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xl/worksheets/sheet89.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worksheets/sheet94.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92.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hidePivotFieldList="1"/>
  <bookViews>
    <workbookView xWindow="780" yWindow="285" windowWidth="9810" windowHeight="6270" tabRatio="926" activeTab="2"/>
  </bookViews>
  <sheets>
    <sheet name="List" sheetId="2" r:id="rId1"/>
    <sheet name="Ranks" sheetId="274" r:id="rId2"/>
    <sheet name="1" sheetId="3" r:id="rId3"/>
    <sheet name="2" sheetId="4" r:id="rId4"/>
    <sheet name="3" sheetId="5" r:id="rId5"/>
    <sheet name="4" sheetId="6" r:id="rId6"/>
    <sheet name="5" sheetId="7" r:id="rId7"/>
    <sheet name="6" sheetId="8" r:id="rId8"/>
    <sheet name="7" sheetId="9" r:id="rId9"/>
    <sheet name="8" sheetId="10" r:id="rId10"/>
    <sheet name="9" sheetId="12" r:id="rId11"/>
    <sheet name="10" sheetId="13" r:id="rId12"/>
    <sheet name="11" sheetId="125" r:id="rId13"/>
    <sheet name="A1" sheetId="21" r:id="rId14"/>
    <sheet name="A1-1" sheetId="242" r:id="rId15"/>
    <sheet name="A2" sheetId="22" r:id="rId16"/>
    <sheet name="A2-1" sheetId="23" r:id="rId17"/>
    <sheet name="A3" sheetId="24" r:id="rId18"/>
    <sheet name="A3-1" sheetId="238" r:id="rId19"/>
    <sheet name="A4" sheetId="25" r:id="rId20"/>
    <sheet name="A4-1" sheetId="26" r:id="rId21"/>
    <sheet name="A5" sheetId="27" r:id="rId22"/>
    <sheet name="A5-1" sheetId="28" r:id="rId23"/>
    <sheet name="A5-101" sheetId="29" r:id="rId24"/>
    <sheet name="A5-102" sheetId="30" r:id="rId25"/>
    <sheet name="A5-103" sheetId="31" r:id="rId26"/>
    <sheet name="A5-104" sheetId="32" r:id="rId27"/>
    <sheet name="A5-105" sheetId="33" r:id="rId28"/>
    <sheet name="A5-106" sheetId="34" r:id="rId29"/>
    <sheet name="A5-106-1" sheetId="35" r:id="rId30"/>
    <sheet name="A5-107" sheetId="36" r:id="rId31"/>
    <sheet name="A5-107-1" sheetId="37" r:id="rId32"/>
    <sheet name="A5-108" sheetId="38" r:id="rId33"/>
    <sheet name="A5-109" sheetId="39" r:id="rId34"/>
    <sheet name="A5-109-1" sheetId="40" r:id="rId35"/>
    <sheet name="A5-110" sheetId="41" r:id="rId36"/>
    <sheet name="A6" sheetId="42" r:id="rId37"/>
    <sheet name="A6-1" sheetId="115" r:id="rId38"/>
    <sheet name="A6-A" sheetId="240" r:id="rId39"/>
    <sheet name="A7" sheetId="45" r:id="rId40"/>
    <sheet name="A7-1" sheetId="288" r:id="rId41"/>
    <sheet name="A7-A" sheetId="239" r:id="rId42"/>
    <sheet name="A8" sheetId="46" r:id="rId43"/>
    <sheet name="A8-1" sheetId="47" r:id="rId44"/>
    <sheet name="A8-2" sheetId="48" r:id="rId45"/>
    <sheet name="A8-A" sheetId="11" r:id="rId46"/>
    <sheet name="A8-A-1" sheetId="292" r:id="rId47"/>
    <sheet name="A9" sheetId="49" r:id="rId48"/>
    <sheet name="A9-1" sheetId="50" r:id="rId49"/>
    <sheet name="A9-2" sheetId="51" r:id="rId50"/>
    <sheet name="A10" sheetId="52" r:id="rId51"/>
    <sheet name="A11" sheetId="53" r:id="rId52"/>
    <sheet name="A11-1" sheetId="56" r:id="rId53"/>
    <sheet name="A11a" sheetId="55" r:id="rId54"/>
    <sheet name="A11b" sheetId="54" r:id="rId55"/>
    <sheet name="A12" sheetId="57" r:id="rId56"/>
    <sheet name="A12-1" sheetId="58" r:id="rId57"/>
    <sheet name="A13" sheetId="59" r:id="rId58"/>
    <sheet name="A13-1" sheetId="60" r:id="rId59"/>
    <sheet name="A13-2" sheetId="61" r:id="rId60"/>
    <sheet name="A14" sheetId="62" r:id="rId61"/>
    <sheet name="A15" sheetId="63" r:id="rId62"/>
    <sheet name="A15-1" sheetId="281" r:id="rId63"/>
    <sheet name="A15-2" sheetId="282" r:id="rId64"/>
    <sheet name="A15-3" sheetId="283" r:id="rId65"/>
    <sheet name="A15-4" sheetId="284" r:id="rId66"/>
    <sheet name="A15a" sheetId="64" r:id="rId67"/>
    <sheet name="A15b" sheetId="279" r:id="rId68"/>
    <sheet name="A15c" sheetId="280" r:id="rId69"/>
    <sheet name="A16" sheetId="65" r:id="rId70"/>
    <sheet name="A17" sheetId="66" r:id="rId71"/>
    <sheet name="A18" sheetId="67" r:id="rId72"/>
    <sheet name="A19" sheetId="114" r:id="rId73"/>
    <sheet name="A19-1" sheetId="68" r:id="rId74"/>
    <sheet name="A20" sheetId="70" r:id="rId75"/>
    <sheet name="A20-1" sheetId="71" r:id="rId76"/>
    <sheet name="A20-1a" sheetId="285" r:id="rId77"/>
    <sheet name="A20-1b" sheetId="286" r:id="rId78"/>
    <sheet name="A20-1c" sheetId="287" r:id="rId79"/>
    <sheet name="A21" sheetId="73" r:id="rId80"/>
    <sheet name="A21-1" sheetId="74" r:id="rId81"/>
    <sheet name="A22" sheetId="75" r:id="rId82"/>
    <sheet name="A22a" sheetId="290" r:id="rId83"/>
    <sheet name="A23" sheetId="76" r:id="rId84"/>
    <sheet name="A24" sheetId="77" r:id="rId85"/>
    <sheet name="A24-1" sheetId="118" r:id="rId86"/>
    <sheet name="A24-2" sheetId="117" r:id="rId87"/>
    <sheet name="A24-3" sheetId="289" r:id="rId88"/>
    <sheet name="A25" sheetId="78" r:id="rId89"/>
    <sheet name="A26" sheetId="79" r:id="rId90"/>
    <sheet name="A26-1" sheetId="291" r:id="rId91"/>
    <sheet name="A27" sheetId="294" r:id="rId92"/>
    <sheet name="A28" sheetId="297" r:id="rId93"/>
    <sheet name="A29" sheetId="298" r:id="rId94"/>
  </sheets>
  <externalReferences>
    <externalReference r:id="rId95"/>
  </externalReferences>
  <definedNames>
    <definedName name="_xlnm.Print_Area" localSheetId="2">'1'!$A$1:$GE$56</definedName>
    <definedName name="_xlnm.Print_Area" localSheetId="11">'10'!$A$1:$DQ$45</definedName>
    <definedName name="_xlnm.Print_Area" localSheetId="12">'11'!$A$1:$AE$43</definedName>
    <definedName name="_xlnm.Print_Area" localSheetId="3">'2'!$A$1:$EN$53</definedName>
    <definedName name="_xlnm.Print_Area" localSheetId="4">'3'!$A$1:$DH$47</definedName>
    <definedName name="_xlnm.Print_Area" localSheetId="5">'4'!$A$1:$BZ$49</definedName>
    <definedName name="_xlnm.Print_Area" localSheetId="6">'5'!$A$1:$AG$49</definedName>
    <definedName name="_xlnm.Print_Area" localSheetId="7">'6'!$A$1:$CD$49</definedName>
    <definedName name="_xlnm.Print_Area" localSheetId="8">'7'!$A$1:$CA$46</definedName>
    <definedName name="_xlnm.Print_Area" localSheetId="9">'8'!$A$1:$EF$44</definedName>
    <definedName name="_xlnm.Print_Area" localSheetId="10">'9'!$A$1:$DQ$47</definedName>
    <definedName name="_xlnm.Print_Area" localSheetId="13">'A1'!$A$1:$O$40</definedName>
    <definedName name="_xlnm.Print_Area" localSheetId="50">'A10'!$A$1:$BN$40</definedName>
    <definedName name="_xlnm.Print_Area" localSheetId="14">'A1-1'!$A$1:$O$67</definedName>
    <definedName name="_xlnm.Print_Area" localSheetId="52">'A11-1'!$A$1:$O$41</definedName>
    <definedName name="_xlnm.Print_Area" localSheetId="53">A11a!$A$1:$O$40</definedName>
    <definedName name="_xlnm.Print_Area" localSheetId="54">A11b!$A$1:$O$41</definedName>
    <definedName name="_xlnm.Print_Area" localSheetId="55">'A12'!$A$1:$O$40</definedName>
    <definedName name="_xlnm.Print_Area" localSheetId="56">'A12-1'!$A$1:$O$42</definedName>
    <definedName name="_xlnm.Print_Area" localSheetId="57">'A13'!$A$1:$O$40</definedName>
    <definedName name="_xlnm.Print_Area" localSheetId="58">'A13-1'!$A$1:$O$40</definedName>
    <definedName name="_xlnm.Print_Area" localSheetId="59">'A13-2'!$A$1:$O$42</definedName>
    <definedName name="_xlnm.Print_Area" localSheetId="60">'A14'!$A$1:$O$40</definedName>
    <definedName name="_xlnm.Print_Area" localSheetId="61">'A15'!$A$1:$O$40</definedName>
    <definedName name="_xlnm.Print_Area" localSheetId="62">'A15-1'!$A$1:$O$40</definedName>
    <definedName name="_xlnm.Print_Area" localSheetId="63">'A15-2'!$A$1:$O$40</definedName>
    <definedName name="_xlnm.Print_Area" localSheetId="64">'A15-3'!$A$1:$O$40</definedName>
    <definedName name="_xlnm.Print_Area" localSheetId="65">'A15-4'!$A$1:$O$40</definedName>
    <definedName name="_xlnm.Print_Area" localSheetId="66">A15a!$A$1:$O$40</definedName>
    <definedName name="_xlnm.Print_Area" localSheetId="67">A15b!$A$1:$O$40</definedName>
    <definedName name="_xlnm.Print_Area" localSheetId="68">A15c!$A$1:$O$40</definedName>
    <definedName name="_xlnm.Print_Area" localSheetId="69">'A16'!$A$1:$O$40</definedName>
    <definedName name="_xlnm.Print_Area" localSheetId="70">'A17'!$A$1:$O$41</definedName>
    <definedName name="_xlnm.Print_Area" localSheetId="71">'A18'!$A$1:$O$40</definedName>
    <definedName name="_xlnm.Print_Area" localSheetId="72">'A19'!$A$1:$O$40</definedName>
    <definedName name="_xlnm.Print_Area" localSheetId="73">'A19-1'!$A$1:$O$40</definedName>
    <definedName name="_xlnm.Print_Area" localSheetId="15">'A2'!$A$1:$O$40</definedName>
    <definedName name="_xlnm.Print_Area" localSheetId="74">'A20'!$A$1:$O$40</definedName>
    <definedName name="_xlnm.Print_Area" localSheetId="75">'A20-1'!$A$1:$O$42</definedName>
    <definedName name="_xlnm.Print_Area" localSheetId="76">'A20-1a'!$A$1:$O$41</definedName>
    <definedName name="_xlnm.Print_Area" localSheetId="77">'A20-1b'!$A$1:$O$41</definedName>
    <definedName name="_xlnm.Print_Area" localSheetId="78">'A20-1c'!$A$1:$O$41</definedName>
    <definedName name="_xlnm.Print_Area" localSheetId="79">'A21'!$A$1:$O$40</definedName>
    <definedName name="_xlnm.Print_Area" localSheetId="16">'A2-1'!$A$1:$O$40</definedName>
    <definedName name="_xlnm.Print_Area" localSheetId="80">'A21-1'!$A$1:$O$41</definedName>
    <definedName name="_xlnm.Print_Area" localSheetId="81">'A22'!$A$1:$O$46</definedName>
    <definedName name="_xlnm.Print_Area" localSheetId="82">A22a!$A$1:$O$66</definedName>
    <definedName name="_xlnm.Print_Area" localSheetId="83">'A23'!$A$1:$DW$44</definedName>
    <definedName name="_xlnm.Print_Area" localSheetId="84">'A24'!$A$1:$J$20</definedName>
    <definedName name="_xlnm.Print_Area" localSheetId="85">'A24-1'!$A$1:$F$20</definedName>
    <definedName name="_xlnm.Print_Area" localSheetId="86">'A24-2'!$A$1:$F$20</definedName>
    <definedName name="_xlnm.Print_Area" localSheetId="87">'A24-3'!$A$1:$J$23</definedName>
    <definedName name="_xlnm.Print_Area" localSheetId="88">'A25'!$A$1:$DI$42</definedName>
    <definedName name="_xlnm.Print_Area" localSheetId="89">'A26'!$A$1:$I$20</definedName>
    <definedName name="_xlnm.Print_Area" localSheetId="90">'A26-1'!$A$1:$I$21</definedName>
    <definedName name="_xlnm.Print_Area" localSheetId="91">'A27'!$A$1:$DQ$47</definedName>
    <definedName name="_xlnm.Print_Area" localSheetId="92">'A28'!$A$1:$DQ$47</definedName>
    <definedName name="_xlnm.Print_Area" localSheetId="93">'A29'!$A$1:$DQ$47</definedName>
    <definedName name="_xlnm.Print_Area" localSheetId="17">'A3'!$A$1:$O$41</definedName>
    <definedName name="_xlnm.Print_Area" localSheetId="18">'A3-1'!$A$1:$AQ$82</definedName>
    <definedName name="_xlnm.Print_Area" localSheetId="20">'A4-1'!$A$1:$O$40</definedName>
    <definedName name="_xlnm.Print_Area" localSheetId="21">'A5'!$A$1:$O$41</definedName>
    <definedName name="_xlnm.Print_Area" localSheetId="22">'A5-1'!$A$1:$O$41</definedName>
    <definedName name="_xlnm.Print_Area" localSheetId="23">'A5-101'!$A$1:$O$41</definedName>
    <definedName name="_xlnm.Print_Area" localSheetId="24">'A5-102'!$A$1:$O$41</definedName>
    <definedName name="_xlnm.Print_Area" localSheetId="25">'A5-103'!$A$1:$O$41</definedName>
    <definedName name="_xlnm.Print_Area" localSheetId="26">'A5-104'!$A$1:$O$44</definedName>
    <definedName name="_xlnm.Print_Area" localSheetId="27">'A5-105'!$A$1:$O$40</definedName>
    <definedName name="_xlnm.Print_Area" localSheetId="28">'A5-106'!$A$1:$O$42</definedName>
    <definedName name="_xlnm.Print_Area" localSheetId="29">'A5-106-1'!$A$1:$O$42</definedName>
    <definedName name="_xlnm.Print_Area" localSheetId="30">'A5-107'!$A$1:$O$41</definedName>
    <definedName name="_xlnm.Print_Area" localSheetId="31">'A5-107-1'!$A$1:$O$42</definedName>
    <definedName name="_xlnm.Print_Area" localSheetId="32">'A5-108'!$A$1:$O$40</definedName>
    <definedName name="_xlnm.Print_Area" localSheetId="33">'A5-109'!$A$1:$O$43</definedName>
    <definedName name="_xlnm.Print_Area" localSheetId="34">'A5-109-1'!$A$1:$O$43</definedName>
    <definedName name="_xlnm.Print_Area" localSheetId="35">'A5-110'!$A$1:$O$40</definedName>
    <definedName name="_xlnm.Print_Area" localSheetId="36">'A6'!$A$1:$O$40</definedName>
    <definedName name="_xlnm.Print_Area" localSheetId="37">'A6-1'!$A$1:$O$41</definedName>
    <definedName name="_xlnm.Print_Area" localSheetId="38">'A6-A'!$A$1:$AC$71</definedName>
    <definedName name="_xlnm.Print_Area" localSheetId="39">'A7'!$A$1:$O$41</definedName>
    <definedName name="_xlnm.Print_Area" localSheetId="40">'A7-1'!$A$1:$F$41</definedName>
    <definedName name="_xlnm.Print_Area" localSheetId="41">'A7-A'!$A$1:$AC$74</definedName>
    <definedName name="_xlnm.Print_Area" localSheetId="42">'A8'!$A$1:$O$40</definedName>
    <definedName name="_xlnm.Print_Area" localSheetId="43">'A8-1'!$A$1:$BI$43</definedName>
    <definedName name="_xlnm.Print_Area" localSheetId="44">'A8-2'!$A$1:$O$42</definedName>
    <definedName name="_xlnm.Print_Area" localSheetId="45">'A8-A'!$A$1:$DW$45</definedName>
    <definedName name="_xlnm.Print_Area" localSheetId="46">'A8-A-1'!$A$1:$O$61</definedName>
    <definedName name="_xlnm.Print_Area" localSheetId="47">'A9'!$A$1:$O$42</definedName>
    <definedName name="_xlnm.Print_Area" localSheetId="48">'A9-1'!$A$1:$O$41</definedName>
    <definedName name="_xlnm.Print_Area" localSheetId="49">'A9-2'!$A$1:$AV$43</definedName>
    <definedName name="_xlnm.Print_Area" localSheetId="0">List!$A$1:$B$104</definedName>
    <definedName name="_xlnm.Print_Titles" localSheetId="2">'1'!$A:$A,'1'!$2:$3</definedName>
    <definedName name="_xlnm.Print_Titles" localSheetId="11">'10'!$A:$A,'10'!$2:$3</definedName>
    <definedName name="_xlnm.Print_Titles" localSheetId="12">'11'!$A:$A</definedName>
    <definedName name="_xlnm.Print_Titles" localSheetId="3">'2'!$A:$A,'2'!$2:$3</definedName>
    <definedName name="_xlnm.Print_Titles" localSheetId="4">'3'!$A:$A,'3'!$2:$3</definedName>
    <definedName name="_xlnm.Print_Titles" localSheetId="5">'4'!$A:$A,'4'!$2:$3</definedName>
    <definedName name="_xlnm.Print_Titles" localSheetId="6">'5'!$A:$A,'5'!$2:$3</definedName>
    <definedName name="_xlnm.Print_Titles" localSheetId="7">'6'!$A:$A,'6'!$2:$3</definedName>
    <definedName name="_xlnm.Print_Titles" localSheetId="8">'7'!$A:$A,'7'!$2:$3</definedName>
    <definedName name="_xlnm.Print_Titles" localSheetId="9">'8'!$A:$A,'8'!$2:$3</definedName>
    <definedName name="_xlnm.Print_Titles" localSheetId="10">'9'!$A:$A,'9'!$2:$3</definedName>
    <definedName name="_xlnm.Print_Titles" localSheetId="83">'A23'!$A:$A</definedName>
    <definedName name="_xlnm.Print_Titles" localSheetId="88">'A25'!$A:$A</definedName>
    <definedName name="_xlnm.Print_Titles" localSheetId="91">'A27'!$A:$A,'A27'!$2:$3</definedName>
    <definedName name="_xlnm.Print_Titles" localSheetId="92">'A28'!$A:$A,'A28'!$2:$3</definedName>
    <definedName name="_xlnm.Print_Titles" localSheetId="93">'A29'!$A:$A,'A29'!$2:$3</definedName>
    <definedName name="_xlnm.Print_Titles" localSheetId="45">'A8-A'!$A:$A,'A8-A'!$2:$3</definedName>
    <definedName name="solver_adj" localSheetId="10" hidden="1">#REF!</definedName>
    <definedName name="solver_adj" localSheetId="91" hidden="1">#REF!</definedName>
    <definedName name="solver_adj" localSheetId="92" hidden="1">#REF!</definedName>
    <definedName name="solver_adj" localSheetId="93" hidden="1">#REF!</definedName>
    <definedName name="solver_cvg" localSheetId="10" hidden="1">0.0001</definedName>
    <definedName name="solver_cvg" localSheetId="91" hidden="1">0.0001</definedName>
    <definedName name="solver_cvg" localSheetId="92" hidden="1">0.0001</definedName>
    <definedName name="solver_cvg" localSheetId="93" hidden="1">0.0001</definedName>
    <definedName name="solver_drv" localSheetId="10" hidden="1">1</definedName>
    <definedName name="solver_drv" localSheetId="91" hidden="1">1</definedName>
    <definedName name="solver_drv" localSheetId="92" hidden="1">1</definedName>
    <definedName name="solver_drv" localSheetId="93" hidden="1">1</definedName>
    <definedName name="solver_est" localSheetId="10" hidden="1">1</definedName>
    <definedName name="solver_est" localSheetId="91" hidden="1">1</definedName>
    <definedName name="solver_est" localSheetId="92" hidden="1">1</definedName>
    <definedName name="solver_est" localSheetId="93" hidden="1">1</definedName>
    <definedName name="solver_itr" localSheetId="10" hidden="1">100</definedName>
    <definedName name="solver_itr" localSheetId="91" hidden="1">100</definedName>
    <definedName name="solver_itr" localSheetId="92" hidden="1">100</definedName>
    <definedName name="solver_itr" localSheetId="93" hidden="1">100</definedName>
    <definedName name="solver_lhs1" localSheetId="10" hidden="1">#REF!</definedName>
    <definedName name="solver_lhs1" localSheetId="91" hidden="1">#REF!</definedName>
    <definedName name="solver_lhs1" localSheetId="92" hidden="1">#REF!</definedName>
    <definedName name="solver_lhs1" localSheetId="93" hidden="1">#REF!</definedName>
    <definedName name="solver_lhs2" localSheetId="10" hidden="1">#REF!</definedName>
    <definedName name="solver_lhs2" localSheetId="91" hidden="1">#REF!</definedName>
    <definedName name="solver_lhs2" localSheetId="92" hidden="1">#REF!</definedName>
    <definedName name="solver_lhs2" localSheetId="93" hidden="1">#REF!</definedName>
    <definedName name="solver_lhs3" localSheetId="10" hidden="1">#REF!</definedName>
    <definedName name="solver_lhs3" localSheetId="91" hidden="1">#REF!</definedName>
    <definedName name="solver_lhs3" localSheetId="92" hidden="1">#REF!</definedName>
    <definedName name="solver_lhs3" localSheetId="93" hidden="1">#REF!</definedName>
    <definedName name="solver_lhs4" localSheetId="10" hidden="1">#REF!</definedName>
    <definedName name="solver_lhs4" localSheetId="91" hidden="1">#REF!</definedName>
    <definedName name="solver_lhs4" localSheetId="92" hidden="1">#REF!</definedName>
    <definedName name="solver_lhs4" localSheetId="93" hidden="1">#REF!</definedName>
    <definedName name="solver_lhs5" localSheetId="10" hidden="1">#REF!</definedName>
    <definedName name="solver_lhs5" localSheetId="91" hidden="1">#REF!</definedName>
    <definedName name="solver_lhs5" localSheetId="92" hidden="1">#REF!</definedName>
    <definedName name="solver_lhs5" localSheetId="93" hidden="1">#REF!</definedName>
    <definedName name="solver_lhs6" localSheetId="10" hidden="1">'9'!#REF!</definedName>
    <definedName name="solver_lhs6" localSheetId="91" hidden="1">'A27'!#REF!</definedName>
    <definedName name="solver_lhs6" localSheetId="92" hidden="1">'A28'!#REF!</definedName>
    <definedName name="solver_lhs6" localSheetId="93" hidden="1">'A29'!#REF!</definedName>
    <definedName name="solver_lhs7" localSheetId="10" hidden="1">'9'!#REF!</definedName>
    <definedName name="solver_lhs7" localSheetId="91" hidden="1">'A27'!#REF!</definedName>
    <definedName name="solver_lhs7" localSheetId="92" hidden="1">'A28'!#REF!</definedName>
    <definedName name="solver_lhs7" localSheetId="93" hidden="1">'A29'!#REF!</definedName>
    <definedName name="solver_lin" localSheetId="10" hidden="1">2</definedName>
    <definedName name="solver_lin" localSheetId="91" hidden="1">2</definedName>
    <definedName name="solver_lin" localSheetId="92" hidden="1">2</definedName>
    <definedName name="solver_lin" localSheetId="93" hidden="1">2</definedName>
    <definedName name="solver_neg" localSheetId="10" hidden="1">2</definedName>
    <definedName name="solver_neg" localSheetId="91" hidden="1">2</definedName>
    <definedName name="solver_neg" localSheetId="92" hidden="1">2</definedName>
    <definedName name="solver_neg" localSheetId="93" hidden="1">2</definedName>
    <definedName name="solver_num" localSheetId="10" hidden="1">5</definedName>
    <definedName name="solver_num" localSheetId="91" hidden="1">5</definedName>
    <definedName name="solver_num" localSheetId="92" hidden="1">5</definedName>
    <definedName name="solver_num" localSheetId="93" hidden="1">5</definedName>
    <definedName name="solver_nwt" localSheetId="10" hidden="1">1</definedName>
    <definedName name="solver_nwt" localSheetId="91" hidden="1">1</definedName>
    <definedName name="solver_nwt" localSheetId="92" hidden="1">1</definedName>
    <definedName name="solver_nwt" localSheetId="93" hidden="1">1</definedName>
    <definedName name="solver_opt" localSheetId="10" hidden="1">#REF!</definedName>
    <definedName name="solver_opt" localSheetId="91" hidden="1">#REF!</definedName>
    <definedName name="solver_opt" localSheetId="92" hidden="1">#REF!</definedName>
    <definedName name="solver_opt" localSheetId="93" hidden="1">#REF!</definedName>
    <definedName name="solver_pre" localSheetId="10" hidden="1">0.000001</definedName>
    <definedName name="solver_pre" localSheetId="91" hidden="1">0.000001</definedName>
    <definedName name="solver_pre" localSheetId="92" hidden="1">0.000001</definedName>
    <definedName name="solver_pre" localSheetId="93" hidden="1">0.000001</definedName>
    <definedName name="solver_rel1" localSheetId="10" hidden="1">3</definedName>
    <definedName name="solver_rel1" localSheetId="91" hidden="1">3</definedName>
    <definedName name="solver_rel1" localSheetId="92" hidden="1">3</definedName>
    <definedName name="solver_rel1" localSheetId="93" hidden="1">3</definedName>
    <definedName name="solver_rel2" localSheetId="10" hidden="1">3</definedName>
    <definedName name="solver_rel2" localSheetId="91" hidden="1">3</definedName>
    <definedName name="solver_rel2" localSheetId="92" hidden="1">3</definedName>
    <definedName name="solver_rel2" localSheetId="93" hidden="1">3</definedName>
    <definedName name="solver_rel3" localSheetId="10" hidden="1">3</definedName>
    <definedName name="solver_rel3" localSheetId="91" hidden="1">3</definedName>
    <definedName name="solver_rel3" localSheetId="92" hidden="1">3</definedName>
    <definedName name="solver_rel3" localSheetId="93" hidden="1">3</definedName>
    <definedName name="solver_rel4" localSheetId="10" hidden="1">3</definedName>
    <definedName name="solver_rel4" localSheetId="91" hidden="1">3</definedName>
    <definedName name="solver_rel4" localSheetId="92" hidden="1">3</definedName>
    <definedName name="solver_rel4" localSheetId="93" hidden="1">3</definedName>
    <definedName name="solver_rel5" localSheetId="10" hidden="1">2</definedName>
    <definedName name="solver_rel5" localSheetId="91" hidden="1">2</definedName>
    <definedName name="solver_rel5" localSheetId="92" hidden="1">2</definedName>
    <definedName name="solver_rel5" localSheetId="93" hidden="1">2</definedName>
    <definedName name="solver_rel6" localSheetId="10" hidden="1">3</definedName>
    <definedName name="solver_rel6" localSheetId="91" hidden="1">3</definedName>
    <definedName name="solver_rel6" localSheetId="92" hidden="1">3</definedName>
    <definedName name="solver_rel6" localSheetId="93" hidden="1">3</definedName>
    <definedName name="solver_rel7" localSheetId="10" hidden="1">3</definedName>
    <definedName name="solver_rel7" localSheetId="91" hidden="1">3</definedName>
    <definedName name="solver_rel7" localSheetId="92" hidden="1">3</definedName>
    <definedName name="solver_rel7" localSheetId="93" hidden="1">3</definedName>
    <definedName name="solver_rhs1" localSheetId="10" hidden="1">0</definedName>
    <definedName name="solver_rhs1" localSheetId="91" hidden="1">0</definedName>
    <definedName name="solver_rhs1" localSheetId="92" hidden="1">0</definedName>
    <definedName name="solver_rhs1" localSheetId="93" hidden="1">0</definedName>
    <definedName name="solver_rhs2" localSheetId="10" hidden="1">0</definedName>
    <definedName name="solver_rhs2" localSheetId="91" hidden="1">0</definedName>
    <definedName name="solver_rhs2" localSheetId="92" hidden="1">0</definedName>
    <definedName name="solver_rhs2" localSheetId="93" hidden="1">0</definedName>
    <definedName name="solver_rhs3" localSheetId="10" hidden="1">0</definedName>
    <definedName name="solver_rhs3" localSheetId="91" hidden="1">0</definedName>
    <definedName name="solver_rhs3" localSheetId="92" hidden="1">0</definedName>
    <definedName name="solver_rhs3" localSheetId="93" hidden="1">0</definedName>
    <definedName name="solver_rhs4" localSheetId="10" hidden="1">0</definedName>
    <definedName name="solver_rhs4" localSheetId="91" hidden="1">0</definedName>
    <definedName name="solver_rhs4" localSheetId="92" hidden="1">0</definedName>
    <definedName name="solver_rhs4" localSheetId="93" hidden="1">0</definedName>
    <definedName name="solver_rhs5" localSheetId="10" hidden="1">1</definedName>
    <definedName name="solver_rhs5" localSheetId="91" hidden="1">1</definedName>
    <definedName name="solver_rhs5" localSheetId="92" hidden="1">1</definedName>
    <definedName name="solver_rhs5" localSheetId="93" hidden="1">1</definedName>
    <definedName name="solver_rhs6" localSheetId="10" hidden="1">65</definedName>
    <definedName name="solver_rhs6" localSheetId="91" hidden="1">65</definedName>
    <definedName name="solver_rhs6" localSheetId="92" hidden="1">65</definedName>
    <definedName name="solver_rhs6" localSheetId="93" hidden="1">65</definedName>
    <definedName name="solver_rhs7" localSheetId="10" hidden="1">65</definedName>
    <definedName name="solver_rhs7" localSheetId="91" hidden="1">65</definedName>
    <definedName name="solver_rhs7" localSheetId="92" hidden="1">65</definedName>
    <definedName name="solver_rhs7" localSheetId="93" hidden="1">65</definedName>
    <definedName name="solver_scl" localSheetId="10" hidden="1">2</definedName>
    <definedName name="solver_scl" localSheetId="91" hidden="1">2</definedName>
    <definedName name="solver_scl" localSheetId="92" hidden="1">2</definedName>
    <definedName name="solver_scl" localSheetId="93" hidden="1">2</definedName>
    <definedName name="solver_sho" localSheetId="10" hidden="1">2</definedName>
    <definedName name="solver_sho" localSheetId="91" hidden="1">2</definedName>
    <definedName name="solver_sho" localSheetId="92" hidden="1">2</definedName>
    <definedName name="solver_sho" localSheetId="93" hidden="1">2</definedName>
    <definedName name="solver_tim" localSheetId="10" hidden="1">100</definedName>
    <definedName name="solver_tim" localSheetId="91" hidden="1">100</definedName>
    <definedName name="solver_tim" localSheetId="92" hidden="1">100</definedName>
    <definedName name="solver_tim" localSheetId="93" hidden="1">100</definedName>
    <definedName name="solver_tol" localSheetId="10" hidden="1">0.05</definedName>
    <definedName name="solver_tol" localSheetId="91" hidden="1">0.05</definedName>
    <definedName name="solver_tol" localSheetId="92" hidden="1">0.05</definedName>
    <definedName name="solver_tol" localSheetId="93" hidden="1">0.05</definedName>
    <definedName name="solver_typ" localSheetId="10" hidden="1">1</definedName>
    <definedName name="solver_typ" localSheetId="91" hidden="1">1</definedName>
    <definedName name="solver_typ" localSheetId="92" hidden="1">1</definedName>
    <definedName name="solver_typ" localSheetId="93" hidden="1">1</definedName>
    <definedName name="solver_val" localSheetId="10" hidden="1">0</definedName>
    <definedName name="solver_val" localSheetId="91" hidden="1">0</definedName>
    <definedName name="solver_val" localSheetId="92" hidden="1">0</definedName>
    <definedName name="solver_val" localSheetId="93" hidden="1">0</definedName>
  </definedNames>
  <calcPr calcId="125725"/>
</workbook>
</file>

<file path=xl/calcChain.xml><?xml version="1.0" encoding="utf-8"?>
<calcChain xmlns="http://schemas.openxmlformats.org/spreadsheetml/2006/main">
  <c r="DB1" i="298"/>
  <c r="CL1"/>
  <c r="BV1"/>
  <c r="BF1"/>
  <c r="AP1"/>
  <c r="Z1"/>
  <c r="DB1" i="297"/>
  <c r="CL1"/>
  <c r="BV1"/>
  <c r="BF1"/>
  <c r="AP1"/>
  <c r="Z1"/>
  <c r="DB1" i="294"/>
  <c r="CL1"/>
  <c r="BV1"/>
  <c r="BF1"/>
  <c r="AP1"/>
  <c r="Z1"/>
  <c r="DQ38" i="298"/>
  <c r="DQ41" s="1"/>
  <c r="DP38"/>
  <c r="DQ37"/>
  <c r="DP37"/>
  <c r="DQ36"/>
  <c r="DP36"/>
  <c r="DQ35"/>
  <c r="DP35"/>
  <c r="DQ34"/>
  <c r="DP34"/>
  <c r="DQ33"/>
  <c r="DP33"/>
  <c r="DQ32"/>
  <c r="DP32"/>
  <c r="DQ31"/>
  <c r="DP31"/>
  <c r="DQ30"/>
  <c r="DP30"/>
  <c r="DQ29"/>
  <c r="DP29"/>
  <c r="DQ28"/>
  <c r="DP28"/>
  <c r="DQ27"/>
  <c r="DP27"/>
  <c r="DQ26"/>
  <c r="DP26"/>
  <c r="DQ25"/>
  <c r="DP25"/>
  <c r="DQ24"/>
  <c r="DP24"/>
  <c r="DQ23"/>
  <c r="DP23"/>
  <c r="DQ22"/>
  <c r="DP22"/>
  <c r="DQ21"/>
  <c r="DP21"/>
  <c r="DQ20"/>
  <c r="DP20"/>
  <c r="DQ19"/>
  <c r="DP19"/>
  <c r="DQ18"/>
  <c r="DP18"/>
  <c r="DQ17"/>
  <c r="DP17"/>
  <c r="DQ16"/>
  <c r="DP16"/>
  <c r="DQ15"/>
  <c r="DP15"/>
  <c r="DQ14"/>
  <c r="DP14"/>
  <c r="DQ13"/>
  <c r="DP13"/>
  <c r="DQ12"/>
  <c r="DP12"/>
  <c r="DQ11"/>
  <c r="DP11"/>
  <c r="DQ10"/>
  <c r="DP10"/>
  <c r="DQ9"/>
  <c r="DP9"/>
  <c r="DQ8"/>
  <c r="DP8"/>
  <c r="DQ7"/>
  <c r="DP7"/>
  <c r="DQ6"/>
  <c r="DP6"/>
  <c r="DQ5"/>
  <c r="DP5"/>
  <c r="DQ4"/>
  <c r="DP4"/>
  <c r="DI38"/>
  <c r="DH38"/>
  <c r="DI37"/>
  <c r="DH37"/>
  <c r="DI36"/>
  <c r="DH36"/>
  <c r="DI35"/>
  <c r="DH35"/>
  <c r="DI34"/>
  <c r="DH34"/>
  <c r="DI33"/>
  <c r="DH33"/>
  <c r="DI32"/>
  <c r="DH32"/>
  <c r="DI31"/>
  <c r="DH31"/>
  <c r="DI30"/>
  <c r="DH30"/>
  <c r="DI29"/>
  <c r="DH29"/>
  <c r="DI28"/>
  <c r="DH28"/>
  <c r="DI27"/>
  <c r="DH27"/>
  <c r="DI26"/>
  <c r="DH26"/>
  <c r="DI25"/>
  <c r="DH25"/>
  <c r="DI24"/>
  <c r="DH24"/>
  <c r="DI23"/>
  <c r="DH23"/>
  <c r="DI22"/>
  <c r="DH22"/>
  <c r="DI21"/>
  <c r="DH21"/>
  <c r="DI20"/>
  <c r="DH20"/>
  <c r="DI19"/>
  <c r="DH19"/>
  <c r="DI18"/>
  <c r="DH18"/>
  <c r="DI17"/>
  <c r="DH17"/>
  <c r="DI16"/>
  <c r="DH16"/>
  <c r="DI15"/>
  <c r="DH15"/>
  <c r="DI14"/>
  <c r="DH14"/>
  <c r="DI13"/>
  <c r="DH13"/>
  <c r="DI12"/>
  <c r="DH12"/>
  <c r="DI11"/>
  <c r="DH11"/>
  <c r="DI10"/>
  <c r="DH10"/>
  <c r="DI9"/>
  <c r="DH9"/>
  <c r="DI8"/>
  <c r="DH8"/>
  <c r="DI7"/>
  <c r="DH7"/>
  <c r="DI6"/>
  <c r="DH6"/>
  <c r="DI5"/>
  <c r="DH5"/>
  <c r="DI4"/>
  <c r="DH4"/>
  <c r="DA38"/>
  <c r="CZ38"/>
  <c r="DA37"/>
  <c r="CZ37"/>
  <c r="DA36"/>
  <c r="CZ36"/>
  <c r="DA35"/>
  <c r="CZ35"/>
  <c r="DA34"/>
  <c r="CZ34"/>
  <c r="DA33"/>
  <c r="CZ33"/>
  <c r="DA32"/>
  <c r="CZ32"/>
  <c r="DA31"/>
  <c r="CZ31"/>
  <c r="DA30"/>
  <c r="CZ30"/>
  <c r="DA29"/>
  <c r="CZ29"/>
  <c r="DA28"/>
  <c r="CZ28"/>
  <c r="DA27"/>
  <c r="CZ27"/>
  <c r="DA26"/>
  <c r="CZ26"/>
  <c r="DA25"/>
  <c r="CZ25"/>
  <c r="DA24"/>
  <c r="CZ24"/>
  <c r="DA23"/>
  <c r="CZ23"/>
  <c r="DA22"/>
  <c r="CZ22"/>
  <c r="DA21"/>
  <c r="CZ21"/>
  <c r="DA20"/>
  <c r="CZ20"/>
  <c r="DA19"/>
  <c r="CZ19"/>
  <c r="DA18"/>
  <c r="CZ18"/>
  <c r="DA17"/>
  <c r="CZ17"/>
  <c r="DA16"/>
  <c r="CZ16"/>
  <c r="DA15"/>
  <c r="CZ15"/>
  <c r="DA14"/>
  <c r="CZ14"/>
  <c r="DA13"/>
  <c r="CZ13"/>
  <c r="DA12"/>
  <c r="CZ12"/>
  <c r="DA11"/>
  <c r="CZ11"/>
  <c r="DA10"/>
  <c r="CZ10"/>
  <c r="DA9"/>
  <c r="CZ9"/>
  <c r="DA8"/>
  <c r="CZ8"/>
  <c r="DA7"/>
  <c r="CZ7"/>
  <c r="DA6"/>
  <c r="CZ6"/>
  <c r="DA5"/>
  <c r="CZ5"/>
  <c r="DA4"/>
  <c r="CZ4"/>
  <c r="CS38"/>
  <c r="CR38"/>
  <c r="CS37"/>
  <c r="CR37"/>
  <c r="CS36"/>
  <c r="CR36"/>
  <c r="CS35"/>
  <c r="CR35"/>
  <c r="CS34"/>
  <c r="CR34"/>
  <c r="CS33"/>
  <c r="CR33"/>
  <c r="CS32"/>
  <c r="CR32"/>
  <c r="CS31"/>
  <c r="CR31"/>
  <c r="CS30"/>
  <c r="CR30"/>
  <c r="CS29"/>
  <c r="CR29"/>
  <c r="CS28"/>
  <c r="CR28"/>
  <c r="CS27"/>
  <c r="CR27"/>
  <c r="CS26"/>
  <c r="CR26"/>
  <c r="CS25"/>
  <c r="CR25"/>
  <c r="CS24"/>
  <c r="CR24"/>
  <c r="CS23"/>
  <c r="CR23"/>
  <c r="CS22"/>
  <c r="CR22"/>
  <c r="CS21"/>
  <c r="CR21"/>
  <c r="CS20"/>
  <c r="CR20"/>
  <c r="CS19"/>
  <c r="CR19"/>
  <c r="CS18"/>
  <c r="CR18"/>
  <c r="CS17"/>
  <c r="CR17"/>
  <c r="CS16"/>
  <c r="CR16"/>
  <c r="CS15"/>
  <c r="CR15"/>
  <c r="CS14"/>
  <c r="CR14"/>
  <c r="CS13"/>
  <c r="CR13"/>
  <c r="CS12"/>
  <c r="CR12"/>
  <c r="CS11"/>
  <c r="CR11"/>
  <c r="CS10"/>
  <c r="CR10"/>
  <c r="CS9"/>
  <c r="CR9"/>
  <c r="CS8"/>
  <c r="CR8"/>
  <c r="CS7"/>
  <c r="CR7"/>
  <c r="CS6"/>
  <c r="CR6"/>
  <c r="CS5"/>
  <c r="CR5"/>
  <c r="CS4"/>
  <c r="CR4"/>
  <c r="CK38"/>
  <c r="CJ38"/>
  <c r="CK37"/>
  <c r="CJ37"/>
  <c r="CK36"/>
  <c r="CJ36"/>
  <c r="CK35"/>
  <c r="CJ35"/>
  <c r="CK34"/>
  <c r="CJ34"/>
  <c r="CK33"/>
  <c r="CJ33"/>
  <c r="CK32"/>
  <c r="CJ32"/>
  <c r="CK31"/>
  <c r="CJ31"/>
  <c r="CK30"/>
  <c r="CJ30"/>
  <c r="CK29"/>
  <c r="CJ29"/>
  <c r="CK28"/>
  <c r="CJ28"/>
  <c r="CK27"/>
  <c r="CJ27"/>
  <c r="CK26"/>
  <c r="CJ26"/>
  <c r="CK25"/>
  <c r="CJ25"/>
  <c r="CK24"/>
  <c r="CJ24"/>
  <c r="CK23"/>
  <c r="CJ23"/>
  <c r="CK22"/>
  <c r="CJ22"/>
  <c r="CK21"/>
  <c r="CJ21"/>
  <c r="CK20"/>
  <c r="CJ20"/>
  <c r="CK19"/>
  <c r="CJ19"/>
  <c r="CK18"/>
  <c r="CJ18"/>
  <c r="CK17"/>
  <c r="CJ17"/>
  <c r="CK16"/>
  <c r="CJ16"/>
  <c r="CK15"/>
  <c r="CJ15"/>
  <c r="CK14"/>
  <c r="CJ14"/>
  <c r="CK13"/>
  <c r="CJ13"/>
  <c r="CK12"/>
  <c r="CJ12"/>
  <c r="CK11"/>
  <c r="CJ11"/>
  <c r="CK10"/>
  <c r="CJ10"/>
  <c r="CK9"/>
  <c r="CJ9"/>
  <c r="CK8"/>
  <c r="CJ8"/>
  <c r="CK7"/>
  <c r="CJ7"/>
  <c r="CK6"/>
  <c r="CJ6"/>
  <c r="CK5"/>
  <c r="CJ5"/>
  <c r="CK4"/>
  <c r="CJ4"/>
  <c r="CC38"/>
  <c r="CB38"/>
  <c r="CC37"/>
  <c r="CB37"/>
  <c r="CC36"/>
  <c r="CB36"/>
  <c r="CC35"/>
  <c r="CB35"/>
  <c r="CC34"/>
  <c r="CB34"/>
  <c r="CC33"/>
  <c r="CB33"/>
  <c r="CC32"/>
  <c r="CB32"/>
  <c r="CC31"/>
  <c r="CB31"/>
  <c r="CC30"/>
  <c r="CB30"/>
  <c r="CC29"/>
  <c r="CB29"/>
  <c r="CC28"/>
  <c r="CB28"/>
  <c r="CC27"/>
  <c r="CB27"/>
  <c r="CC26"/>
  <c r="CB26"/>
  <c r="CC25"/>
  <c r="CB25"/>
  <c r="CC24"/>
  <c r="CB24"/>
  <c r="CC23"/>
  <c r="CB23"/>
  <c r="CC22"/>
  <c r="CB22"/>
  <c r="CC21"/>
  <c r="CB21"/>
  <c r="CC20"/>
  <c r="CB20"/>
  <c r="CC19"/>
  <c r="CB19"/>
  <c r="CC18"/>
  <c r="CB18"/>
  <c r="CC17"/>
  <c r="CB17"/>
  <c r="CC16"/>
  <c r="CB16"/>
  <c r="CC15"/>
  <c r="CB15"/>
  <c r="CC14"/>
  <c r="CB14"/>
  <c r="CC13"/>
  <c r="CB13"/>
  <c r="CC12"/>
  <c r="CB12"/>
  <c r="CC11"/>
  <c r="CB11"/>
  <c r="CC10"/>
  <c r="CB10"/>
  <c r="CC9"/>
  <c r="CB9"/>
  <c r="CC8"/>
  <c r="CB8"/>
  <c r="CC7"/>
  <c r="CB7"/>
  <c r="CC6"/>
  <c r="CB6"/>
  <c r="CC5"/>
  <c r="CB5"/>
  <c r="CC4"/>
  <c r="CB4"/>
  <c r="BM38"/>
  <c r="BL38"/>
  <c r="BM37"/>
  <c r="BL37"/>
  <c r="BM36"/>
  <c r="BL36"/>
  <c r="BM35"/>
  <c r="BL35"/>
  <c r="BM34"/>
  <c r="BL34"/>
  <c r="BM33"/>
  <c r="BL33"/>
  <c r="BM32"/>
  <c r="BL32"/>
  <c r="BM31"/>
  <c r="BL31"/>
  <c r="BM30"/>
  <c r="BL30"/>
  <c r="BM29"/>
  <c r="BL29"/>
  <c r="BM28"/>
  <c r="BL28"/>
  <c r="BM27"/>
  <c r="BL27"/>
  <c r="BM26"/>
  <c r="BL26"/>
  <c r="BM25"/>
  <c r="BL25"/>
  <c r="BM24"/>
  <c r="BL24"/>
  <c r="BM23"/>
  <c r="BL23"/>
  <c r="BM22"/>
  <c r="BL22"/>
  <c r="BM21"/>
  <c r="BL21"/>
  <c r="BM20"/>
  <c r="BL20"/>
  <c r="BM19"/>
  <c r="BL19"/>
  <c r="BM18"/>
  <c r="BL18"/>
  <c r="BM17"/>
  <c r="BL17"/>
  <c r="BM16"/>
  <c r="BL16"/>
  <c r="BM15"/>
  <c r="BL15"/>
  <c r="BM14"/>
  <c r="BL14"/>
  <c r="BM13"/>
  <c r="BL13"/>
  <c r="BM12"/>
  <c r="BL12"/>
  <c r="BM11"/>
  <c r="BL11"/>
  <c r="BM10"/>
  <c r="BL10"/>
  <c r="BM9"/>
  <c r="BL9"/>
  <c r="BM8"/>
  <c r="BL8"/>
  <c r="BM7"/>
  <c r="BL7"/>
  <c r="BM6"/>
  <c r="BL6"/>
  <c r="BM5"/>
  <c r="BL5"/>
  <c r="BM4"/>
  <c r="BL4"/>
  <c r="BU38"/>
  <c r="BT38"/>
  <c r="BU37"/>
  <c r="BT37"/>
  <c r="BU36"/>
  <c r="BT36"/>
  <c r="BU35"/>
  <c r="BT35"/>
  <c r="BU34"/>
  <c r="BT34"/>
  <c r="BU33"/>
  <c r="BT33"/>
  <c r="BU32"/>
  <c r="BT32"/>
  <c r="BU31"/>
  <c r="BT31"/>
  <c r="BU30"/>
  <c r="BT30"/>
  <c r="BU29"/>
  <c r="BT29"/>
  <c r="BU28"/>
  <c r="BT28"/>
  <c r="BU27"/>
  <c r="BT27"/>
  <c r="BU26"/>
  <c r="BT26"/>
  <c r="BU25"/>
  <c r="BT25"/>
  <c r="BU24"/>
  <c r="BT24"/>
  <c r="BU23"/>
  <c r="BT23"/>
  <c r="BU22"/>
  <c r="BT22"/>
  <c r="BU21"/>
  <c r="BT21"/>
  <c r="BU20"/>
  <c r="BT20"/>
  <c r="BU19"/>
  <c r="BT19"/>
  <c r="BU18"/>
  <c r="BT18"/>
  <c r="BU17"/>
  <c r="BT17"/>
  <c r="BU16"/>
  <c r="BT16"/>
  <c r="BU15"/>
  <c r="BT15"/>
  <c r="BU14"/>
  <c r="BT14"/>
  <c r="BU13"/>
  <c r="BT13"/>
  <c r="BU12"/>
  <c r="BT12"/>
  <c r="BU11"/>
  <c r="BT11"/>
  <c r="BU10"/>
  <c r="BT10"/>
  <c r="BU9"/>
  <c r="BT9"/>
  <c r="BU8"/>
  <c r="BT8"/>
  <c r="BU7"/>
  <c r="BT7"/>
  <c r="BU6"/>
  <c r="BT6"/>
  <c r="BU5"/>
  <c r="BT5"/>
  <c r="BU4"/>
  <c r="BT4"/>
  <c r="BE38"/>
  <c r="BD38"/>
  <c r="BE37"/>
  <c r="BD37"/>
  <c r="BE36"/>
  <c r="BD36"/>
  <c r="BE35"/>
  <c r="BD35"/>
  <c r="BE34"/>
  <c r="BD34"/>
  <c r="BE33"/>
  <c r="BD33"/>
  <c r="BE32"/>
  <c r="BD32"/>
  <c r="BE31"/>
  <c r="BD31"/>
  <c r="BE30"/>
  <c r="BD30"/>
  <c r="BE29"/>
  <c r="BD29"/>
  <c r="BE28"/>
  <c r="BD28"/>
  <c r="BE27"/>
  <c r="BD27"/>
  <c r="BE26"/>
  <c r="BD26"/>
  <c r="BE25"/>
  <c r="BD25"/>
  <c r="BE24"/>
  <c r="BD24"/>
  <c r="BE23"/>
  <c r="BD23"/>
  <c r="BE22"/>
  <c r="BD22"/>
  <c r="BE21"/>
  <c r="BD21"/>
  <c r="BE20"/>
  <c r="BD20"/>
  <c r="BE19"/>
  <c r="BD19"/>
  <c r="BE18"/>
  <c r="BD18"/>
  <c r="BE17"/>
  <c r="BD17"/>
  <c r="BE16"/>
  <c r="BD16"/>
  <c r="BE15"/>
  <c r="BD15"/>
  <c r="BE14"/>
  <c r="BD14"/>
  <c r="BE13"/>
  <c r="BD13"/>
  <c r="BE12"/>
  <c r="BD12"/>
  <c r="BE11"/>
  <c r="BD11"/>
  <c r="BE10"/>
  <c r="BD10"/>
  <c r="BE9"/>
  <c r="BD9"/>
  <c r="BE8"/>
  <c r="BD8"/>
  <c r="BE7"/>
  <c r="BD7"/>
  <c r="BE6"/>
  <c r="BD6"/>
  <c r="BE5"/>
  <c r="BD5"/>
  <c r="BE4"/>
  <c r="BD4"/>
  <c r="AW38"/>
  <c r="AV38"/>
  <c r="AW37"/>
  <c r="AV37"/>
  <c r="AW36"/>
  <c r="AV36"/>
  <c r="AW35"/>
  <c r="AV35"/>
  <c r="AW34"/>
  <c r="AV34"/>
  <c r="AW33"/>
  <c r="AV33"/>
  <c r="AW32"/>
  <c r="AV32"/>
  <c r="AW31"/>
  <c r="AV31"/>
  <c r="AW30"/>
  <c r="AV30"/>
  <c r="AW29"/>
  <c r="AV29"/>
  <c r="AW28"/>
  <c r="AV28"/>
  <c r="AW27"/>
  <c r="AV27"/>
  <c r="AW26"/>
  <c r="AV26"/>
  <c r="AW25"/>
  <c r="AV25"/>
  <c r="AW24"/>
  <c r="AV24"/>
  <c r="AW23"/>
  <c r="AV23"/>
  <c r="AW22"/>
  <c r="AV22"/>
  <c r="AW21"/>
  <c r="AV21"/>
  <c r="AW20"/>
  <c r="AV20"/>
  <c r="AW19"/>
  <c r="AV19"/>
  <c r="AW18"/>
  <c r="AV18"/>
  <c r="AW17"/>
  <c r="AV17"/>
  <c r="AW16"/>
  <c r="AV16"/>
  <c r="AW15"/>
  <c r="AV15"/>
  <c r="AW14"/>
  <c r="AV14"/>
  <c r="AW13"/>
  <c r="AV13"/>
  <c r="AW12"/>
  <c r="AV12"/>
  <c r="AW11"/>
  <c r="AV11"/>
  <c r="AW10"/>
  <c r="AV10"/>
  <c r="AW9"/>
  <c r="AV9"/>
  <c r="AW8"/>
  <c r="AV8"/>
  <c r="AW7"/>
  <c r="AV7"/>
  <c r="AW6"/>
  <c r="AV6"/>
  <c r="AW5"/>
  <c r="AV5"/>
  <c r="AW4"/>
  <c r="AV4"/>
  <c r="AO38"/>
  <c r="AN38"/>
  <c r="AO37"/>
  <c r="AN37"/>
  <c r="AO36"/>
  <c r="AN36"/>
  <c r="AO35"/>
  <c r="AN35"/>
  <c r="AO34"/>
  <c r="AN34"/>
  <c r="AO33"/>
  <c r="AN33"/>
  <c r="AO32"/>
  <c r="AN32"/>
  <c r="AO31"/>
  <c r="AN31"/>
  <c r="AO30"/>
  <c r="AN30"/>
  <c r="AO29"/>
  <c r="AN29"/>
  <c r="AO28"/>
  <c r="AN28"/>
  <c r="AO27"/>
  <c r="AN27"/>
  <c r="AO26"/>
  <c r="AN26"/>
  <c r="AO25"/>
  <c r="AN25"/>
  <c r="AO24"/>
  <c r="AN24"/>
  <c r="AO23"/>
  <c r="AN23"/>
  <c r="AO22"/>
  <c r="AN22"/>
  <c r="AO21"/>
  <c r="AN21"/>
  <c r="AO20"/>
  <c r="AN20"/>
  <c r="AO19"/>
  <c r="AN19"/>
  <c r="AO18"/>
  <c r="AN18"/>
  <c r="AO17"/>
  <c r="AN17"/>
  <c r="AO16"/>
  <c r="AN16"/>
  <c r="AO15"/>
  <c r="AN15"/>
  <c r="AO14"/>
  <c r="AN14"/>
  <c r="AO13"/>
  <c r="AN13"/>
  <c r="AO12"/>
  <c r="AN12"/>
  <c r="AO11"/>
  <c r="AN11"/>
  <c r="AO10"/>
  <c r="AN10"/>
  <c r="AO9"/>
  <c r="AN9"/>
  <c r="AO8"/>
  <c r="AN8"/>
  <c r="AO7"/>
  <c r="AN7"/>
  <c r="AO6"/>
  <c r="AN6"/>
  <c r="AO5"/>
  <c r="AN5"/>
  <c r="AO4"/>
  <c r="AN4"/>
  <c r="AG38"/>
  <c r="AF38"/>
  <c r="AG37"/>
  <c r="AF37"/>
  <c r="AG36"/>
  <c r="AF36"/>
  <c r="AG35"/>
  <c r="AF35"/>
  <c r="AG34"/>
  <c r="AF34"/>
  <c r="AG33"/>
  <c r="AF33"/>
  <c r="AG32"/>
  <c r="AF32"/>
  <c r="AG31"/>
  <c r="AF31"/>
  <c r="AG30"/>
  <c r="AF30"/>
  <c r="AG29"/>
  <c r="AF29"/>
  <c r="AG28"/>
  <c r="AF28"/>
  <c r="AG27"/>
  <c r="AF27"/>
  <c r="AG26"/>
  <c r="AF26"/>
  <c r="AG25"/>
  <c r="AF25"/>
  <c r="AG24"/>
  <c r="AF24"/>
  <c r="AG23"/>
  <c r="AF23"/>
  <c r="AG22"/>
  <c r="AF22"/>
  <c r="AG21"/>
  <c r="AF21"/>
  <c r="AG20"/>
  <c r="AF20"/>
  <c r="AG19"/>
  <c r="AF19"/>
  <c r="AG18"/>
  <c r="AF18"/>
  <c r="AG17"/>
  <c r="AF17"/>
  <c r="AG16"/>
  <c r="AF16"/>
  <c r="AG15"/>
  <c r="AF15"/>
  <c r="AG14"/>
  <c r="AF14"/>
  <c r="AG13"/>
  <c r="AF13"/>
  <c r="AG12"/>
  <c r="AF12"/>
  <c r="AG11"/>
  <c r="AF11"/>
  <c r="AG10"/>
  <c r="AF10"/>
  <c r="AG9"/>
  <c r="AF9"/>
  <c r="AG8"/>
  <c r="AF8"/>
  <c r="AG7"/>
  <c r="AF7"/>
  <c r="AG6"/>
  <c r="AF6"/>
  <c r="AG5"/>
  <c r="AF5"/>
  <c r="AG4"/>
  <c r="AF4"/>
  <c r="Y38"/>
  <c r="X38"/>
  <c r="Y37"/>
  <c r="X37"/>
  <c r="Y36"/>
  <c r="X36"/>
  <c r="Y35"/>
  <c r="X35"/>
  <c r="Y34"/>
  <c r="X34"/>
  <c r="Y33"/>
  <c r="X33"/>
  <c r="Y32"/>
  <c r="X32"/>
  <c r="Y31"/>
  <c r="X31"/>
  <c r="Y30"/>
  <c r="X30"/>
  <c r="Y29"/>
  <c r="X29"/>
  <c r="Y28"/>
  <c r="X28"/>
  <c r="Y27"/>
  <c r="X27"/>
  <c r="Y26"/>
  <c r="X26"/>
  <c r="Y25"/>
  <c r="X25"/>
  <c r="Y24"/>
  <c r="X24"/>
  <c r="Y23"/>
  <c r="X23"/>
  <c r="Y22"/>
  <c r="X22"/>
  <c r="Y21"/>
  <c r="X21"/>
  <c r="Y20"/>
  <c r="X20"/>
  <c r="Y19"/>
  <c r="X19"/>
  <c r="Y18"/>
  <c r="X18"/>
  <c r="Y17"/>
  <c r="X17"/>
  <c r="Y16"/>
  <c r="X16"/>
  <c r="Y15"/>
  <c r="X15"/>
  <c r="Y14"/>
  <c r="X14"/>
  <c r="Y13"/>
  <c r="X13"/>
  <c r="Y12"/>
  <c r="X12"/>
  <c r="Y11"/>
  <c r="X11"/>
  <c r="Y10"/>
  <c r="X10"/>
  <c r="Y9"/>
  <c r="X9"/>
  <c r="Y8"/>
  <c r="X8"/>
  <c r="Y7"/>
  <c r="X7"/>
  <c r="Y6"/>
  <c r="X6"/>
  <c r="Y5"/>
  <c r="X5"/>
  <c r="Y4"/>
  <c r="X4"/>
  <c r="P38"/>
  <c r="Q38"/>
  <c r="Q43" s="1"/>
  <c r="Q37"/>
  <c r="P37"/>
  <c r="Q36"/>
  <c r="P36"/>
  <c r="Q35"/>
  <c r="P35"/>
  <c r="Q34"/>
  <c r="P34"/>
  <c r="Q33"/>
  <c r="P33"/>
  <c r="Q32"/>
  <c r="P32"/>
  <c r="Q31"/>
  <c r="P31"/>
  <c r="Q30"/>
  <c r="P30"/>
  <c r="Q29"/>
  <c r="P29"/>
  <c r="Q28"/>
  <c r="P28"/>
  <c r="Q27"/>
  <c r="P27"/>
  <c r="Q26"/>
  <c r="P26"/>
  <c r="Q25"/>
  <c r="P25"/>
  <c r="Q24"/>
  <c r="P24"/>
  <c r="Q23"/>
  <c r="P23"/>
  <c r="Q22"/>
  <c r="P22"/>
  <c r="Q21"/>
  <c r="P21"/>
  <c r="Q20"/>
  <c r="P20"/>
  <c r="Q19"/>
  <c r="P19"/>
  <c r="Q18"/>
  <c r="P18"/>
  <c r="Q17"/>
  <c r="P17"/>
  <c r="Q16"/>
  <c r="P16"/>
  <c r="Q15"/>
  <c r="P15"/>
  <c r="Q14"/>
  <c r="P14"/>
  <c r="Q13"/>
  <c r="P13"/>
  <c r="Q12"/>
  <c r="P12"/>
  <c r="Q11"/>
  <c r="P11"/>
  <c r="Q10"/>
  <c r="P10"/>
  <c r="Q9"/>
  <c r="P9"/>
  <c r="Q8"/>
  <c r="P8"/>
  <c r="Q7"/>
  <c r="P7"/>
  <c r="Q6"/>
  <c r="P6"/>
  <c r="Q5"/>
  <c r="P5"/>
  <c r="Q4"/>
  <c r="P4"/>
  <c r="H6"/>
  <c r="I6"/>
  <c r="H7"/>
  <c r="I7"/>
  <c r="H8"/>
  <c r="I8"/>
  <c r="H9"/>
  <c r="I9"/>
  <c r="H10"/>
  <c r="I10"/>
  <c r="H11"/>
  <c r="I11"/>
  <c r="H12"/>
  <c r="I12"/>
  <c r="H13"/>
  <c r="I13"/>
  <c r="H14"/>
  <c r="I14"/>
  <c r="H15"/>
  <c r="I15"/>
  <c r="H16"/>
  <c r="I16"/>
  <c r="H17"/>
  <c r="I17"/>
  <c r="H18"/>
  <c r="I18"/>
  <c r="H19"/>
  <c r="I19"/>
  <c r="H20"/>
  <c r="I20"/>
  <c r="H21"/>
  <c r="I21"/>
  <c r="H22"/>
  <c r="I22"/>
  <c r="H23"/>
  <c r="I23"/>
  <c r="H24"/>
  <c r="I24"/>
  <c r="H25"/>
  <c r="I25"/>
  <c r="H26"/>
  <c r="I26"/>
  <c r="H27"/>
  <c r="I27"/>
  <c r="H28"/>
  <c r="I28"/>
  <c r="H29"/>
  <c r="I29"/>
  <c r="H30"/>
  <c r="I30"/>
  <c r="H31"/>
  <c r="I31"/>
  <c r="H32"/>
  <c r="I32"/>
  <c r="H33"/>
  <c r="I33"/>
  <c r="H34"/>
  <c r="I34"/>
  <c r="H35"/>
  <c r="I35"/>
  <c r="H36"/>
  <c r="I36"/>
  <c r="H37"/>
  <c r="I37"/>
  <c r="H38"/>
  <c r="I38"/>
  <c r="I5"/>
  <c r="H5"/>
  <c r="DQ38" i="297"/>
  <c r="DP38"/>
  <c r="DQ37"/>
  <c r="DP37"/>
  <c r="DQ36"/>
  <c r="DP36"/>
  <c r="DQ35"/>
  <c r="DP35"/>
  <c r="DQ34"/>
  <c r="DP34"/>
  <c r="DQ33"/>
  <c r="DP33"/>
  <c r="DQ32"/>
  <c r="DP32"/>
  <c r="DQ31"/>
  <c r="DP31"/>
  <c r="DQ30"/>
  <c r="DP30"/>
  <c r="DQ29"/>
  <c r="DP29"/>
  <c r="DQ28"/>
  <c r="DP28"/>
  <c r="DQ27"/>
  <c r="DP27"/>
  <c r="DQ26"/>
  <c r="DP26"/>
  <c r="DQ25"/>
  <c r="DP25"/>
  <c r="DQ24"/>
  <c r="DP24"/>
  <c r="DQ23"/>
  <c r="DP23"/>
  <c r="DQ22"/>
  <c r="DP22"/>
  <c r="DQ21"/>
  <c r="DP21"/>
  <c r="DQ20"/>
  <c r="DP20"/>
  <c r="DQ19"/>
  <c r="DP19"/>
  <c r="DQ18"/>
  <c r="DP18"/>
  <c r="DQ17"/>
  <c r="DP17"/>
  <c r="DQ16"/>
  <c r="DP16"/>
  <c r="DQ15"/>
  <c r="DP15"/>
  <c r="DQ14"/>
  <c r="DP14"/>
  <c r="DQ13"/>
  <c r="DP13"/>
  <c r="DQ12"/>
  <c r="DP12"/>
  <c r="DQ11"/>
  <c r="DP11"/>
  <c r="DQ10"/>
  <c r="DP10"/>
  <c r="DQ9"/>
  <c r="DP9"/>
  <c r="DQ8"/>
  <c r="DP8"/>
  <c r="DQ7"/>
  <c r="DP7"/>
  <c r="DQ6"/>
  <c r="DP6"/>
  <c r="DQ5"/>
  <c r="DP5"/>
  <c r="DQ4"/>
  <c r="DP4"/>
  <c r="DI38"/>
  <c r="DH38"/>
  <c r="DI37"/>
  <c r="DH37"/>
  <c r="DI36"/>
  <c r="DH36"/>
  <c r="DI35"/>
  <c r="DH35"/>
  <c r="DI34"/>
  <c r="DH34"/>
  <c r="DI33"/>
  <c r="DH33"/>
  <c r="DI32"/>
  <c r="DH32"/>
  <c r="DI31"/>
  <c r="DH31"/>
  <c r="DI30"/>
  <c r="DH30"/>
  <c r="DI29"/>
  <c r="DH29"/>
  <c r="DI28"/>
  <c r="DH28"/>
  <c r="DI27"/>
  <c r="DH27"/>
  <c r="DI26"/>
  <c r="DH26"/>
  <c r="DI25"/>
  <c r="DH25"/>
  <c r="DI24"/>
  <c r="DH24"/>
  <c r="DI23"/>
  <c r="DH23"/>
  <c r="DI22"/>
  <c r="DH22"/>
  <c r="DI21"/>
  <c r="DH21"/>
  <c r="DI20"/>
  <c r="DH20"/>
  <c r="DI19"/>
  <c r="DH19"/>
  <c r="DI18"/>
  <c r="DH18"/>
  <c r="DI17"/>
  <c r="DH17"/>
  <c r="DI16"/>
  <c r="DH16"/>
  <c r="DI15"/>
  <c r="DH15"/>
  <c r="DI14"/>
  <c r="DH14"/>
  <c r="DI13"/>
  <c r="DH13"/>
  <c r="DI12"/>
  <c r="DH12"/>
  <c r="DI11"/>
  <c r="DH11"/>
  <c r="DI10"/>
  <c r="DH10"/>
  <c r="DI9"/>
  <c r="DH9"/>
  <c r="DI8"/>
  <c r="DH8"/>
  <c r="DI7"/>
  <c r="DH7"/>
  <c r="DI6"/>
  <c r="DH6"/>
  <c r="DI5"/>
  <c r="DH5"/>
  <c r="DI4"/>
  <c r="DH4"/>
  <c r="DA38"/>
  <c r="CZ38"/>
  <c r="DA37"/>
  <c r="CZ37"/>
  <c r="DA36"/>
  <c r="CZ36"/>
  <c r="DA35"/>
  <c r="CZ35"/>
  <c r="DA34"/>
  <c r="CZ34"/>
  <c r="DA33"/>
  <c r="CZ33"/>
  <c r="DA32"/>
  <c r="CZ32"/>
  <c r="DA31"/>
  <c r="CZ31"/>
  <c r="DA30"/>
  <c r="CZ30"/>
  <c r="DA29"/>
  <c r="CZ29"/>
  <c r="DA28"/>
  <c r="CZ28"/>
  <c r="DA27"/>
  <c r="CZ27"/>
  <c r="DA26"/>
  <c r="CZ26"/>
  <c r="DA25"/>
  <c r="CZ25"/>
  <c r="DA24"/>
  <c r="CZ24"/>
  <c r="DA23"/>
  <c r="CZ23"/>
  <c r="DA22"/>
  <c r="CZ22"/>
  <c r="DA21"/>
  <c r="CZ21"/>
  <c r="DA20"/>
  <c r="CZ20"/>
  <c r="DA19"/>
  <c r="CZ19"/>
  <c r="DA18"/>
  <c r="CZ18"/>
  <c r="DA17"/>
  <c r="CZ17"/>
  <c r="DA16"/>
  <c r="CZ16"/>
  <c r="DA15"/>
  <c r="CZ15"/>
  <c r="DA14"/>
  <c r="CZ14"/>
  <c r="DA13"/>
  <c r="CZ13"/>
  <c r="DA12"/>
  <c r="CZ12"/>
  <c r="DA11"/>
  <c r="CZ11"/>
  <c r="DA10"/>
  <c r="CZ10"/>
  <c r="DA9"/>
  <c r="CZ9"/>
  <c r="DA8"/>
  <c r="CZ8"/>
  <c r="DA7"/>
  <c r="CZ7"/>
  <c r="DA6"/>
  <c r="CZ6"/>
  <c r="DA5"/>
  <c r="CZ5"/>
  <c r="DA4"/>
  <c r="CZ4"/>
  <c r="CS38"/>
  <c r="CR38"/>
  <c r="CS37"/>
  <c r="CR37"/>
  <c r="CS36"/>
  <c r="CR36"/>
  <c r="CS35"/>
  <c r="CR35"/>
  <c r="CS34"/>
  <c r="CR34"/>
  <c r="CS33"/>
  <c r="CR33"/>
  <c r="CS32"/>
  <c r="CR32"/>
  <c r="CS31"/>
  <c r="CR31"/>
  <c r="CS30"/>
  <c r="CR30"/>
  <c r="CS29"/>
  <c r="CR29"/>
  <c r="CS28"/>
  <c r="CR28"/>
  <c r="CS27"/>
  <c r="CR27"/>
  <c r="CS26"/>
  <c r="CR26"/>
  <c r="CS25"/>
  <c r="CR25"/>
  <c r="CS24"/>
  <c r="CR24"/>
  <c r="CS23"/>
  <c r="CR23"/>
  <c r="CS22"/>
  <c r="CR22"/>
  <c r="CS21"/>
  <c r="CR21"/>
  <c r="CS20"/>
  <c r="CR20"/>
  <c r="CS19"/>
  <c r="CR19"/>
  <c r="CS18"/>
  <c r="CR18"/>
  <c r="CS17"/>
  <c r="CR17"/>
  <c r="CS16"/>
  <c r="CR16"/>
  <c r="CS15"/>
  <c r="CR15"/>
  <c r="CS14"/>
  <c r="CR14"/>
  <c r="CS13"/>
  <c r="CR13"/>
  <c r="CS12"/>
  <c r="CR12"/>
  <c r="CS11"/>
  <c r="CR11"/>
  <c r="CS10"/>
  <c r="CR10"/>
  <c r="CS9"/>
  <c r="CR9"/>
  <c r="CS8"/>
  <c r="CR8"/>
  <c r="CS7"/>
  <c r="CR7"/>
  <c r="CS6"/>
  <c r="CR6"/>
  <c r="CS5"/>
  <c r="CR5"/>
  <c r="CS4"/>
  <c r="CR4"/>
  <c r="CK38"/>
  <c r="CJ38"/>
  <c r="CK37"/>
  <c r="CJ37"/>
  <c r="CK36"/>
  <c r="CJ36"/>
  <c r="CK35"/>
  <c r="CJ35"/>
  <c r="CK34"/>
  <c r="CJ34"/>
  <c r="CK33"/>
  <c r="CJ33"/>
  <c r="CK32"/>
  <c r="CJ32"/>
  <c r="CK31"/>
  <c r="CJ31"/>
  <c r="CK30"/>
  <c r="CJ30"/>
  <c r="CK29"/>
  <c r="CJ29"/>
  <c r="CK28"/>
  <c r="CJ28"/>
  <c r="CK27"/>
  <c r="CJ27"/>
  <c r="CK26"/>
  <c r="CJ26"/>
  <c r="CK25"/>
  <c r="CJ25"/>
  <c r="CK24"/>
  <c r="CJ24"/>
  <c r="CK23"/>
  <c r="CJ23"/>
  <c r="CK22"/>
  <c r="CJ22"/>
  <c r="CK21"/>
  <c r="CJ21"/>
  <c r="CK20"/>
  <c r="CJ20"/>
  <c r="CK19"/>
  <c r="CJ19"/>
  <c r="CK18"/>
  <c r="CJ18"/>
  <c r="CK17"/>
  <c r="CJ17"/>
  <c r="CK16"/>
  <c r="CJ16"/>
  <c r="CK15"/>
  <c r="CJ15"/>
  <c r="CK14"/>
  <c r="CJ14"/>
  <c r="CK13"/>
  <c r="CJ13"/>
  <c r="CK12"/>
  <c r="CJ12"/>
  <c r="CK11"/>
  <c r="CJ11"/>
  <c r="CK10"/>
  <c r="CJ10"/>
  <c r="CK9"/>
  <c r="CJ9"/>
  <c r="CK8"/>
  <c r="CJ8"/>
  <c r="CK7"/>
  <c r="CJ7"/>
  <c r="CK6"/>
  <c r="CJ6"/>
  <c r="CK5"/>
  <c r="CJ5"/>
  <c r="CK4"/>
  <c r="CJ4"/>
  <c r="CC38"/>
  <c r="CB38"/>
  <c r="CC37"/>
  <c r="CB37"/>
  <c r="CC36"/>
  <c r="CB36"/>
  <c r="CC35"/>
  <c r="CB35"/>
  <c r="CC34"/>
  <c r="CB34"/>
  <c r="CC33"/>
  <c r="CB33"/>
  <c r="CC32"/>
  <c r="CB32"/>
  <c r="CC31"/>
  <c r="CB31"/>
  <c r="CC30"/>
  <c r="CB30"/>
  <c r="CC29"/>
  <c r="CB29"/>
  <c r="CC28"/>
  <c r="CB28"/>
  <c r="CC27"/>
  <c r="CB27"/>
  <c r="CC26"/>
  <c r="CB26"/>
  <c r="CC25"/>
  <c r="CB25"/>
  <c r="CC24"/>
  <c r="CB24"/>
  <c r="CC23"/>
  <c r="CB23"/>
  <c r="CC22"/>
  <c r="CB22"/>
  <c r="CC21"/>
  <c r="CB21"/>
  <c r="CC20"/>
  <c r="CB20"/>
  <c r="CC19"/>
  <c r="CB19"/>
  <c r="CC18"/>
  <c r="CB18"/>
  <c r="CC17"/>
  <c r="CB17"/>
  <c r="CC16"/>
  <c r="CB16"/>
  <c r="CC15"/>
  <c r="CB15"/>
  <c r="CC14"/>
  <c r="CB14"/>
  <c r="CC13"/>
  <c r="CB13"/>
  <c r="CC12"/>
  <c r="CB12"/>
  <c r="CC11"/>
  <c r="CB11"/>
  <c r="CC10"/>
  <c r="CB10"/>
  <c r="CC9"/>
  <c r="CB9"/>
  <c r="CC8"/>
  <c r="CB8"/>
  <c r="CC7"/>
  <c r="CB7"/>
  <c r="CC6"/>
  <c r="CB6"/>
  <c r="CC5"/>
  <c r="CB5"/>
  <c r="CC4"/>
  <c r="CB4"/>
  <c r="BU38"/>
  <c r="BT38"/>
  <c r="BU37"/>
  <c r="BT37"/>
  <c r="BU36"/>
  <c r="BT36"/>
  <c r="BU35"/>
  <c r="BT35"/>
  <c r="BU34"/>
  <c r="BT34"/>
  <c r="BU33"/>
  <c r="BT33"/>
  <c r="BU32"/>
  <c r="BT32"/>
  <c r="BU31"/>
  <c r="BT31"/>
  <c r="BU30"/>
  <c r="BT30"/>
  <c r="BU29"/>
  <c r="BT29"/>
  <c r="BU28"/>
  <c r="BT28"/>
  <c r="BU27"/>
  <c r="BT27"/>
  <c r="BU26"/>
  <c r="BT26"/>
  <c r="BU25"/>
  <c r="BT25"/>
  <c r="BU24"/>
  <c r="BT24"/>
  <c r="BU23"/>
  <c r="BT23"/>
  <c r="BU22"/>
  <c r="BT22"/>
  <c r="BU21"/>
  <c r="BT21"/>
  <c r="BU20"/>
  <c r="BT20"/>
  <c r="BU19"/>
  <c r="BT19"/>
  <c r="BU18"/>
  <c r="BT18"/>
  <c r="BU17"/>
  <c r="BT17"/>
  <c r="BU16"/>
  <c r="BT16"/>
  <c r="BU15"/>
  <c r="BT15"/>
  <c r="BU14"/>
  <c r="BT14"/>
  <c r="BU13"/>
  <c r="BT13"/>
  <c r="BU12"/>
  <c r="BT12"/>
  <c r="BU11"/>
  <c r="BT11"/>
  <c r="BU10"/>
  <c r="BT10"/>
  <c r="BU9"/>
  <c r="BT9"/>
  <c r="BU8"/>
  <c r="BT8"/>
  <c r="BU7"/>
  <c r="BT7"/>
  <c r="BU6"/>
  <c r="BT6"/>
  <c r="BU5"/>
  <c r="BT5"/>
  <c r="BU4"/>
  <c r="BT4"/>
  <c r="BM38"/>
  <c r="BL38"/>
  <c r="BM37"/>
  <c r="BL37"/>
  <c r="BM36"/>
  <c r="BL36"/>
  <c r="BM35"/>
  <c r="BL35"/>
  <c r="BM34"/>
  <c r="BL34"/>
  <c r="BM33"/>
  <c r="BL33"/>
  <c r="BM32"/>
  <c r="BL32"/>
  <c r="BM31"/>
  <c r="BL31"/>
  <c r="BM30"/>
  <c r="BL30"/>
  <c r="BM29"/>
  <c r="BL29"/>
  <c r="BM28"/>
  <c r="BL28"/>
  <c r="BM27"/>
  <c r="BL27"/>
  <c r="BM26"/>
  <c r="BL26"/>
  <c r="BM25"/>
  <c r="BL25"/>
  <c r="BM24"/>
  <c r="BL24"/>
  <c r="BM23"/>
  <c r="BL23"/>
  <c r="BM22"/>
  <c r="BL22"/>
  <c r="BM21"/>
  <c r="BL21"/>
  <c r="BM20"/>
  <c r="BL20"/>
  <c r="BM19"/>
  <c r="BL19"/>
  <c r="BM18"/>
  <c r="BL18"/>
  <c r="BM17"/>
  <c r="BL17"/>
  <c r="BM16"/>
  <c r="BL16"/>
  <c r="BM15"/>
  <c r="BL15"/>
  <c r="BM14"/>
  <c r="BL14"/>
  <c r="BM13"/>
  <c r="BL13"/>
  <c r="BM12"/>
  <c r="BL12"/>
  <c r="BM11"/>
  <c r="BL11"/>
  <c r="BM10"/>
  <c r="BL10"/>
  <c r="BM9"/>
  <c r="BL9"/>
  <c r="BM8"/>
  <c r="BL8"/>
  <c r="BM7"/>
  <c r="BL7"/>
  <c r="BM6"/>
  <c r="BL6"/>
  <c r="BM5"/>
  <c r="BL5"/>
  <c r="BM4"/>
  <c r="BL4"/>
  <c r="BE38"/>
  <c r="BD38"/>
  <c r="BE37"/>
  <c r="BD37"/>
  <c r="BE36"/>
  <c r="BD36"/>
  <c r="BE35"/>
  <c r="BD35"/>
  <c r="BE34"/>
  <c r="BD34"/>
  <c r="BE33"/>
  <c r="BD33"/>
  <c r="BE32"/>
  <c r="BD32"/>
  <c r="BE31"/>
  <c r="BD31"/>
  <c r="BE30"/>
  <c r="BD30"/>
  <c r="BE29"/>
  <c r="BD29"/>
  <c r="BE28"/>
  <c r="BD28"/>
  <c r="BE27"/>
  <c r="BD27"/>
  <c r="BE26"/>
  <c r="BD26"/>
  <c r="BE25"/>
  <c r="BD25"/>
  <c r="BE24"/>
  <c r="BD24"/>
  <c r="BE23"/>
  <c r="BD23"/>
  <c r="BE22"/>
  <c r="BD22"/>
  <c r="BE21"/>
  <c r="BD21"/>
  <c r="BE20"/>
  <c r="BD20"/>
  <c r="BE19"/>
  <c r="BD19"/>
  <c r="BE18"/>
  <c r="BD18"/>
  <c r="BE17"/>
  <c r="BD17"/>
  <c r="BE16"/>
  <c r="BD16"/>
  <c r="BE15"/>
  <c r="BD15"/>
  <c r="BE14"/>
  <c r="BD14"/>
  <c r="BE13"/>
  <c r="BD13"/>
  <c r="BE12"/>
  <c r="BD12"/>
  <c r="BE11"/>
  <c r="BD11"/>
  <c r="BE10"/>
  <c r="BD10"/>
  <c r="BE9"/>
  <c r="BD9"/>
  <c r="BE8"/>
  <c r="BD8"/>
  <c r="BE7"/>
  <c r="BD7"/>
  <c r="BE6"/>
  <c r="BD6"/>
  <c r="BE5"/>
  <c r="BD5"/>
  <c r="BE4"/>
  <c r="BD4"/>
  <c r="AW38"/>
  <c r="AV38"/>
  <c r="AV43" s="1"/>
  <c r="AW37"/>
  <c r="AV37"/>
  <c r="AW36"/>
  <c r="AV36"/>
  <c r="AW35"/>
  <c r="AV35"/>
  <c r="AW34"/>
  <c r="AV34"/>
  <c r="AW33"/>
  <c r="AV33"/>
  <c r="AW32"/>
  <c r="AV32"/>
  <c r="AW31"/>
  <c r="AV31"/>
  <c r="AW30"/>
  <c r="AV30"/>
  <c r="AW29"/>
  <c r="AV29"/>
  <c r="AW28"/>
  <c r="AV28"/>
  <c r="AW27"/>
  <c r="AV27"/>
  <c r="AW26"/>
  <c r="AV26"/>
  <c r="AW25"/>
  <c r="AV25"/>
  <c r="AW24"/>
  <c r="AV24"/>
  <c r="AW23"/>
  <c r="AV23"/>
  <c r="AW22"/>
  <c r="AV22"/>
  <c r="AW21"/>
  <c r="AV21"/>
  <c r="AW20"/>
  <c r="AV20"/>
  <c r="AW19"/>
  <c r="AV19"/>
  <c r="AW18"/>
  <c r="AV18"/>
  <c r="AW17"/>
  <c r="AV17"/>
  <c r="AW16"/>
  <c r="AV16"/>
  <c r="AW15"/>
  <c r="AV15"/>
  <c r="AW14"/>
  <c r="AV14"/>
  <c r="AW13"/>
  <c r="AV13"/>
  <c r="AW12"/>
  <c r="AV12"/>
  <c r="AW11"/>
  <c r="AV11"/>
  <c r="AW10"/>
  <c r="AV10"/>
  <c r="AW9"/>
  <c r="AV9"/>
  <c r="AW8"/>
  <c r="AV8"/>
  <c r="AW7"/>
  <c r="AV7"/>
  <c r="AW6"/>
  <c r="AV6"/>
  <c r="AW5"/>
  <c r="AV5"/>
  <c r="AW4"/>
  <c r="AV4"/>
  <c r="AO38"/>
  <c r="AO43" s="1"/>
  <c r="AN38"/>
  <c r="AO37"/>
  <c r="AN37"/>
  <c r="AO36"/>
  <c r="AN36"/>
  <c r="AO35"/>
  <c r="AN35"/>
  <c r="AO34"/>
  <c r="AN34"/>
  <c r="AO33"/>
  <c r="AN33"/>
  <c r="AO32"/>
  <c r="AN32"/>
  <c r="AO31"/>
  <c r="AN31"/>
  <c r="AO30"/>
  <c r="AN30"/>
  <c r="AO29"/>
  <c r="AN29"/>
  <c r="AO28"/>
  <c r="AN28"/>
  <c r="AO27"/>
  <c r="AN27"/>
  <c r="AO26"/>
  <c r="AN26"/>
  <c r="AO25"/>
  <c r="AN25"/>
  <c r="AO24"/>
  <c r="AN24"/>
  <c r="AO23"/>
  <c r="AN23"/>
  <c r="AO22"/>
  <c r="AN22"/>
  <c r="AO21"/>
  <c r="AN21"/>
  <c r="AO20"/>
  <c r="AN20"/>
  <c r="AO19"/>
  <c r="AN19"/>
  <c r="AO18"/>
  <c r="AN18"/>
  <c r="AO17"/>
  <c r="AN17"/>
  <c r="AO16"/>
  <c r="AN16"/>
  <c r="AO15"/>
  <c r="AN15"/>
  <c r="AO14"/>
  <c r="AN14"/>
  <c r="AO13"/>
  <c r="AN13"/>
  <c r="AO12"/>
  <c r="AN12"/>
  <c r="AO11"/>
  <c r="AN11"/>
  <c r="AO10"/>
  <c r="AN10"/>
  <c r="AO9"/>
  <c r="AN9"/>
  <c r="AO8"/>
  <c r="AN8"/>
  <c r="AO7"/>
  <c r="AN7"/>
  <c r="AO6"/>
  <c r="AN6"/>
  <c r="AO5"/>
  <c r="AN5"/>
  <c r="AO4"/>
  <c r="AN4"/>
  <c r="AG38"/>
  <c r="AF38"/>
  <c r="AG37"/>
  <c r="AF37"/>
  <c r="AG36"/>
  <c r="AF36"/>
  <c r="AG35"/>
  <c r="AF35"/>
  <c r="AG34"/>
  <c r="AF34"/>
  <c r="AG33"/>
  <c r="AF33"/>
  <c r="AG32"/>
  <c r="AF32"/>
  <c r="AG31"/>
  <c r="AF31"/>
  <c r="AG30"/>
  <c r="AF30"/>
  <c r="AG29"/>
  <c r="AF29"/>
  <c r="AG28"/>
  <c r="AF28"/>
  <c r="AG27"/>
  <c r="AF27"/>
  <c r="AG26"/>
  <c r="AF26"/>
  <c r="AG25"/>
  <c r="AF25"/>
  <c r="AG24"/>
  <c r="AF24"/>
  <c r="AG23"/>
  <c r="AF23"/>
  <c r="AG22"/>
  <c r="AF22"/>
  <c r="AG21"/>
  <c r="AF21"/>
  <c r="AG20"/>
  <c r="AF20"/>
  <c r="AG19"/>
  <c r="AF19"/>
  <c r="AG18"/>
  <c r="AF18"/>
  <c r="AG17"/>
  <c r="AF17"/>
  <c r="AG16"/>
  <c r="AF16"/>
  <c r="AG15"/>
  <c r="AF15"/>
  <c r="AG14"/>
  <c r="AF14"/>
  <c r="AG13"/>
  <c r="AF13"/>
  <c r="AG12"/>
  <c r="AF12"/>
  <c r="AG11"/>
  <c r="AF11"/>
  <c r="AG10"/>
  <c r="AF10"/>
  <c r="AG9"/>
  <c r="AF9"/>
  <c r="AG8"/>
  <c r="AF8"/>
  <c r="AG7"/>
  <c r="AF7"/>
  <c r="AG6"/>
  <c r="AF6"/>
  <c r="AG5"/>
  <c r="AF5"/>
  <c r="AG4"/>
  <c r="AF4"/>
  <c r="Y38"/>
  <c r="X38"/>
  <c r="Y37"/>
  <c r="X37"/>
  <c r="Y36"/>
  <c r="X36"/>
  <c r="Y35"/>
  <c r="X35"/>
  <c r="Y34"/>
  <c r="X34"/>
  <c r="Y33"/>
  <c r="X33"/>
  <c r="Y32"/>
  <c r="X32"/>
  <c r="Y31"/>
  <c r="X31"/>
  <c r="Y30"/>
  <c r="X30"/>
  <c r="Y29"/>
  <c r="X29"/>
  <c r="Y28"/>
  <c r="X28"/>
  <c r="Y27"/>
  <c r="X27"/>
  <c r="Y26"/>
  <c r="X26"/>
  <c r="Y25"/>
  <c r="X25"/>
  <c r="Y24"/>
  <c r="X24"/>
  <c r="Y23"/>
  <c r="X23"/>
  <c r="Y22"/>
  <c r="X22"/>
  <c r="Y21"/>
  <c r="X21"/>
  <c r="Y20"/>
  <c r="X20"/>
  <c r="Y19"/>
  <c r="X19"/>
  <c r="Y18"/>
  <c r="X18"/>
  <c r="Y17"/>
  <c r="X17"/>
  <c r="Y16"/>
  <c r="X16"/>
  <c r="Y15"/>
  <c r="X15"/>
  <c r="Y14"/>
  <c r="X14"/>
  <c r="Y13"/>
  <c r="X13"/>
  <c r="Y12"/>
  <c r="X12"/>
  <c r="Y11"/>
  <c r="X11"/>
  <c r="Y10"/>
  <c r="X10"/>
  <c r="Y9"/>
  <c r="X9"/>
  <c r="Y8"/>
  <c r="X8"/>
  <c r="Y7"/>
  <c r="X7"/>
  <c r="Y6"/>
  <c r="X6"/>
  <c r="Y5"/>
  <c r="X5"/>
  <c r="Y4"/>
  <c r="X4"/>
  <c r="P38"/>
  <c r="Q38"/>
  <c r="Q37"/>
  <c r="P37"/>
  <c r="Q36"/>
  <c r="P36"/>
  <c r="Q35"/>
  <c r="P35"/>
  <c r="Q34"/>
  <c r="P34"/>
  <c r="Q33"/>
  <c r="P33"/>
  <c r="Q32"/>
  <c r="P32"/>
  <c r="Q31"/>
  <c r="P31"/>
  <c r="Q30"/>
  <c r="P30"/>
  <c r="Q29"/>
  <c r="P29"/>
  <c r="Q28"/>
  <c r="P28"/>
  <c r="Q27"/>
  <c r="P27"/>
  <c r="Q26"/>
  <c r="P26"/>
  <c r="Q25"/>
  <c r="P25"/>
  <c r="Q24"/>
  <c r="P24"/>
  <c r="Q23"/>
  <c r="P23"/>
  <c r="Q22"/>
  <c r="P22"/>
  <c r="Q21"/>
  <c r="P21"/>
  <c r="Q20"/>
  <c r="P20"/>
  <c r="Q19"/>
  <c r="P19"/>
  <c r="Q18"/>
  <c r="P18"/>
  <c r="Q17"/>
  <c r="P17"/>
  <c r="Q16"/>
  <c r="P16"/>
  <c r="Q15"/>
  <c r="P15"/>
  <c r="Q14"/>
  <c r="P14"/>
  <c r="Q13"/>
  <c r="P13"/>
  <c r="Q12"/>
  <c r="P12"/>
  <c r="Q11"/>
  <c r="P11"/>
  <c r="Q10"/>
  <c r="P10"/>
  <c r="Q9"/>
  <c r="P9"/>
  <c r="Q8"/>
  <c r="P8"/>
  <c r="Q7"/>
  <c r="P7"/>
  <c r="Q6"/>
  <c r="P6"/>
  <c r="Q5"/>
  <c r="P5"/>
  <c r="Q4"/>
  <c r="P4"/>
  <c r="H6"/>
  <c r="I6"/>
  <c r="H7"/>
  <c r="I7"/>
  <c r="H8"/>
  <c r="I8"/>
  <c r="H9"/>
  <c r="I9"/>
  <c r="H10"/>
  <c r="I10"/>
  <c r="H11"/>
  <c r="I11"/>
  <c r="H12"/>
  <c r="I12"/>
  <c r="H13"/>
  <c r="I13"/>
  <c r="H14"/>
  <c r="I14"/>
  <c r="H15"/>
  <c r="I15"/>
  <c r="H16"/>
  <c r="I16"/>
  <c r="H17"/>
  <c r="I17"/>
  <c r="H18"/>
  <c r="I18"/>
  <c r="H19"/>
  <c r="I19"/>
  <c r="H20"/>
  <c r="I20"/>
  <c r="H21"/>
  <c r="I21"/>
  <c r="H22"/>
  <c r="I22"/>
  <c r="H23"/>
  <c r="I23"/>
  <c r="H24"/>
  <c r="I24"/>
  <c r="H25"/>
  <c r="I25"/>
  <c r="H26"/>
  <c r="I26"/>
  <c r="H27"/>
  <c r="I27"/>
  <c r="H28"/>
  <c r="I28"/>
  <c r="H29"/>
  <c r="I29"/>
  <c r="H30"/>
  <c r="I30"/>
  <c r="H31"/>
  <c r="I31"/>
  <c r="H32"/>
  <c r="I32"/>
  <c r="H33"/>
  <c r="I33"/>
  <c r="H34"/>
  <c r="I34"/>
  <c r="H35"/>
  <c r="I35"/>
  <c r="H36"/>
  <c r="I36"/>
  <c r="H37"/>
  <c r="I37"/>
  <c r="H38"/>
  <c r="I38"/>
  <c r="I41" s="1"/>
  <c r="I5"/>
  <c r="H5"/>
  <c r="DM43" i="298"/>
  <c r="CG43"/>
  <c r="BA43"/>
  <c r="DE41"/>
  <c r="BY41"/>
  <c r="M41"/>
  <c r="DO38"/>
  <c r="DO43" s="1"/>
  <c r="DN38"/>
  <c r="DN43" s="1"/>
  <c r="DM38"/>
  <c r="DM41" s="1"/>
  <c r="DL38"/>
  <c r="DL43" s="1"/>
  <c r="DK38"/>
  <c r="DK43" s="1"/>
  <c r="DJ38"/>
  <c r="DJ43" s="1"/>
  <c r="DG38"/>
  <c r="DG43" s="1"/>
  <c r="DF38"/>
  <c r="DF43" s="1"/>
  <c r="DE38"/>
  <c r="DD38"/>
  <c r="DD43" s="1"/>
  <c r="DC38"/>
  <c r="DC43" s="1"/>
  <c r="DB38"/>
  <c r="DB43" s="1"/>
  <c r="CY38"/>
  <c r="CY43" s="1"/>
  <c r="CX38"/>
  <c r="CW38"/>
  <c r="CW41" s="1"/>
  <c r="CV38"/>
  <c r="CV43" s="1"/>
  <c r="CU38"/>
  <c r="CU43" s="1"/>
  <c r="CT38"/>
  <c r="CQ38"/>
  <c r="CQ43" s="1"/>
  <c r="CP38"/>
  <c r="CO38"/>
  <c r="CO43" s="1"/>
  <c r="CN38"/>
  <c r="CN43" s="1"/>
  <c r="CM38"/>
  <c r="CM43" s="1"/>
  <c r="CL38"/>
  <c r="CI38"/>
  <c r="CI43" s="1"/>
  <c r="CH38"/>
  <c r="CG38"/>
  <c r="CG41" s="1"/>
  <c r="CF38"/>
  <c r="CF43" s="1"/>
  <c r="CE38"/>
  <c r="CE43" s="1"/>
  <c r="CD38"/>
  <c r="CA38"/>
  <c r="CA43" s="1"/>
  <c r="BZ38"/>
  <c r="BZ43" s="1"/>
  <c r="BY38"/>
  <c r="BX38"/>
  <c r="BX43" s="1"/>
  <c r="BW38"/>
  <c r="BW43" s="1"/>
  <c r="BV38"/>
  <c r="BV43" s="1"/>
  <c r="BS38"/>
  <c r="BS43" s="1"/>
  <c r="BR38"/>
  <c r="BQ38"/>
  <c r="BQ41" s="1"/>
  <c r="BP38"/>
  <c r="BP43" s="1"/>
  <c r="BO38"/>
  <c r="BO43" s="1"/>
  <c r="BN38"/>
  <c r="BK38"/>
  <c r="BK43" s="1"/>
  <c r="BJ38"/>
  <c r="BI38"/>
  <c r="BI43" s="1"/>
  <c r="BH38"/>
  <c r="BH43" s="1"/>
  <c r="BG38"/>
  <c r="BG43" s="1"/>
  <c r="BF38"/>
  <c r="BC38"/>
  <c r="BC43" s="1"/>
  <c r="BB38"/>
  <c r="BA38"/>
  <c r="BA41" s="1"/>
  <c r="AZ38"/>
  <c r="AY38"/>
  <c r="AY43" s="1"/>
  <c r="AX38"/>
  <c r="AU38"/>
  <c r="AU43" s="1"/>
  <c r="AT38"/>
  <c r="AT43" s="1"/>
  <c r="AS38"/>
  <c r="AR38"/>
  <c r="AQ38"/>
  <c r="AQ43" s="1"/>
  <c r="AP38"/>
  <c r="AP43" s="1"/>
  <c r="AM38"/>
  <c r="AM43" s="1"/>
  <c r="AL38"/>
  <c r="AL43" s="1"/>
  <c r="AK38"/>
  <c r="AJ38"/>
  <c r="AI38"/>
  <c r="AI43" s="1"/>
  <c r="AH38"/>
  <c r="AH43" s="1"/>
  <c r="AE38"/>
  <c r="AE43" s="1"/>
  <c r="AD38"/>
  <c r="AC38"/>
  <c r="AC43" s="1"/>
  <c r="AB38"/>
  <c r="AA38"/>
  <c r="AA43" s="1"/>
  <c r="Z38"/>
  <c r="W38"/>
  <c r="W43" s="1"/>
  <c r="V38"/>
  <c r="U38"/>
  <c r="T38"/>
  <c r="S38"/>
  <c r="S43" s="1"/>
  <c r="R38"/>
  <c r="O38"/>
  <c r="O43" s="1"/>
  <c r="N38"/>
  <c r="N43" s="1"/>
  <c r="M38"/>
  <c r="L38"/>
  <c r="L43" s="1"/>
  <c r="K38"/>
  <c r="K43" s="1"/>
  <c r="J38"/>
  <c r="J43" s="1"/>
  <c r="G38"/>
  <c r="G43" s="1"/>
  <c r="F38"/>
  <c r="E38"/>
  <c r="E43" s="1"/>
  <c r="D38"/>
  <c r="D43" s="1"/>
  <c r="C38"/>
  <c r="C43" s="1"/>
  <c r="B38"/>
  <c r="DO37"/>
  <c r="DN37"/>
  <c r="DM37"/>
  <c r="DL37"/>
  <c r="DK37"/>
  <c r="DJ37"/>
  <c r="DG37"/>
  <c r="DF37"/>
  <c r="DE37"/>
  <c r="DD37"/>
  <c r="DC37"/>
  <c r="DB37"/>
  <c r="CY37"/>
  <c r="CX37"/>
  <c r="CW37"/>
  <c r="CV37"/>
  <c r="CU37"/>
  <c r="CT37"/>
  <c r="CQ37"/>
  <c r="CP37"/>
  <c r="CO37"/>
  <c r="CN37"/>
  <c r="CM37"/>
  <c r="CL37"/>
  <c r="CI37"/>
  <c r="CH37"/>
  <c r="CG37"/>
  <c r="CF37"/>
  <c r="CE37"/>
  <c r="CD37"/>
  <c r="CA37"/>
  <c r="BZ37"/>
  <c r="BY37"/>
  <c r="BX37"/>
  <c r="BW37"/>
  <c r="BV37"/>
  <c r="BS37"/>
  <c r="BR37"/>
  <c r="BQ37"/>
  <c r="BP37"/>
  <c r="BO37"/>
  <c r="BN37"/>
  <c r="BK37"/>
  <c r="BJ37"/>
  <c r="BI37"/>
  <c r="BH37"/>
  <c r="BG37"/>
  <c r="BF37"/>
  <c r="BC37"/>
  <c r="BB37"/>
  <c r="BA37"/>
  <c r="AZ37"/>
  <c r="AY37"/>
  <c r="AX37"/>
  <c r="AU37"/>
  <c r="AT37"/>
  <c r="AS37"/>
  <c r="AR37"/>
  <c r="AQ37"/>
  <c r="AP37"/>
  <c r="AM37"/>
  <c r="AL37"/>
  <c r="AK37"/>
  <c r="AJ37"/>
  <c r="AI37"/>
  <c r="AH37"/>
  <c r="AE37"/>
  <c r="AD37"/>
  <c r="AC37"/>
  <c r="AB37"/>
  <c r="AA37"/>
  <c r="Z37"/>
  <c r="W37"/>
  <c r="V37"/>
  <c r="U37"/>
  <c r="T37"/>
  <c r="S37"/>
  <c r="R37"/>
  <c r="O37"/>
  <c r="N37"/>
  <c r="M37"/>
  <c r="L37"/>
  <c r="K37"/>
  <c r="J37"/>
  <c r="G37"/>
  <c r="F37"/>
  <c r="E37"/>
  <c r="D37"/>
  <c r="C37"/>
  <c r="B37"/>
  <c r="DO36"/>
  <c r="DN36"/>
  <c r="DM36"/>
  <c r="DL36"/>
  <c r="DK36"/>
  <c r="DJ36"/>
  <c r="DG36"/>
  <c r="DF36"/>
  <c r="DE36"/>
  <c r="DD36"/>
  <c r="DC36"/>
  <c r="DB36"/>
  <c r="CY36"/>
  <c r="CX36"/>
  <c r="CW36"/>
  <c r="CV36"/>
  <c r="CU36"/>
  <c r="CT36"/>
  <c r="CQ36"/>
  <c r="CP36"/>
  <c r="CO36"/>
  <c r="CN36"/>
  <c r="CM36"/>
  <c r="CL36"/>
  <c r="CI36"/>
  <c r="CH36"/>
  <c r="CG36"/>
  <c r="CF36"/>
  <c r="CE36"/>
  <c r="CD36"/>
  <c r="CA36"/>
  <c r="BZ36"/>
  <c r="BY36"/>
  <c r="BX36"/>
  <c r="BW36"/>
  <c r="BV36"/>
  <c r="BS36"/>
  <c r="BR36"/>
  <c r="BQ36"/>
  <c r="BP36"/>
  <c r="BO36"/>
  <c r="BN36"/>
  <c r="BK36"/>
  <c r="BJ36"/>
  <c r="BI36"/>
  <c r="BH36"/>
  <c r="BG36"/>
  <c r="BF36"/>
  <c r="BC36"/>
  <c r="BB36"/>
  <c r="BA36"/>
  <c r="AZ36"/>
  <c r="AY36"/>
  <c r="AX36"/>
  <c r="AU36"/>
  <c r="AT36"/>
  <c r="AS36"/>
  <c r="AR36"/>
  <c r="AQ36"/>
  <c r="AP36"/>
  <c r="AM36"/>
  <c r="AL36"/>
  <c r="AK36"/>
  <c r="AJ36"/>
  <c r="AI36"/>
  <c r="AH36"/>
  <c r="AE36"/>
  <c r="AD36"/>
  <c r="AC36"/>
  <c r="AB36"/>
  <c r="AA36"/>
  <c r="Z36"/>
  <c r="W36"/>
  <c r="V36"/>
  <c r="U36"/>
  <c r="T36"/>
  <c r="S36"/>
  <c r="R36"/>
  <c r="O36"/>
  <c r="N36"/>
  <c r="M36"/>
  <c r="L36"/>
  <c r="K36"/>
  <c r="J36"/>
  <c r="G36"/>
  <c r="F36"/>
  <c r="E36"/>
  <c r="D36"/>
  <c r="C36"/>
  <c r="B36"/>
  <c r="DO35"/>
  <c r="DN35"/>
  <c r="DM35"/>
  <c r="DL35"/>
  <c r="DK35"/>
  <c r="DJ35"/>
  <c r="DG35"/>
  <c r="DF35"/>
  <c r="DE35"/>
  <c r="DD35"/>
  <c r="DC35"/>
  <c r="DB35"/>
  <c r="CY35"/>
  <c r="CX35"/>
  <c r="CW35"/>
  <c r="CV35"/>
  <c r="CU35"/>
  <c r="CT35"/>
  <c r="CQ35"/>
  <c r="CP35"/>
  <c r="CO35"/>
  <c r="CN35"/>
  <c r="CM35"/>
  <c r="CL35"/>
  <c r="CI35"/>
  <c r="CH35"/>
  <c r="CG35"/>
  <c r="CF35"/>
  <c r="CE35"/>
  <c r="CD35"/>
  <c r="CA35"/>
  <c r="BZ35"/>
  <c r="BY35"/>
  <c r="BX35"/>
  <c r="BW35"/>
  <c r="BV35"/>
  <c r="BS35"/>
  <c r="BR35"/>
  <c r="BQ35"/>
  <c r="BP35"/>
  <c r="BO35"/>
  <c r="BN35"/>
  <c r="BK35"/>
  <c r="BJ35"/>
  <c r="BI35"/>
  <c r="BH35"/>
  <c r="BG35"/>
  <c r="BF35"/>
  <c r="BC35"/>
  <c r="BB35"/>
  <c r="BA35"/>
  <c r="AZ35"/>
  <c r="AY35"/>
  <c r="AX35"/>
  <c r="AU35"/>
  <c r="AT35"/>
  <c r="AS35"/>
  <c r="AR35"/>
  <c r="AQ35"/>
  <c r="AP35"/>
  <c r="AM35"/>
  <c r="AL35"/>
  <c r="AK35"/>
  <c r="AJ35"/>
  <c r="AI35"/>
  <c r="AH35"/>
  <c r="AE35"/>
  <c r="AD35"/>
  <c r="AC35"/>
  <c r="AB35"/>
  <c r="AA35"/>
  <c r="Z35"/>
  <c r="W35"/>
  <c r="V35"/>
  <c r="U35"/>
  <c r="T35"/>
  <c r="S35"/>
  <c r="R35"/>
  <c r="O35"/>
  <c r="N35"/>
  <c r="M35"/>
  <c r="L35"/>
  <c r="K35"/>
  <c r="J35"/>
  <c r="G35"/>
  <c r="F35"/>
  <c r="E35"/>
  <c r="D35"/>
  <c r="C35"/>
  <c r="B35"/>
  <c r="DO34"/>
  <c r="DN34"/>
  <c r="DM34"/>
  <c r="DL34"/>
  <c r="DK34"/>
  <c r="DJ34"/>
  <c r="DG34"/>
  <c r="DF34"/>
  <c r="DE34"/>
  <c r="DD34"/>
  <c r="DC34"/>
  <c r="DB34"/>
  <c r="CY34"/>
  <c r="CX34"/>
  <c r="CW34"/>
  <c r="CV34"/>
  <c r="CU34"/>
  <c r="CT34"/>
  <c r="CQ34"/>
  <c r="CP34"/>
  <c r="CO34"/>
  <c r="CN34"/>
  <c r="CM34"/>
  <c r="CL34"/>
  <c r="CI34"/>
  <c r="CH34"/>
  <c r="CG34"/>
  <c r="CF34"/>
  <c r="CE34"/>
  <c r="CD34"/>
  <c r="CA34"/>
  <c r="BZ34"/>
  <c r="BY34"/>
  <c r="BX34"/>
  <c r="BW34"/>
  <c r="BV34"/>
  <c r="BS34"/>
  <c r="BR34"/>
  <c r="BQ34"/>
  <c r="BP34"/>
  <c r="BO34"/>
  <c r="BN34"/>
  <c r="BK34"/>
  <c r="BJ34"/>
  <c r="BI34"/>
  <c r="BH34"/>
  <c r="BG34"/>
  <c r="BF34"/>
  <c r="BC34"/>
  <c r="BB34"/>
  <c r="BA34"/>
  <c r="AZ34"/>
  <c r="AY34"/>
  <c r="AX34"/>
  <c r="AU34"/>
  <c r="AT34"/>
  <c r="AS34"/>
  <c r="AR34"/>
  <c r="AQ34"/>
  <c r="AP34"/>
  <c r="AM34"/>
  <c r="AL34"/>
  <c r="AK34"/>
  <c r="AJ34"/>
  <c r="AI34"/>
  <c r="AH34"/>
  <c r="AE34"/>
  <c r="AD34"/>
  <c r="AC34"/>
  <c r="AB34"/>
  <c r="AA34"/>
  <c r="Z34"/>
  <c r="W34"/>
  <c r="V34"/>
  <c r="U34"/>
  <c r="T34"/>
  <c r="S34"/>
  <c r="R34"/>
  <c r="O34"/>
  <c r="N34"/>
  <c r="M34"/>
  <c r="L34"/>
  <c r="K34"/>
  <c r="J34"/>
  <c r="G34"/>
  <c r="F34"/>
  <c r="E34"/>
  <c r="D34"/>
  <c r="C34"/>
  <c r="B34"/>
  <c r="DO33"/>
  <c r="DN33"/>
  <c r="DM33"/>
  <c r="DL33"/>
  <c r="DK33"/>
  <c r="DJ33"/>
  <c r="DG33"/>
  <c r="DF33"/>
  <c r="DE33"/>
  <c r="DD33"/>
  <c r="DC33"/>
  <c r="DB33"/>
  <c r="CY33"/>
  <c r="CX33"/>
  <c r="CW33"/>
  <c r="CV33"/>
  <c r="CU33"/>
  <c r="CT33"/>
  <c r="CQ33"/>
  <c r="CP33"/>
  <c r="CO33"/>
  <c r="CN33"/>
  <c r="CM33"/>
  <c r="CL33"/>
  <c r="CI33"/>
  <c r="CH33"/>
  <c r="CG33"/>
  <c r="CF33"/>
  <c r="CE33"/>
  <c r="CD33"/>
  <c r="CA33"/>
  <c r="BZ33"/>
  <c r="BY33"/>
  <c r="BX33"/>
  <c r="BW33"/>
  <c r="BV33"/>
  <c r="BS33"/>
  <c r="BR33"/>
  <c r="BQ33"/>
  <c r="BP33"/>
  <c r="BO33"/>
  <c r="BN33"/>
  <c r="BK33"/>
  <c r="BJ33"/>
  <c r="BI33"/>
  <c r="BH33"/>
  <c r="BG33"/>
  <c r="BF33"/>
  <c r="BC33"/>
  <c r="BB33"/>
  <c r="BA33"/>
  <c r="AZ33"/>
  <c r="AY33"/>
  <c r="AX33"/>
  <c r="AU33"/>
  <c r="AT33"/>
  <c r="AS33"/>
  <c r="AR33"/>
  <c r="AQ33"/>
  <c r="AP33"/>
  <c r="AM33"/>
  <c r="AL33"/>
  <c r="AK33"/>
  <c r="AJ33"/>
  <c r="AI33"/>
  <c r="AH33"/>
  <c r="AE33"/>
  <c r="AD33"/>
  <c r="AC33"/>
  <c r="AB33"/>
  <c r="AA33"/>
  <c r="Z33"/>
  <c r="W33"/>
  <c r="V33"/>
  <c r="U33"/>
  <c r="T33"/>
  <c r="S33"/>
  <c r="R33"/>
  <c r="O33"/>
  <c r="N33"/>
  <c r="M33"/>
  <c r="L33"/>
  <c r="K33"/>
  <c r="J33"/>
  <c r="G33"/>
  <c r="F33"/>
  <c r="E33"/>
  <c r="D33"/>
  <c r="C33"/>
  <c r="B33"/>
  <c r="DO32"/>
  <c r="DN32"/>
  <c r="DM32"/>
  <c r="DL32"/>
  <c r="DK32"/>
  <c r="DJ32"/>
  <c r="DG32"/>
  <c r="DF32"/>
  <c r="DE32"/>
  <c r="DD32"/>
  <c r="DC32"/>
  <c r="DB32"/>
  <c r="CY32"/>
  <c r="CX32"/>
  <c r="CW32"/>
  <c r="CV32"/>
  <c r="CU32"/>
  <c r="CT32"/>
  <c r="CQ32"/>
  <c r="CP32"/>
  <c r="CO32"/>
  <c r="CN32"/>
  <c r="CM32"/>
  <c r="CL32"/>
  <c r="CI32"/>
  <c r="CH32"/>
  <c r="CG32"/>
  <c r="CF32"/>
  <c r="CE32"/>
  <c r="CD32"/>
  <c r="CA32"/>
  <c r="BZ32"/>
  <c r="BY32"/>
  <c r="BX32"/>
  <c r="BW32"/>
  <c r="BV32"/>
  <c r="BS32"/>
  <c r="BR32"/>
  <c r="BQ32"/>
  <c r="BP32"/>
  <c r="BO32"/>
  <c r="BN32"/>
  <c r="BK32"/>
  <c r="BJ32"/>
  <c r="BI32"/>
  <c r="BH32"/>
  <c r="BG32"/>
  <c r="BF32"/>
  <c r="BC32"/>
  <c r="BB32"/>
  <c r="BA32"/>
  <c r="AZ32"/>
  <c r="AY32"/>
  <c r="AX32"/>
  <c r="AU32"/>
  <c r="AT32"/>
  <c r="AS32"/>
  <c r="AR32"/>
  <c r="AQ32"/>
  <c r="AP32"/>
  <c r="AM32"/>
  <c r="AL32"/>
  <c r="AK32"/>
  <c r="AJ32"/>
  <c r="AI32"/>
  <c r="AH32"/>
  <c r="AE32"/>
  <c r="AD32"/>
  <c r="AC32"/>
  <c r="AB32"/>
  <c r="AA32"/>
  <c r="Z32"/>
  <c r="W32"/>
  <c r="V32"/>
  <c r="U32"/>
  <c r="T32"/>
  <c r="S32"/>
  <c r="R32"/>
  <c r="O32"/>
  <c r="N32"/>
  <c r="M32"/>
  <c r="L32"/>
  <c r="K32"/>
  <c r="J32"/>
  <c r="G32"/>
  <c r="F32"/>
  <c r="E32"/>
  <c r="D32"/>
  <c r="C32"/>
  <c r="B32"/>
  <c r="DO31"/>
  <c r="DN31"/>
  <c r="DM31"/>
  <c r="DL31"/>
  <c r="DK31"/>
  <c r="DJ31"/>
  <c r="DG31"/>
  <c r="DF31"/>
  <c r="DE31"/>
  <c r="DD31"/>
  <c r="DC31"/>
  <c r="DB31"/>
  <c r="CY31"/>
  <c r="CX31"/>
  <c r="CW31"/>
  <c r="CV31"/>
  <c r="CU31"/>
  <c r="CT31"/>
  <c r="CQ31"/>
  <c r="CP31"/>
  <c r="CO31"/>
  <c r="CN31"/>
  <c r="CM31"/>
  <c r="CL31"/>
  <c r="CI31"/>
  <c r="CH31"/>
  <c r="CG31"/>
  <c r="CF31"/>
  <c r="CE31"/>
  <c r="CD31"/>
  <c r="CA31"/>
  <c r="BZ31"/>
  <c r="BY31"/>
  <c r="BX31"/>
  <c r="BW31"/>
  <c r="BV31"/>
  <c r="BS31"/>
  <c r="BR31"/>
  <c r="BQ31"/>
  <c r="BP31"/>
  <c r="BO31"/>
  <c r="BN31"/>
  <c r="BK31"/>
  <c r="BJ31"/>
  <c r="BI31"/>
  <c r="BH31"/>
  <c r="BG31"/>
  <c r="BF31"/>
  <c r="BC31"/>
  <c r="BB31"/>
  <c r="BA31"/>
  <c r="AZ31"/>
  <c r="AY31"/>
  <c r="AX31"/>
  <c r="AU31"/>
  <c r="AT31"/>
  <c r="AS31"/>
  <c r="AR31"/>
  <c r="AQ31"/>
  <c r="AP31"/>
  <c r="AM31"/>
  <c r="AL31"/>
  <c r="AK31"/>
  <c r="AJ31"/>
  <c r="AI31"/>
  <c r="AH31"/>
  <c r="AE31"/>
  <c r="AD31"/>
  <c r="AC31"/>
  <c r="AB31"/>
  <c r="AA31"/>
  <c r="Z31"/>
  <c r="W31"/>
  <c r="V31"/>
  <c r="U31"/>
  <c r="T31"/>
  <c r="S31"/>
  <c r="R31"/>
  <c r="O31"/>
  <c r="N31"/>
  <c r="M31"/>
  <c r="L31"/>
  <c r="K31"/>
  <c r="J31"/>
  <c r="G31"/>
  <c r="F31"/>
  <c r="E31"/>
  <c r="D31"/>
  <c r="C31"/>
  <c r="B31"/>
  <c r="DO30"/>
  <c r="DN30"/>
  <c r="DM30"/>
  <c r="DL30"/>
  <c r="DK30"/>
  <c r="DJ30"/>
  <c r="DG30"/>
  <c r="DF30"/>
  <c r="DE30"/>
  <c r="DD30"/>
  <c r="DC30"/>
  <c r="DB30"/>
  <c r="CY30"/>
  <c r="CX30"/>
  <c r="CW30"/>
  <c r="CV30"/>
  <c r="CU30"/>
  <c r="CT30"/>
  <c r="CQ30"/>
  <c r="CP30"/>
  <c r="CO30"/>
  <c r="CN30"/>
  <c r="CM30"/>
  <c r="CL30"/>
  <c r="CI30"/>
  <c r="CH30"/>
  <c r="CG30"/>
  <c r="CF30"/>
  <c r="CE30"/>
  <c r="CD30"/>
  <c r="CA30"/>
  <c r="BZ30"/>
  <c r="BY30"/>
  <c r="BX30"/>
  <c r="BW30"/>
  <c r="BV30"/>
  <c r="BS30"/>
  <c r="BR30"/>
  <c r="BQ30"/>
  <c r="BP30"/>
  <c r="BO30"/>
  <c r="BN30"/>
  <c r="BK30"/>
  <c r="BJ30"/>
  <c r="BI30"/>
  <c r="BH30"/>
  <c r="BG30"/>
  <c r="BF30"/>
  <c r="BC30"/>
  <c r="BB30"/>
  <c r="BA30"/>
  <c r="AZ30"/>
  <c r="AY30"/>
  <c r="AX30"/>
  <c r="AU30"/>
  <c r="AT30"/>
  <c r="AS30"/>
  <c r="AR30"/>
  <c r="AQ30"/>
  <c r="AP30"/>
  <c r="AM30"/>
  <c r="AL30"/>
  <c r="AK30"/>
  <c r="AJ30"/>
  <c r="AI30"/>
  <c r="AH30"/>
  <c r="AE30"/>
  <c r="AD30"/>
  <c r="AC30"/>
  <c r="AB30"/>
  <c r="AA30"/>
  <c r="Z30"/>
  <c r="W30"/>
  <c r="V30"/>
  <c r="U30"/>
  <c r="T30"/>
  <c r="S30"/>
  <c r="R30"/>
  <c r="O30"/>
  <c r="N30"/>
  <c r="M30"/>
  <c r="L30"/>
  <c r="K30"/>
  <c r="J30"/>
  <c r="G30"/>
  <c r="F30"/>
  <c r="E30"/>
  <c r="D30"/>
  <c r="C30"/>
  <c r="B30"/>
  <c r="DO29"/>
  <c r="DN29"/>
  <c r="DM29"/>
  <c r="DL29"/>
  <c r="DK29"/>
  <c r="DJ29"/>
  <c r="DG29"/>
  <c r="DF29"/>
  <c r="DE29"/>
  <c r="DD29"/>
  <c r="DC29"/>
  <c r="DB29"/>
  <c r="CY29"/>
  <c r="CX29"/>
  <c r="CW29"/>
  <c r="CV29"/>
  <c r="CU29"/>
  <c r="CT29"/>
  <c r="CQ29"/>
  <c r="CP29"/>
  <c r="CO29"/>
  <c r="CN29"/>
  <c r="CM29"/>
  <c r="CL29"/>
  <c r="CI29"/>
  <c r="CH29"/>
  <c r="CG29"/>
  <c r="CF29"/>
  <c r="CE29"/>
  <c r="CD29"/>
  <c r="CA29"/>
  <c r="BZ29"/>
  <c r="BY29"/>
  <c r="BX29"/>
  <c r="BW29"/>
  <c r="BV29"/>
  <c r="BS29"/>
  <c r="BR29"/>
  <c r="BQ29"/>
  <c r="BP29"/>
  <c r="BO29"/>
  <c r="BN29"/>
  <c r="BK29"/>
  <c r="BJ29"/>
  <c r="BI29"/>
  <c r="BH29"/>
  <c r="BG29"/>
  <c r="BF29"/>
  <c r="BC29"/>
  <c r="BB29"/>
  <c r="BA29"/>
  <c r="AZ29"/>
  <c r="AY29"/>
  <c r="AX29"/>
  <c r="AU29"/>
  <c r="AT29"/>
  <c r="AS29"/>
  <c r="AR29"/>
  <c r="AQ29"/>
  <c r="AP29"/>
  <c r="AM29"/>
  <c r="AL29"/>
  <c r="AK29"/>
  <c r="AJ29"/>
  <c r="AI29"/>
  <c r="AH29"/>
  <c r="AE29"/>
  <c r="AD29"/>
  <c r="AC29"/>
  <c r="AB29"/>
  <c r="AA29"/>
  <c r="Z29"/>
  <c r="W29"/>
  <c r="V29"/>
  <c r="U29"/>
  <c r="T29"/>
  <c r="S29"/>
  <c r="R29"/>
  <c r="O29"/>
  <c r="N29"/>
  <c r="M29"/>
  <c r="L29"/>
  <c r="K29"/>
  <c r="J29"/>
  <c r="G29"/>
  <c r="F29"/>
  <c r="E29"/>
  <c r="D29"/>
  <c r="C29"/>
  <c r="B29"/>
  <c r="DO28"/>
  <c r="DN28"/>
  <c r="DM28"/>
  <c r="DL28"/>
  <c r="DK28"/>
  <c r="DJ28"/>
  <c r="DG28"/>
  <c r="DF28"/>
  <c r="DE28"/>
  <c r="DD28"/>
  <c r="DC28"/>
  <c r="DB28"/>
  <c r="CY28"/>
  <c r="CX28"/>
  <c r="CW28"/>
  <c r="CV28"/>
  <c r="CU28"/>
  <c r="CT28"/>
  <c r="CQ28"/>
  <c r="CP28"/>
  <c r="CO28"/>
  <c r="CN28"/>
  <c r="CM28"/>
  <c r="CL28"/>
  <c r="CI28"/>
  <c r="CH28"/>
  <c r="CG28"/>
  <c r="CF28"/>
  <c r="CE28"/>
  <c r="CD28"/>
  <c r="CA28"/>
  <c r="BZ28"/>
  <c r="BY28"/>
  <c r="BX28"/>
  <c r="BW28"/>
  <c r="BV28"/>
  <c r="BS28"/>
  <c r="BR28"/>
  <c r="BQ28"/>
  <c r="BP28"/>
  <c r="BO28"/>
  <c r="BN28"/>
  <c r="BK28"/>
  <c r="BJ28"/>
  <c r="BI28"/>
  <c r="BH28"/>
  <c r="BG28"/>
  <c r="BF28"/>
  <c r="BC28"/>
  <c r="BB28"/>
  <c r="BA28"/>
  <c r="AZ28"/>
  <c r="AY28"/>
  <c r="AX28"/>
  <c r="AU28"/>
  <c r="AT28"/>
  <c r="AS28"/>
  <c r="AR28"/>
  <c r="AQ28"/>
  <c r="AP28"/>
  <c r="AM28"/>
  <c r="AL28"/>
  <c r="AK28"/>
  <c r="AJ28"/>
  <c r="AI28"/>
  <c r="AH28"/>
  <c r="AE28"/>
  <c r="AD28"/>
  <c r="AC28"/>
  <c r="AB28"/>
  <c r="AA28"/>
  <c r="Z28"/>
  <c r="W28"/>
  <c r="V28"/>
  <c r="U28"/>
  <c r="T28"/>
  <c r="S28"/>
  <c r="R28"/>
  <c r="O28"/>
  <c r="N28"/>
  <c r="M28"/>
  <c r="L28"/>
  <c r="K28"/>
  <c r="J28"/>
  <c r="G28"/>
  <c r="F28"/>
  <c r="E28"/>
  <c r="D28"/>
  <c r="C28"/>
  <c r="B28"/>
  <c r="DO27"/>
  <c r="DN27"/>
  <c r="DM27"/>
  <c r="DL27"/>
  <c r="DK27"/>
  <c r="DJ27"/>
  <c r="DG27"/>
  <c r="DF27"/>
  <c r="DE27"/>
  <c r="DD27"/>
  <c r="DC27"/>
  <c r="DB27"/>
  <c r="CY27"/>
  <c r="CX27"/>
  <c r="CW27"/>
  <c r="CV27"/>
  <c r="CU27"/>
  <c r="CT27"/>
  <c r="CQ27"/>
  <c r="CP27"/>
  <c r="CO27"/>
  <c r="CN27"/>
  <c r="CM27"/>
  <c r="CL27"/>
  <c r="CI27"/>
  <c r="CH27"/>
  <c r="CG27"/>
  <c r="CF27"/>
  <c r="CE27"/>
  <c r="CD27"/>
  <c r="CA27"/>
  <c r="BZ27"/>
  <c r="BY27"/>
  <c r="BX27"/>
  <c r="BW27"/>
  <c r="BV27"/>
  <c r="BS27"/>
  <c r="BR27"/>
  <c r="BQ27"/>
  <c r="BP27"/>
  <c r="BO27"/>
  <c r="BN27"/>
  <c r="BK27"/>
  <c r="BJ27"/>
  <c r="BI27"/>
  <c r="BH27"/>
  <c r="BG27"/>
  <c r="BF27"/>
  <c r="BC27"/>
  <c r="BB27"/>
  <c r="BA27"/>
  <c r="AZ27"/>
  <c r="AY27"/>
  <c r="AX27"/>
  <c r="AU27"/>
  <c r="AT27"/>
  <c r="AS27"/>
  <c r="AR27"/>
  <c r="AQ27"/>
  <c r="AP27"/>
  <c r="AM27"/>
  <c r="AL27"/>
  <c r="AK27"/>
  <c r="AJ27"/>
  <c r="AI27"/>
  <c r="AH27"/>
  <c r="AE27"/>
  <c r="AD27"/>
  <c r="AC27"/>
  <c r="AB27"/>
  <c r="AA27"/>
  <c r="Z27"/>
  <c r="W27"/>
  <c r="V27"/>
  <c r="U27"/>
  <c r="T27"/>
  <c r="S27"/>
  <c r="R27"/>
  <c r="O27"/>
  <c r="N27"/>
  <c r="M27"/>
  <c r="L27"/>
  <c r="K27"/>
  <c r="J27"/>
  <c r="G27"/>
  <c r="F27"/>
  <c r="E27"/>
  <c r="D27"/>
  <c r="C27"/>
  <c r="B27"/>
  <c r="DO26"/>
  <c r="DN26"/>
  <c r="DM26"/>
  <c r="DL26"/>
  <c r="DK26"/>
  <c r="DJ26"/>
  <c r="DG26"/>
  <c r="DF26"/>
  <c r="DE26"/>
  <c r="DD26"/>
  <c r="DC26"/>
  <c r="DB26"/>
  <c r="CY26"/>
  <c r="CX26"/>
  <c r="CW26"/>
  <c r="CV26"/>
  <c r="CU26"/>
  <c r="CT26"/>
  <c r="CQ26"/>
  <c r="CP26"/>
  <c r="CO26"/>
  <c r="CN26"/>
  <c r="CM26"/>
  <c r="CL26"/>
  <c r="CI26"/>
  <c r="CH26"/>
  <c r="CG26"/>
  <c r="CF26"/>
  <c r="CE26"/>
  <c r="CD26"/>
  <c r="CA26"/>
  <c r="BZ26"/>
  <c r="BY26"/>
  <c r="BX26"/>
  <c r="BW26"/>
  <c r="BV26"/>
  <c r="BS26"/>
  <c r="BR26"/>
  <c r="BQ26"/>
  <c r="BP26"/>
  <c r="BO26"/>
  <c r="BN26"/>
  <c r="BK26"/>
  <c r="BJ26"/>
  <c r="BI26"/>
  <c r="BH26"/>
  <c r="BG26"/>
  <c r="BF26"/>
  <c r="BC26"/>
  <c r="BB26"/>
  <c r="BA26"/>
  <c r="AZ26"/>
  <c r="AY26"/>
  <c r="AX26"/>
  <c r="AU26"/>
  <c r="AT26"/>
  <c r="AS26"/>
  <c r="AR26"/>
  <c r="AQ26"/>
  <c r="AP26"/>
  <c r="AM26"/>
  <c r="AL26"/>
  <c r="AK26"/>
  <c r="AJ26"/>
  <c r="AI26"/>
  <c r="AH26"/>
  <c r="AE26"/>
  <c r="AD26"/>
  <c r="AC26"/>
  <c r="AB26"/>
  <c r="AA26"/>
  <c r="Z26"/>
  <c r="W26"/>
  <c r="V26"/>
  <c r="U26"/>
  <c r="T26"/>
  <c r="S26"/>
  <c r="R26"/>
  <c r="O26"/>
  <c r="N26"/>
  <c r="M26"/>
  <c r="L26"/>
  <c r="K26"/>
  <c r="J26"/>
  <c r="G26"/>
  <c r="F26"/>
  <c r="E26"/>
  <c r="D26"/>
  <c r="C26"/>
  <c r="B26"/>
  <c r="DO25"/>
  <c r="DN25"/>
  <c r="DM25"/>
  <c r="DL25"/>
  <c r="DK25"/>
  <c r="DJ25"/>
  <c r="DG25"/>
  <c r="DF25"/>
  <c r="DE25"/>
  <c r="DD25"/>
  <c r="DC25"/>
  <c r="DB25"/>
  <c r="CY25"/>
  <c r="CX25"/>
  <c r="CW25"/>
  <c r="CV25"/>
  <c r="CU25"/>
  <c r="CT25"/>
  <c r="CQ25"/>
  <c r="CP25"/>
  <c r="CO25"/>
  <c r="CN25"/>
  <c r="CM25"/>
  <c r="CL25"/>
  <c r="CI25"/>
  <c r="CH25"/>
  <c r="CG25"/>
  <c r="CF25"/>
  <c r="CE25"/>
  <c r="CD25"/>
  <c r="CA25"/>
  <c r="BZ25"/>
  <c r="BY25"/>
  <c r="BX25"/>
  <c r="BW25"/>
  <c r="BV25"/>
  <c r="BS25"/>
  <c r="BR25"/>
  <c r="BQ25"/>
  <c r="BP25"/>
  <c r="BO25"/>
  <c r="BN25"/>
  <c r="BK25"/>
  <c r="BJ25"/>
  <c r="BI25"/>
  <c r="BH25"/>
  <c r="BG25"/>
  <c r="BF25"/>
  <c r="BC25"/>
  <c r="BB25"/>
  <c r="BA25"/>
  <c r="AZ25"/>
  <c r="AY25"/>
  <c r="AX25"/>
  <c r="AU25"/>
  <c r="AT25"/>
  <c r="AS25"/>
  <c r="AR25"/>
  <c r="AQ25"/>
  <c r="AP25"/>
  <c r="AM25"/>
  <c r="AL25"/>
  <c r="AK25"/>
  <c r="AJ25"/>
  <c r="AI25"/>
  <c r="AH25"/>
  <c r="AE25"/>
  <c r="AD25"/>
  <c r="AC25"/>
  <c r="AB25"/>
  <c r="AA25"/>
  <c r="Z25"/>
  <c r="W25"/>
  <c r="V25"/>
  <c r="U25"/>
  <c r="T25"/>
  <c r="S25"/>
  <c r="R25"/>
  <c r="O25"/>
  <c r="N25"/>
  <c r="M25"/>
  <c r="L25"/>
  <c r="K25"/>
  <c r="J25"/>
  <c r="G25"/>
  <c r="F25"/>
  <c r="E25"/>
  <c r="D25"/>
  <c r="C25"/>
  <c r="B25"/>
  <c r="DO24"/>
  <c r="DN24"/>
  <c r="DM24"/>
  <c r="DL24"/>
  <c r="DK24"/>
  <c r="DJ24"/>
  <c r="DG24"/>
  <c r="DF24"/>
  <c r="DE24"/>
  <c r="DD24"/>
  <c r="DC24"/>
  <c r="DB24"/>
  <c r="CY24"/>
  <c r="CX24"/>
  <c r="CW24"/>
  <c r="CV24"/>
  <c r="CU24"/>
  <c r="CT24"/>
  <c r="CQ24"/>
  <c r="CP24"/>
  <c r="CO24"/>
  <c r="CN24"/>
  <c r="CM24"/>
  <c r="CL24"/>
  <c r="CI24"/>
  <c r="CH24"/>
  <c r="CG24"/>
  <c r="CF24"/>
  <c r="CE24"/>
  <c r="CD24"/>
  <c r="CA24"/>
  <c r="BZ24"/>
  <c r="BY24"/>
  <c r="BX24"/>
  <c r="BW24"/>
  <c r="BV24"/>
  <c r="BS24"/>
  <c r="BR24"/>
  <c r="BQ24"/>
  <c r="BP24"/>
  <c r="BO24"/>
  <c r="BN24"/>
  <c r="BK24"/>
  <c r="BJ24"/>
  <c r="BI24"/>
  <c r="BH24"/>
  <c r="BG24"/>
  <c r="BF24"/>
  <c r="BC24"/>
  <c r="BB24"/>
  <c r="BA24"/>
  <c r="AZ24"/>
  <c r="AY24"/>
  <c r="AX24"/>
  <c r="AU24"/>
  <c r="AT24"/>
  <c r="AS24"/>
  <c r="AR24"/>
  <c r="AQ24"/>
  <c r="AP24"/>
  <c r="AM24"/>
  <c r="AL24"/>
  <c r="AK24"/>
  <c r="AJ24"/>
  <c r="AI24"/>
  <c r="AH24"/>
  <c r="AE24"/>
  <c r="AD24"/>
  <c r="AC24"/>
  <c r="AB24"/>
  <c r="AA24"/>
  <c r="Z24"/>
  <c r="W24"/>
  <c r="V24"/>
  <c r="U24"/>
  <c r="T24"/>
  <c r="S24"/>
  <c r="R24"/>
  <c r="O24"/>
  <c r="N24"/>
  <c r="M24"/>
  <c r="L24"/>
  <c r="K24"/>
  <c r="J24"/>
  <c r="G24"/>
  <c r="F24"/>
  <c r="E24"/>
  <c r="D24"/>
  <c r="C24"/>
  <c r="B24"/>
  <c r="DO23"/>
  <c r="DN23"/>
  <c r="DM23"/>
  <c r="DL23"/>
  <c r="DK23"/>
  <c r="DJ23"/>
  <c r="DG23"/>
  <c r="DF23"/>
  <c r="DE23"/>
  <c r="DD23"/>
  <c r="DC23"/>
  <c r="DB23"/>
  <c r="CY23"/>
  <c r="CX23"/>
  <c r="CW23"/>
  <c r="CV23"/>
  <c r="CU23"/>
  <c r="CT23"/>
  <c r="CQ23"/>
  <c r="CP23"/>
  <c r="CO23"/>
  <c r="CN23"/>
  <c r="CM23"/>
  <c r="CL23"/>
  <c r="CI23"/>
  <c r="CH23"/>
  <c r="CG23"/>
  <c r="CF23"/>
  <c r="CE23"/>
  <c r="CD23"/>
  <c r="CA23"/>
  <c r="BZ23"/>
  <c r="BY23"/>
  <c r="BX23"/>
  <c r="BW23"/>
  <c r="BV23"/>
  <c r="BS23"/>
  <c r="BR23"/>
  <c r="BQ23"/>
  <c r="BP23"/>
  <c r="BO23"/>
  <c r="BN23"/>
  <c r="BK23"/>
  <c r="BJ23"/>
  <c r="BI23"/>
  <c r="BH23"/>
  <c r="BG23"/>
  <c r="BF23"/>
  <c r="BC23"/>
  <c r="BB23"/>
  <c r="BA23"/>
  <c r="AZ23"/>
  <c r="AY23"/>
  <c r="AX23"/>
  <c r="AU23"/>
  <c r="AT23"/>
  <c r="AS23"/>
  <c r="AR23"/>
  <c r="AQ23"/>
  <c r="AP23"/>
  <c r="AM23"/>
  <c r="AL23"/>
  <c r="AK23"/>
  <c r="AJ23"/>
  <c r="AI23"/>
  <c r="AH23"/>
  <c r="AE23"/>
  <c r="AD23"/>
  <c r="AC23"/>
  <c r="AB23"/>
  <c r="AA23"/>
  <c r="Z23"/>
  <c r="W23"/>
  <c r="V23"/>
  <c r="U23"/>
  <c r="T23"/>
  <c r="S23"/>
  <c r="R23"/>
  <c r="O23"/>
  <c r="N23"/>
  <c r="M23"/>
  <c r="L23"/>
  <c r="K23"/>
  <c r="J23"/>
  <c r="G23"/>
  <c r="F23"/>
  <c r="E23"/>
  <c r="D23"/>
  <c r="C23"/>
  <c r="B23"/>
  <c r="DO22"/>
  <c r="DN22"/>
  <c r="DM22"/>
  <c r="DL22"/>
  <c r="DK22"/>
  <c r="DJ22"/>
  <c r="DG22"/>
  <c r="DF22"/>
  <c r="DE22"/>
  <c r="DD22"/>
  <c r="DC22"/>
  <c r="DB22"/>
  <c r="CY22"/>
  <c r="CX22"/>
  <c r="CW22"/>
  <c r="CV22"/>
  <c r="CU22"/>
  <c r="CT22"/>
  <c r="CQ22"/>
  <c r="CP22"/>
  <c r="CO22"/>
  <c r="CN22"/>
  <c r="CM22"/>
  <c r="CL22"/>
  <c r="CI22"/>
  <c r="CH22"/>
  <c r="CG22"/>
  <c r="CF22"/>
  <c r="CE22"/>
  <c r="CD22"/>
  <c r="CA22"/>
  <c r="BZ22"/>
  <c r="BY22"/>
  <c r="BX22"/>
  <c r="BW22"/>
  <c r="BV22"/>
  <c r="BS22"/>
  <c r="BR22"/>
  <c r="BQ22"/>
  <c r="BP22"/>
  <c r="BO22"/>
  <c r="BN22"/>
  <c r="BK22"/>
  <c r="BJ22"/>
  <c r="BI22"/>
  <c r="BH22"/>
  <c r="BG22"/>
  <c r="BF22"/>
  <c r="BC22"/>
  <c r="BB22"/>
  <c r="BA22"/>
  <c r="AZ22"/>
  <c r="AY22"/>
  <c r="AX22"/>
  <c r="AU22"/>
  <c r="AT22"/>
  <c r="AS22"/>
  <c r="AR22"/>
  <c r="AQ22"/>
  <c r="AP22"/>
  <c r="AM22"/>
  <c r="AL22"/>
  <c r="AK22"/>
  <c r="AJ22"/>
  <c r="AI22"/>
  <c r="AH22"/>
  <c r="AE22"/>
  <c r="AD22"/>
  <c r="AC22"/>
  <c r="AB22"/>
  <c r="AA22"/>
  <c r="Z22"/>
  <c r="W22"/>
  <c r="V22"/>
  <c r="U22"/>
  <c r="T22"/>
  <c r="S22"/>
  <c r="R22"/>
  <c r="O22"/>
  <c r="N22"/>
  <c r="M22"/>
  <c r="L22"/>
  <c r="K22"/>
  <c r="J22"/>
  <c r="G22"/>
  <c r="F22"/>
  <c r="E22"/>
  <c r="D22"/>
  <c r="C22"/>
  <c r="B22"/>
  <c r="DO21"/>
  <c r="DN21"/>
  <c r="DM21"/>
  <c r="DL21"/>
  <c r="DK21"/>
  <c r="DJ21"/>
  <c r="DG21"/>
  <c r="DF21"/>
  <c r="DE21"/>
  <c r="DD21"/>
  <c r="DC21"/>
  <c r="DB21"/>
  <c r="CY21"/>
  <c r="CX21"/>
  <c r="CW21"/>
  <c r="CV21"/>
  <c r="CU21"/>
  <c r="CT21"/>
  <c r="CQ21"/>
  <c r="CP21"/>
  <c r="CO21"/>
  <c r="CN21"/>
  <c r="CM21"/>
  <c r="CL21"/>
  <c r="CI21"/>
  <c r="CH21"/>
  <c r="CG21"/>
  <c r="CF21"/>
  <c r="CE21"/>
  <c r="CD21"/>
  <c r="CA21"/>
  <c r="BZ21"/>
  <c r="BY21"/>
  <c r="BX21"/>
  <c r="BW21"/>
  <c r="BV21"/>
  <c r="BS21"/>
  <c r="BR21"/>
  <c r="BQ21"/>
  <c r="BP21"/>
  <c r="BO21"/>
  <c r="BN21"/>
  <c r="BK21"/>
  <c r="BJ21"/>
  <c r="BI21"/>
  <c r="BH21"/>
  <c r="BG21"/>
  <c r="BF21"/>
  <c r="BC21"/>
  <c r="BB21"/>
  <c r="BA21"/>
  <c r="AZ21"/>
  <c r="AY21"/>
  <c r="AX21"/>
  <c r="AU21"/>
  <c r="AT21"/>
  <c r="AS21"/>
  <c r="AR21"/>
  <c r="AQ21"/>
  <c r="AP21"/>
  <c r="AM21"/>
  <c r="AL21"/>
  <c r="AK21"/>
  <c r="AJ21"/>
  <c r="AI21"/>
  <c r="AH21"/>
  <c r="AE21"/>
  <c r="AD21"/>
  <c r="AC21"/>
  <c r="AB21"/>
  <c r="AA21"/>
  <c r="Z21"/>
  <c r="W21"/>
  <c r="V21"/>
  <c r="U21"/>
  <c r="T21"/>
  <c r="S21"/>
  <c r="R21"/>
  <c r="O21"/>
  <c r="N21"/>
  <c r="M21"/>
  <c r="L21"/>
  <c r="K21"/>
  <c r="J21"/>
  <c r="G21"/>
  <c r="F21"/>
  <c r="E21"/>
  <c r="D21"/>
  <c r="C21"/>
  <c r="B21"/>
  <c r="DO20"/>
  <c r="DN20"/>
  <c r="DM20"/>
  <c r="DL20"/>
  <c r="DK20"/>
  <c r="DJ20"/>
  <c r="DG20"/>
  <c r="DF20"/>
  <c r="DE20"/>
  <c r="DD20"/>
  <c r="DC20"/>
  <c r="DB20"/>
  <c r="CY20"/>
  <c r="CX20"/>
  <c r="CW20"/>
  <c r="CV20"/>
  <c r="CU20"/>
  <c r="CT20"/>
  <c r="CQ20"/>
  <c r="CP20"/>
  <c r="CO20"/>
  <c r="CN20"/>
  <c r="CM20"/>
  <c r="CL20"/>
  <c r="CI20"/>
  <c r="CH20"/>
  <c r="CG20"/>
  <c r="CF20"/>
  <c r="CE20"/>
  <c r="CD20"/>
  <c r="CA20"/>
  <c r="BZ20"/>
  <c r="BY20"/>
  <c r="BX20"/>
  <c r="BW20"/>
  <c r="BV20"/>
  <c r="BS20"/>
  <c r="BR20"/>
  <c r="BQ20"/>
  <c r="BP20"/>
  <c r="BO20"/>
  <c r="BN20"/>
  <c r="BK20"/>
  <c r="BJ20"/>
  <c r="BI20"/>
  <c r="BH20"/>
  <c r="BG20"/>
  <c r="BF20"/>
  <c r="BC20"/>
  <c r="BB20"/>
  <c r="BA20"/>
  <c r="AZ20"/>
  <c r="AY20"/>
  <c r="AX20"/>
  <c r="AU20"/>
  <c r="AT20"/>
  <c r="AS20"/>
  <c r="AR20"/>
  <c r="AQ20"/>
  <c r="AP20"/>
  <c r="AM20"/>
  <c r="AL20"/>
  <c r="AK20"/>
  <c r="AJ20"/>
  <c r="AI20"/>
  <c r="AH20"/>
  <c r="AE20"/>
  <c r="AD20"/>
  <c r="AC20"/>
  <c r="AB20"/>
  <c r="AA20"/>
  <c r="Z20"/>
  <c r="W20"/>
  <c r="V20"/>
  <c r="U20"/>
  <c r="T20"/>
  <c r="S20"/>
  <c r="R20"/>
  <c r="O20"/>
  <c r="N20"/>
  <c r="M20"/>
  <c r="L20"/>
  <c r="K20"/>
  <c r="J20"/>
  <c r="G20"/>
  <c r="F20"/>
  <c r="E20"/>
  <c r="D20"/>
  <c r="C20"/>
  <c r="B20"/>
  <c r="DO19"/>
  <c r="DN19"/>
  <c r="DM19"/>
  <c r="DL19"/>
  <c r="DK19"/>
  <c r="DJ19"/>
  <c r="DG19"/>
  <c r="DF19"/>
  <c r="DE19"/>
  <c r="DD19"/>
  <c r="DC19"/>
  <c r="DB19"/>
  <c r="CY19"/>
  <c r="CX19"/>
  <c r="CW19"/>
  <c r="CV19"/>
  <c r="CU19"/>
  <c r="CT19"/>
  <c r="CQ19"/>
  <c r="CP19"/>
  <c r="CO19"/>
  <c r="CN19"/>
  <c r="CM19"/>
  <c r="CL19"/>
  <c r="CI19"/>
  <c r="CH19"/>
  <c r="CG19"/>
  <c r="CF19"/>
  <c r="CE19"/>
  <c r="CD19"/>
  <c r="CA19"/>
  <c r="BZ19"/>
  <c r="BY19"/>
  <c r="BX19"/>
  <c r="BW19"/>
  <c r="BV19"/>
  <c r="BS19"/>
  <c r="BR19"/>
  <c r="BQ19"/>
  <c r="BP19"/>
  <c r="BO19"/>
  <c r="BN19"/>
  <c r="BK19"/>
  <c r="BJ19"/>
  <c r="BI19"/>
  <c r="BH19"/>
  <c r="BG19"/>
  <c r="BF19"/>
  <c r="BC19"/>
  <c r="BB19"/>
  <c r="BA19"/>
  <c r="AZ19"/>
  <c r="AY19"/>
  <c r="AX19"/>
  <c r="AU19"/>
  <c r="AT19"/>
  <c r="AS19"/>
  <c r="AR19"/>
  <c r="AQ19"/>
  <c r="AP19"/>
  <c r="AM19"/>
  <c r="AL19"/>
  <c r="AK19"/>
  <c r="AJ19"/>
  <c r="AI19"/>
  <c r="AH19"/>
  <c r="AE19"/>
  <c r="AD19"/>
  <c r="AC19"/>
  <c r="AB19"/>
  <c r="AA19"/>
  <c r="Z19"/>
  <c r="W19"/>
  <c r="V19"/>
  <c r="U19"/>
  <c r="T19"/>
  <c r="S19"/>
  <c r="R19"/>
  <c r="O19"/>
  <c r="N19"/>
  <c r="M19"/>
  <c r="L19"/>
  <c r="K19"/>
  <c r="J19"/>
  <c r="G19"/>
  <c r="F19"/>
  <c r="E19"/>
  <c r="D19"/>
  <c r="C19"/>
  <c r="B19"/>
  <c r="DO18"/>
  <c r="DN18"/>
  <c r="DM18"/>
  <c r="DL18"/>
  <c r="DK18"/>
  <c r="DJ18"/>
  <c r="DG18"/>
  <c r="DF18"/>
  <c r="DE18"/>
  <c r="DD18"/>
  <c r="DC18"/>
  <c r="DB18"/>
  <c r="CY18"/>
  <c r="CX18"/>
  <c r="CW18"/>
  <c r="CV18"/>
  <c r="CU18"/>
  <c r="CT18"/>
  <c r="CQ18"/>
  <c r="CP18"/>
  <c r="CO18"/>
  <c r="CN18"/>
  <c r="CM18"/>
  <c r="CL18"/>
  <c r="CI18"/>
  <c r="CH18"/>
  <c r="CG18"/>
  <c r="CF18"/>
  <c r="CE18"/>
  <c r="CD18"/>
  <c r="CA18"/>
  <c r="BZ18"/>
  <c r="BY18"/>
  <c r="BX18"/>
  <c r="BW18"/>
  <c r="BV18"/>
  <c r="BS18"/>
  <c r="BR18"/>
  <c r="BQ18"/>
  <c r="BP18"/>
  <c r="BO18"/>
  <c r="BN18"/>
  <c r="BK18"/>
  <c r="BJ18"/>
  <c r="BI18"/>
  <c r="BH18"/>
  <c r="BG18"/>
  <c r="BF18"/>
  <c r="BC18"/>
  <c r="BB18"/>
  <c r="BA18"/>
  <c r="AZ18"/>
  <c r="AY18"/>
  <c r="AX18"/>
  <c r="AU18"/>
  <c r="AT18"/>
  <c r="AS18"/>
  <c r="AR18"/>
  <c r="AQ18"/>
  <c r="AP18"/>
  <c r="AM18"/>
  <c r="AL18"/>
  <c r="AK18"/>
  <c r="AJ18"/>
  <c r="AI18"/>
  <c r="AH18"/>
  <c r="AE18"/>
  <c r="AD18"/>
  <c r="AC18"/>
  <c r="AB18"/>
  <c r="AA18"/>
  <c r="Z18"/>
  <c r="W18"/>
  <c r="V18"/>
  <c r="U18"/>
  <c r="T18"/>
  <c r="S18"/>
  <c r="R18"/>
  <c r="O18"/>
  <c r="N18"/>
  <c r="M18"/>
  <c r="L18"/>
  <c r="K18"/>
  <c r="J18"/>
  <c r="G18"/>
  <c r="F18"/>
  <c r="E18"/>
  <c r="D18"/>
  <c r="C18"/>
  <c r="B18"/>
  <c r="DO17"/>
  <c r="DN17"/>
  <c r="DM17"/>
  <c r="DL17"/>
  <c r="DK17"/>
  <c r="DJ17"/>
  <c r="DG17"/>
  <c r="DF17"/>
  <c r="DE17"/>
  <c r="DD17"/>
  <c r="DC17"/>
  <c r="DB17"/>
  <c r="CY17"/>
  <c r="CX17"/>
  <c r="CW17"/>
  <c r="CV17"/>
  <c r="CU17"/>
  <c r="CT17"/>
  <c r="CQ17"/>
  <c r="CP17"/>
  <c r="CO17"/>
  <c r="CN17"/>
  <c r="CM17"/>
  <c r="CL17"/>
  <c r="CI17"/>
  <c r="CH17"/>
  <c r="CG17"/>
  <c r="CF17"/>
  <c r="CE17"/>
  <c r="CD17"/>
  <c r="CA17"/>
  <c r="BZ17"/>
  <c r="BY17"/>
  <c r="BX17"/>
  <c r="BW17"/>
  <c r="BV17"/>
  <c r="BS17"/>
  <c r="BR17"/>
  <c r="BQ17"/>
  <c r="BP17"/>
  <c r="BO17"/>
  <c r="BN17"/>
  <c r="BK17"/>
  <c r="BJ17"/>
  <c r="BI17"/>
  <c r="BH17"/>
  <c r="BG17"/>
  <c r="BF17"/>
  <c r="BC17"/>
  <c r="BB17"/>
  <c r="BA17"/>
  <c r="AZ17"/>
  <c r="AY17"/>
  <c r="AX17"/>
  <c r="AU17"/>
  <c r="AT17"/>
  <c r="AS17"/>
  <c r="AR17"/>
  <c r="AQ17"/>
  <c r="AP17"/>
  <c r="AM17"/>
  <c r="AL17"/>
  <c r="AK17"/>
  <c r="AJ17"/>
  <c r="AI17"/>
  <c r="AH17"/>
  <c r="AE17"/>
  <c r="AD17"/>
  <c r="AC17"/>
  <c r="AB17"/>
  <c r="AA17"/>
  <c r="Z17"/>
  <c r="W17"/>
  <c r="V17"/>
  <c r="U17"/>
  <c r="T17"/>
  <c r="S17"/>
  <c r="R17"/>
  <c r="O17"/>
  <c r="N17"/>
  <c r="M17"/>
  <c r="L17"/>
  <c r="K17"/>
  <c r="J17"/>
  <c r="G17"/>
  <c r="F17"/>
  <c r="E17"/>
  <c r="D17"/>
  <c r="C17"/>
  <c r="B17"/>
  <c r="DO16"/>
  <c r="DN16"/>
  <c r="DM16"/>
  <c r="DL16"/>
  <c r="DK16"/>
  <c r="DJ16"/>
  <c r="DG16"/>
  <c r="DF16"/>
  <c r="DE16"/>
  <c r="DD16"/>
  <c r="DC16"/>
  <c r="DB16"/>
  <c r="CY16"/>
  <c r="CX16"/>
  <c r="CW16"/>
  <c r="CV16"/>
  <c r="CU16"/>
  <c r="CT16"/>
  <c r="CQ16"/>
  <c r="CP16"/>
  <c r="CO16"/>
  <c r="CN16"/>
  <c r="CM16"/>
  <c r="CL16"/>
  <c r="CI16"/>
  <c r="CH16"/>
  <c r="CG16"/>
  <c r="CF16"/>
  <c r="CE16"/>
  <c r="CD16"/>
  <c r="CA16"/>
  <c r="BZ16"/>
  <c r="BY16"/>
  <c r="BX16"/>
  <c r="BW16"/>
  <c r="BV16"/>
  <c r="BS16"/>
  <c r="BR16"/>
  <c r="BQ16"/>
  <c r="BP16"/>
  <c r="BO16"/>
  <c r="BN16"/>
  <c r="BK16"/>
  <c r="BJ16"/>
  <c r="BI16"/>
  <c r="BH16"/>
  <c r="BG16"/>
  <c r="BF16"/>
  <c r="BC16"/>
  <c r="BB16"/>
  <c r="BA16"/>
  <c r="AZ16"/>
  <c r="AY16"/>
  <c r="AX16"/>
  <c r="AU16"/>
  <c r="AT16"/>
  <c r="AS16"/>
  <c r="AR16"/>
  <c r="AQ16"/>
  <c r="AP16"/>
  <c r="AM16"/>
  <c r="AL16"/>
  <c r="AK16"/>
  <c r="AJ16"/>
  <c r="AI16"/>
  <c r="AH16"/>
  <c r="AE16"/>
  <c r="AD16"/>
  <c r="AC16"/>
  <c r="AB16"/>
  <c r="AA16"/>
  <c r="Z16"/>
  <c r="W16"/>
  <c r="V16"/>
  <c r="U16"/>
  <c r="T16"/>
  <c r="S16"/>
  <c r="R16"/>
  <c r="O16"/>
  <c r="N16"/>
  <c r="M16"/>
  <c r="L16"/>
  <c r="K16"/>
  <c r="J16"/>
  <c r="G16"/>
  <c r="F16"/>
  <c r="E16"/>
  <c r="D16"/>
  <c r="C16"/>
  <c r="B16"/>
  <c r="DO15"/>
  <c r="DN15"/>
  <c r="DM15"/>
  <c r="DL15"/>
  <c r="DK15"/>
  <c r="DJ15"/>
  <c r="DG15"/>
  <c r="DF15"/>
  <c r="DE15"/>
  <c r="DD15"/>
  <c r="DC15"/>
  <c r="DB15"/>
  <c r="CY15"/>
  <c r="CX15"/>
  <c r="CW15"/>
  <c r="CV15"/>
  <c r="CU15"/>
  <c r="CT15"/>
  <c r="CQ15"/>
  <c r="CP15"/>
  <c r="CO15"/>
  <c r="CN15"/>
  <c r="CM15"/>
  <c r="CL15"/>
  <c r="CI15"/>
  <c r="CH15"/>
  <c r="CG15"/>
  <c r="CF15"/>
  <c r="CE15"/>
  <c r="CD15"/>
  <c r="CA15"/>
  <c r="BZ15"/>
  <c r="BY15"/>
  <c r="BX15"/>
  <c r="BW15"/>
  <c r="BV15"/>
  <c r="BS15"/>
  <c r="BR15"/>
  <c r="BQ15"/>
  <c r="BP15"/>
  <c r="BO15"/>
  <c r="BN15"/>
  <c r="BK15"/>
  <c r="BJ15"/>
  <c r="BI15"/>
  <c r="BH15"/>
  <c r="BG15"/>
  <c r="BF15"/>
  <c r="BC15"/>
  <c r="BB15"/>
  <c r="BA15"/>
  <c r="AZ15"/>
  <c r="AY15"/>
  <c r="AX15"/>
  <c r="AU15"/>
  <c r="AT15"/>
  <c r="AS15"/>
  <c r="AR15"/>
  <c r="AQ15"/>
  <c r="AP15"/>
  <c r="AM15"/>
  <c r="AL15"/>
  <c r="AK15"/>
  <c r="AJ15"/>
  <c r="AI15"/>
  <c r="AH15"/>
  <c r="AE15"/>
  <c r="AD15"/>
  <c r="AC15"/>
  <c r="AB15"/>
  <c r="AA15"/>
  <c r="Z15"/>
  <c r="W15"/>
  <c r="V15"/>
  <c r="U15"/>
  <c r="T15"/>
  <c r="S15"/>
  <c r="R15"/>
  <c r="O15"/>
  <c r="N15"/>
  <c r="M15"/>
  <c r="L15"/>
  <c r="K15"/>
  <c r="J15"/>
  <c r="G15"/>
  <c r="F15"/>
  <c r="E15"/>
  <c r="D15"/>
  <c r="C15"/>
  <c r="B15"/>
  <c r="DO14"/>
  <c r="DN14"/>
  <c r="DM14"/>
  <c r="DL14"/>
  <c r="DK14"/>
  <c r="DJ14"/>
  <c r="DG14"/>
  <c r="DF14"/>
  <c r="DE14"/>
  <c r="DD14"/>
  <c r="DC14"/>
  <c r="DB14"/>
  <c r="CY14"/>
  <c r="CX14"/>
  <c r="CW14"/>
  <c r="CV14"/>
  <c r="CU14"/>
  <c r="CT14"/>
  <c r="CQ14"/>
  <c r="CP14"/>
  <c r="CO14"/>
  <c r="CN14"/>
  <c r="CM14"/>
  <c r="CL14"/>
  <c r="CI14"/>
  <c r="CH14"/>
  <c r="CG14"/>
  <c r="CF14"/>
  <c r="CE14"/>
  <c r="CD14"/>
  <c r="CA14"/>
  <c r="BZ14"/>
  <c r="BY14"/>
  <c r="BX14"/>
  <c r="BW14"/>
  <c r="BV14"/>
  <c r="BS14"/>
  <c r="BR14"/>
  <c r="BQ14"/>
  <c r="BP14"/>
  <c r="BO14"/>
  <c r="BN14"/>
  <c r="BK14"/>
  <c r="BJ14"/>
  <c r="BI14"/>
  <c r="BH14"/>
  <c r="BG14"/>
  <c r="BF14"/>
  <c r="BC14"/>
  <c r="BB14"/>
  <c r="BA14"/>
  <c r="AZ14"/>
  <c r="AY14"/>
  <c r="AX14"/>
  <c r="AU14"/>
  <c r="AT14"/>
  <c r="AS14"/>
  <c r="AR14"/>
  <c r="AQ14"/>
  <c r="AP14"/>
  <c r="AM14"/>
  <c r="AL14"/>
  <c r="AK14"/>
  <c r="AJ14"/>
  <c r="AI14"/>
  <c r="AH14"/>
  <c r="AE14"/>
  <c r="AD14"/>
  <c r="AC14"/>
  <c r="AB14"/>
  <c r="AA14"/>
  <c r="Z14"/>
  <c r="W14"/>
  <c r="V14"/>
  <c r="U14"/>
  <c r="T14"/>
  <c r="S14"/>
  <c r="R14"/>
  <c r="O14"/>
  <c r="N14"/>
  <c r="M14"/>
  <c r="L14"/>
  <c r="K14"/>
  <c r="J14"/>
  <c r="G14"/>
  <c r="F14"/>
  <c r="E14"/>
  <c r="D14"/>
  <c r="C14"/>
  <c r="B14"/>
  <c r="DO13"/>
  <c r="DN13"/>
  <c r="DM13"/>
  <c r="DL13"/>
  <c r="DK13"/>
  <c r="DJ13"/>
  <c r="DG13"/>
  <c r="DF13"/>
  <c r="DE13"/>
  <c r="DD13"/>
  <c r="DC13"/>
  <c r="DB13"/>
  <c r="CY13"/>
  <c r="CX13"/>
  <c r="CW13"/>
  <c r="CV13"/>
  <c r="CU13"/>
  <c r="CT13"/>
  <c r="CQ13"/>
  <c r="CP13"/>
  <c r="CO13"/>
  <c r="CN13"/>
  <c r="CM13"/>
  <c r="CL13"/>
  <c r="CI13"/>
  <c r="CH13"/>
  <c r="CG13"/>
  <c r="CF13"/>
  <c r="CE13"/>
  <c r="CD13"/>
  <c r="CA13"/>
  <c r="BZ13"/>
  <c r="BY13"/>
  <c r="BX13"/>
  <c r="BW13"/>
  <c r="BV13"/>
  <c r="BS13"/>
  <c r="BR13"/>
  <c r="BQ13"/>
  <c r="BP13"/>
  <c r="BO13"/>
  <c r="BN13"/>
  <c r="BK13"/>
  <c r="BJ13"/>
  <c r="BI13"/>
  <c r="BH13"/>
  <c r="BG13"/>
  <c r="BF13"/>
  <c r="BC13"/>
  <c r="BB13"/>
  <c r="BA13"/>
  <c r="AZ13"/>
  <c r="AY13"/>
  <c r="AX13"/>
  <c r="AU13"/>
  <c r="AT13"/>
  <c r="AS13"/>
  <c r="AR13"/>
  <c r="AQ13"/>
  <c r="AP13"/>
  <c r="AM13"/>
  <c r="AL13"/>
  <c r="AK13"/>
  <c r="AJ13"/>
  <c r="AI13"/>
  <c r="AH13"/>
  <c r="AE13"/>
  <c r="AD13"/>
  <c r="AC13"/>
  <c r="AB13"/>
  <c r="AA13"/>
  <c r="Z13"/>
  <c r="W13"/>
  <c r="V13"/>
  <c r="U13"/>
  <c r="T13"/>
  <c r="S13"/>
  <c r="R13"/>
  <c r="O13"/>
  <c r="N13"/>
  <c r="M13"/>
  <c r="L13"/>
  <c r="K13"/>
  <c r="J13"/>
  <c r="G13"/>
  <c r="F13"/>
  <c r="E13"/>
  <c r="D13"/>
  <c r="C13"/>
  <c r="B13"/>
  <c r="DO12"/>
  <c r="DN12"/>
  <c r="DM12"/>
  <c r="DL12"/>
  <c r="DK12"/>
  <c r="DJ12"/>
  <c r="DG12"/>
  <c r="DF12"/>
  <c r="DE12"/>
  <c r="DD12"/>
  <c r="DC12"/>
  <c r="DB12"/>
  <c r="CY12"/>
  <c r="CX12"/>
  <c r="CW12"/>
  <c r="CV12"/>
  <c r="CU12"/>
  <c r="CT12"/>
  <c r="CQ12"/>
  <c r="CP12"/>
  <c r="CO12"/>
  <c r="CN12"/>
  <c r="CM12"/>
  <c r="CL12"/>
  <c r="CI12"/>
  <c r="CH12"/>
  <c r="CG12"/>
  <c r="CF12"/>
  <c r="CE12"/>
  <c r="CD12"/>
  <c r="CA12"/>
  <c r="BZ12"/>
  <c r="BY12"/>
  <c r="BX12"/>
  <c r="BW12"/>
  <c r="BV12"/>
  <c r="BS12"/>
  <c r="BR12"/>
  <c r="BQ12"/>
  <c r="BP12"/>
  <c r="BO12"/>
  <c r="BN12"/>
  <c r="BK12"/>
  <c r="BJ12"/>
  <c r="BI12"/>
  <c r="BH12"/>
  <c r="BG12"/>
  <c r="BF12"/>
  <c r="BC12"/>
  <c r="BB12"/>
  <c r="BA12"/>
  <c r="AZ12"/>
  <c r="AY12"/>
  <c r="AX12"/>
  <c r="AU12"/>
  <c r="AT12"/>
  <c r="AS12"/>
  <c r="AR12"/>
  <c r="AQ12"/>
  <c r="AP12"/>
  <c r="AM12"/>
  <c r="AL12"/>
  <c r="AK12"/>
  <c r="AJ12"/>
  <c r="AI12"/>
  <c r="AH12"/>
  <c r="AE12"/>
  <c r="AD12"/>
  <c r="AC12"/>
  <c r="AB12"/>
  <c r="AA12"/>
  <c r="Z12"/>
  <c r="W12"/>
  <c r="V12"/>
  <c r="U12"/>
  <c r="T12"/>
  <c r="S12"/>
  <c r="R12"/>
  <c r="O12"/>
  <c r="N12"/>
  <c r="M12"/>
  <c r="L12"/>
  <c r="K12"/>
  <c r="J12"/>
  <c r="G12"/>
  <c r="F12"/>
  <c r="E12"/>
  <c r="D12"/>
  <c r="C12"/>
  <c r="B12"/>
  <c r="DO11"/>
  <c r="DN11"/>
  <c r="DM11"/>
  <c r="DL11"/>
  <c r="DK11"/>
  <c r="DJ11"/>
  <c r="DG11"/>
  <c r="DF11"/>
  <c r="DE11"/>
  <c r="DD11"/>
  <c r="DC11"/>
  <c r="DB11"/>
  <c r="CY11"/>
  <c r="CX11"/>
  <c r="CW11"/>
  <c r="CV11"/>
  <c r="CU11"/>
  <c r="CT11"/>
  <c r="CQ11"/>
  <c r="CP11"/>
  <c r="CO11"/>
  <c r="CN11"/>
  <c r="CM11"/>
  <c r="CL11"/>
  <c r="CI11"/>
  <c r="CH11"/>
  <c r="CG11"/>
  <c r="CF11"/>
  <c r="CE11"/>
  <c r="CD11"/>
  <c r="CA11"/>
  <c r="BZ11"/>
  <c r="BY11"/>
  <c r="BX11"/>
  <c r="BW11"/>
  <c r="BV11"/>
  <c r="BS11"/>
  <c r="BR11"/>
  <c r="BQ11"/>
  <c r="BP11"/>
  <c r="BO11"/>
  <c r="BN11"/>
  <c r="BK11"/>
  <c r="BJ11"/>
  <c r="BI11"/>
  <c r="BH11"/>
  <c r="BG11"/>
  <c r="BF11"/>
  <c r="BC11"/>
  <c r="BB11"/>
  <c r="BA11"/>
  <c r="AZ11"/>
  <c r="AY11"/>
  <c r="AX11"/>
  <c r="AU11"/>
  <c r="AT11"/>
  <c r="AS11"/>
  <c r="AR11"/>
  <c r="AQ11"/>
  <c r="AP11"/>
  <c r="AM11"/>
  <c r="AL11"/>
  <c r="AK11"/>
  <c r="AJ11"/>
  <c r="AI11"/>
  <c r="AH11"/>
  <c r="AE11"/>
  <c r="AD11"/>
  <c r="AC11"/>
  <c r="AB11"/>
  <c r="AA11"/>
  <c r="Z11"/>
  <c r="W11"/>
  <c r="V11"/>
  <c r="U11"/>
  <c r="T11"/>
  <c r="S11"/>
  <c r="R11"/>
  <c r="O11"/>
  <c r="N11"/>
  <c r="M11"/>
  <c r="L11"/>
  <c r="K11"/>
  <c r="J11"/>
  <c r="G11"/>
  <c r="F11"/>
  <c r="E11"/>
  <c r="D11"/>
  <c r="C11"/>
  <c r="B11"/>
  <c r="DO10"/>
  <c r="DN10"/>
  <c r="DM10"/>
  <c r="DL10"/>
  <c r="DK10"/>
  <c r="DJ10"/>
  <c r="DG10"/>
  <c r="DF10"/>
  <c r="DE10"/>
  <c r="DD10"/>
  <c r="DC10"/>
  <c r="DB10"/>
  <c r="CY10"/>
  <c r="CX10"/>
  <c r="CW10"/>
  <c r="CV10"/>
  <c r="CU10"/>
  <c r="CT10"/>
  <c r="CQ10"/>
  <c r="CP10"/>
  <c r="CO10"/>
  <c r="CN10"/>
  <c r="CM10"/>
  <c r="CL10"/>
  <c r="CI10"/>
  <c r="CH10"/>
  <c r="CG10"/>
  <c r="CF10"/>
  <c r="CE10"/>
  <c r="CD10"/>
  <c r="CA10"/>
  <c r="BZ10"/>
  <c r="BY10"/>
  <c r="BX10"/>
  <c r="BW10"/>
  <c r="BV10"/>
  <c r="BS10"/>
  <c r="BR10"/>
  <c r="BQ10"/>
  <c r="BP10"/>
  <c r="BO10"/>
  <c r="BN10"/>
  <c r="BK10"/>
  <c r="BJ10"/>
  <c r="BI10"/>
  <c r="BH10"/>
  <c r="BG10"/>
  <c r="BF10"/>
  <c r="BC10"/>
  <c r="BB10"/>
  <c r="BA10"/>
  <c r="AZ10"/>
  <c r="AY10"/>
  <c r="AX10"/>
  <c r="AU10"/>
  <c r="AT10"/>
  <c r="AS10"/>
  <c r="AR10"/>
  <c r="AQ10"/>
  <c r="AP10"/>
  <c r="AM10"/>
  <c r="AL10"/>
  <c r="AK10"/>
  <c r="AJ10"/>
  <c r="AI10"/>
  <c r="AH10"/>
  <c r="AE10"/>
  <c r="AD10"/>
  <c r="AC10"/>
  <c r="AB10"/>
  <c r="AA10"/>
  <c r="Z10"/>
  <c r="W10"/>
  <c r="V10"/>
  <c r="U10"/>
  <c r="T10"/>
  <c r="S10"/>
  <c r="R10"/>
  <c r="O10"/>
  <c r="N10"/>
  <c r="M10"/>
  <c r="L10"/>
  <c r="K10"/>
  <c r="J10"/>
  <c r="G10"/>
  <c r="F10"/>
  <c r="E10"/>
  <c r="D10"/>
  <c r="C10"/>
  <c r="B10"/>
  <c r="DO9"/>
  <c r="DN9"/>
  <c r="DM9"/>
  <c r="DL9"/>
  <c r="DK9"/>
  <c r="DJ9"/>
  <c r="DG9"/>
  <c r="DF9"/>
  <c r="DE9"/>
  <c r="DD9"/>
  <c r="DC9"/>
  <c r="DB9"/>
  <c r="CY9"/>
  <c r="CX9"/>
  <c r="CW9"/>
  <c r="CV9"/>
  <c r="CU9"/>
  <c r="CT9"/>
  <c r="CQ9"/>
  <c r="CP9"/>
  <c r="CO9"/>
  <c r="CN9"/>
  <c r="CM9"/>
  <c r="CL9"/>
  <c r="CI9"/>
  <c r="CH9"/>
  <c r="CG9"/>
  <c r="CF9"/>
  <c r="CE9"/>
  <c r="CD9"/>
  <c r="CA9"/>
  <c r="BZ9"/>
  <c r="BY9"/>
  <c r="BX9"/>
  <c r="BW9"/>
  <c r="BV9"/>
  <c r="BS9"/>
  <c r="BR9"/>
  <c r="BQ9"/>
  <c r="BP9"/>
  <c r="BO9"/>
  <c r="BN9"/>
  <c r="BK9"/>
  <c r="BJ9"/>
  <c r="BI9"/>
  <c r="BH9"/>
  <c r="BG9"/>
  <c r="BF9"/>
  <c r="BC9"/>
  <c r="BB9"/>
  <c r="BA9"/>
  <c r="AZ9"/>
  <c r="AY9"/>
  <c r="AX9"/>
  <c r="AU9"/>
  <c r="AT9"/>
  <c r="AS9"/>
  <c r="AR9"/>
  <c r="AQ9"/>
  <c r="AP9"/>
  <c r="AM9"/>
  <c r="AL9"/>
  <c r="AK9"/>
  <c r="AJ9"/>
  <c r="AI9"/>
  <c r="AH9"/>
  <c r="AE9"/>
  <c r="AD9"/>
  <c r="AC9"/>
  <c r="AB9"/>
  <c r="AA9"/>
  <c r="Z9"/>
  <c r="W9"/>
  <c r="V9"/>
  <c r="U9"/>
  <c r="T9"/>
  <c r="S9"/>
  <c r="R9"/>
  <c r="O9"/>
  <c r="N9"/>
  <c r="M9"/>
  <c r="L9"/>
  <c r="K9"/>
  <c r="J9"/>
  <c r="G9"/>
  <c r="F9"/>
  <c r="E9"/>
  <c r="D9"/>
  <c r="C9"/>
  <c r="B9"/>
  <c r="DO8"/>
  <c r="DN8"/>
  <c r="DM8"/>
  <c r="DL8"/>
  <c r="DK8"/>
  <c r="DJ8"/>
  <c r="DG8"/>
  <c r="DF8"/>
  <c r="DE8"/>
  <c r="DD8"/>
  <c r="DC8"/>
  <c r="DB8"/>
  <c r="CY8"/>
  <c r="CX8"/>
  <c r="CW8"/>
  <c r="CV8"/>
  <c r="CU8"/>
  <c r="CT8"/>
  <c r="CQ8"/>
  <c r="CP8"/>
  <c r="CO8"/>
  <c r="CN8"/>
  <c r="CM8"/>
  <c r="CL8"/>
  <c r="CI8"/>
  <c r="CH8"/>
  <c r="CG8"/>
  <c r="CF8"/>
  <c r="CE8"/>
  <c r="CD8"/>
  <c r="CA8"/>
  <c r="BZ8"/>
  <c r="BY8"/>
  <c r="BX8"/>
  <c r="BW8"/>
  <c r="BV8"/>
  <c r="BS8"/>
  <c r="BR8"/>
  <c r="BQ8"/>
  <c r="BP8"/>
  <c r="BO8"/>
  <c r="BN8"/>
  <c r="BK8"/>
  <c r="BJ8"/>
  <c r="BI8"/>
  <c r="BH8"/>
  <c r="BG8"/>
  <c r="BF8"/>
  <c r="BC8"/>
  <c r="BB8"/>
  <c r="BA8"/>
  <c r="AZ8"/>
  <c r="AY8"/>
  <c r="AX8"/>
  <c r="AU8"/>
  <c r="AT8"/>
  <c r="AS8"/>
  <c r="AR8"/>
  <c r="AQ8"/>
  <c r="AP8"/>
  <c r="AM8"/>
  <c r="AL8"/>
  <c r="AK8"/>
  <c r="AJ8"/>
  <c r="AI8"/>
  <c r="AH8"/>
  <c r="AE8"/>
  <c r="AD8"/>
  <c r="AC8"/>
  <c r="AB8"/>
  <c r="AA8"/>
  <c r="Z8"/>
  <c r="W8"/>
  <c r="V8"/>
  <c r="U8"/>
  <c r="T8"/>
  <c r="S8"/>
  <c r="R8"/>
  <c r="O8"/>
  <c r="N8"/>
  <c r="M8"/>
  <c r="L8"/>
  <c r="K8"/>
  <c r="J8"/>
  <c r="G8"/>
  <c r="F8"/>
  <c r="E8"/>
  <c r="D8"/>
  <c r="C8"/>
  <c r="B8"/>
  <c r="DO7"/>
  <c r="DN7"/>
  <c r="DM7"/>
  <c r="DL7"/>
  <c r="DK7"/>
  <c r="DJ7"/>
  <c r="DG7"/>
  <c r="DF7"/>
  <c r="DE7"/>
  <c r="DD7"/>
  <c r="DC7"/>
  <c r="DB7"/>
  <c r="CY7"/>
  <c r="CX7"/>
  <c r="CW7"/>
  <c r="CV7"/>
  <c r="CU7"/>
  <c r="CT7"/>
  <c r="CQ7"/>
  <c r="CP7"/>
  <c r="CO7"/>
  <c r="CN7"/>
  <c r="CM7"/>
  <c r="CL7"/>
  <c r="CI7"/>
  <c r="CH7"/>
  <c r="CG7"/>
  <c r="CF7"/>
  <c r="CE7"/>
  <c r="CD7"/>
  <c r="CA7"/>
  <c r="BZ7"/>
  <c r="BY7"/>
  <c r="BX7"/>
  <c r="BW7"/>
  <c r="BV7"/>
  <c r="BS7"/>
  <c r="BR7"/>
  <c r="BQ7"/>
  <c r="BP7"/>
  <c r="BO7"/>
  <c r="BN7"/>
  <c r="BK7"/>
  <c r="BJ7"/>
  <c r="BI7"/>
  <c r="BH7"/>
  <c r="BG7"/>
  <c r="BF7"/>
  <c r="BC7"/>
  <c r="BB7"/>
  <c r="BA7"/>
  <c r="AZ7"/>
  <c r="AY7"/>
  <c r="AX7"/>
  <c r="AU7"/>
  <c r="AT7"/>
  <c r="AS7"/>
  <c r="AR7"/>
  <c r="AQ7"/>
  <c r="AP7"/>
  <c r="AM7"/>
  <c r="AL7"/>
  <c r="AK7"/>
  <c r="AJ7"/>
  <c r="AI7"/>
  <c r="AH7"/>
  <c r="AE7"/>
  <c r="AD7"/>
  <c r="AC7"/>
  <c r="AB7"/>
  <c r="AA7"/>
  <c r="Z7"/>
  <c r="W7"/>
  <c r="V7"/>
  <c r="U7"/>
  <c r="T7"/>
  <c r="S7"/>
  <c r="R7"/>
  <c r="O7"/>
  <c r="N7"/>
  <c r="M7"/>
  <c r="L7"/>
  <c r="K7"/>
  <c r="J7"/>
  <c r="G7"/>
  <c r="F7"/>
  <c r="E7"/>
  <c r="D7"/>
  <c r="C7"/>
  <c r="B7"/>
  <c r="DO6"/>
  <c r="DN6"/>
  <c r="DM6"/>
  <c r="DL6"/>
  <c r="DK6"/>
  <c r="DJ6"/>
  <c r="DG6"/>
  <c r="DF6"/>
  <c r="DE6"/>
  <c r="DD6"/>
  <c r="DC6"/>
  <c r="DB6"/>
  <c r="CY6"/>
  <c r="CX6"/>
  <c r="CW6"/>
  <c r="CV6"/>
  <c r="CU6"/>
  <c r="CT6"/>
  <c r="CQ6"/>
  <c r="CP6"/>
  <c r="CO6"/>
  <c r="CN6"/>
  <c r="CM6"/>
  <c r="CL6"/>
  <c r="CI6"/>
  <c r="CH6"/>
  <c r="CG6"/>
  <c r="CF6"/>
  <c r="CE6"/>
  <c r="CD6"/>
  <c r="CA6"/>
  <c r="BZ6"/>
  <c r="BY6"/>
  <c r="BX6"/>
  <c r="BW6"/>
  <c r="BV6"/>
  <c r="BS6"/>
  <c r="BR6"/>
  <c r="BQ6"/>
  <c r="BP6"/>
  <c r="BO6"/>
  <c r="BN6"/>
  <c r="BK6"/>
  <c r="BJ6"/>
  <c r="BI6"/>
  <c r="BH6"/>
  <c r="BG6"/>
  <c r="BF6"/>
  <c r="BC6"/>
  <c r="BB6"/>
  <c r="BA6"/>
  <c r="AZ6"/>
  <c r="AY6"/>
  <c r="AX6"/>
  <c r="AU6"/>
  <c r="AT6"/>
  <c r="AS6"/>
  <c r="AR6"/>
  <c r="AQ6"/>
  <c r="AP6"/>
  <c r="AM6"/>
  <c r="AL6"/>
  <c r="AK6"/>
  <c r="AJ6"/>
  <c r="AI6"/>
  <c r="AH6"/>
  <c r="AE6"/>
  <c r="AD6"/>
  <c r="AC6"/>
  <c r="AB6"/>
  <c r="AA6"/>
  <c r="Z6"/>
  <c r="W6"/>
  <c r="V6"/>
  <c r="U6"/>
  <c r="T6"/>
  <c r="S6"/>
  <c r="R6"/>
  <c r="O6"/>
  <c r="N6"/>
  <c r="M6"/>
  <c r="L6"/>
  <c r="K6"/>
  <c r="J6"/>
  <c r="G6"/>
  <c r="F6"/>
  <c r="E6"/>
  <c r="D6"/>
  <c r="C6"/>
  <c r="B6"/>
  <c r="FN5"/>
  <c r="DO5"/>
  <c r="DN5"/>
  <c r="DM5"/>
  <c r="DL5"/>
  <c r="DK5"/>
  <c r="DJ5"/>
  <c r="DG5"/>
  <c r="DF5"/>
  <c r="DE5"/>
  <c r="DD5"/>
  <c r="DC5"/>
  <c r="DB5"/>
  <c r="CY5"/>
  <c r="CX5"/>
  <c r="CW5"/>
  <c r="CV5"/>
  <c r="CU5"/>
  <c r="CT5"/>
  <c r="CQ5"/>
  <c r="CP5"/>
  <c r="CO5"/>
  <c r="CN5"/>
  <c r="CM5"/>
  <c r="CL5"/>
  <c r="CI5"/>
  <c r="CH5"/>
  <c r="CG5"/>
  <c r="CF5"/>
  <c r="CE5"/>
  <c r="CD5"/>
  <c r="CA5"/>
  <c r="BZ5"/>
  <c r="BY5"/>
  <c r="BX5"/>
  <c r="BW5"/>
  <c r="BV5"/>
  <c r="BS5"/>
  <c r="BR5"/>
  <c r="BQ5"/>
  <c r="BP5"/>
  <c r="BO5"/>
  <c r="BN5"/>
  <c r="BK5"/>
  <c r="BJ5"/>
  <c r="BI5"/>
  <c r="BH5"/>
  <c r="BG5"/>
  <c r="BF5"/>
  <c r="BC5"/>
  <c r="BB5"/>
  <c r="BA5"/>
  <c r="AZ5"/>
  <c r="AY5"/>
  <c r="AX5"/>
  <c r="AU5"/>
  <c r="AT5"/>
  <c r="AS5"/>
  <c r="AS41" s="1"/>
  <c r="AR5"/>
  <c r="AQ5"/>
  <c r="AP5"/>
  <c r="AM5"/>
  <c r="AL5"/>
  <c r="AK5"/>
  <c r="AJ5"/>
  <c r="AI5"/>
  <c r="AH5"/>
  <c r="AE5"/>
  <c r="AD5"/>
  <c r="AC5"/>
  <c r="AB5"/>
  <c r="AA5"/>
  <c r="Z5"/>
  <c r="W5"/>
  <c r="V5"/>
  <c r="U5"/>
  <c r="T5"/>
  <c r="S5"/>
  <c r="R5"/>
  <c r="O5"/>
  <c r="N5"/>
  <c r="M5"/>
  <c r="L5"/>
  <c r="K5"/>
  <c r="J5"/>
  <c r="G5"/>
  <c r="F5"/>
  <c r="E5"/>
  <c r="D5"/>
  <c r="C5"/>
  <c r="B5"/>
  <c r="DO4"/>
  <c r="DN4"/>
  <c r="DM4"/>
  <c r="DL4"/>
  <c r="DK4"/>
  <c r="DJ4"/>
  <c r="DG4"/>
  <c r="DF4"/>
  <c r="DE4"/>
  <c r="DD4"/>
  <c r="DC4"/>
  <c r="DB4"/>
  <c r="CY4"/>
  <c r="CX4"/>
  <c r="CW4"/>
  <c r="CV4"/>
  <c r="CU4"/>
  <c r="CT4"/>
  <c r="CQ4"/>
  <c r="CP4"/>
  <c r="CO4"/>
  <c r="CN4"/>
  <c r="CM4"/>
  <c r="CL4"/>
  <c r="CI4"/>
  <c r="CH4"/>
  <c r="CG4"/>
  <c r="CF4"/>
  <c r="CE4"/>
  <c r="CD4"/>
  <c r="CA4"/>
  <c r="BZ4"/>
  <c r="BY4"/>
  <c r="BX4"/>
  <c r="BW4"/>
  <c r="BV4"/>
  <c r="BS4"/>
  <c r="BR4"/>
  <c r="BQ4"/>
  <c r="BP4"/>
  <c r="BO4"/>
  <c r="BN4"/>
  <c r="BK4"/>
  <c r="BJ4"/>
  <c r="BI4"/>
  <c r="BH4"/>
  <c r="BG4"/>
  <c r="BF4"/>
  <c r="BC4"/>
  <c r="BB4"/>
  <c r="BA4"/>
  <c r="AZ4"/>
  <c r="AY4"/>
  <c r="AX4"/>
  <c r="AU4"/>
  <c r="AT4"/>
  <c r="AS4"/>
  <c r="AR4"/>
  <c r="AQ4"/>
  <c r="AP4"/>
  <c r="AM4"/>
  <c r="AL4"/>
  <c r="AK4"/>
  <c r="AJ4"/>
  <c r="AI4"/>
  <c r="AH4"/>
  <c r="AE4"/>
  <c r="AD4"/>
  <c r="AC4"/>
  <c r="AB4"/>
  <c r="AA4"/>
  <c r="Z4"/>
  <c r="W4"/>
  <c r="V4"/>
  <c r="U4"/>
  <c r="T4"/>
  <c r="S4"/>
  <c r="R4"/>
  <c r="O4"/>
  <c r="N4"/>
  <c r="M4"/>
  <c r="L4"/>
  <c r="K4"/>
  <c r="J4"/>
  <c r="AK43" i="297"/>
  <c r="E43"/>
  <c r="DO38"/>
  <c r="DO43" s="1"/>
  <c r="DN38"/>
  <c r="DM38"/>
  <c r="DM41" s="1"/>
  <c r="DL38"/>
  <c r="DL43" s="1"/>
  <c r="DK38"/>
  <c r="DK43" s="1"/>
  <c r="DJ38"/>
  <c r="DG38"/>
  <c r="DG43" s="1"/>
  <c r="DF38"/>
  <c r="DF43" s="1"/>
  <c r="DE38"/>
  <c r="DD38"/>
  <c r="DD43" s="1"/>
  <c r="DC38"/>
  <c r="DC43" s="1"/>
  <c r="DB38"/>
  <c r="DB43" s="1"/>
  <c r="CY38"/>
  <c r="CY43" s="1"/>
  <c r="CX38"/>
  <c r="CX43" s="1"/>
  <c r="CW38"/>
  <c r="CW41" s="1"/>
  <c r="CV38"/>
  <c r="CV43" s="1"/>
  <c r="CU38"/>
  <c r="CU43" s="1"/>
  <c r="CT38"/>
  <c r="CT43" s="1"/>
  <c r="CQ38"/>
  <c r="CQ43" s="1"/>
  <c r="CP38"/>
  <c r="CO38"/>
  <c r="CO43" s="1"/>
  <c r="CN38"/>
  <c r="CN43" s="1"/>
  <c r="CM38"/>
  <c r="CM43" s="1"/>
  <c r="CL38"/>
  <c r="CI38"/>
  <c r="CI43" s="1"/>
  <c r="CH38"/>
  <c r="CG38"/>
  <c r="CG41" s="1"/>
  <c r="CF38"/>
  <c r="CF43" s="1"/>
  <c r="CE38"/>
  <c r="CE43" s="1"/>
  <c r="CD38"/>
  <c r="CA38"/>
  <c r="CA43" s="1"/>
  <c r="BZ38"/>
  <c r="BZ43" s="1"/>
  <c r="BY38"/>
  <c r="BX38"/>
  <c r="BX43" s="1"/>
  <c r="BW38"/>
  <c r="BW43" s="1"/>
  <c r="BV38"/>
  <c r="BV43" s="1"/>
  <c r="BS38"/>
  <c r="BS43" s="1"/>
  <c r="BR38"/>
  <c r="BR43" s="1"/>
  <c r="BQ38"/>
  <c r="BQ41" s="1"/>
  <c r="BP38"/>
  <c r="BP43" s="1"/>
  <c r="BO38"/>
  <c r="BO43" s="1"/>
  <c r="BN38"/>
  <c r="BN43" s="1"/>
  <c r="BK38"/>
  <c r="BK43" s="1"/>
  <c r="BJ38"/>
  <c r="BI38"/>
  <c r="BI43" s="1"/>
  <c r="BH38"/>
  <c r="BH43" s="1"/>
  <c r="BG38"/>
  <c r="BG43" s="1"/>
  <c r="BF38"/>
  <c r="BC38"/>
  <c r="BC43" s="1"/>
  <c r="BB38"/>
  <c r="BA38"/>
  <c r="BA41" s="1"/>
  <c r="AZ38"/>
  <c r="AZ43" s="1"/>
  <c r="AY38"/>
  <c r="AY43" s="1"/>
  <c r="AX38"/>
  <c r="AU38"/>
  <c r="AU43" s="1"/>
  <c r="AT38"/>
  <c r="AS38"/>
  <c r="AS43" s="1"/>
  <c r="AR38"/>
  <c r="AR43" s="1"/>
  <c r="AQ38"/>
  <c r="AQ43" s="1"/>
  <c r="AP38"/>
  <c r="AO41"/>
  <c r="AM38"/>
  <c r="AM43" s="1"/>
  <c r="AL38"/>
  <c r="AL43" s="1"/>
  <c r="AK38"/>
  <c r="AJ38"/>
  <c r="AJ43" s="1"/>
  <c r="AI38"/>
  <c r="AI43" s="1"/>
  <c r="AH38"/>
  <c r="AH43" s="1"/>
  <c r="AE38"/>
  <c r="AE43" s="1"/>
  <c r="AD38"/>
  <c r="AD43" s="1"/>
  <c r="AC38"/>
  <c r="AC43" s="1"/>
  <c r="AB38"/>
  <c r="AB43" s="1"/>
  <c r="AA38"/>
  <c r="AA43" s="1"/>
  <c r="Z38"/>
  <c r="Z43" s="1"/>
  <c r="W38"/>
  <c r="W43" s="1"/>
  <c r="V38"/>
  <c r="U38"/>
  <c r="U41" s="1"/>
  <c r="T38"/>
  <c r="T43" s="1"/>
  <c r="S38"/>
  <c r="S43" s="1"/>
  <c r="R38"/>
  <c r="O38"/>
  <c r="O43" s="1"/>
  <c r="N38"/>
  <c r="M38"/>
  <c r="M43" s="1"/>
  <c r="L38"/>
  <c r="L43" s="1"/>
  <c r="K38"/>
  <c r="K43" s="1"/>
  <c r="J38"/>
  <c r="G38"/>
  <c r="G43" s="1"/>
  <c r="F38"/>
  <c r="F43" s="1"/>
  <c r="E38"/>
  <c r="D38"/>
  <c r="D43" s="1"/>
  <c r="C38"/>
  <c r="C43" s="1"/>
  <c r="B38"/>
  <c r="B43" s="1"/>
  <c r="DO37"/>
  <c r="DN37"/>
  <c r="DM37"/>
  <c r="DL37"/>
  <c r="DK37"/>
  <c r="DJ37"/>
  <c r="DG37"/>
  <c r="DF37"/>
  <c r="DE37"/>
  <c r="DD37"/>
  <c r="DC37"/>
  <c r="DB37"/>
  <c r="CY37"/>
  <c r="CX37"/>
  <c r="CW37"/>
  <c r="CV37"/>
  <c r="CU37"/>
  <c r="CT37"/>
  <c r="CQ37"/>
  <c r="CP37"/>
  <c r="CO37"/>
  <c r="CN37"/>
  <c r="CM37"/>
  <c r="CL37"/>
  <c r="CI37"/>
  <c r="CH37"/>
  <c r="CG37"/>
  <c r="CF37"/>
  <c r="CE37"/>
  <c r="CD37"/>
  <c r="CA37"/>
  <c r="BZ37"/>
  <c r="BY37"/>
  <c r="BX37"/>
  <c r="BW37"/>
  <c r="BV37"/>
  <c r="BS37"/>
  <c r="BR37"/>
  <c r="BQ37"/>
  <c r="BP37"/>
  <c r="BO37"/>
  <c r="BN37"/>
  <c r="BK37"/>
  <c r="BJ37"/>
  <c r="BI37"/>
  <c r="BH37"/>
  <c r="BG37"/>
  <c r="BF37"/>
  <c r="BC37"/>
  <c r="BB37"/>
  <c r="BA37"/>
  <c r="AZ37"/>
  <c r="AY37"/>
  <c r="AX37"/>
  <c r="AU37"/>
  <c r="AT37"/>
  <c r="AS37"/>
  <c r="AR37"/>
  <c r="AQ37"/>
  <c r="AP37"/>
  <c r="AM37"/>
  <c r="AL37"/>
  <c r="AK37"/>
  <c r="AJ37"/>
  <c r="AI37"/>
  <c r="AH37"/>
  <c r="AE37"/>
  <c r="AD37"/>
  <c r="AC37"/>
  <c r="AB37"/>
  <c r="AA37"/>
  <c r="Z37"/>
  <c r="W37"/>
  <c r="V37"/>
  <c r="U37"/>
  <c r="T37"/>
  <c r="S37"/>
  <c r="R37"/>
  <c r="O37"/>
  <c r="N37"/>
  <c r="M37"/>
  <c r="L37"/>
  <c r="K37"/>
  <c r="J37"/>
  <c r="G37"/>
  <c r="F37"/>
  <c r="E37"/>
  <c r="D37"/>
  <c r="C37"/>
  <c r="B37"/>
  <c r="DO36"/>
  <c r="DN36"/>
  <c r="DM36"/>
  <c r="DL36"/>
  <c r="DK36"/>
  <c r="DJ36"/>
  <c r="DG36"/>
  <c r="DF36"/>
  <c r="DE36"/>
  <c r="DD36"/>
  <c r="DC36"/>
  <c r="DB36"/>
  <c r="CY36"/>
  <c r="CX36"/>
  <c r="CW36"/>
  <c r="CV36"/>
  <c r="CU36"/>
  <c r="CT36"/>
  <c r="CQ36"/>
  <c r="CP36"/>
  <c r="CO36"/>
  <c r="CN36"/>
  <c r="CM36"/>
  <c r="CL36"/>
  <c r="CI36"/>
  <c r="CH36"/>
  <c r="CG36"/>
  <c r="CF36"/>
  <c r="CE36"/>
  <c r="CD36"/>
  <c r="CA36"/>
  <c r="BZ36"/>
  <c r="BY36"/>
  <c r="BX36"/>
  <c r="BW36"/>
  <c r="BV36"/>
  <c r="BS36"/>
  <c r="BR36"/>
  <c r="BQ36"/>
  <c r="BP36"/>
  <c r="BO36"/>
  <c r="BN36"/>
  <c r="BK36"/>
  <c r="BJ36"/>
  <c r="BI36"/>
  <c r="BH36"/>
  <c r="BG36"/>
  <c r="BF36"/>
  <c r="BC36"/>
  <c r="BB36"/>
  <c r="BA36"/>
  <c r="AZ36"/>
  <c r="AY36"/>
  <c r="AX36"/>
  <c r="AU36"/>
  <c r="AT36"/>
  <c r="AS36"/>
  <c r="AR36"/>
  <c r="AQ36"/>
  <c r="AP36"/>
  <c r="AM36"/>
  <c r="AL36"/>
  <c r="AK36"/>
  <c r="AJ36"/>
  <c r="AI36"/>
  <c r="AH36"/>
  <c r="AE36"/>
  <c r="AD36"/>
  <c r="AC36"/>
  <c r="AB36"/>
  <c r="AA36"/>
  <c r="Z36"/>
  <c r="W36"/>
  <c r="V36"/>
  <c r="U36"/>
  <c r="T36"/>
  <c r="S36"/>
  <c r="R36"/>
  <c r="O36"/>
  <c r="N36"/>
  <c r="M36"/>
  <c r="L36"/>
  <c r="K36"/>
  <c r="J36"/>
  <c r="G36"/>
  <c r="F36"/>
  <c r="E36"/>
  <c r="D36"/>
  <c r="C36"/>
  <c r="B36"/>
  <c r="DO35"/>
  <c r="DN35"/>
  <c r="DM35"/>
  <c r="DL35"/>
  <c r="DK35"/>
  <c r="DJ35"/>
  <c r="DG35"/>
  <c r="DF35"/>
  <c r="DE35"/>
  <c r="DD35"/>
  <c r="DC35"/>
  <c r="DB35"/>
  <c r="CY35"/>
  <c r="CX35"/>
  <c r="CW35"/>
  <c r="CV35"/>
  <c r="CU35"/>
  <c r="CT35"/>
  <c r="CQ35"/>
  <c r="CP35"/>
  <c r="CO35"/>
  <c r="CN35"/>
  <c r="CM35"/>
  <c r="CL35"/>
  <c r="CI35"/>
  <c r="CH35"/>
  <c r="CG35"/>
  <c r="CF35"/>
  <c r="CE35"/>
  <c r="CD35"/>
  <c r="CA35"/>
  <c r="BZ35"/>
  <c r="BY35"/>
  <c r="BX35"/>
  <c r="BW35"/>
  <c r="BV35"/>
  <c r="BS35"/>
  <c r="BR35"/>
  <c r="BQ35"/>
  <c r="BP35"/>
  <c r="BO35"/>
  <c r="BN35"/>
  <c r="BK35"/>
  <c r="BJ35"/>
  <c r="BI35"/>
  <c r="BH35"/>
  <c r="BG35"/>
  <c r="BF35"/>
  <c r="BC35"/>
  <c r="BB35"/>
  <c r="BA35"/>
  <c r="AZ35"/>
  <c r="AY35"/>
  <c r="AX35"/>
  <c r="AU35"/>
  <c r="AT35"/>
  <c r="AS35"/>
  <c r="AR35"/>
  <c r="AQ35"/>
  <c r="AP35"/>
  <c r="AM35"/>
  <c r="AL35"/>
  <c r="AK35"/>
  <c r="AJ35"/>
  <c r="AI35"/>
  <c r="AH35"/>
  <c r="AE35"/>
  <c r="AD35"/>
  <c r="AC35"/>
  <c r="AB35"/>
  <c r="AA35"/>
  <c r="Z35"/>
  <c r="W35"/>
  <c r="V35"/>
  <c r="U35"/>
  <c r="T35"/>
  <c r="S35"/>
  <c r="R35"/>
  <c r="O35"/>
  <c r="N35"/>
  <c r="M35"/>
  <c r="L35"/>
  <c r="K35"/>
  <c r="J35"/>
  <c r="G35"/>
  <c r="F35"/>
  <c r="E35"/>
  <c r="D35"/>
  <c r="C35"/>
  <c r="B35"/>
  <c r="DO34"/>
  <c r="DN34"/>
  <c r="DM34"/>
  <c r="DL34"/>
  <c r="DK34"/>
  <c r="DJ34"/>
  <c r="DG34"/>
  <c r="DF34"/>
  <c r="DE34"/>
  <c r="DD34"/>
  <c r="DC34"/>
  <c r="DB34"/>
  <c r="CY34"/>
  <c r="CX34"/>
  <c r="CW34"/>
  <c r="CV34"/>
  <c r="CU34"/>
  <c r="CT34"/>
  <c r="CQ34"/>
  <c r="CP34"/>
  <c r="CO34"/>
  <c r="CN34"/>
  <c r="CM34"/>
  <c r="CL34"/>
  <c r="CI34"/>
  <c r="CH34"/>
  <c r="CG34"/>
  <c r="CF34"/>
  <c r="CE34"/>
  <c r="CD34"/>
  <c r="CA34"/>
  <c r="BZ34"/>
  <c r="BY34"/>
  <c r="BX34"/>
  <c r="BW34"/>
  <c r="BV34"/>
  <c r="BS34"/>
  <c r="BR34"/>
  <c r="BQ34"/>
  <c r="BP34"/>
  <c r="BO34"/>
  <c r="BN34"/>
  <c r="BK34"/>
  <c r="BJ34"/>
  <c r="BI34"/>
  <c r="BH34"/>
  <c r="BG34"/>
  <c r="BF34"/>
  <c r="BC34"/>
  <c r="BB34"/>
  <c r="BA34"/>
  <c r="AZ34"/>
  <c r="AY34"/>
  <c r="AX34"/>
  <c r="AU34"/>
  <c r="AT34"/>
  <c r="AS34"/>
  <c r="AR34"/>
  <c r="AQ34"/>
  <c r="AP34"/>
  <c r="AM34"/>
  <c r="AL34"/>
  <c r="AK34"/>
  <c r="AJ34"/>
  <c r="AI34"/>
  <c r="AH34"/>
  <c r="AE34"/>
  <c r="AD34"/>
  <c r="AC34"/>
  <c r="AB34"/>
  <c r="AA34"/>
  <c r="Z34"/>
  <c r="W34"/>
  <c r="V34"/>
  <c r="U34"/>
  <c r="T34"/>
  <c r="S34"/>
  <c r="R34"/>
  <c r="O34"/>
  <c r="N34"/>
  <c r="M34"/>
  <c r="L34"/>
  <c r="K34"/>
  <c r="J34"/>
  <c r="G34"/>
  <c r="F34"/>
  <c r="E34"/>
  <c r="D34"/>
  <c r="C34"/>
  <c r="B34"/>
  <c r="DO33"/>
  <c r="DN33"/>
  <c r="DM33"/>
  <c r="DL33"/>
  <c r="DK33"/>
  <c r="DJ33"/>
  <c r="DG33"/>
  <c r="DF33"/>
  <c r="DE33"/>
  <c r="DD33"/>
  <c r="DC33"/>
  <c r="DB33"/>
  <c r="CY33"/>
  <c r="CX33"/>
  <c r="CW33"/>
  <c r="CV33"/>
  <c r="CU33"/>
  <c r="CT33"/>
  <c r="CQ33"/>
  <c r="CP33"/>
  <c r="CO33"/>
  <c r="CN33"/>
  <c r="CM33"/>
  <c r="CL33"/>
  <c r="CI33"/>
  <c r="CH33"/>
  <c r="CG33"/>
  <c r="CF33"/>
  <c r="CE33"/>
  <c r="CD33"/>
  <c r="CA33"/>
  <c r="BZ33"/>
  <c r="BY33"/>
  <c r="BX33"/>
  <c r="BW33"/>
  <c r="BV33"/>
  <c r="BS33"/>
  <c r="BR33"/>
  <c r="BQ33"/>
  <c r="BP33"/>
  <c r="BO33"/>
  <c r="BN33"/>
  <c r="BK33"/>
  <c r="BJ33"/>
  <c r="BI33"/>
  <c r="BH33"/>
  <c r="BG33"/>
  <c r="BF33"/>
  <c r="BC33"/>
  <c r="BB33"/>
  <c r="BA33"/>
  <c r="AZ33"/>
  <c r="AY33"/>
  <c r="AX33"/>
  <c r="AU33"/>
  <c r="AT33"/>
  <c r="AS33"/>
  <c r="AR33"/>
  <c r="AQ33"/>
  <c r="AP33"/>
  <c r="AM33"/>
  <c r="AL33"/>
  <c r="AK33"/>
  <c r="AJ33"/>
  <c r="AI33"/>
  <c r="AH33"/>
  <c r="AE33"/>
  <c r="AD33"/>
  <c r="AC33"/>
  <c r="AB33"/>
  <c r="AA33"/>
  <c r="Z33"/>
  <c r="W33"/>
  <c r="V33"/>
  <c r="U33"/>
  <c r="T33"/>
  <c r="S33"/>
  <c r="R33"/>
  <c r="O33"/>
  <c r="N33"/>
  <c r="M33"/>
  <c r="L33"/>
  <c r="K33"/>
  <c r="J33"/>
  <c r="G33"/>
  <c r="F33"/>
  <c r="E33"/>
  <c r="D33"/>
  <c r="C33"/>
  <c r="B33"/>
  <c r="DO32"/>
  <c r="DN32"/>
  <c r="DM32"/>
  <c r="DL32"/>
  <c r="DK32"/>
  <c r="DJ32"/>
  <c r="DG32"/>
  <c r="DF32"/>
  <c r="DE32"/>
  <c r="DD32"/>
  <c r="DC32"/>
  <c r="DB32"/>
  <c r="CY32"/>
  <c r="CX32"/>
  <c r="CW32"/>
  <c r="CV32"/>
  <c r="CU32"/>
  <c r="CT32"/>
  <c r="CQ32"/>
  <c r="CP32"/>
  <c r="CO32"/>
  <c r="CN32"/>
  <c r="CM32"/>
  <c r="CL32"/>
  <c r="CI32"/>
  <c r="CH32"/>
  <c r="CG32"/>
  <c r="CF32"/>
  <c r="CE32"/>
  <c r="CD32"/>
  <c r="CA32"/>
  <c r="BZ32"/>
  <c r="BY32"/>
  <c r="BX32"/>
  <c r="BW32"/>
  <c r="BV32"/>
  <c r="BS32"/>
  <c r="BR32"/>
  <c r="BQ32"/>
  <c r="BP32"/>
  <c r="BO32"/>
  <c r="BN32"/>
  <c r="BK32"/>
  <c r="BJ32"/>
  <c r="BI32"/>
  <c r="BH32"/>
  <c r="BG32"/>
  <c r="BF32"/>
  <c r="BC32"/>
  <c r="BB32"/>
  <c r="BA32"/>
  <c r="AZ32"/>
  <c r="AY32"/>
  <c r="AX32"/>
  <c r="AU32"/>
  <c r="AT32"/>
  <c r="AS32"/>
  <c r="AR32"/>
  <c r="AQ32"/>
  <c r="AP32"/>
  <c r="AM32"/>
  <c r="AL32"/>
  <c r="AK32"/>
  <c r="AJ32"/>
  <c r="AI32"/>
  <c r="AH32"/>
  <c r="AE32"/>
  <c r="AD32"/>
  <c r="AC32"/>
  <c r="AB32"/>
  <c r="AA32"/>
  <c r="Z32"/>
  <c r="W32"/>
  <c r="V32"/>
  <c r="U32"/>
  <c r="T32"/>
  <c r="S32"/>
  <c r="R32"/>
  <c r="O32"/>
  <c r="N32"/>
  <c r="M32"/>
  <c r="L32"/>
  <c r="K32"/>
  <c r="J32"/>
  <c r="G32"/>
  <c r="F32"/>
  <c r="E32"/>
  <c r="D32"/>
  <c r="C32"/>
  <c r="B32"/>
  <c r="DO31"/>
  <c r="DN31"/>
  <c r="DM31"/>
  <c r="DL31"/>
  <c r="DK31"/>
  <c r="DJ31"/>
  <c r="DG31"/>
  <c r="DF31"/>
  <c r="DE31"/>
  <c r="DD31"/>
  <c r="DC31"/>
  <c r="DB31"/>
  <c r="CY31"/>
  <c r="CX31"/>
  <c r="CW31"/>
  <c r="CV31"/>
  <c r="CU31"/>
  <c r="CT31"/>
  <c r="CQ31"/>
  <c r="CP31"/>
  <c r="CO31"/>
  <c r="CN31"/>
  <c r="CM31"/>
  <c r="CL31"/>
  <c r="CI31"/>
  <c r="CH31"/>
  <c r="CG31"/>
  <c r="CF31"/>
  <c r="CE31"/>
  <c r="CD31"/>
  <c r="CA31"/>
  <c r="BZ31"/>
  <c r="BY31"/>
  <c r="BX31"/>
  <c r="BW31"/>
  <c r="BV31"/>
  <c r="BS31"/>
  <c r="BR31"/>
  <c r="BQ31"/>
  <c r="BP31"/>
  <c r="BO31"/>
  <c r="BN31"/>
  <c r="BK31"/>
  <c r="BJ31"/>
  <c r="BI31"/>
  <c r="BH31"/>
  <c r="BG31"/>
  <c r="BF31"/>
  <c r="BC31"/>
  <c r="BB31"/>
  <c r="BA31"/>
  <c r="AZ31"/>
  <c r="AY31"/>
  <c r="AX31"/>
  <c r="AU31"/>
  <c r="AT31"/>
  <c r="AS31"/>
  <c r="AR31"/>
  <c r="AQ31"/>
  <c r="AP31"/>
  <c r="AM31"/>
  <c r="AL31"/>
  <c r="AK31"/>
  <c r="AJ31"/>
  <c r="AI31"/>
  <c r="AH31"/>
  <c r="AE31"/>
  <c r="AD31"/>
  <c r="AC31"/>
  <c r="AB31"/>
  <c r="AA31"/>
  <c r="Z31"/>
  <c r="W31"/>
  <c r="V31"/>
  <c r="U31"/>
  <c r="T31"/>
  <c r="S31"/>
  <c r="R31"/>
  <c r="O31"/>
  <c r="N31"/>
  <c r="M31"/>
  <c r="L31"/>
  <c r="K31"/>
  <c r="J31"/>
  <c r="G31"/>
  <c r="F31"/>
  <c r="E31"/>
  <c r="D31"/>
  <c r="C31"/>
  <c r="B31"/>
  <c r="DO30"/>
  <c r="DN30"/>
  <c r="DM30"/>
  <c r="DL30"/>
  <c r="DK30"/>
  <c r="DJ30"/>
  <c r="DG30"/>
  <c r="DF30"/>
  <c r="DE30"/>
  <c r="DD30"/>
  <c r="DC30"/>
  <c r="DB30"/>
  <c r="CY30"/>
  <c r="CX30"/>
  <c r="CW30"/>
  <c r="CV30"/>
  <c r="CU30"/>
  <c r="CT30"/>
  <c r="CQ30"/>
  <c r="CP30"/>
  <c r="CO30"/>
  <c r="CN30"/>
  <c r="CM30"/>
  <c r="CL30"/>
  <c r="CI30"/>
  <c r="CH30"/>
  <c r="CG30"/>
  <c r="CF30"/>
  <c r="CE30"/>
  <c r="CD30"/>
  <c r="CA30"/>
  <c r="BZ30"/>
  <c r="BY30"/>
  <c r="BX30"/>
  <c r="BW30"/>
  <c r="BV30"/>
  <c r="BS30"/>
  <c r="BR30"/>
  <c r="BQ30"/>
  <c r="BP30"/>
  <c r="BO30"/>
  <c r="BN30"/>
  <c r="BK30"/>
  <c r="BJ30"/>
  <c r="BI30"/>
  <c r="BH30"/>
  <c r="BG30"/>
  <c r="BF30"/>
  <c r="BC30"/>
  <c r="BB30"/>
  <c r="BA30"/>
  <c r="AZ30"/>
  <c r="AY30"/>
  <c r="AX30"/>
  <c r="AU30"/>
  <c r="AT30"/>
  <c r="AS30"/>
  <c r="AR30"/>
  <c r="AQ30"/>
  <c r="AP30"/>
  <c r="AM30"/>
  <c r="AL30"/>
  <c r="AK30"/>
  <c r="AJ30"/>
  <c r="AI30"/>
  <c r="AH30"/>
  <c r="AE30"/>
  <c r="AD30"/>
  <c r="AC30"/>
  <c r="AB30"/>
  <c r="AA30"/>
  <c r="Z30"/>
  <c r="W30"/>
  <c r="V30"/>
  <c r="U30"/>
  <c r="T30"/>
  <c r="S30"/>
  <c r="R30"/>
  <c r="O30"/>
  <c r="N30"/>
  <c r="M30"/>
  <c r="L30"/>
  <c r="K30"/>
  <c r="J30"/>
  <c r="G30"/>
  <c r="F30"/>
  <c r="E30"/>
  <c r="D30"/>
  <c r="C30"/>
  <c r="B30"/>
  <c r="DO29"/>
  <c r="DN29"/>
  <c r="DM29"/>
  <c r="DL29"/>
  <c r="DK29"/>
  <c r="DJ29"/>
  <c r="DG29"/>
  <c r="DF29"/>
  <c r="DE29"/>
  <c r="DD29"/>
  <c r="DC29"/>
  <c r="DB29"/>
  <c r="CY29"/>
  <c r="CX29"/>
  <c r="CW29"/>
  <c r="CV29"/>
  <c r="CU29"/>
  <c r="CT29"/>
  <c r="CQ29"/>
  <c r="CP29"/>
  <c r="CO29"/>
  <c r="CN29"/>
  <c r="CM29"/>
  <c r="CL29"/>
  <c r="CI29"/>
  <c r="CH29"/>
  <c r="CG29"/>
  <c r="CF29"/>
  <c r="CE29"/>
  <c r="CD29"/>
  <c r="CA29"/>
  <c r="BZ29"/>
  <c r="BY29"/>
  <c r="BX29"/>
  <c r="BW29"/>
  <c r="BV29"/>
  <c r="BS29"/>
  <c r="BR29"/>
  <c r="BQ29"/>
  <c r="BP29"/>
  <c r="BO29"/>
  <c r="BN29"/>
  <c r="BK29"/>
  <c r="BJ29"/>
  <c r="BI29"/>
  <c r="BH29"/>
  <c r="BG29"/>
  <c r="BF29"/>
  <c r="BC29"/>
  <c r="BB29"/>
  <c r="BA29"/>
  <c r="AZ29"/>
  <c r="AY29"/>
  <c r="AX29"/>
  <c r="AU29"/>
  <c r="AT29"/>
  <c r="AS29"/>
  <c r="AR29"/>
  <c r="AQ29"/>
  <c r="AP29"/>
  <c r="AM29"/>
  <c r="AL29"/>
  <c r="AK29"/>
  <c r="AJ29"/>
  <c r="AI29"/>
  <c r="AH29"/>
  <c r="AE29"/>
  <c r="AD29"/>
  <c r="AC29"/>
  <c r="AB29"/>
  <c r="AA29"/>
  <c r="Z29"/>
  <c r="W29"/>
  <c r="V29"/>
  <c r="U29"/>
  <c r="T29"/>
  <c r="S29"/>
  <c r="R29"/>
  <c r="O29"/>
  <c r="N29"/>
  <c r="M29"/>
  <c r="L29"/>
  <c r="K29"/>
  <c r="J29"/>
  <c r="G29"/>
  <c r="F29"/>
  <c r="E29"/>
  <c r="D29"/>
  <c r="C29"/>
  <c r="B29"/>
  <c r="DO28"/>
  <c r="DN28"/>
  <c r="DM28"/>
  <c r="DL28"/>
  <c r="DK28"/>
  <c r="DJ28"/>
  <c r="DG28"/>
  <c r="DF28"/>
  <c r="DE28"/>
  <c r="DD28"/>
  <c r="DC28"/>
  <c r="DB28"/>
  <c r="CY28"/>
  <c r="CX28"/>
  <c r="CW28"/>
  <c r="CV28"/>
  <c r="CU28"/>
  <c r="CT28"/>
  <c r="CQ28"/>
  <c r="CP28"/>
  <c r="CO28"/>
  <c r="CN28"/>
  <c r="CM28"/>
  <c r="CL28"/>
  <c r="CI28"/>
  <c r="CH28"/>
  <c r="CG28"/>
  <c r="CF28"/>
  <c r="CE28"/>
  <c r="CD28"/>
  <c r="CA28"/>
  <c r="BZ28"/>
  <c r="BY28"/>
  <c r="BX28"/>
  <c r="BW28"/>
  <c r="BV28"/>
  <c r="BS28"/>
  <c r="BR28"/>
  <c r="BQ28"/>
  <c r="BP28"/>
  <c r="BO28"/>
  <c r="BN28"/>
  <c r="BK28"/>
  <c r="BJ28"/>
  <c r="BI28"/>
  <c r="BH28"/>
  <c r="BG28"/>
  <c r="BF28"/>
  <c r="BC28"/>
  <c r="BB28"/>
  <c r="BA28"/>
  <c r="AZ28"/>
  <c r="AY28"/>
  <c r="AX28"/>
  <c r="AU28"/>
  <c r="AT28"/>
  <c r="AS28"/>
  <c r="AR28"/>
  <c r="AQ28"/>
  <c r="AP28"/>
  <c r="AM28"/>
  <c r="AL28"/>
  <c r="AK28"/>
  <c r="AJ28"/>
  <c r="AI28"/>
  <c r="AH28"/>
  <c r="AE28"/>
  <c r="AD28"/>
  <c r="AC28"/>
  <c r="AB28"/>
  <c r="AA28"/>
  <c r="Z28"/>
  <c r="W28"/>
  <c r="V28"/>
  <c r="U28"/>
  <c r="T28"/>
  <c r="S28"/>
  <c r="R28"/>
  <c r="O28"/>
  <c r="N28"/>
  <c r="M28"/>
  <c r="L28"/>
  <c r="K28"/>
  <c r="J28"/>
  <c r="G28"/>
  <c r="F28"/>
  <c r="E28"/>
  <c r="D28"/>
  <c r="C28"/>
  <c r="B28"/>
  <c r="DO27"/>
  <c r="DN27"/>
  <c r="DM27"/>
  <c r="DL27"/>
  <c r="DK27"/>
  <c r="DJ27"/>
  <c r="DG27"/>
  <c r="DF27"/>
  <c r="DE27"/>
  <c r="DD27"/>
  <c r="DC27"/>
  <c r="DB27"/>
  <c r="CY27"/>
  <c r="CX27"/>
  <c r="CW27"/>
  <c r="CV27"/>
  <c r="CU27"/>
  <c r="CT27"/>
  <c r="CQ27"/>
  <c r="CP27"/>
  <c r="CO27"/>
  <c r="CN27"/>
  <c r="CM27"/>
  <c r="CL27"/>
  <c r="CI27"/>
  <c r="CH27"/>
  <c r="CG27"/>
  <c r="CF27"/>
  <c r="CE27"/>
  <c r="CD27"/>
  <c r="CA27"/>
  <c r="BZ27"/>
  <c r="BY27"/>
  <c r="BX27"/>
  <c r="BW27"/>
  <c r="BV27"/>
  <c r="BS27"/>
  <c r="BR27"/>
  <c r="BQ27"/>
  <c r="BP27"/>
  <c r="BO27"/>
  <c r="BN27"/>
  <c r="BK27"/>
  <c r="BJ27"/>
  <c r="BI27"/>
  <c r="BH27"/>
  <c r="BG27"/>
  <c r="BF27"/>
  <c r="BC27"/>
  <c r="BB27"/>
  <c r="BA27"/>
  <c r="AZ27"/>
  <c r="AY27"/>
  <c r="AX27"/>
  <c r="AU27"/>
  <c r="AT27"/>
  <c r="AS27"/>
  <c r="AR27"/>
  <c r="AQ27"/>
  <c r="AP27"/>
  <c r="AM27"/>
  <c r="AL27"/>
  <c r="AK27"/>
  <c r="AJ27"/>
  <c r="AI27"/>
  <c r="AH27"/>
  <c r="AE27"/>
  <c r="AD27"/>
  <c r="AC27"/>
  <c r="AB27"/>
  <c r="AA27"/>
  <c r="Z27"/>
  <c r="W27"/>
  <c r="V27"/>
  <c r="U27"/>
  <c r="T27"/>
  <c r="S27"/>
  <c r="R27"/>
  <c r="O27"/>
  <c r="N27"/>
  <c r="M27"/>
  <c r="L27"/>
  <c r="K27"/>
  <c r="J27"/>
  <c r="G27"/>
  <c r="F27"/>
  <c r="E27"/>
  <c r="D27"/>
  <c r="C27"/>
  <c r="B27"/>
  <c r="DO26"/>
  <c r="DN26"/>
  <c r="DM26"/>
  <c r="DL26"/>
  <c r="DK26"/>
  <c r="DJ26"/>
  <c r="DG26"/>
  <c r="DF26"/>
  <c r="DE26"/>
  <c r="DD26"/>
  <c r="DC26"/>
  <c r="DB26"/>
  <c r="CY26"/>
  <c r="CX26"/>
  <c r="CW26"/>
  <c r="CV26"/>
  <c r="CU26"/>
  <c r="CT26"/>
  <c r="CQ26"/>
  <c r="CP26"/>
  <c r="CO26"/>
  <c r="CN26"/>
  <c r="CM26"/>
  <c r="CL26"/>
  <c r="CI26"/>
  <c r="CH26"/>
  <c r="CG26"/>
  <c r="CF26"/>
  <c r="CE26"/>
  <c r="CD26"/>
  <c r="CA26"/>
  <c r="BZ26"/>
  <c r="BY26"/>
  <c r="BX26"/>
  <c r="BW26"/>
  <c r="BV26"/>
  <c r="BS26"/>
  <c r="BR26"/>
  <c r="BQ26"/>
  <c r="BP26"/>
  <c r="BO26"/>
  <c r="BN26"/>
  <c r="BK26"/>
  <c r="BJ26"/>
  <c r="BI26"/>
  <c r="BH26"/>
  <c r="BG26"/>
  <c r="BF26"/>
  <c r="BC26"/>
  <c r="BB26"/>
  <c r="BA26"/>
  <c r="AZ26"/>
  <c r="AY26"/>
  <c r="AX26"/>
  <c r="AU26"/>
  <c r="AT26"/>
  <c r="AS26"/>
  <c r="AR26"/>
  <c r="AQ26"/>
  <c r="AP26"/>
  <c r="AM26"/>
  <c r="AL26"/>
  <c r="AK26"/>
  <c r="AJ26"/>
  <c r="AI26"/>
  <c r="AH26"/>
  <c r="AE26"/>
  <c r="AD26"/>
  <c r="AC26"/>
  <c r="AB26"/>
  <c r="AA26"/>
  <c r="Z26"/>
  <c r="W26"/>
  <c r="V26"/>
  <c r="U26"/>
  <c r="T26"/>
  <c r="S26"/>
  <c r="R26"/>
  <c r="O26"/>
  <c r="N26"/>
  <c r="M26"/>
  <c r="L26"/>
  <c r="K26"/>
  <c r="J26"/>
  <c r="G26"/>
  <c r="F26"/>
  <c r="E26"/>
  <c r="D26"/>
  <c r="C26"/>
  <c r="B26"/>
  <c r="DO25"/>
  <c r="DN25"/>
  <c r="DM25"/>
  <c r="DL25"/>
  <c r="DK25"/>
  <c r="DJ25"/>
  <c r="DG25"/>
  <c r="DF25"/>
  <c r="DE25"/>
  <c r="DD25"/>
  <c r="DC25"/>
  <c r="DB25"/>
  <c r="CY25"/>
  <c r="CX25"/>
  <c r="CW25"/>
  <c r="CV25"/>
  <c r="CU25"/>
  <c r="CT25"/>
  <c r="CQ25"/>
  <c r="CP25"/>
  <c r="CO25"/>
  <c r="CN25"/>
  <c r="CM25"/>
  <c r="CL25"/>
  <c r="CI25"/>
  <c r="CH25"/>
  <c r="CG25"/>
  <c r="CF25"/>
  <c r="CE25"/>
  <c r="CD25"/>
  <c r="CA25"/>
  <c r="BZ25"/>
  <c r="BY25"/>
  <c r="BX25"/>
  <c r="BW25"/>
  <c r="BV25"/>
  <c r="BS25"/>
  <c r="BR25"/>
  <c r="BQ25"/>
  <c r="BP25"/>
  <c r="BO25"/>
  <c r="BN25"/>
  <c r="BK25"/>
  <c r="BJ25"/>
  <c r="BI25"/>
  <c r="BH25"/>
  <c r="BG25"/>
  <c r="BF25"/>
  <c r="BC25"/>
  <c r="BB25"/>
  <c r="BA25"/>
  <c r="AZ25"/>
  <c r="AY25"/>
  <c r="AX25"/>
  <c r="AU25"/>
  <c r="AT25"/>
  <c r="AS25"/>
  <c r="AR25"/>
  <c r="AQ25"/>
  <c r="AP25"/>
  <c r="AM25"/>
  <c r="AL25"/>
  <c r="AK25"/>
  <c r="AJ25"/>
  <c r="AI25"/>
  <c r="AH25"/>
  <c r="AE25"/>
  <c r="AD25"/>
  <c r="AC25"/>
  <c r="AB25"/>
  <c r="AA25"/>
  <c r="Z25"/>
  <c r="W25"/>
  <c r="V25"/>
  <c r="U25"/>
  <c r="T25"/>
  <c r="S25"/>
  <c r="R25"/>
  <c r="O25"/>
  <c r="N25"/>
  <c r="M25"/>
  <c r="L25"/>
  <c r="K25"/>
  <c r="J25"/>
  <c r="G25"/>
  <c r="F25"/>
  <c r="E25"/>
  <c r="D25"/>
  <c r="C25"/>
  <c r="B25"/>
  <c r="DO24"/>
  <c r="DN24"/>
  <c r="DM24"/>
  <c r="DL24"/>
  <c r="DK24"/>
  <c r="DJ24"/>
  <c r="DG24"/>
  <c r="DF24"/>
  <c r="DE24"/>
  <c r="DD24"/>
  <c r="DC24"/>
  <c r="DB24"/>
  <c r="CY24"/>
  <c r="CX24"/>
  <c r="CW24"/>
  <c r="CV24"/>
  <c r="CU24"/>
  <c r="CT24"/>
  <c r="CQ24"/>
  <c r="CP24"/>
  <c r="CO24"/>
  <c r="CN24"/>
  <c r="CM24"/>
  <c r="CL24"/>
  <c r="CI24"/>
  <c r="CH24"/>
  <c r="CG24"/>
  <c r="CF24"/>
  <c r="CE24"/>
  <c r="CD24"/>
  <c r="CA24"/>
  <c r="BZ24"/>
  <c r="BY24"/>
  <c r="BX24"/>
  <c r="BW24"/>
  <c r="BV24"/>
  <c r="BS24"/>
  <c r="BR24"/>
  <c r="BQ24"/>
  <c r="BP24"/>
  <c r="BO24"/>
  <c r="BN24"/>
  <c r="BK24"/>
  <c r="BJ24"/>
  <c r="BI24"/>
  <c r="BH24"/>
  <c r="BG24"/>
  <c r="BF24"/>
  <c r="BC24"/>
  <c r="BB24"/>
  <c r="BA24"/>
  <c r="AZ24"/>
  <c r="AY24"/>
  <c r="AX24"/>
  <c r="AU24"/>
  <c r="AT24"/>
  <c r="AS24"/>
  <c r="AR24"/>
  <c r="AQ24"/>
  <c r="AP24"/>
  <c r="AM24"/>
  <c r="AL24"/>
  <c r="AK24"/>
  <c r="AJ24"/>
  <c r="AI24"/>
  <c r="AH24"/>
  <c r="AE24"/>
  <c r="AD24"/>
  <c r="AC24"/>
  <c r="AB24"/>
  <c r="AA24"/>
  <c r="Z24"/>
  <c r="W24"/>
  <c r="V24"/>
  <c r="U24"/>
  <c r="T24"/>
  <c r="S24"/>
  <c r="R24"/>
  <c r="O24"/>
  <c r="N24"/>
  <c r="M24"/>
  <c r="L24"/>
  <c r="K24"/>
  <c r="J24"/>
  <c r="G24"/>
  <c r="F24"/>
  <c r="E24"/>
  <c r="D24"/>
  <c r="C24"/>
  <c r="B24"/>
  <c r="DO23"/>
  <c r="DN23"/>
  <c r="DM23"/>
  <c r="DL23"/>
  <c r="DK23"/>
  <c r="DJ23"/>
  <c r="DG23"/>
  <c r="DF23"/>
  <c r="DE23"/>
  <c r="DD23"/>
  <c r="DC23"/>
  <c r="DB23"/>
  <c r="CY23"/>
  <c r="CX23"/>
  <c r="CW23"/>
  <c r="CV23"/>
  <c r="CU23"/>
  <c r="CT23"/>
  <c r="CQ23"/>
  <c r="CP23"/>
  <c r="CO23"/>
  <c r="CN23"/>
  <c r="CM23"/>
  <c r="CL23"/>
  <c r="CI23"/>
  <c r="CH23"/>
  <c r="CG23"/>
  <c r="CF23"/>
  <c r="CE23"/>
  <c r="CD23"/>
  <c r="CA23"/>
  <c r="BZ23"/>
  <c r="BY23"/>
  <c r="BX23"/>
  <c r="BW23"/>
  <c r="BV23"/>
  <c r="BS23"/>
  <c r="BR23"/>
  <c r="BQ23"/>
  <c r="BP23"/>
  <c r="BO23"/>
  <c r="BN23"/>
  <c r="BK23"/>
  <c r="BJ23"/>
  <c r="BI23"/>
  <c r="BH23"/>
  <c r="BG23"/>
  <c r="BF23"/>
  <c r="BC23"/>
  <c r="BB23"/>
  <c r="BA23"/>
  <c r="AZ23"/>
  <c r="AY23"/>
  <c r="AX23"/>
  <c r="AU23"/>
  <c r="AT23"/>
  <c r="AS23"/>
  <c r="AR23"/>
  <c r="AQ23"/>
  <c r="AP23"/>
  <c r="AM23"/>
  <c r="AL23"/>
  <c r="AK23"/>
  <c r="AJ23"/>
  <c r="AI23"/>
  <c r="AH23"/>
  <c r="AE23"/>
  <c r="AD23"/>
  <c r="AC23"/>
  <c r="AB23"/>
  <c r="AA23"/>
  <c r="Z23"/>
  <c r="W23"/>
  <c r="V23"/>
  <c r="U23"/>
  <c r="T23"/>
  <c r="S23"/>
  <c r="R23"/>
  <c r="O23"/>
  <c r="N23"/>
  <c r="M23"/>
  <c r="L23"/>
  <c r="K23"/>
  <c r="J23"/>
  <c r="G23"/>
  <c r="F23"/>
  <c r="E23"/>
  <c r="D23"/>
  <c r="C23"/>
  <c r="B23"/>
  <c r="DO22"/>
  <c r="DN22"/>
  <c r="DM22"/>
  <c r="DL22"/>
  <c r="DK22"/>
  <c r="DJ22"/>
  <c r="DG22"/>
  <c r="DF22"/>
  <c r="DE22"/>
  <c r="DD22"/>
  <c r="DC22"/>
  <c r="DB22"/>
  <c r="CY22"/>
  <c r="CX22"/>
  <c r="CW22"/>
  <c r="CV22"/>
  <c r="CU22"/>
  <c r="CT22"/>
  <c r="CQ22"/>
  <c r="CP22"/>
  <c r="CO22"/>
  <c r="CN22"/>
  <c r="CM22"/>
  <c r="CL22"/>
  <c r="CI22"/>
  <c r="CH22"/>
  <c r="CG22"/>
  <c r="CF22"/>
  <c r="CE22"/>
  <c r="CD22"/>
  <c r="CA22"/>
  <c r="BZ22"/>
  <c r="BY22"/>
  <c r="BX22"/>
  <c r="BW22"/>
  <c r="BV22"/>
  <c r="BS22"/>
  <c r="BR22"/>
  <c r="BQ22"/>
  <c r="BP22"/>
  <c r="BO22"/>
  <c r="BN22"/>
  <c r="BK22"/>
  <c r="BJ22"/>
  <c r="BI22"/>
  <c r="BH22"/>
  <c r="BG22"/>
  <c r="BF22"/>
  <c r="BC22"/>
  <c r="BB22"/>
  <c r="BA22"/>
  <c r="AZ22"/>
  <c r="AY22"/>
  <c r="AX22"/>
  <c r="AU22"/>
  <c r="AT22"/>
  <c r="AS22"/>
  <c r="AR22"/>
  <c r="AQ22"/>
  <c r="AP22"/>
  <c r="AM22"/>
  <c r="AL22"/>
  <c r="AK22"/>
  <c r="AJ22"/>
  <c r="AI22"/>
  <c r="AH22"/>
  <c r="AE22"/>
  <c r="AD22"/>
  <c r="AC22"/>
  <c r="AB22"/>
  <c r="AA22"/>
  <c r="Z22"/>
  <c r="W22"/>
  <c r="V22"/>
  <c r="U22"/>
  <c r="T22"/>
  <c r="S22"/>
  <c r="R22"/>
  <c r="O22"/>
  <c r="N22"/>
  <c r="M22"/>
  <c r="L22"/>
  <c r="K22"/>
  <c r="J22"/>
  <c r="G22"/>
  <c r="F22"/>
  <c r="E22"/>
  <c r="D22"/>
  <c r="C22"/>
  <c r="B22"/>
  <c r="DO21"/>
  <c r="DN21"/>
  <c r="DM21"/>
  <c r="DL21"/>
  <c r="DK21"/>
  <c r="DJ21"/>
  <c r="DG21"/>
  <c r="DF21"/>
  <c r="DE21"/>
  <c r="DD21"/>
  <c r="DC21"/>
  <c r="DB21"/>
  <c r="CY21"/>
  <c r="CX21"/>
  <c r="CW21"/>
  <c r="CV21"/>
  <c r="CU21"/>
  <c r="CT21"/>
  <c r="CQ21"/>
  <c r="CP21"/>
  <c r="CO21"/>
  <c r="CN21"/>
  <c r="CM21"/>
  <c r="CL21"/>
  <c r="CI21"/>
  <c r="CH21"/>
  <c r="CG21"/>
  <c r="CF21"/>
  <c r="CE21"/>
  <c r="CD21"/>
  <c r="CA21"/>
  <c r="BZ21"/>
  <c r="BY21"/>
  <c r="BX21"/>
  <c r="BW21"/>
  <c r="BV21"/>
  <c r="BS21"/>
  <c r="BR21"/>
  <c r="BQ21"/>
  <c r="BP21"/>
  <c r="BO21"/>
  <c r="BN21"/>
  <c r="BK21"/>
  <c r="BJ21"/>
  <c r="BI21"/>
  <c r="BH21"/>
  <c r="BG21"/>
  <c r="BF21"/>
  <c r="BC21"/>
  <c r="BB21"/>
  <c r="BA21"/>
  <c r="AZ21"/>
  <c r="AY21"/>
  <c r="AX21"/>
  <c r="AU21"/>
  <c r="AT21"/>
  <c r="AS21"/>
  <c r="AR21"/>
  <c r="AQ21"/>
  <c r="AP21"/>
  <c r="AM21"/>
  <c r="AL21"/>
  <c r="AK21"/>
  <c r="AJ21"/>
  <c r="AI21"/>
  <c r="AH21"/>
  <c r="AE21"/>
  <c r="AD21"/>
  <c r="AC21"/>
  <c r="AB21"/>
  <c r="AA21"/>
  <c r="Z21"/>
  <c r="W21"/>
  <c r="V21"/>
  <c r="U21"/>
  <c r="T21"/>
  <c r="S21"/>
  <c r="R21"/>
  <c r="O21"/>
  <c r="N21"/>
  <c r="M21"/>
  <c r="L21"/>
  <c r="K21"/>
  <c r="J21"/>
  <c r="G21"/>
  <c r="F21"/>
  <c r="E21"/>
  <c r="D21"/>
  <c r="C21"/>
  <c r="B21"/>
  <c r="DO20"/>
  <c r="DN20"/>
  <c r="DM20"/>
  <c r="DL20"/>
  <c r="DK20"/>
  <c r="DJ20"/>
  <c r="DG20"/>
  <c r="DF20"/>
  <c r="DE20"/>
  <c r="DD20"/>
  <c r="DC20"/>
  <c r="DB20"/>
  <c r="CY20"/>
  <c r="CX20"/>
  <c r="CW20"/>
  <c r="CV20"/>
  <c r="CU20"/>
  <c r="CT20"/>
  <c r="CQ20"/>
  <c r="CP20"/>
  <c r="CO20"/>
  <c r="CN20"/>
  <c r="CM20"/>
  <c r="CL20"/>
  <c r="CI20"/>
  <c r="CH20"/>
  <c r="CG20"/>
  <c r="CF20"/>
  <c r="CE20"/>
  <c r="CD20"/>
  <c r="CA20"/>
  <c r="BZ20"/>
  <c r="BY20"/>
  <c r="BX20"/>
  <c r="BW20"/>
  <c r="BV20"/>
  <c r="BS20"/>
  <c r="BR20"/>
  <c r="BQ20"/>
  <c r="BP20"/>
  <c r="BO20"/>
  <c r="BN20"/>
  <c r="BK20"/>
  <c r="BJ20"/>
  <c r="BI20"/>
  <c r="BH20"/>
  <c r="BG20"/>
  <c r="BF20"/>
  <c r="BC20"/>
  <c r="BB20"/>
  <c r="BA20"/>
  <c r="AZ20"/>
  <c r="AY20"/>
  <c r="AX20"/>
  <c r="AU20"/>
  <c r="AT20"/>
  <c r="AS20"/>
  <c r="AR20"/>
  <c r="AQ20"/>
  <c r="AP20"/>
  <c r="AM20"/>
  <c r="AL20"/>
  <c r="AK20"/>
  <c r="AJ20"/>
  <c r="AI20"/>
  <c r="AH20"/>
  <c r="AE20"/>
  <c r="AD20"/>
  <c r="AC20"/>
  <c r="AB20"/>
  <c r="AA20"/>
  <c r="Z20"/>
  <c r="W20"/>
  <c r="V20"/>
  <c r="U20"/>
  <c r="T20"/>
  <c r="S20"/>
  <c r="R20"/>
  <c r="O20"/>
  <c r="N20"/>
  <c r="M20"/>
  <c r="L20"/>
  <c r="K20"/>
  <c r="J20"/>
  <c r="G20"/>
  <c r="F20"/>
  <c r="E20"/>
  <c r="D20"/>
  <c r="C20"/>
  <c r="B20"/>
  <c r="DO19"/>
  <c r="DN19"/>
  <c r="DM19"/>
  <c r="DL19"/>
  <c r="DK19"/>
  <c r="DJ19"/>
  <c r="DG19"/>
  <c r="DF19"/>
  <c r="DE19"/>
  <c r="DD19"/>
  <c r="DC19"/>
  <c r="DB19"/>
  <c r="CY19"/>
  <c r="CX19"/>
  <c r="CW19"/>
  <c r="CV19"/>
  <c r="CU19"/>
  <c r="CT19"/>
  <c r="CQ19"/>
  <c r="CP19"/>
  <c r="CO19"/>
  <c r="CN19"/>
  <c r="CM19"/>
  <c r="CL19"/>
  <c r="CI19"/>
  <c r="CH19"/>
  <c r="CG19"/>
  <c r="CF19"/>
  <c r="CE19"/>
  <c r="CD19"/>
  <c r="CA19"/>
  <c r="BZ19"/>
  <c r="BY19"/>
  <c r="BX19"/>
  <c r="BW19"/>
  <c r="BV19"/>
  <c r="BS19"/>
  <c r="BR19"/>
  <c r="BQ19"/>
  <c r="BP19"/>
  <c r="BO19"/>
  <c r="BN19"/>
  <c r="BK19"/>
  <c r="BJ19"/>
  <c r="BI19"/>
  <c r="BH19"/>
  <c r="BG19"/>
  <c r="BF19"/>
  <c r="BC19"/>
  <c r="BB19"/>
  <c r="BA19"/>
  <c r="AZ19"/>
  <c r="AY19"/>
  <c r="AX19"/>
  <c r="AU19"/>
  <c r="AT19"/>
  <c r="AS19"/>
  <c r="AR19"/>
  <c r="AQ19"/>
  <c r="AP19"/>
  <c r="AM19"/>
  <c r="AL19"/>
  <c r="AK19"/>
  <c r="AJ19"/>
  <c r="AI19"/>
  <c r="AH19"/>
  <c r="AE19"/>
  <c r="AD19"/>
  <c r="AC19"/>
  <c r="AB19"/>
  <c r="AA19"/>
  <c r="Z19"/>
  <c r="W19"/>
  <c r="V19"/>
  <c r="U19"/>
  <c r="T19"/>
  <c r="S19"/>
  <c r="R19"/>
  <c r="O19"/>
  <c r="N19"/>
  <c r="M19"/>
  <c r="L19"/>
  <c r="K19"/>
  <c r="J19"/>
  <c r="G19"/>
  <c r="F19"/>
  <c r="E19"/>
  <c r="D19"/>
  <c r="C19"/>
  <c r="B19"/>
  <c r="DO18"/>
  <c r="DN18"/>
  <c r="DM18"/>
  <c r="DL18"/>
  <c r="DK18"/>
  <c r="DJ18"/>
  <c r="DG18"/>
  <c r="DF18"/>
  <c r="DE18"/>
  <c r="DD18"/>
  <c r="DC18"/>
  <c r="DB18"/>
  <c r="CY18"/>
  <c r="CX18"/>
  <c r="CW18"/>
  <c r="CV18"/>
  <c r="CU18"/>
  <c r="CT18"/>
  <c r="CQ18"/>
  <c r="CP18"/>
  <c r="CO18"/>
  <c r="CN18"/>
  <c r="CM18"/>
  <c r="CL18"/>
  <c r="CI18"/>
  <c r="CH18"/>
  <c r="CG18"/>
  <c r="CF18"/>
  <c r="CE18"/>
  <c r="CD18"/>
  <c r="CA18"/>
  <c r="BZ18"/>
  <c r="BY18"/>
  <c r="BX18"/>
  <c r="BW18"/>
  <c r="BV18"/>
  <c r="BS18"/>
  <c r="BR18"/>
  <c r="BQ18"/>
  <c r="BP18"/>
  <c r="BO18"/>
  <c r="BN18"/>
  <c r="BK18"/>
  <c r="BJ18"/>
  <c r="BI18"/>
  <c r="BH18"/>
  <c r="BG18"/>
  <c r="BF18"/>
  <c r="BC18"/>
  <c r="BB18"/>
  <c r="BA18"/>
  <c r="AZ18"/>
  <c r="AY18"/>
  <c r="AX18"/>
  <c r="AU18"/>
  <c r="AT18"/>
  <c r="AS18"/>
  <c r="AR18"/>
  <c r="AQ18"/>
  <c r="AP18"/>
  <c r="AM18"/>
  <c r="AL18"/>
  <c r="AK18"/>
  <c r="AJ18"/>
  <c r="AI18"/>
  <c r="AH18"/>
  <c r="AE18"/>
  <c r="AD18"/>
  <c r="AC18"/>
  <c r="AB18"/>
  <c r="AA18"/>
  <c r="Z18"/>
  <c r="W18"/>
  <c r="V18"/>
  <c r="U18"/>
  <c r="T18"/>
  <c r="S18"/>
  <c r="R18"/>
  <c r="O18"/>
  <c r="N18"/>
  <c r="M18"/>
  <c r="L18"/>
  <c r="K18"/>
  <c r="J18"/>
  <c r="G18"/>
  <c r="F18"/>
  <c r="E18"/>
  <c r="D18"/>
  <c r="C18"/>
  <c r="B18"/>
  <c r="DO17"/>
  <c r="DN17"/>
  <c r="DM17"/>
  <c r="DL17"/>
  <c r="DK17"/>
  <c r="DJ17"/>
  <c r="DG17"/>
  <c r="DF17"/>
  <c r="DE17"/>
  <c r="DD17"/>
  <c r="DC17"/>
  <c r="DB17"/>
  <c r="CY17"/>
  <c r="CX17"/>
  <c r="CW17"/>
  <c r="CV17"/>
  <c r="CU17"/>
  <c r="CT17"/>
  <c r="CQ17"/>
  <c r="CP17"/>
  <c r="CO17"/>
  <c r="CN17"/>
  <c r="CM17"/>
  <c r="CL17"/>
  <c r="CI17"/>
  <c r="CH17"/>
  <c r="CG17"/>
  <c r="CF17"/>
  <c r="CE17"/>
  <c r="CD17"/>
  <c r="CA17"/>
  <c r="BZ17"/>
  <c r="BY17"/>
  <c r="BX17"/>
  <c r="BW17"/>
  <c r="BV17"/>
  <c r="BS17"/>
  <c r="BR17"/>
  <c r="BQ17"/>
  <c r="BP17"/>
  <c r="BO17"/>
  <c r="BN17"/>
  <c r="BK17"/>
  <c r="BJ17"/>
  <c r="BI17"/>
  <c r="BH17"/>
  <c r="BG17"/>
  <c r="BF17"/>
  <c r="BC17"/>
  <c r="BB17"/>
  <c r="BA17"/>
  <c r="AZ17"/>
  <c r="AY17"/>
  <c r="AX17"/>
  <c r="AU17"/>
  <c r="AT17"/>
  <c r="AS17"/>
  <c r="AR17"/>
  <c r="AQ17"/>
  <c r="AP17"/>
  <c r="AM17"/>
  <c r="AL17"/>
  <c r="AK17"/>
  <c r="AJ17"/>
  <c r="AI17"/>
  <c r="AH17"/>
  <c r="AE17"/>
  <c r="AD17"/>
  <c r="AC17"/>
  <c r="AB17"/>
  <c r="AA17"/>
  <c r="Z17"/>
  <c r="W17"/>
  <c r="V17"/>
  <c r="U17"/>
  <c r="T17"/>
  <c r="S17"/>
  <c r="R17"/>
  <c r="O17"/>
  <c r="N17"/>
  <c r="M17"/>
  <c r="L17"/>
  <c r="K17"/>
  <c r="J17"/>
  <c r="G17"/>
  <c r="F17"/>
  <c r="E17"/>
  <c r="D17"/>
  <c r="C17"/>
  <c r="B17"/>
  <c r="DO16"/>
  <c r="DN16"/>
  <c r="DM16"/>
  <c r="DL16"/>
  <c r="DK16"/>
  <c r="DJ16"/>
  <c r="DG16"/>
  <c r="DF16"/>
  <c r="DE16"/>
  <c r="DD16"/>
  <c r="DC16"/>
  <c r="DB16"/>
  <c r="CY16"/>
  <c r="CX16"/>
  <c r="CW16"/>
  <c r="CV16"/>
  <c r="CU16"/>
  <c r="CT16"/>
  <c r="CQ16"/>
  <c r="CP16"/>
  <c r="CO16"/>
  <c r="CN16"/>
  <c r="CM16"/>
  <c r="CL16"/>
  <c r="CI16"/>
  <c r="CH16"/>
  <c r="CG16"/>
  <c r="CF16"/>
  <c r="CE16"/>
  <c r="CD16"/>
  <c r="CA16"/>
  <c r="BZ16"/>
  <c r="BY16"/>
  <c r="BX16"/>
  <c r="BW16"/>
  <c r="BV16"/>
  <c r="BS16"/>
  <c r="BR16"/>
  <c r="BQ16"/>
  <c r="BP16"/>
  <c r="BO16"/>
  <c r="BN16"/>
  <c r="BK16"/>
  <c r="BJ16"/>
  <c r="BI16"/>
  <c r="BH16"/>
  <c r="BG16"/>
  <c r="BF16"/>
  <c r="BC16"/>
  <c r="BB16"/>
  <c r="BA16"/>
  <c r="AZ16"/>
  <c r="AY16"/>
  <c r="AX16"/>
  <c r="AU16"/>
  <c r="AT16"/>
  <c r="AS16"/>
  <c r="AR16"/>
  <c r="AQ16"/>
  <c r="AP16"/>
  <c r="AM16"/>
  <c r="AL16"/>
  <c r="AK16"/>
  <c r="AJ16"/>
  <c r="AI16"/>
  <c r="AH16"/>
  <c r="AE16"/>
  <c r="AD16"/>
  <c r="AC16"/>
  <c r="AB16"/>
  <c r="AA16"/>
  <c r="Z16"/>
  <c r="W16"/>
  <c r="V16"/>
  <c r="U16"/>
  <c r="T16"/>
  <c r="S16"/>
  <c r="R16"/>
  <c r="O16"/>
  <c r="N16"/>
  <c r="M16"/>
  <c r="L16"/>
  <c r="K16"/>
  <c r="J16"/>
  <c r="G16"/>
  <c r="F16"/>
  <c r="E16"/>
  <c r="D16"/>
  <c r="C16"/>
  <c r="B16"/>
  <c r="DO15"/>
  <c r="DN15"/>
  <c r="DM15"/>
  <c r="DL15"/>
  <c r="DK15"/>
  <c r="DJ15"/>
  <c r="DG15"/>
  <c r="DF15"/>
  <c r="DE15"/>
  <c r="DD15"/>
  <c r="DC15"/>
  <c r="DB15"/>
  <c r="CY15"/>
  <c r="CX15"/>
  <c r="CW15"/>
  <c r="CV15"/>
  <c r="CU15"/>
  <c r="CT15"/>
  <c r="CQ15"/>
  <c r="CP15"/>
  <c r="CO15"/>
  <c r="CN15"/>
  <c r="CM15"/>
  <c r="CL15"/>
  <c r="CI15"/>
  <c r="CH15"/>
  <c r="CG15"/>
  <c r="CF15"/>
  <c r="CE15"/>
  <c r="CD15"/>
  <c r="CA15"/>
  <c r="BZ15"/>
  <c r="BY15"/>
  <c r="BX15"/>
  <c r="BW15"/>
  <c r="BV15"/>
  <c r="BS15"/>
  <c r="BR15"/>
  <c r="BQ15"/>
  <c r="BP15"/>
  <c r="BO15"/>
  <c r="BN15"/>
  <c r="BK15"/>
  <c r="BJ15"/>
  <c r="BI15"/>
  <c r="BH15"/>
  <c r="BG15"/>
  <c r="BF15"/>
  <c r="BC15"/>
  <c r="BB15"/>
  <c r="BA15"/>
  <c r="AZ15"/>
  <c r="AY15"/>
  <c r="AX15"/>
  <c r="AU15"/>
  <c r="AT15"/>
  <c r="AS15"/>
  <c r="AR15"/>
  <c r="AQ15"/>
  <c r="AP15"/>
  <c r="AM15"/>
  <c r="AL15"/>
  <c r="AK15"/>
  <c r="AJ15"/>
  <c r="AI15"/>
  <c r="AH15"/>
  <c r="AE15"/>
  <c r="AD15"/>
  <c r="AC15"/>
  <c r="AB15"/>
  <c r="AA15"/>
  <c r="Z15"/>
  <c r="W15"/>
  <c r="V15"/>
  <c r="U15"/>
  <c r="T15"/>
  <c r="S15"/>
  <c r="R15"/>
  <c r="O15"/>
  <c r="N15"/>
  <c r="M15"/>
  <c r="L15"/>
  <c r="K15"/>
  <c r="J15"/>
  <c r="G15"/>
  <c r="F15"/>
  <c r="E15"/>
  <c r="D15"/>
  <c r="C15"/>
  <c r="B15"/>
  <c r="DO14"/>
  <c r="DN14"/>
  <c r="DM14"/>
  <c r="DL14"/>
  <c r="DK14"/>
  <c r="DJ14"/>
  <c r="DG14"/>
  <c r="DF14"/>
  <c r="DE14"/>
  <c r="DD14"/>
  <c r="DC14"/>
  <c r="DB14"/>
  <c r="CY14"/>
  <c r="CX14"/>
  <c r="CW14"/>
  <c r="CV14"/>
  <c r="CU14"/>
  <c r="CT14"/>
  <c r="CQ14"/>
  <c r="CP14"/>
  <c r="CO14"/>
  <c r="CN14"/>
  <c r="CM14"/>
  <c r="CL14"/>
  <c r="CI14"/>
  <c r="CH14"/>
  <c r="CG14"/>
  <c r="CF14"/>
  <c r="CE14"/>
  <c r="CD14"/>
  <c r="CA14"/>
  <c r="BZ14"/>
  <c r="BY14"/>
  <c r="BX14"/>
  <c r="BW14"/>
  <c r="BV14"/>
  <c r="BS14"/>
  <c r="BR14"/>
  <c r="BQ14"/>
  <c r="BP14"/>
  <c r="BO14"/>
  <c r="BN14"/>
  <c r="BK14"/>
  <c r="BJ14"/>
  <c r="BI14"/>
  <c r="BH14"/>
  <c r="BG14"/>
  <c r="BF14"/>
  <c r="BC14"/>
  <c r="BB14"/>
  <c r="BA14"/>
  <c r="AZ14"/>
  <c r="AY14"/>
  <c r="AX14"/>
  <c r="AU14"/>
  <c r="AT14"/>
  <c r="AS14"/>
  <c r="AR14"/>
  <c r="AQ14"/>
  <c r="AP14"/>
  <c r="AM14"/>
  <c r="AL14"/>
  <c r="AK14"/>
  <c r="AJ14"/>
  <c r="AI14"/>
  <c r="AH14"/>
  <c r="AE14"/>
  <c r="AD14"/>
  <c r="AC14"/>
  <c r="AB14"/>
  <c r="AA14"/>
  <c r="Z14"/>
  <c r="W14"/>
  <c r="V14"/>
  <c r="U14"/>
  <c r="T14"/>
  <c r="S14"/>
  <c r="R14"/>
  <c r="O14"/>
  <c r="N14"/>
  <c r="M14"/>
  <c r="L14"/>
  <c r="K14"/>
  <c r="J14"/>
  <c r="G14"/>
  <c r="F14"/>
  <c r="E14"/>
  <c r="D14"/>
  <c r="C14"/>
  <c r="B14"/>
  <c r="DO13"/>
  <c r="DN13"/>
  <c r="DM13"/>
  <c r="DL13"/>
  <c r="DK13"/>
  <c r="DJ13"/>
  <c r="DG13"/>
  <c r="DF13"/>
  <c r="DE13"/>
  <c r="DD13"/>
  <c r="DC13"/>
  <c r="DB13"/>
  <c r="CY13"/>
  <c r="CX13"/>
  <c r="CW13"/>
  <c r="CV13"/>
  <c r="CU13"/>
  <c r="CT13"/>
  <c r="CQ13"/>
  <c r="CP13"/>
  <c r="CO13"/>
  <c r="CN13"/>
  <c r="CM13"/>
  <c r="CL13"/>
  <c r="CI13"/>
  <c r="CH13"/>
  <c r="CG13"/>
  <c r="CF13"/>
  <c r="CE13"/>
  <c r="CD13"/>
  <c r="CA13"/>
  <c r="BZ13"/>
  <c r="BY13"/>
  <c r="BX13"/>
  <c r="BW13"/>
  <c r="BV13"/>
  <c r="BS13"/>
  <c r="BR13"/>
  <c r="BQ13"/>
  <c r="BP13"/>
  <c r="BO13"/>
  <c r="BN13"/>
  <c r="BK13"/>
  <c r="BJ13"/>
  <c r="BI13"/>
  <c r="BH13"/>
  <c r="BG13"/>
  <c r="BF13"/>
  <c r="BC13"/>
  <c r="BB13"/>
  <c r="BA13"/>
  <c r="AZ13"/>
  <c r="AY13"/>
  <c r="AX13"/>
  <c r="AU13"/>
  <c r="AT13"/>
  <c r="AS13"/>
  <c r="AR13"/>
  <c r="AQ13"/>
  <c r="AP13"/>
  <c r="AM13"/>
  <c r="AL13"/>
  <c r="AK13"/>
  <c r="AJ13"/>
  <c r="AI13"/>
  <c r="AH13"/>
  <c r="AE13"/>
  <c r="AD13"/>
  <c r="AC13"/>
  <c r="AB13"/>
  <c r="AA13"/>
  <c r="Z13"/>
  <c r="W13"/>
  <c r="V13"/>
  <c r="U13"/>
  <c r="T13"/>
  <c r="S13"/>
  <c r="R13"/>
  <c r="O13"/>
  <c r="N13"/>
  <c r="M13"/>
  <c r="L13"/>
  <c r="K13"/>
  <c r="J13"/>
  <c r="G13"/>
  <c r="F13"/>
  <c r="E13"/>
  <c r="D13"/>
  <c r="C13"/>
  <c r="B13"/>
  <c r="DO12"/>
  <c r="DN12"/>
  <c r="DM12"/>
  <c r="DL12"/>
  <c r="DK12"/>
  <c r="DJ12"/>
  <c r="DG12"/>
  <c r="DF12"/>
  <c r="DE12"/>
  <c r="DD12"/>
  <c r="DC12"/>
  <c r="DB12"/>
  <c r="CY12"/>
  <c r="CX12"/>
  <c r="CW12"/>
  <c r="CV12"/>
  <c r="CU12"/>
  <c r="CT12"/>
  <c r="CQ12"/>
  <c r="CP12"/>
  <c r="CO12"/>
  <c r="CN12"/>
  <c r="CM12"/>
  <c r="CL12"/>
  <c r="CI12"/>
  <c r="CH12"/>
  <c r="CG12"/>
  <c r="CF12"/>
  <c r="CE12"/>
  <c r="CD12"/>
  <c r="CA12"/>
  <c r="BZ12"/>
  <c r="BY12"/>
  <c r="BX12"/>
  <c r="BW12"/>
  <c r="BV12"/>
  <c r="BS12"/>
  <c r="BR12"/>
  <c r="BQ12"/>
  <c r="BP12"/>
  <c r="BO12"/>
  <c r="BN12"/>
  <c r="BK12"/>
  <c r="BJ12"/>
  <c r="BI12"/>
  <c r="BH12"/>
  <c r="BG12"/>
  <c r="BF12"/>
  <c r="BC12"/>
  <c r="BB12"/>
  <c r="BA12"/>
  <c r="AZ12"/>
  <c r="AY12"/>
  <c r="AX12"/>
  <c r="AU12"/>
  <c r="AT12"/>
  <c r="AS12"/>
  <c r="AR12"/>
  <c r="AQ12"/>
  <c r="AP12"/>
  <c r="AM12"/>
  <c r="AL12"/>
  <c r="AK12"/>
  <c r="AJ12"/>
  <c r="AI12"/>
  <c r="AH12"/>
  <c r="AE12"/>
  <c r="AD12"/>
  <c r="AC12"/>
  <c r="AB12"/>
  <c r="AA12"/>
  <c r="Z12"/>
  <c r="W12"/>
  <c r="V12"/>
  <c r="U12"/>
  <c r="T12"/>
  <c r="S12"/>
  <c r="R12"/>
  <c r="O12"/>
  <c r="N12"/>
  <c r="M12"/>
  <c r="L12"/>
  <c r="K12"/>
  <c r="J12"/>
  <c r="G12"/>
  <c r="F12"/>
  <c r="E12"/>
  <c r="D12"/>
  <c r="C12"/>
  <c r="B12"/>
  <c r="DO11"/>
  <c r="DN11"/>
  <c r="DM11"/>
  <c r="DL11"/>
  <c r="DK11"/>
  <c r="DJ11"/>
  <c r="DG11"/>
  <c r="DF11"/>
  <c r="DE11"/>
  <c r="DD11"/>
  <c r="DC11"/>
  <c r="DB11"/>
  <c r="CY11"/>
  <c r="CX11"/>
  <c r="CW11"/>
  <c r="CV11"/>
  <c r="CU11"/>
  <c r="CT11"/>
  <c r="CQ11"/>
  <c r="CP11"/>
  <c r="CO11"/>
  <c r="CN11"/>
  <c r="CM11"/>
  <c r="CL11"/>
  <c r="CI11"/>
  <c r="CH11"/>
  <c r="CG11"/>
  <c r="CF11"/>
  <c r="CE11"/>
  <c r="CD11"/>
  <c r="CA11"/>
  <c r="BZ11"/>
  <c r="BY11"/>
  <c r="BX11"/>
  <c r="BW11"/>
  <c r="BV11"/>
  <c r="BS11"/>
  <c r="BR11"/>
  <c r="BQ11"/>
  <c r="BP11"/>
  <c r="BO11"/>
  <c r="BN11"/>
  <c r="BK11"/>
  <c r="BJ11"/>
  <c r="BI11"/>
  <c r="BH11"/>
  <c r="BG11"/>
  <c r="BF11"/>
  <c r="BC11"/>
  <c r="BB11"/>
  <c r="BA11"/>
  <c r="AZ11"/>
  <c r="AY11"/>
  <c r="AX11"/>
  <c r="AU11"/>
  <c r="AT11"/>
  <c r="AS11"/>
  <c r="AR11"/>
  <c r="AQ11"/>
  <c r="AP11"/>
  <c r="AM11"/>
  <c r="AL11"/>
  <c r="AK11"/>
  <c r="AJ11"/>
  <c r="AI11"/>
  <c r="AH11"/>
  <c r="AE11"/>
  <c r="AD11"/>
  <c r="AC11"/>
  <c r="AB11"/>
  <c r="AA11"/>
  <c r="Z11"/>
  <c r="W11"/>
  <c r="V11"/>
  <c r="U11"/>
  <c r="T11"/>
  <c r="S11"/>
  <c r="R11"/>
  <c r="O11"/>
  <c r="N11"/>
  <c r="M11"/>
  <c r="L11"/>
  <c r="K11"/>
  <c r="J11"/>
  <c r="G11"/>
  <c r="F11"/>
  <c r="E11"/>
  <c r="D11"/>
  <c r="C11"/>
  <c r="B11"/>
  <c r="DO10"/>
  <c r="DN10"/>
  <c r="DM10"/>
  <c r="DL10"/>
  <c r="DK10"/>
  <c r="DJ10"/>
  <c r="DG10"/>
  <c r="DF10"/>
  <c r="DE10"/>
  <c r="DD10"/>
  <c r="DC10"/>
  <c r="DB10"/>
  <c r="CY10"/>
  <c r="CX10"/>
  <c r="CW10"/>
  <c r="CV10"/>
  <c r="CU10"/>
  <c r="CT10"/>
  <c r="CQ10"/>
  <c r="CP10"/>
  <c r="CO10"/>
  <c r="CN10"/>
  <c r="CM10"/>
  <c r="CL10"/>
  <c r="CI10"/>
  <c r="CH10"/>
  <c r="CG10"/>
  <c r="CF10"/>
  <c r="CE10"/>
  <c r="CD10"/>
  <c r="CA10"/>
  <c r="BZ10"/>
  <c r="BY10"/>
  <c r="BX10"/>
  <c r="BW10"/>
  <c r="BV10"/>
  <c r="BS10"/>
  <c r="BR10"/>
  <c r="BQ10"/>
  <c r="BP10"/>
  <c r="BO10"/>
  <c r="BN10"/>
  <c r="BK10"/>
  <c r="BJ10"/>
  <c r="BI10"/>
  <c r="BH10"/>
  <c r="BG10"/>
  <c r="BF10"/>
  <c r="BC10"/>
  <c r="BB10"/>
  <c r="BA10"/>
  <c r="AZ10"/>
  <c r="AY10"/>
  <c r="AX10"/>
  <c r="AU10"/>
  <c r="AT10"/>
  <c r="AS10"/>
  <c r="AR10"/>
  <c r="AQ10"/>
  <c r="AP10"/>
  <c r="AM10"/>
  <c r="AL10"/>
  <c r="AK10"/>
  <c r="AJ10"/>
  <c r="AI10"/>
  <c r="AH10"/>
  <c r="AE10"/>
  <c r="AD10"/>
  <c r="AC10"/>
  <c r="AB10"/>
  <c r="AA10"/>
  <c r="Z10"/>
  <c r="W10"/>
  <c r="V10"/>
  <c r="U10"/>
  <c r="T10"/>
  <c r="S10"/>
  <c r="R10"/>
  <c r="O10"/>
  <c r="N10"/>
  <c r="M10"/>
  <c r="L10"/>
  <c r="K10"/>
  <c r="J10"/>
  <c r="G10"/>
  <c r="F10"/>
  <c r="E10"/>
  <c r="D10"/>
  <c r="C10"/>
  <c r="B10"/>
  <c r="DO9"/>
  <c r="DN9"/>
  <c r="DM9"/>
  <c r="DL9"/>
  <c r="DK9"/>
  <c r="DJ9"/>
  <c r="DG9"/>
  <c r="DF9"/>
  <c r="DE9"/>
  <c r="DD9"/>
  <c r="DC9"/>
  <c r="DB9"/>
  <c r="CY9"/>
  <c r="CX9"/>
  <c r="CW9"/>
  <c r="CV9"/>
  <c r="CU9"/>
  <c r="CT9"/>
  <c r="CQ9"/>
  <c r="CP9"/>
  <c r="CO9"/>
  <c r="CN9"/>
  <c r="CM9"/>
  <c r="CL9"/>
  <c r="CI9"/>
  <c r="CH9"/>
  <c r="CG9"/>
  <c r="CF9"/>
  <c r="CE9"/>
  <c r="CD9"/>
  <c r="CA9"/>
  <c r="BZ9"/>
  <c r="BY9"/>
  <c r="BX9"/>
  <c r="BW9"/>
  <c r="BV9"/>
  <c r="BS9"/>
  <c r="BR9"/>
  <c r="BQ9"/>
  <c r="BP9"/>
  <c r="BO9"/>
  <c r="BN9"/>
  <c r="BK9"/>
  <c r="BJ9"/>
  <c r="BI9"/>
  <c r="BH9"/>
  <c r="BG9"/>
  <c r="BF9"/>
  <c r="BC9"/>
  <c r="BB9"/>
  <c r="BA9"/>
  <c r="AZ9"/>
  <c r="AY9"/>
  <c r="AX9"/>
  <c r="AU9"/>
  <c r="AT9"/>
  <c r="AS9"/>
  <c r="AR9"/>
  <c r="AQ9"/>
  <c r="AP9"/>
  <c r="AM9"/>
  <c r="AL9"/>
  <c r="AK9"/>
  <c r="AJ9"/>
  <c r="AI9"/>
  <c r="AH9"/>
  <c r="AE9"/>
  <c r="AD9"/>
  <c r="AC9"/>
  <c r="AB9"/>
  <c r="AA9"/>
  <c r="Z9"/>
  <c r="W9"/>
  <c r="V9"/>
  <c r="U9"/>
  <c r="T9"/>
  <c r="S9"/>
  <c r="R9"/>
  <c r="O9"/>
  <c r="N9"/>
  <c r="M9"/>
  <c r="L9"/>
  <c r="K9"/>
  <c r="J9"/>
  <c r="G9"/>
  <c r="F9"/>
  <c r="E9"/>
  <c r="D9"/>
  <c r="C9"/>
  <c r="B9"/>
  <c r="DO8"/>
  <c r="DN8"/>
  <c r="DM8"/>
  <c r="DL8"/>
  <c r="DK8"/>
  <c r="DJ8"/>
  <c r="DG8"/>
  <c r="DF8"/>
  <c r="DE8"/>
  <c r="DD8"/>
  <c r="DC8"/>
  <c r="DB8"/>
  <c r="CY8"/>
  <c r="CX8"/>
  <c r="CW8"/>
  <c r="CV8"/>
  <c r="CU8"/>
  <c r="CT8"/>
  <c r="CQ8"/>
  <c r="CP8"/>
  <c r="CO8"/>
  <c r="CN8"/>
  <c r="CM8"/>
  <c r="CL8"/>
  <c r="CI8"/>
  <c r="CH8"/>
  <c r="CG8"/>
  <c r="CF8"/>
  <c r="CE8"/>
  <c r="CD8"/>
  <c r="CA8"/>
  <c r="BZ8"/>
  <c r="BY8"/>
  <c r="BX8"/>
  <c r="BW8"/>
  <c r="BV8"/>
  <c r="BS8"/>
  <c r="BR8"/>
  <c r="BQ8"/>
  <c r="BP8"/>
  <c r="BO8"/>
  <c r="BN8"/>
  <c r="BK8"/>
  <c r="BJ8"/>
  <c r="BI8"/>
  <c r="BH8"/>
  <c r="BG8"/>
  <c r="BF8"/>
  <c r="BC8"/>
  <c r="BB8"/>
  <c r="BA8"/>
  <c r="AZ8"/>
  <c r="AY8"/>
  <c r="AX8"/>
  <c r="AU8"/>
  <c r="AT8"/>
  <c r="AS8"/>
  <c r="AR8"/>
  <c r="AQ8"/>
  <c r="AP8"/>
  <c r="AM8"/>
  <c r="AL8"/>
  <c r="AK8"/>
  <c r="AJ8"/>
  <c r="AI8"/>
  <c r="AH8"/>
  <c r="AE8"/>
  <c r="AD8"/>
  <c r="AC8"/>
  <c r="AB8"/>
  <c r="AA8"/>
  <c r="Z8"/>
  <c r="W8"/>
  <c r="V8"/>
  <c r="U8"/>
  <c r="T8"/>
  <c r="S8"/>
  <c r="R8"/>
  <c r="O8"/>
  <c r="N8"/>
  <c r="M8"/>
  <c r="L8"/>
  <c r="K8"/>
  <c r="J8"/>
  <c r="G8"/>
  <c r="F8"/>
  <c r="E8"/>
  <c r="D8"/>
  <c r="C8"/>
  <c r="B8"/>
  <c r="DO7"/>
  <c r="DN7"/>
  <c r="DM7"/>
  <c r="DL7"/>
  <c r="DK7"/>
  <c r="DJ7"/>
  <c r="DG7"/>
  <c r="DF7"/>
  <c r="DE7"/>
  <c r="DD7"/>
  <c r="DC7"/>
  <c r="DB7"/>
  <c r="CY7"/>
  <c r="CX7"/>
  <c r="CW7"/>
  <c r="CV7"/>
  <c r="CU7"/>
  <c r="CT7"/>
  <c r="CQ7"/>
  <c r="CP7"/>
  <c r="CO7"/>
  <c r="CN7"/>
  <c r="CM7"/>
  <c r="CL7"/>
  <c r="CI7"/>
  <c r="CH7"/>
  <c r="CG7"/>
  <c r="CF7"/>
  <c r="CE7"/>
  <c r="CD7"/>
  <c r="CA7"/>
  <c r="BZ7"/>
  <c r="BY7"/>
  <c r="BX7"/>
  <c r="BW7"/>
  <c r="BV7"/>
  <c r="BS7"/>
  <c r="BR7"/>
  <c r="BQ7"/>
  <c r="BP7"/>
  <c r="BO7"/>
  <c r="BN7"/>
  <c r="BK7"/>
  <c r="BJ7"/>
  <c r="BI7"/>
  <c r="BH7"/>
  <c r="BG7"/>
  <c r="BF7"/>
  <c r="BC7"/>
  <c r="BB7"/>
  <c r="BA7"/>
  <c r="AZ7"/>
  <c r="AY7"/>
  <c r="AX7"/>
  <c r="AU7"/>
  <c r="AT7"/>
  <c r="AS7"/>
  <c r="AR7"/>
  <c r="AQ7"/>
  <c r="AP7"/>
  <c r="AM7"/>
  <c r="AL7"/>
  <c r="AK7"/>
  <c r="AJ7"/>
  <c r="AI7"/>
  <c r="AH7"/>
  <c r="AE7"/>
  <c r="AD7"/>
  <c r="AC7"/>
  <c r="AB7"/>
  <c r="AA7"/>
  <c r="Z7"/>
  <c r="W7"/>
  <c r="V7"/>
  <c r="U7"/>
  <c r="T7"/>
  <c r="S7"/>
  <c r="R7"/>
  <c r="O7"/>
  <c r="N7"/>
  <c r="M7"/>
  <c r="L7"/>
  <c r="K7"/>
  <c r="J7"/>
  <c r="G7"/>
  <c r="F7"/>
  <c r="E7"/>
  <c r="D7"/>
  <c r="C7"/>
  <c r="B7"/>
  <c r="DO6"/>
  <c r="DN6"/>
  <c r="DM6"/>
  <c r="DL6"/>
  <c r="DK6"/>
  <c r="DJ6"/>
  <c r="DG6"/>
  <c r="DF6"/>
  <c r="DE6"/>
  <c r="DD6"/>
  <c r="DC6"/>
  <c r="DB6"/>
  <c r="CY6"/>
  <c r="CX6"/>
  <c r="CW6"/>
  <c r="CV6"/>
  <c r="CU6"/>
  <c r="CT6"/>
  <c r="CQ6"/>
  <c r="CP6"/>
  <c r="CO6"/>
  <c r="CN6"/>
  <c r="CM6"/>
  <c r="CL6"/>
  <c r="CI6"/>
  <c r="CH6"/>
  <c r="CG6"/>
  <c r="CF6"/>
  <c r="CE6"/>
  <c r="CD6"/>
  <c r="CA6"/>
  <c r="BZ6"/>
  <c r="BY6"/>
  <c r="BX6"/>
  <c r="BW6"/>
  <c r="BV6"/>
  <c r="BS6"/>
  <c r="BR6"/>
  <c r="BQ6"/>
  <c r="BP6"/>
  <c r="BO6"/>
  <c r="BN6"/>
  <c r="BK6"/>
  <c r="BJ6"/>
  <c r="BI6"/>
  <c r="BH6"/>
  <c r="BG6"/>
  <c r="BF6"/>
  <c r="BC6"/>
  <c r="BB6"/>
  <c r="BA6"/>
  <c r="AZ6"/>
  <c r="AY6"/>
  <c r="AX6"/>
  <c r="AU6"/>
  <c r="AT6"/>
  <c r="AS6"/>
  <c r="AR6"/>
  <c r="AQ6"/>
  <c r="AP6"/>
  <c r="AM6"/>
  <c r="AL6"/>
  <c r="AK6"/>
  <c r="AJ6"/>
  <c r="AI6"/>
  <c r="AH6"/>
  <c r="AE6"/>
  <c r="AD6"/>
  <c r="AC6"/>
  <c r="AB6"/>
  <c r="AA6"/>
  <c r="Z6"/>
  <c r="W6"/>
  <c r="V6"/>
  <c r="U6"/>
  <c r="T6"/>
  <c r="S6"/>
  <c r="R6"/>
  <c r="O6"/>
  <c r="N6"/>
  <c r="M6"/>
  <c r="L6"/>
  <c r="K6"/>
  <c r="J6"/>
  <c r="G6"/>
  <c r="F6"/>
  <c r="E6"/>
  <c r="D6"/>
  <c r="C6"/>
  <c r="B6"/>
  <c r="FN5"/>
  <c r="DO5"/>
  <c r="DN5"/>
  <c r="DM5"/>
  <c r="DM43" s="1"/>
  <c r="DL5"/>
  <c r="DK5"/>
  <c r="DJ5"/>
  <c r="DG5"/>
  <c r="DF5"/>
  <c r="DE5"/>
  <c r="DE43" s="1"/>
  <c r="DD5"/>
  <c r="DC5"/>
  <c r="DB5"/>
  <c r="CY5"/>
  <c r="CX5"/>
  <c r="CW5"/>
  <c r="CV5"/>
  <c r="CU5"/>
  <c r="CT5"/>
  <c r="CQ5"/>
  <c r="CP5"/>
  <c r="CO5"/>
  <c r="CN5"/>
  <c r="CM5"/>
  <c r="CL5"/>
  <c r="CI5"/>
  <c r="CH5"/>
  <c r="CG5"/>
  <c r="CG43" s="1"/>
  <c r="CF5"/>
  <c r="CE5"/>
  <c r="CD5"/>
  <c r="CA5"/>
  <c r="BZ5"/>
  <c r="BY5"/>
  <c r="BY43" s="1"/>
  <c r="BX5"/>
  <c r="BW5"/>
  <c r="BV5"/>
  <c r="BS5"/>
  <c r="BR5"/>
  <c r="BQ5"/>
  <c r="BP5"/>
  <c r="BO5"/>
  <c r="BN5"/>
  <c r="BK5"/>
  <c r="BJ5"/>
  <c r="BI5"/>
  <c r="BH5"/>
  <c r="BG5"/>
  <c r="BF5"/>
  <c r="BC5"/>
  <c r="BB5"/>
  <c r="BA5"/>
  <c r="BA43" s="1"/>
  <c r="AZ5"/>
  <c r="AY5"/>
  <c r="AX5"/>
  <c r="AU5"/>
  <c r="AT5"/>
  <c r="AS5"/>
  <c r="AS41" s="1"/>
  <c r="AR5"/>
  <c r="AQ5"/>
  <c r="AP5"/>
  <c r="AM5"/>
  <c r="AL5"/>
  <c r="AK5"/>
  <c r="AK41" s="1"/>
  <c r="AJ5"/>
  <c r="AI5"/>
  <c r="AH5"/>
  <c r="AE5"/>
  <c r="AD5"/>
  <c r="AC5"/>
  <c r="AB5"/>
  <c r="AA5"/>
  <c r="Z5"/>
  <c r="W5"/>
  <c r="V5"/>
  <c r="U5"/>
  <c r="T5"/>
  <c r="S5"/>
  <c r="R5"/>
  <c r="O5"/>
  <c r="N5"/>
  <c r="M5"/>
  <c r="L5"/>
  <c r="K5"/>
  <c r="J5"/>
  <c r="I43"/>
  <c r="G5"/>
  <c r="F5"/>
  <c r="E5"/>
  <c r="E41" s="1"/>
  <c r="D5"/>
  <c r="C5"/>
  <c r="B5"/>
  <c r="DO4"/>
  <c r="DN4"/>
  <c r="DM4"/>
  <c r="DL4"/>
  <c r="DK4"/>
  <c r="DJ4"/>
  <c r="DG4"/>
  <c r="DF4"/>
  <c r="DE4"/>
  <c r="DD4"/>
  <c r="DC4"/>
  <c r="DB4"/>
  <c r="CY4"/>
  <c r="CX4"/>
  <c r="CW4"/>
  <c r="CV4"/>
  <c r="CU4"/>
  <c r="CT4"/>
  <c r="CQ4"/>
  <c r="CP4"/>
  <c r="CO4"/>
  <c r="CN4"/>
  <c r="CM4"/>
  <c r="CL4"/>
  <c r="CI4"/>
  <c r="CH4"/>
  <c r="CG4"/>
  <c r="CF4"/>
  <c r="CE4"/>
  <c r="CD4"/>
  <c r="CA4"/>
  <c r="BZ4"/>
  <c r="BY4"/>
  <c r="BX4"/>
  <c r="BW4"/>
  <c r="BV4"/>
  <c r="BS4"/>
  <c r="BR4"/>
  <c r="BQ4"/>
  <c r="BP4"/>
  <c r="BO4"/>
  <c r="BN4"/>
  <c r="BK4"/>
  <c r="BJ4"/>
  <c r="BI4"/>
  <c r="BH4"/>
  <c r="BG4"/>
  <c r="BF4"/>
  <c r="BC4"/>
  <c r="BB4"/>
  <c r="BA4"/>
  <c r="AZ4"/>
  <c r="AY4"/>
  <c r="AX4"/>
  <c r="AU4"/>
  <c r="AT4"/>
  <c r="AS4"/>
  <c r="AR4"/>
  <c r="AQ4"/>
  <c r="AP4"/>
  <c r="AM4"/>
  <c r="AL4"/>
  <c r="AK4"/>
  <c r="AJ4"/>
  <c r="AI4"/>
  <c r="AH4"/>
  <c r="AE4"/>
  <c r="AD4"/>
  <c r="AC4"/>
  <c r="AB4"/>
  <c r="AA4"/>
  <c r="Z4"/>
  <c r="W4"/>
  <c r="V4"/>
  <c r="U4"/>
  <c r="T4"/>
  <c r="S4"/>
  <c r="R4"/>
  <c r="O4"/>
  <c r="N4"/>
  <c r="M4"/>
  <c r="L4"/>
  <c r="K4"/>
  <c r="J4"/>
  <c r="B38" i="294"/>
  <c r="H38" s="1"/>
  <c r="C38"/>
  <c r="I38" s="1"/>
  <c r="D38"/>
  <c r="E38"/>
  <c r="F38"/>
  <c r="G38"/>
  <c r="G43" s="1"/>
  <c r="J38"/>
  <c r="P38" s="1"/>
  <c r="K38"/>
  <c r="Q38" s="1"/>
  <c r="L38"/>
  <c r="M38"/>
  <c r="N38"/>
  <c r="O38"/>
  <c r="O43" s="1"/>
  <c r="R38"/>
  <c r="R43" s="1"/>
  <c r="S38"/>
  <c r="Y38" s="1"/>
  <c r="T38"/>
  <c r="U38"/>
  <c r="V38"/>
  <c r="V43" s="1"/>
  <c r="W38"/>
  <c r="Z38"/>
  <c r="AF38" s="1"/>
  <c r="AA38"/>
  <c r="AG38" s="1"/>
  <c r="AB38"/>
  <c r="AC38"/>
  <c r="AD38"/>
  <c r="AE38"/>
  <c r="AE43" s="1"/>
  <c r="AH38"/>
  <c r="AN38" s="1"/>
  <c r="AI38"/>
  <c r="AO38" s="1"/>
  <c r="AJ38"/>
  <c r="AK38"/>
  <c r="AL38"/>
  <c r="AM38"/>
  <c r="AM43" s="1"/>
  <c r="AP38"/>
  <c r="AV38" s="1"/>
  <c r="AQ38"/>
  <c r="AW38" s="1"/>
  <c r="AR38"/>
  <c r="AS38"/>
  <c r="AT38"/>
  <c r="AT43" s="1"/>
  <c r="AU38"/>
  <c r="AX38"/>
  <c r="BD38" s="1"/>
  <c r="AY38"/>
  <c r="BE38" s="1"/>
  <c r="AZ38"/>
  <c r="BA38"/>
  <c r="BB38"/>
  <c r="BC38"/>
  <c r="BF38"/>
  <c r="BL38" s="1"/>
  <c r="BG38"/>
  <c r="BM38" s="1"/>
  <c r="BH38"/>
  <c r="BI38"/>
  <c r="BJ38"/>
  <c r="BK38"/>
  <c r="BK43" s="1"/>
  <c r="BN38"/>
  <c r="BT38" s="1"/>
  <c r="BO38"/>
  <c r="BU38" s="1"/>
  <c r="BP38"/>
  <c r="BQ38"/>
  <c r="BR38"/>
  <c r="BS38"/>
  <c r="BS43" s="1"/>
  <c r="BV38"/>
  <c r="CB38" s="1"/>
  <c r="BW38"/>
  <c r="CC38" s="1"/>
  <c r="BX38"/>
  <c r="BY38"/>
  <c r="BZ38"/>
  <c r="CA38"/>
  <c r="CD38"/>
  <c r="CD43" s="1"/>
  <c r="CE38"/>
  <c r="CK38" s="1"/>
  <c r="CF38"/>
  <c r="CG38"/>
  <c r="CH38"/>
  <c r="CI38"/>
  <c r="CI43" s="1"/>
  <c r="CL38"/>
  <c r="CR38" s="1"/>
  <c r="CM38"/>
  <c r="CS38" s="1"/>
  <c r="CN38"/>
  <c r="CO38"/>
  <c r="CP38"/>
  <c r="CQ38"/>
  <c r="CT38"/>
  <c r="CZ38" s="1"/>
  <c r="CU38"/>
  <c r="DA38" s="1"/>
  <c r="CV38"/>
  <c r="CW38"/>
  <c r="CX38"/>
  <c r="CY38"/>
  <c r="DB38"/>
  <c r="DB43" s="1"/>
  <c r="DC38"/>
  <c r="DI38" s="1"/>
  <c r="DD38"/>
  <c r="DE38"/>
  <c r="DF38"/>
  <c r="DF43" s="1"/>
  <c r="DG38"/>
  <c r="DG43" s="1"/>
  <c r="DJ38"/>
  <c r="DP38" s="1"/>
  <c r="DK38"/>
  <c r="DQ38" s="1"/>
  <c r="DL38"/>
  <c r="DM38"/>
  <c r="DN38"/>
  <c r="DO38"/>
  <c r="DO43" s="1"/>
  <c r="R37"/>
  <c r="X37" s="1"/>
  <c r="Q37"/>
  <c r="DQ37"/>
  <c r="DP37"/>
  <c r="DQ36"/>
  <c r="DP36"/>
  <c r="DQ35"/>
  <c r="DP35"/>
  <c r="DQ34"/>
  <c r="DP34"/>
  <c r="DQ33"/>
  <c r="DP33"/>
  <c r="DQ32"/>
  <c r="DP32"/>
  <c r="DQ31"/>
  <c r="DP31"/>
  <c r="DQ30"/>
  <c r="DP30"/>
  <c r="DQ29"/>
  <c r="DP29"/>
  <c r="DQ28"/>
  <c r="DP28"/>
  <c r="DQ27"/>
  <c r="DP27"/>
  <c r="DQ26"/>
  <c r="DP26"/>
  <c r="DQ25"/>
  <c r="DP25"/>
  <c r="DQ24"/>
  <c r="DP24"/>
  <c r="DQ23"/>
  <c r="DP23"/>
  <c r="DQ22"/>
  <c r="DP22"/>
  <c r="DQ21"/>
  <c r="DP21"/>
  <c r="DQ20"/>
  <c r="DP20"/>
  <c r="DQ19"/>
  <c r="DP19"/>
  <c r="DQ18"/>
  <c r="DP18"/>
  <c r="DQ17"/>
  <c r="DP17"/>
  <c r="DQ16"/>
  <c r="DP16"/>
  <c r="DQ15"/>
  <c r="DP15"/>
  <c r="DQ14"/>
  <c r="DP14"/>
  <c r="DQ13"/>
  <c r="DP13"/>
  <c r="DQ12"/>
  <c r="DP12"/>
  <c r="DQ11"/>
  <c r="DP11"/>
  <c r="DQ10"/>
  <c r="DP10"/>
  <c r="DQ9"/>
  <c r="DP9"/>
  <c r="DQ8"/>
  <c r="DP8"/>
  <c r="DQ7"/>
  <c r="DP7"/>
  <c r="DQ6"/>
  <c r="DP6"/>
  <c r="DQ5"/>
  <c r="DP5"/>
  <c r="DQ4"/>
  <c r="DP4"/>
  <c r="DI37"/>
  <c r="DH37"/>
  <c r="DI36"/>
  <c r="DH36"/>
  <c r="DI35"/>
  <c r="DH35"/>
  <c r="DI34"/>
  <c r="DH34"/>
  <c r="DI33"/>
  <c r="DH33"/>
  <c r="DI32"/>
  <c r="DH32"/>
  <c r="DI31"/>
  <c r="DH31"/>
  <c r="DI30"/>
  <c r="DH30"/>
  <c r="DI29"/>
  <c r="DH29"/>
  <c r="DI28"/>
  <c r="DH28"/>
  <c r="DI27"/>
  <c r="DH27"/>
  <c r="DI26"/>
  <c r="DH26"/>
  <c r="DI25"/>
  <c r="DH25"/>
  <c r="DI24"/>
  <c r="DH24"/>
  <c r="DI23"/>
  <c r="DH23"/>
  <c r="DI22"/>
  <c r="DH22"/>
  <c r="DI21"/>
  <c r="DH21"/>
  <c r="DI20"/>
  <c r="DH20"/>
  <c r="DI19"/>
  <c r="DH19"/>
  <c r="DI18"/>
  <c r="DH18"/>
  <c r="DI17"/>
  <c r="DH17"/>
  <c r="DI16"/>
  <c r="DH16"/>
  <c r="DI15"/>
  <c r="DH15"/>
  <c r="DI14"/>
  <c r="DH14"/>
  <c r="DI13"/>
  <c r="DH13"/>
  <c r="DI12"/>
  <c r="DH12"/>
  <c r="DI11"/>
  <c r="DH11"/>
  <c r="DI10"/>
  <c r="DH10"/>
  <c r="DI9"/>
  <c r="DH9"/>
  <c r="DI8"/>
  <c r="DH8"/>
  <c r="DI7"/>
  <c r="DH7"/>
  <c r="DI6"/>
  <c r="DH6"/>
  <c r="DI5"/>
  <c r="DH5"/>
  <c r="DI4"/>
  <c r="DH4"/>
  <c r="DA37"/>
  <c r="CZ37"/>
  <c r="DA36"/>
  <c r="CZ36"/>
  <c r="DA35"/>
  <c r="CZ35"/>
  <c r="DA34"/>
  <c r="CZ34"/>
  <c r="DA33"/>
  <c r="CZ33"/>
  <c r="DA32"/>
  <c r="CZ32"/>
  <c r="DA31"/>
  <c r="CZ31"/>
  <c r="DA30"/>
  <c r="CZ30"/>
  <c r="DA29"/>
  <c r="CZ29"/>
  <c r="DA28"/>
  <c r="CZ28"/>
  <c r="DA27"/>
  <c r="CZ27"/>
  <c r="DA26"/>
  <c r="CZ26"/>
  <c r="DA25"/>
  <c r="CZ25"/>
  <c r="DA24"/>
  <c r="CZ24"/>
  <c r="DA23"/>
  <c r="CZ23"/>
  <c r="DA22"/>
  <c r="CZ22"/>
  <c r="DA21"/>
  <c r="CZ21"/>
  <c r="DA20"/>
  <c r="CZ20"/>
  <c r="DA19"/>
  <c r="CZ19"/>
  <c r="DA18"/>
  <c r="CZ18"/>
  <c r="DA17"/>
  <c r="CZ17"/>
  <c r="DA16"/>
  <c r="CZ16"/>
  <c r="DA15"/>
  <c r="CZ15"/>
  <c r="DA14"/>
  <c r="CZ14"/>
  <c r="DA13"/>
  <c r="CZ13"/>
  <c r="DA12"/>
  <c r="CZ12"/>
  <c r="DA11"/>
  <c r="CZ11"/>
  <c r="DA10"/>
  <c r="CZ10"/>
  <c r="DA9"/>
  <c r="CZ9"/>
  <c r="DA8"/>
  <c r="CZ8"/>
  <c r="DA7"/>
  <c r="CZ7"/>
  <c r="DA6"/>
  <c r="CZ6"/>
  <c r="DA5"/>
  <c r="CZ5"/>
  <c r="DA4"/>
  <c r="CZ4"/>
  <c r="CS37"/>
  <c r="CR37"/>
  <c r="CS36"/>
  <c r="CR36"/>
  <c r="CS35"/>
  <c r="CR35"/>
  <c r="CS34"/>
  <c r="CR34"/>
  <c r="CS33"/>
  <c r="CR33"/>
  <c r="CS32"/>
  <c r="CR32"/>
  <c r="CS31"/>
  <c r="CR31"/>
  <c r="CS30"/>
  <c r="CR30"/>
  <c r="CS29"/>
  <c r="CR29"/>
  <c r="CS28"/>
  <c r="CR28"/>
  <c r="CS27"/>
  <c r="CR27"/>
  <c r="CS26"/>
  <c r="CR26"/>
  <c r="CS25"/>
  <c r="CR25"/>
  <c r="CS24"/>
  <c r="CR24"/>
  <c r="CS23"/>
  <c r="CR23"/>
  <c r="CS22"/>
  <c r="CR22"/>
  <c r="CS21"/>
  <c r="CR21"/>
  <c r="CS20"/>
  <c r="CR20"/>
  <c r="CS19"/>
  <c r="CR19"/>
  <c r="CS18"/>
  <c r="CR18"/>
  <c r="CS17"/>
  <c r="CR17"/>
  <c r="CS16"/>
  <c r="CR16"/>
  <c r="CS15"/>
  <c r="CR15"/>
  <c r="CS14"/>
  <c r="CR14"/>
  <c r="CS13"/>
  <c r="CR13"/>
  <c r="CS12"/>
  <c r="CR12"/>
  <c r="CS11"/>
  <c r="CR11"/>
  <c r="CS10"/>
  <c r="CR10"/>
  <c r="CS9"/>
  <c r="CR9"/>
  <c r="CS8"/>
  <c r="CR8"/>
  <c r="CS7"/>
  <c r="CR7"/>
  <c r="CS6"/>
  <c r="CR6"/>
  <c r="CS5"/>
  <c r="CR5"/>
  <c r="CS4"/>
  <c r="CR4"/>
  <c r="BU37"/>
  <c r="BT37"/>
  <c r="BU36"/>
  <c r="BT36"/>
  <c r="BU35"/>
  <c r="BT35"/>
  <c r="BU34"/>
  <c r="BT34"/>
  <c r="BU33"/>
  <c r="BT33"/>
  <c r="BU32"/>
  <c r="BT32"/>
  <c r="BU31"/>
  <c r="BT31"/>
  <c r="BU30"/>
  <c r="BT30"/>
  <c r="BU29"/>
  <c r="BT29"/>
  <c r="BU28"/>
  <c r="BT28"/>
  <c r="BU27"/>
  <c r="BT27"/>
  <c r="BU26"/>
  <c r="BT26"/>
  <c r="BU25"/>
  <c r="BT25"/>
  <c r="BU24"/>
  <c r="BT24"/>
  <c r="BU23"/>
  <c r="BT23"/>
  <c r="BU22"/>
  <c r="BT22"/>
  <c r="BU21"/>
  <c r="BT21"/>
  <c r="BU20"/>
  <c r="BT20"/>
  <c r="BU19"/>
  <c r="BT19"/>
  <c r="BU18"/>
  <c r="BT18"/>
  <c r="BU17"/>
  <c r="BT17"/>
  <c r="BU16"/>
  <c r="BT16"/>
  <c r="BU15"/>
  <c r="BT15"/>
  <c r="BU14"/>
  <c r="BT14"/>
  <c r="BU13"/>
  <c r="BT13"/>
  <c r="BU12"/>
  <c r="BT12"/>
  <c r="BU11"/>
  <c r="BT11"/>
  <c r="BU10"/>
  <c r="BT10"/>
  <c r="BU9"/>
  <c r="BT9"/>
  <c r="BU8"/>
  <c r="BT8"/>
  <c r="BU7"/>
  <c r="BT7"/>
  <c r="BU6"/>
  <c r="BT6"/>
  <c r="BU5"/>
  <c r="BT5"/>
  <c r="BU4"/>
  <c r="BT4"/>
  <c r="CC37"/>
  <c r="CB37"/>
  <c r="CC36"/>
  <c r="CB36"/>
  <c r="CC35"/>
  <c r="CB35"/>
  <c r="CC34"/>
  <c r="CB34"/>
  <c r="CC33"/>
  <c r="CB33"/>
  <c r="CC32"/>
  <c r="CB32"/>
  <c r="CC31"/>
  <c r="CB31"/>
  <c r="CC30"/>
  <c r="CB30"/>
  <c r="CC29"/>
  <c r="CB29"/>
  <c r="CC28"/>
  <c r="CB28"/>
  <c r="CC27"/>
  <c r="CB27"/>
  <c r="CC26"/>
  <c r="CB26"/>
  <c r="CC25"/>
  <c r="CB25"/>
  <c r="CC24"/>
  <c r="CB24"/>
  <c r="CC23"/>
  <c r="CB23"/>
  <c r="CC22"/>
  <c r="CB22"/>
  <c r="CC21"/>
  <c r="CB21"/>
  <c r="CC20"/>
  <c r="CB20"/>
  <c r="CC19"/>
  <c r="CB19"/>
  <c r="CC18"/>
  <c r="CB18"/>
  <c r="CC17"/>
  <c r="CB17"/>
  <c r="CC16"/>
  <c r="CB16"/>
  <c r="CC15"/>
  <c r="CB15"/>
  <c r="CC14"/>
  <c r="CB14"/>
  <c r="CC13"/>
  <c r="CB13"/>
  <c r="CC12"/>
  <c r="CB12"/>
  <c r="CC11"/>
  <c r="CB11"/>
  <c r="CC10"/>
  <c r="CB10"/>
  <c r="CC9"/>
  <c r="CB9"/>
  <c r="CC8"/>
  <c r="CB8"/>
  <c r="CC7"/>
  <c r="CB7"/>
  <c r="CC6"/>
  <c r="CB6"/>
  <c r="CC5"/>
  <c r="CB5"/>
  <c r="CC4"/>
  <c r="CB4"/>
  <c r="CK37"/>
  <c r="CJ37"/>
  <c r="CK36"/>
  <c r="CJ36"/>
  <c r="CK35"/>
  <c r="CJ35"/>
  <c r="CK34"/>
  <c r="CJ34"/>
  <c r="CK33"/>
  <c r="CJ33"/>
  <c r="CK32"/>
  <c r="CJ32"/>
  <c r="CK31"/>
  <c r="CJ31"/>
  <c r="CK30"/>
  <c r="CJ30"/>
  <c r="CK29"/>
  <c r="CJ29"/>
  <c r="CK28"/>
  <c r="CJ28"/>
  <c r="CK27"/>
  <c r="CJ27"/>
  <c r="CK26"/>
  <c r="CJ26"/>
  <c r="CK25"/>
  <c r="CJ25"/>
  <c r="CK24"/>
  <c r="CJ24"/>
  <c r="CK23"/>
  <c r="CJ23"/>
  <c r="CK22"/>
  <c r="CJ22"/>
  <c r="CK21"/>
  <c r="CJ21"/>
  <c r="CK20"/>
  <c r="CJ20"/>
  <c r="CK19"/>
  <c r="CJ19"/>
  <c r="CK18"/>
  <c r="CJ18"/>
  <c r="CK17"/>
  <c r="CJ17"/>
  <c r="CK16"/>
  <c r="CJ16"/>
  <c r="CK15"/>
  <c r="CJ15"/>
  <c r="CK14"/>
  <c r="CJ14"/>
  <c r="CK13"/>
  <c r="CJ13"/>
  <c r="CK12"/>
  <c r="CJ12"/>
  <c r="CK11"/>
  <c r="CJ11"/>
  <c r="CK10"/>
  <c r="CJ10"/>
  <c r="CK9"/>
  <c r="CJ9"/>
  <c r="CK8"/>
  <c r="CJ8"/>
  <c r="CK7"/>
  <c r="CJ7"/>
  <c r="CK6"/>
  <c r="CJ6"/>
  <c r="CK5"/>
  <c r="CJ5"/>
  <c r="CK4"/>
  <c r="CJ4"/>
  <c r="BM37"/>
  <c r="BL37"/>
  <c r="BM36"/>
  <c r="BL36"/>
  <c r="BM35"/>
  <c r="BL35"/>
  <c r="BM34"/>
  <c r="BL34"/>
  <c r="BM33"/>
  <c r="BL33"/>
  <c r="BM32"/>
  <c r="BL32"/>
  <c r="BM31"/>
  <c r="BL31"/>
  <c r="BM30"/>
  <c r="BL30"/>
  <c r="BM29"/>
  <c r="BL29"/>
  <c r="BM28"/>
  <c r="BL28"/>
  <c r="BM27"/>
  <c r="BL27"/>
  <c r="BM26"/>
  <c r="BL26"/>
  <c r="BM25"/>
  <c r="BL25"/>
  <c r="BM24"/>
  <c r="BL24"/>
  <c r="BM23"/>
  <c r="BL23"/>
  <c r="BM22"/>
  <c r="BL22"/>
  <c r="BM21"/>
  <c r="BL21"/>
  <c r="BM20"/>
  <c r="BL20"/>
  <c r="BM19"/>
  <c r="BL19"/>
  <c r="BM18"/>
  <c r="BL18"/>
  <c r="BM17"/>
  <c r="BL17"/>
  <c r="BM16"/>
  <c r="BL16"/>
  <c r="BM15"/>
  <c r="BL15"/>
  <c r="BM14"/>
  <c r="BL14"/>
  <c r="BM13"/>
  <c r="BL13"/>
  <c r="BM12"/>
  <c r="BL12"/>
  <c r="BM11"/>
  <c r="BL11"/>
  <c r="BM10"/>
  <c r="BL10"/>
  <c r="BM9"/>
  <c r="BL9"/>
  <c r="BM8"/>
  <c r="BL8"/>
  <c r="BM7"/>
  <c r="BL7"/>
  <c r="BM6"/>
  <c r="BL6"/>
  <c r="BM5"/>
  <c r="BL5"/>
  <c r="BM4"/>
  <c r="BL4"/>
  <c r="BE37"/>
  <c r="BD37"/>
  <c r="BE36"/>
  <c r="BD36"/>
  <c r="BE35"/>
  <c r="BD35"/>
  <c r="BE34"/>
  <c r="BD34"/>
  <c r="BE33"/>
  <c r="BD33"/>
  <c r="BE32"/>
  <c r="BD32"/>
  <c r="BE31"/>
  <c r="BD31"/>
  <c r="BE30"/>
  <c r="BD30"/>
  <c r="BE29"/>
  <c r="BD29"/>
  <c r="BE28"/>
  <c r="BD28"/>
  <c r="BE27"/>
  <c r="BD27"/>
  <c r="BE26"/>
  <c r="BD26"/>
  <c r="BE25"/>
  <c r="BD25"/>
  <c r="BE24"/>
  <c r="BD24"/>
  <c r="BE23"/>
  <c r="BD23"/>
  <c r="BE22"/>
  <c r="BD22"/>
  <c r="BE21"/>
  <c r="BD21"/>
  <c r="BE20"/>
  <c r="BD20"/>
  <c r="BE19"/>
  <c r="BD19"/>
  <c r="BE18"/>
  <c r="BD18"/>
  <c r="BE17"/>
  <c r="BD17"/>
  <c r="BE16"/>
  <c r="BD16"/>
  <c r="BE15"/>
  <c r="BD15"/>
  <c r="BE14"/>
  <c r="BD14"/>
  <c r="BE13"/>
  <c r="BD13"/>
  <c r="BE12"/>
  <c r="BD12"/>
  <c r="BE11"/>
  <c r="BD11"/>
  <c r="BE10"/>
  <c r="BD10"/>
  <c r="BE9"/>
  <c r="BD9"/>
  <c r="BE8"/>
  <c r="BD8"/>
  <c r="BE7"/>
  <c r="BD7"/>
  <c r="BE6"/>
  <c r="BD6"/>
  <c r="BE5"/>
  <c r="BD5"/>
  <c r="BE4"/>
  <c r="BD4"/>
  <c r="AW37"/>
  <c r="AV37"/>
  <c r="AW36"/>
  <c r="AV36"/>
  <c r="AW35"/>
  <c r="AV35"/>
  <c r="AW34"/>
  <c r="AV34"/>
  <c r="AW33"/>
  <c r="AV33"/>
  <c r="AW32"/>
  <c r="AV32"/>
  <c r="AW31"/>
  <c r="AV31"/>
  <c r="AW30"/>
  <c r="AV30"/>
  <c r="AW29"/>
  <c r="AV29"/>
  <c r="AW28"/>
  <c r="AV28"/>
  <c r="AW27"/>
  <c r="AV27"/>
  <c r="AW26"/>
  <c r="AV26"/>
  <c r="AW25"/>
  <c r="AV25"/>
  <c r="AW24"/>
  <c r="AV24"/>
  <c r="AW23"/>
  <c r="AV23"/>
  <c r="AW22"/>
  <c r="AV22"/>
  <c r="AW21"/>
  <c r="AV21"/>
  <c r="AW20"/>
  <c r="AV20"/>
  <c r="AW19"/>
  <c r="AV19"/>
  <c r="AW18"/>
  <c r="AV18"/>
  <c r="AW17"/>
  <c r="AV17"/>
  <c r="AW16"/>
  <c r="AV16"/>
  <c r="AW15"/>
  <c r="AV15"/>
  <c r="AW14"/>
  <c r="AV14"/>
  <c r="AW13"/>
  <c r="AV13"/>
  <c r="AW12"/>
  <c r="AV12"/>
  <c r="AW11"/>
  <c r="AV11"/>
  <c r="AW10"/>
  <c r="AV10"/>
  <c r="AW9"/>
  <c r="AV9"/>
  <c r="AW8"/>
  <c r="AV8"/>
  <c r="AW7"/>
  <c r="AV7"/>
  <c r="AW6"/>
  <c r="AV6"/>
  <c r="AW5"/>
  <c r="AV5"/>
  <c r="AW4"/>
  <c r="AV4"/>
  <c r="AO37"/>
  <c r="AN37"/>
  <c r="AO36"/>
  <c r="AN36"/>
  <c r="AO35"/>
  <c r="AN35"/>
  <c r="AO34"/>
  <c r="AN34"/>
  <c r="AO33"/>
  <c r="AN33"/>
  <c r="AO32"/>
  <c r="AN32"/>
  <c r="AO31"/>
  <c r="AN31"/>
  <c r="AO30"/>
  <c r="AN30"/>
  <c r="AO29"/>
  <c r="AN29"/>
  <c r="AO28"/>
  <c r="AN28"/>
  <c r="AO27"/>
  <c r="AN27"/>
  <c r="AO26"/>
  <c r="AN26"/>
  <c r="AO25"/>
  <c r="AN25"/>
  <c r="AO24"/>
  <c r="AN24"/>
  <c r="AO23"/>
  <c r="AN23"/>
  <c r="AO22"/>
  <c r="AN22"/>
  <c r="AO21"/>
  <c r="AN21"/>
  <c r="AO20"/>
  <c r="AN20"/>
  <c r="AO19"/>
  <c r="AN19"/>
  <c r="AO18"/>
  <c r="AN18"/>
  <c r="AO17"/>
  <c r="AN17"/>
  <c r="AO16"/>
  <c r="AN16"/>
  <c r="AO15"/>
  <c r="AN15"/>
  <c r="AO14"/>
  <c r="AN14"/>
  <c r="AO13"/>
  <c r="AN13"/>
  <c r="AO12"/>
  <c r="AN12"/>
  <c r="AO11"/>
  <c r="AN11"/>
  <c r="AO10"/>
  <c r="AN10"/>
  <c r="AO9"/>
  <c r="AN9"/>
  <c r="AO8"/>
  <c r="AN8"/>
  <c r="AO7"/>
  <c r="AN7"/>
  <c r="AO6"/>
  <c r="AN6"/>
  <c r="AO5"/>
  <c r="AN5"/>
  <c r="AO4"/>
  <c r="AN4"/>
  <c r="AG37"/>
  <c r="AF37"/>
  <c r="AG36"/>
  <c r="AF36"/>
  <c r="AG35"/>
  <c r="AF35"/>
  <c r="AG34"/>
  <c r="AF34"/>
  <c r="AG33"/>
  <c r="AF33"/>
  <c r="AG32"/>
  <c r="AF32"/>
  <c r="AG31"/>
  <c r="AF31"/>
  <c r="AG30"/>
  <c r="AF30"/>
  <c r="AG29"/>
  <c r="AF29"/>
  <c r="AG28"/>
  <c r="AF28"/>
  <c r="AG27"/>
  <c r="AF27"/>
  <c r="AG26"/>
  <c r="AF26"/>
  <c r="AG25"/>
  <c r="AF25"/>
  <c r="AG24"/>
  <c r="AF24"/>
  <c r="AG23"/>
  <c r="AF23"/>
  <c r="AG22"/>
  <c r="AF22"/>
  <c r="AG21"/>
  <c r="AF21"/>
  <c r="AG20"/>
  <c r="AF20"/>
  <c r="AG19"/>
  <c r="AF19"/>
  <c r="AG18"/>
  <c r="AF18"/>
  <c r="AG17"/>
  <c r="AF17"/>
  <c r="AG16"/>
  <c r="AF16"/>
  <c r="AG15"/>
  <c r="AF15"/>
  <c r="AG14"/>
  <c r="AF14"/>
  <c r="AG13"/>
  <c r="AF13"/>
  <c r="AG12"/>
  <c r="AF12"/>
  <c r="AG11"/>
  <c r="AF11"/>
  <c r="AG10"/>
  <c r="AF10"/>
  <c r="AG9"/>
  <c r="AF9"/>
  <c r="AG8"/>
  <c r="AF8"/>
  <c r="AG7"/>
  <c r="AF7"/>
  <c r="AG6"/>
  <c r="AF6"/>
  <c r="AG5"/>
  <c r="AF5"/>
  <c r="AG4"/>
  <c r="AF4"/>
  <c r="Y37"/>
  <c r="Y36"/>
  <c r="X36"/>
  <c r="Y35"/>
  <c r="X35"/>
  <c r="Y34"/>
  <c r="X34"/>
  <c r="Y33"/>
  <c r="X33"/>
  <c r="Y32"/>
  <c r="X32"/>
  <c r="Y31"/>
  <c r="X31"/>
  <c r="Y30"/>
  <c r="X30"/>
  <c r="Y29"/>
  <c r="X29"/>
  <c r="Y28"/>
  <c r="X28"/>
  <c r="Y27"/>
  <c r="X27"/>
  <c r="Y26"/>
  <c r="X26"/>
  <c r="Y25"/>
  <c r="X25"/>
  <c r="Y24"/>
  <c r="X24"/>
  <c r="Y23"/>
  <c r="X23"/>
  <c r="Y22"/>
  <c r="X22"/>
  <c r="Y21"/>
  <c r="X21"/>
  <c r="Y20"/>
  <c r="X20"/>
  <c r="Y19"/>
  <c r="X19"/>
  <c r="Y18"/>
  <c r="X18"/>
  <c r="Y17"/>
  <c r="X17"/>
  <c r="Y16"/>
  <c r="X16"/>
  <c r="Y15"/>
  <c r="X15"/>
  <c r="Y14"/>
  <c r="X14"/>
  <c r="Y13"/>
  <c r="X13"/>
  <c r="Y12"/>
  <c r="X12"/>
  <c r="Y11"/>
  <c r="X11"/>
  <c r="Y10"/>
  <c r="X10"/>
  <c r="Y9"/>
  <c r="X9"/>
  <c r="Y8"/>
  <c r="X8"/>
  <c r="Y7"/>
  <c r="X7"/>
  <c r="Y6"/>
  <c r="X6"/>
  <c r="Y5"/>
  <c r="X5"/>
  <c r="Y4"/>
  <c r="X4"/>
  <c r="P37"/>
  <c r="Q36"/>
  <c r="P36"/>
  <c r="Q35"/>
  <c r="P35"/>
  <c r="Q34"/>
  <c r="P34"/>
  <c r="Q33"/>
  <c r="P33"/>
  <c r="Q32"/>
  <c r="P32"/>
  <c r="Q31"/>
  <c r="P31"/>
  <c r="Q30"/>
  <c r="P30"/>
  <c r="Q29"/>
  <c r="P29"/>
  <c r="Q28"/>
  <c r="P28"/>
  <c r="Q27"/>
  <c r="P27"/>
  <c r="Q26"/>
  <c r="P26"/>
  <c r="Q25"/>
  <c r="P25"/>
  <c r="Q24"/>
  <c r="P24"/>
  <c r="Q23"/>
  <c r="P23"/>
  <c r="Q22"/>
  <c r="P22"/>
  <c r="Q21"/>
  <c r="P21"/>
  <c r="Q20"/>
  <c r="P20"/>
  <c r="Q19"/>
  <c r="P19"/>
  <c r="Q18"/>
  <c r="P18"/>
  <c r="Q17"/>
  <c r="P17"/>
  <c r="Q16"/>
  <c r="P16"/>
  <c r="Q15"/>
  <c r="P15"/>
  <c r="Q14"/>
  <c r="P14"/>
  <c r="Q13"/>
  <c r="P13"/>
  <c r="Q12"/>
  <c r="P12"/>
  <c r="Q11"/>
  <c r="P11"/>
  <c r="Q10"/>
  <c r="P10"/>
  <c r="Q9"/>
  <c r="P9"/>
  <c r="Q8"/>
  <c r="P8"/>
  <c r="Q7"/>
  <c r="P7"/>
  <c r="Q6"/>
  <c r="P6"/>
  <c r="Q5"/>
  <c r="P5"/>
  <c r="Q4"/>
  <c r="P4"/>
  <c r="H6"/>
  <c r="I6"/>
  <c r="H7"/>
  <c r="I7"/>
  <c r="H8"/>
  <c r="I8"/>
  <c r="H9"/>
  <c r="I9"/>
  <c r="H10"/>
  <c r="I10"/>
  <c r="H11"/>
  <c r="I11"/>
  <c r="H12"/>
  <c r="I12"/>
  <c r="H13"/>
  <c r="I13"/>
  <c r="H14"/>
  <c r="I14"/>
  <c r="H15"/>
  <c r="I15"/>
  <c r="H16"/>
  <c r="I16"/>
  <c r="H17"/>
  <c r="I17"/>
  <c r="H18"/>
  <c r="I18"/>
  <c r="H19"/>
  <c r="I19"/>
  <c r="H20"/>
  <c r="I20"/>
  <c r="H21"/>
  <c r="I21"/>
  <c r="H22"/>
  <c r="I22"/>
  <c r="H23"/>
  <c r="I23"/>
  <c r="H24"/>
  <c r="I24"/>
  <c r="H25"/>
  <c r="I25"/>
  <c r="H26"/>
  <c r="I26"/>
  <c r="H27"/>
  <c r="I27"/>
  <c r="H28"/>
  <c r="I28"/>
  <c r="H29"/>
  <c r="I29"/>
  <c r="H30"/>
  <c r="I30"/>
  <c r="H31"/>
  <c r="I31"/>
  <c r="H32"/>
  <c r="I32"/>
  <c r="H33"/>
  <c r="I33"/>
  <c r="H34"/>
  <c r="I34"/>
  <c r="H35"/>
  <c r="I35"/>
  <c r="H36"/>
  <c r="I36"/>
  <c r="H37"/>
  <c r="I37"/>
  <c r="I5"/>
  <c r="H5"/>
  <c r="BQ43"/>
  <c r="E43"/>
  <c r="DL43"/>
  <c r="DK43"/>
  <c r="DE41"/>
  <c r="DD43"/>
  <c r="CY43"/>
  <c r="CW41"/>
  <c r="CV43"/>
  <c r="CQ43"/>
  <c r="CN43"/>
  <c r="CH43"/>
  <c r="CF43"/>
  <c r="CA43"/>
  <c r="BX43"/>
  <c r="BP43"/>
  <c r="BO43"/>
  <c r="BH43"/>
  <c r="BG43"/>
  <c r="BC43"/>
  <c r="AZ43"/>
  <c r="AU43"/>
  <c r="AS41"/>
  <c r="AR43"/>
  <c r="AQ43"/>
  <c r="AK41"/>
  <c r="AJ43"/>
  <c r="AI43"/>
  <c r="AB43"/>
  <c r="AA43"/>
  <c r="W43"/>
  <c r="T43"/>
  <c r="S43"/>
  <c r="M43"/>
  <c r="L43"/>
  <c r="K43"/>
  <c r="D43"/>
  <c r="C43"/>
  <c r="DO37"/>
  <c r="DN37"/>
  <c r="DM37"/>
  <c r="DL37"/>
  <c r="DK37"/>
  <c r="DJ37"/>
  <c r="DG37"/>
  <c r="DF37"/>
  <c r="DE37"/>
  <c r="DD37"/>
  <c r="DC37"/>
  <c r="DB37"/>
  <c r="CY37"/>
  <c r="CX37"/>
  <c r="CW37"/>
  <c r="CV37"/>
  <c r="CU37"/>
  <c r="CT37"/>
  <c r="CQ37"/>
  <c r="CP37"/>
  <c r="CO37"/>
  <c r="CN37"/>
  <c r="CM37"/>
  <c r="CL37"/>
  <c r="CI37"/>
  <c r="CH37"/>
  <c r="CG37"/>
  <c r="CF37"/>
  <c r="CE37"/>
  <c r="CD37"/>
  <c r="CA37"/>
  <c r="BZ37"/>
  <c r="BY37"/>
  <c r="BX37"/>
  <c r="BW37"/>
  <c r="BV37"/>
  <c r="BS37"/>
  <c r="BR37"/>
  <c r="BQ37"/>
  <c r="BP37"/>
  <c r="BO37"/>
  <c r="BN37"/>
  <c r="BK37"/>
  <c r="BJ37"/>
  <c r="BI37"/>
  <c r="BH37"/>
  <c r="BG37"/>
  <c r="BF37"/>
  <c r="BC37"/>
  <c r="BB37"/>
  <c r="BA37"/>
  <c r="AZ37"/>
  <c r="AY37"/>
  <c r="AX37"/>
  <c r="AU37"/>
  <c r="AT37"/>
  <c r="AS37"/>
  <c r="AR37"/>
  <c r="AQ37"/>
  <c r="AP37"/>
  <c r="AM37"/>
  <c r="AL37"/>
  <c r="AK37"/>
  <c r="AJ37"/>
  <c r="AI37"/>
  <c r="AH37"/>
  <c r="AE37"/>
  <c r="AD37"/>
  <c r="AC37"/>
  <c r="AB37"/>
  <c r="AA37"/>
  <c r="Z37"/>
  <c r="W37"/>
  <c r="V37"/>
  <c r="U37"/>
  <c r="T37"/>
  <c r="S37"/>
  <c r="O37"/>
  <c r="N37"/>
  <c r="M37"/>
  <c r="L37"/>
  <c r="K37"/>
  <c r="J37"/>
  <c r="G37"/>
  <c r="F37"/>
  <c r="E37"/>
  <c r="D37"/>
  <c r="C37"/>
  <c r="B37"/>
  <c r="DO36"/>
  <c r="DN36"/>
  <c r="DM36"/>
  <c r="DL36"/>
  <c r="DK36"/>
  <c r="DJ36"/>
  <c r="DG36"/>
  <c r="DF36"/>
  <c r="DE36"/>
  <c r="DD36"/>
  <c r="DC36"/>
  <c r="DB36"/>
  <c r="CY36"/>
  <c r="CX36"/>
  <c r="CW36"/>
  <c r="CV36"/>
  <c r="CU36"/>
  <c r="CT36"/>
  <c r="CQ36"/>
  <c r="CP36"/>
  <c r="CO36"/>
  <c r="CN36"/>
  <c r="CM36"/>
  <c r="CL36"/>
  <c r="CI36"/>
  <c r="CH36"/>
  <c r="CG36"/>
  <c r="CF36"/>
  <c r="CE36"/>
  <c r="CD36"/>
  <c r="CA36"/>
  <c r="BZ36"/>
  <c r="BY36"/>
  <c r="BX36"/>
  <c r="BW36"/>
  <c r="BV36"/>
  <c r="BS36"/>
  <c r="BR36"/>
  <c r="BQ36"/>
  <c r="BP36"/>
  <c r="BO36"/>
  <c r="BN36"/>
  <c r="BK36"/>
  <c r="BJ36"/>
  <c r="BI36"/>
  <c r="BH36"/>
  <c r="BG36"/>
  <c r="BF36"/>
  <c r="BC36"/>
  <c r="BB36"/>
  <c r="BA36"/>
  <c r="AZ36"/>
  <c r="AY36"/>
  <c r="AX36"/>
  <c r="AU36"/>
  <c r="AT36"/>
  <c r="AS36"/>
  <c r="AR36"/>
  <c r="AQ36"/>
  <c r="AP36"/>
  <c r="AM36"/>
  <c r="AL36"/>
  <c r="AK36"/>
  <c r="AJ36"/>
  <c r="AI36"/>
  <c r="AH36"/>
  <c r="AE36"/>
  <c r="AD36"/>
  <c r="AC36"/>
  <c r="AB36"/>
  <c r="AA36"/>
  <c r="Z36"/>
  <c r="W36"/>
  <c r="V36"/>
  <c r="U36"/>
  <c r="T36"/>
  <c r="S36"/>
  <c r="R36"/>
  <c r="O36"/>
  <c r="N36"/>
  <c r="M36"/>
  <c r="L36"/>
  <c r="K36"/>
  <c r="J36"/>
  <c r="G36"/>
  <c r="F36"/>
  <c r="E36"/>
  <c r="D36"/>
  <c r="C36"/>
  <c r="B36"/>
  <c r="DO35"/>
  <c r="DN35"/>
  <c r="DM35"/>
  <c r="DL35"/>
  <c r="DK35"/>
  <c r="DJ35"/>
  <c r="DG35"/>
  <c r="DF35"/>
  <c r="DE35"/>
  <c r="DD35"/>
  <c r="DC35"/>
  <c r="DB35"/>
  <c r="CY35"/>
  <c r="CX35"/>
  <c r="CW35"/>
  <c r="CV35"/>
  <c r="CU35"/>
  <c r="CT35"/>
  <c r="CQ35"/>
  <c r="CP35"/>
  <c r="CO35"/>
  <c r="CN35"/>
  <c r="CM35"/>
  <c r="CL35"/>
  <c r="CI35"/>
  <c r="CH35"/>
  <c r="CG35"/>
  <c r="CF35"/>
  <c r="CE35"/>
  <c r="CD35"/>
  <c r="CA35"/>
  <c r="BZ35"/>
  <c r="BY35"/>
  <c r="BX35"/>
  <c r="BW35"/>
  <c r="BV35"/>
  <c r="BS35"/>
  <c r="BR35"/>
  <c r="BQ35"/>
  <c r="BP35"/>
  <c r="BO35"/>
  <c r="BN35"/>
  <c r="BK35"/>
  <c r="BJ35"/>
  <c r="BI35"/>
  <c r="BH35"/>
  <c r="BG35"/>
  <c r="BF35"/>
  <c r="BC35"/>
  <c r="BB35"/>
  <c r="BA35"/>
  <c r="AZ35"/>
  <c r="AY35"/>
  <c r="AX35"/>
  <c r="AU35"/>
  <c r="AT35"/>
  <c r="AS35"/>
  <c r="AR35"/>
  <c r="AQ35"/>
  <c r="AP35"/>
  <c r="AM35"/>
  <c r="AL35"/>
  <c r="AK35"/>
  <c r="AJ35"/>
  <c r="AI35"/>
  <c r="AH35"/>
  <c r="AE35"/>
  <c r="AD35"/>
  <c r="AC35"/>
  <c r="AB35"/>
  <c r="AA35"/>
  <c r="Z35"/>
  <c r="W35"/>
  <c r="V35"/>
  <c r="U35"/>
  <c r="T35"/>
  <c r="S35"/>
  <c r="R35"/>
  <c r="O35"/>
  <c r="N35"/>
  <c r="M35"/>
  <c r="L35"/>
  <c r="K35"/>
  <c r="J35"/>
  <c r="G35"/>
  <c r="F35"/>
  <c r="E35"/>
  <c r="D35"/>
  <c r="C35"/>
  <c r="B35"/>
  <c r="DO34"/>
  <c r="DN34"/>
  <c r="DM34"/>
  <c r="DL34"/>
  <c r="DK34"/>
  <c r="DJ34"/>
  <c r="DG34"/>
  <c r="DF34"/>
  <c r="DE34"/>
  <c r="DD34"/>
  <c r="DC34"/>
  <c r="DB34"/>
  <c r="CY34"/>
  <c r="CX34"/>
  <c r="CW34"/>
  <c r="CV34"/>
  <c r="CU34"/>
  <c r="CT34"/>
  <c r="CQ34"/>
  <c r="CP34"/>
  <c r="CO34"/>
  <c r="CN34"/>
  <c r="CM34"/>
  <c r="CL34"/>
  <c r="CI34"/>
  <c r="CH34"/>
  <c r="CG34"/>
  <c r="CF34"/>
  <c r="CE34"/>
  <c r="CD34"/>
  <c r="CA34"/>
  <c r="BZ34"/>
  <c r="BY34"/>
  <c r="BX34"/>
  <c r="BW34"/>
  <c r="BV34"/>
  <c r="BS34"/>
  <c r="BR34"/>
  <c r="BQ34"/>
  <c r="BP34"/>
  <c r="BO34"/>
  <c r="BN34"/>
  <c r="BK34"/>
  <c r="BJ34"/>
  <c r="BI34"/>
  <c r="BH34"/>
  <c r="BG34"/>
  <c r="BF34"/>
  <c r="BC34"/>
  <c r="BB34"/>
  <c r="BA34"/>
  <c r="AZ34"/>
  <c r="AY34"/>
  <c r="AX34"/>
  <c r="AU34"/>
  <c r="AT34"/>
  <c r="AS34"/>
  <c r="AR34"/>
  <c r="AQ34"/>
  <c r="AP34"/>
  <c r="AM34"/>
  <c r="AL34"/>
  <c r="AK34"/>
  <c r="AJ34"/>
  <c r="AI34"/>
  <c r="AH34"/>
  <c r="AE34"/>
  <c r="AD34"/>
  <c r="AC34"/>
  <c r="AB34"/>
  <c r="AA34"/>
  <c r="Z34"/>
  <c r="W34"/>
  <c r="V34"/>
  <c r="U34"/>
  <c r="T34"/>
  <c r="S34"/>
  <c r="R34"/>
  <c r="O34"/>
  <c r="N34"/>
  <c r="M34"/>
  <c r="L34"/>
  <c r="K34"/>
  <c r="J34"/>
  <c r="G34"/>
  <c r="F34"/>
  <c r="E34"/>
  <c r="D34"/>
  <c r="C34"/>
  <c r="B34"/>
  <c r="DO33"/>
  <c r="DN33"/>
  <c r="DM33"/>
  <c r="DL33"/>
  <c r="DK33"/>
  <c r="DJ33"/>
  <c r="DG33"/>
  <c r="DF33"/>
  <c r="DE33"/>
  <c r="DD33"/>
  <c r="DC33"/>
  <c r="DB33"/>
  <c r="CY33"/>
  <c r="CX33"/>
  <c r="CW33"/>
  <c r="CV33"/>
  <c r="CU33"/>
  <c r="CT33"/>
  <c r="CQ33"/>
  <c r="CP33"/>
  <c r="CO33"/>
  <c r="CN33"/>
  <c r="CM33"/>
  <c r="CL33"/>
  <c r="CI33"/>
  <c r="CH33"/>
  <c r="CG33"/>
  <c r="CF33"/>
  <c r="CE33"/>
  <c r="CD33"/>
  <c r="CA33"/>
  <c r="BZ33"/>
  <c r="BY33"/>
  <c r="BX33"/>
  <c r="BW33"/>
  <c r="BV33"/>
  <c r="BS33"/>
  <c r="BR33"/>
  <c r="BQ33"/>
  <c r="BP33"/>
  <c r="BO33"/>
  <c r="BN33"/>
  <c r="BK33"/>
  <c r="BJ33"/>
  <c r="BI33"/>
  <c r="BH33"/>
  <c r="BG33"/>
  <c r="BF33"/>
  <c r="BC33"/>
  <c r="BB33"/>
  <c r="BA33"/>
  <c r="AZ33"/>
  <c r="AY33"/>
  <c r="AX33"/>
  <c r="AU33"/>
  <c r="AT33"/>
  <c r="AS33"/>
  <c r="AR33"/>
  <c r="AQ33"/>
  <c r="AP33"/>
  <c r="AM33"/>
  <c r="AL33"/>
  <c r="AK33"/>
  <c r="AJ33"/>
  <c r="AI33"/>
  <c r="AH33"/>
  <c r="AE33"/>
  <c r="AD33"/>
  <c r="AC33"/>
  <c r="AB33"/>
  <c r="AA33"/>
  <c r="Z33"/>
  <c r="W33"/>
  <c r="V33"/>
  <c r="U33"/>
  <c r="T33"/>
  <c r="S33"/>
  <c r="R33"/>
  <c r="O33"/>
  <c r="N33"/>
  <c r="M33"/>
  <c r="L33"/>
  <c r="K33"/>
  <c r="J33"/>
  <c r="G33"/>
  <c r="F33"/>
  <c r="E33"/>
  <c r="D33"/>
  <c r="C33"/>
  <c r="B33"/>
  <c r="DO32"/>
  <c r="DN32"/>
  <c r="DM32"/>
  <c r="DL32"/>
  <c r="DK32"/>
  <c r="DJ32"/>
  <c r="DG32"/>
  <c r="DF32"/>
  <c r="DE32"/>
  <c r="DD32"/>
  <c r="DC32"/>
  <c r="DB32"/>
  <c r="CY32"/>
  <c r="CX32"/>
  <c r="CW32"/>
  <c r="CV32"/>
  <c r="CU32"/>
  <c r="CT32"/>
  <c r="CQ32"/>
  <c r="CP32"/>
  <c r="CO32"/>
  <c r="CN32"/>
  <c r="CM32"/>
  <c r="CL32"/>
  <c r="CI32"/>
  <c r="CH32"/>
  <c r="CG32"/>
  <c r="CF32"/>
  <c r="CE32"/>
  <c r="CD32"/>
  <c r="CA32"/>
  <c r="BZ32"/>
  <c r="BY32"/>
  <c r="BX32"/>
  <c r="BW32"/>
  <c r="BV32"/>
  <c r="BS32"/>
  <c r="BR32"/>
  <c r="BQ32"/>
  <c r="BP32"/>
  <c r="BO32"/>
  <c r="BN32"/>
  <c r="BK32"/>
  <c r="BJ32"/>
  <c r="BI32"/>
  <c r="BH32"/>
  <c r="BG32"/>
  <c r="BF32"/>
  <c r="BC32"/>
  <c r="BB32"/>
  <c r="BA32"/>
  <c r="AZ32"/>
  <c r="AY32"/>
  <c r="AX32"/>
  <c r="AU32"/>
  <c r="AT32"/>
  <c r="AS32"/>
  <c r="AR32"/>
  <c r="AQ32"/>
  <c r="AP32"/>
  <c r="AM32"/>
  <c r="AL32"/>
  <c r="AK32"/>
  <c r="AJ32"/>
  <c r="AI32"/>
  <c r="AH32"/>
  <c r="AE32"/>
  <c r="AD32"/>
  <c r="AC32"/>
  <c r="AB32"/>
  <c r="AA32"/>
  <c r="Z32"/>
  <c r="W32"/>
  <c r="V32"/>
  <c r="U32"/>
  <c r="T32"/>
  <c r="S32"/>
  <c r="R32"/>
  <c r="O32"/>
  <c r="N32"/>
  <c r="M32"/>
  <c r="L32"/>
  <c r="K32"/>
  <c r="J32"/>
  <c r="G32"/>
  <c r="F32"/>
  <c r="E32"/>
  <c r="D32"/>
  <c r="C32"/>
  <c r="B32"/>
  <c r="DO31"/>
  <c r="DN31"/>
  <c r="DM31"/>
  <c r="DL31"/>
  <c r="DK31"/>
  <c r="DJ31"/>
  <c r="DG31"/>
  <c r="DF31"/>
  <c r="DE31"/>
  <c r="DD31"/>
  <c r="DC31"/>
  <c r="DB31"/>
  <c r="CY31"/>
  <c r="CX31"/>
  <c r="CW31"/>
  <c r="CV31"/>
  <c r="CU31"/>
  <c r="CT31"/>
  <c r="CQ31"/>
  <c r="CP31"/>
  <c r="CO31"/>
  <c r="CN31"/>
  <c r="CM31"/>
  <c r="CL31"/>
  <c r="CI31"/>
  <c r="CH31"/>
  <c r="CG31"/>
  <c r="CF31"/>
  <c r="CE31"/>
  <c r="CD31"/>
  <c r="CA31"/>
  <c r="BZ31"/>
  <c r="BY31"/>
  <c r="BX31"/>
  <c r="BW31"/>
  <c r="BV31"/>
  <c r="BS31"/>
  <c r="BR31"/>
  <c r="BQ31"/>
  <c r="BP31"/>
  <c r="BO31"/>
  <c r="BN31"/>
  <c r="BK31"/>
  <c r="BJ31"/>
  <c r="BI31"/>
  <c r="BH31"/>
  <c r="BG31"/>
  <c r="BF31"/>
  <c r="BC31"/>
  <c r="BB31"/>
  <c r="BA31"/>
  <c r="AZ31"/>
  <c r="AY31"/>
  <c r="AX31"/>
  <c r="AU31"/>
  <c r="AT31"/>
  <c r="AS31"/>
  <c r="AR31"/>
  <c r="AQ31"/>
  <c r="AP31"/>
  <c r="AM31"/>
  <c r="AL31"/>
  <c r="AK31"/>
  <c r="AJ31"/>
  <c r="AI31"/>
  <c r="AH31"/>
  <c r="AE31"/>
  <c r="AD31"/>
  <c r="AC31"/>
  <c r="AB31"/>
  <c r="AA31"/>
  <c r="Z31"/>
  <c r="W31"/>
  <c r="V31"/>
  <c r="U31"/>
  <c r="T31"/>
  <c r="S31"/>
  <c r="R31"/>
  <c r="O31"/>
  <c r="N31"/>
  <c r="M31"/>
  <c r="L31"/>
  <c r="K31"/>
  <c r="J31"/>
  <c r="G31"/>
  <c r="F31"/>
  <c r="E31"/>
  <c r="D31"/>
  <c r="C31"/>
  <c r="B31"/>
  <c r="DO30"/>
  <c r="DN30"/>
  <c r="DM30"/>
  <c r="DL30"/>
  <c r="DK30"/>
  <c r="DJ30"/>
  <c r="DG30"/>
  <c r="DF30"/>
  <c r="DE30"/>
  <c r="DD30"/>
  <c r="DC30"/>
  <c r="DB30"/>
  <c r="CY30"/>
  <c r="CX30"/>
  <c r="CW30"/>
  <c r="CV30"/>
  <c r="CU30"/>
  <c r="CT30"/>
  <c r="CQ30"/>
  <c r="CP30"/>
  <c r="CO30"/>
  <c r="CN30"/>
  <c r="CM30"/>
  <c r="CL30"/>
  <c r="CI30"/>
  <c r="CH30"/>
  <c r="CG30"/>
  <c r="CF30"/>
  <c r="CE30"/>
  <c r="CD30"/>
  <c r="CA30"/>
  <c r="BZ30"/>
  <c r="BY30"/>
  <c r="BX30"/>
  <c r="BW30"/>
  <c r="BV30"/>
  <c r="BS30"/>
  <c r="BR30"/>
  <c r="BQ30"/>
  <c r="BP30"/>
  <c r="BO30"/>
  <c r="BN30"/>
  <c r="BK30"/>
  <c r="BJ30"/>
  <c r="BI30"/>
  <c r="BH30"/>
  <c r="BG30"/>
  <c r="BF30"/>
  <c r="BC30"/>
  <c r="BB30"/>
  <c r="BA30"/>
  <c r="AZ30"/>
  <c r="AY30"/>
  <c r="AX30"/>
  <c r="AU30"/>
  <c r="AT30"/>
  <c r="AS30"/>
  <c r="AR30"/>
  <c r="AQ30"/>
  <c r="AP30"/>
  <c r="AM30"/>
  <c r="AL30"/>
  <c r="AK30"/>
  <c r="AJ30"/>
  <c r="AI30"/>
  <c r="AH30"/>
  <c r="AE30"/>
  <c r="AD30"/>
  <c r="AC30"/>
  <c r="AB30"/>
  <c r="AA30"/>
  <c r="Z30"/>
  <c r="W30"/>
  <c r="V30"/>
  <c r="U30"/>
  <c r="T30"/>
  <c r="S30"/>
  <c r="R30"/>
  <c r="O30"/>
  <c r="N30"/>
  <c r="M30"/>
  <c r="L30"/>
  <c r="K30"/>
  <c r="J30"/>
  <c r="G30"/>
  <c r="F30"/>
  <c r="E30"/>
  <c r="D30"/>
  <c r="C30"/>
  <c r="B30"/>
  <c r="DO29"/>
  <c r="DN29"/>
  <c r="DM29"/>
  <c r="DL29"/>
  <c r="DK29"/>
  <c r="DJ29"/>
  <c r="DG29"/>
  <c r="DF29"/>
  <c r="DE29"/>
  <c r="DD29"/>
  <c r="DC29"/>
  <c r="DB29"/>
  <c r="CY29"/>
  <c r="CX29"/>
  <c r="CW29"/>
  <c r="CV29"/>
  <c r="CU29"/>
  <c r="CT29"/>
  <c r="CQ29"/>
  <c r="CP29"/>
  <c r="CO29"/>
  <c r="CN29"/>
  <c r="CM29"/>
  <c r="CL29"/>
  <c r="CI29"/>
  <c r="CH29"/>
  <c r="CG29"/>
  <c r="CF29"/>
  <c r="CE29"/>
  <c r="CD29"/>
  <c r="CA29"/>
  <c r="BZ29"/>
  <c r="BY29"/>
  <c r="BX29"/>
  <c r="BW29"/>
  <c r="BV29"/>
  <c r="BS29"/>
  <c r="BR29"/>
  <c r="BQ29"/>
  <c r="BP29"/>
  <c r="BO29"/>
  <c r="BN29"/>
  <c r="BK29"/>
  <c r="BJ29"/>
  <c r="BI29"/>
  <c r="BH29"/>
  <c r="BG29"/>
  <c r="BF29"/>
  <c r="BC29"/>
  <c r="BB29"/>
  <c r="BA29"/>
  <c r="AZ29"/>
  <c r="AY29"/>
  <c r="AX29"/>
  <c r="AU29"/>
  <c r="AT29"/>
  <c r="AS29"/>
  <c r="AR29"/>
  <c r="AQ29"/>
  <c r="AP29"/>
  <c r="AM29"/>
  <c r="AL29"/>
  <c r="AK29"/>
  <c r="AJ29"/>
  <c r="AI29"/>
  <c r="AH29"/>
  <c r="AE29"/>
  <c r="AD29"/>
  <c r="AC29"/>
  <c r="AB29"/>
  <c r="AA29"/>
  <c r="Z29"/>
  <c r="W29"/>
  <c r="V29"/>
  <c r="U29"/>
  <c r="T29"/>
  <c r="S29"/>
  <c r="R29"/>
  <c r="O29"/>
  <c r="N29"/>
  <c r="M29"/>
  <c r="L29"/>
  <c r="K29"/>
  <c r="J29"/>
  <c r="G29"/>
  <c r="F29"/>
  <c r="E29"/>
  <c r="D29"/>
  <c r="C29"/>
  <c r="B29"/>
  <c r="DO28"/>
  <c r="DN28"/>
  <c r="DM28"/>
  <c r="DL28"/>
  <c r="DK28"/>
  <c r="DJ28"/>
  <c r="DG28"/>
  <c r="DF28"/>
  <c r="DE28"/>
  <c r="DD28"/>
  <c r="DC28"/>
  <c r="DB28"/>
  <c r="CY28"/>
  <c r="CX28"/>
  <c r="CW28"/>
  <c r="CV28"/>
  <c r="CU28"/>
  <c r="CT28"/>
  <c r="CQ28"/>
  <c r="CP28"/>
  <c r="CO28"/>
  <c r="CN28"/>
  <c r="CM28"/>
  <c r="CL28"/>
  <c r="CI28"/>
  <c r="CH28"/>
  <c r="CG28"/>
  <c r="CF28"/>
  <c r="CE28"/>
  <c r="CD28"/>
  <c r="CA28"/>
  <c r="BZ28"/>
  <c r="BY28"/>
  <c r="BX28"/>
  <c r="BW28"/>
  <c r="BV28"/>
  <c r="BS28"/>
  <c r="BR28"/>
  <c r="BQ28"/>
  <c r="BP28"/>
  <c r="BO28"/>
  <c r="BN28"/>
  <c r="BK28"/>
  <c r="BJ28"/>
  <c r="BI28"/>
  <c r="BH28"/>
  <c r="BG28"/>
  <c r="BF28"/>
  <c r="BC28"/>
  <c r="BB28"/>
  <c r="BA28"/>
  <c r="AZ28"/>
  <c r="AY28"/>
  <c r="AX28"/>
  <c r="AU28"/>
  <c r="AT28"/>
  <c r="AS28"/>
  <c r="AR28"/>
  <c r="AQ28"/>
  <c r="AP28"/>
  <c r="AM28"/>
  <c r="AL28"/>
  <c r="AK28"/>
  <c r="AJ28"/>
  <c r="AI28"/>
  <c r="AH28"/>
  <c r="AE28"/>
  <c r="AD28"/>
  <c r="AC28"/>
  <c r="AB28"/>
  <c r="AA28"/>
  <c r="Z28"/>
  <c r="W28"/>
  <c r="V28"/>
  <c r="U28"/>
  <c r="T28"/>
  <c r="S28"/>
  <c r="R28"/>
  <c r="O28"/>
  <c r="N28"/>
  <c r="M28"/>
  <c r="L28"/>
  <c r="K28"/>
  <c r="J28"/>
  <c r="G28"/>
  <c r="F28"/>
  <c r="E28"/>
  <c r="D28"/>
  <c r="C28"/>
  <c r="B28"/>
  <c r="DO27"/>
  <c r="DN27"/>
  <c r="DM27"/>
  <c r="DL27"/>
  <c r="DK27"/>
  <c r="DJ27"/>
  <c r="DG27"/>
  <c r="DF27"/>
  <c r="DE27"/>
  <c r="DD27"/>
  <c r="DC27"/>
  <c r="DB27"/>
  <c r="CY27"/>
  <c r="CX27"/>
  <c r="CW27"/>
  <c r="CV27"/>
  <c r="CU27"/>
  <c r="CT27"/>
  <c r="CQ27"/>
  <c r="CP27"/>
  <c r="CO27"/>
  <c r="CN27"/>
  <c r="CM27"/>
  <c r="CL27"/>
  <c r="CI27"/>
  <c r="CH27"/>
  <c r="CG27"/>
  <c r="CF27"/>
  <c r="CE27"/>
  <c r="CD27"/>
  <c r="CA27"/>
  <c r="BZ27"/>
  <c r="BY27"/>
  <c r="BX27"/>
  <c r="BW27"/>
  <c r="BV27"/>
  <c r="BS27"/>
  <c r="BR27"/>
  <c r="BQ27"/>
  <c r="BP27"/>
  <c r="BO27"/>
  <c r="BN27"/>
  <c r="BK27"/>
  <c r="BJ27"/>
  <c r="BI27"/>
  <c r="BH27"/>
  <c r="BG27"/>
  <c r="BF27"/>
  <c r="BC27"/>
  <c r="BB27"/>
  <c r="BA27"/>
  <c r="AZ27"/>
  <c r="AY27"/>
  <c r="AX27"/>
  <c r="AU27"/>
  <c r="AT27"/>
  <c r="AS27"/>
  <c r="AR27"/>
  <c r="AQ27"/>
  <c r="AP27"/>
  <c r="AM27"/>
  <c r="AL27"/>
  <c r="AK27"/>
  <c r="AJ27"/>
  <c r="AI27"/>
  <c r="AH27"/>
  <c r="AE27"/>
  <c r="AD27"/>
  <c r="AC27"/>
  <c r="AB27"/>
  <c r="AA27"/>
  <c r="Z27"/>
  <c r="W27"/>
  <c r="V27"/>
  <c r="U27"/>
  <c r="T27"/>
  <c r="S27"/>
  <c r="R27"/>
  <c r="O27"/>
  <c r="N27"/>
  <c r="M27"/>
  <c r="L27"/>
  <c r="K27"/>
  <c r="J27"/>
  <c r="G27"/>
  <c r="F27"/>
  <c r="E27"/>
  <c r="D27"/>
  <c r="C27"/>
  <c r="B27"/>
  <c r="DO26"/>
  <c r="DN26"/>
  <c r="DM26"/>
  <c r="DL26"/>
  <c r="DK26"/>
  <c r="DJ26"/>
  <c r="DG26"/>
  <c r="DF26"/>
  <c r="DE26"/>
  <c r="DD26"/>
  <c r="DC26"/>
  <c r="DB26"/>
  <c r="CY26"/>
  <c r="CX26"/>
  <c r="CW26"/>
  <c r="CV26"/>
  <c r="CU26"/>
  <c r="CT26"/>
  <c r="CQ26"/>
  <c r="CP26"/>
  <c r="CO26"/>
  <c r="CN26"/>
  <c r="CM26"/>
  <c r="CL26"/>
  <c r="CI26"/>
  <c r="CH26"/>
  <c r="CG26"/>
  <c r="CF26"/>
  <c r="CE26"/>
  <c r="CD26"/>
  <c r="CA26"/>
  <c r="BZ26"/>
  <c r="BY26"/>
  <c r="BX26"/>
  <c r="BW26"/>
  <c r="BV26"/>
  <c r="BS26"/>
  <c r="BR26"/>
  <c r="BQ26"/>
  <c r="BP26"/>
  <c r="BO26"/>
  <c r="BN26"/>
  <c r="BK26"/>
  <c r="BJ26"/>
  <c r="BI26"/>
  <c r="BH26"/>
  <c r="BG26"/>
  <c r="BF26"/>
  <c r="BC26"/>
  <c r="BB26"/>
  <c r="BA26"/>
  <c r="AZ26"/>
  <c r="AY26"/>
  <c r="AX26"/>
  <c r="AU26"/>
  <c r="AT26"/>
  <c r="AS26"/>
  <c r="AR26"/>
  <c r="AQ26"/>
  <c r="AP26"/>
  <c r="AM26"/>
  <c r="AL26"/>
  <c r="AK26"/>
  <c r="AJ26"/>
  <c r="AI26"/>
  <c r="AH26"/>
  <c r="AE26"/>
  <c r="AD26"/>
  <c r="AC26"/>
  <c r="AB26"/>
  <c r="AA26"/>
  <c r="Z26"/>
  <c r="W26"/>
  <c r="V26"/>
  <c r="U26"/>
  <c r="T26"/>
  <c r="S26"/>
  <c r="R26"/>
  <c r="O26"/>
  <c r="N26"/>
  <c r="M26"/>
  <c r="L26"/>
  <c r="K26"/>
  <c r="J26"/>
  <c r="G26"/>
  <c r="F26"/>
  <c r="E26"/>
  <c r="D26"/>
  <c r="C26"/>
  <c r="B26"/>
  <c r="DO25"/>
  <c r="DN25"/>
  <c r="DM25"/>
  <c r="DL25"/>
  <c r="DK25"/>
  <c r="DJ25"/>
  <c r="DG25"/>
  <c r="DF25"/>
  <c r="DE25"/>
  <c r="DD25"/>
  <c r="DC25"/>
  <c r="DB25"/>
  <c r="CY25"/>
  <c r="CX25"/>
  <c r="CW25"/>
  <c r="CV25"/>
  <c r="CU25"/>
  <c r="CT25"/>
  <c r="CQ25"/>
  <c r="CP25"/>
  <c r="CO25"/>
  <c r="CN25"/>
  <c r="CM25"/>
  <c r="CL25"/>
  <c r="CI25"/>
  <c r="CH25"/>
  <c r="CG25"/>
  <c r="CF25"/>
  <c r="CE25"/>
  <c r="CD25"/>
  <c r="CA25"/>
  <c r="BZ25"/>
  <c r="BY25"/>
  <c r="BX25"/>
  <c r="BW25"/>
  <c r="BV25"/>
  <c r="BS25"/>
  <c r="BR25"/>
  <c r="BQ25"/>
  <c r="BP25"/>
  <c r="BO25"/>
  <c r="BN25"/>
  <c r="BK25"/>
  <c r="BJ25"/>
  <c r="BI25"/>
  <c r="BH25"/>
  <c r="BG25"/>
  <c r="BF25"/>
  <c r="BC25"/>
  <c r="BB25"/>
  <c r="BA25"/>
  <c r="AZ25"/>
  <c r="AY25"/>
  <c r="AX25"/>
  <c r="AU25"/>
  <c r="AT25"/>
  <c r="AS25"/>
  <c r="AR25"/>
  <c r="AQ25"/>
  <c r="AP25"/>
  <c r="AM25"/>
  <c r="AL25"/>
  <c r="AK25"/>
  <c r="AJ25"/>
  <c r="AI25"/>
  <c r="AH25"/>
  <c r="AE25"/>
  <c r="AD25"/>
  <c r="AC25"/>
  <c r="AB25"/>
  <c r="AA25"/>
  <c r="Z25"/>
  <c r="W25"/>
  <c r="V25"/>
  <c r="U25"/>
  <c r="T25"/>
  <c r="S25"/>
  <c r="R25"/>
  <c r="O25"/>
  <c r="N25"/>
  <c r="M25"/>
  <c r="L25"/>
  <c r="K25"/>
  <c r="J25"/>
  <c r="G25"/>
  <c r="F25"/>
  <c r="E25"/>
  <c r="D25"/>
  <c r="C25"/>
  <c r="B25"/>
  <c r="DO24"/>
  <c r="DN24"/>
  <c r="DM24"/>
  <c r="DL24"/>
  <c r="DK24"/>
  <c r="DJ24"/>
  <c r="DG24"/>
  <c r="DF24"/>
  <c r="DE24"/>
  <c r="DD24"/>
  <c r="DC24"/>
  <c r="DB24"/>
  <c r="CY24"/>
  <c r="CX24"/>
  <c r="CW24"/>
  <c r="CV24"/>
  <c r="CU24"/>
  <c r="CT24"/>
  <c r="CQ24"/>
  <c r="CP24"/>
  <c r="CO24"/>
  <c r="CN24"/>
  <c r="CM24"/>
  <c r="CL24"/>
  <c r="CI24"/>
  <c r="CH24"/>
  <c r="CG24"/>
  <c r="CF24"/>
  <c r="CE24"/>
  <c r="CD24"/>
  <c r="CA24"/>
  <c r="BZ24"/>
  <c r="BY24"/>
  <c r="BX24"/>
  <c r="BW24"/>
  <c r="BV24"/>
  <c r="BS24"/>
  <c r="BR24"/>
  <c r="BQ24"/>
  <c r="BP24"/>
  <c r="BO24"/>
  <c r="BN24"/>
  <c r="BK24"/>
  <c r="BJ24"/>
  <c r="BI24"/>
  <c r="BH24"/>
  <c r="BG24"/>
  <c r="BF24"/>
  <c r="BC24"/>
  <c r="BB24"/>
  <c r="BA24"/>
  <c r="AZ24"/>
  <c r="AY24"/>
  <c r="AX24"/>
  <c r="AU24"/>
  <c r="AT24"/>
  <c r="AS24"/>
  <c r="AR24"/>
  <c r="AQ24"/>
  <c r="AP24"/>
  <c r="AM24"/>
  <c r="AL24"/>
  <c r="AK24"/>
  <c r="AJ24"/>
  <c r="AI24"/>
  <c r="AH24"/>
  <c r="AE24"/>
  <c r="AD24"/>
  <c r="AC24"/>
  <c r="AB24"/>
  <c r="AA24"/>
  <c r="Z24"/>
  <c r="W24"/>
  <c r="V24"/>
  <c r="U24"/>
  <c r="T24"/>
  <c r="S24"/>
  <c r="R24"/>
  <c r="O24"/>
  <c r="N24"/>
  <c r="M24"/>
  <c r="L24"/>
  <c r="K24"/>
  <c r="J24"/>
  <c r="G24"/>
  <c r="F24"/>
  <c r="E24"/>
  <c r="D24"/>
  <c r="C24"/>
  <c r="B24"/>
  <c r="DO23"/>
  <c r="DN23"/>
  <c r="DM23"/>
  <c r="DL23"/>
  <c r="DK23"/>
  <c r="DJ23"/>
  <c r="DG23"/>
  <c r="DF23"/>
  <c r="DE23"/>
  <c r="DD23"/>
  <c r="DC23"/>
  <c r="DB23"/>
  <c r="CY23"/>
  <c r="CX23"/>
  <c r="CW23"/>
  <c r="CV23"/>
  <c r="CU23"/>
  <c r="CT23"/>
  <c r="CQ23"/>
  <c r="CP23"/>
  <c r="CO23"/>
  <c r="CN23"/>
  <c r="CM23"/>
  <c r="CL23"/>
  <c r="CI23"/>
  <c r="CH23"/>
  <c r="CG23"/>
  <c r="CF23"/>
  <c r="CE23"/>
  <c r="CD23"/>
  <c r="CA23"/>
  <c r="BZ23"/>
  <c r="BY23"/>
  <c r="BX23"/>
  <c r="BW23"/>
  <c r="BV23"/>
  <c r="BS23"/>
  <c r="BR23"/>
  <c r="BQ23"/>
  <c r="BP23"/>
  <c r="BO23"/>
  <c r="BN23"/>
  <c r="BK23"/>
  <c r="BJ23"/>
  <c r="BI23"/>
  <c r="BH23"/>
  <c r="BG23"/>
  <c r="BF23"/>
  <c r="BC23"/>
  <c r="BB23"/>
  <c r="BA23"/>
  <c r="AZ23"/>
  <c r="AY23"/>
  <c r="AX23"/>
  <c r="AU23"/>
  <c r="AT23"/>
  <c r="AS23"/>
  <c r="AR23"/>
  <c r="AQ23"/>
  <c r="AP23"/>
  <c r="AM23"/>
  <c r="AL23"/>
  <c r="AK23"/>
  <c r="AJ23"/>
  <c r="AI23"/>
  <c r="AH23"/>
  <c r="AE23"/>
  <c r="AD23"/>
  <c r="AC23"/>
  <c r="AB23"/>
  <c r="AA23"/>
  <c r="Z23"/>
  <c r="W23"/>
  <c r="V23"/>
  <c r="U23"/>
  <c r="T23"/>
  <c r="S23"/>
  <c r="R23"/>
  <c r="O23"/>
  <c r="N23"/>
  <c r="M23"/>
  <c r="L23"/>
  <c r="K23"/>
  <c r="J23"/>
  <c r="G23"/>
  <c r="F23"/>
  <c r="E23"/>
  <c r="D23"/>
  <c r="C23"/>
  <c r="B23"/>
  <c r="DO22"/>
  <c r="DN22"/>
  <c r="DM22"/>
  <c r="DL22"/>
  <c r="DK22"/>
  <c r="DJ22"/>
  <c r="DG22"/>
  <c r="DF22"/>
  <c r="DE22"/>
  <c r="DD22"/>
  <c r="DC22"/>
  <c r="DB22"/>
  <c r="CY22"/>
  <c r="CX22"/>
  <c r="CW22"/>
  <c r="CV22"/>
  <c r="CU22"/>
  <c r="CT22"/>
  <c r="CQ22"/>
  <c r="CP22"/>
  <c r="CO22"/>
  <c r="CN22"/>
  <c r="CM22"/>
  <c r="CL22"/>
  <c r="CI22"/>
  <c r="CH22"/>
  <c r="CG22"/>
  <c r="CF22"/>
  <c r="CE22"/>
  <c r="CD22"/>
  <c r="CA22"/>
  <c r="BZ22"/>
  <c r="BY22"/>
  <c r="BX22"/>
  <c r="BW22"/>
  <c r="BV22"/>
  <c r="BS22"/>
  <c r="BR22"/>
  <c r="BQ22"/>
  <c r="BP22"/>
  <c r="BO22"/>
  <c r="BN22"/>
  <c r="BK22"/>
  <c r="BJ22"/>
  <c r="BI22"/>
  <c r="BH22"/>
  <c r="BG22"/>
  <c r="BF22"/>
  <c r="BC22"/>
  <c r="BB22"/>
  <c r="BA22"/>
  <c r="AZ22"/>
  <c r="AY22"/>
  <c r="AX22"/>
  <c r="AU22"/>
  <c r="AT22"/>
  <c r="AS22"/>
  <c r="AR22"/>
  <c r="AQ22"/>
  <c r="AP22"/>
  <c r="AM22"/>
  <c r="AL22"/>
  <c r="AK22"/>
  <c r="AJ22"/>
  <c r="AI22"/>
  <c r="AH22"/>
  <c r="AE22"/>
  <c r="AD22"/>
  <c r="AC22"/>
  <c r="AB22"/>
  <c r="AA22"/>
  <c r="Z22"/>
  <c r="W22"/>
  <c r="V22"/>
  <c r="U22"/>
  <c r="T22"/>
  <c r="S22"/>
  <c r="R22"/>
  <c r="O22"/>
  <c r="N22"/>
  <c r="M22"/>
  <c r="L22"/>
  <c r="K22"/>
  <c r="J22"/>
  <c r="G22"/>
  <c r="F22"/>
  <c r="E22"/>
  <c r="D22"/>
  <c r="C22"/>
  <c r="B22"/>
  <c r="DO21"/>
  <c r="DN21"/>
  <c r="DM21"/>
  <c r="DL21"/>
  <c r="DK21"/>
  <c r="DJ21"/>
  <c r="DG21"/>
  <c r="DF21"/>
  <c r="DE21"/>
  <c r="DD21"/>
  <c r="DC21"/>
  <c r="DB21"/>
  <c r="CY21"/>
  <c r="CX21"/>
  <c r="CW21"/>
  <c r="CV21"/>
  <c r="CU21"/>
  <c r="CT21"/>
  <c r="CQ21"/>
  <c r="CP21"/>
  <c r="CO21"/>
  <c r="CN21"/>
  <c r="CM21"/>
  <c r="CL21"/>
  <c r="CI21"/>
  <c r="CH21"/>
  <c r="CG21"/>
  <c r="CF21"/>
  <c r="CE21"/>
  <c r="CD21"/>
  <c r="CA21"/>
  <c r="BZ21"/>
  <c r="BY21"/>
  <c r="BX21"/>
  <c r="BW21"/>
  <c r="BV21"/>
  <c r="BS21"/>
  <c r="BR21"/>
  <c r="BQ21"/>
  <c r="BP21"/>
  <c r="BO21"/>
  <c r="BN21"/>
  <c r="BK21"/>
  <c r="BJ21"/>
  <c r="BI21"/>
  <c r="BH21"/>
  <c r="BG21"/>
  <c r="BF21"/>
  <c r="BC21"/>
  <c r="BB21"/>
  <c r="BA21"/>
  <c r="AZ21"/>
  <c r="AY21"/>
  <c r="AX21"/>
  <c r="AU21"/>
  <c r="AT21"/>
  <c r="AS21"/>
  <c r="AR21"/>
  <c r="AQ21"/>
  <c r="AP21"/>
  <c r="AM21"/>
  <c r="AL21"/>
  <c r="AK21"/>
  <c r="AJ21"/>
  <c r="AI21"/>
  <c r="AH21"/>
  <c r="AE21"/>
  <c r="AD21"/>
  <c r="AC21"/>
  <c r="AB21"/>
  <c r="AA21"/>
  <c r="Z21"/>
  <c r="W21"/>
  <c r="V21"/>
  <c r="U21"/>
  <c r="T21"/>
  <c r="S21"/>
  <c r="R21"/>
  <c r="O21"/>
  <c r="N21"/>
  <c r="M21"/>
  <c r="L21"/>
  <c r="K21"/>
  <c r="J21"/>
  <c r="G21"/>
  <c r="F21"/>
  <c r="E21"/>
  <c r="D21"/>
  <c r="C21"/>
  <c r="B21"/>
  <c r="DO20"/>
  <c r="DN20"/>
  <c r="DM20"/>
  <c r="DL20"/>
  <c r="DK20"/>
  <c r="DJ20"/>
  <c r="DG20"/>
  <c r="DF20"/>
  <c r="DE20"/>
  <c r="DD20"/>
  <c r="DC20"/>
  <c r="DB20"/>
  <c r="CY20"/>
  <c r="CX20"/>
  <c r="CW20"/>
  <c r="CV20"/>
  <c r="CU20"/>
  <c r="CT20"/>
  <c r="CQ20"/>
  <c r="CP20"/>
  <c r="CO20"/>
  <c r="CN20"/>
  <c r="CM20"/>
  <c r="CL20"/>
  <c r="CI20"/>
  <c r="CH20"/>
  <c r="CG20"/>
  <c r="CF20"/>
  <c r="CE20"/>
  <c r="CD20"/>
  <c r="CA20"/>
  <c r="BZ20"/>
  <c r="BY20"/>
  <c r="BX20"/>
  <c r="BW20"/>
  <c r="BV20"/>
  <c r="BS20"/>
  <c r="BR20"/>
  <c r="BQ20"/>
  <c r="BP20"/>
  <c r="BO20"/>
  <c r="BN20"/>
  <c r="BK20"/>
  <c r="BJ20"/>
  <c r="BI20"/>
  <c r="BH20"/>
  <c r="BG20"/>
  <c r="BF20"/>
  <c r="BC20"/>
  <c r="BB20"/>
  <c r="BA20"/>
  <c r="AZ20"/>
  <c r="AY20"/>
  <c r="AX20"/>
  <c r="AU20"/>
  <c r="AT20"/>
  <c r="AS20"/>
  <c r="AR20"/>
  <c r="AQ20"/>
  <c r="AP20"/>
  <c r="AM20"/>
  <c r="AL20"/>
  <c r="AK20"/>
  <c r="AJ20"/>
  <c r="AI20"/>
  <c r="AH20"/>
  <c r="AE20"/>
  <c r="AD20"/>
  <c r="AC20"/>
  <c r="AB20"/>
  <c r="AA20"/>
  <c r="Z20"/>
  <c r="W20"/>
  <c r="V20"/>
  <c r="U20"/>
  <c r="T20"/>
  <c r="S20"/>
  <c r="R20"/>
  <c r="O20"/>
  <c r="N20"/>
  <c r="M20"/>
  <c r="L20"/>
  <c r="K20"/>
  <c r="J20"/>
  <c r="G20"/>
  <c r="F20"/>
  <c r="E20"/>
  <c r="D20"/>
  <c r="C20"/>
  <c r="B20"/>
  <c r="DO19"/>
  <c r="DN19"/>
  <c r="DM19"/>
  <c r="DL19"/>
  <c r="DK19"/>
  <c r="DJ19"/>
  <c r="DG19"/>
  <c r="DF19"/>
  <c r="DE19"/>
  <c r="DD19"/>
  <c r="DC19"/>
  <c r="DB19"/>
  <c r="CY19"/>
  <c r="CX19"/>
  <c r="CW19"/>
  <c r="CV19"/>
  <c r="CU19"/>
  <c r="CT19"/>
  <c r="CQ19"/>
  <c r="CP19"/>
  <c r="CO19"/>
  <c r="CN19"/>
  <c r="CM19"/>
  <c r="CL19"/>
  <c r="CI19"/>
  <c r="CH19"/>
  <c r="CG19"/>
  <c r="CF19"/>
  <c r="CE19"/>
  <c r="CD19"/>
  <c r="CA19"/>
  <c r="BZ19"/>
  <c r="BY19"/>
  <c r="BX19"/>
  <c r="BW19"/>
  <c r="BV19"/>
  <c r="BS19"/>
  <c r="BR19"/>
  <c r="BQ19"/>
  <c r="BP19"/>
  <c r="BO19"/>
  <c r="BN19"/>
  <c r="BK19"/>
  <c r="BJ19"/>
  <c r="BI19"/>
  <c r="BH19"/>
  <c r="BG19"/>
  <c r="BF19"/>
  <c r="BC19"/>
  <c r="BB19"/>
  <c r="BA19"/>
  <c r="AZ19"/>
  <c r="AY19"/>
  <c r="AX19"/>
  <c r="AU19"/>
  <c r="AT19"/>
  <c r="AS19"/>
  <c r="AR19"/>
  <c r="AQ19"/>
  <c r="AP19"/>
  <c r="AM19"/>
  <c r="AL19"/>
  <c r="AK19"/>
  <c r="AJ19"/>
  <c r="AI19"/>
  <c r="AH19"/>
  <c r="AE19"/>
  <c r="AD19"/>
  <c r="AC19"/>
  <c r="AB19"/>
  <c r="AA19"/>
  <c r="Z19"/>
  <c r="W19"/>
  <c r="V19"/>
  <c r="U19"/>
  <c r="T19"/>
  <c r="S19"/>
  <c r="R19"/>
  <c r="O19"/>
  <c r="N19"/>
  <c r="M19"/>
  <c r="L19"/>
  <c r="K19"/>
  <c r="J19"/>
  <c r="G19"/>
  <c r="F19"/>
  <c r="E19"/>
  <c r="D19"/>
  <c r="C19"/>
  <c r="B19"/>
  <c r="DO18"/>
  <c r="DN18"/>
  <c r="DM18"/>
  <c r="DL18"/>
  <c r="DK18"/>
  <c r="DJ18"/>
  <c r="DG18"/>
  <c r="DF18"/>
  <c r="DE18"/>
  <c r="DD18"/>
  <c r="DC18"/>
  <c r="DB18"/>
  <c r="CY18"/>
  <c r="CX18"/>
  <c r="CW18"/>
  <c r="CV18"/>
  <c r="CU18"/>
  <c r="CT18"/>
  <c r="CQ18"/>
  <c r="CP18"/>
  <c r="CO18"/>
  <c r="CN18"/>
  <c r="CM18"/>
  <c r="CL18"/>
  <c r="CI18"/>
  <c r="CH18"/>
  <c r="CG18"/>
  <c r="CF18"/>
  <c r="CE18"/>
  <c r="CD18"/>
  <c r="CA18"/>
  <c r="BZ18"/>
  <c r="BY18"/>
  <c r="BX18"/>
  <c r="BW18"/>
  <c r="BV18"/>
  <c r="BS18"/>
  <c r="BR18"/>
  <c r="BQ18"/>
  <c r="BP18"/>
  <c r="BO18"/>
  <c r="BN18"/>
  <c r="BK18"/>
  <c r="BJ18"/>
  <c r="BI18"/>
  <c r="BH18"/>
  <c r="BG18"/>
  <c r="BF18"/>
  <c r="BC18"/>
  <c r="BB18"/>
  <c r="BA18"/>
  <c r="AZ18"/>
  <c r="AY18"/>
  <c r="AX18"/>
  <c r="AU18"/>
  <c r="AT18"/>
  <c r="AS18"/>
  <c r="AR18"/>
  <c r="AQ18"/>
  <c r="AP18"/>
  <c r="AM18"/>
  <c r="AL18"/>
  <c r="AK18"/>
  <c r="AJ18"/>
  <c r="AI18"/>
  <c r="AH18"/>
  <c r="AE18"/>
  <c r="AD18"/>
  <c r="AC18"/>
  <c r="AB18"/>
  <c r="AA18"/>
  <c r="Z18"/>
  <c r="W18"/>
  <c r="V18"/>
  <c r="U18"/>
  <c r="T18"/>
  <c r="S18"/>
  <c r="R18"/>
  <c r="O18"/>
  <c r="N18"/>
  <c r="M18"/>
  <c r="L18"/>
  <c r="K18"/>
  <c r="J18"/>
  <c r="G18"/>
  <c r="F18"/>
  <c r="E18"/>
  <c r="D18"/>
  <c r="C18"/>
  <c r="B18"/>
  <c r="DO17"/>
  <c r="DN17"/>
  <c r="DM17"/>
  <c r="DL17"/>
  <c r="DK17"/>
  <c r="DJ17"/>
  <c r="DG17"/>
  <c r="DF17"/>
  <c r="DE17"/>
  <c r="DD17"/>
  <c r="DC17"/>
  <c r="DB17"/>
  <c r="CY17"/>
  <c r="CX17"/>
  <c r="CW17"/>
  <c r="CV17"/>
  <c r="CU17"/>
  <c r="CT17"/>
  <c r="CQ17"/>
  <c r="CP17"/>
  <c r="CO17"/>
  <c r="CN17"/>
  <c r="CM17"/>
  <c r="CL17"/>
  <c r="CI17"/>
  <c r="CH17"/>
  <c r="CG17"/>
  <c r="CF17"/>
  <c r="CE17"/>
  <c r="CD17"/>
  <c r="CA17"/>
  <c r="BZ17"/>
  <c r="BY17"/>
  <c r="BX17"/>
  <c r="BW17"/>
  <c r="BV17"/>
  <c r="BS17"/>
  <c r="BR17"/>
  <c r="BQ17"/>
  <c r="BP17"/>
  <c r="BO17"/>
  <c r="BN17"/>
  <c r="BK17"/>
  <c r="BJ17"/>
  <c r="BI17"/>
  <c r="BH17"/>
  <c r="BG17"/>
  <c r="BF17"/>
  <c r="BC17"/>
  <c r="BB17"/>
  <c r="BA17"/>
  <c r="AZ17"/>
  <c r="AY17"/>
  <c r="AX17"/>
  <c r="AU17"/>
  <c r="AT17"/>
  <c r="AS17"/>
  <c r="AR17"/>
  <c r="AQ17"/>
  <c r="AP17"/>
  <c r="AM17"/>
  <c r="AL17"/>
  <c r="AK17"/>
  <c r="AJ17"/>
  <c r="AI17"/>
  <c r="AH17"/>
  <c r="AE17"/>
  <c r="AD17"/>
  <c r="AC17"/>
  <c r="AB17"/>
  <c r="AA17"/>
  <c r="Z17"/>
  <c r="W17"/>
  <c r="V17"/>
  <c r="U17"/>
  <c r="T17"/>
  <c r="S17"/>
  <c r="R17"/>
  <c r="O17"/>
  <c r="N17"/>
  <c r="M17"/>
  <c r="L17"/>
  <c r="K17"/>
  <c r="J17"/>
  <c r="G17"/>
  <c r="F17"/>
  <c r="E17"/>
  <c r="D17"/>
  <c r="C17"/>
  <c r="B17"/>
  <c r="DO16"/>
  <c r="DN16"/>
  <c r="DM16"/>
  <c r="DL16"/>
  <c r="DK16"/>
  <c r="DJ16"/>
  <c r="DG16"/>
  <c r="DF16"/>
  <c r="DE16"/>
  <c r="DD16"/>
  <c r="DC16"/>
  <c r="DB16"/>
  <c r="CY16"/>
  <c r="CX16"/>
  <c r="CW16"/>
  <c r="CV16"/>
  <c r="CU16"/>
  <c r="CT16"/>
  <c r="CQ16"/>
  <c r="CP16"/>
  <c r="CO16"/>
  <c r="CN16"/>
  <c r="CM16"/>
  <c r="CL16"/>
  <c r="CI16"/>
  <c r="CH16"/>
  <c r="CG16"/>
  <c r="CF16"/>
  <c r="CE16"/>
  <c r="CD16"/>
  <c r="CA16"/>
  <c r="BZ16"/>
  <c r="BY16"/>
  <c r="BX16"/>
  <c r="BW16"/>
  <c r="BV16"/>
  <c r="BS16"/>
  <c r="BR16"/>
  <c r="BQ16"/>
  <c r="BP16"/>
  <c r="BO16"/>
  <c r="BN16"/>
  <c r="BK16"/>
  <c r="BJ16"/>
  <c r="BI16"/>
  <c r="BH16"/>
  <c r="BG16"/>
  <c r="BF16"/>
  <c r="BC16"/>
  <c r="BB16"/>
  <c r="BA16"/>
  <c r="AZ16"/>
  <c r="AY16"/>
  <c r="AX16"/>
  <c r="AU16"/>
  <c r="AT16"/>
  <c r="AS16"/>
  <c r="AR16"/>
  <c r="AQ16"/>
  <c r="AP16"/>
  <c r="AM16"/>
  <c r="AL16"/>
  <c r="AK16"/>
  <c r="AJ16"/>
  <c r="AI16"/>
  <c r="AH16"/>
  <c r="AE16"/>
  <c r="AD16"/>
  <c r="AC16"/>
  <c r="AB16"/>
  <c r="AA16"/>
  <c r="Z16"/>
  <c r="W16"/>
  <c r="V16"/>
  <c r="U16"/>
  <c r="T16"/>
  <c r="S16"/>
  <c r="R16"/>
  <c r="O16"/>
  <c r="N16"/>
  <c r="M16"/>
  <c r="L16"/>
  <c r="K16"/>
  <c r="J16"/>
  <c r="G16"/>
  <c r="F16"/>
  <c r="E16"/>
  <c r="D16"/>
  <c r="C16"/>
  <c r="B16"/>
  <c r="DO15"/>
  <c r="DN15"/>
  <c r="DM15"/>
  <c r="DL15"/>
  <c r="DK15"/>
  <c r="DJ15"/>
  <c r="DG15"/>
  <c r="DF15"/>
  <c r="DE15"/>
  <c r="DD15"/>
  <c r="DC15"/>
  <c r="DB15"/>
  <c r="CY15"/>
  <c r="CX15"/>
  <c r="CW15"/>
  <c r="CV15"/>
  <c r="CU15"/>
  <c r="CT15"/>
  <c r="CQ15"/>
  <c r="CP15"/>
  <c r="CO15"/>
  <c r="CN15"/>
  <c r="CM15"/>
  <c r="CL15"/>
  <c r="CI15"/>
  <c r="CH15"/>
  <c r="CG15"/>
  <c r="CF15"/>
  <c r="CE15"/>
  <c r="CD15"/>
  <c r="CA15"/>
  <c r="BZ15"/>
  <c r="BY15"/>
  <c r="BX15"/>
  <c r="BW15"/>
  <c r="BV15"/>
  <c r="BS15"/>
  <c r="BR15"/>
  <c r="BQ15"/>
  <c r="BP15"/>
  <c r="BO15"/>
  <c r="BN15"/>
  <c r="BK15"/>
  <c r="BJ15"/>
  <c r="BI15"/>
  <c r="BH15"/>
  <c r="BG15"/>
  <c r="BF15"/>
  <c r="BC15"/>
  <c r="BB15"/>
  <c r="BA15"/>
  <c r="AZ15"/>
  <c r="AY15"/>
  <c r="AX15"/>
  <c r="AU15"/>
  <c r="AT15"/>
  <c r="AS15"/>
  <c r="AR15"/>
  <c r="AQ15"/>
  <c r="AP15"/>
  <c r="AM15"/>
  <c r="AL15"/>
  <c r="AK15"/>
  <c r="AJ15"/>
  <c r="AI15"/>
  <c r="AH15"/>
  <c r="AE15"/>
  <c r="AD15"/>
  <c r="AC15"/>
  <c r="AB15"/>
  <c r="AA15"/>
  <c r="Z15"/>
  <c r="W15"/>
  <c r="V15"/>
  <c r="U15"/>
  <c r="T15"/>
  <c r="S15"/>
  <c r="R15"/>
  <c r="O15"/>
  <c r="N15"/>
  <c r="M15"/>
  <c r="L15"/>
  <c r="K15"/>
  <c r="J15"/>
  <c r="G15"/>
  <c r="F15"/>
  <c r="E15"/>
  <c r="D15"/>
  <c r="C15"/>
  <c r="B15"/>
  <c r="DO14"/>
  <c r="DN14"/>
  <c r="DM14"/>
  <c r="DL14"/>
  <c r="DK14"/>
  <c r="DJ14"/>
  <c r="DG14"/>
  <c r="DF14"/>
  <c r="DE14"/>
  <c r="DD14"/>
  <c r="DC14"/>
  <c r="DB14"/>
  <c r="CY14"/>
  <c r="CX14"/>
  <c r="CW14"/>
  <c r="CV14"/>
  <c r="CU14"/>
  <c r="CT14"/>
  <c r="CQ14"/>
  <c r="CP14"/>
  <c r="CO14"/>
  <c r="CN14"/>
  <c r="CM14"/>
  <c r="CL14"/>
  <c r="CI14"/>
  <c r="CH14"/>
  <c r="CG14"/>
  <c r="CF14"/>
  <c r="CE14"/>
  <c r="CD14"/>
  <c r="CA14"/>
  <c r="BZ14"/>
  <c r="BY14"/>
  <c r="BX14"/>
  <c r="BW14"/>
  <c r="BV14"/>
  <c r="BS14"/>
  <c r="BR14"/>
  <c r="BQ14"/>
  <c r="BP14"/>
  <c r="BO14"/>
  <c r="BN14"/>
  <c r="BK14"/>
  <c r="BJ14"/>
  <c r="BI14"/>
  <c r="BH14"/>
  <c r="BG14"/>
  <c r="BF14"/>
  <c r="BC14"/>
  <c r="BB14"/>
  <c r="BA14"/>
  <c r="AZ14"/>
  <c r="AY14"/>
  <c r="AX14"/>
  <c r="AU14"/>
  <c r="AT14"/>
  <c r="AS14"/>
  <c r="AR14"/>
  <c r="AQ14"/>
  <c r="AP14"/>
  <c r="AM14"/>
  <c r="AL14"/>
  <c r="AK14"/>
  <c r="AJ14"/>
  <c r="AI14"/>
  <c r="AH14"/>
  <c r="AE14"/>
  <c r="AD14"/>
  <c r="AC14"/>
  <c r="AB14"/>
  <c r="AA14"/>
  <c r="Z14"/>
  <c r="W14"/>
  <c r="V14"/>
  <c r="U14"/>
  <c r="T14"/>
  <c r="S14"/>
  <c r="R14"/>
  <c r="O14"/>
  <c r="N14"/>
  <c r="M14"/>
  <c r="L14"/>
  <c r="K14"/>
  <c r="J14"/>
  <c r="G14"/>
  <c r="F14"/>
  <c r="E14"/>
  <c r="D14"/>
  <c r="C14"/>
  <c r="B14"/>
  <c r="DO13"/>
  <c r="DN13"/>
  <c r="DM13"/>
  <c r="DL13"/>
  <c r="DK13"/>
  <c r="DJ13"/>
  <c r="DG13"/>
  <c r="DF13"/>
  <c r="DE13"/>
  <c r="DD13"/>
  <c r="DC13"/>
  <c r="DB13"/>
  <c r="CY13"/>
  <c r="CX13"/>
  <c r="CW13"/>
  <c r="CV13"/>
  <c r="CU13"/>
  <c r="CT13"/>
  <c r="CQ13"/>
  <c r="CP13"/>
  <c r="CO13"/>
  <c r="CN13"/>
  <c r="CM13"/>
  <c r="CL13"/>
  <c r="CI13"/>
  <c r="CH13"/>
  <c r="CG13"/>
  <c r="CF13"/>
  <c r="CE13"/>
  <c r="CD13"/>
  <c r="CA13"/>
  <c r="BZ13"/>
  <c r="BY13"/>
  <c r="BX13"/>
  <c r="BW13"/>
  <c r="BV13"/>
  <c r="BS13"/>
  <c r="BR13"/>
  <c r="BQ13"/>
  <c r="BP13"/>
  <c r="BO13"/>
  <c r="BN13"/>
  <c r="BK13"/>
  <c r="BJ13"/>
  <c r="BI13"/>
  <c r="BH13"/>
  <c r="BG13"/>
  <c r="BF13"/>
  <c r="BC13"/>
  <c r="BB13"/>
  <c r="BA13"/>
  <c r="AZ13"/>
  <c r="AY13"/>
  <c r="AX13"/>
  <c r="AU13"/>
  <c r="AT13"/>
  <c r="AS13"/>
  <c r="AR13"/>
  <c r="AQ13"/>
  <c r="AP13"/>
  <c r="AM13"/>
  <c r="AL13"/>
  <c r="AK13"/>
  <c r="AJ13"/>
  <c r="AI13"/>
  <c r="AH13"/>
  <c r="AE13"/>
  <c r="AD13"/>
  <c r="AC13"/>
  <c r="AB13"/>
  <c r="AA13"/>
  <c r="Z13"/>
  <c r="W13"/>
  <c r="V13"/>
  <c r="U13"/>
  <c r="T13"/>
  <c r="S13"/>
  <c r="R13"/>
  <c r="O13"/>
  <c r="N13"/>
  <c r="M13"/>
  <c r="L13"/>
  <c r="K13"/>
  <c r="J13"/>
  <c r="G13"/>
  <c r="F13"/>
  <c r="E13"/>
  <c r="D13"/>
  <c r="C13"/>
  <c r="B13"/>
  <c r="DO12"/>
  <c r="DN12"/>
  <c r="DM12"/>
  <c r="DL12"/>
  <c r="DK12"/>
  <c r="DJ12"/>
  <c r="DG12"/>
  <c r="DF12"/>
  <c r="DE12"/>
  <c r="DD12"/>
  <c r="DC12"/>
  <c r="DB12"/>
  <c r="CY12"/>
  <c r="CX12"/>
  <c r="CW12"/>
  <c r="CV12"/>
  <c r="CU12"/>
  <c r="CT12"/>
  <c r="CQ12"/>
  <c r="CP12"/>
  <c r="CO12"/>
  <c r="CN12"/>
  <c r="CM12"/>
  <c r="CL12"/>
  <c r="CI12"/>
  <c r="CH12"/>
  <c r="CG12"/>
  <c r="CF12"/>
  <c r="CE12"/>
  <c r="CD12"/>
  <c r="CA12"/>
  <c r="BZ12"/>
  <c r="BY12"/>
  <c r="BX12"/>
  <c r="BW12"/>
  <c r="BV12"/>
  <c r="BS12"/>
  <c r="BR12"/>
  <c r="BQ12"/>
  <c r="BP12"/>
  <c r="BO12"/>
  <c r="BN12"/>
  <c r="BK12"/>
  <c r="BJ12"/>
  <c r="BI12"/>
  <c r="BH12"/>
  <c r="BG12"/>
  <c r="BF12"/>
  <c r="BC12"/>
  <c r="BB12"/>
  <c r="BA12"/>
  <c r="AZ12"/>
  <c r="AY12"/>
  <c r="AX12"/>
  <c r="AU12"/>
  <c r="AT12"/>
  <c r="AS12"/>
  <c r="AR12"/>
  <c r="AQ12"/>
  <c r="AP12"/>
  <c r="AM12"/>
  <c r="AL12"/>
  <c r="AK12"/>
  <c r="AJ12"/>
  <c r="AI12"/>
  <c r="AH12"/>
  <c r="AE12"/>
  <c r="AD12"/>
  <c r="AC12"/>
  <c r="AB12"/>
  <c r="AA12"/>
  <c r="Z12"/>
  <c r="W12"/>
  <c r="V12"/>
  <c r="U12"/>
  <c r="T12"/>
  <c r="S12"/>
  <c r="R12"/>
  <c r="O12"/>
  <c r="N12"/>
  <c r="M12"/>
  <c r="L12"/>
  <c r="K12"/>
  <c r="J12"/>
  <c r="G12"/>
  <c r="F12"/>
  <c r="E12"/>
  <c r="D12"/>
  <c r="C12"/>
  <c r="B12"/>
  <c r="DO11"/>
  <c r="DN11"/>
  <c r="DM11"/>
  <c r="DL11"/>
  <c r="DK11"/>
  <c r="DJ11"/>
  <c r="DG11"/>
  <c r="DF11"/>
  <c r="DE11"/>
  <c r="DD11"/>
  <c r="DC11"/>
  <c r="DB11"/>
  <c r="CY11"/>
  <c r="CX11"/>
  <c r="CW11"/>
  <c r="CV11"/>
  <c r="CU11"/>
  <c r="CT11"/>
  <c r="CQ11"/>
  <c r="CP11"/>
  <c r="CO11"/>
  <c r="CN11"/>
  <c r="CM11"/>
  <c r="CL11"/>
  <c r="CI11"/>
  <c r="CH11"/>
  <c r="CG11"/>
  <c r="CF11"/>
  <c r="CE11"/>
  <c r="CD11"/>
  <c r="CA11"/>
  <c r="BZ11"/>
  <c r="BY11"/>
  <c r="BX11"/>
  <c r="BW11"/>
  <c r="BV11"/>
  <c r="BS11"/>
  <c r="BR11"/>
  <c r="BQ11"/>
  <c r="BP11"/>
  <c r="BO11"/>
  <c r="BN11"/>
  <c r="BK11"/>
  <c r="BJ11"/>
  <c r="BI11"/>
  <c r="BH11"/>
  <c r="BG11"/>
  <c r="BF11"/>
  <c r="BC11"/>
  <c r="BB11"/>
  <c r="BA11"/>
  <c r="AZ11"/>
  <c r="AY11"/>
  <c r="AX11"/>
  <c r="AU11"/>
  <c r="AT11"/>
  <c r="AS11"/>
  <c r="AR11"/>
  <c r="AQ11"/>
  <c r="AP11"/>
  <c r="AM11"/>
  <c r="AL11"/>
  <c r="AK11"/>
  <c r="AJ11"/>
  <c r="AI11"/>
  <c r="AH11"/>
  <c r="AE11"/>
  <c r="AD11"/>
  <c r="AC11"/>
  <c r="AB11"/>
  <c r="AA11"/>
  <c r="Z11"/>
  <c r="W11"/>
  <c r="V11"/>
  <c r="U11"/>
  <c r="T11"/>
  <c r="S11"/>
  <c r="R11"/>
  <c r="O11"/>
  <c r="N11"/>
  <c r="M11"/>
  <c r="L11"/>
  <c r="K11"/>
  <c r="J11"/>
  <c r="G11"/>
  <c r="F11"/>
  <c r="E11"/>
  <c r="D11"/>
  <c r="C11"/>
  <c r="B11"/>
  <c r="DO10"/>
  <c r="DN10"/>
  <c r="DM10"/>
  <c r="DL10"/>
  <c r="DK10"/>
  <c r="DJ10"/>
  <c r="DG10"/>
  <c r="DF10"/>
  <c r="DE10"/>
  <c r="DD10"/>
  <c r="DC10"/>
  <c r="DB10"/>
  <c r="CY10"/>
  <c r="CX10"/>
  <c r="CW10"/>
  <c r="CV10"/>
  <c r="CU10"/>
  <c r="CT10"/>
  <c r="CQ10"/>
  <c r="CP10"/>
  <c r="CO10"/>
  <c r="CN10"/>
  <c r="CM10"/>
  <c r="CL10"/>
  <c r="CI10"/>
  <c r="CH10"/>
  <c r="CG10"/>
  <c r="CF10"/>
  <c r="CE10"/>
  <c r="CD10"/>
  <c r="CA10"/>
  <c r="BZ10"/>
  <c r="BY10"/>
  <c r="BX10"/>
  <c r="BW10"/>
  <c r="BV10"/>
  <c r="BS10"/>
  <c r="BR10"/>
  <c r="BQ10"/>
  <c r="BP10"/>
  <c r="BO10"/>
  <c r="BN10"/>
  <c r="BK10"/>
  <c r="BJ10"/>
  <c r="BI10"/>
  <c r="BH10"/>
  <c r="BG10"/>
  <c r="BF10"/>
  <c r="BC10"/>
  <c r="BB10"/>
  <c r="BA10"/>
  <c r="AZ10"/>
  <c r="AY10"/>
  <c r="AX10"/>
  <c r="AU10"/>
  <c r="AT10"/>
  <c r="AS10"/>
  <c r="AR10"/>
  <c r="AQ10"/>
  <c r="AP10"/>
  <c r="AM10"/>
  <c r="AL10"/>
  <c r="AK10"/>
  <c r="AJ10"/>
  <c r="AI10"/>
  <c r="AH10"/>
  <c r="AE10"/>
  <c r="AD10"/>
  <c r="AC10"/>
  <c r="AB10"/>
  <c r="AA10"/>
  <c r="Z10"/>
  <c r="W10"/>
  <c r="V10"/>
  <c r="U10"/>
  <c r="T10"/>
  <c r="S10"/>
  <c r="R10"/>
  <c r="O10"/>
  <c r="N10"/>
  <c r="M10"/>
  <c r="L10"/>
  <c r="K10"/>
  <c r="J10"/>
  <c r="G10"/>
  <c r="F10"/>
  <c r="E10"/>
  <c r="D10"/>
  <c r="C10"/>
  <c r="B10"/>
  <c r="DO9"/>
  <c r="DN9"/>
  <c r="DM9"/>
  <c r="DL9"/>
  <c r="DK9"/>
  <c r="DJ9"/>
  <c r="DG9"/>
  <c r="DF9"/>
  <c r="DE9"/>
  <c r="DD9"/>
  <c r="DC9"/>
  <c r="DB9"/>
  <c r="CY9"/>
  <c r="CX9"/>
  <c r="CW9"/>
  <c r="CV9"/>
  <c r="CU9"/>
  <c r="CT9"/>
  <c r="CQ9"/>
  <c r="CP9"/>
  <c r="CO9"/>
  <c r="CN9"/>
  <c r="CM9"/>
  <c r="CL9"/>
  <c r="CI9"/>
  <c r="CH9"/>
  <c r="CG9"/>
  <c r="CF9"/>
  <c r="CE9"/>
  <c r="CD9"/>
  <c r="CA9"/>
  <c r="BZ9"/>
  <c r="BY9"/>
  <c r="BX9"/>
  <c r="BW9"/>
  <c r="BV9"/>
  <c r="BS9"/>
  <c r="BR9"/>
  <c r="BQ9"/>
  <c r="BP9"/>
  <c r="BO9"/>
  <c r="BN9"/>
  <c r="BK9"/>
  <c r="BJ9"/>
  <c r="BI9"/>
  <c r="BH9"/>
  <c r="BG9"/>
  <c r="BF9"/>
  <c r="BC9"/>
  <c r="BB9"/>
  <c r="BA9"/>
  <c r="AZ9"/>
  <c r="AY9"/>
  <c r="AX9"/>
  <c r="AU9"/>
  <c r="AT9"/>
  <c r="AS9"/>
  <c r="AR9"/>
  <c r="AQ9"/>
  <c r="AP9"/>
  <c r="AM9"/>
  <c r="AL9"/>
  <c r="AK9"/>
  <c r="AJ9"/>
  <c r="AI9"/>
  <c r="AH9"/>
  <c r="AE9"/>
  <c r="AD9"/>
  <c r="AC9"/>
  <c r="AB9"/>
  <c r="AA9"/>
  <c r="Z9"/>
  <c r="W9"/>
  <c r="V9"/>
  <c r="U9"/>
  <c r="T9"/>
  <c r="S9"/>
  <c r="R9"/>
  <c r="O9"/>
  <c r="N9"/>
  <c r="M9"/>
  <c r="L9"/>
  <c r="K9"/>
  <c r="J9"/>
  <c r="G9"/>
  <c r="F9"/>
  <c r="E9"/>
  <c r="D9"/>
  <c r="C9"/>
  <c r="B9"/>
  <c r="DO8"/>
  <c r="DN8"/>
  <c r="DM8"/>
  <c r="DL8"/>
  <c r="DK8"/>
  <c r="DJ8"/>
  <c r="DG8"/>
  <c r="DF8"/>
  <c r="DE8"/>
  <c r="DD8"/>
  <c r="DC8"/>
  <c r="DB8"/>
  <c r="CY8"/>
  <c r="CX8"/>
  <c r="CW8"/>
  <c r="CV8"/>
  <c r="CU8"/>
  <c r="CT8"/>
  <c r="CQ8"/>
  <c r="CP8"/>
  <c r="CO8"/>
  <c r="CN8"/>
  <c r="CM8"/>
  <c r="CL8"/>
  <c r="CI8"/>
  <c r="CH8"/>
  <c r="CG8"/>
  <c r="CF8"/>
  <c r="CE8"/>
  <c r="CD8"/>
  <c r="CA8"/>
  <c r="BZ8"/>
  <c r="BY8"/>
  <c r="BX8"/>
  <c r="BW8"/>
  <c r="BV8"/>
  <c r="BS8"/>
  <c r="BR8"/>
  <c r="BQ8"/>
  <c r="BP8"/>
  <c r="BO8"/>
  <c r="BN8"/>
  <c r="BK8"/>
  <c r="BJ8"/>
  <c r="BI8"/>
  <c r="BH8"/>
  <c r="BG8"/>
  <c r="BF8"/>
  <c r="BC8"/>
  <c r="BB8"/>
  <c r="BA8"/>
  <c r="AZ8"/>
  <c r="AY8"/>
  <c r="AX8"/>
  <c r="AU8"/>
  <c r="AT8"/>
  <c r="AS8"/>
  <c r="AR8"/>
  <c r="AQ8"/>
  <c r="AP8"/>
  <c r="AM8"/>
  <c r="AL8"/>
  <c r="AK8"/>
  <c r="AJ8"/>
  <c r="AI8"/>
  <c r="AH8"/>
  <c r="AE8"/>
  <c r="AD8"/>
  <c r="AC8"/>
  <c r="AB8"/>
  <c r="AA8"/>
  <c r="Z8"/>
  <c r="W8"/>
  <c r="V8"/>
  <c r="U8"/>
  <c r="T8"/>
  <c r="S8"/>
  <c r="R8"/>
  <c r="O8"/>
  <c r="N8"/>
  <c r="M8"/>
  <c r="L8"/>
  <c r="K8"/>
  <c r="J8"/>
  <c r="G8"/>
  <c r="F8"/>
  <c r="E8"/>
  <c r="D8"/>
  <c r="C8"/>
  <c r="B8"/>
  <c r="DO7"/>
  <c r="DN7"/>
  <c r="DM7"/>
  <c r="DL7"/>
  <c r="DK7"/>
  <c r="DJ7"/>
  <c r="DG7"/>
  <c r="DF7"/>
  <c r="DE7"/>
  <c r="DD7"/>
  <c r="DC7"/>
  <c r="DB7"/>
  <c r="CY7"/>
  <c r="CX7"/>
  <c r="CW7"/>
  <c r="CV7"/>
  <c r="CU7"/>
  <c r="CT7"/>
  <c r="CQ7"/>
  <c r="CP7"/>
  <c r="CO7"/>
  <c r="CN7"/>
  <c r="CM7"/>
  <c r="CL7"/>
  <c r="CI7"/>
  <c r="CH7"/>
  <c r="CG7"/>
  <c r="CF7"/>
  <c r="CE7"/>
  <c r="CD7"/>
  <c r="CA7"/>
  <c r="BZ7"/>
  <c r="BY7"/>
  <c r="BX7"/>
  <c r="BW7"/>
  <c r="BV7"/>
  <c r="BS7"/>
  <c r="BR7"/>
  <c r="BQ7"/>
  <c r="BP7"/>
  <c r="BO7"/>
  <c r="BN7"/>
  <c r="BK7"/>
  <c r="BJ7"/>
  <c r="BI7"/>
  <c r="BH7"/>
  <c r="BG7"/>
  <c r="BF7"/>
  <c r="BC7"/>
  <c r="BB7"/>
  <c r="BA7"/>
  <c r="AZ7"/>
  <c r="AY7"/>
  <c r="AX7"/>
  <c r="AU7"/>
  <c r="AT7"/>
  <c r="AS7"/>
  <c r="AR7"/>
  <c r="AQ7"/>
  <c r="AP7"/>
  <c r="AM7"/>
  <c r="AL7"/>
  <c r="AK7"/>
  <c r="AJ7"/>
  <c r="AI7"/>
  <c r="AH7"/>
  <c r="AE7"/>
  <c r="AD7"/>
  <c r="AC7"/>
  <c r="AB7"/>
  <c r="AA7"/>
  <c r="Z7"/>
  <c r="W7"/>
  <c r="V7"/>
  <c r="U7"/>
  <c r="T7"/>
  <c r="S7"/>
  <c r="R7"/>
  <c r="O7"/>
  <c r="N7"/>
  <c r="M7"/>
  <c r="L7"/>
  <c r="K7"/>
  <c r="J7"/>
  <c r="G7"/>
  <c r="F7"/>
  <c r="E7"/>
  <c r="D7"/>
  <c r="C7"/>
  <c r="B7"/>
  <c r="DO6"/>
  <c r="DN6"/>
  <c r="DM6"/>
  <c r="DL6"/>
  <c r="DK6"/>
  <c r="DJ6"/>
  <c r="DG6"/>
  <c r="DF6"/>
  <c r="DE6"/>
  <c r="DD6"/>
  <c r="DC6"/>
  <c r="DB6"/>
  <c r="CY6"/>
  <c r="CX6"/>
  <c r="CW6"/>
  <c r="CV6"/>
  <c r="CU6"/>
  <c r="CT6"/>
  <c r="CQ6"/>
  <c r="CP6"/>
  <c r="CO6"/>
  <c r="CN6"/>
  <c r="CM6"/>
  <c r="CL6"/>
  <c r="CI6"/>
  <c r="CH6"/>
  <c r="CG6"/>
  <c r="CF6"/>
  <c r="CE6"/>
  <c r="CD6"/>
  <c r="CA6"/>
  <c r="BZ6"/>
  <c r="BY6"/>
  <c r="BX6"/>
  <c r="BW6"/>
  <c r="BV6"/>
  <c r="BS6"/>
  <c r="BR6"/>
  <c r="BQ6"/>
  <c r="BP6"/>
  <c r="BO6"/>
  <c r="BN6"/>
  <c r="BK6"/>
  <c r="BJ6"/>
  <c r="BI6"/>
  <c r="BH6"/>
  <c r="BG6"/>
  <c r="BF6"/>
  <c r="BC6"/>
  <c r="BB6"/>
  <c r="BA6"/>
  <c r="AZ6"/>
  <c r="AY6"/>
  <c r="AX6"/>
  <c r="AU6"/>
  <c r="AT6"/>
  <c r="AS6"/>
  <c r="AR6"/>
  <c r="AQ6"/>
  <c r="AP6"/>
  <c r="AM6"/>
  <c r="AL6"/>
  <c r="AK6"/>
  <c r="AJ6"/>
  <c r="AI6"/>
  <c r="AH6"/>
  <c r="AE6"/>
  <c r="AD6"/>
  <c r="AC6"/>
  <c r="AB6"/>
  <c r="AA6"/>
  <c r="Z6"/>
  <c r="W6"/>
  <c r="V6"/>
  <c r="U6"/>
  <c r="T6"/>
  <c r="S6"/>
  <c r="R6"/>
  <c r="O6"/>
  <c r="N6"/>
  <c r="M6"/>
  <c r="L6"/>
  <c r="K6"/>
  <c r="J6"/>
  <c r="G6"/>
  <c r="F6"/>
  <c r="E6"/>
  <c r="D6"/>
  <c r="C6"/>
  <c r="B6"/>
  <c r="FN5"/>
  <c r="DO5"/>
  <c r="DN5"/>
  <c r="DM5"/>
  <c r="DL5"/>
  <c r="DK5"/>
  <c r="DJ5"/>
  <c r="DG5"/>
  <c r="DF5"/>
  <c r="DE5"/>
  <c r="DD5"/>
  <c r="DC5"/>
  <c r="DB5"/>
  <c r="CY5"/>
  <c r="CX5"/>
  <c r="CW5"/>
  <c r="CV5"/>
  <c r="CU5"/>
  <c r="CT5"/>
  <c r="CQ5"/>
  <c r="CP5"/>
  <c r="CO5"/>
  <c r="CN5"/>
  <c r="CM5"/>
  <c r="CL5"/>
  <c r="CI5"/>
  <c r="CH5"/>
  <c r="CG5"/>
  <c r="CG43" s="1"/>
  <c r="CF5"/>
  <c r="CE5"/>
  <c r="CD5"/>
  <c r="CA5"/>
  <c r="BZ5"/>
  <c r="BY5"/>
  <c r="BX5"/>
  <c r="BW5"/>
  <c r="BV5"/>
  <c r="BS5"/>
  <c r="BR5"/>
  <c r="BQ5"/>
  <c r="BP5"/>
  <c r="BO5"/>
  <c r="BN5"/>
  <c r="BK5"/>
  <c r="BJ5"/>
  <c r="BI5"/>
  <c r="BH5"/>
  <c r="BG5"/>
  <c r="BF5"/>
  <c r="BC5"/>
  <c r="BB5"/>
  <c r="BA5"/>
  <c r="AZ5"/>
  <c r="AY5"/>
  <c r="AX5"/>
  <c r="AU5"/>
  <c r="AT5"/>
  <c r="AS5"/>
  <c r="AR5"/>
  <c r="AQ5"/>
  <c r="AP5"/>
  <c r="AM5"/>
  <c r="AL5"/>
  <c r="AK5"/>
  <c r="AJ5"/>
  <c r="AI5"/>
  <c r="AH5"/>
  <c r="AE5"/>
  <c r="AD5"/>
  <c r="AC5"/>
  <c r="AB5"/>
  <c r="AA5"/>
  <c r="Z5"/>
  <c r="W5"/>
  <c r="V5"/>
  <c r="U5"/>
  <c r="T5"/>
  <c r="S5"/>
  <c r="R5"/>
  <c r="O5"/>
  <c r="N5"/>
  <c r="M5"/>
  <c r="M41" s="1"/>
  <c r="L5"/>
  <c r="K5"/>
  <c r="J5"/>
  <c r="G5"/>
  <c r="F5"/>
  <c r="E5"/>
  <c r="D5"/>
  <c r="C5"/>
  <c r="B5"/>
  <c r="DO4"/>
  <c r="DN4"/>
  <c r="DM4"/>
  <c r="DL4"/>
  <c r="DK4"/>
  <c r="DJ4"/>
  <c r="DG4"/>
  <c r="DF4"/>
  <c r="DE4"/>
  <c r="DD4"/>
  <c r="DC4"/>
  <c r="DB4"/>
  <c r="CY4"/>
  <c r="CX4"/>
  <c r="CW4"/>
  <c r="CV4"/>
  <c r="CU4"/>
  <c r="CT4"/>
  <c r="CQ4"/>
  <c r="CP4"/>
  <c r="CO4"/>
  <c r="CN4"/>
  <c r="CM4"/>
  <c r="CL4"/>
  <c r="CI4"/>
  <c r="CH4"/>
  <c r="CG4"/>
  <c r="CF4"/>
  <c r="CE4"/>
  <c r="CD4"/>
  <c r="CA4"/>
  <c r="BZ4"/>
  <c r="BY4"/>
  <c r="BX4"/>
  <c r="BW4"/>
  <c r="BV4"/>
  <c r="BS4"/>
  <c r="BR4"/>
  <c r="BQ4"/>
  <c r="BP4"/>
  <c r="BO4"/>
  <c r="BN4"/>
  <c r="BK4"/>
  <c r="BJ4"/>
  <c r="BI4"/>
  <c r="BH4"/>
  <c r="BG4"/>
  <c r="BF4"/>
  <c r="BC4"/>
  <c r="BB4"/>
  <c r="BA4"/>
  <c r="AZ4"/>
  <c r="AY4"/>
  <c r="AX4"/>
  <c r="AU4"/>
  <c r="AT4"/>
  <c r="AS4"/>
  <c r="AR4"/>
  <c r="AQ4"/>
  <c r="AP4"/>
  <c r="AM4"/>
  <c r="AL4"/>
  <c r="AK4"/>
  <c r="AJ4"/>
  <c r="AI4"/>
  <c r="AH4"/>
  <c r="AE4"/>
  <c r="AD4"/>
  <c r="AC4"/>
  <c r="AB4"/>
  <c r="AA4"/>
  <c r="Z4"/>
  <c r="W4"/>
  <c r="V4"/>
  <c r="U4"/>
  <c r="T4"/>
  <c r="S4"/>
  <c r="R4"/>
  <c r="O4"/>
  <c r="N4"/>
  <c r="M4"/>
  <c r="L4"/>
  <c r="K4"/>
  <c r="J4"/>
  <c r="R11" i="5"/>
  <c r="R21"/>
  <c r="C17" i="76"/>
  <c r="H39" i="78"/>
  <c r="D36" i="71"/>
  <c r="C41" i="292"/>
  <c r="P47" i="240"/>
  <c r="P48" s="1"/>
  <c r="H43" i="4"/>
  <c r="H61" i="5"/>
  <c r="H62"/>
  <c r="H63"/>
  <c r="H64"/>
  <c r="H65"/>
  <c r="H66"/>
  <c r="H67"/>
  <c r="H68"/>
  <c r="H69"/>
  <c r="H70"/>
  <c r="H71"/>
  <c r="H72"/>
  <c r="H73"/>
  <c r="H74"/>
  <c r="H75"/>
  <c r="H76"/>
  <c r="H77"/>
  <c r="H78"/>
  <c r="H79"/>
  <c r="H80"/>
  <c r="H81"/>
  <c r="H82"/>
  <c r="H83"/>
  <c r="H84"/>
  <c r="H85"/>
  <c r="H86"/>
  <c r="H87"/>
  <c r="H88"/>
  <c r="H89"/>
  <c r="H90"/>
  <c r="H91"/>
  <c r="H92"/>
  <c r="H60"/>
  <c r="G93"/>
  <c r="H93" s="1"/>
  <c r="B41" i="4"/>
  <c r="DA41" i="298" l="1"/>
  <c r="CS43"/>
  <c r="CK41"/>
  <c r="X43"/>
  <c r="X41"/>
  <c r="AF43"/>
  <c r="AF41"/>
  <c r="AK41"/>
  <c r="BD43"/>
  <c r="BD41"/>
  <c r="BY43"/>
  <c r="Y43"/>
  <c r="U43"/>
  <c r="AW43"/>
  <c r="BE43"/>
  <c r="CK43"/>
  <c r="M43"/>
  <c r="BL41"/>
  <c r="CS41"/>
  <c r="DQ43"/>
  <c r="AC41"/>
  <c r="BI41"/>
  <c r="CO41"/>
  <c r="AK43"/>
  <c r="BQ43"/>
  <c r="CW43"/>
  <c r="E41"/>
  <c r="DE43"/>
  <c r="B43"/>
  <c r="F43"/>
  <c r="Q41"/>
  <c r="U41"/>
  <c r="AS43"/>
  <c r="CD43"/>
  <c r="CH43"/>
  <c r="DA43"/>
  <c r="Y41"/>
  <c r="BE41"/>
  <c r="AV43"/>
  <c r="AV41"/>
  <c r="Z43"/>
  <c r="AD43"/>
  <c r="BF43"/>
  <c r="BJ43"/>
  <c r="BN43"/>
  <c r="BR43"/>
  <c r="CT43"/>
  <c r="CX43"/>
  <c r="AN43"/>
  <c r="AN41"/>
  <c r="R43"/>
  <c r="V43"/>
  <c r="AX43"/>
  <c r="BB43"/>
  <c r="CL43"/>
  <c r="CP43"/>
  <c r="D41"/>
  <c r="L41"/>
  <c r="T41"/>
  <c r="AB41"/>
  <c r="AJ41"/>
  <c r="AR41"/>
  <c r="AZ41"/>
  <c r="BH41"/>
  <c r="BP41"/>
  <c r="BX41"/>
  <c r="CF41"/>
  <c r="CN41"/>
  <c r="CV41"/>
  <c r="DD41"/>
  <c r="DL41"/>
  <c r="T43"/>
  <c r="AB43"/>
  <c r="AJ43"/>
  <c r="AR43"/>
  <c r="AZ43"/>
  <c r="BL43"/>
  <c r="C41"/>
  <c r="G41"/>
  <c r="K41"/>
  <c r="O41"/>
  <c r="S41"/>
  <c r="W41"/>
  <c r="AA41"/>
  <c r="AE41"/>
  <c r="AI41"/>
  <c r="AM41"/>
  <c r="AQ41"/>
  <c r="AU41"/>
  <c r="AY41"/>
  <c r="BC41"/>
  <c r="BG41"/>
  <c r="BK41"/>
  <c r="BO41"/>
  <c r="BS41"/>
  <c r="BW41"/>
  <c r="CA41"/>
  <c r="CE41"/>
  <c r="CI41"/>
  <c r="CM41"/>
  <c r="CQ41"/>
  <c r="CU41"/>
  <c r="CY41"/>
  <c r="DC41"/>
  <c r="DG41"/>
  <c r="DK41"/>
  <c r="DO41"/>
  <c r="B41"/>
  <c r="F41"/>
  <c r="J41"/>
  <c r="N41"/>
  <c r="R41"/>
  <c r="V41"/>
  <c r="Z41"/>
  <c r="AD41"/>
  <c r="AH41"/>
  <c r="AL41"/>
  <c r="AP41"/>
  <c r="AT41"/>
  <c r="AX41"/>
  <c r="BB41"/>
  <c r="BF41"/>
  <c r="BJ41"/>
  <c r="BN41"/>
  <c r="BR41"/>
  <c r="BV41"/>
  <c r="BZ41"/>
  <c r="CD41"/>
  <c r="CH41"/>
  <c r="CL41"/>
  <c r="CP41"/>
  <c r="CT41"/>
  <c r="CX41"/>
  <c r="DB41"/>
  <c r="DF41"/>
  <c r="DJ41"/>
  <c r="DN41"/>
  <c r="Q41" i="297"/>
  <c r="M41"/>
  <c r="BI41"/>
  <c r="CW43"/>
  <c r="BE43"/>
  <c r="CK43"/>
  <c r="DQ43"/>
  <c r="J43"/>
  <c r="N43"/>
  <c r="AP43"/>
  <c r="AT43"/>
  <c r="AX43"/>
  <c r="BB43"/>
  <c r="CD43"/>
  <c r="CH43"/>
  <c r="DJ43"/>
  <c r="DN43"/>
  <c r="BE41"/>
  <c r="CK41"/>
  <c r="DQ41"/>
  <c r="Q43"/>
  <c r="CC41"/>
  <c r="DI41"/>
  <c r="AC41"/>
  <c r="BY41"/>
  <c r="CO41"/>
  <c r="DE41"/>
  <c r="U43"/>
  <c r="BQ43"/>
  <c r="R43"/>
  <c r="V43"/>
  <c r="BF43"/>
  <c r="BJ43"/>
  <c r="CL43"/>
  <c r="CP43"/>
  <c r="AV41"/>
  <c r="C41"/>
  <c r="G41"/>
  <c r="K41"/>
  <c r="O41"/>
  <c r="S41"/>
  <c r="W41"/>
  <c r="AA41"/>
  <c r="AE41"/>
  <c r="AI41"/>
  <c r="AM41"/>
  <c r="AQ41"/>
  <c r="AU41"/>
  <c r="AY41"/>
  <c r="BC41"/>
  <c r="BG41"/>
  <c r="BK41"/>
  <c r="BO41"/>
  <c r="BS41"/>
  <c r="BW41"/>
  <c r="CA41"/>
  <c r="CE41"/>
  <c r="CI41"/>
  <c r="CM41"/>
  <c r="CQ41"/>
  <c r="CU41"/>
  <c r="CY41"/>
  <c r="DC41"/>
  <c r="DG41"/>
  <c r="DK41"/>
  <c r="DO41"/>
  <c r="D41"/>
  <c r="L41"/>
  <c r="T41"/>
  <c r="AB41"/>
  <c r="AJ41"/>
  <c r="AR41"/>
  <c r="AZ41"/>
  <c r="BH41"/>
  <c r="BP41"/>
  <c r="BX41"/>
  <c r="CF41"/>
  <c r="CN41"/>
  <c r="CV41"/>
  <c r="DD41"/>
  <c r="DL41"/>
  <c r="B41"/>
  <c r="F41"/>
  <c r="J41"/>
  <c r="N41"/>
  <c r="R41"/>
  <c r="V41"/>
  <c r="Z41"/>
  <c r="AD41"/>
  <c r="AH41"/>
  <c r="AL41"/>
  <c r="AP41"/>
  <c r="AT41"/>
  <c r="AX41"/>
  <c r="BB41"/>
  <c r="BF41"/>
  <c r="BJ41"/>
  <c r="BN41"/>
  <c r="BR41"/>
  <c r="BV41"/>
  <c r="BZ41"/>
  <c r="CD41"/>
  <c r="CH41"/>
  <c r="CL41"/>
  <c r="CP41"/>
  <c r="CT41"/>
  <c r="CX41"/>
  <c r="DB41"/>
  <c r="DF41"/>
  <c r="DJ41"/>
  <c r="DN41"/>
  <c r="AP43" i="294"/>
  <c r="BW43"/>
  <c r="CE43"/>
  <c r="CM43"/>
  <c r="DC43"/>
  <c r="DH38"/>
  <c r="CJ38"/>
  <c r="X38"/>
  <c r="AY43"/>
  <c r="CU43"/>
  <c r="BU43"/>
  <c r="BU41"/>
  <c r="BY43"/>
  <c r="CS41"/>
  <c r="B43"/>
  <c r="U41"/>
  <c r="BI43"/>
  <c r="CG41"/>
  <c r="AC41"/>
  <c r="BI41"/>
  <c r="CO41"/>
  <c r="CW43"/>
  <c r="J43"/>
  <c r="N43"/>
  <c r="AC43"/>
  <c r="BA41"/>
  <c r="CO43"/>
  <c r="DM41"/>
  <c r="BY41"/>
  <c r="U43"/>
  <c r="BA43"/>
  <c r="DM43"/>
  <c r="AS43"/>
  <c r="DE43"/>
  <c r="E41"/>
  <c r="AG41"/>
  <c r="F43"/>
  <c r="AK43"/>
  <c r="AX43"/>
  <c r="BB43"/>
  <c r="BM41"/>
  <c r="BQ41"/>
  <c r="BV43"/>
  <c r="BZ43"/>
  <c r="DJ43"/>
  <c r="DN43"/>
  <c r="AG43"/>
  <c r="BM43"/>
  <c r="CS43"/>
  <c r="P43"/>
  <c r="AH43"/>
  <c r="AL43"/>
  <c r="BN43"/>
  <c r="BR43"/>
  <c r="CT43"/>
  <c r="CX43"/>
  <c r="Z43"/>
  <c r="AD43"/>
  <c r="BF43"/>
  <c r="BJ43"/>
  <c r="CL43"/>
  <c r="CP43"/>
  <c r="P41"/>
  <c r="DD41"/>
  <c r="C41"/>
  <c r="G41"/>
  <c r="K41"/>
  <c r="O41"/>
  <c r="S41"/>
  <c r="W41"/>
  <c r="AA41"/>
  <c r="AE41"/>
  <c r="AI41"/>
  <c r="AM41"/>
  <c r="AQ41"/>
  <c r="AU41"/>
  <c r="AY41"/>
  <c r="BC41"/>
  <c r="BG41"/>
  <c r="BK41"/>
  <c r="BO41"/>
  <c r="BS41"/>
  <c r="BW41"/>
  <c r="CA41"/>
  <c r="CE41"/>
  <c r="CI41"/>
  <c r="CM41"/>
  <c r="CQ41"/>
  <c r="CU41"/>
  <c r="CY41"/>
  <c r="DC41"/>
  <c r="DG41"/>
  <c r="DK41"/>
  <c r="DO41"/>
  <c r="D41"/>
  <c r="L41"/>
  <c r="T41"/>
  <c r="AB41"/>
  <c r="AJ41"/>
  <c r="AR41"/>
  <c r="AZ41"/>
  <c r="BH41"/>
  <c r="BP41"/>
  <c r="BX41"/>
  <c r="CF41"/>
  <c r="CN41"/>
  <c r="CV41"/>
  <c r="DL41"/>
  <c r="B41"/>
  <c r="F41"/>
  <c r="J41"/>
  <c r="N41"/>
  <c r="R41"/>
  <c r="V41"/>
  <c r="Z41"/>
  <c r="AD41"/>
  <c r="AH41"/>
  <c r="AL41"/>
  <c r="AP41"/>
  <c r="AT41"/>
  <c r="AX41"/>
  <c r="BB41"/>
  <c r="BF41"/>
  <c r="BJ41"/>
  <c r="BN41"/>
  <c r="BR41"/>
  <c r="BV41"/>
  <c r="BZ41"/>
  <c r="CD41"/>
  <c r="CH41"/>
  <c r="CL41"/>
  <c r="CP41"/>
  <c r="CT41"/>
  <c r="CX41"/>
  <c r="DB41"/>
  <c r="DF41"/>
  <c r="DJ41"/>
  <c r="DN41"/>
  <c r="R36" i="239"/>
  <c r="R37" s="1"/>
  <c r="R38" s="1"/>
  <c r="R39" s="1"/>
  <c r="S36"/>
  <c r="S37" s="1"/>
  <c r="S38" s="1"/>
  <c r="S39" s="1"/>
  <c r="AA15"/>
  <c r="AA16" s="1"/>
  <c r="AA17" s="1"/>
  <c r="AA18" s="1"/>
  <c r="Z15"/>
  <c r="Z16" s="1"/>
  <c r="Z17" s="1"/>
  <c r="Z18"/>
  <c r="AA15" i="240"/>
  <c r="AA16" s="1"/>
  <c r="AA17" s="1"/>
  <c r="AA18" s="1"/>
  <c r="Z15"/>
  <c r="Z16" s="1"/>
  <c r="Z17" s="1"/>
  <c r="Z18"/>
  <c r="W31" i="239"/>
  <c r="W32" s="1"/>
  <c r="W33" s="1"/>
  <c r="W34" s="1"/>
  <c r="V31"/>
  <c r="V32" s="1"/>
  <c r="V33" s="1"/>
  <c r="V34"/>
  <c r="W26"/>
  <c r="W27" s="1"/>
  <c r="W28" s="1"/>
  <c r="W29" s="1"/>
  <c r="V26"/>
  <c r="AH31" i="238"/>
  <c r="AH32" s="1"/>
  <c r="AH33" s="1"/>
  <c r="AH34"/>
  <c r="AG31"/>
  <c r="AG32" s="1"/>
  <c r="AG33" s="1"/>
  <c r="AG34" s="1"/>
  <c r="CH13" i="5" s="1"/>
  <c r="AH26" i="238"/>
  <c r="AH27" s="1"/>
  <c r="AH28" s="1"/>
  <c r="AH29" s="1"/>
  <c r="AG26"/>
  <c r="AG27" s="1"/>
  <c r="AG28" s="1"/>
  <c r="AG29" s="1"/>
  <c r="AB39"/>
  <c r="BU18" i="5" s="1"/>
  <c r="AA39" i="238"/>
  <c r="AB36"/>
  <c r="AB37" s="1"/>
  <c r="AA36"/>
  <c r="S33" i="239"/>
  <c r="R33"/>
  <c r="R34" s="1"/>
  <c r="AB33" i="238"/>
  <c r="AA34"/>
  <c r="AA33"/>
  <c r="O20" i="239"/>
  <c r="O21" s="1"/>
  <c r="O22" s="1"/>
  <c r="O19"/>
  <c r="N19"/>
  <c r="N20" s="1"/>
  <c r="N21" s="1"/>
  <c r="N22" s="1"/>
  <c r="M30"/>
  <c r="M31" s="1"/>
  <c r="L30"/>
  <c r="L31"/>
  <c r="M27"/>
  <c r="M24"/>
  <c r="M25" s="1"/>
  <c r="M26" s="1"/>
  <c r="M24" i="240"/>
  <c r="M25" s="1"/>
  <c r="L25"/>
  <c r="L24"/>
  <c r="L24" i="239"/>
  <c r="L25" s="1"/>
  <c r="L26" s="1"/>
  <c r="L27" s="1"/>
  <c r="L28" s="1"/>
  <c r="S30" i="238"/>
  <c r="S31"/>
  <c r="R30"/>
  <c r="R31" s="1"/>
  <c r="R32" s="1"/>
  <c r="S24"/>
  <c r="S25" s="1"/>
  <c r="S26" s="1"/>
  <c r="S27" s="1"/>
  <c r="R24"/>
  <c r="R25" s="1"/>
  <c r="L30" i="240"/>
  <c r="L31" s="1"/>
  <c r="M30"/>
  <c r="M31"/>
  <c r="M32" s="1"/>
  <c r="M33"/>
  <c r="AM12" i="8" s="1"/>
  <c r="K41" i="239"/>
  <c r="AF31" i="238"/>
  <c r="AF32"/>
  <c r="AF33" s="1"/>
  <c r="AF34" s="1"/>
  <c r="AF26"/>
  <c r="Z39"/>
  <c r="Z36"/>
  <c r="Z37" s="1"/>
  <c r="BS16" i="5" s="1"/>
  <c r="Z33" i="238"/>
  <c r="Z34" s="1"/>
  <c r="BS13" i="5" s="1"/>
  <c r="Q30" i="238"/>
  <c r="Q31" s="1"/>
  <c r="Q32" s="1"/>
  <c r="Q33" s="1"/>
  <c r="Q24"/>
  <c r="Q25" s="1"/>
  <c r="Q26" s="1"/>
  <c r="Q27" s="1"/>
  <c r="Q28"/>
  <c r="B42"/>
  <c r="B43" s="1"/>
  <c r="B44" s="1"/>
  <c r="B45" s="1"/>
  <c r="B41"/>
  <c r="B35"/>
  <c r="B36" s="1"/>
  <c r="B37" s="1"/>
  <c r="B38" s="1"/>
  <c r="B39" s="1"/>
  <c r="G38"/>
  <c r="N25" i="8"/>
  <c r="C40" i="240" s="1"/>
  <c r="C41" s="1"/>
  <c r="C42" s="1"/>
  <c r="C43" s="1"/>
  <c r="C44" s="1"/>
  <c r="C45" s="1"/>
  <c r="C35"/>
  <c r="C36" s="1"/>
  <c r="C37" s="1"/>
  <c r="C38" s="1"/>
  <c r="M12" i="242"/>
  <c r="M20"/>
  <c r="L30"/>
  <c r="L31"/>
  <c r="L32" s="1"/>
  <c r="L33" s="1"/>
  <c r="L27"/>
  <c r="L28" s="1"/>
  <c r="L25"/>
  <c r="L26" s="1"/>
  <c r="K36"/>
  <c r="J38"/>
  <c r="J39" s="1"/>
  <c r="J40" s="1"/>
  <c r="J41" s="1"/>
  <c r="J42" s="1"/>
  <c r="J35"/>
  <c r="J36" s="1"/>
  <c r="J32"/>
  <c r="J33" s="1"/>
  <c r="J26"/>
  <c r="J25"/>
  <c r="J24" s="1"/>
  <c r="J28"/>
  <c r="J29" s="1"/>
  <c r="J30" s="1"/>
  <c r="J44"/>
  <c r="J45" s="1"/>
  <c r="H18"/>
  <c r="H19"/>
  <c r="H20" s="1"/>
  <c r="H21" s="1"/>
  <c r="G29"/>
  <c r="G30" s="1"/>
  <c r="G31" s="1"/>
  <c r="G32" s="1"/>
  <c r="G23"/>
  <c r="G24" s="1"/>
  <c r="D26"/>
  <c r="B34"/>
  <c r="B99" i="2"/>
  <c r="B94"/>
  <c r="B102"/>
  <c r="B90"/>
  <c r="B89"/>
  <c r="B88"/>
  <c r="B58"/>
  <c r="B57"/>
  <c r="B80"/>
  <c r="B79"/>
  <c r="B77"/>
  <c r="B76"/>
  <c r="B75"/>
  <c r="B74"/>
  <c r="B54"/>
  <c r="B53"/>
  <c r="B51"/>
  <c r="B31"/>
  <c r="B27"/>
  <c r="B24" i="242"/>
  <c r="U4" i="3" s="1"/>
  <c r="V4" s="1"/>
  <c r="U5"/>
  <c r="V5" s="1"/>
  <c r="B26" i="242"/>
  <c r="B27" s="1"/>
  <c r="U9" i="3"/>
  <c r="V9" s="1"/>
  <c r="B30" i="242"/>
  <c r="U13" i="3"/>
  <c r="V13" s="1"/>
  <c r="U19"/>
  <c r="V19" s="1"/>
  <c r="B40" i="242"/>
  <c r="B41" s="1"/>
  <c r="U25" i="3"/>
  <c r="V25" s="1"/>
  <c r="B46" i="242"/>
  <c r="U26" i="3" s="1"/>
  <c r="V26" s="1"/>
  <c r="U27"/>
  <c r="V27" s="1"/>
  <c r="B48" i="242"/>
  <c r="C28"/>
  <c r="C27" s="1"/>
  <c r="AG8" i="3"/>
  <c r="AH8" s="1"/>
  <c r="AG9"/>
  <c r="AH9" s="1"/>
  <c r="C30" i="242"/>
  <c r="AG12" i="3"/>
  <c r="AH12" s="1"/>
  <c r="C33" i="242"/>
  <c r="C34" s="1"/>
  <c r="C35" s="1"/>
  <c r="AG15" i="3" s="1"/>
  <c r="AH15" s="1"/>
  <c r="AG13"/>
  <c r="AH13" s="1"/>
  <c r="AG16"/>
  <c r="AH16" s="1"/>
  <c r="C37" i="242"/>
  <c r="D20"/>
  <c r="D21" s="1"/>
  <c r="D22" s="1"/>
  <c r="D23" s="1"/>
  <c r="D24" s="1"/>
  <c r="AS4" i="3" s="1"/>
  <c r="AT4" s="1"/>
  <c r="AS5"/>
  <c r="AS11"/>
  <c r="G11" s="1"/>
  <c r="D32" i="242"/>
  <c r="AS12" i="3"/>
  <c r="D33" i="242"/>
  <c r="D34" s="1"/>
  <c r="AS14" i="3"/>
  <c r="AS15"/>
  <c r="G15" s="1"/>
  <c r="D36" i="242"/>
  <c r="AS18" i="3"/>
  <c r="D39" i="242"/>
  <c r="AS19" i="3" s="1"/>
  <c r="D40" i="242"/>
  <c r="AS20" i="3" s="1"/>
  <c r="AS21"/>
  <c r="G21" s="1"/>
  <c r="AS22"/>
  <c r="D43" i="242"/>
  <c r="AS23" i="3" s="1"/>
  <c r="AS24"/>
  <c r="G24" s="1"/>
  <c r="D45" i="242"/>
  <c r="AS28" i="3"/>
  <c r="G28" s="1"/>
  <c r="D49" i="242"/>
  <c r="D50" s="1"/>
  <c r="AS30" i="3" s="1"/>
  <c r="AS29"/>
  <c r="AS31"/>
  <c r="G31" s="1"/>
  <c r="D52" i="242"/>
  <c r="AS34" i="3"/>
  <c r="D55" i="242"/>
  <c r="E30"/>
  <c r="BE11" i="3"/>
  <c r="BF11" s="1"/>
  <c r="E32" i="242"/>
  <c r="BE16" i="3"/>
  <c r="BF16" s="1"/>
  <c r="E37" i="242"/>
  <c r="E38" s="1"/>
  <c r="BE18" i="3"/>
  <c r="BF18" s="1"/>
  <c r="BE19"/>
  <c r="BF19" s="1"/>
  <c r="E40" i="242"/>
  <c r="BE20" i="3" s="1"/>
  <c r="BF20" s="1"/>
  <c r="F40" i="242"/>
  <c r="BQ20" i="3" s="1"/>
  <c r="BR20" s="1"/>
  <c r="F41" i="242"/>
  <c r="BE24" i="3"/>
  <c r="BF24" s="1"/>
  <c r="E45" i="242"/>
  <c r="BE25" i="3" s="1"/>
  <c r="BF25" s="1"/>
  <c r="E46" i="242"/>
  <c r="E47" s="1"/>
  <c r="BE27" i="3" s="1"/>
  <c r="BF27" s="1"/>
  <c r="F30" i="242"/>
  <c r="BQ11" i="3"/>
  <c r="BR11" s="1"/>
  <c r="F32" i="242"/>
  <c r="BQ15" i="3"/>
  <c r="BR15" s="1"/>
  <c r="F36" i="242"/>
  <c r="BQ16" i="3"/>
  <c r="BR16" s="1"/>
  <c r="F37" i="242"/>
  <c r="F38" s="1"/>
  <c r="BQ18" i="3"/>
  <c r="BR18" s="1"/>
  <c r="BQ19"/>
  <c r="BR19" s="1"/>
  <c r="BQ24"/>
  <c r="BR24" s="1"/>
  <c r="F45" i="242"/>
  <c r="F46" s="1"/>
  <c r="F47" s="1"/>
  <c r="BQ25" i="3"/>
  <c r="BR25" s="1"/>
  <c r="BQ27"/>
  <c r="BR27" s="1"/>
  <c r="C25" i="238"/>
  <c r="P4" i="5" s="1"/>
  <c r="D25" i="238"/>
  <c r="P5" i="5"/>
  <c r="R5" s="1"/>
  <c r="C27" i="238"/>
  <c r="D27"/>
  <c r="D28" s="1"/>
  <c r="D29" s="1"/>
  <c r="P9" i="5"/>
  <c r="R9" s="1"/>
  <c r="C31" i="238"/>
  <c r="D31"/>
  <c r="D32"/>
  <c r="P13" i="5"/>
  <c r="R13" s="1"/>
  <c r="C35" i="238"/>
  <c r="P14" i="5" s="1"/>
  <c r="D35" i="238"/>
  <c r="C36"/>
  <c r="P15" i="5" s="1"/>
  <c r="C37" i="238"/>
  <c r="P18" i="5"/>
  <c r="R18" s="1"/>
  <c r="C40" i="238"/>
  <c r="F29"/>
  <c r="G29"/>
  <c r="G28" s="1"/>
  <c r="G27" s="1"/>
  <c r="X7" i="5"/>
  <c r="W9"/>
  <c r="X9"/>
  <c r="F31" i="238"/>
  <c r="G31"/>
  <c r="X10" i="5" s="1"/>
  <c r="W12"/>
  <c r="X12"/>
  <c r="F34" i="238"/>
  <c r="W13" i="5"/>
  <c r="G34" i="238"/>
  <c r="X13" i="5"/>
  <c r="F35" i="238"/>
  <c r="W14" i="5" s="1"/>
  <c r="G35" i="238"/>
  <c r="W16" i="5"/>
  <c r="X16"/>
  <c r="F38" i="238"/>
  <c r="W17" i="5"/>
  <c r="X17"/>
  <c r="F39" i="238"/>
  <c r="W18" i="5" s="1"/>
  <c r="G39" i="238"/>
  <c r="X18" i="5" s="1"/>
  <c r="L31" i="238"/>
  <c r="L30" s="1"/>
  <c r="M31"/>
  <c r="AK10" i="5"/>
  <c r="AK11"/>
  <c r="AL11"/>
  <c r="L33" i="238"/>
  <c r="AK12" i="5" s="1"/>
  <c r="M33" i="238"/>
  <c r="AL16" i="5"/>
  <c r="M38" i="238"/>
  <c r="L38"/>
  <c r="AK17" i="5" s="1"/>
  <c r="AK19"/>
  <c r="L41" i="238"/>
  <c r="M41"/>
  <c r="AL20" i="5" s="1"/>
  <c r="AK24"/>
  <c r="AL24"/>
  <c r="M46" i="238"/>
  <c r="M47" s="1"/>
  <c r="AL26" i="5" s="1"/>
  <c r="AL25"/>
  <c r="AD4"/>
  <c r="AE4"/>
  <c r="AF4" s="1"/>
  <c r="O31" i="238"/>
  <c r="P31"/>
  <c r="P30" s="1"/>
  <c r="AZ4" i="5"/>
  <c r="U24" i="238"/>
  <c r="U25" s="1"/>
  <c r="BF4" i="5" s="1"/>
  <c r="V24" i="238"/>
  <c r="V25" s="1"/>
  <c r="BG4" i="5" s="1"/>
  <c r="X30" i="238"/>
  <c r="X29"/>
  <c r="Y30"/>
  <c r="Y29"/>
  <c r="Y28" s="1"/>
  <c r="AA27"/>
  <c r="AA26" s="1"/>
  <c r="BT5" i="5" s="1"/>
  <c r="AB27" i="238"/>
  <c r="AB26"/>
  <c r="AD25"/>
  <c r="CA4" i="5" s="1"/>
  <c r="AE25" i="238"/>
  <c r="CB4" i="5" s="1"/>
  <c r="AD26" i="238"/>
  <c r="CH4" i="5"/>
  <c r="CJ4" s="1"/>
  <c r="CI4"/>
  <c r="CH5"/>
  <c r="CI5"/>
  <c r="CH6"/>
  <c r="CI6"/>
  <c r="CH7"/>
  <c r="CI7"/>
  <c r="CH8"/>
  <c r="CI8"/>
  <c r="CH9"/>
  <c r="CI9"/>
  <c r="CH10"/>
  <c r="CI10"/>
  <c r="CH11"/>
  <c r="CJ11" s="1"/>
  <c r="CI11"/>
  <c r="CH12"/>
  <c r="CJ12" s="1"/>
  <c r="CI12"/>
  <c r="CI13"/>
  <c r="AJ21" i="238"/>
  <c r="AJ22" s="1"/>
  <c r="AJ23" s="1"/>
  <c r="AJ24" s="1"/>
  <c r="AJ25" s="1"/>
  <c r="CO4" i="5" s="1"/>
  <c r="AK21" i="238"/>
  <c r="AK22" s="1"/>
  <c r="AK23" s="1"/>
  <c r="AK24" s="1"/>
  <c r="AK25" s="1"/>
  <c r="CP4" i="5" s="1"/>
  <c r="AM25" i="238"/>
  <c r="AN25"/>
  <c r="CW4" i="5" s="1"/>
  <c r="AN26" i="238"/>
  <c r="AP25"/>
  <c r="DC4" i="5" s="1"/>
  <c r="AQ25" i="238"/>
  <c r="AR11" i="5"/>
  <c r="AT11" s="1"/>
  <c r="AS11"/>
  <c r="O33" i="238"/>
  <c r="AR12" i="5" s="1"/>
  <c r="P33" i="238"/>
  <c r="AS12" i="5" s="1"/>
  <c r="O34" i="238"/>
  <c r="P34"/>
  <c r="AR15" i="5"/>
  <c r="AS15"/>
  <c r="O37" i="238"/>
  <c r="AR16" i="5"/>
  <c r="P37" i="238"/>
  <c r="AS16" i="5"/>
  <c r="O38" i="238"/>
  <c r="P38"/>
  <c r="AS17" i="5" s="1"/>
  <c r="AR19"/>
  <c r="AT19" s="1"/>
  <c r="AS19"/>
  <c r="AY8"/>
  <c r="AZ8"/>
  <c r="BA8"/>
  <c r="AZ5"/>
  <c r="AY9"/>
  <c r="AZ9"/>
  <c r="AY10"/>
  <c r="AY13"/>
  <c r="BA13" s="1"/>
  <c r="AZ13"/>
  <c r="R35" i="238"/>
  <c r="S35"/>
  <c r="AZ14" i="5"/>
  <c r="S36" i="238"/>
  <c r="S37" s="1"/>
  <c r="AZ15" i="5"/>
  <c r="AY18"/>
  <c r="BA18" s="1"/>
  <c r="AZ18"/>
  <c r="BF5"/>
  <c r="BH5" s="1"/>
  <c r="BG5"/>
  <c r="U27" i="238"/>
  <c r="BF6" i="5" s="1"/>
  <c r="V27" i="238"/>
  <c r="BG6" i="5" s="1"/>
  <c r="BF7"/>
  <c r="BG7"/>
  <c r="BF8"/>
  <c r="BG8"/>
  <c r="BH8" s="1"/>
  <c r="U30" i="238"/>
  <c r="BF9" i="5"/>
  <c r="V30" i="238"/>
  <c r="BG9" i="5"/>
  <c r="U31" i="238"/>
  <c r="BF10" i="5"/>
  <c r="V31" i="238"/>
  <c r="U32"/>
  <c r="BF11" i="5" s="1"/>
  <c r="U33" i="238"/>
  <c r="BF12" i="5" s="1"/>
  <c r="BF13"/>
  <c r="BH13" s="1"/>
  <c r="BG13"/>
  <c r="U35" i="238"/>
  <c r="V35"/>
  <c r="V36" s="1"/>
  <c r="BG14" i="5"/>
  <c r="BF18"/>
  <c r="BG18"/>
  <c r="BN8"/>
  <c r="BM9"/>
  <c r="BN9"/>
  <c r="BM10"/>
  <c r="BN10"/>
  <c r="BM11"/>
  <c r="BN11"/>
  <c r="X33" i="238"/>
  <c r="BM12" i="5" s="1"/>
  <c r="Y33" i="238"/>
  <c r="BN12" i="5" s="1"/>
  <c r="BM13"/>
  <c r="BN13"/>
  <c r="X35" i="238"/>
  <c r="BM14" i="5" s="1"/>
  <c r="Y35" i="238"/>
  <c r="BN14" i="5"/>
  <c r="BM15"/>
  <c r="BN15"/>
  <c r="X37" i="238"/>
  <c r="BM16" i="5" s="1"/>
  <c r="Y37" i="238"/>
  <c r="BN16" i="5" s="1"/>
  <c r="BM17"/>
  <c r="BN17"/>
  <c r="X39" i="238"/>
  <c r="BM18" i="5" s="1"/>
  <c r="BO18" s="1"/>
  <c r="Y39" i="238"/>
  <c r="BN18" i="5"/>
  <c r="BT6"/>
  <c r="BU6"/>
  <c r="BT7"/>
  <c r="BU7"/>
  <c r="AA29" i="238"/>
  <c r="AB29"/>
  <c r="BT11" i="5"/>
  <c r="BU11"/>
  <c r="BT12"/>
  <c r="BT13"/>
  <c r="BT14"/>
  <c r="BV14" s="1"/>
  <c r="BU14"/>
  <c r="BU15"/>
  <c r="BU16"/>
  <c r="BT17"/>
  <c r="BU17"/>
  <c r="BT18"/>
  <c r="CA10"/>
  <c r="CB10"/>
  <c r="CC10" s="1"/>
  <c r="AD32" i="238"/>
  <c r="AE32"/>
  <c r="CB11" i="5" s="1"/>
  <c r="AE33" i="238"/>
  <c r="CA15" i="5"/>
  <c r="CB15"/>
  <c r="AD37" i="238"/>
  <c r="CA16" i="5"/>
  <c r="AE37" i="238"/>
  <c r="CB16" i="5"/>
  <c r="AD38" i="238"/>
  <c r="AE38"/>
  <c r="CA19" i="5"/>
  <c r="CB19"/>
  <c r="AD41" i="238"/>
  <c r="AE41"/>
  <c r="CB20" i="5" s="1"/>
  <c r="AE42" i="238"/>
  <c r="CA24" i="5"/>
  <c r="CC24" s="1"/>
  <c r="CB24"/>
  <c r="AD46" i="238"/>
  <c r="AE46"/>
  <c r="AE47" s="1"/>
  <c r="CB26" i="5" s="1"/>
  <c r="CB25"/>
  <c r="CH14"/>
  <c r="CI14"/>
  <c r="CJ14" s="1"/>
  <c r="AG36" i="238"/>
  <c r="CH15" i="5"/>
  <c r="AH36" i="238"/>
  <c r="CI15" i="5"/>
  <c r="AG37" i="238"/>
  <c r="CH16" i="5"/>
  <c r="AH37" i="238"/>
  <c r="AG38"/>
  <c r="CO5" i="5"/>
  <c r="CP5"/>
  <c r="AJ27" i="238"/>
  <c r="AK27"/>
  <c r="CP6" i="5" s="1"/>
  <c r="CO11"/>
  <c r="CP11"/>
  <c r="CQ11" s="1"/>
  <c r="AJ33" i="238"/>
  <c r="AK33"/>
  <c r="CO16" i="5"/>
  <c r="CP16"/>
  <c r="AJ38" i="238"/>
  <c r="CO17" i="5"/>
  <c r="AK38" i="238"/>
  <c r="CP17" i="5"/>
  <c r="AJ39" i="238"/>
  <c r="CO18" i="5" s="1"/>
  <c r="AK39" i="238"/>
  <c r="CP18" i="5" s="1"/>
  <c r="CO19"/>
  <c r="CP19"/>
  <c r="AJ41" i="238"/>
  <c r="AK41"/>
  <c r="AK42" s="1"/>
  <c r="AK43" s="1"/>
  <c r="CP20" i="5"/>
  <c r="CP21"/>
  <c r="CO24"/>
  <c r="CP24"/>
  <c r="AK46" i="238"/>
  <c r="CV10" i="5"/>
  <c r="CW10"/>
  <c r="AM32" i="238"/>
  <c r="CV11" i="5" s="1"/>
  <c r="AN32" i="238"/>
  <c r="AM33"/>
  <c r="CV15" i="5"/>
  <c r="CW15"/>
  <c r="AM37" i="238"/>
  <c r="AN37"/>
  <c r="CV18" i="5"/>
  <c r="CW18"/>
  <c r="DC10"/>
  <c r="DD10"/>
  <c r="AP32" i="238"/>
  <c r="DC11" i="5"/>
  <c r="AQ32" i="238"/>
  <c r="AP33"/>
  <c r="DC12" i="5" s="1"/>
  <c r="AP34" i="238"/>
  <c r="DC15" i="5"/>
  <c r="DD15"/>
  <c r="DE15" s="1"/>
  <c r="AP37" i="238"/>
  <c r="DC16" i="5" s="1"/>
  <c r="AQ37" i="238"/>
  <c r="AP38"/>
  <c r="DC17" i="5" s="1"/>
  <c r="DC18"/>
  <c r="DD18"/>
  <c r="AJ34"/>
  <c r="E29" i="238"/>
  <c r="V9" i="5"/>
  <c r="E31" i="238"/>
  <c r="V12" i="5"/>
  <c r="E34" i="238"/>
  <c r="E35" s="1"/>
  <c r="V13" i="5"/>
  <c r="V16"/>
  <c r="E38" i="238"/>
  <c r="K31"/>
  <c r="AJ11" i="5"/>
  <c r="K33" i="238"/>
  <c r="K34" s="1"/>
  <c r="AJ12" i="5"/>
  <c r="AJ16"/>
  <c r="K38" i="238"/>
  <c r="N31"/>
  <c r="AQ11" i="5"/>
  <c r="N33" i="238"/>
  <c r="N34" s="1"/>
  <c r="AQ12" i="5"/>
  <c r="AQ15"/>
  <c r="N37" i="238"/>
  <c r="AQ16" i="5" s="1"/>
  <c r="AQ19"/>
  <c r="AC4"/>
  <c r="AX4"/>
  <c r="T24" i="238"/>
  <c r="T25" s="1"/>
  <c r="BE4" i="5" s="1"/>
  <c r="W30" i="238"/>
  <c r="Z27"/>
  <c r="Z26"/>
  <c r="AC25"/>
  <c r="BZ4" i="5" s="1"/>
  <c r="CG4"/>
  <c r="CG9"/>
  <c r="CG10"/>
  <c r="CG11"/>
  <c r="CG12"/>
  <c r="CG13"/>
  <c r="AI21" i="238"/>
  <c r="AI22"/>
  <c r="AI23" s="1"/>
  <c r="AI24" s="1"/>
  <c r="AI25" s="1"/>
  <c r="CN4" i="5" s="1"/>
  <c r="AL25" i="238"/>
  <c r="CU4" i="5"/>
  <c r="AL26" i="238"/>
  <c r="AL27" s="1"/>
  <c r="CU5" i="5"/>
  <c r="AO25" i="238"/>
  <c r="DB4" i="5"/>
  <c r="AO26" i="238"/>
  <c r="AO27" s="1"/>
  <c r="DB5" i="5"/>
  <c r="AX5"/>
  <c r="AX6"/>
  <c r="AX7"/>
  <c r="AX9"/>
  <c r="AX10"/>
  <c r="AX11"/>
  <c r="AX12"/>
  <c r="AX13"/>
  <c r="Q35" i="238"/>
  <c r="AX14" i="5"/>
  <c r="Q36" i="238"/>
  <c r="Q37" s="1"/>
  <c r="AX15" i="5"/>
  <c r="AX18"/>
  <c r="BE5"/>
  <c r="T27" i="238"/>
  <c r="BE6" i="5"/>
  <c r="BE7"/>
  <c r="BE8"/>
  <c r="T30" i="238"/>
  <c r="T31" s="1"/>
  <c r="BE9" i="5"/>
  <c r="BE13"/>
  <c r="T35" i="238"/>
  <c r="BE18" i="5"/>
  <c r="BL10"/>
  <c r="BL11"/>
  <c r="W33" i="238"/>
  <c r="BL12" i="5" s="1"/>
  <c r="BL13"/>
  <c r="W35" i="238"/>
  <c r="BL14" i="5"/>
  <c r="BL15"/>
  <c r="W37" i="238"/>
  <c r="BL16" i="5" s="1"/>
  <c r="BL17"/>
  <c r="W39" i="238"/>
  <c r="BL18" i="5"/>
  <c r="BS6"/>
  <c r="BS7"/>
  <c r="Z29" i="238"/>
  <c r="BS11" i="5"/>
  <c r="BS12"/>
  <c r="BS14"/>
  <c r="BS15"/>
  <c r="BS17"/>
  <c r="BS18"/>
  <c r="BZ10"/>
  <c r="AC32" i="238"/>
  <c r="AC33" s="1"/>
  <c r="AC34" s="1"/>
  <c r="BZ11" i="5"/>
  <c r="BZ12"/>
  <c r="BZ15"/>
  <c r="AC37" i="238"/>
  <c r="BZ16" i="5" s="1"/>
  <c r="BZ19"/>
  <c r="AC41" i="238"/>
  <c r="BZ24" i="5"/>
  <c r="AC46" i="238"/>
  <c r="BZ25" i="5"/>
  <c r="AC47" i="238"/>
  <c r="BZ26" i="5" s="1"/>
  <c r="CG14"/>
  <c r="AF36" i="238"/>
  <c r="AF37" s="1"/>
  <c r="CG15" i="5"/>
  <c r="CN5"/>
  <c r="AI27" i="238"/>
  <c r="CN11" i="5"/>
  <c r="AI33" i="238"/>
  <c r="CN16" i="5"/>
  <c r="AI38" i="238"/>
  <c r="CU10" i="5"/>
  <c r="AL32" i="238"/>
  <c r="AL33" s="1"/>
  <c r="CU11" i="5"/>
  <c r="CU15"/>
  <c r="AL37" i="238"/>
  <c r="CU18" i="5"/>
  <c r="DB10"/>
  <c r="AO32" i="238"/>
  <c r="DB15" i="5"/>
  <c r="AO37" i="238"/>
  <c r="AO38" s="1"/>
  <c r="DB16" i="5"/>
  <c r="DB17"/>
  <c r="DB18"/>
  <c r="B25" i="240"/>
  <c r="M4" i="8" s="1"/>
  <c r="C25" i="240"/>
  <c r="N4" i="8" s="1"/>
  <c r="P5"/>
  <c r="B27" i="240"/>
  <c r="B28" s="1"/>
  <c r="B29" s="1"/>
  <c r="C27"/>
  <c r="C28" s="1"/>
  <c r="P9" i="8"/>
  <c r="B31" i="240"/>
  <c r="C31"/>
  <c r="B32"/>
  <c r="P13" i="8"/>
  <c r="B35" i="240"/>
  <c r="B36" s="1"/>
  <c r="P14" i="8"/>
  <c r="P18"/>
  <c r="C47" i="240"/>
  <c r="N26" i="8" s="1"/>
  <c r="C49" i="240"/>
  <c r="C50" s="1"/>
  <c r="C51"/>
  <c r="C52" s="1"/>
  <c r="C54"/>
  <c r="C56"/>
  <c r="D29"/>
  <c r="E29"/>
  <c r="E28"/>
  <c r="E27" s="1"/>
  <c r="S7" i="8"/>
  <c r="S8"/>
  <c r="R9"/>
  <c r="S9"/>
  <c r="U9"/>
  <c r="D31" i="240"/>
  <c r="E31"/>
  <c r="S10" i="8" s="1"/>
  <c r="R12"/>
  <c r="U12" s="1"/>
  <c r="S12"/>
  <c r="D34" i="240"/>
  <c r="R13" i="8"/>
  <c r="E34" i="240"/>
  <c r="S13" i="8"/>
  <c r="D35" i="240"/>
  <c r="R14" i="8"/>
  <c r="E35" i="240"/>
  <c r="D36"/>
  <c r="R15" i="8" s="1"/>
  <c r="N24" i="240"/>
  <c r="N25" s="1"/>
  <c r="O24"/>
  <c r="O25" s="1"/>
  <c r="AR4" i="8" s="1"/>
  <c r="P30" i="240"/>
  <c r="Q30"/>
  <c r="Q29"/>
  <c r="Q28" s="1"/>
  <c r="T25"/>
  <c r="U25"/>
  <c r="U26" s="1"/>
  <c r="U27" s="1"/>
  <c r="U28"/>
  <c r="U29" s="1"/>
  <c r="BN4" i="8"/>
  <c r="V26" i="240"/>
  <c r="W26"/>
  <c r="W27" s="1"/>
  <c r="W28"/>
  <c r="X21"/>
  <c r="X22"/>
  <c r="X23" s="1"/>
  <c r="X24" s="1"/>
  <c r="X25" s="1"/>
  <c r="BP4" i="8" s="1"/>
  <c r="Y21" i="240"/>
  <c r="Y22" s="1"/>
  <c r="Y23" s="1"/>
  <c r="Y24" s="1"/>
  <c r="Y25" s="1"/>
  <c r="Z25"/>
  <c r="AA25"/>
  <c r="AA26" s="1"/>
  <c r="AA27" s="1"/>
  <c r="AB25"/>
  <c r="AC25"/>
  <c r="AO9" i="8"/>
  <c r="AY10"/>
  <c r="W50" i="240"/>
  <c r="W53"/>
  <c r="W54" s="1"/>
  <c r="BL33" i="8" s="1"/>
  <c r="W56" i="240"/>
  <c r="W57" s="1"/>
  <c r="W58" s="1"/>
  <c r="W59" s="1"/>
  <c r="B25" i="239"/>
  <c r="C25"/>
  <c r="M5" i="9"/>
  <c r="B27" i="239"/>
  <c r="C27"/>
  <c r="M9" i="9"/>
  <c r="B31" i="239"/>
  <c r="B32" s="1"/>
  <c r="C31"/>
  <c r="B33"/>
  <c r="M13" i="9"/>
  <c r="B35" i="239"/>
  <c r="C35"/>
  <c r="M14" i="9"/>
  <c r="C36" i="239"/>
  <c r="C37" s="1"/>
  <c r="M18" i="9"/>
  <c r="D29" i="239"/>
  <c r="D28"/>
  <c r="E29"/>
  <c r="E28" s="1"/>
  <c r="E27" s="1"/>
  <c r="E26" s="1"/>
  <c r="R9" i="9"/>
  <c r="D31" i="239"/>
  <c r="E31"/>
  <c r="E32" s="1"/>
  <c r="R12" i="9"/>
  <c r="D34" i="239"/>
  <c r="D35" s="1"/>
  <c r="E34"/>
  <c r="E35" s="1"/>
  <c r="E36" s="1"/>
  <c r="R16" i="9"/>
  <c r="D38" i="239"/>
  <c r="E38"/>
  <c r="H31"/>
  <c r="H30"/>
  <c r="Z9" i="9" s="1"/>
  <c r="I31" i="239"/>
  <c r="I30" s="1"/>
  <c r="AB11" i="9"/>
  <c r="H33" i="239"/>
  <c r="I33"/>
  <c r="H34"/>
  <c r="AB16" i="9"/>
  <c r="I38" i="239"/>
  <c r="I39" s="1"/>
  <c r="H38"/>
  <c r="AB19" i="9"/>
  <c r="H41" i="239"/>
  <c r="H42" s="1"/>
  <c r="AB24" i="9"/>
  <c r="H46" i="239"/>
  <c r="H47"/>
  <c r="Z26" i="9" s="1"/>
  <c r="J31" i="239"/>
  <c r="J30" s="1"/>
  <c r="AE9" i="9" s="1"/>
  <c r="J29" i="239"/>
  <c r="K31"/>
  <c r="K30" s="1"/>
  <c r="AF9" i="9" s="1"/>
  <c r="AF10"/>
  <c r="AE11"/>
  <c r="AF11"/>
  <c r="J33" i="239"/>
  <c r="AE12" i="9"/>
  <c r="K33" i="239"/>
  <c r="AF12" i="9"/>
  <c r="J34" i="239"/>
  <c r="K34"/>
  <c r="AF13" i="9" s="1"/>
  <c r="AE15"/>
  <c r="AF15"/>
  <c r="AG15" s="1"/>
  <c r="J37" i="239"/>
  <c r="AE16" i="9"/>
  <c r="K37" i="239"/>
  <c r="AF16" i="9"/>
  <c r="J38" i="239"/>
  <c r="AE17" i="9" s="1"/>
  <c r="K38" i="239"/>
  <c r="AF20" i="9"/>
  <c r="AE19"/>
  <c r="AF19"/>
  <c r="U4"/>
  <c r="V4"/>
  <c r="AL4"/>
  <c r="N25" i="239"/>
  <c r="O25"/>
  <c r="P30"/>
  <c r="Q30"/>
  <c r="Q29" s="1"/>
  <c r="R27"/>
  <c r="S27"/>
  <c r="S26" s="1"/>
  <c r="T25"/>
  <c r="U25"/>
  <c r="BK4" i="9"/>
  <c r="BK9"/>
  <c r="BK10"/>
  <c r="BK11"/>
  <c r="BK12"/>
  <c r="X21" i="239"/>
  <c r="X22" s="1"/>
  <c r="X23" s="1"/>
  <c r="X24" s="1"/>
  <c r="X25" s="1"/>
  <c r="Y21"/>
  <c r="Y22" s="1"/>
  <c r="Y23" s="1"/>
  <c r="Y24" s="1"/>
  <c r="Y25" s="1"/>
  <c r="BO4" i="9" s="1"/>
  <c r="Z25" i="239"/>
  <c r="AA25"/>
  <c r="AA26" s="1"/>
  <c r="Z26"/>
  <c r="Z27" s="1"/>
  <c r="AB25"/>
  <c r="AB26" s="1"/>
  <c r="BX5" i="9" s="1"/>
  <c r="AC25" i="239"/>
  <c r="AL8" i="9"/>
  <c r="AL5"/>
  <c r="AL9"/>
  <c r="AL13"/>
  <c r="L35" i="239"/>
  <c r="M35"/>
  <c r="AL18" i="9"/>
  <c r="AQ5"/>
  <c r="N27" i="239"/>
  <c r="AO6" i="9" s="1"/>
  <c r="O27" i="239"/>
  <c r="AQ6" i="9"/>
  <c r="AQ7"/>
  <c r="AQ8"/>
  <c r="N30" i="239"/>
  <c r="N31" s="1"/>
  <c r="O30"/>
  <c r="AQ13" i="9"/>
  <c r="N35" i="239"/>
  <c r="AO14" i="9" s="1"/>
  <c r="O35" i="239"/>
  <c r="O36"/>
  <c r="O37" s="1"/>
  <c r="AQ18" i="9"/>
  <c r="AV10"/>
  <c r="AV11"/>
  <c r="P33" i="239"/>
  <c r="Q33"/>
  <c r="AV13" i="9"/>
  <c r="P35" i="239"/>
  <c r="Q35"/>
  <c r="AU14" i="9" s="1"/>
  <c r="AV15"/>
  <c r="P37" i="239"/>
  <c r="Q37"/>
  <c r="AV17" i="9"/>
  <c r="P39" i="239"/>
  <c r="Q39"/>
  <c r="AU18" i="9" s="1"/>
  <c r="BA7"/>
  <c r="R29" i="239"/>
  <c r="R30" s="1"/>
  <c r="S29"/>
  <c r="S30"/>
  <c r="R31"/>
  <c r="BA11" i="9"/>
  <c r="CN5" i="11"/>
  <c r="DO11"/>
  <c r="DO16"/>
  <c r="DO19"/>
  <c r="DO22"/>
  <c r="DO25"/>
  <c r="DO29"/>
  <c r="DF11"/>
  <c r="DF16"/>
  <c r="DF19"/>
  <c r="DF20"/>
  <c r="DF24"/>
  <c r="DF29"/>
  <c r="CW6"/>
  <c r="CW12"/>
  <c r="CW17"/>
  <c r="CW20"/>
  <c r="CW25"/>
  <c r="CW30"/>
  <c r="CN15"/>
  <c r="CN20"/>
  <c r="CN25"/>
  <c r="CN29"/>
  <c r="CE11"/>
  <c r="CE16"/>
  <c r="CE20"/>
  <c r="CE25"/>
  <c r="CE29"/>
  <c r="BV8"/>
  <c r="BV12"/>
  <c r="BV16"/>
  <c r="BV19"/>
  <c r="BV24"/>
  <c r="BV29"/>
  <c r="BM10"/>
  <c r="BM11"/>
  <c r="BM12"/>
  <c r="BM14"/>
  <c r="BM16"/>
  <c r="BM18"/>
  <c r="BM20"/>
  <c r="BM23"/>
  <c r="BM25"/>
  <c r="BM29"/>
  <c r="BD6"/>
  <c r="BD8"/>
  <c r="BD9"/>
  <c r="BD14"/>
  <c r="BD19"/>
  <c r="BD25"/>
  <c r="BD29"/>
  <c r="AU6"/>
  <c r="AU14"/>
  <c r="AU19"/>
  <c r="AU25"/>
  <c r="AU30"/>
  <c r="AL11"/>
  <c r="AL12"/>
  <c r="AL16"/>
  <c r="AL20"/>
  <c r="AL25"/>
  <c r="AL29"/>
  <c r="AC12"/>
  <c r="AC17"/>
  <c r="AC20"/>
  <c r="AC25"/>
  <c r="AC29"/>
  <c r="X30"/>
  <c r="X31" s="1"/>
  <c r="X32" s="1"/>
  <c r="X33" s="1"/>
  <c r="X34" s="1"/>
  <c r="X35" s="1"/>
  <c r="X36"/>
  <c r="X37" s="1"/>
  <c r="X38" s="1"/>
  <c r="X39" s="1"/>
  <c r="Z39"/>
  <c r="AG30"/>
  <c r="AG31" s="1"/>
  <c r="AG32" s="1"/>
  <c r="AG33" s="1"/>
  <c r="AG34" s="1"/>
  <c r="AG35" s="1"/>
  <c r="AG36"/>
  <c r="AG37" s="1"/>
  <c r="AG38" s="1"/>
  <c r="AG39" s="1"/>
  <c r="AP30"/>
  <c r="AP31" s="1"/>
  <c r="AP32"/>
  <c r="AP33" s="1"/>
  <c r="AP34" s="1"/>
  <c r="AP35" s="1"/>
  <c r="AP36" s="1"/>
  <c r="AP37" s="1"/>
  <c r="AP38" s="1"/>
  <c r="AP39" s="1"/>
  <c r="AR39"/>
  <c r="AY30"/>
  <c r="AY31" s="1"/>
  <c r="AY32"/>
  <c r="AY33" s="1"/>
  <c r="AY34" s="1"/>
  <c r="AY35" s="1"/>
  <c r="AY36" s="1"/>
  <c r="AY37" s="1"/>
  <c r="AY38" s="1"/>
  <c r="AY39" s="1"/>
  <c r="BH30"/>
  <c r="BH31" s="1"/>
  <c r="BH32" s="1"/>
  <c r="BH33" s="1"/>
  <c r="BH34" s="1"/>
  <c r="BH35" s="1"/>
  <c r="BH36" s="1"/>
  <c r="BH37" s="1"/>
  <c r="BH38" s="1"/>
  <c r="BH39" s="1"/>
  <c r="BJ39"/>
  <c r="BQ30"/>
  <c r="BQ31" s="1"/>
  <c r="BQ32" s="1"/>
  <c r="BQ33" s="1"/>
  <c r="BQ34" s="1"/>
  <c r="BQ35" s="1"/>
  <c r="BQ36" s="1"/>
  <c r="BQ37" s="1"/>
  <c r="BQ38" s="1"/>
  <c r="BQ39" s="1"/>
  <c r="BS39"/>
  <c r="BZ30"/>
  <c r="BZ31" s="1"/>
  <c r="BZ32" s="1"/>
  <c r="BZ33" s="1"/>
  <c r="BZ34" s="1"/>
  <c r="BZ35" s="1"/>
  <c r="BZ36" s="1"/>
  <c r="BZ37" s="1"/>
  <c r="BZ38" s="1"/>
  <c r="BZ39" s="1"/>
  <c r="CI30"/>
  <c r="CI31" s="1"/>
  <c r="CI32"/>
  <c r="CI33" s="1"/>
  <c r="CI34" s="1"/>
  <c r="CI35" s="1"/>
  <c r="CI36" s="1"/>
  <c r="CI37" s="1"/>
  <c r="CI38" s="1"/>
  <c r="CI39" s="1"/>
  <c r="CK39"/>
  <c r="CR30"/>
  <c r="CR31" s="1"/>
  <c r="CR32"/>
  <c r="CR33" s="1"/>
  <c r="CR34" s="1"/>
  <c r="CR35" s="1"/>
  <c r="CR36" s="1"/>
  <c r="CR37" s="1"/>
  <c r="CR38" s="1"/>
  <c r="CR39" s="1"/>
  <c r="CT39"/>
  <c r="DA30"/>
  <c r="DA31" s="1"/>
  <c r="DA32"/>
  <c r="DA33" s="1"/>
  <c r="DA34" s="1"/>
  <c r="DA35" s="1"/>
  <c r="DA36" s="1"/>
  <c r="DA37" s="1"/>
  <c r="DA38" s="1"/>
  <c r="DA39" s="1"/>
  <c r="DJ30"/>
  <c r="DJ31" s="1"/>
  <c r="DJ32" s="1"/>
  <c r="DJ33" s="1"/>
  <c r="DJ34" s="1"/>
  <c r="DJ35" s="1"/>
  <c r="DJ36" s="1"/>
  <c r="DJ37" s="1"/>
  <c r="DJ38" s="1"/>
  <c r="DJ39" s="1"/>
  <c r="DL39"/>
  <c r="DS30"/>
  <c r="DS31" s="1"/>
  <c r="DS32" s="1"/>
  <c r="DS33" s="1"/>
  <c r="DS34" s="1"/>
  <c r="DS35" s="1"/>
  <c r="DS36" s="1"/>
  <c r="DS37" s="1"/>
  <c r="DS38" s="1"/>
  <c r="DS39" s="1"/>
  <c r="DU39"/>
  <c r="T6"/>
  <c r="T12"/>
  <c r="T16"/>
  <c r="T19"/>
  <c r="T22"/>
  <c r="T23"/>
  <c r="T25"/>
  <c r="T29"/>
  <c r="K10"/>
  <c r="K13"/>
  <c r="K17"/>
  <c r="K20"/>
  <c r="K22"/>
  <c r="K25"/>
  <c r="B6"/>
  <c r="B10"/>
  <c r="B14"/>
  <c r="B19"/>
  <c r="B26"/>
  <c r="B28"/>
  <c r="D25" i="292"/>
  <c r="T7" i="11" s="1"/>
  <c r="O48" i="292"/>
  <c r="O44"/>
  <c r="DO26" i="11" s="1"/>
  <c r="O45" i="292"/>
  <c r="DO27" i="11" s="1"/>
  <c r="O41" i="292"/>
  <c r="O38"/>
  <c r="O39" s="1"/>
  <c r="DO21" i="11" s="1"/>
  <c r="O35" i="292"/>
  <c r="O30"/>
  <c r="O23"/>
  <c r="O24" s="1"/>
  <c r="O25" s="1"/>
  <c r="O18"/>
  <c r="O19" s="1"/>
  <c r="O20" s="1"/>
  <c r="O21" s="1"/>
  <c r="N48"/>
  <c r="N43"/>
  <c r="N39"/>
  <c r="N35"/>
  <c r="N30"/>
  <c r="N31" s="1"/>
  <c r="DF13" i="11" s="1"/>
  <c r="N32" i="292"/>
  <c r="N23"/>
  <c r="N24" s="1"/>
  <c r="N25" s="1"/>
  <c r="N26" s="1"/>
  <c r="N18"/>
  <c r="N19" s="1"/>
  <c r="N20" s="1"/>
  <c r="N21" s="1"/>
  <c r="M49"/>
  <c r="M44"/>
  <c r="M36"/>
  <c r="M31"/>
  <c r="CW13" i="11" s="1"/>
  <c r="M25" i="292"/>
  <c r="M26" s="1"/>
  <c r="M19"/>
  <c r="M20" s="1"/>
  <c r="M21" s="1"/>
  <c r="M22" s="1"/>
  <c r="M23" s="1"/>
  <c r="L48"/>
  <c r="L44"/>
  <c r="L39"/>
  <c r="L34"/>
  <c r="L24"/>
  <c r="K48"/>
  <c r="CE30" i="11" s="1"/>
  <c r="K49" i="292"/>
  <c r="CE31" i="11" s="1"/>
  <c r="K44" i="292"/>
  <c r="K45" s="1"/>
  <c r="CE27" i="11" s="1"/>
  <c r="K46" i="292"/>
  <c r="CE28" i="11" s="1"/>
  <c r="K39" i="292"/>
  <c r="CE21" i="11" s="1"/>
  <c r="K40" i="292"/>
  <c r="K41" s="1"/>
  <c r="K35"/>
  <c r="CE17" i="11" s="1"/>
  <c r="K36" i="292"/>
  <c r="K30"/>
  <c r="K23"/>
  <c r="J48"/>
  <c r="J43"/>
  <c r="J38"/>
  <c r="J35"/>
  <c r="J31"/>
  <c r="J27"/>
  <c r="J25"/>
  <c r="BV7" i="11" s="1"/>
  <c r="J24" i="292"/>
  <c r="I48"/>
  <c r="I44"/>
  <c r="I42"/>
  <c r="BM24" i="11" s="1"/>
  <c r="I39" i="292"/>
  <c r="BM21" i="11" s="1"/>
  <c r="I40" i="292"/>
  <c r="BM22" i="11" s="1"/>
  <c r="I37" i="292"/>
  <c r="BM19" i="11" s="1"/>
  <c r="I35" i="292"/>
  <c r="BM17" i="11" s="1"/>
  <c r="I33" i="292"/>
  <c r="BM15" i="11" s="1"/>
  <c r="I31" i="292"/>
  <c r="BM13" i="11" s="1"/>
  <c r="I28" i="292"/>
  <c r="I27"/>
  <c r="H48"/>
  <c r="H44"/>
  <c r="H38"/>
  <c r="H33"/>
  <c r="H28"/>
  <c r="H25"/>
  <c r="BD7" i="11" s="1"/>
  <c r="H22" i="292"/>
  <c r="H23" s="1"/>
  <c r="H17"/>
  <c r="H18" s="1"/>
  <c r="H19" s="1"/>
  <c r="H20" s="1"/>
  <c r="G49"/>
  <c r="G44"/>
  <c r="AU26" i="11" s="1"/>
  <c r="G38" i="292"/>
  <c r="AU20" i="11" s="1"/>
  <c r="G39" i="292"/>
  <c r="G33"/>
  <c r="G25"/>
  <c r="G23"/>
  <c r="F48"/>
  <c r="F44"/>
  <c r="AL26" i="11" s="1"/>
  <c r="F45" i="292"/>
  <c r="F39"/>
  <c r="F35"/>
  <c r="F31"/>
  <c r="AL13" i="11" s="1"/>
  <c r="F32" i="292"/>
  <c r="F29"/>
  <c r="F28"/>
  <c r="E48"/>
  <c r="AC30" i="11" s="1"/>
  <c r="E49" i="292"/>
  <c r="AC31" i="11" s="1"/>
  <c r="E44" i="292"/>
  <c r="E39"/>
  <c r="E36"/>
  <c r="E31"/>
  <c r="E29"/>
  <c r="D48"/>
  <c r="D44"/>
  <c r="D42"/>
  <c r="T24" i="11" s="1"/>
  <c r="D38" i="292"/>
  <c r="T20" i="11" s="1"/>
  <c r="D39" i="292"/>
  <c r="T21" i="11" s="1"/>
  <c r="D35" i="292"/>
  <c r="T17" i="11" s="1"/>
  <c r="D36" i="292"/>
  <c r="T18" i="11" s="1"/>
  <c r="D31" i="292"/>
  <c r="T13" i="11" s="1"/>
  <c r="D32" i="292"/>
  <c r="T14" i="11" s="1"/>
  <c r="D26" i="292"/>
  <c r="D19"/>
  <c r="D20" s="1"/>
  <c r="D21" s="1"/>
  <c r="D22" s="1"/>
  <c r="D23" s="1"/>
  <c r="D15"/>
  <c r="D16" s="1"/>
  <c r="D17" s="1"/>
  <c r="C44"/>
  <c r="K23" i="11"/>
  <c r="C39" i="292"/>
  <c r="K21" i="11" s="1"/>
  <c r="C36" i="292"/>
  <c r="K18" i="11" s="1"/>
  <c r="C37" i="292"/>
  <c r="K19" i="11" s="1"/>
  <c r="C32" i="292"/>
  <c r="K14" i="11" s="1"/>
  <c r="C33" i="292"/>
  <c r="C29"/>
  <c r="K11" i="11" s="1"/>
  <c r="C27" i="292"/>
  <c r="B47"/>
  <c r="B29" i="11" s="1"/>
  <c r="B48" i="292"/>
  <c r="B30" i="11" s="1"/>
  <c r="B45" i="292"/>
  <c r="B27" i="11" s="1"/>
  <c r="B38" i="292"/>
  <c r="B33"/>
  <c r="B29"/>
  <c r="B30" s="1"/>
  <c r="B25"/>
  <c r="B26" s="1"/>
  <c r="B8" i="11" s="1"/>
  <c r="B23" i="292"/>
  <c r="O30" i="11"/>
  <c r="O31" s="1"/>
  <c r="O32" s="1"/>
  <c r="O33" s="1"/>
  <c r="O34" s="1"/>
  <c r="O35" s="1"/>
  <c r="O36" s="1"/>
  <c r="O37" s="1"/>
  <c r="O38" s="1"/>
  <c r="O39" s="1"/>
  <c r="Q39"/>
  <c r="F30"/>
  <c r="F31" s="1"/>
  <c r="F32" s="1"/>
  <c r="F33" s="1"/>
  <c r="F34" s="1"/>
  <c r="F35" s="1"/>
  <c r="F36"/>
  <c r="F37" s="1"/>
  <c r="F38" s="1"/>
  <c r="F39" s="1"/>
  <c r="H39"/>
  <c r="K25" i="9"/>
  <c r="B40" i="239" s="1"/>
  <c r="K19" i="9" s="1"/>
  <c r="L25"/>
  <c r="C40" i="239" s="1"/>
  <c r="K26" i="9"/>
  <c r="L26"/>
  <c r="K27"/>
  <c r="L27"/>
  <c r="K28"/>
  <c r="L28"/>
  <c r="K29"/>
  <c r="L29"/>
  <c r="K30"/>
  <c r="L30"/>
  <c r="K31"/>
  <c r="L31"/>
  <c r="K32"/>
  <c r="M32" s="1"/>
  <c r="L32"/>
  <c r="K33"/>
  <c r="L33"/>
  <c r="K34"/>
  <c r="L34"/>
  <c r="K35"/>
  <c r="M35" s="1"/>
  <c r="L35"/>
  <c r="K36"/>
  <c r="L36"/>
  <c r="K37"/>
  <c r="M37" s="1"/>
  <c r="L37"/>
  <c r="B59" i="239"/>
  <c r="K38" i="9" s="1"/>
  <c r="C59" i="239"/>
  <c r="L38" i="9" s="1"/>
  <c r="P19"/>
  <c r="Q19"/>
  <c r="P20"/>
  <c r="Q20"/>
  <c r="P21"/>
  <c r="R21" s="1"/>
  <c r="Q21"/>
  <c r="P22"/>
  <c r="Q22"/>
  <c r="P23"/>
  <c r="R23" s="1"/>
  <c r="Q23"/>
  <c r="P24"/>
  <c r="Q24"/>
  <c r="D46" i="239"/>
  <c r="Q25" i="9"/>
  <c r="E47" i="239"/>
  <c r="Q26" i="9" s="1"/>
  <c r="P27"/>
  <c r="Q27"/>
  <c r="P28"/>
  <c r="Q28"/>
  <c r="P29"/>
  <c r="Q29"/>
  <c r="P30"/>
  <c r="R30" s="1"/>
  <c r="Q30"/>
  <c r="P31"/>
  <c r="Q31"/>
  <c r="P32"/>
  <c r="R32" s="1"/>
  <c r="Q32"/>
  <c r="P33"/>
  <c r="Q33"/>
  <c r="P34"/>
  <c r="R34" s="1"/>
  <c r="Q34"/>
  <c r="P35"/>
  <c r="Q35"/>
  <c r="P36"/>
  <c r="Q36"/>
  <c r="P37"/>
  <c r="Q37"/>
  <c r="P38"/>
  <c r="Q38"/>
  <c r="R38"/>
  <c r="U5"/>
  <c r="D5" s="1"/>
  <c r="V5"/>
  <c r="G5" s="1"/>
  <c r="U6"/>
  <c r="V6"/>
  <c r="U7"/>
  <c r="V7"/>
  <c r="U8"/>
  <c r="V8"/>
  <c r="W8" s="1"/>
  <c r="U9"/>
  <c r="V9"/>
  <c r="U10"/>
  <c r="V10"/>
  <c r="U11"/>
  <c r="V11"/>
  <c r="U12"/>
  <c r="V12"/>
  <c r="U13"/>
  <c r="V13"/>
  <c r="U14"/>
  <c r="V14"/>
  <c r="U15"/>
  <c r="V15"/>
  <c r="U16"/>
  <c r="V16"/>
  <c r="U17"/>
  <c r="V17"/>
  <c r="U18"/>
  <c r="V18"/>
  <c r="U19"/>
  <c r="V19"/>
  <c r="U20"/>
  <c r="V20"/>
  <c r="U21"/>
  <c r="V21"/>
  <c r="U22"/>
  <c r="V22"/>
  <c r="U23"/>
  <c r="V23"/>
  <c r="U24"/>
  <c r="V24"/>
  <c r="U25"/>
  <c r="V25"/>
  <c r="U26"/>
  <c r="V26"/>
  <c r="U27"/>
  <c r="V27"/>
  <c r="U28"/>
  <c r="V28"/>
  <c r="U29"/>
  <c r="V29"/>
  <c r="U30"/>
  <c r="W30" s="1"/>
  <c r="V30"/>
  <c r="U31"/>
  <c r="V31"/>
  <c r="U32"/>
  <c r="W32" s="1"/>
  <c r="V32"/>
  <c r="U33"/>
  <c r="V33"/>
  <c r="U34"/>
  <c r="V34"/>
  <c r="U35"/>
  <c r="V35"/>
  <c r="U36"/>
  <c r="V36"/>
  <c r="W36"/>
  <c r="U37"/>
  <c r="V37"/>
  <c r="F59" i="239"/>
  <c r="U38" i="9" s="1"/>
  <c r="G59" i="239"/>
  <c r="V38" i="9" s="1"/>
  <c r="I41" i="239"/>
  <c r="I42"/>
  <c r="I46"/>
  <c r="I47"/>
  <c r="AA26" i="9" s="1"/>
  <c r="Z27"/>
  <c r="AA27"/>
  <c r="Z28"/>
  <c r="AA28"/>
  <c r="AB28" s="1"/>
  <c r="Z29"/>
  <c r="AA29"/>
  <c r="Z30"/>
  <c r="AA30"/>
  <c r="Z31"/>
  <c r="AA31"/>
  <c r="Z32"/>
  <c r="AA32"/>
  <c r="Z33"/>
  <c r="AA33"/>
  <c r="Z34"/>
  <c r="AA34"/>
  <c r="Z35"/>
  <c r="AA35"/>
  <c r="Z36"/>
  <c r="AA36"/>
  <c r="Z37"/>
  <c r="AA37"/>
  <c r="Z38"/>
  <c r="AA38"/>
  <c r="AE20"/>
  <c r="AG20" s="1"/>
  <c r="AE21"/>
  <c r="AF21"/>
  <c r="AE22"/>
  <c r="AF22"/>
  <c r="AE23"/>
  <c r="AF23"/>
  <c r="AE24"/>
  <c r="AF24"/>
  <c r="J46" i="239"/>
  <c r="K46"/>
  <c r="AF25" i="9" s="1"/>
  <c r="AE28"/>
  <c r="AF28"/>
  <c r="AE29"/>
  <c r="AF29"/>
  <c r="AE30"/>
  <c r="AF30"/>
  <c r="AE31"/>
  <c r="AF31"/>
  <c r="AE32"/>
  <c r="AF32"/>
  <c r="AE33"/>
  <c r="AF33"/>
  <c r="AG33"/>
  <c r="AE34"/>
  <c r="AF34"/>
  <c r="AG34" s="1"/>
  <c r="AE35"/>
  <c r="AF35"/>
  <c r="AE36"/>
  <c r="AF36"/>
  <c r="AE37"/>
  <c r="AF37"/>
  <c r="AE38"/>
  <c r="AF38"/>
  <c r="AG38" s="1"/>
  <c r="AJ19"/>
  <c r="AK19"/>
  <c r="AJ20"/>
  <c r="AK20"/>
  <c r="AJ21"/>
  <c r="AK21"/>
  <c r="AJ22"/>
  <c r="AK22"/>
  <c r="AL22" s="1"/>
  <c r="AJ23"/>
  <c r="AK23"/>
  <c r="AJ24"/>
  <c r="AK24"/>
  <c r="L46" i="239"/>
  <c r="AJ25" i="9" s="1"/>
  <c r="M46" i="239"/>
  <c r="AJ28" i="9"/>
  <c r="AK28"/>
  <c r="AL28" s="1"/>
  <c r="AJ29"/>
  <c r="AK29"/>
  <c r="AJ30"/>
  <c r="AK30"/>
  <c r="AJ31"/>
  <c r="AK31"/>
  <c r="AL31" s="1"/>
  <c r="AJ32"/>
  <c r="AK32"/>
  <c r="AJ33"/>
  <c r="AK33"/>
  <c r="AJ34"/>
  <c r="AK34"/>
  <c r="AJ35"/>
  <c r="AK35"/>
  <c r="AJ36"/>
  <c r="AK36"/>
  <c r="AJ37"/>
  <c r="AK37"/>
  <c r="AJ38"/>
  <c r="AK38"/>
  <c r="AO19"/>
  <c r="AP19"/>
  <c r="AO20"/>
  <c r="AP20"/>
  <c r="AO21"/>
  <c r="AP21"/>
  <c r="AO22"/>
  <c r="AP22"/>
  <c r="AO23"/>
  <c r="AP23"/>
  <c r="AO24"/>
  <c r="AP24"/>
  <c r="N46" i="239"/>
  <c r="O46"/>
  <c r="AP25" i="9" s="1"/>
  <c r="AO29"/>
  <c r="AP29"/>
  <c r="AO30"/>
  <c r="AP30"/>
  <c r="AO31"/>
  <c r="AP31"/>
  <c r="AO32"/>
  <c r="AP32"/>
  <c r="AO33"/>
  <c r="AP33"/>
  <c r="AO34"/>
  <c r="AP34"/>
  <c r="AO35"/>
  <c r="AP35"/>
  <c r="AO36"/>
  <c r="AP36"/>
  <c r="AO37"/>
  <c r="AP37"/>
  <c r="AO38"/>
  <c r="AP38"/>
  <c r="AT19"/>
  <c r="AU19"/>
  <c r="AT20"/>
  <c r="AU20"/>
  <c r="AT21"/>
  <c r="AU21"/>
  <c r="AT22"/>
  <c r="AU22"/>
  <c r="AT23"/>
  <c r="AU23"/>
  <c r="AT24"/>
  <c r="AU24"/>
  <c r="P46" i="239"/>
  <c r="AT25" i="9" s="1"/>
  <c r="AU25"/>
  <c r="P47" i="239"/>
  <c r="Q47"/>
  <c r="AU26" i="9" s="1"/>
  <c r="AT28"/>
  <c r="AU28"/>
  <c r="AT29"/>
  <c r="AU29"/>
  <c r="AT30"/>
  <c r="AV30" s="1"/>
  <c r="AU30"/>
  <c r="AT31"/>
  <c r="AU31"/>
  <c r="AT32"/>
  <c r="AV32" s="1"/>
  <c r="AU32"/>
  <c r="AT33"/>
  <c r="AU33"/>
  <c r="AT34"/>
  <c r="AU34"/>
  <c r="AT35"/>
  <c r="AU35"/>
  <c r="AT36"/>
  <c r="AU36"/>
  <c r="AV36"/>
  <c r="AT37"/>
  <c r="AU37"/>
  <c r="AT38"/>
  <c r="AU38"/>
  <c r="BA18"/>
  <c r="AY19"/>
  <c r="BA19" s="1"/>
  <c r="AZ19"/>
  <c r="AY20"/>
  <c r="AZ20"/>
  <c r="AY21"/>
  <c r="AZ21"/>
  <c r="BA21"/>
  <c r="AY22"/>
  <c r="AZ22"/>
  <c r="AY23"/>
  <c r="AZ23"/>
  <c r="R45" i="239"/>
  <c r="AY24" i="9"/>
  <c r="S45" i="239"/>
  <c r="AZ24" i="9"/>
  <c r="R46" i="239"/>
  <c r="S46"/>
  <c r="AZ25" i="9" s="1"/>
  <c r="AY29"/>
  <c r="AZ29"/>
  <c r="AY30"/>
  <c r="AZ30"/>
  <c r="AY31"/>
  <c r="AZ31"/>
  <c r="BA31" s="1"/>
  <c r="AY32"/>
  <c r="AZ32"/>
  <c r="AY33"/>
  <c r="AZ33"/>
  <c r="AY34"/>
  <c r="AZ34"/>
  <c r="AY35"/>
  <c r="AZ35"/>
  <c r="AY36"/>
  <c r="AZ36"/>
  <c r="AY37"/>
  <c r="AZ37"/>
  <c r="AY38"/>
  <c r="AZ38"/>
  <c r="BF10"/>
  <c r="T32" i="239"/>
  <c r="U32"/>
  <c r="BF15" i="9"/>
  <c r="T37" i="239"/>
  <c r="BD16" i="9" s="1"/>
  <c r="U37" i="239"/>
  <c r="U38"/>
  <c r="BF19" i="9"/>
  <c r="T41" i="239"/>
  <c r="U41"/>
  <c r="U42" s="1"/>
  <c r="U43" s="1"/>
  <c r="BE22" i="9" s="1"/>
  <c r="BF24"/>
  <c r="T46" i="239"/>
  <c r="U46"/>
  <c r="BD27" i="9"/>
  <c r="BE27"/>
  <c r="BD28"/>
  <c r="BE28"/>
  <c r="BD29"/>
  <c r="BE29"/>
  <c r="BD30"/>
  <c r="BE30"/>
  <c r="BD31"/>
  <c r="BE31"/>
  <c r="BD32"/>
  <c r="BE32"/>
  <c r="BD33"/>
  <c r="BE33"/>
  <c r="BD34"/>
  <c r="U55" i="239"/>
  <c r="BE34" i="9" s="1"/>
  <c r="BD35"/>
  <c r="BE35"/>
  <c r="BD36"/>
  <c r="BE36"/>
  <c r="BD37"/>
  <c r="BE37"/>
  <c r="BD38"/>
  <c r="BE38"/>
  <c r="BK14"/>
  <c r="V36" i="239"/>
  <c r="W36"/>
  <c r="V37"/>
  <c r="V38" s="1"/>
  <c r="V39"/>
  <c r="BI19" i="9"/>
  <c r="BJ19"/>
  <c r="BI20"/>
  <c r="BJ20"/>
  <c r="BI21"/>
  <c r="BJ21"/>
  <c r="BI22"/>
  <c r="BJ22"/>
  <c r="BI23"/>
  <c r="BJ23"/>
  <c r="BI24"/>
  <c r="BJ24"/>
  <c r="V46" i="239"/>
  <c r="BJ25" i="9"/>
  <c r="W47" i="239"/>
  <c r="BI28" i="9"/>
  <c r="BJ28"/>
  <c r="BI29"/>
  <c r="BJ29"/>
  <c r="BI30"/>
  <c r="BJ30"/>
  <c r="BI31"/>
  <c r="BJ31"/>
  <c r="BI32"/>
  <c r="BJ32"/>
  <c r="BI33"/>
  <c r="BJ33"/>
  <c r="BI34"/>
  <c r="BJ34"/>
  <c r="BI35"/>
  <c r="BJ35"/>
  <c r="BI36"/>
  <c r="BJ36"/>
  <c r="BI37"/>
  <c r="BK37" s="1"/>
  <c r="BJ37"/>
  <c r="BI38"/>
  <c r="BJ38"/>
  <c r="BK38" s="1"/>
  <c r="BP5"/>
  <c r="X27" i="239"/>
  <c r="BN6" i="9" s="1"/>
  <c r="Y27" i="239"/>
  <c r="X28"/>
  <c r="BP11" i="9"/>
  <c r="X33" i="239"/>
  <c r="BN12" i="9" s="1"/>
  <c r="Y33" i="239"/>
  <c r="X34"/>
  <c r="BP16" i="9"/>
  <c r="X38" i="239"/>
  <c r="Y38"/>
  <c r="Y39" s="1"/>
  <c r="BO18" i="9" s="1"/>
  <c r="BP17"/>
  <c r="BP19"/>
  <c r="X41" i="239"/>
  <c r="X42" s="1"/>
  <c r="Y41"/>
  <c r="BP24" i="9"/>
  <c r="X46" i="239"/>
  <c r="BN25" i="9" s="1"/>
  <c r="Y46" i="239"/>
  <c r="BN28" i="9"/>
  <c r="BO28"/>
  <c r="BP28" s="1"/>
  <c r="BN29"/>
  <c r="BO29"/>
  <c r="BN30"/>
  <c r="BO30"/>
  <c r="BN31"/>
  <c r="BO31"/>
  <c r="BP31" s="1"/>
  <c r="BN32"/>
  <c r="BO32"/>
  <c r="BN33"/>
  <c r="BO33"/>
  <c r="BN34"/>
  <c r="BO34"/>
  <c r="BN35"/>
  <c r="BP35" s="1"/>
  <c r="BO35"/>
  <c r="BN36"/>
  <c r="BO36"/>
  <c r="BN37"/>
  <c r="BO37"/>
  <c r="BN38"/>
  <c r="BO38"/>
  <c r="BU10"/>
  <c r="Z32" i="239"/>
  <c r="AA32"/>
  <c r="Z33"/>
  <c r="Z34" s="1"/>
  <c r="Z35"/>
  <c r="BS14" i="9" s="1"/>
  <c r="BU15"/>
  <c r="Z37" i="239"/>
  <c r="AA37"/>
  <c r="AA38"/>
  <c r="BT17" i="9" s="1"/>
  <c r="BU18"/>
  <c r="BS19"/>
  <c r="BT19"/>
  <c r="BS20"/>
  <c r="BT20"/>
  <c r="BS21"/>
  <c r="BT21"/>
  <c r="BS22"/>
  <c r="BT22"/>
  <c r="BS23"/>
  <c r="BT23"/>
  <c r="BS24"/>
  <c r="BT24"/>
  <c r="Z46" i="239"/>
  <c r="BS25" i="9" s="1"/>
  <c r="AA46" i="239"/>
  <c r="Z47"/>
  <c r="BS26" i="9" s="1"/>
  <c r="BS29"/>
  <c r="BT29"/>
  <c r="BS30"/>
  <c r="BT30"/>
  <c r="BS31"/>
  <c r="BT31"/>
  <c r="BS32"/>
  <c r="BT32"/>
  <c r="BS33"/>
  <c r="BT33"/>
  <c r="BS34"/>
  <c r="BT34"/>
  <c r="BS35"/>
  <c r="BT35"/>
  <c r="BS36"/>
  <c r="BT36"/>
  <c r="BS37"/>
  <c r="BT37"/>
  <c r="BS38"/>
  <c r="BT38"/>
  <c r="BZ10"/>
  <c r="AB32" i="239"/>
  <c r="AC32"/>
  <c r="AC33" s="1"/>
  <c r="BZ15" i="9"/>
  <c r="AB37" i="239"/>
  <c r="AC37"/>
  <c r="BZ16" i="9" s="1"/>
  <c r="AB38" i="239"/>
  <c r="BZ18" i="9"/>
  <c r="BX19"/>
  <c r="BY19"/>
  <c r="BX20"/>
  <c r="BY20"/>
  <c r="BX21"/>
  <c r="BY21"/>
  <c r="BX22"/>
  <c r="BY22"/>
  <c r="BX23"/>
  <c r="BY23"/>
  <c r="BX24"/>
  <c r="BY24"/>
  <c r="BX25"/>
  <c r="BY25"/>
  <c r="BZ25" s="1"/>
  <c r="BX26"/>
  <c r="BY26"/>
  <c r="BX27"/>
  <c r="BY27"/>
  <c r="BX28"/>
  <c r="BY28"/>
  <c r="BX29"/>
  <c r="BY29"/>
  <c r="BX30"/>
  <c r="BY30"/>
  <c r="BX31"/>
  <c r="BY31"/>
  <c r="BX32"/>
  <c r="BY32"/>
  <c r="BX33"/>
  <c r="BY33"/>
  <c r="BX34"/>
  <c r="BY34"/>
  <c r="BX35"/>
  <c r="BZ35" s="1"/>
  <c r="BY35"/>
  <c r="BX36"/>
  <c r="BY36"/>
  <c r="BX37"/>
  <c r="BZ37" s="1"/>
  <c r="BY37"/>
  <c r="BX38"/>
  <c r="BY38"/>
  <c r="BS5"/>
  <c r="BO5"/>
  <c r="BN5"/>
  <c r="BJ5"/>
  <c r="AZ5"/>
  <c r="AP5"/>
  <c r="AO5"/>
  <c r="AO41" s="1"/>
  <c r="AK5"/>
  <c r="AJ5"/>
  <c r="AJ41" s="1"/>
  <c r="L5"/>
  <c r="L41"/>
  <c r="K5"/>
  <c r="F41"/>
  <c r="E41"/>
  <c r="C41"/>
  <c r="B41"/>
  <c r="BX10"/>
  <c r="BY10"/>
  <c r="BY11"/>
  <c r="BX15"/>
  <c r="BY15"/>
  <c r="BX16"/>
  <c r="BX18"/>
  <c r="BY18"/>
  <c r="BX4"/>
  <c r="AB20" i="239"/>
  <c r="AB21" s="1"/>
  <c r="AB22" s="1"/>
  <c r="AB23" s="1"/>
  <c r="AC20"/>
  <c r="AC21"/>
  <c r="AC22" s="1"/>
  <c r="AC23" s="1"/>
  <c r="BS6" i="9"/>
  <c r="BS10"/>
  <c r="BT10"/>
  <c r="BS11"/>
  <c r="BS12"/>
  <c r="BS15"/>
  <c r="BT15"/>
  <c r="BS16"/>
  <c r="BT16"/>
  <c r="BS18"/>
  <c r="BT18"/>
  <c r="BT4"/>
  <c r="BS4"/>
  <c r="Z20" i="239"/>
  <c r="Z21" s="1"/>
  <c r="Z22" s="1"/>
  <c r="Z23" s="1"/>
  <c r="AA20"/>
  <c r="AA21"/>
  <c r="AA22" s="1"/>
  <c r="AA23" s="1"/>
  <c r="BJ6" i="9"/>
  <c r="BJ7"/>
  <c r="BJ8"/>
  <c r="BI9"/>
  <c r="BJ9"/>
  <c r="BI10"/>
  <c r="BJ10"/>
  <c r="BI11"/>
  <c r="BJ11"/>
  <c r="BI12"/>
  <c r="BJ12"/>
  <c r="BI13"/>
  <c r="BI14"/>
  <c r="BJ14"/>
  <c r="BI15"/>
  <c r="BI16"/>
  <c r="BJ4"/>
  <c r="BI4"/>
  <c r="BD10"/>
  <c r="BE10"/>
  <c r="BD15"/>
  <c r="BE15"/>
  <c r="BE16"/>
  <c r="BD19"/>
  <c r="BE19"/>
  <c r="BE20"/>
  <c r="BE21"/>
  <c r="BD24"/>
  <c r="BE24"/>
  <c r="BD4"/>
  <c r="AZ6"/>
  <c r="AY7"/>
  <c r="AZ7"/>
  <c r="AY8"/>
  <c r="AZ8"/>
  <c r="AY9"/>
  <c r="AY10"/>
  <c r="AY11"/>
  <c r="AZ11"/>
  <c r="AZ14"/>
  <c r="AZ15"/>
  <c r="AZ16"/>
  <c r="AZ17"/>
  <c r="AY18"/>
  <c r="AZ18"/>
  <c r="AT9"/>
  <c r="AU9"/>
  <c r="AT10"/>
  <c r="AU10"/>
  <c r="AT11"/>
  <c r="AU11"/>
  <c r="AU12"/>
  <c r="AT13"/>
  <c r="AU13"/>
  <c r="AT15"/>
  <c r="AU15"/>
  <c r="AU16"/>
  <c r="AT17"/>
  <c r="AU17"/>
  <c r="AT18"/>
  <c r="AP6"/>
  <c r="AO7"/>
  <c r="AP7"/>
  <c r="AO8"/>
  <c r="AP8"/>
  <c r="AO9"/>
  <c r="AO13"/>
  <c r="AP13"/>
  <c r="AP14"/>
  <c r="AP15"/>
  <c r="AO18"/>
  <c r="AP18"/>
  <c r="AO4"/>
  <c r="BO6"/>
  <c r="BN11"/>
  <c r="BO11"/>
  <c r="BO12"/>
  <c r="BN16"/>
  <c r="BO16"/>
  <c r="BO17"/>
  <c r="BN19"/>
  <c r="BO19"/>
  <c r="BN20"/>
  <c r="BN24"/>
  <c r="BO24"/>
  <c r="AJ6"/>
  <c r="AJ7"/>
  <c r="AJ8"/>
  <c r="AK8"/>
  <c r="AJ9"/>
  <c r="AK9"/>
  <c r="AJ10"/>
  <c r="AJ13"/>
  <c r="AK13"/>
  <c r="AJ18"/>
  <c r="AK18"/>
  <c r="AK4"/>
  <c r="AJ4"/>
  <c r="Z10"/>
  <c r="AA10"/>
  <c r="Z11"/>
  <c r="AA11"/>
  <c r="Z12"/>
  <c r="Z13"/>
  <c r="Z16"/>
  <c r="AA16"/>
  <c r="AA17"/>
  <c r="AA18"/>
  <c r="Z19"/>
  <c r="AA19"/>
  <c r="Z20"/>
  <c r="AA20"/>
  <c r="Z24"/>
  <c r="AA24"/>
  <c r="Z25"/>
  <c r="AA25"/>
  <c r="Q6"/>
  <c r="Q7"/>
  <c r="P8"/>
  <c r="Q8"/>
  <c r="P9"/>
  <c r="Q9"/>
  <c r="Q10"/>
  <c r="Q11"/>
  <c r="P12"/>
  <c r="Q12"/>
  <c r="P13"/>
  <c r="Q13"/>
  <c r="Q14"/>
  <c r="Q15"/>
  <c r="P16"/>
  <c r="Q16"/>
  <c r="Q17"/>
  <c r="K6"/>
  <c r="K9"/>
  <c r="L9"/>
  <c r="K10"/>
  <c r="K11"/>
  <c r="K12"/>
  <c r="K13"/>
  <c r="L13"/>
  <c r="L14"/>
  <c r="L15"/>
  <c r="K18"/>
  <c r="L18"/>
  <c r="L4"/>
  <c r="M25" i="8"/>
  <c r="P25" s="1"/>
  <c r="M26"/>
  <c r="M27"/>
  <c r="P27" s="1"/>
  <c r="M28"/>
  <c r="P28" s="1"/>
  <c r="M29"/>
  <c r="P29" s="1"/>
  <c r="M30"/>
  <c r="P30" s="1"/>
  <c r="M31"/>
  <c r="M32"/>
  <c r="P32" s="1"/>
  <c r="M33"/>
  <c r="P33" s="1"/>
  <c r="M34"/>
  <c r="P34" s="1"/>
  <c r="M35"/>
  <c r="M36"/>
  <c r="M37"/>
  <c r="R16"/>
  <c r="S16"/>
  <c r="D38" i="240"/>
  <c r="E38"/>
  <c r="S17" i="8" s="1"/>
  <c r="R19"/>
  <c r="S19"/>
  <c r="R20"/>
  <c r="U20" s="1"/>
  <c r="E41" i="240"/>
  <c r="S20" i="8" s="1"/>
  <c r="R21"/>
  <c r="S21"/>
  <c r="U21" s="1"/>
  <c r="R22"/>
  <c r="E43" i="240"/>
  <c r="R23" i="8"/>
  <c r="R24"/>
  <c r="S24"/>
  <c r="R25"/>
  <c r="E46" i="240"/>
  <c r="D47"/>
  <c r="R26" i="8"/>
  <c r="R27"/>
  <c r="R28"/>
  <c r="R29"/>
  <c r="R30"/>
  <c r="R31"/>
  <c r="R32"/>
  <c r="R33"/>
  <c r="R34"/>
  <c r="R35"/>
  <c r="R36"/>
  <c r="R37"/>
  <c r="Y4"/>
  <c r="Z4" s="1"/>
  <c r="Z5"/>
  <c r="Z6"/>
  <c r="Z7"/>
  <c r="Z8"/>
  <c r="Z9"/>
  <c r="Z10"/>
  <c r="Z11"/>
  <c r="Z12"/>
  <c r="Z13"/>
  <c r="Z14"/>
  <c r="Z15"/>
  <c r="Z16"/>
  <c r="Z17"/>
  <c r="Z18"/>
  <c r="W19"/>
  <c r="X19"/>
  <c r="W20"/>
  <c r="X20"/>
  <c r="W21"/>
  <c r="X21"/>
  <c r="W22"/>
  <c r="X22"/>
  <c r="Z22" s="1"/>
  <c r="W23"/>
  <c r="X23"/>
  <c r="Y23"/>
  <c r="W24"/>
  <c r="Z24" s="1"/>
  <c r="X24"/>
  <c r="W25"/>
  <c r="X25"/>
  <c r="W26"/>
  <c r="Z26" s="1"/>
  <c r="X26"/>
  <c r="W27"/>
  <c r="X27"/>
  <c r="W28"/>
  <c r="Z28" s="1"/>
  <c r="X28"/>
  <c r="W29"/>
  <c r="X29"/>
  <c r="W30"/>
  <c r="X30"/>
  <c r="Y30"/>
  <c r="Y31" s="1"/>
  <c r="W31"/>
  <c r="D31" s="1"/>
  <c r="X31"/>
  <c r="W32"/>
  <c r="Z32" s="1"/>
  <c r="X32"/>
  <c r="W33"/>
  <c r="X33"/>
  <c r="Y33"/>
  <c r="Y34" s="1"/>
  <c r="Y35" s="1"/>
  <c r="Y36" s="1"/>
  <c r="Y37" s="1"/>
  <c r="Y38" s="1"/>
  <c r="J38" s="1"/>
  <c r="W34"/>
  <c r="X34"/>
  <c r="W35"/>
  <c r="Z35" s="1"/>
  <c r="X35"/>
  <c r="W36"/>
  <c r="X36"/>
  <c r="W37"/>
  <c r="X37"/>
  <c r="H31" i="240"/>
  <c r="I31"/>
  <c r="I30" s="1"/>
  <c r="AE11" i="8"/>
  <c r="H33" i="240"/>
  <c r="H34" s="1"/>
  <c r="AB13" i="8" s="1"/>
  <c r="I33" i="240"/>
  <c r="AE12" i="8" s="1"/>
  <c r="AE16"/>
  <c r="H38" i="240"/>
  <c r="H39" s="1"/>
  <c r="I38"/>
  <c r="I39"/>
  <c r="AC18" i="8" s="1"/>
  <c r="AE19"/>
  <c r="H41" i="240"/>
  <c r="I41"/>
  <c r="H42"/>
  <c r="AB21" i="8" s="1"/>
  <c r="AE24"/>
  <c r="AB27"/>
  <c r="H46" i="240" s="1"/>
  <c r="I46"/>
  <c r="AB28" i="8"/>
  <c r="AE28" s="1"/>
  <c r="AB29"/>
  <c r="I50" i="240"/>
  <c r="AE29" i="8" s="1"/>
  <c r="AB30"/>
  <c r="AB31"/>
  <c r="AE31" s="1"/>
  <c r="AB32"/>
  <c r="I53" i="240"/>
  <c r="AB33" i="8"/>
  <c r="AB34"/>
  <c r="AE34" s="1"/>
  <c r="AB35"/>
  <c r="I56" i="240"/>
  <c r="AB36" i="8"/>
  <c r="AB37"/>
  <c r="J31" i="240"/>
  <c r="K31"/>
  <c r="K30" s="1"/>
  <c r="K29" s="1"/>
  <c r="K28"/>
  <c r="K27" s="1"/>
  <c r="AJ11" i="8"/>
  <c r="J33" i="240"/>
  <c r="J34" s="1"/>
  <c r="K33"/>
  <c r="K34" s="1"/>
  <c r="K35" s="1"/>
  <c r="AH14" i="8" s="1"/>
  <c r="AJ15"/>
  <c r="J37" i="240"/>
  <c r="J38" s="1"/>
  <c r="AG17" i="8" s="1"/>
  <c r="K37" i="240"/>
  <c r="AJ19" i="8"/>
  <c r="AG20"/>
  <c r="K41" i="240"/>
  <c r="AG21" i="8"/>
  <c r="AG22"/>
  <c r="AG23"/>
  <c r="AG24"/>
  <c r="AJ24" s="1"/>
  <c r="J46" i="240"/>
  <c r="AG25" i="8" s="1"/>
  <c r="K46" i="240"/>
  <c r="AG28" i="8"/>
  <c r="AJ28" s="1"/>
  <c r="AG29"/>
  <c r="K50" i="240"/>
  <c r="K51" s="1"/>
  <c r="AH30" i="8" s="1"/>
  <c r="AG30"/>
  <c r="AG31"/>
  <c r="AJ31" s="1"/>
  <c r="AG32"/>
  <c r="K53" i="240"/>
  <c r="AG33" i="8"/>
  <c r="AG34"/>
  <c r="AJ34" s="1"/>
  <c r="AG35"/>
  <c r="K56" i="240"/>
  <c r="K57" s="1"/>
  <c r="AG36" i="8"/>
  <c r="AG37"/>
  <c r="AO8"/>
  <c r="AO13"/>
  <c r="L35" i="240"/>
  <c r="L36" s="1"/>
  <c r="M35"/>
  <c r="AM14" i="8" s="1"/>
  <c r="M36" i="240"/>
  <c r="L37"/>
  <c r="AO18" i="8"/>
  <c r="AL19"/>
  <c r="M40" i="240"/>
  <c r="AL20" i="8"/>
  <c r="AL21"/>
  <c r="AL22"/>
  <c r="AL23"/>
  <c r="AL24"/>
  <c r="AO24" s="1"/>
  <c r="L46" i="240"/>
  <c r="AL25" i="8" s="1"/>
  <c r="AO25" s="1"/>
  <c r="M46" i="240"/>
  <c r="L47"/>
  <c r="AL26" i="8" s="1"/>
  <c r="AO26" s="1"/>
  <c r="M47" i="240"/>
  <c r="M48"/>
  <c r="AL28" i="8"/>
  <c r="AL29"/>
  <c r="AO29" s="1"/>
  <c r="AL30"/>
  <c r="M51" i="240"/>
  <c r="AL31" i="8"/>
  <c r="AL32"/>
  <c r="AL33"/>
  <c r="AL34"/>
  <c r="AO34" s="1"/>
  <c r="AL35"/>
  <c r="M56" i="240"/>
  <c r="AL36" i="8"/>
  <c r="AL37"/>
  <c r="AT5"/>
  <c r="N27" i="240"/>
  <c r="O27"/>
  <c r="AT6" i="8" s="1"/>
  <c r="AT7"/>
  <c r="AT8"/>
  <c r="N30" i="240"/>
  <c r="N31" s="1"/>
  <c r="O30"/>
  <c r="O31" s="1"/>
  <c r="N32"/>
  <c r="AT13" i="8"/>
  <c r="N35" i="240"/>
  <c r="O35"/>
  <c r="N36"/>
  <c r="N37" s="1"/>
  <c r="N38"/>
  <c r="AQ17" i="8" s="1"/>
  <c r="AT18"/>
  <c r="AQ19"/>
  <c r="O40" i="240"/>
  <c r="O41" s="1"/>
  <c r="AQ20" i="8"/>
  <c r="AQ21"/>
  <c r="AQ22"/>
  <c r="AQ23"/>
  <c r="AQ24"/>
  <c r="AT24" s="1"/>
  <c r="N46" i="240"/>
  <c r="O46"/>
  <c r="O47" s="1"/>
  <c r="AR26" i="8" s="1"/>
  <c r="O48" i="240"/>
  <c r="AQ29" i="8"/>
  <c r="O50" i="240"/>
  <c r="AQ30" i="8"/>
  <c r="AQ31"/>
  <c r="AT31" s="1"/>
  <c r="AQ32"/>
  <c r="AT32" s="1"/>
  <c r="O53" i="240"/>
  <c r="O54" s="1"/>
  <c r="AR33" i="8" s="1"/>
  <c r="AQ33"/>
  <c r="AQ34"/>
  <c r="AT34" s="1"/>
  <c r="AQ35"/>
  <c r="O56" i="240"/>
  <c r="AR35" i="8" s="1"/>
  <c r="AQ36"/>
  <c r="O57" i="240"/>
  <c r="AQ37" i="8"/>
  <c r="AY11"/>
  <c r="P33" i="240"/>
  <c r="Q33"/>
  <c r="AY13" i="8"/>
  <c r="P35" i="240"/>
  <c r="Q35"/>
  <c r="AY14" i="8" s="1"/>
  <c r="AY15"/>
  <c r="P37" i="240"/>
  <c r="Q37"/>
  <c r="AY16" i="8" s="1"/>
  <c r="AY17"/>
  <c r="AV19"/>
  <c r="Q39" i="240"/>
  <c r="AW18" i="8" s="1"/>
  <c r="AV20"/>
  <c r="Q41" i="240"/>
  <c r="AV21" i="8"/>
  <c r="AV22"/>
  <c r="AY22" s="1"/>
  <c r="AV23"/>
  <c r="AY23" s="1"/>
  <c r="Q44" i="240"/>
  <c r="AV24" i="8"/>
  <c r="AY24" s="1"/>
  <c r="AV25"/>
  <c r="Q46" i="240"/>
  <c r="AW25" i="8" s="1"/>
  <c r="AV26"/>
  <c r="Q47" i="240"/>
  <c r="AV27" i="8"/>
  <c r="AV28"/>
  <c r="AY28" s="1"/>
  <c r="AV29"/>
  <c r="Q50" i="240"/>
  <c r="AV30" i="8"/>
  <c r="AV31"/>
  <c r="AV32"/>
  <c r="AY32" s="1"/>
  <c r="AV33"/>
  <c r="Q54" i="240"/>
  <c r="AW33" i="8" s="1"/>
  <c r="AV34"/>
  <c r="AY34" s="1"/>
  <c r="AV35"/>
  <c r="Q56" i="240"/>
  <c r="AV36" i="8"/>
  <c r="AV37"/>
  <c r="R27" i="240"/>
  <c r="S27"/>
  <c r="S26"/>
  <c r="S25" s="1"/>
  <c r="BB4" i="8" s="1"/>
  <c r="BD7"/>
  <c r="R29" i="240"/>
  <c r="S29"/>
  <c r="BD11" i="8"/>
  <c r="R33" i="240"/>
  <c r="S33"/>
  <c r="BD14" i="8"/>
  <c r="R36" i="240"/>
  <c r="S36"/>
  <c r="S37"/>
  <c r="BB16" i="8" s="1"/>
  <c r="BD17"/>
  <c r="BA19"/>
  <c r="R39" i="240" s="1"/>
  <c r="S39"/>
  <c r="BA20" i="8"/>
  <c r="BA21"/>
  <c r="BA22"/>
  <c r="BA23"/>
  <c r="BD23" s="1"/>
  <c r="R45" i="240"/>
  <c r="BA24" i="8" s="1"/>
  <c r="BD24" s="1"/>
  <c r="S45" i="240"/>
  <c r="R46"/>
  <c r="S46"/>
  <c r="S47"/>
  <c r="BA29" i="8"/>
  <c r="S50" i="240"/>
  <c r="S51" s="1"/>
  <c r="BA30" i="8"/>
  <c r="BA31"/>
  <c r="BD31" s="1"/>
  <c r="BA32"/>
  <c r="S53" i="240"/>
  <c r="S54" s="1"/>
  <c r="BA33" i="8"/>
  <c r="BD33" s="1"/>
  <c r="BA34"/>
  <c r="BD34" s="1"/>
  <c r="BA35"/>
  <c r="S56" i="240"/>
  <c r="BA36" i="8"/>
  <c r="BA37"/>
  <c r="BI10"/>
  <c r="T32" i="240"/>
  <c r="T33" s="1"/>
  <c r="U32"/>
  <c r="BI15" i="8"/>
  <c r="T37" i="240"/>
  <c r="T38" s="1"/>
  <c r="U37"/>
  <c r="BG16" i="8" s="1"/>
  <c r="U38" i="240"/>
  <c r="T39"/>
  <c r="BI19" i="8"/>
  <c r="T41" i="240"/>
  <c r="U41"/>
  <c r="BI24" i="8"/>
  <c r="BF27"/>
  <c r="T46" i="240" s="1"/>
  <c r="U46"/>
  <c r="BF28" i="8"/>
  <c r="BI28" s="1"/>
  <c r="BF29"/>
  <c r="BI29" s="1"/>
  <c r="U50" i="240"/>
  <c r="BF30" i="8"/>
  <c r="U51" i="240"/>
  <c r="BF31" i="8"/>
  <c r="BI31" s="1"/>
  <c r="BF32"/>
  <c r="U53" i="240"/>
  <c r="BF33" i="8"/>
  <c r="BF34"/>
  <c r="BI34" s="1"/>
  <c r="BF35"/>
  <c r="BI35" s="1"/>
  <c r="U56" i="240"/>
  <c r="U57" s="1"/>
  <c r="U58" s="1"/>
  <c r="BF36" i="8"/>
  <c r="BF37"/>
  <c r="BN9"/>
  <c r="V31" i="240"/>
  <c r="V32" s="1"/>
  <c r="W31"/>
  <c r="BN10" i="8" s="1"/>
  <c r="V33" i="240"/>
  <c r="BK12" i="8" s="1"/>
  <c r="BN14"/>
  <c r="BK19"/>
  <c r="W36" i="240"/>
  <c r="W37" s="1"/>
  <c r="BK20" i="8"/>
  <c r="W41" i="240"/>
  <c r="BK21" i="8"/>
  <c r="BK22"/>
  <c r="BK23"/>
  <c r="BK24"/>
  <c r="BN24" s="1"/>
  <c r="BK25"/>
  <c r="BN25" s="1"/>
  <c r="W46" i="240"/>
  <c r="W47" s="1"/>
  <c r="V47"/>
  <c r="BK28" i="8"/>
  <c r="BN28" s="1"/>
  <c r="BK29"/>
  <c r="BN29" s="1"/>
  <c r="BK30"/>
  <c r="BK31"/>
  <c r="BN31" s="1"/>
  <c r="BK32"/>
  <c r="BK33"/>
  <c r="BN33" s="1"/>
  <c r="BK34"/>
  <c r="BN34" s="1"/>
  <c r="BK35"/>
  <c r="BN35" s="1"/>
  <c r="BK36"/>
  <c r="BN36" s="1"/>
  <c r="BK37"/>
  <c r="BN37" s="1"/>
  <c r="BS5"/>
  <c r="X27" i="240"/>
  <c r="Y27"/>
  <c r="Y28" s="1"/>
  <c r="Y29" s="1"/>
  <c r="Y30" s="1"/>
  <c r="BS6" i="8"/>
  <c r="BS11"/>
  <c r="X33" i="240"/>
  <c r="Y33"/>
  <c r="BS12" i="8"/>
  <c r="Y34" i="240"/>
  <c r="Y35" s="1"/>
  <c r="BS16" i="8"/>
  <c r="X38" i="240"/>
  <c r="Y38"/>
  <c r="Y39" s="1"/>
  <c r="BS19" i="8"/>
  <c r="X41" i="240"/>
  <c r="X42" s="1"/>
  <c r="Y41"/>
  <c r="Y42" s="1"/>
  <c r="Y43" s="1"/>
  <c r="X43"/>
  <c r="BS24" i="8"/>
  <c r="BP28"/>
  <c r="X46" i="240"/>
  <c r="BP25" i="8" s="1"/>
  <c r="Y46" i="240"/>
  <c r="BP29" i="8"/>
  <c r="BS29" s="1"/>
  <c r="BP30"/>
  <c r="Y51" i="240"/>
  <c r="BQ30" i="8" s="1"/>
  <c r="BP31"/>
  <c r="BP32"/>
  <c r="BP33"/>
  <c r="BP34"/>
  <c r="BP35"/>
  <c r="BP36"/>
  <c r="BP37"/>
  <c r="BX10"/>
  <c r="Z32" i="240"/>
  <c r="Z33" s="1"/>
  <c r="AA32"/>
  <c r="Z34"/>
  <c r="BX15" i="8"/>
  <c r="Z37" i="240"/>
  <c r="AA37"/>
  <c r="Z38"/>
  <c r="BX18" i="8"/>
  <c r="BU19"/>
  <c r="BX19" s="1"/>
  <c r="BU20"/>
  <c r="BX20" s="1"/>
  <c r="AA41" i="240"/>
  <c r="AA42" s="1"/>
  <c r="AA43" s="1"/>
  <c r="BV22" i="8" s="1"/>
  <c r="BU21"/>
  <c r="BX21" s="1"/>
  <c r="BU22"/>
  <c r="BX22" s="1"/>
  <c r="BU23"/>
  <c r="BX23" s="1"/>
  <c r="BU24"/>
  <c r="AA45" i="240"/>
  <c r="AA46" s="1"/>
  <c r="Z46"/>
  <c r="BU29" i="8"/>
  <c r="AA50" i="240"/>
  <c r="BV29" i="8" s="1"/>
  <c r="BU30"/>
  <c r="BU31"/>
  <c r="BX31" s="1"/>
  <c r="BU32"/>
  <c r="AA53" i="240"/>
  <c r="BV32" i="8" s="1"/>
  <c r="BU33"/>
  <c r="BU34"/>
  <c r="BX34" s="1"/>
  <c r="BU35"/>
  <c r="AA56" i="240"/>
  <c r="BV35" i="8" s="1"/>
  <c r="BU36"/>
  <c r="BU37"/>
  <c r="CC10"/>
  <c r="AB32" i="240"/>
  <c r="AC32"/>
  <c r="CC15" i="8"/>
  <c r="AB37" i="240"/>
  <c r="AC37"/>
  <c r="AC38" s="1"/>
  <c r="CA17" i="8" s="1"/>
  <c r="CC18"/>
  <c r="BZ19"/>
  <c r="AC40" i="240"/>
  <c r="AC41" s="1"/>
  <c r="CA20" i="8" s="1"/>
  <c r="BZ20"/>
  <c r="BZ21"/>
  <c r="CC21" s="1"/>
  <c r="BZ22"/>
  <c r="CC22" s="1"/>
  <c r="AC43" i="240"/>
  <c r="BZ23" i="8"/>
  <c r="BZ24"/>
  <c r="CC24" s="1"/>
  <c r="BZ25"/>
  <c r="AC46" i="240"/>
  <c r="AC47" s="1"/>
  <c r="BZ26" i="8"/>
  <c r="BZ27"/>
  <c r="BZ28"/>
  <c r="CC28" s="1"/>
  <c r="BZ29"/>
  <c r="AC50" i="240"/>
  <c r="CA29" i="8" s="1"/>
  <c r="BZ30"/>
  <c r="AC51" i="240"/>
  <c r="CA30" i="8" s="1"/>
  <c r="BZ31"/>
  <c r="CC31" s="1"/>
  <c r="BZ32"/>
  <c r="AC53" i="240"/>
  <c r="CA32" i="8" s="1"/>
  <c r="CC32"/>
  <c r="BZ33"/>
  <c r="AC54" i="240"/>
  <c r="CA33" i="8" s="1"/>
  <c r="BZ34"/>
  <c r="CC34" s="1"/>
  <c r="BZ35"/>
  <c r="CC35" s="1"/>
  <c r="AC56" i="240"/>
  <c r="AC57" s="1"/>
  <c r="CC36" i="8" s="1"/>
  <c r="BZ36"/>
  <c r="BZ37"/>
  <c r="CC37" s="1"/>
  <c r="BZ38"/>
  <c r="AC59" i="240"/>
  <c r="CA38" i="8" s="1"/>
  <c r="BU38"/>
  <c r="CB41"/>
  <c r="BV5"/>
  <c r="BP38"/>
  <c r="BK38"/>
  <c r="BF38"/>
  <c r="BQ5"/>
  <c r="BP5"/>
  <c r="BL38"/>
  <c r="BL5"/>
  <c r="BG5"/>
  <c r="BA38"/>
  <c r="BC38"/>
  <c r="BC41" s="1"/>
  <c r="AV38"/>
  <c r="AQ38"/>
  <c r="BB5"/>
  <c r="AR5"/>
  <c r="AQ5"/>
  <c r="AL38"/>
  <c r="AG38"/>
  <c r="AB38"/>
  <c r="B59" i="240"/>
  <c r="M38" i="8" s="1"/>
  <c r="M5"/>
  <c r="F59" i="240"/>
  <c r="W38" i="8" s="1"/>
  <c r="D38" s="1"/>
  <c r="G59" i="240"/>
  <c r="X38" i="8" s="1"/>
  <c r="Y41"/>
  <c r="X5"/>
  <c r="W5"/>
  <c r="R38"/>
  <c r="N5"/>
  <c r="D5"/>
  <c r="D41" s="1"/>
  <c r="G5"/>
  <c r="I41"/>
  <c r="F41"/>
  <c r="E41"/>
  <c r="C41"/>
  <c r="B41"/>
  <c r="BZ10"/>
  <c r="CA10"/>
  <c r="BZ15"/>
  <c r="CA15"/>
  <c r="BZ16"/>
  <c r="CA16"/>
  <c r="BZ18"/>
  <c r="CA18"/>
  <c r="CA21"/>
  <c r="CA24"/>
  <c r="CA28"/>
  <c r="CA31"/>
  <c r="CA34"/>
  <c r="CA35"/>
  <c r="CA37"/>
  <c r="BZ4"/>
  <c r="AB20" i="240"/>
  <c r="AB21" s="1"/>
  <c r="AB22" s="1"/>
  <c r="AB23" s="1"/>
  <c r="AC20"/>
  <c r="AC21" s="1"/>
  <c r="AC22" s="1"/>
  <c r="AC23" s="1"/>
  <c r="BW37" i="8"/>
  <c r="BW38"/>
  <c r="BW41" s="1"/>
  <c r="AX37"/>
  <c r="AX38" s="1"/>
  <c r="AX41" s="1"/>
  <c r="BU10"/>
  <c r="BV10"/>
  <c r="BU11"/>
  <c r="BU12"/>
  <c r="BU13"/>
  <c r="BU15"/>
  <c r="BV15"/>
  <c r="BU16"/>
  <c r="BU17"/>
  <c r="BU18"/>
  <c r="BV18"/>
  <c r="BV19"/>
  <c r="BV20"/>
  <c r="BV21"/>
  <c r="BV23"/>
  <c r="BV24"/>
  <c r="BV28"/>
  <c r="BV31"/>
  <c r="BV34"/>
  <c r="BV4"/>
  <c r="BU4"/>
  <c r="Z20" i="240"/>
  <c r="Z21" s="1"/>
  <c r="Z22" s="1"/>
  <c r="Z23" s="1"/>
  <c r="AA20"/>
  <c r="AA21" s="1"/>
  <c r="AA22" s="1"/>
  <c r="AA23" s="1"/>
  <c r="BR38" i="8"/>
  <c r="BR41" s="1"/>
  <c r="BM38"/>
  <c r="BM41" s="1"/>
  <c r="BQ6"/>
  <c r="BQ7"/>
  <c r="BP11"/>
  <c r="BQ11"/>
  <c r="BQ12"/>
  <c r="BQ13"/>
  <c r="BP16"/>
  <c r="BQ16"/>
  <c r="BQ17"/>
  <c r="BQ18"/>
  <c r="BP19"/>
  <c r="BQ19"/>
  <c r="BP20"/>
  <c r="BP21"/>
  <c r="BP24"/>
  <c r="BQ24"/>
  <c r="BQ29"/>
  <c r="BQ4"/>
  <c r="BH38"/>
  <c r="BH41" s="1"/>
  <c r="BL6"/>
  <c r="BK9"/>
  <c r="BL9"/>
  <c r="BK10"/>
  <c r="BL10"/>
  <c r="BK11"/>
  <c r="BK14"/>
  <c r="BL14"/>
  <c r="BL15"/>
  <c r="BL19"/>
  <c r="BL20"/>
  <c r="BL24"/>
  <c r="BL25"/>
  <c r="BL28"/>
  <c r="BL31"/>
  <c r="BL32"/>
  <c r="BL34"/>
  <c r="BL35"/>
  <c r="BL36"/>
  <c r="BL37"/>
  <c r="BL4"/>
  <c r="BK4"/>
  <c r="BG6"/>
  <c r="BG7"/>
  <c r="BF10"/>
  <c r="BG10"/>
  <c r="BF11"/>
  <c r="BF15"/>
  <c r="BG15"/>
  <c r="BF16"/>
  <c r="BF19"/>
  <c r="BG19"/>
  <c r="BF24"/>
  <c r="BG24"/>
  <c r="BF25"/>
  <c r="BG28"/>
  <c r="BG29"/>
  <c r="BG30"/>
  <c r="BG31"/>
  <c r="BG34"/>
  <c r="BG35"/>
  <c r="BG4"/>
  <c r="BB6"/>
  <c r="BA7"/>
  <c r="BB7"/>
  <c r="BA11"/>
  <c r="BB11"/>
  <c r="BB12"/>
  <c r="BA14"/>
  <c r="BB14"/>
  <c r="BA15"/>
  <c r="BB15"/>
  <c r="BA17"/>
  <c r="BB17"/>
  <c r="BB23"/>
  <c r="BB24"/>
  <c r="BB25"/>
  <c r="BB28"/>
  <c r="BB29"/>
  <c r="BB31"/>
  <c r="BB32"/>
  <c r="BB33"/>
  <c r="BB34"/>
  <c r="AS38"/>
  <c r="AS41" s="1"/>
  <c r="AW8"/>
  <c r="AW9"/>
  <c r="AV10"/>
  <c r="AW10"/>
  <c r="AV11"/>
  <c r="AW11"/>
  <c r="AV12"/>
  <c r="AV13"/>
  <c r="AW13"/>
  <c r="AV14"/>
  <c r="AW14"/>
  <c r="AV15"/>
  <c r="AW15"/>
  <c r="AV16"/>
  <c r="AW16"/>
  <c r="AV17"/>
  <c r="AW17"/>
  <c r="AW19"/>
  <c r="AW22"/>
  <c r="AW23"/>
  <c r="AW24"/>
  <c r="AW28"/>
  <c r="AW29"/>
  <c r="AW32"/>
  <c r="AW34"/>
  <c r="AW35"/>
  <c r="AQ6"/>
  <c r="AQ7"/>
  <c r="AR7"/>
  <c r="AQ8"/>
  <c r="AR8"/>
  <c r="AQ9"/>
  <c r="AR9"/>
  <c r="AQ10"/>
  <c r="AQ11"/>
  <c r="AQ13"/>
  <c r="AR13"/>
  <c r="AQ14"/>
  <c r="AQ15"/>
  <c r="AQ16"/>
  <c r="AQ18"/>
  <c r="AR18"/>
  <c r="AR19"/>
  <c r="AR24"/>
  <c r="AR25"/>
  <c r="AR27"/>
  <c r="AR28"/>
  <c r="AR31"/>
  <c r="AR32"/>
  <c r="AR34"/>
  <c r="O19" i="240"/>
  <c r="O20" s="1"/>
  <c r="O21" s="1"/>
  <c r="O22" s="1"/>
  <c r="N19"/>
  <c r="N20" s="1"/>
  <c r="N21" s="1"/>
  <c r="N22" s="1"/>
  <c r="AN38" i="8"/>
  <c r="AN41" s="1"/>
  <c r="AL8"/>
  <c r="AM8"/>
  <c r="AL9"/>
  <c r="AM9"/>
  <c r="AL10"/>
  <c r="AM10"/>
  <c r="AM11"/>
  <c r="AL13"/>
  <c r="AM13"/>
  <c r="AL14"/>
  <c r="AL15"/>
  <c r="AL16"/>
  <c r="AL18"/>
  <c r="AM18"/>
  <c r="AM24"/>
  <c r="AM25"/>
  <c r="AM26"/>
  <c r="AM29"/>
  <c r="AM30"/>
  <c r="AM34"/>
  <c r="AM4"/>
  <c r="AI38"/>
  <c r="AI41" s="1"/>
  <c r="AH7"/>
  <c r="AH8"/>
  <c r="AH9"/>
  <c r="AH10"/>
  <c r="AG11"/>
  <c r="AH11"/>
  <c r="AG12"/>
  <c r="AH12"/>
  <c r="AH13"/>
  <c r="AG15"/>
  <c r="AH15"/>
  <c r="AG16"/>
  <c r="AG19"/>
  <c r="AH19"/>
  <c r="AH24"/>
  <c r="AH28"/>
  <c r="AH29"/>
  <c r="AH31"/>
  <c r="AH34"/>
  <c r="AH35"/>
  <c r="AD38"/>
  <c r="AD41" s="1"/>
  <c r="AB10"/>
  <c r="AC10"/>
  <c r="AB11"/>
  <c r="AC11"/>
  <c r="AB12"/>
  <c r="AC12"/>
  <c r="AB16"/>
  <c r="AC16"/>
  <c r="AB17"/>
  <c r="AC17"/>
  <c r="AB18"/>
  <c r="AB19"/>
  <c r="AC19"/>
  <c r="AB20"/>
  <c r="AC20"/>
  <c r="AB24"/>
  <c r="AC24"/>
  <c r="AB25"/>
  <c r="AC28"/>
  <c r="AC29"/>
  <c r="AC31"/>
  <c r="AC32"/>
  <c r="AC34"/>
  <c r="AC35"/>
  <c r="X4"/>
  <c r="X6"/>
  <c r="X7"/>
  <c r="X8"/>
  <c r="X9"/>
  <c r="X10"/>
  <c r="X11"/>
  <c r="X12"/>
  <c r="X13"/>
  <c r="X14"/>
  <c r="X15"/>
  <c r="X16"/>
  <c r="X17"/>
  <c r="X18"/>
  <c r="W6"/>
  <c r="W7"/>
  <c r="W8"/>
  <c r="W9"/>
  <c r="W10"/>
  <c r="W11"/>
  <c r="W12"/>
  <c r="W13"/>
  <c r="W14"/>
  <c r="W15"/>
  <c r="W16"/>
  <c r="W17"/>
  <c r="W18"/>
  <c r="W4"/>
  <c r="C41" i="7"/>
  <c r="B41"/>
  <c r="B41" i="6"/>
  <c r="Q5" i="5"/>
  <c r="O5"/>
  <c r="I41"/>
  <c r="H41"/>
  <c r="F41"/>
  <c r="E41"/>
  <c r="C41"/>
  <c r="B41"/>
  <c r="L41" i="4"/>
  <c r="K41"/>
  <c r="I41"/>
  <c r="H41"/>
  <c r="F41"/>
  <c r="E41"/>
  <c r="C41"/>
  <c r="FU41" i="3"/>
  <c r="N24" i="242"/>
  <c r="N25" s="1"/>
  <c r="FI5" i="3" s="1"/>
  <c r="FJ5" s="1"/>
  <c r="EW5"/>
  <c r="EX5" s="1"/>
  <c r="EK5"/>
  <c r="EL5" s="1"/>
  <c r="K24" i="242"/>
  <c r="K25" s="1"/>
  <c r="DY5" i="3" s="1"/>
  <c r="DZ5" s="1"/>
  <c r="DM5"/>
  <c r="DN5" s="1"/>
  <c r="I29" i="242"/>
  <c r="CO5" i="3"/>
  <c r="CP5" s="1"/>
  <c r="O41"/>
  <c r="L41"/>
  <c r="K41"/>
  <c r="F41"/>
  <c r="C41"/>
  <c r="B41"/>
  <c r="T38" i="8"/>
  <c r="T41" s="1"/>
  <c r="O38"/>
  <c r="O41" s="1"/>
  <c r="D6"/>
  <c r="G6"/>
  <c r="J6"/>
  <c r="J5"/>
  <c r="J41" s="1"/>
  <c r="M6"/>
  <c r="N6"/>
  <c r="M7"/>
  <c r="N7"/>
  <c r="M8"/>
  <c r="M9"/>
  <c r="N9"/>
  <c r="M10"/>
  <c r="N10"/>
  <c r="M11"/>
  <c r="M13"/>
  <c r="N13"/>
  <c r="M14"/>
  <c r="N14"/>
  <c r="M15"/>
  <c r="N15"/>
  <c r="N16"/>
  <c r="N17"/>
  <c r="M18"/>
  <c r="N18"/>
  <c r="N20"/>
  <c r="N24"/>
  <c r="N27"/>
  <c r="N28"/>
  <c r="N29"/>
  <c r="N30"/>
  <c r="N31"/>
  <c r="N32"/>
  <c r="N33"/>
  <c r="N34"/>
  <c r="AH22" i="51"/>
  <c r="AH23"/>
  <c r="AH24"/>
  <c r="AH25"/>
  <c r="K25" i="49" s="1"/>
  <c r="AH17" i="51"/>
  <c r="AG18"/>
  <c r="AG19" s="1"/>
  <c r="AG20" s="1"/>
  <c r="AG21" s="1"/>
  <c r="AF19"/>
  <c r="AF18"/>
  <c r="AM5"/>
  <c r="AM4" s="1"/>
  <c r="AL5"/>
  <c r="AN5" s="1"/>
  <c r="M5" i="49" s="1"/>
  <c r="DP5" i="4" s="1"/>
  <c r="AJ4" i="51"/>
  <c r="AI4"/>
  <c r="AK4" s="1"/>
  <c r="L4" i="49" s="1"/>
  <c r="DG4" i="4" s="1"/>
  <c r="F4" i="51"/>
  <c r="G4" s="1"/>
  <c r="C4" i="49" s="1"/>
  <c r="AD4" i="4" s="1"/>
  <c r="E4" i="51"/>
  <c r="L14"/>
  <c r="L13" s="1"/>
  <c r="L12" s="1"/>
  <c r="L11" s="1"/>
  <c r="K14"/>
  <c r="K13" s="1"/>
  <c r="M14"/>
  <c r="E14" i="49" s="1"/>
  <c r="AV14" i="4" s="1"/>
  <c r="L10" i="51"/>
  <c r="L9" s="1"/>
  <c r="L8" s="1"/>
  <c r="L7" s="1"/>
  <c r="L6" s="1"/>
  <c r="L5" s="1"/>
  <c r="L4" s="1"/>
  <c r="C12"/>
  <c r="C11" s="1"/>
  <c r="C10" s="1"/>
  <c r="C9" s="1"/>
  <c r="C8" s="1"/>
  <c r="C7" s="1"/>
  <c r="C6" s="1"/>
  <c r="C5" s="1"/>
  <c r="C4" s="1"/>
  <c r="B12"/>
  <c r="B11" s="1"/>
  <c r="AV5"/>
  <c r="AV6"/>
  <c r="AV7"/>
  <c r="O7" i="49" s="1"/>
  <c r="EH7" i="4" s="1"/>
  <c r="AV8" i="51"/>
  <c r="O8" i="49" s="1"/>
  <c r="EH8" i="4" s="1"/>
  <c r="AV9" i="51"/>
  <c r="AV10"/>
  <c r="AV11"/>
  <c r="O11" i="49" s="1"/>
  <c r="AV12" i="51"/>
  <c r="AV13"/>
  <c r="AV14"/>
  <c r="AV15"/>
  <c r="O15" i="49" s="1"/>
  <c r="AV16" i="51"/>
  <c r="AV17"/>
  <c r="AV18"/>
  <c r="AV19"/>
  <c r="O19" i="49" s="1"/>
  <c r="EH19" i="4" s="1"/>
  <c r="AV20" i="51"/>
  <c r="O20" i="49" s="1"/>
  <c r="EH20" i="4" s="1"/>
  <c r="AV21" i="51"/>
  <c r="AV22"/>
  <c r="AV23"/>
  <c r="O23" i="49" s="1"/>
  <c r="EH23" i="4" s="1"/>
  <c r="AV24" i="51"/>
  <c r="O24" i="49" s="1"/>
  <c r="EH24" i="4" s="1"/>
  <c r="AV25" i="51"/>
  <c r="AV26"/>
  <c r="AV27"/>
  <c r="O27" i="49" s="1"/>
  <c r="AV28" i="51"/>
  <c r="AV29"/>
  <c r="AV30"/>
  <c r="AV31"/>
  <c r="AV32"/>
  <c r="O32" i="49" s="1"/>
  <c r="EH32" i="4" s="1"/>
  <c r="AV33" i="51"/>
  <c r="AV34"/>
  <c r="AV35"/>
  <c r="AV36"/>
  <c r="O36" i="49" s="1"/>
  <c r="EH36" i="4" s="1"/>
  <c r="AV37" i="51"/>
  <c r="AV38"/>
  <c r="AS5"/>
  <c r="N5" i="49" s="1"/>
  <c r="AS6" i="51"/>
  <c r="N6" i="49" s="1"/>
  <c r="DY6" i="4" s="1"/>
  <c r="AS7" i="51"/>
  <c r="AS8"/>
  <c r="AS9"/>
  <c r="N9" i="49" s="1"/>
  <c r="AS10" i="51"/>
  <c r="N10" i="49" s="1"/>
  <c r="DY10" i="4" s="1"/>
  <c r="AS11" i="51"/>
  <c r="AS12"/>
  <c r="AS13"/>
  <c r="N13" i="49" s="1"/>
  <c r="AS14" i="51"/>
  <c r="N14" i="49" s="1"/>
  <c r="DY14" i="4" s="1"/>
  <c r="AS15" i="51"/>
  <c r="AS16"/>
  <c r="AS17"/>
  <c r="N17" i="49" s="1"/>
  <c r="AS18" i="51"/>
  <c r="N18" i="49" s="1"/>
  <c r="DY18" i="4" s="1"/>
  <c r="AS19" i="51"/>
  <c r="AS20"/>
  <c r="AS21"/>
  <c r="N21" i="49" s="1"/>
  <c r="AS22" i="51"/>
  <c r="N22" i="49" s="1"/>
  <c r="DY22" i="4" s="1"/>
  <c r="AS23" i="51"/>
  <c r="AS24"/>
  <c r="AS25"/>
  <c r="N25" i="49" s="1"/>
  <c r="AS26" i="51"/>
  <c r="N26" i="49" s="1"/>
  <c r="AS27" i="51"/>
  <c r="AS28"/>
  <c r="AS29"/>
  <c r="N29" i="49" s="1"/>
  <c r="AS30" i="51"/>
  <c r="N30" i="49" s="1"/>
  <c r="DY30" i="4" s="1"/>
  <c r="AS31" i="51"/>
  <c r="AS32"/>
  <c r="AS33"/>
  <c r="N33" i="49" s="1"/>
  <c r="AS34" i="51"/>
  <c r="N34" i="49" s="1"/>
  <c r="DY34" i="4" s="1"/>
  <c r="AS35" i="51"/>
  <c r="AS36"/>
  <c r="AS37"/>
  <c r="N37" i="49" s="1"/>
  <c r="AS38" i="51"/>
  <c r="AN7"/>
  <c r="AN8"/>
  <c r="AN9"/>
  <c r="AN10"/>
  <c r="AN11"/>
  <c r="AN12"/>
  <c r="AN13"/>
  <c r="AN14"/>
  <c r="AN15"/>
  <c r="AN16"/>
  <c r="AN17"/>
  <c r="AN18"/>
  <c r="AN19"/>
  <c r="AN20"/>
  <c r="AN21"/>
  <c r="AN22"/>
  <c r="M22" i="49" s="1"/>
  <c r="DP22" i="4" s="1"/>
  <c r="AN23" i="51"/>
  <c r="AN24"/>
  <c r="AN25"/>
  <c r="AN26"/>
  <c r="M26" i="49" s="1"/>
  <c r="DP26" i="4" s="1"/>
  <c r="AN27" i="51"/>
  <c r="AN28"/>
  <c r="AN29"/>
  <c r="AN30"/>
  <c r="M30" i="49" s="1"/>
  <c r="DP30" i="4" s="1"/>
  <c r="AN31" i="51"/>
  <c r="AN32"/>
  <c r="AN33"/>
  <c r="M33" i="49" s="1"/>
  <c r="DP33" i="4" s="1"/>
  <c r="AN34" i="51"/>
  <c r="M34" i="49" s="1"/>
  <c r="DP34" i="4" s="1"/>
  <c r="AN35" i="51"/>
  <c r="AN36"/>
  <c r="AN37"/>
  <c r="M37" i="49" s="1"/>
  <c r="DP37" i="4" s="1"/>
  <c r="AN38" i="51"/>
  <c r="AK6"/>
  <c r="AK7"/>
  <c r="AK8"/>
  <c r="L8" i="49" s="1"/>
  <c r="DG8" i="4" s="1"/>
  <c r="AK9" i="51"/>
  <c r="L9" i="49" s="1"/>
  <c r="AK10" i="51"/>
  <c r="AK11"/>
  <c r="AK12"/>
  <c r="L12" i="49" s="1"/>
  <c r="DG12" i="4" s="1"/>
  <c r="AK13" i="51"/>
  <c r="AK14"/>
  <c r="AK15"/>
  <c r="AK16"/>
  <c r="L16" i="49" s="1"/>
  <c r="DG16" i="4" s="1"/>
  <c r="AK17" i="51"/>
  <c r="AK18"/>
  <c r="AK19"/>
  <c r="AK20"/>
  <c r="L20" i="49" s="1"/>
  <c r="DG20" i="4" s="1"/>
  <c r="AK21" i="51"/>
  <c r="L21" i="49" s="1"/>
  <c r="DG21" i="4" s="1"/>
  <c r="AK22" i="51"/>
  <c r="AK23"/>
  <c r="AK24"/>
  <c r="L24" i="49" s="1"/>
  <c r="DG24" i="4" s="1"/>
  <c r="AK25" i="51"/>
  <c r="AK26"/>
  <c r="AK27"/>
  <c r="AK28"/>
  <c r="AK29"/>
  <c r="L29" i="49" s="1"/>
  <c r="DG29" i="4" s="1"/>
  <c r="AK30" i="51"/>
  <c r="AK31"/>
  <c r="AK32"/>
  <c r="AK33"/>
  <c r="L33" i="49" s="1"/>
  <c r="DG33" i="4" s="1"/>
  <c r="AK34" i="51"/>
  <c r="AK35"/>
  <c r="AK36"/>
  <c r="AK37"/>
  <c r="L37" i="49" s="1"/>
  <c r="DG37" i="4" s="1"/>
  <c r="AK38" i="51"/>
  <c r="AH38"/>
  <c r="AH34"/>
  <c r="K34" i="49" s="1"/>
  <c r="CX34" i="4" s="1"/>
  <c r="AH35" i="51"/>
  <c r="AH36"/>
  <c r="AH37"/>
  <c r="AE5"/>
  <c r="J5" i="49" s="1"/>
  <c r="CO5" i="4" s="1"/>
  <c r="AE6" i="51"/>
  <c r="J6" i="49" s="1"/>
  <c r="CO6" i="4" s="1"/>
  <c r="AE7" i="51"/>
  <c r="AE8"/>
  <c r="AE9"/>
  <c r="J9" i="49" s="1"/>
  <c r="CO9" i="4" s="1"/>
  <c r="AE10" i="51"/>
  <c r="J10" i="49" s="1"/>
  <c r="CO10" i="4" s="1"/>
  <c r="AE11" i="51"/>
  <c r="AE12"/>
  <c r="AE13"/>
  <c r="J13" i="49" s="1"/>
  <c r="CO13" i="4" s="1"/>
  <c r="AE14" i="51"/>
  <c r="J14" i="49" s="1"/>
  <c r="CO14" i="4" s="1"/>
  <c r="AE15" i="51"/>
  <c r="AE16"/>
  <c r="AE17"/>
  <c r="J17" i="49" s="1"/>
  <c r="CO17" i="4" s="1"/>
  <c r="AE18" i="51"/>
  <c r="J18" i="49" s="1"/>
  <c r="CO18" i="4" s="1"/>
  <c r="AE19" i="51"/>
  <c r="AE20"/>
  <c r="AE21"/>
  <c r="J21" i="49" s="1"/>
  <c r="CO21" i="4" s="1"/>
  <c r="AE22" i="51"/>
  <c r="J22" i="49" s="1"/>
  <c r="CO22" i="4" s="1"/>
  <c r="AE23" i="51"/>
  <c r="AE24"/>
  <c r="AE25"/>
  <c r="J25" i="49" s="1"/>
  <c r="CO25" i="4" s="1"/>
  <c r="AE26" i="51"/>
  <c r="J26" i="49" s="1"/>
  <c r="CO26" i="4" s="1"/>
  <c r="AE27" i="51"/>
  <c r="AE28"/>
  <c r="AE29"/>
  <c r="J29" i="49" s="1"/>
  <c r="CO29" i="4" s="1"/>
  <c r="AE30" i="51"/>
  <c r="J30" i="49" s="1"/>
  <c r="CO30" i="4" s="1"/>
  <c r="AE31" i="51"/>
  <c r="AE32"/>
  <c r="AE33"/>
  <c r="J33" i="49" s="1"/>
  <c r="CO33" i="4" s="1"/>
  <c r="AE34" i="51"/>
  <c r="J34" i="49" s="1"/>
  <c r="CO34" i="4" s="1"/>
  <c r="AE35" i="51"/>
  <c r="AE36"/>
  <c r="AE37"/>
  <c r="J37" i="49" s="1"/>
  <c r="CO37" i="4" s="1"/>
  <c r="AE38" i="51"/>
  <c r="Z5"/>
  <c r="Z6"/>
  <c r="Z7"/>
  <c r="I7" i="49" s="1"/>
  <c r="CF7" i="4" s="1"/>
  <c r="Z8" i="51"/>
  <c r="I8" i="49" s="1"/>
  <c r="CF8" i="4" s="1"/>
  <c r="Z9" i="51"/>
  <c r="Z10"/>
  <c r="Z11"/>
  <c r="I11" i="49" s="1"/>
  <c r="CF11" i="4" s="1"/>
  <c r="Z12" i="51"/>
  <c r="I12" i="49" s="1"/>
  <c r="CF12" i="4" s="1"/>
  <c r="Z13" i="51"/>
  <c r="Z14"/>
  <c r="Z15"/>
  <c r="I15" i="49" s="1"/>
  <c r="CF15" i="4" s="1"/>
  <c r="Z16" i="51"/>
  <c r="Z17"/>
  <c r="Z18"/>
  <c r="Z19"/>
  <c r="I19" i="49" s="1"/>
  <c r="CF19" i="4" s="1"/>
  <c r="Z20" i="51"/>
  <c r="I20" i="49" s="1"/>
  <c r="CF20" i="4" s="1"/>
  <c r="Z21" i="51"/>
  <c r="Z22"/>
  <c r="Z23"/>
  <c r="I23" i="49" s="1"/>
  <c r="CF23" i="4" s="1"/>
  <c r="Z24" i="51"/>
  <c r="I24" i="49" s="1"/>
  <c r="CF24" i="4" s="1"/>
  <c r="Z25" i="51"/>
  <c r="Z26"/>
  <c r="Z27"/>
  <c r="I27" i="49" s="1"/>
  <c r="CF27" i="4" s="1"/>
  <c r="Z28" i="51"/>
  <c r="Z29"/>
  <c r="Z30"/>
  <c r="Z31"/>
  <c r="I31" i="49" s="1"/>
  <c r="CF31" i="4" s="1"/>
  <c r="Z32" i="51"/>
  <c r="Z33"/>
  <c r="Z34"/>
  <c r="Z35"/>
  <c r="I35" i="49" s="1"/>
  <c r="CF35" i="4" s="1"/>
  <c r="Z36" i="51"/>
  <c r="I36" i="49" s="1"/>
  <c r="CF36" i="4" s="1"/>
  <c r="Z37" i="51"/>
  <c r="Z38"/>
  <c r="W5"/>
  <c r="H5" i="49" s="1"/>
  <c r="BW5" i="4" s="1"/>
  <c r="W6" i="51"/>
  <c r="H6" i="49" s="1"/>
  <c r="BW6" i="4" s="1"/>
  <c r="W7" i="51"/>
  <c r="W8"/>
  <c r="W9"/>
  <c r="H9" i="49" s="1"/>
  <c r="BW9" i="4" s="1"/>
  <c r="W10" i="51"/>
  <c r="W11"/>
  <c r="W12"/>
  <c r="W13"/>
  <c r="H13" i="49" s="1"/>
  <c r="BW13" i="4" s="1"/>
  <c r="W14" i="51"/>
  <c r="H14" i="49" s="1"/>
  <c r="BW14" i="4" s="1"/>
  <c r="W15" i="51"/>
  <c r="W16"/>
  <c r="W17"/>
  <c r="H17" i="49" s="1"/>
  <c r="BW17" i="4" s="1"/>
  <c r="W18" i="51"/>
  <c r="H18" i="49" s="1"/>
  <c r="BW18" i="4" s="1"/>
  <c r="W19" i="51"/>
  <c r="W20"/>
  <c r="W21"/>
  <c r="H21" i="49" s="1"/>
  <c r="BW21" i="4" s="1"/>
  <c r="W22" i="51"/>
  <c r="H22" i="49" s="1"/>
  <c r="BW22" i="4" s="1"/>
  <c r="W23" i="51"/>
  <c r="W24"/>
  <c r="W25"/>
  <c r="H25" i="49" s="1"/>
  <c r="BW25" i="4" s="1"/>
  <c r="W26" i="51"/>
  <c r="W27"/>
  <c r="W28"/>
  <c r="W29"/>
  <c r="H29" i="49" s="1"/>
  <c r="BW29" i="4" s="1"/>
  <c r="W30" i="51"/>
  <c r="W31"/>
  <c r="W32"/>
  <c r="W33"/>
  <c r="H33" i="49" s="1"/>
  <c r="BW33" i="4" s="1"/>
  <c r="W34" i="51"/>
  <c r="H34" i="49" s="1"/>
  <c r="BW34" i="4" s="1"/>
  <c r="W35" i="51"/>
  <c r="W36"/>
  <c r="W37"/>
  <c r="H37" i="49" s="1"/>
  <c r="BW37" i="4" s="1"/>
  <c r="W38" i="51"/>
  <c r="T33"/>
  <c r="T34"/>
  <c r="T35"/>
  <c r="G35" i="49" s="1"/>
  <c r="BN35" i="4" s="1"/>
  <c r="T36" i="51"/>
  <c r="T37"/>
  <c r="T38"/>
  <c r="T4"/>
  <c r="G4" i="49" s="1"/>
  <c r="BN4" i="4" s="1"/>
  <c r="T5" i="51"/>
  <c r="T6"/>
  <c r="T7"/>
  <c r="T8"/>
  <c r="G8" i="49" s="1"/>
  <c r="BN8" i="4" s="1"/>
  <c r="T9" i="51"/>
  <c r="G9" i="49" s="1"/>
  <c r="BN9" i="4" s="1"/>
  <c r="T10" i="51"/>
  <c r="T11"/>
  <c r="T12"/>
  <c r="G12" i="49" s="1"/>
  <c r="BN12" i="4" s="1"/>
  <c r="Q5" i="51"/>
  <c r="F5" i="49" s="1"/>
  <c r="BE5" i="4" s="1"/>
  <c r="Q6" i="51"/>
  <c r="Q7"/>
  <c r="Q8"/>
  <c r="F8" i="49" s="1"/>
  <c r="BE8" i="4" s="1"/>
  <c r="Q9" i="51"/>
  <c r="F9" i="49" s="1"/>
  <c r="BE9" i="4" s="1"/>
  <c r="Q10" i="51"/>
  <c r="Q11"/>
  <c r="Q12"/>
  <c r="Q13"/>
  <c r="F13" i="49" s="1"/>
  <c r="BE13" i="4" s="1"/>
  <c r="Q14" i="51"/>
  <c r="Q15"/>
  <c r="Q16"/>
  <c r="Q17"/>
  <c r="F17" i="49" s="1"/>
  <c r="BE17" i="4" s="1"/>
  <c r="Q18" i="51"/>
  <c r="Q19"/>
  <c r="Q20"/>
  <c r="Q21"/>
  <c r="F21" i="49" s="1"/>
  <c r="BE21" i="4" s="1"/>
  <c r="Q22" i="51"/>
  <c r="Q23"/>
  <c r="Q24"/>
  <c r="Q25"/>
  <c r="F25" i="49" s="1"/>
  <c r="BE25" i="4" s="1"/>
  <c r="Q26" i="51"/>
  <c r="Q27"/>
  <c r="Q28"/>
  <c r="F28" i="49" s="1"/>
  <c r="BE28" i="4" s="1"/>
  <c r="Q29" i="51"/>
  <c r="F29" i="49" s="1"/>
  <c r="BE29" i="4" s="1"/>
  <c r="Q30" i="51"/>
  <c r="Q31"/>
  <c r="Q32"/>
  <c r="Q33"/>
  <c r="F33" i="49" s="1"/>
  <c r="BE33" i="4" s="1"/>
  <c r="Q34" i="51"/>
  <c r="Q35"/>
  <c r="Q36"/>
  <c r="F36" i="49" s="1"/>
  <c r="BE36" i="4" s="1"/>
  <c r="Q37" i="51"/>
  <c r="F37" i="49" s="1"/>
  <c r="BE37" i="4" s="1"/>
  <c r="Q38" i="51"/>
  <c r="M16"/>
  <c r="M17"/>
  <c r="E17" i="49" s="1"/>
  <c r="AV17" i="4" s="1"/>
  <c r="M18" i="51"/>
  <c r="E18" i="49" s="1"/>
  <c r="AV18" i="4" s="1"/>
  <c r="M19" i="51"/>
  <c r="M20"/>
  <c r="M21"/>
  <c r="E21" i="49" s="1"/>
  <c r="AV21" i="4" s="1"/>
  <c r="M22" i="51"/>
  <c r="E22" i="49" s="1"/>
  <c r="AV22" i="4" s="1"/>
  <c r="M23" i="51"/>
  <c r="M24"/>
  <c r="M25"/>
  <c r="E25" i="49" s="1"/>
  <c r="AV25" i="4" s="1"/>
  <c r="M26" i="51"/>
  <c r="E26" i="49" s="1"/>
  <c r="AV26" i="4" s="1"/>
  <c r="M27" i="51"/>
  <c r="M28"/>
  <c r="M29"/>
  <c r="E29" i="49" s="1"/>
  <c r="AV29" i="4" s="1"/>
  <c r="M30" i="51"/>
  <c r="E30" i="49" s="1"/>
  <c r="AV30" i="4" s="1"/>
  <c r="M31" i="51"/>
  <c r="M32"/>
  <c r="M33"/>
  <c r="E33" i="49" s="1"/>
  <c r="AV33" i="4" s="1"/>
  <c r="M34" i="51"/>
  <c r="E34" i="49" s="1"/>
  <c r="AV34" i="4" s="1"/>
  <c r="M35" i="51"/>
  <c r="M36"/>
  <c r="M37"/>
  <c r="E37" i="49" s="1"/>
  <c r="AV37" i="4" s="1"/>
  <c r="M38" i="51"/>
  <c r="J5"/>
  <c r="J6"/>
  <c r="J7"/>
  <c r="D7" i="49" s="1"/>
  <c r="AM7" i="4" s="1"/>
  <c r="J8" i="51"/>
  <c r="J9"/>
  <c r="J10"/>
  <c r="J11"/>
  <c r="D11" i="49" s="1"/>
  <c r="AM11" i="4" s="1"/>
  <c r="J12" i="51"/>
  <c r="D12" i="49" s="1"/>
  <c r="AM12" i="4" s="1"/>
  <c r="J13" i="51"/>
  <c r="J14"/>
  <c r="J15"/>
  <c r="D15" i="49" s="1"/>
  <c r="AM15" i="4" s="1"/>
  <c r="J16" i="51"/>
  <c r="D16" i="49" s="1"/>
  <c r="AM16" i="4" s="1"/>
  <c r="J17" i="51"/>
  <c r="J18"/>
  <c r="J19"/>
  <c r="D19" i="49" s="1"/>
  <c r="AM19" i="4" s="1"/>
  <c r="J20" i="51"/>
  <c r="D20" i="49" s="1"/>
  <c r="AM20" i="4" s="1"/>
  <c r="J21" i="51"/>
  <c r="J22"/>
  <c r="J23"/>
  <c r="D23" i="49" s="1"/>
  <c r="AM23" i="4" s="1"/>
  <c r="J24" i="51"/>
  <c r="J25"/>
  <c r="J26"/>
  <c r="J27"/>
  <c r="D27" i="49" s="1"/>
  <c r="AM27" i="4" s="1"/>
  <c r="J28" i="51"/>
  <c r="J29"/>
  <c r="J30"/>
  <c r="J31"/>
  <c r="D31" i="49" s="1"/>
  <c r="AM31" i="4" s="1"/>
  <c r="J32" i="51"/>
  <c r="J33"/>
  <c r="J34"/>
  <c r="J35"/>
  <c r="D35" i="49" s="1"/>
  <c r="AM35" i="4" s="1"/>
  <c r="J36" i="51"/>
  <c r="J37"/>
  <c r="J38"/>
  <c r="G6"/>
  <c r="C6" i="49" s="1"/>
  <c r="AD6" i="4" s="1"/>
  <c r="G7" i="51"/>
  <c r="G8"/>
  <c r="G9"/>
  <c r="C9" i="49" s="1"/>
  <c r="AD9" i="4" s="1"/>
  <c r="G10" i="51"/>
  <c r="C10" i="49" s="1"/>
  <c r="AD10" i="4" s="1"/>
  <c r="G11" i="51"/>
  <c r="C11" i="49" s="1"/>
  <c r="AD11" i="4" s="1"/>
  <c r="G12" i="51"/>
  <c r="G13"/>
  <c r="C13" i="49" s="1"/>
  <c r="AD13" i="4" s="1"/>
  <c r="G14" i="51"/>
  <c r="C14" i="49" s="1"/>
  <c r="AD14" i="4" s="1"/>
  <c r="G15" i="51"/>
  <c r="C15" i="49" s="1"/>
  <c r="AD15" i="4" s="1"/>
  <c r="G16" i="51"/>
  <c r="G17"/>
  <c r="C17" i="49" s="1"/>
  <c r="AD17" i="4" s="1"/>
  <c r="G18" i="51"/>
  <c r="C18" i="49" s="1"/>
  <c r="AD18" i="4" s="1"/>
  <c r="G19" i="51"/>
  <c r="C19" i="49" s="1"/>
  <c r="AD19" i="4" s="1"/>
  <c r="G20" i="51"/>
  <c r="G21"/>
  <c r="C21" i="49" s="1"/>
  <c r="AD21" i="4" s="1"/>
  <c r="G22" i="51"/>
  <c r="G23"/>
  <c r="C23" i="49" s="1"/>
  <c r="AD23" i="4" s="1"/>
  <c r="G24" i="51"/>
  <c r="G25"/>
  <c r="C25" i="49" s="1"/>
  <c r="AD25" i="4" s="1"/>
  <c r="G26" i="51"/>
  <c r="G27"/>
  <c r="G28"/>
  <c r="G29"/>
  <c r="C29" i="49" s="1"/>
  <c r="AD29" i="4" s="1"/>
  <c r="G30" i="51"/>
  <c r="G31"/>
  <c r="C31" i="49" s="1"/>
  <c r="AD31" i="4" s="1"/>
  <c r="G32" i="51"/>
  <c r="G33"/>
  <c r="C33" i="49" s="1"/>
  <c r="AD33" i="4" s="1"/>
  <c r="G34" i="51"/>
  <c r="C34" i="49" s="1"/>
  <c r="AD34" i="4" s="1"/>
  <c r="G35" i="51"/>
  <c r="G36"/>
  <c r="G37"/>
  <c r="C37" i="49" s="1"/>
  <c r="AD37" i="4" s="1"/>
  <c r="G38" i="51"/>
  <c r="D38"/>
  <c r="D13"/>
  <c r="B13" i="49" s="1"/>
  <c r="U13" i="4" s="1"/>
  <c r="T13" i="51"/>
  <c r="B5" i="79"/>
  <c r="C5"/>
  <c r="D5"/>
  <c r="E5"/>
  <c r="F5"/>
  <c r="G5"/>
  <c r="H5"/>
  <c r="B6"/>
  <c r="C6"/>
  <c r="D6"/>
  <c r="E6"/>
  <c r="F6"/>
  <c r="G6"/>
  <c r="H6"/>
  <c r="B7"/>
  <c r="C7"/>
  <c r="D7"/>
  <c r="E7"/>
  <c r="F7"/>
  <c r="G7"/>
  <c r="H7"/>
  <c r="B8"/>
  <c r="C8"/>
  <c r="D8"/>
  <c r="E8"/>
  <c r="F8"/>
  <c r="G8"/>
  <c r="H8"/>
  <c r="B9"/>
  <c r="C9"/>
  <c r="D9"/>
  <c r="E9"/>
  <c r="F9"/>
  <c r="G9"/>
  <c r="H9"/>
  <c r="B10"/>
  <c r="C10"/>
  <c r="D10"/>
  <c r="E10"/>
  <c r="F10"/>
  <c r="G10"/>
  <c r="H10"/>
  <c r="B11"/>
  <c r="C11"/>
  <c r="D11"/>
  <c r="E11"/>
  <c r="F11"/>
  <c r="G11"/>
  <c r="H11"/>
  <c r="B12"/>
  <c r="C12"/>
  <c r="D12"/>
  <c r="E12"/>
  <c r="F12"/>
  <c r="G12"/>
  <c r="H12"/>
  <c r="B13"/>
  <c r="C13"/>
  <c r="D13"/>
  <c r="E13"/>
  <c r="F13"/>
  <c r="G13"/>
  <c r="H13"/>
  <c r="B14"/>
  <c r="C14"/>
  <c r="D14"/>
  <c r="E14"/>
  <c r="F14"/>
  <c r="G14"/>
  <c r="H14"/>
  <c r="B15"/>
  <c r="C15"/>
  <c r="D15"/>
  <c r="E15"/>
  <c r="F15"/>
  <c r="G15"/>
  <c r="H15"/>
  <c r="B16"/>
  <c r="C16"/>
  <c r="D16"/>
  <c r="E16"/>
  <c r="F16"/>
  <c r="G16"/>
  <c r="H16"/>
  <c r="B17"/>
  <c r="C17"/>
  <c r="D17"/>
  <c r="E17"/>
  <c r="F17"/>
  <c r="G17"/>
  <c r="H17"/>
  <c r="C4"/>
  <c r="D4"/>
  <c r="E4"/>
  <c r="F4"/>
  <c r="G4"/>
  <c r="H4"/>
  <c r="B4"/>
  <c r="Z6" i="11"/>
  <c r="H6"/>
  <c r="Q6"/>
  <c r="AI6"/>
  <c r="AR6"/>
  <c r="BA6"/>
  <c r="BJ6"/>
  <c r="BS6"/>
  <c r="CB6"/>
  <c r="CK6"/>
  <c r="CT6"/>
  <c r="DC6"/>
  <c r="DL6"/>
  <c r="DU6"/>
  <c r="H5"/>
  <c r="Q5"/>
  <c r="Z5"/>
  <c r="AI5"/>
  <c r="AR5"/>
  <c r="BA5"/>
  <c r="BJ5"/>
  <c r="BS5"/>
  <c r="CB5"/>
  <c r="CK5"/>
  <c r="CT5"/>
  <c r="DC5"/>
  <c r="DL5"/>
  <c r="DU5"/>
  <c r="D14" i="51"/>
  <c r="B14" i="49" s="1"/>
  <c r="U14" i="4" s="1"/>
  <c r="D15" i="51"/>
  <c r="B15" i="49" s="1"/>
  <c r="U15" i="4" s="1"/>
  <c r="D16" i="51"/>
  <c r="B16" i="49" s="1"/>
  <c r="U16" i="4" s="1"/>
  <c r="D17" i="51"/>
  <c r="B17" i="49" s="1"/>
  <c r="U17" i="4" s="1"/>
  <c r="D18" i="51"/>
  <c r="B18" i="49" s="1"/>
  <c r="U18" i="4" s="1"/>
  <c r="D19" i="51"/>
  <c r="B19" i="49" s="1"/>
  <c r="U19" i="4" s="1"/>
  <c r="D20" i="51"/>
  <c r="B20" i="49" s="1"/>
  <c r="U20" i="4" s="1"/>
  <c r="D21" i="51"/>
  <c r="B21" i="49" s="1"/>
  <c r="U21" i="4" s="1"/>
  <c r="D22" i="51"/>
  <c r="B22" i="49" s="1"/>
  <c r="U22" i="4" s="1"/>
  <c r="D23" i="51"/>
  <c r="B23" i="49" s="1"/>
  <c r="U23" i="4" s="1"/>
  <c r="D24" i="51"/>
  <c r="B24" i="49" s="1"/>
  <c r="U24" i="4" s="1"/>
  <c r="D25" i="51"/>
  <c r="B25" i="49" s="1"/>
  <c r="U25" i="4" s="1"/>
  <c r="D26" i="51"/>
  <c r="B26" i="49" s="1"/>
  <c r="U26" i="4" s="1"/>
  <c r="D27" i="51"/>
  <c r="B27" i="49" s="1"/>
  <c r="U27" i="4" s="1"/>
  <c r="D28" i="51"/>
  <c r="B28" i="49" s="1"/>
  <c r="U28" i="4" s="1"/>
  <c r="D29" i="51"/>
  <c r="B29" i="49" s="1"/>
  <c r="U29" i="4" s="1"/>
  <c r="D30" i="51"/>
  <c r="B30" i="49" s="1"/>
  <c r="U30" i="4" s="1"/>
  <c r="D31" i="51"/>
  <c r="B31" i="49" s="1"/>
  <c r="U31" i="4" s="1"/>
  <c r="D32" i="51"/>
  <c r="B32" i="49" s="1"/>
  <c r="U32" i="4" s="1"/>
  <c r="D33" i="51"/>
  <c r="B33" i="49" s="1"/>
  <c r="U33" i="4" s="1"/>
  <c r="D34" i="51"/>
  <c r="B34" i="49" s="1"/>
  <c r="U34" i="4" s="1"/>
  <c r="D35" i="51"/>
  <c r="B35" i="49" s="1"/>
  <c r="U35" i="4" s="1"/>
  <c r="D36" i="51"/>
  <c r="B36" i="49" s="1"/>
  <c r="U36" i="4" s="1"/>
  <c r="D37" i="51"/>
  <c r="B37" i="49" s="1"/>
  <c r="U37" i="4" s="1"/>
  <c r="G5" i="51"/>
  <c r="C5" i="49" s="1"/>
  <c r="AD5" i="4" s="1"/>
  <c r="C7" i="49"/>
  <c r="C8"/>
  <c r="AD8" i="4" s="1"/>
  <c r="C12" i="49"/>
  <c r="AD12" i="4"/>
  <c r="C16" i="49"/>
  <c r="AD16" i="4" s="1"/>
  <c r="C20" i="49"/>
  <c r="AD20" i="4" s="1"/>
  <c r="C22" i="49"/>
  <c r="AD22" i="4" s="1"/>
  <c r="C24" i="49"/>
  <c r="AD24" i="4" s="1"/>
  <c r="C26" i="49"/>
  <c r="AD26" i="4" s="1"/>
  <c r="C27" i="49"/>
  <c r="C28"/>
  <c r="AD28" i="4" s="1"/>
  <c r="C30" i="49"/>
  <c r="AD30" i="4" s="1"/>
  <c r="C32" i="49"/>
  <c r="AD32" i="4" s="1"/>
  <c r="C35" i="49"/>
  <c r="C36"/>
  <c r="AD36" i="4" s="1"/>
  <c r="J4" i="51"/>
  <c r="D4" i="49"/>
  <c r="AM4" i="4" s="1"/>
  <c r="D5" i="49"/>
  <c r="AM5" i="4" s="1"/>
  <c r="J5" s="1"/>
  <c r="D6" i="49"/>
  <c r="AM6" i="4" s="1"/>
  <c r="D8" i="49"/>
  <c r="AM8" i="4" s="1"/>
  <c r="J8" s="1"/>
  <c r="D9" i="49"/>
  <c r="AM9" i="4" s="1"/>
  <c r="D10" i="49"/>
  <c r="AM10" i="4" s="1"/>
  <c r="D13" i="49"/>
  <c r="AM13" i="4" s="1"/>
  <c r="D14" i="49"/>
  <c r="AM14" i="4" s="1"/>
  <c r="D17" i="49"/>
  <c r="AM17" i="4" s="1"/>
  <c r="D18" i="49"/>
  <c r="AM18" i="4" s="1"/>
  <c r="D21" i="49"/>
  <c r="AM21" i="4" s="1"/>
  <c r="D22" i="49"/>
  <c r="D24"/>
  <c r="D25"/>
  <c r="AM25" i="4" s="1"/>
  <c r="D26" i="49"/>
  <c r="AM26" i="4" s="1"/>
  <c r="D28" i="49"/>
  <c r="D29"/>
  <c r="AM29" i="4" s="1"/>
  <c r="D30" i="49"/>
  <c r="AM30" i="4" s="1"/>
  <c r="D32" i="49"/>
  <c r="AM32" i="4" s="1"/>
  <c r="D33" i="49"/>
  <c r="AM33" i="4" s="1"/>
  <c r="D34" i="49"/>
  <c r="AM34" i="4"/>
  <c r="D36" i="49"/>
  <c r="AM36" i="4" s="1"/>
  <c r="D37" i="49"/>
  <c r="AM37" i="4" s="1"/>
  <c r="J37" s="1"/>
  <c r="M15" i="51"/>
  <c r="E15" i="49"/>
  <c r="AV15" i="4" s="1"/>
  <c r="E16" i="49"/>
  <c r="AV16" i="4" s="1"/>
  <c r="E19" i="49"/>
  <c r="AV19" i="4" s="1"/>
  <c r="E20" i="49"/>
  <c r="E23"/>
  <c r="AV23" i="4"/>
  <c r="E24" i="49"/>
  <c r="AV24" i="4" s="1"/>
  <c r="E27" i="49"/>
  <c r="AV27" i="4"/>
  <c r="E28" i="49"/>
  <c r="AV28" i="4" s="1"/>
  <c r="E31" i="49"/>
  <c r="AV31" i="4" s="1"/>
  <c r="E32" i="49"/>
  <c r="E35"/>
  <c r="AV35" i="4" s="1"/>
  <c r="E36" i="49"/>
  <c r="AV36" i="4" s="1"/>
  <c r="Q4" i="51"/>
  <c r="F4" i="49"/>
  <c r="F6"/>
  <c r="BE6" i="4"/>
  <c r="F7" i="49"/>
  <c r="BE7" i="4" s="1"/>
  <c r="F10" i="49"/>
  <c r="BE10" i="4" s="1"/>
  <c r="F11" i="49"/>
  <c r="BE11" i="4" s="1"/>
  <c r="F12" i="49"/>
  <c r="BE12" i="4" s="1"/>
  <c r="F14" i="49"/>
  <c r="BE14" i="4" s="1"/>
  <c r="F15" i="49"/>
  <c r="F16"/>
  <c r="BE16" i="4" s="1"/>
  <c r="F18" i="49"/>
  <c r="BE18" i="4" s="1"/>
  <c r="F19" i="49"/>
  <c r="F20"/>
  <c r="F22"/>
  <c r="BE22" i="4" s="1"/>
  <c r="F23" i="49"/>
  <c r="BE23" i="4" s="1"/>
  <c r="F24" i="49"/>
  <c r="BE24" i="4" s="1"/>
  <c r="F26" i="49"/>
  <c r="BE26" i="4" s="1"/>
  <c r="F27" i="49"/>
  <c r="BE27" i="4" s="1"/>
  <c r="F30" i="49"/>
  <c r="BE30" i="4" s="1"/>
  <c r="F31" i="49"/>
  <c r="BE31" i="4"/>
  <c r="F32" i="49"/>
  <c r="BE32" i="4" s="1"/>
  <c r="F34" i="49"/>
  <c r="BE34" i="4"/>
  <c r="F35" i="49"/>
  <c r="G5"/>
  <c r="BN5" i="4" s="1"/>
  <c r="G6" i="49"/>
  <c r="BN6" i="4" s="1"/>
  <c r="G7" i="49"/>
  <c r="BN7" i="4" s="1"/>
  <c r="G10" i="49"/>
  <c r="G11"/>
  <c r="BN11" i="4" s="1"/>
  <c r="G13" i="49"/>
  <c r="BN13" i="4" s="1"/>
  <c r="T14" i="51"/>
  <c r="G14" i="49"/>
  <c r="BN14" i="4" s="1"/>
  <c r="T15" i="51"/>
  <c r="G15" i="49" s="1"/>
  <c r="BN15" i="4" s="1"/>
  <c r="T16" i="51"/>
  <c r="G16" i="49" s="1"/>
  <c r="BN16" i="4" s="1"/>
  <c r="T17" i="51"/>
  <c r="G17" i="49" s="1"/>
  <c r="T18" i="51"/>
  <c r="G18" i="49" s="1"/>
  <c r="BN18" i="4" s="1"/>
  <c r="T19" i="51"/>
  <c r="G19" i="49" s="1"/>
  <c r="BN19" i="4" s="1"/>
  <c r="T20" i="51"/>
  <c r="G20" i="49"/>
  <c r="BN20" i="4" s="1"/>
  <c r="T21" i="51"/>
  <c r="G21" i="49" s="1"/>
  <c r="BN21" i="4" s="1"/>
  <c r="T22" i="51"/>
  <c r="G22" i="49"/>
  <c r="T23" i="51"/>
  <c r="G23" i="49" s="1"/>
  <c r="BN23" i="4" s="1"/>
  <c r="T24" i="51"/>
  <c r="G24" i="49" s="1"/>
  <c r="BN24" i="4" s="1"/>
  <c r="T25" i="51"/>
  <c r="G25" i="49" s="1"/>
  <c r="BN25" i="4" s="1"/>
  <c r="T26" i="51"/>
  <c r="G26" i="49"/>
  <c r="T27" i="51"/>
  <c r="G27" i="49" s="1"/>
  <c r="BN27" i="4" s="1"/>
  <c r="T28" i="51"/>
  <c r="G28" i="49"/>
  <c r="BN28" i="4" s="1"/>
  <c r="T29" i="51"/>
  <c r="G29" i="49" s="1"/>
  <c r="T30" i="51"/>
  <c r="G30" i="49"/>
  <c r="BN30" i="4" s="1"/>
  <c r="T31" i="51"/>
  <c r="G31" i="49" s="1"/>
  <c r="T32" i="51"/>
  <c r="G32" i="49" s="1"/>
  <c r="BN32" i="4" s="1"/>
  <c r="G33" i="49"/>
  <c r="BN33" i="4" s="1"/>
  <c r="G34" i="49"/>
  <c r="BN34" i="4" s="1"/>
  <c r="G36" i="49"/>
  <c r="BN36" i="4" s="1"/>
  <c r="G37" i="49"/>
  <c r="BN37" i="4" s="1"/>
  <c r="W4" i="51"/>
  <c r="H4" i="49"/>
  <c r="BW4" i="4" s="1"/>
  <c r="H7" i="49"/>
  <c r="BW7" i="4" s="1"/>
  <c r="H8" i="49"/>
  <c r="BW8" i="4" s="1"/>
  <c r="H10" i="49"/>
  <c r="BW10" i="4" s="1"/>
  <c r="H11" i="49"/>
  <c r="BW11" i="4" s="1"/>
  <c r="H12" i="49"/>
  <c r="BW12" i="4" s="1"/>
  <c r="H15" i="49"/>
  <c r="BW15" i="4" s="1"/>
  <c r="H16" i="49"/>
  <c r="BW16" i="4" s="1"/>
  <c r="H19" i="49"/>
  <c r="BW19" i="4" s="1"/>
  <c r="H20" i="49"/>
  <c r="BW20" i="4" s="1"/>
  <c r="H23" i="49"/>
  <c r="BW23" i="4" s="1"/>
  <c r="H24" i="49"/>
  <c r="BW24" i="4" s="1"/>
  <c r="H26" i="49"/>
  <c r="BW26" i="4" s="1"/>
  <c r="H27" i="49"/>
  <c r="BW27" i="4" s="1"/>
  <c r="H28" i="49"/>
  <c r="BW28" i="4" s="1"/>
  <c r="H30" i="49"/>
  <c r="BW30" i="4" s="1"/>
  <c r="H31" i="49"/>
  <c r="BW31" i="4" s="1"/>
  <c r="H32" i="49"/>
  <c r="BW32" i="4" s="1"/>
  <c r="H35" i="49"/>
  <c r="BW35" i="4" s="1"/>
  <c r="H36" i="49"/>
  <c r="BW36" i="4" s="1"/>
  <c r="Z4" i="51"/>
  <c r="I4" i="49" s="1"/>
  <c r="CF4" i="4" s="1"/>
  <c r="I5" i="49"/>
  <c r="CF5" i="4" s="1"/>
  <c r="I6" i="49"/>
  <c r="CF6" i="4" s="1"/>
  <c r="I9" i="49"/>
  <c r="CF9" i="4" s="1"/>
  <c r="I10" i="49"/>
  <c r="CF10" i="4" s="1"/>
  <c r="I13" i="49"/>
  <c r="CF13" i="4" s="1"/>
  <c r="I14" i="49"/>
  <c r="CF14" i="4" s="1"/>
  <c r="I16" i="49"/>
  <c r="CF16" i="4" s="1"/>
  <c r="I17" i="49"/>
  <c r="CF17" i="4" s="1"/>
  <c r="I18" i="49"/>
  <c r="CF18" i="4" s="1"/>
  <c r="I21" i="49"/>
  <c r="I22"/>
  <c r="CF22" i="4" s="1"/>
  <c r="I25" i="49"/>
  <c r="CF25" i="4" s="1"/>
  <c r="I26" i="49"/>
  <c r="CF26" i="4" s="1"/>
  <c r="I28" i="49"/>
  <c r="I29"/>
  <c r="CF29" i="4" s="1"/>
  <c r="I30" i="49"/>
  <c r="CF30" i="4" s="1"/>
  <c r="I32" i="49"/>
  <c r="I33"/>
  <c r="CF33" i="4" s="1"/>
  <c r="I34" i="49"/>
  <c r="CF34" i="4" s="1"/>
  <c r="I37" i="49"/>
  <c r="CF37" i="4" s="1"/>
  <c r="AE4" i="51"/>
  <c r="J4" i="49" s="1"/>
  <c r="J7"/>
  <c r="CO7" i="4" s="1"/>
  <c r="J8" i="49"/>
  <c r="CO8" i="4" s="1"/>
  <c r="J11" i="49"/>
  <c r="CO11" i="4"/>
  <c r="J12" i="49"/>
  <c r="CO12" i="4" s="1"/>
  <c r="J15" i="49"/>
  <c r="CO15" i="4"/>
  <c r="J16" i="49"/>
  <c r="CO16" i="4" s="1"/>
  <c r="J19" i="49"/>
  <c r="CO19" i="4" s="1"/>
  <c r="J20" i="49"/>
  <c r="CO20" i="4" s="1"/>
  <c r="J23" i="49"/>
  <c r="J23" i="50" s="1"/>
  <c r="CO23" i="4"/>
  <c r="J24" i="49"/>
  <c r="CO24" i="4" s="1"/>
  <c r="J27" i="49"/>
  <c r="CO27" i="4"/>
  <c r="J28" i="49"/>
  <c r="CO28" i="4" s="1"/>
  <c r="J31" i="49"/>
  <c r="CO31" i="4"/>
  <c r="J32" i="49"/>
  <c r="CO32" i="4" s="1"/>
  <c r="J35" i="49"/>
  <c r="J36"/>
  <c r="CO36" i="4" s="1"/>
  <c r="AH4" i="51"/>
  <c r="K4" i="49"/>
  <c r="AH5" i="51"/>
  <c r="K5" i="49" s="1"/>
  <c r="CX5" i="4" s="1"/>
  <c r="AH6" i="51"/>
  <c r="K6" i="49"/>
  <c r="CX6" i="4" s="1"/>
  <c r="AH7" i="51"/>
  <c r="K7" i="49" s="1"/>
  <c r="AH8" i="51"/>
  <c r="K8" i="49"/>
  <c r="CX8" i="4" s="1"/>
  <c r="AH9" i="51"/>
  <c r="K9" i="49" s="1"/>
  <c r="CX9" i="4" s="1"/>
  <c r="AH10" i="51"/>
  <c r="K10" i="49"/>
  <c r="CX10" i="4" s="1"/>
  <c r="AH11" i="51"/>
  <c r="K11" i="49" s="1"/>
  <c r="CX11" i="4" s="1"/>
  <c r="AH12" i="51"/>
  <c r="K12" i="49"/>
  <c r="AH13" i="51"/>
  <c r="K13" i="49" s="1"/>
  <c r="CX13" i="4" s="1"/>
  <c r="AH14" i="51"/>
  <c r="K14" i="49"/>
  <c r="CX14" i="4" s="1"/>
  <c r="AH15" i="51"/>
  <c r="K15" i="49" s="1"/>
  <c r="AH16" i="51"/>
  <c r="K16" i="49"/>
  <c r="CX16" i="4" s="1"/>
  <c r="K17" i="49"/>
  <c r="CX17" i="4" s="1"/>
  <c r="K22" i="49"/>
  <c r="CX22" i="4" s="1"/>
  <c r="K23" i="49"/>
  <c r="CX23" i="4" s="1"/>
  <c r="K24" i="49"/>
  <c r="CX24" i="4" s="1"/>
  <c r="CX25"/>
  <c r="AH26" i="51"/>
  <c r="K26" i="49" s="1"/>
  <c r="CX26" i="4" s="1"/>
  <c r="AH27" i="51"/>
  <c r="K27" i="49" s="1"/>
  <c r="CX27" i="4"/>
  <c r="AH28" i="51"/>
  <c r="K28" i="49" s="1"/>
  <c r="CX28" i="4" s="1"/>
  <c r="AH29" i="51"/>
  <c r="K29" i="49" s="1"/>
  <c r="CX29" i="4" s="1"/>
  <c r="AH30" i="51"/>
  <c r="K30" i="49" s="1"/>
  <c r="CX30" i="4" s="1"/>
  <c r="AH31" i="51"/>
  <c r="K31" i="49" s="1"/>
  <c r="CX31" i="4"/>
  <c r="AH32" i="51"/>
  <c r="K32" i="49" s="1"/>
  <c r="CX32" i="4" s="1"/>
  <c r="AH33" i="51"/>
  <c r="K33" i="49" s="1"/>
  <c r="CX33" i="4" s="1"/>
  <c r="K35" i="49"/>
  <c r="CX35" i="4" s="1"/>
  <c r="K36" i="49"/>
  <c r="CX36" i="4" s="1"/>
  <c r="K37" i="49"/>
  <c r="CX37" i="4" s="1"/>
  <c r="AK5" i="51"/>
  <c r="L5" i="49" s="1"/>
  <c r="DG5" i="4" s="1"/>
  <c r="L6" i="49"/>
  <c r="DG6" i="4" s="1"/>
  <c r="L7" i="49"/>
  <c r="DG7" i="4" s="1"/>
  <c r="DG9"/>
  <c r="L10" i="49"/>
  <c r="DG10" i="4" s="1"/>
  <c r="L11" i="49"/>
  <c r="DG11" i="4" s="1"/>
  <c r="L13" i="49"/>
  <c r="DG13" i="4" s="1"/>
  <c r="L14" i="49"/>
  <c r="L15"/>
  <c r="DG15" i="4" s="1"/>
  <c r="L17" i="49"/>
  <c r="DG17" i="4" s="1"/>
  <c r="L18" i="49"/>
  <c r="DG18" i="4" s="1"/>
  <c r="L19" i="49"/>
  <c r="DG19" i="4" s="1"/>
  <c r="L22" i="49"/>
  <c r="L23"/>
  <c r="DG23" i="4" s="1"/>
  <c r="L25" i="49"/>
  <c r="DG25" i="4" s="1"/>
  <c r="L26" i="49"/>
  <c r="DG26" i="4" s="1"/>
  <c r="L27" i="49"/>
  <c r="DG27" i="4" s="1"/>
  <c r="L28" i="49"/>
  <c r="DG28" i="4" s="1"/>
  <c r="L30" i="49"/>
  <c r="DG30" i="4" s="1"/>
  <c r="L31" i="49"/>
  <c r="DG31" i="4" s="1"/>
  <c r="L32" i="49"/>
  <c r="L34"/>
  <c r="DG34" i="4" s="1"/>
  <c r="L35" i="49"/>
  <c r="DG35" i="4" s="1"/>
  <c r="L36" i="49"/>
  <c r="DG36" i="4" s="1"/>
  <c r="AN6" i="51"/>
  <c r="M6" i="49"/>
  <c r="DP6" i="4" s="1"/>
  <c r="M7" i="49"/>
  <c r="DP7" i="4" s="1"/>
  <c r="M8" i="49"/>
  <c r="DP8" i="4" s="1"/>
  <c r="M9" i="49"/>
  <c r="DP9" i="4" s="1"/>
  <c r="M10" i="49"/>
  <c r="DP10" i="4" s="1"/>
  <c r="M11" i="49"/>
  <c r="DP11" i="4" s="1"/>
  <c r="M12" i="49"/>
  <c r="DP12" i="4" s="1"/>
  <c r="M13" i="49"/>
  <c r="DP13" i="4" s="1"/>
  <c r="M14" i="49"/>
  <c r="DP14" i="4" s="1"/>
  <c r="M15" i="49"/>
  <c r="DP15" i="4" s="1"/>
  <c r="M16" i="49"/>
  <c r="DP16" i="4" s="1"/>
  <c r="M17" i="49"/>
  <c r="DP17" i="4" s="1"/>
  <c r="M18" i="49"/>
  <c r="DP18" i="4" s="1"/>
  <c r="M19" i="49"/>
  <c r="DP19" i="4" s="1"/>
  <c r="M20" i="49"/>
  <c r="DP20" i="4" s="1"/>
  <c r="M21" i="49"/>
  <c r="M23"/>
  <c r="DP23" i="4" s="1"/>
  <c r="M24" i="49"/>
  <c r="DP24" i="4" s="1"/>
  <c r="M25" i="49"/>
  <c r="DP25" i="4" s="1"/>
  <c r="M27" i="49"/>
  <c r="DP27" i="4" s="1"/>
  <c r="M28" i="49"/>
  <c r="DP28" i="4" s="1"/>
  <c r="M29" i="49"/>
  <c r="DP29" i="4" s="1"/>
  <c r="M31" i="49"/>
  <c r="DP31" i="4"/>
  <c r="M32" i="49"/>
  <c r="DP32" i="4" s="1"/>
  <c r="M35" i="49"/>
  <c r="DP35" i="4" s="1"/>
  <c r="M36" i="49"/>
  <c r="DP36" i="4" s="1"/>
  <c r="AS4" i="51"/>
  <c r="N4" i="49"/>
  <c r="DY4" i="4" s="1"/>
  <c r="DY5"/>
  <c r="N7" i="49"/>
  <c r="DY7" i="4" s="1"/>
  <c r="N8" i="49"/>
  <c r="DY8" i="4" s="1"/>
  <c r="DY9"/>
  <c r="N11" i="49"/>
  <c r="DY11" i="4" s="1"/>
  <c r="N12" i="49"/>
  <c r="DY12" i="4" s="1"/>
  <c r="DY13"/>
  <c r="N15" i="49"/>
  <c r="DY15" i="4" s="1"/>
  <c r="N16" i="49"/>
  <c r="DY16" i="4" s="1"/>
  <c r="DY17"/>
  <c r="N19" i="49"/>
  <c r="DY19" i="4" s="1"/>
  <c r="N20" i="49"/>
  <c r="DY20" i="4" s="1"/>
  <c r="DY21"/>
  <c r="N23" i="49"/>
  <c r="DY23" i="4" s="1"/>
  <c r="N24" i="49"/>
  <c r="DY24" i="4" s="1"/>
  <c r="DY25"/>
  <c r="N27" i="49"/>
  <c r="DY27" i="4" s="1"/>
  <c r="N28" i="49"/>
  <c r="DY28" i="4" s="1"/>
  <c r="DY29"/>
  <c r="N31" i="49"/>
  <c r="DY31" i="4" s="1"/>
  <c r="N32" i="49"/>
  <c r="DY32" i="4" s="1"/>
  <c r="DY33"/>
  <c r="N35" i="49"/>
  <c r="N36"/>
  <c r="DY36" i="4" s="1"/>
  <c r="DY37"/>
  <c r="AV4" i="51"/>
  <c r="O4" i="49" s="1"/>
  <c r="EH4" i="4" s="1"/>
  <c r="O5" i="49"/>
  <c r="O6"/>
  <c r="EH6" i="4" s="1"/>
  <c r="O9" i="49"/>
  <c r="EH9" i="4" s="1"/>
  <c r="O10" i="49"/>
  <c r="EH10" i="4" s="1"/>
  <c r="EH11"/>
  <c r="O12" i="49"/>
  <c r="EH12" i="4" s="1"/>
  <c r="O13" i="49"/>
  <c r="EH13" i="4" s="1"/>
  <c r="O14" i="49"/>
  <c r="EH14" i="4" s="1"/>
  <c r="EH15"/>
  <c r="O16" i="49"/>
  <c r="EH16" i="4" s="1"/>
  <c r="O17" i="49"/>
  <c r="EH17" i="4" s="1"/>
  <c r="O18" i="49"/>
  <c r="EH18" i="4"/>
  <c r="O21" i="49"/>
  <c r="EH21" i="4" s="1"/>
  <c r="O22" i="49"/>
  <c r="EH22" i="4" s="1"/>
  <c r="O25" i="49"/>
  <c r="EH25" i="4"/>
  <c r="O26" i="49"/>
  <c r="EH26" i="4" s="1"/>
  <c r="EH27"/>
  <c r="O28" i="49"/>
  <c r="EH28" i="4" s="1"/>
  <c r="O29" i="49"/>
  <c r="EH29" i="4" s="1"/>
  <c r="O30" i="49"/>
  <c r="EH30" i="4" s="1"/>
  <c r="O31" i="49"/>
  <c r="EH31" i="4" s="1"/>
  <c r="O33" i="49"/>
  <c r="EH33" i="4" s="1"/>
  <c r="O34" i="49"/>
  <c r="EH34" i="4" s="1"/>
  <c r="O35" i="49"/>
  <c r="EH35" i="4" s="1"/>
  <c r="O37" i="49"/>
  <c r="EH37" i="4" s="1"/>
  <c r="B36" i="75"/>
  <c r="C36"/>
  <c r="C37" s="1"/>
  <c r="D36"/>
  <c r="D37" s="1"/>
  <c r="E36"/>
  <c r="E37" s="1"/>
  <c r="F36"/>
  <c r="G36"/>
  <c r="H36"/>
  <c r="H37" s="1"/>
  <c r="I36"/>
  <c r="I37"/>
  <c r="J36"/>
  <c r="K36"/>
  <c r="K37"/>
  <c r="K38" s="1"/>
  <c r="BD38" i="6" s="1"/>
  <c r="L36" i="75"/>
  <c r="M36"/>
  <c r="M37"/>
  <c r="M38" s="1"/>
  <c r="BN38" i="6" s="1"/>
  <c r="N36" i="75"/>
  <c r="O36"/>
  <c r="O37" s="1"/>
  <c r="E24"/>
  <c r="I24"/>
  <c r="C4" i="290"/>
  <c r="D4"/>
  <c r="E4"/>
  <c r="F4"/>
  <c r="G4"/>
  <c r="H4"/>
  <c r="I4"/>
  <c r="J4"/>
  <c r="K4"/>
  <c r="L4"/>
  <c r="M4"/>
  <c r="N4"/>
  <c r="O4"/>
  <c r="B4"/>
  <c r="B22"/>
  <c r="B24"/>
  <c r="B6"/>
  <c r="C6"/>
  <c r="D6"/>
  <c r="E6"/>
  <c r="F6"/>
  <c r="G6"/>
  <c r="H6"/>
  <c r="I6"/>
  <c r="J6"/>
  <c r="K6"/>
  <c r="L6"/>
  <c r="M6"/>
  <c r="N6"/>
  <c r="O6"/>
  <c r="B8"/>
  <c r="C8"/>
  <c r="D8"/>
  <c r="E8"/>
  <c r="F8"/>
  <c r="G8"/>
  <c r="H8"/>
  <c r="I8"/>
  <c r="J8"/>
  <c r="K8"/>
  <c r="L8"/>
  <c r="M8"/>
  <c r="N8"/>
  <c r="O8"/>
  <c r="B10"/>
  <c r="C10"/>
  <c r="D10"/>
  <c r="E10"/>
  <c r="F10"/>
  <c r="G10"/>
  <c r="H10"/>
  <c r="I10"/>
  <c r="J10"/>
  <c r="K10"/>
  <c r="L10"/>
  <c r="M10"/>
  <c r="N10"/>
  <c r="O10"/>
  <c r="B12"/>
  <c r="C12"/>
  <c r="D12"/>
  <c r="E12"/>
  <c r="F12"/>
  <c r="G12"/>
  <c r="H12"/>
  <c r="I12"/>
  <c r="J12"/>
  <c r="K12"/>
  <c r="L12"/>
  <c r="M12"/>
  <c r="N12"/>
  <c r="O12"/>
  <c r="B14"/>
  <c r="C14"/>
  <c r="D14"/>
  <c r="E14"/>
  <c r="F14"/>
  <c r="G14"/>
  <c r="H14"/>
  <c r="I14"/>
  <c r="J14"/>
  <c r="K14"/>
  <c r="L14"/>
  <c r="M14"/>
  <c r="N14"/>
  <c r="O14"/>
  <c r="B16"/>
  <c r="C16"/>
  <c r="D16"/>
  <c r="E16"/>
  <c r="F16"/>
  <c r="G16"/>
  <c r="H16"/>
  <c r="I16"/>
  <c r="J16"/>
  <c r="K16"/>
  <c r="L16"/>
  <c r="M16"/>
  <c r="N16"/>
  <c r="O16"/>
  <c r="B18"/>
  <c r="C18"/>
  <c r="D18"/>
  <c r="E18"/>
  <c r="F18"/>
  <c r="G18"/>
  <c r="H18"/>
  <c r="I18"/>
  <c r="J18"/>
  <c r="K18"/>
  <c r="L18"/>
  <c r="M18"/>
  <c r="N18"/>
  <c r="O18"/>
  <c r="B20"/>
  <c r="C20"/>
  <c r="D20"/>
  <c r="E20"/>
  <c r="F20"/>
  <c r="G20"/>
  <c r="H20"/>
  <c r="I20"/>
  <c r="J20"/>
  <c r="K20"/>
  <c r="L20"/>
  <c r="M20"/>
  <c r="N20"/>
  <c r="O20"/>
  <c r="C22"/>
  <c r="D22"/>
  <c r="E22"/>
  <c r="F22"/>
  <c r="G22"/>
  <c r="H22"/>
  <c r="I22"/>
  <c r="J22"/>
  <c r="K22"/>
  <c r="L22"/>
  <c r="M22"/>
  <c r="N22"/>
  <c r="O22"/>
  <c r="O48"/>
  <c r="N48"/>
  <c r="M48"/>
  <c r="L48"/>
  <c r="K48"/>
  <c r="J48"/>
  <c r="I48"/>
  <c r="H48"/>
  <c r="G48"/>
  <c r="F48"/>
  <c r="E48"/>
  <c r="D48"/>
  <c r="C48"/>
  <c r="B48"/>
  <c r="O46"/>
  <c r="N46"/>
  <c r="M46"/>
  <c r="L46"/>
  <c r="K46"/>
  <c r="J46"/>
  <c r="I46"/>
  <c r="H46"/>
  <c r="G46"/>
  <c r="F46"/>
  <c r="E46"/>
  <c r="D46"/>
  <c r="C46"/>
  <c r="B46"/>
  <c r="O44"/>
  <c r="O24" i="75" s="1"/>
  <c r="N44" i="290"/>
  <c r="N24" i="75" s="1"/>
  <c r="M44" i="290"/>
  <c r="M24" i="75" s="1"/>
  <c r="L44" i="290"/>
  <c r="L24" i="75" s="1"/>
  <c r="BI24" i="6" s="1"/>
  <c r="K44" i="290"/>
  <c r="K24" i="75" s="1"/>
  <c r="J44" i="290"/>
  <c r="J24" i="75" s="1"/>
  <c r="I44" i="290"/>
  <c r="H44"/>
  <c r="H24" i="75" s="1"/>
  <c r="AO24" i="6" s="1"/>
  <c r="G44" i="290"/>
  <c r="G24" i="75" s="1"/>
  <c r="F44" i="290"/>
  <c r="F24" i="75" s="1"/>
  <c r="E44" i="290"/>
  <c r="D44"/>
  <c r="D24" i="75" s="1"/>
  <c r="U24" i="6" s="1"/>
  <c r="C44" i="290"/>
  <c r="C24" i="75" s="1"/>
  <c r="B44" i="290"/>
  <c r="B24" i="75" s="1"/>
  <c r="K24" i="6" s="1"/>
  <c r="O42" i="290"/>
  <c r="N42"/>
  <c r="M42"/>
  <c r="L42"/>
  <c r="K42"/>
  <c r="J42"/>
  <c r="I42"/>
  <c r="H42"/>
  <c r="G42"/>
  <c r="F42"/>
  <c r="E42"/>
  <c r="D42"/>
  <c r="C42"/>
  <c r="B42"/>
  <c r="O40"/>
  <c r="N40"/>
  <c r="M40"/>
  <c r="L40"/>
  <c r="K40"/>
  <c r="J40"/>
  <c r="I40"/>
  <c r="H40"/>
  <c r="G40"/>
  <c r="F40"/>
  <c r="E40"/>
  <c r="D40"/>
  <c r="C40"/>
  <c r="B40"/>
  <c r="O38"/>
  <c r="N38"/>
  <c r="M38"/>
  <c r="L38"/>
  <c r="K38"/>
  <c r="J38"/>
  <c r="I38"/>
  <c r="H38"/>
  <c r="G38"/>
  <c r="F38"/>
  <c r="E38"/>
  <c r="D38"/>
  <c r="C38"/>
  <c r="B38"/>
  <c r="O36"/>
  <c r="N36"/>
  <c r="M36"/>
  <c r="L36"/>
  <c r="K36"/>
  <c r="J36"/>
  <c r="I36"/>
  <c r="H36"/>
  <c r="G36"/>
  <c r="F36"/>
  <c r="E36"/>
  <c r="D36"/>
  <c r="C36"/>
  <c r="B36"/>
  <c r="O34"/>
  <c r="N34"/>
  <c r="M34"/>
  <c r="L34"/>
  <c r="K34"/>
  <c r="J34"/>
  <c r="I34"/>
  <c r="H34"/>
  <c r="G34"/>
  <c r="F34"/>
  <c r="E34"/>
  <c r="D34"/>
  <c r="C34"/>
  <c r="B34"/>
  <c r="O32"/>
  <c r="N32"/>
  <c r="M32"/>
  <c r="L32"/>
  <c r="K32"/>
  <c r="J32"/>
  <c r="I32"/>
  <c r="H32"/>
  <c r="G32"/>
  <c r="F32"/>
  <c r="E32"/>
  <c r="D32"/>
  <c r="C32"/>
  <c r="B32"/>
  <c r="O30"/>
  <c r="N30"/>
  <c r="M30"/>
  <c r="L30"/>
  <c r="K30"/>
  <c r="J30"/>
  <c r="I30"/>
  <c r="H30"/>
  <c r="G30"/>
  <c r="F30"/>
  <c r="E30"/>
  <c r="D30"/>
  <c r="C30"/>
  <c r="B30"/>
  <c r="O28"/>
  <c r="N28"/>
  <c r="M28"/>
  <c r="L28"/>
  <c r="K28"/>
  <c r="J28"/>
  <c r="I28"/>
  <c r="H28"/>
  <c r="G28"/>
  <c r="F28"/>
  <c r="E28"/>
  <c r="D28"/>
  <c r="C28"/>
  <c r="B28"/>
  <c r="O26"/>
  <c r="N26"/>
  <c r="M26"/>
  <c r="L26"/>
  <c r="K26"/>
  <c r="J26"/>
  <c r="I26"/>
  <c r="H26"/>
  <c r="G26"/>
  <c r="F26"/>
  <c r="E26"/>
  <c r="D26"/>
  <c r="C26"/>
  <c r="B26"/>
  <c r="O24"/>
  <c r="N24"/>
  <c r="M24"/>
  <c r="L24"/>
  <c r="K24"/>
  <c r="J24"/>
  <c r="I24"/>
  <c r="H24"/>
  <c r="G24"/>
  <c r="F24"/>
  <c r="E24"/>
  <c r="D24"/>
  <c r="C24"/>
  <c r="K25" i="6"/>
  <c r="B26" i="75"/>
  <c r="K26" i="6" s="1"/>
  <c r="K27"/>
  <c r="B28" i="75"/>
  <c r="K28" i="6" s="1"/>
  <c r="K29"/>
  <c r="B30" i="75"/>
  <c r="K30" i="6"/>
  <c r="K31"/>
  <c r="B32" i="75"/>
  <c r="K32" i="6"/>
  <c r="K33"/>
  <c r="B34" i="75"/>
  <c r="K34" i="6" s="1"/>
  <c r="K35"/>
  <c r="P25"/>
  <c r="C26" i="75"/>
  <c r="P26" i="6" s="1"/>
  <c r="P27"/>
  <c r="C28" i="75"/>
  <c r="P28" i="6"/>
  <c r="P29"/>
  <c r="C30" i="75"/>
  <c r="P30" i="6"/>
  <c r="P31"/>
  <c r="C32" i="75"/>
  <c r="P32" i="6" s="1"/>
  <c r="P33"/>
  <c r="C34" i="75"/>
  <c r="P34" i="6" s="1"/>
  <c r="P35"/>
  <c r="P36"/>
  <c r="U25"/>
  <c r="D26" i="75"/>
  <c r="U26" i="6" s="1"/>
  <c r="U27"/>
  <c r="D28" i="75"/>
  <c r="U28" i="6" s="1"/>
  <c r="U29"/>
  <c r="D30" i="75"/>
  <c r="U30" i="6" s="1"/>
  <c r="F30" s="1"/>
  <c r="U31"/>
  <c r="D32" i="75"/>
  <c r="U32" i="6"/>
  <c r="U33"/>
  <c r="D34" i="75"/>
  <c r="U34" i="6" s="1"/>
  <c r="U35"/>
  <c r="U36"/>
  <c r="F36" s="1"/>
  <c r="Z25"/>
  <c r="E26" i="75"/>
  <c r="Z26" i="6" s="1"/>
  <c r="Z27"/>
  <c r="E28" i="75"/>
  <c r="Z28" i="6" s="1"/>
  <c r="Z29"/>
  <c r="E30" i="75"/>
  <c r="Z30" i="6" s="1"/>
  <c r="Z31"/>
  <c r="E32" i="75"/>
  <c r="Z32" i="6"/>
  <c r="Z33"/>
  <c r="E34" i="75"/>
  <c r="Z34" i="6" s="1"/>
  <c r="Z35"/>
  <c r="Z36"/>
  <c r="AE25"/>
  <c r="F26" i="75"/>
  <c r="AE26" i="6" s="1"/>
  <c r="AE27"/>
  <c r="F28" i="75"/>
  <c r="AE28" i="6" s="1"/>
  <c r="AE29"/>
  <c r="F30" i="75"/>
  <c r="AE30" i="6" s="1"/>
  <c r="AE31"/>
  <c r="F32" i="75"/>
  <c r="AE32" i="6" s="1"/>
  <c r="AE33"/>
  <c r="F34" i="75"/>
  <c r="AE34" i="6" s="1"/>
  <c r="AE35"/>
  <c r="AJ25"/>
  <c r="G26" i="75"/>
  <c r="AJ26" i="6" s="1"/>
  <c r="AJ27"/>
  <c r="G28" i="75"/>
  <c r="AJ28" i="6" s="1"/>
  <c r="AJ29"/>
  <c r="G30" i="75"/>
  <c r="AJ30" i="6"/>
  <c r="AJ31"/>
  <c r="G32" i="75"/>
  <c r="AJ32" i="6" s="1"/>
  <c r="AJ33"/>
  <c r="G34" i="75"/>
  <c r="AJ34" i="6" s="1"/>
  <c r="AJ35"/>
  <c r="AO25"/>
  <c r="H26" i="75"/>
  <c r="AO26" i="6" s="1"/>
  <c r="AO27"/>
  <c r="H28" i="75"/>
  <c r="AO28" i="6" s="1"/>
  <c r="AO29"/>
  <c r="H30" i="75"/>
  <c r="AO30" i="6"/>
  <c r="AO31"/>
  <c r="H32" i="75"/>
  <c r="AO32" i="6" s="1"/>
  <c r="AO33"/>
  <c r="H34" i="75"/>
  <c r="AO34" i="6" s="1"/>
  <c r="AO35"/>
  <c r="AO36"/>
  <c r="AT25"/>
  <c r="I26" i="75"/>
  <c r="AT26" i="6" s="1"/>
  <c r="AT27"/>
  <c r="I28" i="75"/>
  <c r="AT28" i="6"/>
  <c r="AT29"/>
  <c r="I30" i="75"/>
  <c r="AT30" i="6" s="1"/>
  <c r="AT31"/>
  <c r="I32" i="75"/>
  <c r="AT32" i="6"/>
  <c r="AT33"/>
  <c r="I34" i="75"/>
  <c r="AT34" i="6" s="1"/>
  <c r="AT35"/>
  <c r="AT36"/>
  <c r="AY25"/>
  <c r="J26" i="75"/>
  <c r="AY26" i="6" s="1"/>
  <c r="AY27"/>
  <c r="J28" i="75"/>
  <c r="AY28" i="6"/>
  <c r="AY29"/>
  <c r="J30" i="75"/>
  <c r="AY30" i="6" s="1"/>
  <c r="AY31"/>
  <c r="J32" i="75"/>
  <c r="AY32" i="6"/>
  <c r="AY33"/>
  <c r="J34" i="75"/>
  <c r="AY34" i="6" s="1"/>
  <c r="AY35"/>
  <c r="BD25"/>
  <c r="K26" i="75"/>
  <c r="BD26" i="6" s="1"/>
  <c r="BD27"/>
  <c r="K28" i="75"/>
  <c r="BD28" i="6"/>
  <c r="BD29"/>
  <c r="K30" i="75"/>
  <c r="BD30" i="6"/>
  <c r="BD31"/>
  <c r="K32" i="75"/>
  <c r="BD32" i="6" s="1"/>
  <c r="BD33"/>
  <c r="K34" i="75"/>
  <c r="BD34" i="6" s="1"/>
  <c r="BD35"/>
  <c r="BD36"/>
  <c r="BD37"/>
  <c r="BI25"/>
  <c r="L26" i="75"/>
  <c r="BI26" i="6" s="1"/>
  <c r="BI27"/>
  <c r="L28" i="75"/>
  <c r="BI28" i="6" s="1"/>
  <c r="BI29"/>
  <c r="L30" i="75"/>
  <c r="BI30" i="6"/>
  <c r="BI31"/>
  <c r="L32" i="75"/>
  <c r="BI32" i="6" s="1"/>
  <c r="BI33"/>
  <c r="L34" i="75"/>
  <c r="BI34" i="6" s="1"/>
  <c r="BI35"/>
  <c r="BN25"/>
  <c r="M26" i="75"/>
  <c r="BN26" i="6" s="1"/>
  <c r="BN27"/>
  <c r="M28" i="75"/>
  <c r="BN28" i="6" s="1"/>
  <c r="BN29"/>
  <c r="M30" i="75"/>
  <c r="BN30" i="6"/>
  <c r="BN31"/>
  <c r="M32" i="75"/>
  <c r="BN32" i="6" s="1"/>
  <c r="BN33"/>
  <c r="M34" i="75"/>
  <c r="BN34" i="6" s="1"/>
  <c r="BN35"/>
  <c r="BN36"/>
  <c r="BN37"/>
  <c r="BS25"/>
  <c r="N26" i="75"/>
  <c r="BS26" i="6" s="1"/>
  <c r="BS27"/>
  <c r="N28" i="75"/>
  <c r="BS28" i="6" s="1"/>
  <c r="BS29"/>
  <c r="N30" i="75"/>
  <c r="BS30" i="6"/>
  <c r="BS31"/>
  <c r="N32" i="75"/>
  <c r="BS32" i="6" s="1"/>
  <c r="BS33"/>
  <c r="N34" i="75"/>
  <c r="BS34" i="6" s="1"/>
  <c r="BS35"/>
  <c r="BX25"/>
  <c r="O26" i="75"/>
  <c r="BX26" i="6" s="1"/>
  <c r="BX27"/>
  <c r="O28" i="75"/>
  <c r="BX28" i="6" s="1"/>
  <c r="BX29"/>
  <c r="O30" i="75"/>
  <c r="BX30" i="6" s="1"/>
  <c r="BX31"/>
  <c r="O32" i="75"/>
  <c r="BX32" i="6" s="1"/>
  <c r="BX33"/>
  <c r="O34" i="75"/>
  <c r="BX34" i="6" s="1"/>
  <c r="BX35"/>
  <c r="BX36"/>
  <c r="I4"/>
  <c r="I5"/>
  <c r="I6"/>
  <c r="I7"/>
  <c r="I8"/>
  <c r="I9"/>
  <c r="I10"/>
  <c r="I11"/>
  <c r="I12"/>
  <c r="I13"/>
  <c r="I14"/>
  <c r="I15"/>
  <c r="I16"/>
  <c r="I17"/>
  <c r="I18"/>
  <c r="I19"/>
  <c r="I20"/>
  <c r="I21"/>
  <c r="I22"/>
  <c r="I23"/>
  <c r="I24"/>
  <c r="I25"/>
  <c r="I26"/>
  <c r="I27"/>
  <c r="I28"/>
  <c r="I29"/>
  <c r="I30"/>
  <c r="I31"/>
  <c r="I32"/>
  <c r="I33"/>
  <c r="I34"/>
  <c r="I35"/>
  <c r="I36"/>
  <c r="I37"/>
  <c r="N4"/>
  <c r="N5"/>
  <c r="N6"/>
  <c r="N7"/>
  <c r="N8"/>
  <c r="N9"/>
  <c r="N10"/>
  <c r="N11"/>
  <c r="N12"/>
  <c r="N13"/>
  <c r="N14"/>
  <c r="N15"/>
  <c r="N16"/>
  <c r="N17"/>
  <c r="N18"/>
  <c r="N19"/>
  <c r="N20"/>
  <c r="N21"/>
  <c r="N22"/>
  <c r="N23"/>
  <c r="N24"/>
  <c r="N25"/>
  <c r="N26"/>
  <c r="N27"/>
  <c r="N28"/>
  <c r="N29"/>
  <c r="N30"/>
  <c r="N31"/>
  <c r="N32"/>
  <c r="N33"/>
  <c r="N34"/>
  <c r="N35"/>
  <c r="N36"/>
  <c r="N37"/>
  <c r="S4"/>
  <c r="S5"/>
  <c r="S6"/>
  <c r="S7"/>
  <c r="S8"/>
  <c r="S9"/>
  <c r="S10"/>
  <c r="D10" s="1"/>
  <c r="S11"/>
  <c r="S12"/>
  <c r="S13"/>
  <c r="S14"/>
  <c r="S15"/>
  <c r="S16"/>
  <c r="S17"/>
  <c r="S18"/>
  <c r="D18" s="1"/>
  <c r="S19"/>
  <c r="S20"/>
  <c r="S21"/>
  <c r="S22"/>
  <c r="S23"/>
  <c r="S24"/>
  <c r="S25"/>
  <c r="S26"/>
  <c r="D26" s="1"/>
  <c r="S27"/>
  <c r="S28"/>
  <c r="S29"/>
  <c r="S30"/>
  <c r="D30" s="1"/>
  <c r="S31"/>
  <c r="S32"/>
  <c r="S33"/>
  <c r="D33" s="1"/>
  <c r="S34"/>
  <c r="D34" s="1"/>
  <c r="S35"/>
  <c r="S36"/>
  <c r="S37"/>
  <c r="D37" s="1"/>
  <c r="X4"/>
  <c r="X5"/>
  <c r="X6"/>
  <c r="X7"/>
  <c r="X8"/>
  <c r="X9"/>
  <c r="X10"/>
  <c r="X11"/>
  <c r="X12"/>
  <c r="X13"/>
  <c r="X14"/>
  <c r="X15"/>
  <c r="X16"/>
  <c r="X17"/>
  <c r="X18"/>
  <c r="X19"/>
  <c r="X20"/>
  <c r="X21"/>
  <c r="X22"/>
  <c r="X23"/>
  <c r="X24"/>
  <c r="X25"/>
  <c r="X26"/>
  <c r="X27"/>
  <c r="X28"/>
  <c r="X29"/>
  <c r="X30"/>
  <c r="X31"/>
  <c r="X32"/>
  <c r="X33"/>
  <c r="X34"/>
  <c r="X35"/>
  <c r="X36"/>
  <c r="X37"/>
  <c r="AC4"/>
  <c r="AC5"/>
  <c r="AC6"/>
  <c r="AC7"/>
  <c r="AC8"/>
  <c r="AC9"/>
  <c r="AC10"/>
  <c r="AC11"/>
  <c r="AC12"/>
  <c r="AC13"/>
  <c r="AC14"/>
  <c r="AC15"/>
  <c r="AC16"/>
  <c r="AC17"/>
  <c r="AC18"/>
  <c r="AC19"/>
  <c r="AC20"/>
  <c r="AC21"/>
  <c r="AC22"/>
  <c r="AC23"/>
  <c r="AC24"/>
  <c r="AC25"/>
  <c r="AC26"/>
  <c r="AC27"/>
  <c r="AC28"/>
  <c r="AC29"/>
  <c r="AC30"/>
  <c r="AC31"/>
  <c r="AC32"/>
  <c r="AC33"/>
  <c r="AC34"/>
  <c r="AC35"/>
  <c r="AC36"/>
  <c r="AC37"/>
  <c r="AH4"/>
  <c r="AH5"/>
  <c r="AH6"/>
  <c r="AH7"/>
  <c r="AH8"/>
  <c r="AH9"/>
  <c r="AH10"/>
  <c r="AH11"/>
  <c r="AH12"/>
  <c r="AH13"/>
  <c r="AH14"/>
  <c r="AH15"/>
  <c r="AH16"/>
  <c r="AH17"/>
  <c r="AH18"/>
  <c r="AH19"/>
  <c r="AH20"/>
  <c r="AH21"/>
  <c r="AH22"/>
  <c r="AH23"/>
  <c r="AH24"/>
  <c r="AH25"/>
  <c r="AH26"/>
  <c r="AH27"/>
  <c r="AH28"/>
  <c r="AH29"/>
  <c r="AH30"/>
  <c r="AH31"/>
  <c r="AH32"/>
  <c r="AH33"/>
  <c r="AH34"/>
  <c r="AH35"/>
  <c r="AH36"/>
  <c r="AH37"/>
  <c r="AM4"/>
  <c r="AM5"/>
  <c r="AM6"/>
  <c r="AM7"/>
  <c r="AM8"/>
  <c r="AM9"/>
  <c r="AM10"/>
  <c r="AM11"/>
  <c r="AM12"/>
  <c r="AM13"/>
  <c r="AM14"/>
  <c r="AM15"/>
  <c r="AM16"/>
  <c r="AM17"/>
  <c r="AM18"/>
  <c r="AM19"/>
  <c r="AM20"/>
  <c r="AM21"/>
  <c r="AM22"/>
  <c r="AM23"/>
  <c r="AM24"/>
  <c r="AM25"/>
  <c r="AM26"/>
  <c r="AM27"/>
  <c r="AM28"/>
  <c r="AM29"/>
  <c r="AM30"/>
  <c r="AM31"/>
  <c r="AM32"/>
  <c r="AM33"/>
  <c r="AM34"/>
  <c r="AM35"/>
  <c r="AM36"/>
  <c r="AM37"/>
  <c r="AR4"/>
  <c r="AR5"/>
  <c r="AR6"/>
  <c r="AR7"/>
  <c r="AR8"/>
  <c r="AR9"/>
  <c r="AR10"/>
  <c r="AR11"/>
  <c r="AR12"/>
  <c r="AR13"/>
  <c r="AR14"/>
  <c r="AR15"/>
  <c r="AR16"/>
  <c r="AR17"/>
  <c r="AR18"/>
  <c r="AR19"/>
  <c r="AR20"/>
  <c r="AR21"/>
  <c r="AR22"/>
  <c r="AR23"/>
  <c r="AR24"/>
  <c r="AR25"/>
  <c r="AR26"/>
  <c r="AR27"/>
  <c r="AR28"/>
  <c r="AR29"/>
  <c r="AR30"/>
  <c r="AR31"/>
  <c r="AR32"/>
  <c r="AR33"/>
  <c r="AR34"/>
  <c r="AR35"/>
  <c r="AR36"/>
  <c r="AR37"/>
  <c r="AW4"/>
  <c r="AW5"/>
  <c r="AW6"/>
  <c r="AW7"/>
  <c r="AW8"/>
  <c r="AW9"/>
  <c r="AW10"/>
  <c r="AW11"/>
  <c r="AW12"/>
  <c r="AW13"/>
  <c r="AW14"/>
  <c r="AW15"/>
  <c r="AW16"/>
  <c r="AW17"/>
  <c r="AW18"/>
  <c r="AW19"/>
  <c r="AW20"/>
  <c r="AW21"/>
  <c r="AW22"/>
  <c r="AW23"/>
  <c r="AW24"/>
  <c r="AW25"/>
  <c r="AW26"/>
  <c r="AW27"/>
  <c r="AW28"/>
  <c r="AW29"/>
  <c r="AW30"/>
  <c r="AW31"/>
  <c r="AW32"/>
  <c r="AW33"/>
  <c r="AW34"/>
  <c r="AW35"/>
  <c r="AW36"/>
  <c r="AW37"/>
  <c r="BB4"/>
  <c r="BB5"/>
  <c r="BB6"/>
  <c r="BB7"/>
  <c r="BB8"/>
  <c r="BB9"/>
  <c r="BB10"/>
  <c r="BB11"/>
  <c r="BB12"/>
  <c r="BB13"/>
  <c r="BB14"/>
  <c r="BB15"/>
  <c r="BB16"/>
  <c r="BB17"/>
  <c r="BB18"/>
  <c r="BB19"/>
  <c r="BB20"/>
  <c r="BB21"/>
  <c r="BB22"/>
  <c r="BB23"/>
  <c r="BB24"/>
  <c r="BB25"/>
  <c r="BB26"/>
  <c r="BB27"/>
  <c r="BB28"/>
  <c r="BB29"/>
  <c r="BB30"/>
  <c r="BB31"/>
  <c r="BB32"/>
  <c r="BB33"/>
  <c r="BB34"/>
  <c r="BB35"/>
  <c r="BB36"/>
  <c r="BB37"/>
  <c r="BG4"/>
  <c r="BG5"/>
  <c r="BG6"/>
  <c r="BG7"/>
  <c r="BG8"/>
  <c r="BG9"/>
  <c r="BG10"/>
  <c r="BG11"/>
  <c r="BG12"/>
  <c r="BG13"/>
  <c r="BG14"/>
  <c r="BG15"/>
  <c r="BG16"/>
  <c r="BG17"/>
  <c r="BG18"/>
  <c r="BG19"/>
  <c r="BG20"/>
  <c r="BG21"/>
  <c r="BG22"/>
  <c r="BG23"/>
  <c r="BG24"/>
  <c r="BG25"/>
  <c r="BG26"/>
  <c r="BG27"/>
  <c r="BG28"/>
  <c r="BG29"/>
  <c r="BG30"/>
  <c r="BG31"/>
  <c r="BG32"/>
  <c r="BG33"/>
  <c r="BG34"/>
  <c r="BG35"/>
  <c r="BG36"/>
  <c r="BG37"/>
  <c r="BL4"/>
  <c r="BL5"/>
  <c r="BL6"/>
  <c r="BL7"/>
  <c r="BL8"/>
  <c r="BL9"/>
  <c r="BL10"/>
  <c r="BL11"/>
  <c r="BL12"/>
  <c r="BL13"/>
  <c r="BL14"/>
  <c r="BL15"/>
  <c r="BL16"/>
  <c r="BL17"/>
  <c r="BL18"/>
  <c r="BL19"/>
  <c r="BL20"/>
  <c r="BL21"/>
  <c r="BL22"/>
  <c r="BL23"/>
  <c r="BL24"/>
  <c r="BL25"/>
  <c r="BL26"/>
  <c r="BL27"/>
  <c r="BL28"/>
  <c r="BL29"/>
  <c r="BL30"/>
  <c r="BL31"/>
  <c r="BL32"/>
  <c r="BL33"/>
  <c r="BL34"/>
  <c r="BL35"/>
  <c r="BL36"/>
  <c r="BL37"/>
  <c r="BQ4"/>
  <c r="BQ5"/>
  <c r="BQ6"/>
  <c r="BQ7"/>
  <c r="BQ8"/>
  <c r="BQ9"/>
  <c r="BQ10"/>
  <c r="BQ11"/>
  <c r="BQ12"/>
  <c r="BQ13"/>
  <c r="BQ14"/>
  <c r="BQ15"/>
  <c r="BQ16"/>
  <c r="BQ17"/>
  <c r="BQ18"/>
  <c r="BQ19"/>
  <c r="BQ20"/>
  <c r="BQ21"/>
  <c r="BQ22"/>
  <c r="BQ23"/>
  <c r="BQ24"/>
  <c r="BQ25"/>
  <c r="BQ26"/>
  <c r="BQ27"/>
  <c r="BQ28"/>
  <c r="BQ29"/>
  <c r="BQ30"/>
  <c r="BQ31"/>
  <c r="BQ32"/>
  <c r="BQ33"/>
  <c r="BQ34"/>
  <c r="BQ35"/>
  <c r="BQ36"/>
  <c r="BQ37"/>
  <c r="BV4"/>
  <c r="BV5"/>
  <c r="BV6"/>
  <c r="BV7"/>
  <c r="BV8"/>
  <c r="BV9"/>
  <c r="BV10"/>
  <c r="BV11"/>
  <c r="BV12"/>
  <c r="BV13"/>
  <c r="BV14"/>
  <c r="BV15"/>
  <c r="BV16"/>
  <c r="BV17"/>
  <c r="BV18"/>
  <c r="BV19"/>
  <c r="BV20"/>
  <c r="BV21"/>
  <c r="BV22"/>
  <c r="BV23"/>
  <c r="BV24"/>
  <c r="BV25"/>
  <c r="BV26"/>
  <c r="BV27"/>
  <c r="BV28"/>
  <c r="BV29"/>
  <c r="BV30"/>
  <c r="BV31"/>
  <c r="BV32"/>
  <c r="BV33"/>
  <c r="BV34"/>
  <c r="BV35"/>
  <c r="BV36"/>
  <c r="BV37"/>
  <c r="BV38"/>
  <c r="BQ38"/>
  <c r="BQ43" s="1"/>
  <c r="BL38"/>
  <c r="BG38"/>
  <c r="BB38"/>
  <c r="AW38"/>
  <c r="AW43" s="1"/>
  <c r="AR38"/>
  <c r="AM38"/>
  <c r="AH38"/>
  <c r="AC38"/>
  <c r="AC43" s="1"/>
  <c r="X38"/>
  <c r="S38"/>
  <c r="N38"/>
  <c r="I38"/>
  <c r="I41" s="1"/>
  <c r="D5"/>
  <c r="C43"/>
  <c r="B43"/>
  <c r="DB19" i="5"/>
  <c r="DC19"/>
  <c r="DD19"/>
  <c r="DB20"/>
  <c r="DC20"/>
  <c r="DD20"/>
  <c r="DB21"/>
  <c r="DC21"/>
  <c r="DD21"/>
  <c r="DB22"/>
  <c r="DC22"/>
  <c r="DD22"/>
  <c r="DB23"/>
  <c r="DC23"/>
  <c r="DD23"/>
  <c r="DB24"/>
  <c r="DC24"/>
  <c r="DD24"/>
  <c r="DB25"/>
  <c r="DC25"/>
  <c r="DD25"/>
  <c r="DE25" s="1"/>
  <c r="DB26"/>
  <c r="DC26"/>
  <c r="DD26"/>
  <c r="DB27"/>
  <c r="DC27"/>
  <c r="DD27"/>
  <c r="DB28"/>
  <c r="DC28"/>
  <c r="DD28"/>
  <c r="DB29"/>
  <c r="DC29"/>
  <c r="DD29"/>
  <c r="DB30"/>
  <c r="DC30"/>
  <c r="DD30"/>
  <c r="DB31"/>
  <c r="DC31"/>
  <c r="DD31"/>
  <c r="DB32"/>
  <c r="DC32"/>
  <c r="DD32"/>
  <c r="DB33"/>
  <c r="DC33"/>
  <c r="DD33"/>
  <c r="DE33" s="1"/>
  <c r="DB34"/>
  <c r="DC34"/>
  <c r="DD34"/>
  <c r="DB35"/>
  <c r="DC35"/>
  <c r="DD35"/>
  <c r="DB36"/>
  <c r="DC36"/>
  <c r="DD36"/>
  <c r="DB37"/>
  <c r="DC37"/>
  <c r="DD37"/>
  <c r="DB38"/>
  <c r="DC38"/>
  <c r="DD38"/>
  <c r="CU19"/>
  <c r="CV19"/>
  <c r="CX19" s="1"/>
  <c r="CW19"/>
  <c r="CU20"/>
  <c r="CV20"/>
  <c r="CW20"/>
  <c r="CX20" s="1"/>
  <c r="CU21"/>
  <c r="CV21"/>
  <c r="CW21"/>
  <c r="CX21" s="1"/>
  <c r="CU22"/>
  <c r="CV22"/>
  <c r="CW22"/>
  <c r="CU23"/>
  <c r="CV23"/>
  <c r="CW23"/>
  <c r="CU24"/>
  <c r="CV24"/>
  <c r="CW24"/>
  <c r="CX24" s="1"/>
  <c r="CU25"/>
  <c r="CV25"/>
  <c r="CU26"/>
  <c r="CV26"/>
  <c r="CU27"/>
  <c r="CU29"/>
  <c r="CV29"/>
  <c r="CX29" s="1"/>
  <c r="CW29"/>
  <c r="CU30"/>
  <c r="CV30"/>
  <c r="CW30"/>
  <c r="CU31"/>
  <c r="CV31"/>
  <c r="CW31"/>
  <c r="CU32"/>
  <c r="CV32"/>
  <c r="CW32"/>
  <c r="CU33"/>
  <c r="CV33"/>
  <c r="CW33"/>
  <c r="CU34"/>
  <c r="CV34"/>
  <c r="CW34"/>
  <c r="CU35"/>
  <c r="CV35"/>
  <c r="CW35"/>
  <c r="CX35" s="1"/>
  <c r="CU36"/>
  <c r="CV36"/>
  <c r="CW36"/>
  <c r="CU37"/>
  <c r="CV37"/>
  <c r="CW37"/>
  <c r="CU38"/>
  <c r="CV38"/>
  <c r="CW38"/>
  <c r="CN21"/>
  <c r="CN23"/>
  <c r="CN25"/>
  <c r="CO25"/>
  <c r="CN26"/>
  <c r="CO26"/>
  <c r="CO27"/>
  <c r="CN28"/>
  <c r="CO28"/>
  <c r="CP28"/>
  <c r="CN29"/>
  <c r="CO29"/>
  <c r="CP29"/>
  <c r="CN30"/>
  <c r="CO30"/>
  <c r="CP30"/>
  <c r="CN31"/>
  <c r="CO31"/>
  <c r="CP31"/>
  <c r="CN32"/>
  <c r="CO32"/>
  <c r="CP32"/>
  <c r="CN33"/>
  <c r="CO33"/>
  <c r="CQ33" s="1"/>
  <c r="CP33"/>
  <c r="CN34"/>
  <c r="CO34"/>
  <c r="CP34"/>
  <c r="CN35"/>
  <c r="CO35"/>
  <c r="CP35"/>
  <c r="CN36"/>
  <c r="CO36"/>
  <c r="CP36"/>
  <c r="CN37"/>
  <c r="CO37"/>
  <c r="CP37"/>
  <c r="CN38"/>
  <c r="CN41" s="1"/>
  <c r="CO38"/>
  <c r="CP38"/>
  <c r="CP41" s="1"/>
  <c r="CG19"/>
  <c r="CH19"/>
  <c r="CI19"/>
  <c r="CG20"/>
  <c r="CH20"/>
  <c r="CI20"/>
  <c r="CG21"/>
  <c r="CH21"/>
  <c r="CJ21" s="1"/>
  <c r="CI21"/>
  <c r="CG22"/>
  <c r="CH22"/>
  <c r="CI22"/>
  <c r="CG23"/>
  <c r="CH23"/>
  <c r="CI23"/>
  <c r="CG24"/>
  <c r="CH24"/>
  <c r="CI24"/>
  <c r="CG25"/>
  <c r="CH25"/>
  <c r="CI25"/>
  <c r="CG26"/>
  <c r="CH26"/>
  <c r="CG27"/>
  <c r="CG28"/>
  <c r="CH28"/>
  <c r="CI28"/>
  <c r="CJ28" s="1"/>
  <c r="CG29"/>
  <c r="CH29"/>
  <c r="CI29"/>
  <c r="CG30"/>
  <c r="CH30"/>
  <c r="CI30"/>
  <c r="CG31"/>
  <c r="CH31"/>
  <c r="CI31"/>
  <c r="CJ31" s="1"/>
  <c r="CG32"/>
  <c r="CH32"/>
  <c r="CI32"/>
  <c r="CG33"/>
  <c r="CH33"/>
  <c r="CI33"/>
  <c r="CG34"/>
  <c r="CH34"/>
  <c r="CI34"/>
  <c r="CG35"/>
  <c r="CH35"/>
  <c r="CI35"/>
  <c r="CJ35" s="1"/>
  <c r="CG36"/>
  <c r="CH36"/>
  <c r="CI36"/>
  <c r="CG37"/>
  <c r="CH37"/>
  <c r="CI37"/>
  <c r="CG38"/>
  <c r="CH38"/>
  <c r="CI38"/>
  <c r="CI41" s="1"/>
  <c r="BZ27"/>
  <c r="CA27"/>
  <c r="CB27"/>
  <c r="BZ28"/>
  <c r="CA28"/>
  <c r="CB28"/>
  <c r="CC28" s="1"/>
  <c r="BZ29"/>
  <c r="CA29"/>
  <c r="CB29"/>
  <c r="BZ30"/>
  <c r="CA30"/>
  <c r="CB30"/>
  <c r="BZ31"/>
  <c r="CA31"/>
  <c r="CB31"/>
  <c r="BZ32"/>
  <c r="CA32"/>
  <c r="CB32"/>
  <c r="CC32" s="1"/>
  <c r="BZ33"/>
  <c r="CA33"/>
  <c r="CB33"/>
  <c r="BZ34"/>
  <c r="CA34"/>
  <c r="CB34"/>
  <c r="BZ35"/>
  <c r="CA35"/>
  <c r="CB35"/>
  <c r="BZ36"/>
  <c r="CA36"/>
  <c r="CB36"/>
  <c r="BZ37"/>
  <c r="CA37"/>
  <c r="CB37"/>
  <c r="BZ38"/>
  <c r="CA38"/>
  <c r="CB38"/>
  <c r="BS19"/>
  <c r="BT19"/>
  <c r="BU19"/>
  <c r="BV19" s="1"/>
  <c r="BS20"/>
  <c r="BT20"/>
  <c r="BU20"/>
  <c r="BV20" s="1"/>
  <c r="BS21"/>
  <c r="BT21"/>
  <c r="BU21"/>
  <c r="BS22"/>
  <c r="BT22"/>
  <c r="BU22"/>
  <c r="BS23"/>
  <c r="BT23"/>
  <c r="BU23"/>
  <c r="BV23" s="1"/>
  <c r="BS24"/>
  <c r="BT24"/>
  <c r="BS25"/>
  <c r="BT25"/>
  <c r="BV25" s="1"/>
  <c r="BS26"/>
  <c r="BT26"/>
  <c r="BS27"/>
  <c r="BS29"/>
  <c r="BT29"/>
  <c r="BU29"/>
  <c r="BS30"/>
  <c r="BT30"/>
  <c r="BU30"/>
  <c r="BS31"/>
  <c r="BT31"/>
  <c r="BU31"/>
  <c r="BV31" s="1"/>
  <c r="BS32"/>
  <c r="BT32"/>
  <c r="BU32"/>
  <c r="BS33"/>
  <c r="BT33"/>
  <c r="BU33"/>
  <c r="BS34"/>
  <c r="BT34"/>
  <c r="BU34"/>
  <c r="BS35"/>
  <c r="BT35"/>
  <c r="BU35"/>
  <c r="BV35" s="1"/>
  <c r="BS36"/>
  <c r="BT36"/>
  <c r="BU36"/>
  <c r="BV36" s="1"/>
  <c r="BS37"/>
  <c r="BT37"/>
  <c r="BU37"/>
  <c r="BS38"/>
  <c r="BT38"/>
  <c r="BU38"/>
  <c r="BL19"/>
  <c r="BM19"/>
  <c r="BN19"/>
  <c r="BO19" s="1"/>
  <c r="BL20"/>
  <c r="BM20"/>
  <c r="BN20"/>
  <c r="BL21"/>
  <c r="BM21"/>
  <c r="BN21"/>
  <c r="BL22"/>
  <c r="BM22"/>
  <c r="BN22"/>
  <c r="BL23"/>
  <c r="BM23"/>
  <c r="BN23"/>
  <c r="BO23" s="1"/>
  <c r="BL24"/>
  <c r="BM24"/>
  <c r="BN24"/>
  <c r="BO24" s="1"/>
  <c r="BL25"/>
  <c r="BM25"/>
  <c r="BN25"/>
  <c r="BN27"/>
  <c r="BL28"/>
  <c r="BM28"/>
  <c r="BN28"/>
  <c r="BO28" s="1"/>
  <c r="BL29"/>
  <c r="BM29"/>
  <c r="BN29"/>
  <c r="BL30"/>
  <c r="BM30"/>
  <c r="BN30"/>
  <c r="BL31"/>
  <c r="BM31"/>
  <c r="BN31"/>
  <c r="BO31" s="1"/>
  <c r="BL32"/>
  <c r="BM32"/>
  <c r="BN32"/>
  <c r="BO32" s="1"/>
  <c r="BL33"/>
  <c r="BM33"/>
  <c r="BN33"/>
  <c r="BL34"/>
  <c r="BM34"/>
  <c r="BN34"/>
  <c r="BL35"/>
  <c r="BM35"/>
  <c r="BN35"/>
  <c r="BO35" s="1"/>
  <c r="BL36"/>
  <c r="BM36"/>
  <c r="BN36"/>
  <c r="BL37"/>
  <c r="BM37"/>
  <c r="BN37"/>
  <c r="BL38"/>
  <c r="BM38"/>
  <c r="BN38"/>
  <c r="BE19"/>
  <c r="BF19"/>
  <c r="BG19"/>
  <c r="BE20"/>
  <c r="BF20"/>
  <c r="BG20"/>
  <c r="BE21"/>
  <c r="BF21"/>
  <c r="BG21"/>
  <c r="BE22"/>
  <c r="BF22"/>
  <c r="BG22"/>
  <c r="BE23"/>
  <c r="BF23"/>
  <c r="BG23"/>
  <c r="BH23" s="1"/>
  <c r="BE24"/>
  <c r="BF24"/>
  <c r="BG24"/>
  <c r="BH24" s="1"/>
  <c r="BE25"/>
  <c r="BF25"/>
  <c r="BE29"/>
  <c r="BF29"/>
  <c r="BG29"/>
  <c r="BE30"/>
  <c r="BF30"/>
  <c r="BG30"/>
  <c r="BE31"/>
  <c r="BF31"/>
  <c r="BG31"/>
  <c r="BE32"/>
  <c r="BF32"/>
  <c r="BG32"/>
  <c r="BE33"/>
  <c r="BF33"/>
  <c r="BG33"/>
  <c r="BE34"/>
  <c r="BF34"/>
  <c r="BG34"/>
  <c r="BE35"/>
  <c r="BF35"/>
  <c r="BG35"/>
  <c r="BH35" s="1"/>
  <c r="BE36"/>
  <c r="BF36"/>
  <c r="BG36"/>
  <c r="BE37"/>
  <c r="BF37"/>
  <c r="BH37" s="1"/>
  <c r="BG37"/>
  <c r="BE38"/>
  <c r="BF38"/>
  <c r="BG38"/>
  <c r="BG41" s="1"/>
  <c r="AX8"/>
  <c r="AX19"/>
  <c r="AY19"/>
  <c r="AZ19"/>
  <c r="AX20"/>
  <c r="AY20"/>
  <c r="AZ20"/>
  <c r="AX21"/>
  <c r="AY21"/>
  <c r="AZ21"/>
  <c r="AX22"/>
  <c r="AY22"/>
  <c r="BA22" s="1"/>
  <c r="AZ22"/>
  <c r="AX23"/>
  <c r="AY23"/>
  <c r="AZ23"/>
  <c r="AX24"/>
  <c r="AY24"/>
  <c r="AZ24"/>
  <c r="AX25"/>
  <c r="AY25"/>
  <c r="AX26"/>
  <c r="AY26"/>
  <c r="AX27"/>
  <c r="AX28"/>
  <c r="AY28"/>
  <c r="AZ28"/>
  <c r="AX29"/>
  <c r="AY29"/>
  <c r="AZ29"/>
  <c r="BA29" s="1"/>
  <c r="AX30"/>
  <c r="AY30"/>
  <c r="AZ30"/>
  <c r="AX31"/>
  <c r="AY31"/>
  <c r="AZ31"/>
  <c r="AX32"/>
  <c r="AY32"/>
  <c r="AZ32"/>
  <c r="AX33"/>
  <c r="AY33"/>
  <c r="AZ33"/>
  <c r="BA33" s="1"/>
  <c r="AX34"/>
  <c r="AY34"/>
  <c r="AZ34"/>
  <c r="AX35"/>
  <c r="AY35"/>
  <c r="AZ35"/>
  <c r="AX36"/>
  <c r="AY36"/>
  <c r="AZ36"/>
  <c r="AX37"/>
  <c r="AY37"/>
  <c r="AZ37"/>
  <c r="BA37" s="1"/>
  <c r="AX38"/>
  <c r="AX41" s="1"/>
  <c r="AY38"/>
  <c r="AZ38"/>
  <c r="AQ20"/>
  <c r="AR20"/>
  <c r="AS20"/>
  <c r="AQ21"/>
  <c r="AR21"/>
  <c r="AT21" s="1"/>
  <c r="AS21"/>
  <c r="AQ22"/>
  <c r="AR22"/>
  <c r="AS22"/>
  <c r="AQ23"/>
  <c r="AR23"/>
  <c r="AS23"/>
  <c r="AQ24"/>
  <c r="AR24"/>
  <c r="AS24"/>
  <c r="AQ25"/>
  <c r="AR25"/>
  <c r="AT25" s="1"/>
  <c r="AS25"/>
  <c r="AQ26"/>
  <c r="AR26"/>
  <c r="AQ27"/>
  <c r="AQ28"/>
  <c r="AR28"/>
  <c r="AS28"/>
  <c r="AQ29"/>
  <c r="AR29"/>
  <c r="AS29"/>
  <c r="AQ30"/>
  <c r="AR30"/>
  <c r="AT30" s="1"/>
  <c r="AS30"/>
  <c r="AQ31"/>
  <c r="AR31"/>
  <c r="AS31"/>
  <c r="AQ32"/>
  <c r="AR32"/>
  <c r="AS32"/>
  <c r="AQ33"/>
  <c r="AR33"/>
  <c r="AS33"/>
  <c r="AQ34"/>
  <c r="AR34"/>
  <c r="AT34" s="1"/>
  <c r="AS34"/>
  <c r="AQ35"/>
  <c r="AR35"/>
  <c r="AS35"/>
  <c r="AQ36"/>
  <c r="AR36"/>
  <c r="AS36"/>
  <c r="AQ37"/>
  <c r="AR37"/>
  <c r="AS37"/>
  <c r="AQ38"/>
  <c r="AR38"/>
  <c r="AS38"/>
  <c r="AK16"/>
  <c r="AM16" s="1"/>
  <c r="AJ19"/>
  <c r="AL19"/>
  <c r="AJ21"/>
  <c r="AJ23"/>
  <c r="AJ25"/>
  <c r="AK25"/>
  <c r="AM25" s="1"/>
  <c r="AJ26"/>
  <c r="AJ27"/>
  <c r="AK27"/>
  <c r="AL27"/>
  <c r="AJ28"/>
  <c r="AK28"/>
  <c r="AL28"/>
  <c r="AJ29"/>
  <c r="AK29"/>
  <c r="AL29"/>
  <c r="AJ30"/>
  <c r="AK30"/>
  <c r="AL30"/>
  <c r="AJ31"/>
  <c r="AK31"/>
  <c r="AL31"/>
  <c r="AJ32"/>
  <c r="AK32"/>
  <c r="AL32"/>
  <c r="AJ33"/>
  <c r="AK33"/>
  <c r="AL33"/>
  <c r="AK34"/>
  <c r="AL34"/>
  <c r="AJ35"/>
  <c r="AK35"/>
  <c r="AL35"/>
  <c r="AM35" s="1"/>
  <c r="AJ36"/>
  <c r="AK36"/>
  <c r="AL36"/>
  <c r="AJ37"/>
  <c r="AK37"/>
  <c r="AL37"/>
  <c r="AJ38"/>
  <c r="AK38"/>
  <c r="AL38"/>
  <c r="AC5"/>
  <c r="AD5"/>
  <c r="G5" s="1"/>
  <c r="AE5"/>
  <c r="J5" s="1"/>
  <c r="AC6"/>
  <c r="AD6"/>
  <c r="G6" s="1"/>
  <c r="AE6"/>
  <c r="AC7"/>
  <c r="AD7"/>
  <c r="G7" s="1"/>
  <c r="AE7"/>
  <c r="AC8"/>
  <c r="AD8"/>
  <c r="AE8"/>
  <c r="AC9"/>
  <c r="AD9"/>
  <c r="G9" s="1"/>
  <c r="AE9"/>
  <c r="AC10"/>
  <c r="AD10"/>
  <c r="G10" s="1"/>
  <c r="AE10"/>
  <c r="AC11"/>
  <c r="AD11"/>
  <c r="G11" s="1"/>
  <c r="AE11"/>
  <c r="AC12"/>
  <c r="AD12"/>
  <c r="G12" s="1"/>
  <c r="AE12"/>
  <c r="AC13"/>
  <c r="AD13"/>
  <c r="G13" s="1"/>
  <c r="AE13"/>
  <c r="AC14"/>
  <c r="AD14"/>
  <c r="G14" s="1"/>
  <c r="AE14"/>
  <c r="AC15"/>
  <c r="AD15"/>
  <c r="AE15"/>
  <c r="AC16"/>
  <c r="AD16"/>
  <c r="AE16"/>
  <c r="AC17"/>
  <c r="AD17"/>
  <c r="G17" s="1"/>
  <c r="AE17"/>
  <c r="AF17" s="1"/>
  <c r="AC18"/>
  <c r="AD18"/>
  <c r="G18" s="1"/>
  <c r="AE18"/>
  <c r="AC19"/>
  <c r="AD19"/>
  <c r="G19" s="1"/>
  <c r="AE19"/>
  <c r="AC20"/>
  <c r="AD20"/>
  <c r="G20" s="1"/>
  <c r="AE20"/>
  <c r="AF20" s="1"/>
  <c r="AC21"/>
  <c r="AD21"/>
  <c r="AE21"/>
  <c r="AC22"/>
  <c r="AD22"/>
  <c r="AE22"/>
  <c r="AC23"/>
  <c r="AD23"/>
  <c r="G23" s="1"/>
  <c r="AE23"/>
  <c r="AC24"/>
  <c r="AD24"/>
  <c r="AE24"/>
  <c r="AC25"/>
  <c r="AD25"/>
  <c r="AE25"/>
  <c r="AC26"/>
  <c r="AD26"/>
  <c r="G26" s="1"/>
  <c r="AE26"/>
  <c r="AC27"/>
  <c r="AD27"/>
  <c r="G27" s="1"/>
  <c r="AE27"/>
  <c r="AC28"/>
  <c r="AD28"/>
  <c r="G28" s="1"/>
  <c r="AE28"/>
  <c r="AF28" s="1"/>
  <c r="AC29"/>
  <c r="AD29"/>
  <c r="AE29"/>
  <c r="J29" s="1"/>
  <c r="AC30"/>
  <c r="AD30"/>
  <c r="AE30"/>
  <c r="AC31"/>
  <c r="AD31"/>
  <c r="G31" s="1"/>
  <c r="AE31"/>
  <c r="AC32"/>
  <c r="AD32"/>
  <c r="G32" s="1"/>
  <c r="AE32"/>
  <c r="AF32" s="1"/>
  <c r="AC33"/>
  <c r="AD33"/>
  <c r="AE33"/>
  <c r="AC34"/>
  <c r="AD34"/>
  <c r="AE34"/>
  <c r="AC35"/>
  <c r="AD35"/>
  <c r="G35" s="1"/>
  <c r="AE35"/>
  <c r="AC36"/>
  <c r="AD36"/>
  <c r="AE36"/>
  <c r="AC37"/>
  <c r="AD37"/>
  <c r="AE37"/>
  <c r="AE38"/>
  <c r="J59" i="238"/>
  <c r="I59"/>
  <c r="AD38" i="5" s="1"/>
  <c r="AQ20" i="238"/>
  <c r="AQ21" s="1"/>
  <c r="AQ22" s="1"/>
  <c r="AQ23" s="1"/>
  <c r="AP20"/>
  <c r="AP21" s="1"/>
  <c r="AP22" s="1"/>
  <c r="AP23" s="1"/>
  <c r="AO20"/>
  <c r="AO21" s="1"/>
  <c r="AO22" s="1"/>
  <c r="AO23" s="1"/>
  <c r="AN15"/>
  <c r="AN16" s="1"/>
  <c r="AN17" s="1"/>
  <c r="AN18" s="1"/>
  <c r="AM15"/>
  <c r="AM16" s="1"/>
  <c r="AM17" s="1"/>
  <c r="AM18" s="1"/>
  <c r="AL15"/>
  <c r="AL16" s="1"/>
  <c r="AL17" s="1"/>
  <c r="AL18" s="1"/>
  <c r="AN20"/>
  <c r="AN21" s="1"/>
  <c r="AN22" s="1"/>
  <c r="AN23" s="1"/>
  <c r="AM20"/>
  <c r="AM21" s="1"/>
  <c r="AM22" s="1"/>
  <c r="AM23" s="1"/>
  <c r="AL20"/>
  <c r="AL21" s="1"/>
  <c r="AL22" s="1"/>
  <c r="AL23" s="1"/>
  <c r="AH47"/>
  <c r="AN46"/>
  <c r="CW25" i="5" s="1"/>
  <c r="CX25" s="1"/>
  <c r="AN47" i="238"/>
  <c r="CW26" i="5" s="1"/>
  <c r="AN48" i="238"/>
  <c r="AM48"/>
  <c r="CV27" i="5" s="1"/>
  <c r="AM49" i="238"/>
  <c r="CV28" i="5" s="1"/>
  <c r="AL49" i="238"/>
  <c r="CU28" i="5" s="1"/>
  <c r="AJ48" i="238"/>
  <c r="AG48"/>
  <c r="CH27" i="5" s="1"/>
  <c r="AI48" i="238"/>
  <c r="CN27" i="5" s="1"/>
  <c r="AI45" i="238"/>
  <c r="CN24" i="5" s="1"/>
  <c r="AI43" i="238"/>
  <c r="CN22" i="5" s="1"/>
  <c r="AB45" i="238"/>
  <c r="BU24" i="5" s="1"/>
  <c r="BV24" s="1"/>
  <c r="AB46" i="238"/>
  <c r="BU25" i="5" s="1"/>
  <c r="AB47" i="238"/>
  <c r="AA48"/>
  <c r="BT27" i="5" s="1"/>
  <c r="AA49" i="238"/>
  <c r="BT28" i="5" s="1"/>
  <c r="Z49" i="238"/>
  <c r="BS28" i="5" s="1"/>
  <c r="Y47" i="238"/>
  <c r="BN26" i="5" s="1"/>
  <c r="Y48" i="238"/>
  <c r="X47"/>
  <c r="W47"/>
  <c r="BL26" i="5" s="1"/>
  <c r="W48" i="238"/>
  <c r="BL27" i="5" s="1"/>
  <c r="V46" i="238"/>
  <c r="U47"/>
  <c r="BF26" i="5" s="1"/>
  <c r="U48" i="238"/>
  <c r="T47"/>
  <c r="V19"/>
  <c r="V20" s="1"/>
  <c r="V21" s="1"/>
  <c r="V22" s="1"/>
  <c r="U19"/>
  <c r="U20" s="1"/>
  <c r="U21" s="1"/>
  <c r="U22" s="1"/>
  <c r="T19"/>
  <c r="T20" s="1"/>
  <c r="T21" s="1"/>
  <c r="T22" s="1"/>
  <c r="S46"/>
  <c r="AZ25" i="5" s="1"/>
  <c r="S47" i="238"/>
  <c r="AZ26" i="5" s="1"/>
  <c r="S48" i="238"/>
  <c r="AZ27" i="5" s="1"/>
  <c r="R48" i="238"/>
  <c r="AY27" i="5" s="1"/>
  <c r="P46" i="238"/>
  <c r="P47"/>
  <c r="AS26" i="5" s="1"/>
  <c r="AT26" s="1"/>
  <c r="P48" i="238"/>
  <c r="AS27" i="5" s="1"/>
  <c r="O48" i="238"/>
  <c r="AR27" i="5" s="1"/>
  <c r="L47" i="238"/>
  <c r="AK26" i="5" s="1"/>
  <c r="AM26" s="1"/>
  <c r="K41" i="238"/>
  <c r="AJ20" i="5" s="1"/>
  <c r="K43" i="238"/>
  <c r="AJ22" i="5" s="1"/>
  <c r="K45" i="238"/>
  <c r="AJ24" i="5" s="1"/>
  <c r="K47" i="238"/>
  <c r="G47"/>
  <c r="F47"/>
  <c r="W26" i="5" s="1"/>
  <c r="D59" i="238"/>
  <c r="Q38" i="5" s="1"/>
  <c r="C59" i="238"/>
  <c r="B59"/>
  <c r="H59"/>
  <c r="AC38" i="5" s="1"/>
  <c r="O38"/>
  <c r="O41" s="1"/>
  <c r="P38"/>
  <c r="P41" s="1"/>
  <c r="V38"/>
  <c r="O25"/>
  <c r="O26"/>
  <c r="O27"/>
  <c r="O28"/>
  <c r="O29"/>
  <c r="O30"/>
  <c r="O31"/>
  <c r="O32"/>
  <c r="O33"/>
  <c r="O34"/>
  <c r="O35"/>
  <c r="O36"/>
  <c r="O37"/>
  <c r="V19"/>
  <c r="V20"/>
  <c r="V21"/>
  <c r="V22"/>
  <c r="V23"/>
  <c r="V24"/>
  <c r="V25"/>
  <c r="E47" i="238"/>
  <c r="V26" i="5" s="1"/>
  <c r="V27"/>
  <c r="V28"/>
  <c r="V29"/>
  <c r="V30"/>
  <c r="V31"/>
  <c r="V32"/>
  <c r="V33"/>
  <c r="V34"/>
  <c r="V35"/>
  <c r="V36"/>
  <c r="V37"/>
  <c r="W38"/>
  <c r="Y38" s="1"/>
  <c r="X38"/>
  <c r="AM38"/>
  <c r="CX38"/>
  <c r="X19"/>
  <c r="X20"/>
  <c r="X21"/>
  <c r="Y21" s="1"/>
  <c r="X22"/>
  <c r="X23"/>
  <c r="X24"/>
  <c r="X25"/>
  <c r="X26"/>
  <c r="X27"/>
  <c r="X28"/>
  <c r="X29"/>
  <c r="X30"/>
  <c r="X31"/>
  <c r="X32"/>
  <c r="X33"/>
  <c r="X34"/>
  <c r="X35"/>
  <c r="X36"/>
  <c r="W19"/>
  <c r="Y19" s="1"/>
  <c r="W20"/>
  <c r="W21"/>
  <c r="W22"/>
  <c r="W23"/>
  <c r="Y23" s="1"/>
  <c r="W24"/>
  <c r="W25"/>
  <c r="W27"/>
  <c r="Y27" s="1"/>
  <c r="W28"/>
  <c r="W29"/>
  <c r="W30"/>
  <c r="W31"/>
  <c r="Y31" s="1"/>
  <c r="W32"/>
  <c r="W33"/>
  <c r="W34"/>
  <c r="W35"/>
  <c r="Y35" s="1"/>
  <c r="W36"/>
  <c r="Q25"/>
  <c r="D40" i="238" s="1"/>
  <c r="D41" s="1"/>
  <c r="D42" s="1"/>
  <c r="D43" s="1"/>
  <c r="D44" s="1"/>
  <c r="D45" s="1"/>
  <c r="P25" i="5"/>
  <c r="R25" s="1"/>
  <c r="P26"/>
  <c r="Q26"/>
  <c r="P27"/>
  <c r="Q27"/>
  <c r="P28"/>
  <c r="Q28"/>
  <c r="P29"/>
  <c r="Q29"/>
  <c r="P30"/>
  <c r="Q30"/>
  <c r="P31"/>
  <c r="Q31"/>
  <c r="P32"/>
  <c r="Q32"/>
  <c r="P33"/>
  <c r="Q33"/>
  <c r="R33" s="1"/>
  <c r="P34"/>
  <c r="R34" s="1"/>
  <c r="Q34"/>
  <c r="P35"/>
  <c r="Q35"/>
  <c r="P36"/>
  <c r="R36" s="1"/>
  <c r="Q36"/>
  <c r="P37"/>
  <c r="Q37"/>
  <c r="W37"/>
  <c r="X37"/>
  <c r="AT22"/>
  <c r="AT31"/>
  <c r="BH20"/>
  <c r="BO20"/>
  <c r="BO25"/>
  <c r="BO36"/>
  <c r="BV32"/>
  <c r="BV33"/>
  <c r="CC29"/>
  <c r="CC31"/>
  <c r="CC36"/>
  <c r="CJ29"/>
  <c r="CJ32"/>
  <c r="CJ36"/>
  <c r="CX31"/>
  <c r="CX34"/>
  <c r="DE21"/>
  <c r="DE26"/>
  <c r="DE29"/>
  <c r="DE37"/>
  <c r="Q4"/>
  <c r="Q6"/>
  <c r="Q7"/>
  <c r="Q8"/>
  <c r="Q9"/>
  <c r="Q10"/>
  <c r="Q13"/>
  <c r="Q18"/>
  <c r="Q19"/>
  <c r="Q20"/>
  <c r="Q21"/>
  <c r="Q22"/>
  <c r="Q23"/>
  <c r="Q24"/>
  <c r="B25" i="238"/>
  <c r="O4" i="5" s="1"/>
  <c r="B27" i="238"/>
  <c r="O9" i="5"/>
  <c r="B31" i="238"/>
  <c r="O13" i="5"/>
  <c r="O14"/>
  <c r="O15"/>
  <c r="O16"/>
  <c r="O17"/>
  <c r="O18"/>
  <c r="O19"/>
  <c r="AF9"/>
  <c r="AF12"/>
  <c r="D5"/>
  <c r="F57" i="4"/>
  <c r="F58"/>
  <c r="F59"/>
  <c r="F62"/>
  <c r="F63"/>
  <c r="F64"/>
  <c r="F65"/>
  <c r="F56"/>
  <c r="B56"/>
  <c r="B57"/>
  <c r="B58"/>
  <c r="B59"/>
  <c r="B61"/>
  <c r="B62"/>
  <c r="B63"/>
  <c r="B64"/>
  <c r="B65"/>
  <c r="B55"/>
  <c r="I43"/>
  <c r="E43" i="3"/>
  <c r="N26" i="242"/>
  <c r="FI10" i="3"/>
  <c r="FJ10" s="1"/>
  <c r="N31" i="242"/>
  <c r="FI11" i="3"/>
  <c r="FJ11" s="1"/>
  <c r="N32" i="242"/>
  <c r="N33" s="1"/>
  <c r="FI15" i="3"/>
  <c r="N36" i="242"/>
  <c r="FI16" i="3" s="1"/>
  <c r="FJ16" s="1"/>
  <c r="N37" i="242"/>
  <c r="FI17" i="3" s="1"/>
  <c r="FJ17" s="1"/>
  <c r="FI18"/>
  <c r="FJ18" s="1"/>
  <c r="FI19"/>
  <c r="FJ19" s="1"/>
  <c r="N40" i="242"/>
  <c r="FI23" i="3"/>
  <c r="FJ23" s="1"/>
  <c r="N44" i="242"/>
  <c r="FI28" i="3"/>
  <c r="FJ28" s="1"/>
  <c r="FI29"/>
  <c r="FJ29" s="1"/>
  <c r="FI30"/>
  <c r="FJ30" s="1"/>
  <c r="FI31"/>
  <c r="FJ31" s="1"/>
  <c r="FI32"/>
  <c r="FJ32" s="1"/>
  <c r="FI33"/>
  <c r="FJ33" s="1"/>
  <c r="FI34"/>
  <c r="FJ34" s="1"/>
  <c r="FI35"/>
  <c r="FJ35" s="1"/>
  <c r="FI36"/>
  <c r="FJ36" s="1"/>
  <c r="FI37"/>
  <c r="FJ37" s="1"/>
  <c r="FI38"/>
  <c r="FI4"/>
  <c r="FJ4" s="1"/>
  <c r="FJ15"/>
  <c r="M26" i="242"/>
  <c r="EW11" i="3"/>
  <c r="M32" i="242"/>
  <c r="EW16" i="3"/>
  <c r="EX16" s="1"/>
  <c r="M37" i="242"/>
  <c r="EW19" i="3"/>
  <c r="EX19" s="1"/>
  <c r="M40" i="242"/>
  <c r="EW20" i="3"/>
  <c r="EX20" s="1"/>
  <c r="M41" i="242"/>
  <c r="EW24" i="3"/>
  <c r="EX24" s="1"/>
  <c r="M45" i="242"/>
  <c r="EW25" i="3" s="1"/>
  <c r="EX25" s="1"/>
  <c r="M46" i="242"/>
  <c r="EW28" i="3"/>
  <c r="EX28" s="1"/>
  <c r="EW29"/>
  <c r="EX29" s="1"/>
  <c r="EW30"/>
  <c r="EX30" s="1"/>
  <c r="EW31"/>
  <c r="EX31" s="1"/>
  <c r="EW32"/>
  <c r="EX32" s="1"/>
  <c r="EW33"/>
  <c r="EX33" s="1"/>
  <c r="EW34"/>
  <c r="EX34" s="1"/>
  <c r="EW35"/>
  <c r="EX35" s="1"/>
  <c r="EW36"/>
  <c r="EX36" s="1"/>
  <c r="EW37"/>
  <c r="EX37" s="1"/>
  <c r="EW38"/>
  <c r="EX11"/>
  <c r="EK6"/>
  <c r="EK7"/>
  <c r="EL7" s="1"/>
  <c r="EK8"/>
  <c r="EL8" s="1"/>
  <c r="EK9"/>
  <c r="EL9" s="1"/>
  <c r="EK10"/>
  <c r="EK11"/>
  <c r="EL11" s="1"/>
  <c r="EK12"/>
  <c r="EK13"/>
  <c r="EL13" s="1"/>
  <c r="EK14"/>
  <c r="EL14" s="1"/>
  <c r="L35" i="242"/>
  <c r="EK15" i="3" s="1"/>
  <c r="EL15" s="1"/>
  <c r="L36" i="242"/>
  <c r="EK19" i="3"/>
  <c r="L40" i="242"/>
  <c r="L41" s="1"/>
  <c r="EK20" i="3"/>
  <c r="EL20" s="1"/>
  <c r="EK24"/>
  <c r="EL24" s="1"/>
  <c r="L45" i="242"/>
  <c r="EK28" i="3"/>
  <c r="EL28" s="1"/>
  <c r="EK29"/>
  <c r="EL29" s="1"/>
  <c r="EK30"/>
  <c r="EL30" s="1"/>
  <c r="EK31"/>
  <c r="EK32"/>
  <c r="EL32" s="1"/>
  <c r="EK33"/>
  <c r="EL33" s="1"/>
  <c r="EK34"/>
  <c r="EL34" s="1"/>
  <c r="EK35"/>
  <c r="EL35" s="1"/>
  <c r="EK36"/>
  <c r="EK37"/>
  <c r="EL37" s="1"/>
  <c r="EK38"/>
  <c r="EK4"/>
  <c r="EL4" s="1"/>
  <c r="EL6"/>
  <c r="EL10"/>
  <c r="EL12"/>
  <c r="EL19"/>
  <c r="EL31"/>
  <c r="EL36"/>
  <c r="K26" i="242"/>
  <c r="K27" s="1"/>
  <c r="DY10" i="3"/>
  <c r="DZ10" s="1"/>
  <c r="K31" i="242"/>
  <c r="DY15" i="3"/>
  <c r="DZ15" s="1"/>
  <c r="DY16"/>
  <c r="DZ16" s="1"/>
  <c r="K37" i="242"/>
  <c r="DY17" i="3" s="1"/>
  <c r="DZ17" s="1"/>
  <c r="K38" i="242"/>
  <c r="DY18" i="3" s="1"/>
  <c r="DZ18" s="1"/>
  <c r="DY19"/>
  <c r="DZ19" s="1"/>
  <c r="K40" i="242"/>
  <c r="K41" s="1"/>
  <c r="DY20" i="3"/>
  <c r="DZ20" s="1"/>
  <c r="DY24"/>
  <c r="DZ24" s="1"/>
  <c r="K45" i="242"/>
  <c r="DY28" i="3"/>
  <c r="DY29"/>
  <c r="DZ29" s="1"/>
  <c r="DY30"/>
  <c r="DZ30" s="1"/>
  <c r="DY31"/>
  <c r="DZ31" s="1"/>
  <c r="DY32"/>
  <c r="DY33"/>
  <c r="DZ33" s="1"/>
  <c r="DY34"/>
  <c r="DZ34" s="1"/>
  <c r="DY35"/>
  <c r="DZ35" s="1"/>
  <c r="DY36"/>
  <c r="DZ36" s="1"/>
  <c r="DY37"/>
  <c r="DZ37" s="1"/>
  <c r="DY38"/>
  <c r="DY4"/>
  <c r="DZ4" s="1"/>
  <c r="DZ28"/>
  <c r="DZ32"/>
  <c r="DM6"/>
  <c r="DN6" s="1"/>
  <c r="DM7"/>
  <c r="DM8"/>
  <c r="DN8" s="1"/>
  <c r="DM9"/>
  <c r="DN9" s="1"/>
  <c r="DM10"/>
  <c r="DN10" s="1"/>
  <c r="DM11"/>
  <c r="DN11" s="1"/>
  <c r="DM12"/>
  <c r="DN12" s="1"/>
  <c r="DM13"/>
  <c r="DN13" s="1"/>
  <c r="DM14"/>
  <c r="DN14" s="1"/>
  <c r="DM15"/>
  <c r="DN15" s="1"/>
  <c r="DM16"/>
  <c r="DN16" s="1"/>
  <c r="DM17"/>
  <c r="DN17" s="1"/>
  <c r="DM18"/>
  <c r="DN18" s="1"/>
  <c r="DM19"/>
  <c r="DM20"/>
  <c r="DN20" s="1"/>
  <c r="DM21"/>
  <c r="DN21" s="1"/>
  <c r="DM22"/>
  <c r="DN22" s="1"/>
  <c r="DM23"/>
  <c r="DN23" s="1"/>
  <c r="DM24"/>
  <c r="DN24" s="1"/>
  <c r="DM28"/>
  <c r="DN28" s="1"/>
  <c r="DM29"/>
  <c r="DN29" s="1"/>
  <c r="DM30"/>
  <c r="DN30" s="1"/>
  <c r="DM31"/>
  <c r="DN31" s="1"/>
  <c r="DM32"/>
  <c r="DN32" s="1"/>
  <c r="DM33"/>
  <c r="DN33" s="1"/>
  <c r="DM34"/>
  <c r="DN34" s="1"/>
  <c r="DM35"/>
  <c r="DN35" s="1"/>
  <c r="DM36"/>
  <c r="DM37"/>
  <c r="DN37" s="1"/>
  <c r="DM38"/>
  <c r="DM4"/>
  <c r="DN4" s="1"/>
  <c r="N19" i="242"/>
  <c r="N20" s="1"/>
  <c r="N21" s="1"/>
  <c r="N22" s="1"/>
  <c r="N14"/>
  <c r="N15" s="1"/>
  <c r="N16" s="1"/>
  <c r="N17" s="1"/>
  <c r="DN7" i="3"/>
  <c r="DN19"/>
  <c r="DN36"/>
  <c r="DA10"/>
  <c r="DA11"/>
  <c r="DB11" s="1"/>
  <c r="I32" i="242"/>
  <c r="DA12" i="3" s="1"/>
  <c r="DB12" s="1"/>
  <c r="DA13"/>
  <c r="I34" i="242"/>
  <c r="DA14" i="3" s="1"/>
  <c r="DB14" s="1"/>
  <c r="DA15"/>
  <c r="DB15" s="1"/>
  <c r="I36" i="242"/>
  <c r="DA16" i="3"/>
  <c r="DA17"/>
  <c r="DB17" s="1"/>
  <c r="I38" i="242"/>
  <c r="DA18" i="3" s="1"/>
  <c r="DB18" s="1"/>
  <c r="DA19"/>
  <c r="DB19" s="1"/>
  <c r="I40" i="242"/>
  <c r="I41" s="1"/>
  <c r="DA21" i="3" s="1"/>
  <c r="DB21" s="1"/>
  <c r="DA20"/>
  <c r="DB20" s="1"/>
  <c r="DA22"/>
  <c r="DB22" s="1"/>
  <c r="I43" i="242"/>
  <c r="DA23" i="3" s="1"/>
  <c r="DB23" s="1"/>
  <c r="DA24"/>
  <c r="DB24" s="1"/>
  <c r="I45" i="242"/>
  <c r="I46" s="1"/>
  <c r="DA25" i="3"/>
  <c r="DB25" s="1"/>
  <c r="DA28"/>
  <c r="DB28" s="1"/>
  <c r="DA29"/>
  <c r="DB29" s="1"/>
  <c r="DA30"/>
  <c r="DB30" s="1"/>
  <c r="DA31"/>
  <c r="DB31" s="1"/>
  <c r="DA32"/>
  <c r="DB32" s="1"/>
  <c r="DA33"/>
  <c r="DB33" s="1"/>
  <c r="DA34"/>
  <c r="DA35"/>
  <c r="DB35" s="1"/>
  <c r="DA36"/>
  <c r="DB36" s="1"/>
  <c r="DA37"/>
  <c r="DB37" s="1"/>
  <c r="DA38"/>
  <c r="DB10"/>
  <c r="DB13"/>
  <c r="DB16"/>
  <c r="DB34"/>
  <c r="H26" i="242"/>
  <c r="CO6" i="3"/>
  <c r="CO7"/>
  <c r="CP7" s="1"/>
  <c r="CO8"/>
  <c r="CP8" s="1"/>
  <c r="H29" i="242"/>
  <c r="CO9" i="3"/>
  <c r="CP9" s="1"/>
  <c r="H30" i="242"/>
  <c r="H31" s="1"/>
  <c r="CO10" i="3"/>
  <c r="CP10" s="1"/>
  <c r="CQ10" s="1"/>
  <c r="CO13"/>
  <c r="H34" i="242"/>
  <c r="CO14" i="3"/>
  <c r="CP14" s="1"/>
  <c r="H35" i="242"/>
  <c r="CO18" i="3"/>
  <c r="H39" i="242"/>
  <c r="H40" s="1"/>
  <c r="CO19" i="3"/>
  <c r="CP19" s="1"/>
  <c r="CO24"/>
  <c r="CP24" s="1"/>
  <c r="H45" i="242"/>
  <c r="CO25" i="3" s="1"/>
  <c r="CP25" s="1"/>
  <c r="H46" i="242"/>
  <c r="CO28" i="3"/>
  <c r="CP28" s="1"/>
  <c r="CO29"/>
  <c r="CP29" s="1"/>
  <c r="CO30"/>
  <c r="CO31"/>
  <c r="CP31" s="1"/>
  <c r="CO32"/>
  <c r="CP32" s="1"/>
  <c r="CO33"/>
  <c r="CP33" s="1"/>
  <c r="CO34"/>
  <c r="CO35"/>
  <c r="CO36"/>
  <c r="CP36" s="1"/>
  <c r="CO37"/>
  <c r="CP37" s="1"/>
  <c r="CO38"/>
  <c r="CO41" s="1"/>
  <c r="H23" i="242"/>
  <c r="H24" s="1"/>
  <c r="CO4" i="3" s="1"/>
  <c r="CP4" s="1"/>
  <c r="CP6"/>
  <c r="CP13"/>
  <c r="CP18"/>
  <c r="CP30"/>
  <c r="CP34"/>
  <c r="CP35"/>
  <c r="CC13"/>
  <c r="G34" i="242"/>
  <c r="CC18" i="3"/>
  <c r="CD18" s="1"/>
  <c r="G39" i="242"/>
  <c r="CC24" i="3"/>
  <c r="CD24" s="1"/>
  <c r="G45" i="242"/>
  <c r="CC28" i="3"/>
  <c r="CD28" s="1"/>
  <c r="CC29"/>
  <c r="CC30"/>
  <c r="CD30" s="1"/>
  <c r="CC31"/>
  <c r="CD31" s="1"/>
  <c r="CC32"/>
  <c r="CD32" s="1"/>
  <c r="CC33"/>
  <c r="CC34"/>
  <c r="CD34" s="1"/>
  <c r="CC35"/>
  <c r="CD35" s="1"/>
  <c r="CC36"/>
  <c r="CD36" s="1"/>
  <c r="CC37"/>
  <c r="CC38"/>
  <c r="CD38" s="1"/>
  <c r="CD13"/>
  <c r="CD29"/>
  <c r="CD33"/>
  <c r="CD37"/>
  <c r="BQ28"/>
  <c r="BR28" s="1"/>
  <c r="BQ29"/>
  <c r="BR29" s="1"/>
  <c r="BQ30"/>
  <c r="BR30" s="1"/>
  <c r="BQ31"/>
  <c r="BR31" s="1"/>
  <c r="BQ32"/>
  <c r="BR32" s="1"/>
  <c r="BQ33"/>
  <c r="BR33" s="1"/>
  <c r="BQ34"/>
  <c r="BR34" s="1"/>
  <c r="BQ35"/>
  <c r="BR35" s="1"/>
  <c r="BQ36"/>
  <c r="BQ37"/>
  <c r="BR37" s="1"/>
  <c r="BQ38"/>
  <c r="BR38" s="1"/>
  <c r="BR36"/>
  <c r="BE38"/>
  <c r="BF38" s="1"/>
  <c r="BE28"/>
  <c r="BE29"/>
  <c r="BF29" s="1"/>
  <c r="BE30"/>
  <c r="BF30" s="1"/>
  <c r="BE31"/>
  <c r="BE32"/>
  <c r="BE33"/>
  <c r="BF33" s="1"/>
  <c r="BE34"/>
  <c r="BF34" s="1"/>
  <c r="BE35"/>
  <c r="BF35" s="1"/>
  <c r="BE36"/>
  <c r="BE37"/>
  <c r="BF37" s="1"/>
  <c r="BF28"/>
  <c r="BF31"/>
  <c r="BF32"/>
  <c r="BF36"/>
  <c r="AG19"/>
  <c r="AG21"/>
  <c r="AH21" s="1"/>
  <c r="AG24"/>
  <c r="AH24" s="1"/>
  <c r="AG28"/>
  <c r="AH28" s="1"/>
  <c r="AG29"/>
  <c r="AG30"/>
  <c r="AH30" s="1"/>
  <c r="AG31"/>
  <c r="AG32"/>
  <c r="AH32" s="1"/>
  <c r="AG33"/>
  <c r="AG34"/>
  <c r="AH34" s="1"/>
  <c r="AG35"/>
  <c r="AH35" s="1"/>
  <c r="AG36"/>
  <c r="AH36" s="1"/>
  <c r="AG37"/>
  <c r="AG38"/>
  <c r="D16" i="242"/>
  <c r="D17" s="1"/>
  <c r="D18" s="1"/>
  <c r="C45"/>
  <c r="AG25" i="3" s="1"/>
  <c r="AH25" s="1"/>
  <c r="C42" i="242"/>
  <c r="C43" s="1"/>
  <c r="AG23" i="3" s="1"/>
  <c r="AH23" s="1"/>
  <c r="C40" i="242"/>
  <c r="AG20" i="3" s="1"/>
  <c r="AH20" s="1"/>
  <c r="U32"/>
  <c r="V32"/>
  <c r="U34"/>
  <c r="V34"/>
  <c r="AH29"/>
  <c r="AH31"/>
  <c r="AH33"/>
  <c r="AH37"/>
  <c r="AH19"/>
  <c r="B55" i="242"/>
  <c r="O21" i="71"/>
  <c r="O20" i="70" s="1"/>
  <c r="O20" i="35" s="1"/>
  <c r="O20" i="37" s="1"/>
  <c r="N21" i="71"/>
  <c r="N20" i="70" s="1"/>
  <c r="N20" i="35" s="1"/>
  <c r="N20" i="37" s="1"/>
  <c r="M21" i="71"/>
  <c r="M20" i="70" s="1"/>
  <c r="M20" i="35" s="1"/>
  <c r="M20" i="37" s="1"/>
  <c r="L21" i="71"/>
  <c r="L20" i="70" s="1"/>
  <c r="L20" i="35" s="1"/>
  <c r="L20" i="37" s="1"/>
  <c r="K21" i="71"/>
  <c r="K20" i="70" s="1"/>
  <c r="K20" i="35" s="1"/>
  <c r="K20" i="37" s="1"/>
  <c r="H21" i="71"/>
  <c r="H20" i="70"/>
  <c r="H20" i="35" s="1"/>
  <c r="H20" i="37" s="1"/>
  <c r="G21" i="71"/>
  <c r="G20" i="70" s="1"/>
  <c r="G20" i="35" s="1"/>
  <c r="G20" i="37" s="1"/>
  <c r="F21" i="71"/>
  <c r="F20" i="70" s="1"/>
  <c r="F20" i="35" s="1"/>
  <c r="F20" i="37" s="1"/>
  <c r="D21" i="71"/>
  <c r="D20" i="70" s="1"/>
  <c r="D20" i="35" s="1"/>
  <c r="D20" i="37" s="1"/>
  <c r="O20" i="71"/>
  <c r="O19" i="70" s="1"/>
  <c r="N20" i="71"/>
  <c r="N19" i="70" s="1"/>
  <c r="N19" i="35" s="1"/>
  <c r="N19" i="37" s="1"/>
  <c r="M20" i="71"/>
  <c r="M19" i="70" s="1"/>
  <c r="M19" i="35" s="1"/>
  <c r="M19" i="37" s="1"/>
  <c r="L20" i="71"/>
  <c r="L19" i="70" s="1"/>
  <c r="L19" i="35" s="1"/>
  <c r="L19" i="37" s="1"/>
  <c r="K20" i="71"/>
  <c r="K19" i="70" s="1"/>
  <c r="H20" i="71"/>
  <c r="H19" i="70"/>
  <c r="H19" i="35" s="1"/>
  <c r="H19" i="37" s="1"/>
  <c r="G20" i="71"/>
  <c r="G19" i="70" s="1"/>
  <c r="G19" i="35" s="1"/>
  <c r="G19" i="37" s="1"/>
  <c r="F20" i="71"/>
  <c r="F19" i="70"/>
  <c r="F19" i="35" s="1"/>
  <c r="F19" i="37" s="1"/>
  <c r="D20" i="71"/>
  <c r="D19" i="70" s="1"/>
  <c r="D19" i="35" s="1"/>
  <c r="D19" i="37" s="1"/>
  <c r="O19" i="71"/>
  <c r="O18" i="70" s="1"/>
  <c r="O18" i="35" s="1"/>
  <c r="O18" i="37" s="1"/>
  <c r="N19" i="71"/>
  <c r="N18" i="70" s="1"/>
  <c r="N18" i="35" s="1"/>
  <c r="N18" i="37" s="1"/>
  <c r="M19" i="71"/>
  <c r="M18" i="70" s="1"/>
  <c r="M18" i="35" s="1"/>
  <c r="M18" i="37" s="1"/>
  <c r="L19" i="71"/>
  <c r="L18" i="70" s="1"/>
  <c r="L18" i="35" s="1"/>
  <c r="L18" i="37" s="1"/>
  <c r="K19" i="71"/>
  <c r="K18" i="70"/>
  <c r="K18" i="35" s="1"/>
  <c r="K18" i="37" s="1"/>
  <c r="H19" i="71"/>
  <c r="H18" i="70" s="1"/>
  <c r="G19" i="71"/>
  <c r="G18" i="70" s="1"/>
  <c r="G18" i="35" s="1"/>
  <c r="G18" i="37" s="1"/>
  <c r="F19" i="71"/>
  <c r="F18" i="70" s="1"/>
  <c r="F18" i="35" s="1"/>
  <c r="F18" i="37" s="1"/>
  <c r="D19" i="71"/>
  <c r="D18" i="70" s="1"/>
  <c r="D18" i="35" s="1"/>
  <c r="D18" i="37" s="1"/>
  <c r="O18" i="71"/>
  <c r="O17" i="70" s="1"/>
  <c r="N18" i="71"/>
  <c r="N17" i="70" s="1"/>
  <c r="N17" i="35" s="1"/>
  <c r="N17" i="37" s="1"/>
  <c r="M18" i="71"/>
  <c r="M17" i="70" s="1"/>
  <c r="M17" i="35" s="1"/>
  <c r="M17" i="37" s="1"/>
  <c r="L18" i="71"/>
  <c r="L17" i="70" s="1"/>
  <c r="L17" i="35" s="1"/>
  <c r="L17" i="37" s="1"/>
  <c r="K18" i="71"/>
  <c r="K17" i="70" s="1"/>
  <c r="H18" i="71"/>
  <c r="H17" i="70" s="1"/>
  <c r="H17" i="35" s="1"/>
  <c r="H17" i="37" s="1"/>
  <c r="G18" i="71"/>
  <c r="G17" i="70" s="1"/>
  <c r="G17" i="35" s="1"/>
  <c r="G17" i="37" s="1"/>
  <c r="F18" i="71"/>
  <c r="F17" i="70" s="1"/>
  <c r="D18" i="71"/>
  <c r="D17" i="70" s="1"/>
  <c r="D17" i="35" s="1"/>
  <c r="D17" i="37" s="1"/>
  <c r="O17" i="71"/>
  <c r="O16" i="70" s="1"/>
  <c r="O16" i="35" s="1"/>
  <c r="O16" i="37" s="1"/>
  <c r="N17" i="71"/>
  <c r="N16" i="70"/>
  <c r="N16" i="35" s="1"/>
  <c r="N16" i="37" s="1"/>
  <c r="M17" i="71"/>
  <c r="M16" i="70" s="1"/>
  <c r="M16" i="35" s="1"/>
  <c r="M16" i="37" s="1"/>
  <c r="L17" i="71"/>
  <c r="L16" i="70" s="1"/>
  <c r="L16" i="35" s="1"/>
  <c r="L16" i="37" s="1"/>
  <c r="K17" i="71"/>
  <c r="K16" i="70" s="1"/>
  <c r="K16" i="35" s="1"/>
  <c r="K16" i="37" s="1"/>
  <c r="H17" i="71"/>
  <c r="H16" i="70" s="1"/>
  <c r="H16" i="35" s="1"/>
  <c r="H16" i="37" s="1"/>
  <c r="G17" i="71"/>
  <c r="G16" i="70"/>
  <c r="G16" i="35" s="1"/>
  <c r="G16" i="37" s="1"/>
  <c r="F17" i="71"/>
  <c r="F16" i="70" s="1"/>
  <c r="F16" i="35" s="1"/>
  <c r="F16" i="37" s="1"/>
  <c r="D17" i="71"/>
  <c r="D16" i="70" s="1"/>
  <c r="D16" i="35" s="1"/>
  <c r="D16" i="37" s="1"/>
  <c r="O16" i="71"/>
  <c r="O15" i="70"/>
  <c r="O15" i="35" s="1"/>
  <c r="O15" i="37" s="1"/>
  <c r="N16" i="71"/>
  <c r="N15" i="70" s="1"/>
  <c r="N15" i="35" s="1"/>
  <c r="N15" i="37" s="1"/>
  <c r="L16" i="71"/>
  <c r="L15" i="70" s="1"/>
  <c r="L15" i="35" s="1"/>
  <c r="L15" i="37" s="1"/>
  <c r="K16" i="71"/>
  <c r="K15" i="70" s="1"/>
  <c r="H16" i="71"/>
  <c r="H15" i="70" s="1"/>
  <c r="H15" i="35" s="1"/>
  <c r="H15" i="37" s="1"/>
  <c r="G16" i="71"/>
  <c r="G15" i="70" s="1"/>
  <c r="G15" i="35" s="1"/>
  <c r="G15" i="37" s="1"/>
  <c r="F16" i="71"/>
  <c r="F15" i="70" s="1"/>
  <c r="F15" i="35" s="1"/>
  <c r="F15" i="37"/>
  <c r="D16" i="71"/>
  <c r="D15" i="70" s="1"/>
  <c r="D15" i="35" s="1"/>
  <c r="D15" i="37" s="1"/>
  <c r="O15" i="71"/>
  <c r="O14" i="70"/>
  <c r="O14" i="35" s="1"/>
  <c r="O14" i="37" s="1"/>
  <c r="N15" i="71"/>
  <c r="N14" i="70" s="1"/>
  <c r="N14" i="35" s="1"/>
  <c r="N14" i="37" s="1"/>
  <c r="L15" i="71"/>
  <c r="L14" i="70" s="1"/>
  <c r="L14" i="35" s="1"/>
  <c r="L14" i="37" s="1"/>
  <c r="K15" i="71"/>
  <c r="K14" i="70" s="1"/>
  <c r="K14" i="35" s="1"/>
  <c r="K14" i="37"/>
  <c r="H15" i="71"/>
  <c r="H14" i="70" s="1"/>
  <c r="G15" i="71"/>
  <c r="G14" i="70"/>
  <c r="G14" i="35" s="1"/>
  <c r="G14" i="37" s="1"/>
  <c r="F15" i="71"/>
  <c r="F14" i="70" s="1"/>
  <c r="F14" i="35" s="1"/>
  <c r="F14" i="37" s="1"/>
  <c r="D15" i="71"/>
  <c r="D14" i="70" s="1"/>
  <c r="D14" i="35" s="1"/>
  <c r="D14" i="37" s="1"/>
  <c r="O14" i="71"/>
  <c r="O13" i="70"/>
  <c r="O13" i="35" s="1"/>
  <c r="O13" i="37" s="1"/>
  <c r="N14" i="71"/>
  <c r="N13" i="70" s="1"/>
  <c r="N13" i="35" s="1"/>
  <c r="N13" i="37" s="1"/>
  <c r="L14" i="71"/>
  <c r="L13" i="70" s="1"/>
  <c r="L13" i="35" s="1"/>
  <c r="L13" i="37" s="1"/>
  <c r="K14" i="71"/>
  <c r="K13" i="70" s="1"/>
  <c r="K13" i="35" s="1"/>
  <c r="K13" i="37" s="1"/>
  <c r="H14" i="71"/>
  <c r="H13" i="70" s="1"/>
  <c r="G14" i="71"/>
  <c r="G13" i="70" s="1"/>
  <c r="G13" i="35" s="1"/>
  <c r="G13" i="37" s="1"/>
  <c r="F14" i="71"/>
  <c r="F13" i="70" s="1"/>
  <c r="F13" i="35" s="1"/>
  <c r="F13" i="37" s="1"/>
  <c r="D14" i="71"/>
  <c r="D13" i="70" s="1"/>
  <c r="D13" i="35" s="1"/>
  <c r="D13" i="37" s="1"/>
  <c r="O13" i="71"/>
  <c r="O12" i="70" s="1"/>
  <c r="O12" i="35" s="1"/>
  <c r="O12" i="37" s="1"/>
  <c r="N13" i="71"/>
  <c r="N12" i="70" s="1"/>
  <c r="N12" i="35" s="1"/>
  <c r="N12" i="37" s="1"/>
  <c r="L13" i="71"/>
  <c r="L12" i="70" s="1"/>
  <c r="L12" i="35" s="1"/>
  <c r="L12" i="37" s="1"/>
  <c r="K13" i="71"/>
  <c r="K12" i="70" s="1"/>
  <c r="K12" i="35" s="1"/>
  <c r="K12" i="37" s="1"/>
  <c r="H13" i="71"/>
  <c r="H12" i="70" s="1"/>
  <c r="G13" i="71"/>
  <c r="G12" i="70" s="1"/>
  <c r="G12" i="35" s="1"/>
  <c r="G12" i="37" s="1"/>
  <c r="F13" i="71"/>
  <c r="F12" i="70" s="1"/>
  <c r="F12" i="35" s="1"/>
  <c r="F12" i="37" s="1"/>
  <c r="D13" i="71"/>
  <c r="D12" i="70" s="1"/>
  <c r="D12" i="35" s="1"/>
  <c r="D12" i="37" s="1"/>
  <c r="O12" i="71"/>
  <c r="O11" i="70" s="1"/>
  <c r="O11" i="35" s="1"/>
  <c r="O11" i="37" s="1"/>
  <c r="N12" i="71"/>
  <c r="N11" i="70" s="1"/>
  <c r="N11" i="35" s="1"/>
  <c r="N11" i="37" s="1"/>
  <c r="L12" i="71"/>
  <c r="L11" i="70" s="1"/>
  <c r="L11" i="35" s="1"/>
  <c r="L11" i="37" s="1"/>
  <c r="K12" i="71"/>
  <c r="K11" i="70" s="1"/>
  <c r="K11" i="35" s="1"/>
  <c r="K11" i="37" s="1"/>
  <c r="H12" i="71"/>
  <c r="H11" i="70" s="1"/>
  <c r="G12" i="71"/>
  <c r="G11" i="70" s="1"/>
  <c r="G11" i="35" s="1"/>
  <c r="G11" i="37" s="1"/>
  <c r="F12" i="71"/>
  <c r="F11" i="70" s="1"/>
  <c r="F11" i="35" s="1"/>
  <c r="F11" i="37" s="1"/>
  <c r="D12" i="71"/>
  <c r="D11" i="70" s="1"/>
  <c r="D11" i="35" s="1"/>
  <c r="D11" i="37" s="1"/>
  <c r="O11" i="71"/>
  <c r="O10" i="70" s="1"/>
  <c r="O10" i="35" s="1"/>
  <c r="O10" i="37" s="1"/>
  <c r="N11" i="71"/>
  <c r="N10" i="70" s="1"/>
  <c r="N10" i="35" s="1"/>
  <c r="N10" i="37" s="1"/>
  <c r="L11" i="71"/>
  <c r="L10" i="70" s="1"/>
  <c r="L10" i="35" s="1"/>
  <c r="L10" i="37" s="1"/>
  <c r="K11" i="71"/>
  <c r="K10" i="70" s="1"/>
  <c r="K10" i="35" s="1"/>
  <c r="K10" i="37" s="1"/>
  <c r="H11" i="71"/>
  <c r="H10" i="70" s="1"/>
  <c r="G11" i="71"/>
  <c r="G10" i="70"/>
  <c r="F11" i="71"/>
  <c r="F10" i="70" s="1"/>
  <c r="F10" i="35" s="1"/>
  <c r="F10" i="37" s="1"/>
  <c r="D11" i="71"/>
  <c r="D10" i="70" s="1"/>
  <c r="D10" i="35" s="1"/>
  <c r="D10" i="37" s="1"/>
  <c r="O10" i="71"/>
  <c r="O9" i="70" s="1"/>
  <c r="O9" i="35" s="1"/>
  <c r="O9" i="37" s="1"/>
  <c r="N10" i="71"/>
  <c r="N9" i="70" s="1"/>
  <c r="N9" i="35" s="1"/>
  <c r="N9" i="37" s="1"/>
  <c r="L10" i="71"/>
  <c r="L9" i="70" s="1"/>
  <c r="L9" i="35" s="1"/>
  <c r="L9" i="37" s="1"/>
  <c r="K10" i="71"/>
  <c r="K9" i="70"/>
  <c r="K9" i="35" s="1"/>
  <c r="K9" i="37" s="1"/>
  <c r="H10" i="71"/>
  <c r="H9" i="70" s="1"/>
  <c r="G10" i="71"/>
  <c r="G9" i="70"/>
  <c r="G9" i="35" s="1"/>
  <c r="G9" i="37" s="1"/>
  <c r="F10" i="71"/>
  <c r="F9" i="70" s="1"/>
  <c r="D10" i="71"/>
  <c r="D9" i="70" s="1"/>
  <c r="D9" i="35" s="1"/>
  <c r="D9" i="37" s="1"/>
  <c r="O9" i="71"/>
  <c r="O8" i="70" s="1"/>
  <c r="O8" i="35" s="1"/>
  <c r="O8" i="37" s="1"/>
  <c r="N9" i="71"/>
  <c r="N8" i="70" s="1"/>
  <c r="N8" i="35" s="1"/>
  <c r="N8" i="37" s="1"/>
  <c r="L9" i="71"/>
  <c r="L8" i="70"/>
  <c r="L8" i="35" s="1"/>
  <c r="L8" i="37" s="1"/>
  <c r="K9" i="71"/>
  <c r="K8" i="70" s="1"/>
  <c r="K8" i="35" s="1"/>
  <c r="K8" i="37" s="1"/>
  <c r="H9" i="71"/>
  <c r="H8" i="70" s="1"/>
  <c r="G9" i="71"/>
  <c r="G8" i="70" s="1"/>
  <c r="G8" i="35" s="1"/>
  <c r="G8" i="37" s="1"/>
  <c r="F9" i="71"/>
  <c r="F8" i="70" s="1"/>
  <c r="D9" i="71"/>
  <c r="D8" i="70"/>
  <c r="D8" i="35" s="1"/>
  <c r="D8" i="37" s="1"/>
  <c r="O8" i="71"/>
  <c r="O7" i="70" s="1"/>
  <c r="N8" i="71"/>
  <c r="N7" i="70" s="1"/>
  <c r="N7" i="35" s="1"/>
  <c r="N7" i="37" s="1"/>
  <c r="L8" i="71"/>
  <c r="L7" i="70" s="1"/>
  <c r="L7" i="35" s="1"/>
  <c r="L7" i="37" s="1"/>
  <c r="K8" i="71"/>
  <c r="K7" i="70" s="1"/>
  <c r="K7" i="35" s="1"/>
  <c r="K7" i="37" s="1"/>
  <c r="H8" i="71"/>
  <c r="H7" i="70" s="1"/>
  <c r="G8" i="71"/>
  <c r="G7" i="70" s="1"/>
  <c r="G7" i="35" s="1"/>
  <c r="G7" i="37" s="1"/>
  <c r="F8" i="71"/>
  <c r="F7" i="70" s="1"/>
  <c r="F7" i="35" s="1"/>
  <c r="F7" i="37" s="1"/>
  <c r="D8" i="71"/>
  <c r="D7" i="70" s="1"/>
  <c r="D7" i="35" s="1"/>
  <c r="D7" i="37" s="1"/>
  <c r="O7" i="71"/>
  <c r="O6" i="70" s="1"/>
  <c r="N7" i="71"/>
  <c r="N6" i="70" s="1"/>
  <c r="N6" i="35" s="1"/>
  <c r="N6" i="37" s="1"/>
  <c r="L7" i="71"/>
  <c r="L6" i="70"/>
  <c r="L6" i="35" s="1"/>
  <c r="L6" i="37" s="1"/>
  <c r="K7" i="71"/>
  <c r="K6" i="70" s="1"/>
  <c r="K6" i="35" s="1"/>
  <c r="K6" i="37" s="1"/>
  <c r="H7" i="71"/>
  <c r="H6" i="70" s="1"/>
  <c r="G7" i="71"/>
  <c r="G6" i="70" s="1"/>
  <c r="G6" i="35" s="1"/>
  <c r="G6" i="37" s="1"/>
  <c r="F7" i="71"/>
  <c r="F6" i="70" s="1"/>
  <c r="F6" i="35" s="1"/>
  <c r="F6" i="37" s="1"/>
  <c r="D7" i="71"/>
  <c r="D6" i="70"/>
  <c r="D6" i="35" s="1"/>
  <c r="D6" i="37" s="1"/>
  <c r="O6" i="71"/>
  <c r="O5" i="70" s="1"/>
  <c r="O5" i="35" s="1"/>
  <c r="O5" i="37" s="1"/>
  <c r="N6" i="71"/>
  <c r="N5" i="70" s="1"/>
  <c r="N5" i="35" s="1"/>
  <c r="N5" i="37" s="1"/>
  <c r="L6" i="71"/>
  <c r="L5" i="70"/>
  <c r="L5" i="35" s="1"/>
  <c r="L5" i="37" s="1"/>
  <c r="K6" i="71"/>
  <c r="K5" i="70" s="1"/>
  <c r="K5" i="35" s="1"/>
  <c r="K5" i="37" s="1"/>
  <c r="H6" i="71"/>
  <c r="H5" i="70" s="1"/>
  <c r="G6" i="71"/>
  <c r="G5" i="70" s="1"/>
  <c r="G5" i="35" s="1"/>
  <c r="G5" i="37" s="1"/>
  <c r="F6" i="71"/>
  <c r="F5" i="70" s="1"/>
  <c r="F5" i="35" s="1"/>
  <c r="F5" i="37" s="1"/>
  <c r="D6" i="71"/>
  <c r="D5" i="70"/>
  <c r="D5" i="35" s="1"/>
  <c r="D5" i="37" s="1"/>
  <c r="O5" i="71"/>
  <c r="O4" i="70" s="1"/>
  <c r="O4" i="35" s="1"/>
  <c r="O4" i="37" s="1"/>
  <c r="N5" i="71"/>
  <c r="N4" i="70" s="1"/>
  <c r="N4" i="35" s="1"/>
  <c r="N4" i="37" s="1"/>
  <c r="L5" i="71"/>
  <c r="L4" i="70"/>
  <c r="L4" i="35" s="1"/>
  <c r="L4" i="37" s="1"/>
  <c r="K5" i="71"/>
  <c r="K4" i="70" s="1"/>
  <c r="H5" i="71"/>
  <c r="H4" i="70" s="1"/>
  <c r="G5" i="71"/>
  <c r="G4" i="70" s="1"/>
  <c r="G4" i="35" s="1"/>
  <c r="G4" i="37" s="1"/>
  <c r="F5" i="71"/>
  <c r="F4" i="70" s="1"/>
  <c r="F4" i="35" s="1"/>
  <c r="F4" i="37" s="1"/>
  <c r="D5" i="71"/>
  <c r="D4" i="70"/>
  <c r="D4" i="35" s="1"/>
  <c r="D4" i="37" s="1"/>
  <c r="O4" i="71"/>
  <c r="O3" i="70" s="1"/>
  <c r="O3" i="35" s="1"/>
  <c r="O3" i="37" s="1"/>
  <c r="N4" i="71"/>
  <c r="N3" i="70" s="1"/>
  <c r="N3" i="35" s="1"/>
  <c r="N3" i="37" s="1"/>
  <c r="L4" i="71"/>
  <c r="L3" i="70" s="1"/>
  <c r="L3" i="35" s="1"/>
  <c r="L3" i="37" s="1"/>
  <c r="K4" i="71"/>
  <c r="K3" i="70" s="1"/>
  <c r="K3" i="35" s="1"/>
  <c r="K3" i="37" s="1"/>
  <c r="H4" i="71"/>
  <c r="H3" i="70" s="1"/>
  <c r="G4" i="71"/>
  <c r="G3" i="70" s="1"/>
  <c r="G3" i="35" s="1"/>
  <c r="G3" i="37" s="1"/>
  <c r="F4" i="71"/>
  <c r="F3" i="70" s="1"/>
  <c r="F3" i="35" s="1"/>
  <c r="F3" i="37" s="1"/>
  <c r="D4" i="71"/>
  <c r="D3" i="70" s="1"/>
  <c r="D3" i="35" s="1"/>
  <c r="D3" i="37" s="1"/>
  <c r="B17" i="117"/>
  <c r="C17"/>
  <c r="D17" i="77" s="1"/>
  <c r="D17" i="117"/>
  <c r="F17" i="77" s="1"/>
  <c r="O23" i="64"/>
  <c r="DO24" i="76" s="1"/>
  <c r="N23" i="64"/>
  <c r="DF24" i="76" s="1"/>
  <c r="DL24" s="1"/>
  <c r="B16" i="117"/>
  <c r="B16" i="77" s="1"/>
  <c r="C16" i="117"/>
  <c r="D16" i="77" s="1"/>
  <c r="D16" i="117"/>
  <c r="F16" i="77" s="1"/>
  <c r="M23" i="64"/>
  <c r="CW24" i="76" s="1"/>
  <c r="DB24" s="1"/>
  <c r="B14" i="117"/>
  <c r="B14" i="77" s="1"/>
  <c r="C14" i="117"/>
  <c r="D14" i="77" s="1"/>
  <c r="D15" i="117"/>
  <c r="F15" i="77" s="1"/>
  <c r="L23" i="64"/>
  <c r="CN24" i="76" s="1"/>
  <c r="F14" i="117"/>
  <c r="I14" i="77" s="1"/>
  <c r="E14" i="117"/>
  <c r="G14" i="77" s="1"/>
  <c r="K23" i="64"/>
  <c r="CE24" i="76" s="1"/>
  <c r="B13" i="117"/>
  <c r="B13" i="77" s="1"/>
  <c r="C13" s="1"/>
  <c r="C13" i="117"/>
  <c r="D13" i="77" s="1"/>
  <c r="F13" i="117"/>
  <c r="I13" i="77" s="1"/>
  <c r="D13" i="117"/>
  <c r="J23" i="64"/>
  <c r="BV24" i="76" s="1"/>
  <c r="B12" i="117"/>
  <c r="B12" i="77" s="1"/>
  <c r="C12" i="117"/>
  <c r="E12"/>
  <c r="F12"/>
  <c r="I23" i="64"/>
  <c r="BM24" i="76" s="1"/>
  <c r="B11" i="117"/>
  <c r="B11" i="77" s="1"/>
  <c r="C11" i="117"/>
  <c r="D11" i="77" s="1"/>
  <c r="E11" i="117"/>
  <c r="F11"/>
  <c r="I11" i="77" s="1"/>
  <c r="H23" i="64"/>
  <c r="BD24" i="76" s="1"/>
  <c r="B10" i="117"/>
  <c r="B10" i="77" s="1"/>
  <c r="C10" i="117"/>
  <c r="D10" i="77" s="1"/>
  <c r="E10" i="117"/>
  <c r="G10" i="77"/>
  <c r="F10" i="117"/>
  <c r="I10" i="77" s="1"/>
  <c r="G23" i="64"/>
  <c r="AU24" i="76" s="1"/>
  <c r="B9" i="117"/>
  <c r="B9" i="77"/>
  <c r="C9" i="117"/>
  <c r="D9" i="77" s="1"/>
  <c r="D9" i="117"/>
  <c r="F23" i="64"/>
  <c r="AL24" i="76" s="1"/>
  <c r="B8" i="117"/>
  <c r="B8" i="77" s="1"/>
  <c r="C8" i="117"/>
  <c r="D8" i="77" s="1"/>
  <c r="E8" i="117"/>
  <c r="G8" i="77" s="1"/>
  <c r="E23" i="64"/>
  <c r="AC24" i="76" s="1"/>
  <c r="B7" i="117"/>
  <c r="B7" i="77"/>
  <c r="C7" i="117"/>
  <c r="F7" i="77"/>
  <c r="D23" i="64"/>
  <c r="T24" i="76"/>
  <c r="B6" i="117"/>
  <c r="B6" i="77" s="1"/>
  <c r="C6" s="1"/>
  <c r="C6" i="117"/>
  <c r="D6" i="77" s="1"/>
  <c r="F6" i="117"/>
  <c r="I6" i="77"/>
  <c r="E6" i="117"/>
  <c r="C23" i="64"/>
  <c r="K24" i="76"/>
  <c r="S24" s="1"/>
  <c r="B5" i="117"/>
  <c r="B5" i="77" s="1"/>
  <c r="C5" i="117"/>
  <c r="D5" i="77" s="1"/>
  <c r="D5" i="117"/>
  <c r="F5" i="77" s="1"/>
  <c r="B23" i="64"/>
  <c r="B24" i="76" s="1"/>
  <c r="J24" s="1"/>
  <c r="B4" i="117"/>
  <c r="C4"/>
  <c r="D4" i="77" s="1"/>
  <c r="E4" i="117"/>
  <c r="G4" i="77" s="1"/>
  <c r="F4" i="117"/>
  <c r="O22" i="64"/>
  <c r="DO23" i="76" s="1"/>
  <c r="N22" i="64"/>
  <c r="DF23" i="76" s="1"/>
  <c r="M22" i="64"/>
  <c r="CW23" i="76" s="1"/>
  <c r="DE23" s="1"/>
  <c r="L22" i="64"/>
  <c r="CN23" i="76" s="1"/>
  <c r="K22" i="64"/>
  <c r="CE23" i="76" s="1"/>
  <c r="J22" i="64"/>
  <c r="BV23" i="76" s="1"/>
  <c r="CA23" s="1"/>
  <c r="I22" i="64"/>
  <c r="BM23" i="76" s="1"/>
  <c r="BR23"/>
  <c r="H22" i="64"/>
  <c r="BD23" i="76" s="1"/>
  <c r="G22" i="64"/>
  <c r="AU23" i="76"/>
  <c r="BC23" s="1"/>
  <c r="F22" i="64"/>
  <c r="AL23" i="76" s="1"/>
  <c r="AT23" s="1"/>
  <c r="E22" i="64"/>
  <c r="AC23" i="76" s="1"/>
  <c r="AH23" s="1"/>
  <c r="D22" i="64"/>
  <c r="T23" i="76" s="1"/>
  <c r="C22" i="64"/>
  <c r="K23" i="76" s="1"/>
  <c r="B22" i="64"/>
  <c r="B23" i="76" s="1"/>
  <c r="J23" s="1"/>
  <c r="O21" i="64"/>
  <c r="DO22" i="76" s="1"/>
  <c r="N21" i="64"/>
  <c r="DF22" i="76" s="1"/>
  <c r="M21" i="64"/>
  <c r="CW22" i="76" s="1"/>
  <c r="L21" i="64"/>
  <c r="CN22" i="76"/>
  <c r="CT22" s="1"/>
  <c r="K21" i="64"/>
  <c r="CE22" i="76" s="1"/>
  <c r="J21" i="64"/>
  <c r="BV22" i="76"/>
  <c r="I21" i="64"/>
  <c r="BM22" i="76" s="1"/>
  <c r="H21" i="64"/>
  <c r="BD22" i="76" s="1"/>
  <c r="G21" i="64"/>
  <c r="AU22" i="76"/>
  <c r="BC22" s="1"/>
  <c r="F21" i="64"/>
  <c r="AL22" i="76" s="1"/>
  <c r="E21" i="64"/>
  <c r="AC22" i="76" s="1"/>
  <c r="D21" i="64"/>
  <c r="T22" i="76" s="1"/>
  <c r="Y22" s="1"/>
  <c r="C21" i="64"/>
  <c r="K22" i="76" s="1"/>
  <c r="S22" s="1"/>
  <c r="B21" i="64"/>
  <c r="B22" i="76" s="1"/>
  <c r="O20" i="64"/>
  <c r="DO21" i="76"/>
  <c r="N20" i="64"/>
  <c r="DF21" i="76" s="1"/>
  <c r="M20" i="64"/>
  <c r="CW21" i="76" s="1"/>
  <c r="L20" i="64"/>
  <c r="CN21" i="76" s="1"/>
  <c r="K20" i="64"/>
  <c r="CE21" i="76"/>
  <c r="J20" i="64"/>
  <c r="BV21" i="76" s="1"/>
  <c r="I20" i="64"/>
  <c r="BM21" i="76" s="1"/>
  <c r="H20" i="64"/>
  <c r="BD21" i="76" s="1"/>
  <c r="G20" i="64"/>
  <c r="AU21" i="76" s="1"/>
  <c r="BA21" s="1"/>
  <c r="F20" i="64"/>
  <c r="AL21" i="76"/>
  <c r="E20" i="64"/>
  <c r="AC21" i="76" s="1"/>
  <c r="AI21" s="1"/>
  <c r="D20" i="64"/>
  <c r="T21" i="76" s="1"/>
  <c r="C20" i="64"/>
  <c r="K21" i="76" s="1"/>
  <c r="B20" i="64"/>
  <c r="B21" i="76"/>
  <c r="O19" i="64"/>
  <c r="DO20" i="76" s="1"/>
  <c r="N19" i="64"/>
  <c r="DF20" i="76" s="1"/>
  <c r="DN20" s="1"/>
  <c r="M19" i="64"/>
  <c r="CW20" i="76" s="1"/>
  <c r="L19" i="64"/>
  <c r="CN20" i="76" s="1"/>
  <c r="K19" i="64"/>
  <c r="CE20" i="76"/>
  <c r="J19" i="64"/>
  <c r="BV20" i="76" s="1"/>
  <c r="I19" i="64"/>
  <c r="BM20" i="76" s="1"/>
  <c r="BU20" s="1"/>
  <c r="H19" i="64"/>
  <c r="BD20" i="76" s="1"/>
  <c r="G19" i="64"/>
  <c r="AU20" i="76" s="1"/>
  <c r="F19" i="64"/>
  <c r="AL20" i="76" s="1"/>
  <c r="AQ20" s="1"/>
  <c r="E19" i="64"/>
  <c r="AC20" i="76" s="1"/>
  <c r="AK20" s="1"/>
  <c r="D19" i="64"/>
  <c r="T20" i="76" s="1"/>
  <c r="C19" i="64"/>
  <c r="K20" i="76" s="1"/>
  <c r="B19" i="64"/>
  <c r="B20" i="76" s="1"/>
  <c r="G20" s="1"/>
  <c r="O18" i="64"/>
  <c r="DO19" i="76" s="1"/>
  <c r="DW19" s="1"/>
  <c r="N18" i="64"/>
  <c r="DF19" i="76" s="1"/>
  <c r="DK19" s="1"/>
  <c r="M18" i="64"/>
  <c r="CW19" i="76"/>
  <c r="L18" i="64"/>
  <c r="CN19" i="76" s="1"/>
  <c r="K18" i="64"/>
  <c r="CE19" i="76" s="1"/>
  <c r="J18" i="64"/>
  <c r="BV19" i="76"/>
  <c r="I18" i="64"/>
  <c r="BM19" i="76" s="1"/>
  <c r="H18" i="64"/>
  <c r="BD19" i="76"/>
  <c r="BL19" s="1"/>
  <c r="G18" i="64"/>
  <c r="AU19" i="76" s="1"/>
  <c r="F18" i="64"/>
  <c r="AL19" i="76" s="1"/>
  <c r="E18" i="64"/>
  <c r="AC19" i="76" s="1"/>
  <c r="AH19" s="1"/>
  <c r="D18" i="64"/>
  <c r="T19" i="76" s="1"/>
  <c r="AB19" s="1"/>
  <c r="C18" i="64"/>
  <c r="K19" i="76" s="1"/>
  <c r="B18" i="64"/>
  <c r="B19" i="76"/>
  <c r="O17" i="64"/>
  <c r="DO18" i="76" s="1"/>
  <c r="N17" i="64"/>
  <c r="DF18" i="76" s="1"/>
  <c r="DN18" s="1"/>
  <c r="M17" i="64"/>
  <c r="CW18" i="76"/>
  <c r="DB18" s="1"/>
  <c r="L17" i="64"/>
  <c r="CN18" i="76" s="1"/>
  <c r="K17" i="64"/>
  <c r="CE18" i="76" s="1"/>
  <c r="J17" i="64"/>
  <c r="BV18" i="76" s="1"/>
  <c r="I17" i="64"/>
  <c r="BM18" i="76" s="1"/>
  <c r="BU18" s="1"/>
  <c r="H17" i="64"/>
  <c r="BD18" i="76"/>
  <c r="BI18" s="1"/>
  <c r="G17" i="64"/>
  <c r="AU18" i="76"/>
  <c r="F17" i="64"/>
  <c r="AL18" i="76" s="1"/>
  <c r="E17" i="64"/>
  <c r="AC18" i="76" s="1"/>
  <c r="AK18" s="1"/>
  <c r="D17" i="64"/>
  <c r="T18" i="76" s="1"/>
  <c r="C17" i="64"/>
  <c r="K18" i="76" s="1"/>
  <c r="B17" i="64"/>
  <c r="B18" i="76"/>
  <c r="O16" i="64"/>
  <c r="DO17" i="76" s="1"/>
  <c r="N16" i="64"/>
  <c r="DF17" i="76" s="1"/>
  <c r="DK17" s="1"/>
  <c r="M16" i="64"/>
  <c r="CW17" i="76"/>
  <c r="L16" i="64"/>
  <c r="CN17" i="76" s="1"/>
  <c r="K16" i="64"/>
  <c r="CE17" i="76" s="1"/>
  <c r="J16" i="64"/>
  <c r="BV17" i="76" s="1"/>
  <c r="I16" i="64"/>
  <c r="BM17" i="76" s="1"/>
  <c r="H16" i="64"/>
  <c r="BD17" i="76" s="1"/>
  <c r="G16" i="64"/>
  <c r="AU17" i="76" s="1"/>
  <c r="F16" i="64"/>
  <c r="AL17" i="76" s="1"/>
  <c r="E16" i="64"/>
  <c r="AC17" i="76"/>
  <c r="D16" i="64"/>
  <c r="T17" i="76" s="1"/>
  <c r="C16" i="64"/>
  <c r="K17" i="76" s="1"/>
  <c r="B16" i="64"/>
  <c r="B17" i="76" s="1"/>
  <c r="O15" i="64"/>
  <c r="DO16" i="76" s="1"/>
  <c r="N15" i="64"/>
  <c r="DF16" i="76" s="1"/>
  <c r="M15" i="64"/>
  <c r="CW16" i="76"/>
  <c r="L15" i="64"/>
  <c r="CN16" i="76" s="1"/>
  <c r="CT16" s="1"/>
  <c r="K15" i="64"/>
  <c r="CE16" i="76" s="1"/>
  <c r="J15" i="64"/>
  <c r="BV16" i="76" s="1"/>
  <c r="I15" i="64"/>
  <c r="BM16" i="76" s="1"/>
  <c r="H15" i="64"/>
  <c r="BD16" i="76"/>
  <c r="G15" i="64"/>
  <c r="AU16" i="76" s="1"/>
  <c r="BC16" s="1"/>
  <c r="F15" i="64"/>
  <c r="AL16" i="76" s="1"/>
  <c r="E15" i="64"/>
  <c r="AC16" i="76" s="1"/>
  <c r="D15" i="64"/>
  <c r="T16" i="76"/>
  <c r="Y16" s="1"/>
  <c r="C15" i="64"/>
  <c r="K16" i="76" s="1"/>
  <c r="S16" s="1"/>
  <c r="B15" i="64"/>
  <c r="B16" i="76"/>
  <c r="O14" i="64"/>
  <c r="DO15" i="76" s="1"/>
  <c r="N14" i="64"/>
  <c r="DF15" i="76" s="1"/>
  <c r="M14" i="64"/>
  <c r="CW15" i="76"/>
  <c r="L14" i="64"/>
  <c r="CN15" i="76" s="1"/>
  <c r="K14" i="64"/>
  <c r="CE15" i="76"/>
  <c r="J14" i="64"/>
  <c r="BV15" i="76" s="1"/>
  <c r="I14" i="64"/>
  <c r="BM15" i="76" s="1"/>
  <c r="H14" i="64"/>
  <c r="BD15" i="76" s="1"/>
  <c r="G14" i="64"/>
  <c r="AU15" i="76" s="1"/>
  <c r="F14" i="64"/>
  <c r="AL15" i="76" s="1"/>
  <c r="E14" i="64"/>
  <c r="AC15" i="76" s="1"/>
  <c r="D14" i="64"/>
  <c r="T15" i="76"/>
  <c r="C14" i="64"/>
  <c r="K15" i="76" s="1"/>
  <c r="B14" i="64"/>
  <c r="B15" i="76" s="1"/>
  <c r="O13" i="64"/>
  <c r="DO14" i="76" s="1"/>
  <c r="N13" i="64"/>
  <c r="DF14" i="76"/>
  <c r="M13" i="64"/>
  <c r="CW14" i="76" s="1"/>
  <c r="L13" i="64"/>
  <c r="CN14" i="76" s="1"/>
  <c r="K13" i="64"/>
  <c r="CE14" i="76" s="1"/>
  <c r="J13" i="64"/>
  <c r="BV14" i="76" s="1"/>
  <c r="I13" i="64"/>
  <c r="BM14" i="76" s="1"/>
  <c r="H13" i="64"/>
  <c r="BD14" i="76" s="1"/>
  <c r="G13" i="64"/>
  <c r="AU14" i="76" s="1"/>
  <c r="F13" i="64"/>
  <c r="AL14" i="76"/>
  <c r="E13" i="64"/>
  <c r="AC14" i="76" s="1"/>
  <c r="D13" i="64"/>
  <c r="T14" i="76" s="1"/>
  <c r="C13" i="64"/>
  <c r="K14" i="76" s="1"/>
  <c r="B13" i="64"/>
  <c r="B14" i="76"/>
  <c r="O12" i="64"/>
  <c r="DO13" i="76" s="1"/>
  <c r="N12" i="64"/>
  <c r="DF13" i="76" s="1"/>
  <c r="M12" i="64"/>
  <c r="CW13" i="76" s="1"/>
  <c r="L12" i="64"/>
  <c r="CN13" i="76"/>
  <c r="K12" i="64"/>
  <c r="CE13" i="76" s="1"/>
  <c r="J12" i="64"/>
  <c r="BV13" i="76" s="1"/>
  <c r="I12" i="64"/>
  <c r="BM13" i="76" s="1"/>
  <c r="H12" i="64"/>
  <c r="BD13" i="76" s="1"/>
  <c r="G12" i="64"/>
  <c r="AU13" i="76" s="1"/>
  <c r="F12" i="64"/>
  <c r="AL13" i="76" s="1"/>
  <c r="E12" i="64"/>
  <c r="AC13" i="76" s="1"/>
  <c r="D12" i="64"/>
  <c r="T13" i="76"/>
  <c r="C12" i="64"/>
  <c r="K13" i="76" s="1"/>
  <c r="B12" i="64"/>
  <c r="B13" i="76" s="1"/>
  <c r="O11" i="64"/>
  <c r="DO12" i="76" s="1"/>
  <c r="N11" i="64"/>
  <c r="DF12" i="76"/>
  <c r="M11" i="64"/>
  <c r="CW12" i="76" s="1"/>
  <c r="L11" i="64"/>
  <c r="CN12" i="76" s="1"/>
  <c r="K11" i="64"/>
  <c r="CE12" i="76" s="1"/>
  <c r="J11" i="64"/>
  <c r="BV12" i="76"/>
  <c r="I11" i="64"/>
  <c r="BM12" i="76" s="1"/>
  <c r="H11" i="64"/>
  <c r="BD12" i="76" s="1"/>
  <c r="G11" i="64"/>
  <c r="AU12" i="76" s="1"/>
  <c r="F11" i="64"/>
  <c r="AL12" i="76" s="1"/>
  <c r="E11" i="64"/>
  <c r="AC12" i="76" s="1"/>
  <c r="D11" i="64"/>
  <c r="T12" i="76" s="1"/>
  <c r="C11" i="64"/>
  <c r="K12" i="76" s="1"/>
  <c r="B11" i="64"/>
  <c r="B12" i="76" s="1"/>
  <c r="O10" i="64"/>
  <c r="DO11" i="76"/>
  <c r="N10" i="64"/>
  <c r="DF11" i="76" s="1"/>
  <c r="M10" i="64"/>
  <c r="CW11" i="76" s="1"/>
  <c r="L10" i="64"/>
  <c r="CN11" i="76" s="1"/>
  <c r="K10" i="64"/>
  <c r="CE11" i="76"/>
  <c r="J10" i="64"/>
  <c r="BV11" i="76" s="1"/>
  <c r="I10" i="64"/>
  <c r="BM11" i="76" s="1"/>
  <c r="H10" i="64"/>
  <c r="BD11" i="76" s="1"/>
  <c r="G10" i="64"/>
  <c r="AU11" i="76"/>
  <c r="F10" i="64"/>
  <c r="AL11" i="76" s="1"/>
  <c r="E10" i="64"/>
  <c r="AC11" i="76" s="1"/>
  <c r="D10" i="64"/>
  <c r="T11" i="76" s="1"/>
  <c r="C10" i="64"/>
  <c r="K11" i="76" s="1"/>
  <c r="B10" i="64"/>
  <c r="B11" i="76" s="1"/>
  <c r="O9" i="64"/>
  <c r="DO10" i="76" s="1"/>
  <c r="N9" i="64"/>
  <c r="DF10" i="76" s="1"/>
  <c r="M9" i="64"/>
  <c r="CW10" i="76"/>
  <c r="L9" i="64"/>
  <c r="CN10" i="76" s="1"/>
  <c r="K9" i="64"/>
  <c r="CE10" i="76" s="1"/>
  <c r="J9" i="64"/>
  <c r="BV10" i="76" s="1"/>
  <c r="I9" i="64"/>
  <c r="BM10" i="76" s="1"/>
  <c r="H9" i="64"/>
  <c r="BD10" i="76" s="1"/>
  <c r="G9" i="64"/>
  <c r="AU10" i="76" s="1"/>
  <c r="F9" i="64"/>
  <c r="AL10" i="76" s="1"/>
  <c r="E9" i="64"/>
  <c r="AC10" i="76"/>
  <c r="D9" i="64"/>
  <c r="T10" i="76" s="1"/>
  <c r="C9" i="64"/>
  <c r="K10" i="76" s="1"/>
  <c r="B9" i="64"/>
  <c r="B10" i="76" s="1"/>
  <c r="O8" i="64"/>
  <c r="DO9" i="76" s="1"/>
  <c r="N8" i="64"/>
  <c r="DF9" i="76" s="1"/>
  <c r="M8" i="64"/>
  <c r="CW9" i="76" s="1"/>
  <c r="L8" i="64"/>
  <c r="CN9" i="76" s="1"/>
  <c r="K8" i="64"/>
  <c r="CE9" i="76" s="1"/>
  <c r="J8" i="64"/>
  <c r="BV9" i="76" s="1"/>
  <c r="I8" i="64"/>
  <c r="BM9" i="76" s="1"/>
  <c r="H8" i="64"/>
  <c r="BD9" i="76" s="1"/>
  <c r="G8" i="64"/>
  <c r="AU9" i="76"/>
  <c r="F8" i="64"/>
  <c r="AL9" i="76" s="1"/>
  <c r="E8" i="64"/>
  <c r="AC9" i="76" s="1"/>
  <c r="D8" i="64"/>
  <c r="T9" i="76" s="1"/>
  <c r="C8" i="64"/>
  <c r="K9" i="76"/>
  <c r="B8" i="64"/>
  <c r="B9" i="76" s="1"/>
  <c r="O7" i="64"/>
  <c r="DO8" i="76" s="1"/>
  <c r="N7" i="64"/>
  <c r="DF8" i="76" s="1"/>
  <c r="M7" i="64"/>
  <c r="CW8" i="76"/>
  <c r="L7" i="64"/>
  <c r="CN8" i="76" s="1"/>
  <c r="K7" i="64"/>
  <c r="CE8" i="76" s="1"/>
  <c r="J7" i="64"/>
  <c r="BV8" i="76" s="1"/>
  <c r="I7" i="64"/>
  <c r="BM8" i="76" s="1"/>
  <c r="H7" i="64"/>
  <c r="BD8" i="76" s="1"/>
  <c r="G7" i="64"/>
  <c r="AU8" i="76" s="1"/>
  <c r="F7" i="64"/>
  <c r="AL8" i="76" s="1"/>
  <c r="E7" i="64"/>
  <c r="AC8" i="76" s="1"/>
  <c r="D7" i="64"/>
  <c r="T8" i="76" s="1"/>
  <c r="C7" i="64"/>
  <c r="K8" i="76" s="1"/>
  <c r="B7" i="64"/>
  <c r="B8" i="76"/>
  <c r="O6" i="64"/>
  <c r="DO7" i="76" s="1"/>
  <c r="N6" i="64"/>
  <c r="DF7" i="76" s="1"/>
  <c r="M6" i="64"/>
  <c r="CW7" i="76" s="1"/>
  <c r="L6" i="64"/>
  <c r="CN7" i="76" s="1"/>
  <c r="K6" i="64"/>
  <c r="CE7" i="76" s="1"/>
  <c r="J6" i="64"/>
  <c r="BV7" i="76" s="1"/>
  <c r="I6" i="64"/>
  <c r="BM7" i="76" s="1"/>
  <c r="H6" i="64"/>
  <c r="BD7" i="76"/>
  <c r="G6" i="64"/>
  <c r="AU7" i="76" s="1"/>
  <c r="F6" i="64"/>
  <c r="AL7" i="76" s="1"/>
  <c r="E6" i="64"/>
  <c r="AC7" i="76" s="1"/>
  <c r="D6" i="64"/>
  <c r="T7" i="76"/>
  <c r="C6" i="64"/>
  <c r="K7" i="76" s="1"/>
  <c r="B6" i="64"/>
  <c r="B7" i="76" s="1"/>
  <c r="O5" i="64"/>
  <c r="DO6" i="76" s="1"/>
  <c r="N5" i="64"/>
  <c r="DF6" i="76" s="1"/>
  <c r="M5" i="64"/>
  <c r="CW6" i="76" s="1"/>
  <c r="L5" i="64"/>
  <c r="CN6" i="76" s="1"/>
  <c r="K5" i="64"/>
  <c r="CE6" i="76" s="1"/>
  <c r="J5" i="64"/>
  <c r="BV6" i="76" s="1"/>
  <c r="I5" i="64"/>
  <c r="BM6" i="76" s="1"/>
  <c r="H5" i="64"/>
  <c r="BD6" i="76" s="1"/>
  <c r="G5" i="64"/>
  <c r="AU6" i="76" s="1"/>
  <c r="F5" i="64"/>
  <c r="AL6" i="76"/>
  <c r="E5" i="64"/>
  <c r="AC6" i="76" s="1"/>
  <c r="D5" i="64"/>
  <c r="T6" i="76" s="1"/>
  <c r="C5" i="64"/>
  <c r="K6" i="76" s="1"/>
  <c r="B5" i="64"/>
  <c r="B6" i="76"/>
  <c r="O4" i="64"/>
  <c r="DO5" i="76" s="1"/>
  <c r="N4" i="64"/>
  <c r="DF5" i="76" s="1"/>
  <c r="M4" i="64"/>
  <c r="CW5" i="76" s="1"/>
  <c r="L4" i="64"/>
  <c r="CN5" i="76"/>
  <c r="K4" i="64"/>
  <c r="CE5" i="76" s="1"/>
  <c r="J4" i="64"/>
  <c r="BV5" i="76" s="1"/>
  <c r="I4" i="64"/>
  <c r="BM5" i="76" s="1"/>
  <c r="H4" i="64"/>
  <c r="BD5" i="76" s="1"/>
  <c r="G4" i="64"/>
  <c r="AU5" i="76" s="1"/>
  <c r="F4" i="64"/>
  <c r="AL5" i="76" s="1"/>
  <c r="E4" i="64"/>
  <c r="AC5" i="76" s="1"/>
  <c r="D4" i="64"/>
  <c r="T5" i="76"/>
  <c r="C4" i="64"/>
  <c r="K5" i="76" s="1"/>
  <c r="B4" i="64"/>
  <c r="B5" i="76" s="1"/>
  <c r="O3" i="64"/>
  <c r="DO4" i="76" s="1"/>
  <c r="N3" i="64"/>
  <c r="DF4" i="76"/>
  <c r="M3" i="64"/>
  <c r="CW4" i="76" s="1"/>
  <c r="L3" i="64"/>
  <c r="CN4" i="76" s="1"/>
  <c r="K3" i="64"/>
  <c r="CE4" i="76" s="1"/>
  <c r="J3" i="64"/>
  <c r="BV4" i="76" s="1"/>
  <c r="I3" i="64"/>
  <c r="BM4" i="76" s="1"/>
  <c r="H3" i="64"/>
  <c r="BD4" i="76"/>
  <c r="G3" i="64"/>
  <c r="AU4" i="76" s="1"/>
  <c r="F3" i="64"/>
  <c r="AL4" i="76"/>
  <c r="E3" i="64"/>
  <c r="AC4" i="76" s="1"/>
  <c r="D3" i="64"/>
  <c r="T4" i="76"/>
  <c r="C3" i="64"/>
  <c r="K4" i="76" s="1"/>
  <c r="B3" i="64"/>
  <c r="B4" i="76"/>
  <c r="B15" i="117"/>
  <c r="C15"/>
  <c r="D15" i="77" s="1"/>
  <c r="R42" i="78"/>
  <c r="AH42" s="1"/>
  <c r="AX42" s="1"/>
  <c r="BN42" s="1"/>
  <c r="CD42" s="1"/>
  <c r="CT42" s="1"/>
  <c r="AX41"/>
  <c r="BN41" s="1"/>
  <c r="CD41" s="1"/>
  <c r="CT41" s="1"/>
  <c r="R41"/>
  <c r="AH41" s="1"/>
  <c r="O37" i="64"/>
  <c r="DO38" i="76" s="1"/>
  <c r="DU38" s="1"/>
  <c r="DG39" i="78"/>
  <c r="N37" i="64"/>
  <c r="DF38" i="76" s="1"/>
  <c r="CY39" i="78"/>
  <c r="M37" i="64"/>
  <c r="CW38" i="76" s="1"/>
  <c r="CQ39" i="78"/>
  <c r="L37" i="64"/>
  <c r="CN38" i="76" s="1"/>
  <c r="CT38" s="1"/>
  <c r="CI39" i="78"/>
  <c r="K37" i="64"/>
  <c r="CE38" i="76" s="1"/>
  <c r="CA39" i="78"/>
  <c r="J37" i="64"/>
  <c r="BV38" i="76" s="1"/>
  <c r="BS39" i="78"/>
  <c r="I37" i="64"/>
  <c r="BM38" i="76"/>
  <c r="BK39" i="78"/>
  <c r="H37" i="64"/>
  <c r="BD38" i="76" s="1"/>
  <c r="BC39" i="78"/>
  <c r="G37" i="64"/>
  <c r="AU38" i="76" s="1"/>
  <c r="AU39" i="78"/>
  <c r="F37" i="64"/>
  <c r="AL38" i="76"/>
  <c r="AR38" s="1"/>
  <c r="AS38"/>
  <c r="AM39" i="78"/>
  <c r="E37" i="64"/>
  <c r="AC38" i="76" s="1"/>
  <c r="AE39" i="78"/>
  <c r="D37" i="64"/>
  <c r="T38" i="76" s="1"/>
  <c r="Z38" s="1"/>
  <c r="W39" i="78"/>
  <c r="C37" i="64"/>
  <c r="K38" i="76" s="1"/>
  <c r="O39" i="78"/>
  <c r="B37" i="64"/>
  <c r="B38" i="76" s="1"/>
  <c r="G39" i="78"/>
  <c r="O36" i="64"/>
  <c r="DO37" i="76"/>
  <c r="DG38" i="78"/>
  <c r="N36" i="64"/>
  <c r="DF37" i="76" s="1"/>
  <c r="CY38" i="78"/>
  <c r="M36" i="64"/>
  <c r="CW37" i="76" s="1"/>
  <c r="CQ38" i="78"/>
  <c r="L36" i="64"/>
  <c r="CN37" i="76" s="1"/>
  <c r="CI38" i="78"/>
  <c r="K36" i="64"/>
  <c r="CE37" i="76"/>
  <c r="CA38" i="78"/>
  <c r="J36" i="64"/>
  <c r="BV37" i="76" s="1"/>
  <c r="BS38" i="78"/>
  <c r="I36" i="64"/>
  <c r="BM37" i="76" s="1"/>
  <c r="BK38" i="78"/>
  <c r="H36" i="64"/>
  <c r="BD37" i="76" s="1"/>
  <c r="BC38" i="78"/>
  <c r="G36" i="64"/>
  <c r="AU37" i="76"/>
  <c r="AU38" i="78"/>
  <c r="F36" i="64"/>
  <c r="AL37" i="76" s="1"/>
  <c r="AM38" i="78"/>
  <c r="E36" i="64"/>
  <c r="AC37" i="76" s="1"/>
  <c r="AE38" i="78"/>
  <c r="D36" i="64"/>
  <c r="T37" i="76" s="1"/>
  <c r="W38" i="78"/>
  <c r="C36" i="64"/>
  <c r="K37" i="76" s="1"/>
  <c r="O38" i="78"/>
  <c r="B36" i="64"/>
  <c r="B37" i="76" s="1"/>
  <c r="H37" s="1"/>
  <c r="G38" i="78"/>
  <c r="O35" i="64"/>
  <c r="DO36" i="76" s="1"/>
  <c r="DG37" i="78"/>
  <c r="N35" i="64"/>
  <c r="DF36" i="76" s="1"/>
  <c r="CY37" i="78"/>
  <c r="M35" i="64"/>
  <c r="CW36" i="76" s="1"/>
  <c r="CQ37" i="78"/>
  <c r="L35" i="64"/>
  <c r="CN36" i="76" s="1"/>
  <c r="CT36" s="1"/>
  <c r="CI37" i="78"/>
  <c r="K35" i="64"/>
  <c r="CE36" i="76"/>
  <c r="CA37" i="78"/>
  <c r="J35" i="64"/>
  <c r="BV36" i="76" s="1"/>
  <c r="BS37" i="78"/>
  <c r="I35" i="64"/>
  <c r="BM36" i="76" s="1"/>
  <c r="BK37" i="78"/>
  <c r="H35" i="64"/>
  <c r="BD36" i="76" s="1"/>
  <c r="BJ36" s="1"/>
  <c r="BC37" i="78"/>
  <c r="G35" i="64"/>
  <c r="AU36" i="76" s="1"/>
  <c r="AU37" i="78"/>
  <c r="F35" i="64"/>
  <c r="AL36" i="76" s="1"/>
  <c r="AM37" i="78"/>
  <c r="E35" i="64"/>
  <c r="AC36" i="76" s="1"/>
  <c r="AE37" i="78"/>
  <c r="D35" i="64"/>
  <c r="T36" i="76" s="1"/>
  <c r="W37" i="78"/>
  <c r="C35" i="64"/>
  <c r="K36" i="76" s="1"/>
  <c r="O37" i="78"/>
  <c r="B35" i="64"/>
  <c r="B36" i="76"/>
  <c r="G37" i="78"/>
  <c r="O34" i="64"/>
  <c r="DO35" i="76" s="1"/>
  <c r="DG36" i="78"/>
  <c r="N34" i="64"/>
  <c r="DF35" i="76" s="1"/>
  <c r="DL35" s="1"/>
  <c r="CY36" i="78"/>
  <c r="M34" i="64"/>
  <c r="CW35" i="76" s="1"/>
  <c r="CQ36" i="78"/>
  <c r="L34" i="64"/>
  <c r="CN35" i="76" s="1"/>
  <c r="CI36" i="78"/>
  <c r="K34" i="64"/>
  <c r="CE35" i="76"/>
  <c r="CA36" i="78"/>
  <c r="J34" i="64"/>
  <c r="BV35" i="76" s="1"/>
  <c r="BS36" i="78"/>
  <c r="I34" i="64"/>
  <c r="BM35" i="76" s="1"/>
  <c r="BK36" i="78"/>
  <c r="H34" i="64"/>
  <c r="BD35" i="76"/>
  <c r="BJ35" s="1"/>
  <c r="BC36" i="78"/>
  <c r="G34" i="64"/>
  <c r="AU35" i="76" s="1"/>
  <c r="AU36" i="78"/>
  <c r="F34" i="64"/>
  <c r="AL35" i="76"/>
  <c r="AR35" s="1"/>
  <c r="AM36" i="78"/>
  <c r="E34" i="64"/>
  <c r="AC35" i="76" s="1"/>
  <c r="AE36" i="78"/>
  <c r="D34" i="64"/>
  <c r="T35" i="76" s="1"/>
  <c r="W36" i="78"/>
  <c r="C34" i="64"/>
  <c r="K35" i="76" s="1"/>
  <c r="O36" i="78"/>
  <c r="B34" i="64"/>
  <c r="B35" i="76" s="1"/>
  <c r="G36" i="78"/>
  <c r="O33" i="64"/>
  <c r="DO34" i="76"/>
  <c r="DG35" i="78"/>
  <c r="N33" i="64"/>
  <c r="DF34" i="76" s="1"/>
  <c r="CY35" i="78"/>
  <c r="M33" i="64"/>
  <c r="CW34" i="76" s="1"/>
  <c r="CQ35" i="78"/>
  <c r="L33" i="64"/>
  <c r="CN34" i="76" s="1"/>
  <c r="CT34" s="1"/>
  <c r="CI35" i="78"/>
  <c r="K33" i="64"/>
  <c r="CE34" i="76"/>
  <c r="CA35" i="78"/>
  <c r="J33" i="64"/>
  <c r="BV34" i="76" s="1"/>
  <c r="BS35" i="78"/>
  <c r="I33" i="64"/>
  <c r="BM34" i="76" s="1"/>
  <c r="BK35" i="78"/>
  <c r="H33" i="64"/>
  <c r="BD34" i="76" s="1"/>
  <c r="BC35" i="78"/>
  <c r="G33" i="64"/>
  <c r="AU34" i="76" s="1"/>
  <c r="AU35" i="78"/>
  <c r="F33" i="64"/>
  <c r="AL34" i="76" s="1"/>
  <c r="AM35" i="78"/>
  <c r="E33" i="64"/>
  <c r="AC34" i="76" s="1"/>
  <c r="AE35" i="78"/>
  <c r="D33" i="64"/>
  <c r="T34" i="76" s="1"/>
  <c r="Z34" s="1"/>
  <c r="W35" i="78"/>
  <c r="C33" i="64"/>
  <c r="K34" i="76" s="1"/>
  <c r="O35" i="78"/>
  <c r="B33" i="64"/>
  <c r="B34" i="76" s="1"/>
  <c r="G35" i="78"/>
  <c r="O32" i="64"/>
  <c r="DO33" i="76" s="1"/>
  <c r="DG34" i="78"/>
  <c r="N32" i="64"/>
  <c r="DF33" i="76" s="1"/>
  <c r="CY34" i="78"/>
  <c r="M32" i="64"/>
  <c r="CW33" i="76" s="1"/>
  <c r="CQ34" i="78"/>
  <c r="L32" i="64"/>
  <c r="CN33" i="76"/>
  <c r="CT33" s="1"/>
  <c r="CI34" i="78"/>
  <c r="K32" i="64"/>
  <c r="CE33" i="76" s="1"/>
  <c r="CA34" i="78"/>
  <c r="J32" i="64"/>
  <c r="BV33" i="76" s="1"/>
  <c r="CB33" s="1"/>
  <c r="BS34" i="78"/>
  <c r="I32" i="64"/>
  <c r="BM33" i="76" s="1"/>
  <c r="BK34" i="78"/>
  <c r="H32" i="64"/>
  <c r="BD33" i="76" s="1"/>
  <c r="BC34" i="78"/>
  <c r="G32" i="64"/>
  <c r="AU33" i="76" s="1"/>
  <c r="AU34" i="78"/>
  <c r="F32" i="64"/>
  <c r="AL33" i="76" s="1"/>
  <c r="AM34" i="78"/>
  <c r="E32" i="64"/>
  <c r="AC33" i="76" s="1"/>
  <c r="AE34" i="78"/>
  <c r="D32" i="64"/>
  <c r="T33" i="76"/>
  <c r="Z33" s="1"/>
  <c r="W34" i="78"/>
  <c r="C32" i="64"/>
  <c r="K33" i="76" s="1"/>
  <c r="O34" i="78"/>
  <c r="B32" i="64"/>
  <c r="B33" i="76" s="1"/>
  <c r="H33" s="1"/>
  <c r="G34" i="78"/>
  <c r="O31" i="64"/>
  <c r="DO32" i="76" s="1"/>
  <c r="DG33" i="78"/>
  <c r="N31" i="64"/>
  <c r="DF32" i="76" s="1"/>
  <c r="CY33" i="78"/>
  <c r="M31" i="64"/>
  <c r="CW32" i="76"/>
  <c r="CQ33" i="78"/>
  <c r="L31" i="64"/>
  <c r="CN32" i="76" s="1"/>
  <c r="CI33" i="78"/>
  <c r="K31" i="64"/>
  <c r="CE32" i="76" s="1"/>
  <c r="CA33" i="78"/>
  <c r="J31" i="64"/>
  <c r="BV32" i="76"/>
  <c r="CB32" s="1"/>
  <c r="BS33" i="78"/>
  <c r="I31" i="64"/>
  <c r="BM32" i="76" s="1"/>
  <c r="BK33" i="78"/>
  <c r="H31" i="64"/>
  <c r="BD32" i="76"/>
  <c r="BJ32" s="1"/>
  <c r="BC33" i="78"/>
  <c r="G31" i="64"/>
  <c r="AU32" i="76" s="1"/>
  <c r="AU33" i="78"/>
  <c r="F31" i="64"/>
  <c r="AL32" i="76" s="1"/>
  <c r="AM33" i="78"/>
  <c r="E31" i="64"/>
  <c r="AC32" i="76" s="1"/>
  <c r="AE33" i="78"/>
  <c r="D31" i="64"/>
  <c r="T32" i="76" s="1"/>
  <c r="W33" i="78"/>
  <c r="C31" i="64"/>
  <c r="K32" i="76"/>
  <c r="O33" i="78"/>
  <c r="B31" i="64"/>
  <c r="B32" i="76" s="1"/>
  <c r="G33" i="78"/>
  <c r="O30" i="64"/>
  <c r="DO31" i="76" s="1"/>
  <c r="DG32" i="78"/>
  <c r="N30" i="64"/>
  <c r="DF31" i="76" s="1"/>
  <c r="DL31" s="1"/>
  <c r="CY32" i="78"/>
  <c r="M30" i="64"/>
  <c r="CW31" i="76"/>
  <c r="CQ32" i="78"/>
  <c r="L30" i="64"/>
  <c r="CN31" i="76" s="1"/>
  <c r="CI32" i="78"/>
  <c r="K30" i="64"/>
  <c r="CE31" i="76" s="1"/>
  <c r="CA32" i="78"/>
  <c r="J30" i="64"/>
  <c r="BV31" i="76" s="1"/>
  <c r="BS32" i="78"/>
  <c r="I30" i="64"/>
  <c r="BM31" i="76" s="1"/>
  <c r="BK32" i="78"/>
  <c r="H30" i="64"/>
  <c r="BD31" i="76" s="1"/>
  <c r="BC32" i="78"/>
  <c r="G30" i="64"/>
  <c r="AU31" i="76" s="1"/>
  <c r="AU32" i="78"/>
  <c r="F30" i="64"/>
  <c r="AL31" i="76" s="1"/>
  <c r="AR31" s="1"/>
  <c r="AM32" i="78"/>
  <c r="E30" i="64"/>
  <c r="AC31" i="76" s="1"/>
  <c r="AE32" i="78"/>
  <c r="D30" i="64"/>
  <c r="T31" i="76" s="1"/>
  <c r="W32" i="78"/>
  <c r="C30" i="64"/>
  <c r="K31" i="76" s="1"/>
  <c r="O32" i="78"/>
  <c r="B30" i="64"/>
  <c r="B31" i="76" s="1"/>
  <c r="G32" i="78"/>
  <c r="O29" i="64"/>
  <c r="DO30" i="76" s="1"/>
  <c r="DG31" i="78"/>
  <c r="N29" i="64"/>
  <c r="DF30" i="76"/>
  <c r="DL30" s="1"/>
  <c r="CY31" i="78"/>
  <c r="M29" i="64"/>
  <c r="CW30" i="76" s="1"/>
  <c r="CQ31" i="78"/>
  <c r="L29" i="64"/>
  <c r="CN30" i="76" s="1"/>
  <c r="CT30" s="1"/>
  <c r="CI31" i="78"/>
  <c r="K29" i="64"/>
  <c r="CE30" i="76" s="1"/>
  <c r="CA31" i="78"/>
  <c r="J29" i="64"/>
  <c r="BV30" i="76" s="1"/>
  <c r="BS31" i="78"/>
  <c r="I29" i="64"/>
  <c r="BM30" i="76"/>
  <c r="BK31" i="78"/>
  <c r="H29" i="64"/>
  <c r="BD30" i="76" s="1"/>
  <c r="BC31" i="78"/>
  <c r="G29" i="64"/>
  <c r="AU30" i="76" s="1"/>
  <c r="AU31" i="78"/>
  <c r="F29" i="64"/>
  <c r="AL30" i="76"/>
  <c r="AR30" s="1"/>
  <c r="AM31" i="78"/>
  <c r="E29" i="64"/>
  <c r="AC30" i="76" s="1"/>
  <c r="AE31" i="78"/>
  <c r="D29" i="64"/>
  <c r="T30" i="76"/>
  <c r="Z30" s="1"/>
  <c r="W31" i="78"/>
  <c r="C29" i="64"/>
  <c r="K30" i="76" s="1"/>
  <c r="O31" i="78"/>
  <c r="B29" i="64"/>
  <c r="B30" i="76" s="1"/>
  <c r="G31" i="78"/>
  <c r="O28" i="64"/>
  <c r="DO29" i="76" s="1"/>
  <c r="DG30" i="78"/>
  <c r="N28" i="64"/>
  <c r="DF29" i="76" s="1"/>
  <c r="CY30" i="78"/>
  <c r="M28" i="64"/>
  <c r="CW29" i="76"/>
  <c r="CQ30" i="78"/>
  <c r="L28" i="64"/>
  <c r="CN29" i="76" s="1"/>
  <c r="CI30" i="78"/>
  <c r="K28" i="64"/>
  <c r="CE29" i="76" s="1"/>
  <c r="CA30" i="78"/>
  <c r="J28" i="64"/>
  <c r="BV29" i="76" s="1"/>
  <c r="CB29" s="1"/>
  <c r="BS30" i="78"/>
  <c r="I28" i="64"/>
  <c r="BM29" i="76" s="1"/>
  <c r="BK30" i="78"/>
  <c r="H28" i="64"/>
  <c r="BD29" i="76" s="1"/>
  <c r="BC30" i="78"/>
  <c r="G28" i="64"/>
  <c r="AU29" i="76"/>
  <c r="AU30" i="78"/>
  <c r="F28" i="64"/>
  <c r="AL29" i="76" s="1"/>
  <c r="AM30" i="78"/>
  <c r="E28" i="64"/>
  <c r="AC29" i="76" s="1"/>
  <c r="AE30" i="78"/>
  <c r="D28" i="64"/>
  <c r="T29" i="76"/>
  <c r="Z29" s="1"/>
  <c r="AA29"/>
  <c r="W30" i="78"/>
  <c r="C28" i="64"/>
  <c r="K29" i="76" s="1"/>
  <c r="O30" i="78"/>
  <c r="B28" i="64"/>
  <c r="B29" i="76" s="1"/>
  <c r="H29" s="1"/>
  <c r="G30" i="78"/>
  <c r="O27" i="64"/>
  <c r="DO28" i="76"/>
  <c r="DG29" i="78"/>
  <c r="N27" i="64"/>
  <c r="DF28" i="76" s="1"/>
  <c r="CY29" i="78"/>
  <c r="M27" i="64"/>
  <c r="CW28" i="76" s="1"/>
  <c r="CQ29" i="78"/>
  <c r="L27" i="64"/>
  <c r="CN28" i="76" s="1"/>
  <c r="CI29" i="78"/>
  <c r="K27" i="64"/>
  <c r="CE28" i="76"/>
  <c r="CA29" i="78"/>
  <c r="J27" i="64"/>
  <c r="BV28" i="76" s="1"/>
  <c r="BS29" i="78"/>
  <c r="I27" i="64"/>
  <c r="BM28" i="76" s="1"/>
  <c r="BK29" i="78"/>
  <c r="H27" i="64"/>
  <c r="BD28" i="76" s="1"/>
  <c r="BJ28" s="1"/>
  <c r="BC29" i="78"/>
  <c r="G27" i="64"/>
  <c r="AU28" i="76" s="1"/>
  <c r="AU29" i="78"/>
  <c r="F27" i="64"/>
  <c r="AL28" i="76" s="1"/>
  <c r="AM29" i="78"/>
  <c r="E27" i="64"/>
  <c r="AC28" i="76" s="1"/>
  <c r="AE29" i="78"/>
  <c r="D27" i="64"/>
  <c r="T28" i="76" s="1"/>
  <c r="W29" i="78"/>
  <c r="C27" i="64"/>
  <c r="K28" i="76"/>
  <c r="O29" i="78"/>
  <c r="B27" i="64"/>
  <c r="B28" i="76" s="1"/>
  <c r="G29" i="78"/>
  <c r="O26" i="64"/>
  <c r="DO27" i="76" s="1"/>
  <c r="DG28" i="78"/>
  <c r="N26" i="64"/>
  <c r="DF27" i="76" s="1"/>
  <c r="DL27" s="1"/>
  <c r="CY28" i="78"/>
  <c r="M26" i="64"/>
  <c r="CW27" i="76" s="1"/>
  <c r="CQ28" i="78"/>
  <c r="L26" i="64"/>
  <c r="CN27" i="76" s="1"/>
  <c r="CI28" i="78"/>
  <c r="K26" i="64"/>
  <c r="CE27" i="76"/>
  <c r="CA28" i="78"/>
  <c r="J26" i="64"/>
  <c r="BV27" i="76" s="1"/>
  <c r="BS28" i="78"/>
  <c r="I26" i="64"/>
  <c r="BM27" i="76" s="1"/>
  <c r="BK28" i="78"/>
  <c r="H26" i="64"/>
  <c r="BD27" i="76"/>
  <c r="BJ27" s="1"/>
  <c r="BC28" i="78"/>
  <c r="G26" i="64"/>
  <c r="AU27" i="76" s="1"/>
  <c r="AU28" i="78"/>
  <c r="F26" i="64"/>
  <c r="AL27" i="76"/>
  <c r="AR27" s="1"/>
  <c r="AM28" i="78"/>
  <c r="E26" i="64"/>
  <c r="AC27" i="76" s="1"/>
  <c r="AE28" i="78"/>
  <c r="D26" i="64"/>
  <c r="T27" i="76" s="1"/>
  <c r="W28" i="78"/>
  <c r="C26" i="64"/>
  <c r="K27" i="76" s="1"/>
  <c r="S27" s="1"/>
  <c r="O28" i="78"/>
  <c r="B26" i="64"/>
  <c r="B27" i="76" s="1"/>
  <c r="H27" s="1"/>
  <c r="G28" i="78"/>
  <c r="O25" i="64"/>
  <c r="DO26" i="76" s="1"/>
  <c r="DG27" i="78"/>
  <c r="N25" i="64"/>
  <c r="DF26" i="76"/>
  <c r="DL26" s="1"/>
  <c r="CY27" i="78"/>
  <c r="M25" i="64"/>
  <c r="CW26" i="76" s="1"/>
  <c r="CQ27" i="78"/>
  <c r="L25" i="64"/>
  <c r="CN26" i="76" s="1"/>
  <c r="CT26" s="1"/>
  <c r="CI27" i="78"/>
  <c r="K25" i="64"/>
  <c r="CE26" i="76" s="1"/>
  <c r="CM26" s="1"/>
  <c r="CA27" i="78"/>
  <c r="J25" i="64"/>
  <c r="BV26" i="76" s="1"/>
  <c r="CB26" s="1"/>
  <c r="BS27" i="78"/>
  <c r="I25" i="64"/>
  <c r="BM26" i="76" s="1"/>
  <c r="BU26" s="1"/>
  <c r="BK27" i="78"/>
  <c r="H25" i="64"/>
  <c r="BD26" i="76" s="1"/>
  <c r="BC27" i="78"/>
  <c r="G25" i="64"/>
  <c r="AU26" i="76" s="1"/>
  <c r="AU27" i="78"/>
  <c r="F25" i="64"/>
  <c r="AL26" i="76"/>
  <c r="AR26" s="1"/>
  <c r="AM27" i="78"/>
  <c r="E25" i="64"/>
  <c r="AC26" i="76" s="1"/>
  <c r="AE27" i="78"/>
  <c r="D25" i="64"/>
  <c r="T26" i="76" s="1"/>
  <c r="W27" i="78"/>
  <c r="C25" i="64"/>
  <c r="K26" i="76" s="1"/>
  <c r="S26" s="1"/>
  <c r="O27" i="78"/>
  <c r="B25" i="64"/>
  <c r="B26" i="76" s="1"/>
  <c r="G27" i="78"/>
  <c r="O24" i="64"/>
  <c r="DO25" i="76" s="1"/>
  <c r="DW25" s="1"/>
  <c r="DG26" i="78"/>
  <c r="N24" i="64"/>
  <c r="DF25" i="76" s="1"/>
  <c r="CY26" i="78"/>
  <c r="M24" i="64"/>
  <c r="CW25" i="76" s="1"/>
  <c r="CQ26" i="78"/>
  <c r="L24" i="64"/>
  <c r="CN25" i="76" s="1"/>
  <c r="CI26" i="78"/>
  <c r="K24" i="64"/>
  <c r="CE25" i="76" s="1"/>
  <c r="CA26" i="78"/>
  <c r="J24" i="64"/>
  <c r="BV25" i="76" s="1"/>
  <c r="BS26" i="78"/>
  <c r="I24" i="64"/>
  <c r="BM25" i="76" s="1"/>
  <c r="BU25"/>
  <c r="BK26" i="78"/>
  <c r="H24" i="64"/>
  <c r="BD25" i="76" s="1"/>
  <c r="BC26" i="78"/>
  <c r="G24" i="64"/>
  <c r="AU25" i="76"/>
  <c r="BC25" s="1"/>
  <c r="AU26" i="78"/>
  <c r="F24" i="64"/>
  <c r="AL25" i="76" s="1"/>
  <c r="AM26" i="78"/>
  <c r="E24" i="64"/>
  <c r="AC25" i="76" s="1"/>
  <c r="AE26" i="78"/>
  <c r="D24" i="64"/>
  <c r="T25" i="76" s="1"/>
  <c r="W26" i="78"/>
  <c r="C24" i="64"/>
  <c r="K25" i="76"/>
  <c r="O26" i="78"/>
  <c r="B24" i="64"/>
  <c r="B25" i="76" s="1"/>
  <c r="G26" i="78"/>
  <c r="DG25"/>
  <c r="CY25"/>
  <c r="CQ25"/>
  <c r="CI25"/>
  <c r="CA25"/>
  <c r="BS25"/>
  <c r="BK25"/>
  <c r="BC25"/>
  <c r="AU25"/>
  <c r="AM25"/>
  <c r="AE25"/>
  <c r="W25"/>
  <c r="O25"/>
  <c r="G25"/>
  <c r="DG24"/>
  <c r="CY24"/>
  <c r="CQ24"/>
  <c r="CI24"/>
  <c r="CA24"/>
  <c r="BS24"/>
  <c r="BK24"/>
  <c r="BC24"/>
  <c r="AU24"/>
  <c r="AM24"/>
  <c r="AE24"/>
  <c r="W24"/>
  <c r="O24"/>
  <c r="G24"/>
  <c r="DG23"/>
  <c r="CY23"/>
  <c r="CQ23"/>
  <c r="CI23"/>
  <c r="CA23"/>
  <c r="BS23"/>
  <c r="BK23"/>
  <c r="BC23"/>
  <c r="AU23"/>
  <c r="AM23"/>
  <c r="AE23"/>
  <c r="W23"/>
  <c r="O23"/>
  <c r="G23"/>
  <c r="DG22"/>
  <c r="CY22"/>
  <c r="CQ22"/>
  <c r="CI22"/>
  <c r="CA22"/>
  <c r="BS22"/>
  <c r="BK22"/>
  <c r="BC22"/>
  <c r="AU22"/>
  <c r="AM22"/>
  <c r="AE22"/>
  <c r="W22"/>
  <c r="O22"/>
  <c r="G22"/>
  <c r="DG21"/>
  <c r="CY21"/>
  <c r="CQ21"/>
  <c r="CI21"/>
  <c r="CA21"/>
  <c r="BS21"/>
  <c r="BK21"/>
  <c r="BC21"/>
  <c r="AU21"/>
  <c r="AM21"/>
  <c r="AE21"/>
  <c r="W21"/>
  <c r="O21"/>
  <c r="G21"/>
  <c r="DG20"/>
  <c r="CY20"/>
  <c r="CQ20"/>
  <c r="CI20"/>
  <c r="CA20"/>
  <c r="BS20"/>
  <c r="BK20"/>
  <c r="BC20"/>
  <c r="AU20"/>
  <c r="AM20"/>
  <c r="AE20"/>
  <c r="W20"/>
  <c r="O20"/>
  <c r="G20"/>
  <c r="DG19"/>
  <c r="CY19"/>
  <c r="CQ19"/>
  <c r="CI19"/>
  <c r="CA19"/>
  <c r="BS19"/>
  <c r="BK19"/>
  <c r="BC19"/>
  <c r="AU19"/>
  <c r="AM19"/>
  <c r="AE19"/>
  <c r="W19"/>
  <c r="O19"/>
  <c r="G19"/>
  <c r="DG18"/>
  <c r="CY18"/>
  <c r="CQ18"/>
  <c r="CI18"/>
  <c r="CA18"/>
  <c r="BS18"/>
  <c r="BK18"/>
  <c r="BC18"/>
  <c r="AU18"/>
  <c r="AM18"/>
  <c r="AE18"/>
  <c r="W18"/>
  <c r="O18"/>
  <c r="G18"/>
  <c r="DG17"/>
  <c r="CY17"/>
  <c r="CQ17"/>
  <c r="CI17"/>
  <c r="CA17"/>
  <c r="BS17"/>
  <c r="BK17"/>
  <c r="BC17"/>
  <c r="AU17"/>
  <c r="AM17"/>
  <c r="AE17"/>
  <c r="W17"/>
  <c r="O17"/>
  <c r="G17"/>
  <c r="DG16"/>
  <c r="CY16"/>
  <c r="CQ16"/>
  <c r="CI16"/>
  <c r="CA16"/>
  <c r="BS16"/>
  <c r="BK16"/>
  <c r="BC16"/>
  <c r="AU16"/>
  <c r="AM16"/>
  <c r="AE16"/>
  <c r="W16"/>
  <c r="O16"/>
  <c r="G16"/>
  <c r="DG15"/>
  <c r="CY15"/>
  <c r="CQ15"/>
  <c r="CI15"/>
  <c r="CA15"/>
  <c r="BS15"/>
  <c r="BK15"/>
  <c r="BC15"/>
  <c r="AU15"/>
  <c r="AM15"/>
  <c r="AE15"/>
  <c r="W15"/>
  <c r="O15"/>
  <c r="G15"/>
  <c r="DG14"/>
  <c r="CY14"/>
  <c r="CQ14"/>
  <c r="CI14"/>
  <c r="CA14"/>
  <c r="BS14"/>
  <c r="BK14"/>
  <c r="BC14"/>
  <c r="AU14"/>
  <c r="AM14"/>
  <c r="AE14"/>
  <c r="W14"/>
  <c r="O14"/>
  <c r="G14"/>
  <c r="DG13"/>
  <c r="CY13"/>
  <c r="CQ13"/>
  <c r="CI13"/>
  <c r="CA13"/>
  <c r="BS13"/>
  <c r="BK13"/>
  <c r="BC13"/>
  <c r="AU13"/>
  <c r="AM13"/>
  <c r="AE13"/>
  <c r="W13"/>
  <c r="O13"/>
  <c r="G13"/>
  <c r="DG12"/>
  <c r="CY12"/>
  <c r="CQ12"/>
  <c r="CI12"/>
  <c r="CA12"/>
  <c r="BS12"/>
  <c r="BK12"/>
  <c r="BC12"/>
  <c r="AU12"/>
  <c r="AM12"/>
  <c r="AE12"/>
  <c r="W12"/>
  <c r="O12"/>
  <c r="G12"/>
  <c r="DG11"/>
  <c r="CY11"/>
  <c r="CQ11"/>
  <c r="CI11"/>
  <c r="CA11"/>
  <c r="BS11"/>
  <c r="BK11"/>
  <c r="BC11"/>
  <c r="AU11"/>
  <c r="AM11"/>
  <c r="AE11"/>
  <c r="W11"/>
  <c r="O11"/>
  <c r="G11"/>
  <c r="DG10"/>
  <c r="CY10"/>
  <c r="CQ10"/>
  <c r="CI10"/>
  <c r="CA10"/>
  <c r="BS10"/>
  <c r="BK10"/>
  <c r="BC10"/>
  <c r="AU10"/>
  <c r="AM10"/>
  <c r="AE10"/>
  <c r="W10"/>
  <c r="O10"/>
  <c r="G10"/>
  <c r="DG9"/>
  <c r="CY9"/>
  <c r="CQ9"/>
  <c r="CI9"/>
  <c r="CA9"/>
  <c r="BS9"/>
  <c r="BK9"/>
  <c r="BC9"/>
  <c r="AU9"/>
  <c r="AM9"/>
  <c r="AE9"/>
  <c r="W9"/>
  <c r="O9"/>
  <c r="G9"/>
  <c r="DG8"/>
  <c r="CY8"/>
  <c r="CQ8"/>
  <c r="CI8"/>
  <c r="CA8"/>
  <c r="BS8"/>
  <c r="BK8"/>
  <c r="BC8"/>
  <c r="AU8"/>
  <c r="AM8"/>
  <c r="AE8"/>
  <c r="W8"/>
  <c r="O8"/>
  <c r="G8"/>
  <c r="DG7"/>
  <c r="CY7"/>
  <c r="CQ7"/>
  <c r="CI7"/>
  <c r="CA7"/>
  <c r="BS7"/>
  <c r="BK7"/>
  <c r="BC7"/>
  <c r="AU7"/>
  <c r="AM7"/>
  <c r="AE7"/>
  <c r="W7"/>
  <c r="O7"/>
  <c r="G7"/>
  <c r="DG6"/>
  <c r="CY6"/>
  <c r="CQ6"/>
  <c r="CI6"/>
  <c r="CA6"/>
  <c r="BS6"/>
  <c r="BK6"/>
  <c r="BC6"/>
  <c r="AU6"/>
  <c r="AM6"/>
  <c r="AE6"/>
  <c r="W6"/>
  <c r="O6"/>
  <c r="G6"/>
  <c r="DG5"/>
  <c r="CY5"/>
  <c r="CQ5"/>
  <c r="CI5"/>
  <c r="CA5"/>
  <c r="BS5"/>
  <c r="BK5"/>
  <c r="BC5"/>
  <c r="AU5"/>
  <c r="AM5"/>
  <c r="AE5"/>
  <c r="W5"/>
  <c r="O5"/>
  <c r="G5"/>
  <c r="H17" i="289"/>
  <c r="F17" i="117" s="1"/>
  <c r="I17" i="77" s="1"/>
  <c r="G17" i="289"/>
  <c r="E17" i="117" s="1"/>
  <c r="F16"/>
  <c r="E16"/>
  <c r="G16" i="77" s="1"/>
  <c r="F15" i="117"/>
  <c r="I15" i="77" s="1"/>
  <c r="E15" i="117"/>
  <c r="E15" i="118" s="1"/>
  <c r="D14" i="117"/>
  <c r="D14" i="118" s="1"/>
  <c r="E13" i="117"/>
  <c r="E13" i="118" s="1"/>
  <c r="D12" i="117"/>
  <c r="F12" i="77" s="1"/>
  <c r="D11" i="117"/>
  <c r="D11" i="118" s="1"/>
  <c r="D10" i="117"/>
  <c r="F9"/>
  <c r="I9" i="77" s="1"/>
  <c r="E9" i="117"/>
  <c r="E9" i="118" s="1"/>
  <c r="F8" i="117"/>
  <c r="F8" i="118" s="1"/>
  <c r="D8" i="117"/>
  <c r="D8" i="118" s="1"/>
  <c r="F7" i="117"/>
  <c r="I7" i="77" s="1"/>
  <c r="E7" i="117"/>
  <c r="G7" i="77" s="1"/>
  <c r="D6" i="117"/>
  <c r="F5"/>
  <c r="I5" i="77" s="1"/>
  <c r="E5" i="117"/>
  <c r="D4"/>
  <c r="F17" i="118"/>
  <c r="D17"/>
  <c r="C17"/>
  <c r="F16"/>
  <c r="D16"/>
  <c r="C16"/>
  <c r="B16"/>
  <c r="F15"/>
  <c r="D15"/>
  <c r="C15"/>
  <c r="F14"/>
  <c r="E14"/>
  <c r="C14"/>
  <c r="B14"/>
  <c r="F13"/>
  <c r="C13"/>
  <c r="B13"/>
  <c r="D12"/>
  <c r="B12"/>
  <c r="F11"/>
  <c r="C11"/>
  <c r="B11"/>
  <c r="F10"/>
  <c r="E10"/>
  <c r="C10"/>
  <c r="B10"/>
  <c r="C9"/>
  <c r="B9"/>
  <c r="E8"/>
  <c r="C8"/>
  <c r="B8"/>
  <c r="E7"/>
  <c r="D7"/>
  <c r="B7"/>
  <c r="F6"/>
  <c r="C6"/>
  <c r="B6"/>
  <c r="F5"/>
  <c r="D5"/>
  <c r="C5"/>
  <c r="B5"/>
  <c r="E4"/>
  <c r="C4"/>
  <c r="E16" i="77"/>
  <c r="I16"/>
  <c r="C16"/>
  <c r="E14"/>
  <c r="J14" s="1"/>
  <c r="C14"/>
  <c r="C12"/>
  <c r="E11"/>
  <c r="C11"/>
  <c r="G9"/>
  <c r="C9"/>
  <c r="E8"/>
  <c r="H8" s="1"/>
  <c r="C8"/>
  <c r="C7"/>
  <c r="E5"/>
  <c r="C5"/>
  <c r="CN44" i="76"/>
  <c r="BV44"/>
  <c r="BD44"/>
  <c r="T44"/>
  <c r="T43"/>
  <c r="BV42"/>
  <c r="T42"/>
  <c r="BD42" s="1"/>
  <c r="T41"/>
  <c r="DS37"/>
  <c r="DR37"/>
  <c r="DQ37"/>
  <c r="DP37"/>
  <c r="DJ37"/>
  <c r="DI37"/>
  <c r="DH37"/>
  <c r="DG37"/>
  <c r="DA37"/>
  <c r="CZ37"/>
  <c r="CY37"/>
  <c r="CX37"/>
  <c r="CR37"/>
  <c r="CQ37"/>
  <c r="CP37"/>
  <c r="CO37"/>
  <c r="CI37"/>
  <c r="CH37"/>
  <c r="CG37"/>
  <c r="CF37"/>
  <c r="BZ37"/>
  <c r="BY37"/>
  <c r="BX37"/>
  <c r="BW37"/>
  <c r="BQ37"/>
  <c r="BP37"/>
  <c r="BO37"/>
  <c r="BN37"/>
  <c r="BH37"/>
  <c r="BG37"/>
  <c r="BF37"/>
  <c r="BE37"/>
  <c r="AY37"/>
  <c r="AX37"/>
  <c r="AW37"/>
  <c r="AV37"/>
  <c r="AP37"/>
  <c r="AO37"/>
  <c r="AN37"/>
  <c r="AM37"/>
  <c r="AG37"/>
  <c r="AF37"/>
  <c r="AE37"/>
  <c r="AD37"/>
  <c r="X37"/>
  <c r="W37"/>
  <c r="V37"/>
  <c r="U37"/>
  <c r="O37"/>
  <c r="N37"/>
  <c r="M37"/>
  <c r="L37"/>
  <c r="F37"/>
  <c r="E37"/>
  <c r="D37"/>
  <c r="C37"/>
  <c r="BP36"/>
  <c r="AX29"/>
  <c r="CI28"/>
  <c r="CH28"/>
  <c r="CG28"/>
  <c r="CF28"/>
  <c r="CI27"/>
  <c r="CH27"/>
  <c r="CG27"/>
  <c r="CF27"/>
  <c r="CI26"/>
  <c r="CH26"/>
  <c r="CG26"/>
  <c r="CF26"/>
  <c r="CI25"/>
  <c r="CH25"/>
  <c r="CG25"/>
  <c r="CF25"/>
  <c r="DS24"/>
  <c r="DR24"/>
  <c r="DQ24"/>
  <c r="DP24"/>
  <c r="DJ24"/>
  <c r="DN24" s="1"/>
  <c r="DI24"/>
  <c r="DH24"/>
  <c r="DG24"/>
  <c r="DA24"/>
  <c r="CZ24"/>
  <c r="DD24" s="1"/>
  <c r="CY24"/>
  <c r="CX24"/>
  <c r="CR24"/>
  <c r="CQ24"/>
  <c r="CP24"/>
  <c r="CO24"/>
  <c r="CI24"/>
  <c r="CI23" s="1"/>
  <c r="CI22" s="1"/>
  <c r="CH24"/>
  <c r="CH23" s="1"/>
  <c r="CH22" s="1"/>
  <c r="CH21" s="1"/>
  <c r="CH20" s="1"/>
  <c r="CH19" s="1"/>
  <c r="CH18" s="1"/>
  <c r="CH17" s="1"/>
  <c r="CH16" s="1"/>
  <c r="CH15" s="1"/>
  <c r="CH14" s="1"/>
  <c r="CH13" s="1"/>
  <c r="CH12" s="1"/>
  <c r="CH11" s="1"/>
  <c r="CH10" s="1"/>
  <c r="CH9" s="1"/>
  <c r="CH8" s="1"/>
  <c r="CH7" s="1"/>
  <c r="CH6" s="1"/>
  <c r="CH5" s="1"/>
  <c r="CH4" s="1"/>
  <c r="CG24"/>
  <c r="CF24"/>
  <c r="BZ24"/>
  <c r="BX24"/>
  <c r="BW24"/>
  <c r="BQ24"/>
  <c r="BO24"/>
  <c r="BN24"/>
  <c r="BH24"/>
  <c r="BG24"/>
  <c r="BK24" s="1"/>
  <c r="BF24"/>
  <c r="BE24"/>
  <c r="AY24"/>
  <c r="AX24"/>
  <c r="AW24"/>
  <c r="AV24"/>
  <c r="AP24"/>
  <c r="AO24"/>
  <c r="AN24"/>
  <c r="AM24"/>
  <c r="AQ24" s="1"/>
  <c r="AG24"/>
  <c r="AF24"/>
  <c r="AE24"/>
  <c r="AD24"/>
  <c r="X24"/>
  <c r="W24"/>
  <c r="V24"/>
  <c r="Z24" s="1"/>
  <c r="U24"/>
  <c r="O24"/>
  <c r="N24"/>
  <c r="M24"/>
  <c r="L24"/>
  <c r="F24"/>
  <c r="E24"/>
  <c r="D24"/>
  <c r="C24"/>
  <c r="CG23"/>
  <c r="CG22" s="1"/>
  <c r="CF23"/>
  <c r="CF22" s="1"/>
  <c r="CF21" s="1"/>
  <c r="CF20" s="1"/>
  <c r="CF19" s="1"/>
  <c r="CF18" s="1"/>
  <c r="CF17" s="1"/>
  <c r="CF16" s="1"/>
  <c r="CF15" s="1"/>
  <c r="CF14" s="1"/>
  <c r="DS21"/>
  <c r="DR21"/>
  <c r="DQ21"/>
  <c r="DP21"/>
  <c r="DJ21"/>
  <c r="DI21"/>
  <c r="DH21"/>
  <c r="DG21"/>
  <c r="DA21"/>
  <c r="CZ21"/>
  <c r="CY21"/>
  <c r="CX21"/>
  <c r="CR21"/>
  <c r="CQ21"/>
  <c r="CP21"/>
  <c r="CO21"/>
  <c r="BZ21"/>
  <c r="BX21"/>
  <c r="BW21"/>
  <c r="BQ21"/>
  <c r="BO21"/>
  <c r="BN21"/>
  <c r="BH21"/>
  <c r="BG21"/>
  <c r="BF21"/>
  <c r="BE21"/>
  <c r="AY21"/>
  <c r="AX21"/>
  <c r="AW21"/>
  <c r="AV21"/>
  <c r="AP21"/>
  <c r="AO21"/>
  <c r="AN21"/>
  <c r="AM21"/>
  <c r="AG21"/>
  <c r="AF21"/>
  <c r="AE21"/>
  <c r="AD21"/>
  <c r="X21"/>
  <c r="W21"/>
  <c r="V21"/>
  <c r="U21"/>
  <c r="O21"/>
  <c r="N21"/>
  <c r="M21"/>
  <c r="L21"/>
  <c r="F21"/>
  <c r="E21"/>
  <c r="D21"/>
  <c r="C21"/>
  <c r="DS17"/>
  <c r="DR17"/>
  <c r="DQ17"/>
  <c r="DP17"/>
  <c r="DJ17"/>
  <c r="DI17"/>
  <c r="DH17"/>
  <c r="DG17"/>
  <c r="DA17"/>
  <c r="CZ17"/>
  <c r="CY17"/>
  <c r="CX17"/>
  <c r="CR17"/>
  <c r="CQ17"/>
  <c r="CP17"/>
  <c r="CO17"/>
  <c r="BZ17"/>
  <c r="BX17"/>
  <c r="BW17"/>
  <c r="BQ17"/>
  <c r="BO17"/>
  <c r="BN17"/>
  <c r="BH17"/>
  <c r="BG17"/>
  <c r="BF17"/>
  <c r="BE17"/>
  <c r="AY17"/>
  <c r="BC17" s="1"/>
  <c r="AX17"/>
  <c r="AW17"/>
  <c r="BA17" s="1"/>
  <c r="AV17"/>
  <c r="AP17"/>
  <c r="AO17"/>
  <c r="AN17"/>
  <c r="AM17"/>
  <c r="AG17"/>
  <c r="AK17" s="1"/>
  <c r="AF17"/>
  <c r="AE17"/>
  <c r="AD17"/>
  <c r="X17"/>
  <c r="W17"/>
  <c r="V17"/>
  <c r="U17"/>
  <c r="O17"/>
  <c r="S17" s="1"/>
  <c r="N17"/>
  <c r="M17"/>
  <c r="Q17" s="1"/>
  <c r="L17"/>
  <c r="F17"/>
  <c r="E17"/>
  <c r="D17"/>
  <c r="DS15"/>
  <c r="DR15"/>
  <c r="DQ15"/>
  <c r="DJ15"/>
  <c r="DJ14" s="1"/>
  <c r="DJ13" s="1"/>
  <c r="DI15"/>
  <c r="DI14" s="1"/>
  <c r="DI13" s="1"/>
  <c r="DI12" s="1"/>
  <c r="DI11" s="1"/>
  <c r="DI10" s="1"/>
  <c r="DI9" s="1"/>
  <c r="DH15"/>
  <c r="DA15"/>
  <c r="CZ15"/>
  <c r="CY15"/>
  <c r="CR15"/>
  <c r="CQ15"/>
  <c r="CP15"/>
  <c r="BZ15"/>
  <c r="BZ14" s="1"/>
  <c r="BZ13" s="1"/>
  <c r="BZ12" s="1"/>
  <c r="BZ11" s="1"/>
  <c r="BZ10" s="1"/>
  <c r="BZ9" s="1"/>
  <c r="BZ8" s="1"/>
  <c r="BZ7" s="1"/>
  <c r="BZ6" s="1"/>
  <c r="BZ5" s="1"/>
  <c r="BZ4" s="1"/>
  <c r="BX15"/>
  <c r="BW15" s="1"/>
  <c r="BQ15"/>
  <c r="BO15"/>
  <c r="BH15"/>
  <c r="BH14" s="1"/>
  <c r="BG15"/>
  <c r="BF15"/>
  <c r="AY15"/>
  <c r="AX15"/>
  <c r="AW15"/>
  <c r="AW14" s="1"/>
  <c r="AW13" s="1"/>
  <c r="AP15"/>
  <c r="AP14" s="1"/>
  <c r="AO15"/>
  <c r="AN15"/>
  <c r="AG15"/>
  <c r="AF15"/>
  <c r="AE15"/>
  <c r="X15"/>
  <c r="X14" s="1"/>
  <c r="W15"/>
  <c r="V15"/>
  <c r="O15"/>
  <c r="N15"/>
  <c r="M15"/>
  <c r="M14" s="1"/>
  <c r="M13" s="1"/>
  <c r="F15"/>
  <c r="F14" s="1"/>
  <c r="E15"/>
  <c r="D15"/>
  <c r="DS14"/>
  <c r="DR14"/>
  <c r="DR13" s="1"/>
  <c r="DR12" s="1"/>
  <c r="DR11" s="1"/>
  <c r="DR10" s="1"/>
  <c r="DR9" s="1"/>
  <c r="DR8" s="1"/>
  <c r="DR7" s="1"/>
  <c r="DR6" s="1"/>
  <c r="DR5" s="1"/>
  <c r="DR4" s="1"/>
  <c r="DA14"/>
  <c r="CZ14"/>
  <c r="CZ13" s="1"/>
  <c r="CZ12" s="1"/>
  <c r="CZ11" s="1"/>
  <c r="CZ10" s="1"/>
  <c r="CZ9" s="1"/>
  <c r="CZ8" s="1"/>
  <c r="CZ7" s="1"/>
  <c r="CZ6" s="1"/>
  <c r="CZ5" s="1"/>
  <c r="CZ4" s="1"/>
  <c r="CQ14"/>
  <c r="CQ13" s="1"/>
  <c r="CQ12" s="1"/>
  <c r="CQ11" s="1"/>
  <c r="CQ10" s="1"/>
  <c r="CQ9" s="1"/>
  <c r="CQ8" s="1"/>
  <c r="CQ7" s="1"/>
  <c r="CQ6" s="1"/>
  <c r="CQ5" s="1"/>
  <c r="CQ4" s="1"/>
  <c r="BX14"/>
  <c r="BO14"/>
  <c r="BO13" s="1"/>
  <c r="BF14"/>
  <c r="BJ14" s="1"/>
  <c r="AN14"/>
  <c r="AR14" s="1"/>
  <c r="AE14"/>
  <c r="AE13" s="1"/>
  <c r="V14"/>
  <c r="D14"/>
  <c r="H14" s="1"/>
  <c r="DI8"/>
  <c r="DI7" s="1"/>
  <c r="DI6" s="1"/>
  <c r="DI5" s="1"/>
  <c r="DI4" s="1"/>
  <c r="O36" i="73"/>
  <c r="N36"/>
  <c r="M36"/>
  <c r="L36"/>
  <c r="K36"/>
  <c r="J36"/>
  <c r="I36"/>
  <c r="H36"/>
  <c r="G36"/>
  <c r="F36"/>
  <c r="E36"/>
  <c r="D36"/>
  <c r="C36"/>
  <c r="B36"/>
  <c r="O35"/>
  <c r="N35"/>
  <c r="M35"/>
  <c r="L35"/>
  <c r="K35"/>
  <c r="J35"/>
  <c r="I35"/>
  <c r="H35"/>
  <c r="G35"/>
  <c r="F35"/>
  <c r="E35"/>
  <c r="D35"/>
  <c r="C35"/>
  <c r="B35"/>
  <c r="O34"/>
  <c r="N34"/>
  <c r="M34"/>
  <c r="L34"/>
  <c r="K34"/>
  <c r="J34"/>
  <c r="I34"/>
  <c r="H34"/>
  <c r="G34"/>
  <c r="F34"/>
  <c r="E34"/>
  <c r="D34"/>
  <c r="C34"/>
  <c r="B34"/>
  <c r="O33"/>
  <c r="N33"/>
  <c r="M33"/>
  <c r="L33"/>
  <c r="K33"/>
  <c r="J33"/>
  <c r="I33"/>
  <c r="H33"/>
  <c r="G33"/>
  <c r="F33"/>
  <c r="E33"/>
  <c r="D33"/>
  <c r="C33"/>
  <c r="B33"/>
  <c r="O32"/>
  <c r="N32"/>
  <c r="M32"/>
  <c r="L32"/>
  <c r="K32"/>
  <c r="J32"/>
  <c r="I32"/>
  <c r="H32"/>
  <c r="G32"/>
  <c r="F32"/>
  <c r="E32"/>
  <c r="D32"/>
  <c r="C32"/>
  <c r="B32"/>
  <c r="O31"/>
  <c r="N31"/>
  <c r="M31"/>
  <c r="L31"/>
  <c r="K31"/>
  <c r="J31"/>
  <c r="I31"/>
  <c r="H31"/>
  <c r="G31"/>
  <c r="F31"/>
  <c r="E31"/>
  <c r="D31"/>
  <c r="C31"/>
  <c r="B31"/>
  <c r="O30"/>
  <c r="N30"/>
  <c r="M30"/>
  <c r="L30"/>
  <c r="K30"/>
  <c r="J30"/>
  <c r="I30"/>
  <c r="H30"/>
  <c r="G30"/>
  <c r="F30"/>
  <c r="E30"/>
  <c r="D30"/>
  <c r="C30"/>
  <c r="B30"/>
  <c r="O29"/>
  <c r="N29"/>
  <c r="M29"/>
  <c r="L29"/>
  <c r="K29"/>
  <c r="J29"/>
  <c r="I29"/>
  <c r="H29"/>
  <c r="G29"/>
  <c r="F29"/>
  <c r="E29"/>
  <c r="D29"/>
  <c r="C29"/>
  <c r="B29"/>
  <c r="O28"/>
  <c r="N28"/>
  <c r="M28"/>
  <c r="L28"/>
  <c r="K28"/>
  <c r="J28"/>
  <c r="I28"/>
  <c r="H28"/>
  <c r="G28"/>
  <c r="F28"/>
  <c r="E28"/>
  <c r="D28"/>
  <c r="C28"/>
  <c r="B28"/>
  <c r="O27"/>
  <c r="N27"/>
  <c r="M27"/>
  <c r="L27"/>
  <c r="K27"/>
  <c r="J27"/>
  <c r="I27"/>
  <c r="H27"/>
  <c r="G27"/>
  <c r="F27"/>
  <c r="E27"/>
  <c r="D27"/>
  <c r="C27"/>
  <c r="B27"/>
  <c r="O26"/>
  <c r="N26"/>
  <c r="M26"/>
  <c r="L26"/>
  <c r="K26"/>
  <c r="J26"/>
  <c r="I26"/>
  <c r="H26"/>
  <c r="G26"/>
  <c r="F26"/>
  <c r="E26"/>
  <c r="D26"/>
  <c r="C26"/>
  <c r="B26"/>
  <c r="O25"/>
  <c r="N25"/>
  <c r="M25"/>
  <c r="L25"/>
  <c r="K25"/>
  <c r="J25"/>
  <c r="I25"/>
  <c r="H25"/>
  <c r="G25"/>
  <c r="F25"/>
  <c r="E25"/>
  <c r="D25"/>
  <c r="C25"/>
  <c r="B25"/>
  <c r="O24"/>
  <c r="N24"/>
  <c r="M24"/>
  <c r="L24"/>
  <c r="K24"/>
  <c r="J24"/>
  <c r="I24"/>
  <c r="H24"/>
  <c r="G24"/>
  <c r="F24"/>
  <c r="E24"/>
  <c r="D24"/>
  <c r="C24"/>
  <c r="B24"/>
  <c r="O23"/>
  <c r="N23"/>
  <c r="M23"/>
  <c r="L23"/>
  <c r="K23"/>
  <c r="J23"/>
  <c r="I23"/>
  <c r="H23"/>
  <c r="G23"/>
  <c r="F23"/>
  <c r="E23"/>
  <c r="D23"/>
  <c r="C23"/>
  <c r="B23"/>
  <c r="O22"/>
  <c r="N22"/>
  <c r="M22"/>
  <c r="L22"/>
  <c r="K22"/>
  <c r="J22"/>
  <c r="I22"/>
  <c r="H22"/>
  <c r="G22"/>
  <c r="F22"/>
  <c r="E22"/>
  <c r="D22"/>
  <c r="C22"/>
  <c r="B22"/>
  <c r="O21"/>
  <c r="N21"/>
  <c r="M21"/>
  <c r="L21"/>
  <c r="K21"/>
  <c r="J21"/>
  <c r="I21"/>
  <c r="H21"/>
  <c r="G21"/>
  <c r="F21"/>
  <c r="E21"/>
  <c r="D21"/>
  <c r="C21"/>
  <c r="B21"/>
  <c r="O20"/>
  <c r="N20"/>
  <c r="M20"/>
  <c r="L20"/>
  <c r="K20"/>
  <c r="J20"/>
  <c r="I20"/>
  <c r="H20"/>
  <c r="G20"/>
  <c r="F20"/>
  <c r="E20"/>
  <c r="D20"/>
  <c r="C20"/>
  <c r="B20"/>
  <c r="O19"/>
  <c r="N19"/>
  <c r="M19"/>
  <c r="L19"/>
  <c r="K19"/>
  <c r="J19"/>
  <c r="I19"/>
  <c r="H19"/>
  <c r="G19"/>
  <c r="F19"/>
  <c r="E19"/>
  <c r="D19"/>
  <c r="C19"/>
  <c r="B19"/>
  <c r="O18"/>
  <c r="N18"/>
  <c r="M18"/>
  <c r="L18"/>
  <c r="K18"/>
  <c r="J18"/>
  <c r="I18"/>
  <c r="H18"/>
  <c r="G18"/>
  <c r="F18"/>
  <c r="E18"/>
  <c r="D18"/>
  <c r="C18"/>
  <c r="B18"/>
  <c r="O17"/>
  <c r="N17"/>
  <c r="M17"/>
  <c r="L17"/>
  <c r="K17"/>
  <c r="J17"/>
  <c r="I17"/>
  <c r="H17"/>
  <c r="G17"/>
  <c r="F17"/>
  <c r="E17"/>
  <c r="D17"/>
  <c r="C17"/>
  <c r="B17"/>
  <c r="O16"/>
  <c r="N16"/>
  <c r="M16"/>
  <c r="L16"/>
  <c r="K16"/>
  <c r="J16"/>
  <c r="I16"/>
  <c r="H16"/>
  <c r="G16"/>
  <c r="F16"/>
  <c r="E16"/>
  <c r="D16"/>
  <c r="C16"/>
  <c r="B16"/>
  <c r="O15"/>
  <c r="N15"/>
  <c r="M15"/>
  <c r="L15"/>
  <c r="K15"/>
  <c r="J15"/>
  <c r="I15"/>
  <c r="H15"/>
  <c r="G15"/>
  <c r="F15"/>
  <c r="E15"/>
  <c r="D15"/>
  <c r="C15"/>
  <c r="B15"/>
  <c r="O14"/>
  <c r="N14"/>
  <c r="M14"/>
  <c r="L14"/>
  <c r="K14"/>
  <c r="J14"/>
  <c r="I14"/>
  <c r="H14"/>
  <c r="G14"/>
  <c r="F14"/>
  <c r="E14"/>
  <c r="D14"/>
  <c r="C14"/>
  <c r="B14"/>
  <c r="O13"/>
  <c r="N13"/>
  <c r="M13"/>
  <c r="L13"/>
  <c r="K13"/>
  <c r="J13"/>
  <c r="I13"/>
  <c r="H13"/>
  <c r="G13"/>
  <c r="F13"/>
  <c r="E13"/>
  <c r="D13"/>
  <c r="C13"/>
  <c r="B13"/>
  <c r="O12"/>
  <c r="N12"/>
  <c r="M12"/>
  <c r="L12"/>
  <c r="K12"/>
  <c r="J12"/>
  <c r="I12"/>
  <c r="H12"/>
  <c r="G12"/>
  <c r="F12"/>
  <c r="E12"/>
  <c r="D12"/>
  <c r="C12"/>
  <c r="B12"/>
  <c r="O11"/>
  <c r="N11"/>
  <c r="M11"/>
  <c r="L11"/>
  <c r="K11"/>
  <c r="J11"/>
  <c r="I11"/>
  <c r="H11"/>
  <c r="G11"/>
  <c r="F11"/>
  <c r="E11"/>
  <c r="D11"/>
  <c r="C11"/>
  <c r="B11"/>
  <c r="O10"/>
  <c r="N10"/>
  <c r="M10"/>
  <c r="L10"/>
  <c r="K10"/>
  <c r="J10"/>
  <c r="I10"/>
  <c r="H10"/>
  <c r="G10"/>
  <c r="F10"/>
  <c r="E10"/>
  <c r="D10"/>
  <c r="C10"/>
  <c r="B10"/>
  <c r="O9"/>
  <c r="N9"/>
  <c r="M9"/>
  <c r="L9"/>
  <c r="K9"/>
  <c r="J9"/>
  <c r="I9"/>
  <c r="H9"/>
  <c r="G9"/>
  <c r="F9"/>
  <c r="E9"/>
  <c r="D9"/>
  <c r="C9"/>
  <c r="B9"/>
  <c r="O8"/>
  <c r="N8"/>
  <c r="M8"/>
  <c r="L8"/>
  <c r="K8"/>
  <c r="J8"/>
  <c r="I8"/>
  <c r="H8"/>
  <c r="G8"/>
  <c r="F8"/>
  <c r="E8"/>
  <c r="D8"/>
  <c r="C8"/>
  <c r="B8"/>
  <c r="O7"/>
  <c r="N7"/>
  <c r="M7"/>
  <c r="L7"/>
  <c r="K7"/>
  <c r="J7"/>
  <c r="I7"/>
  <c r="H7"/>
  <c r="G7"/>
  <c r="F7"/>
  <c r="E7"/>
  <c r="D7"/>
  <c r="C7"/>
  <c r="B7"/>
  <c r="O6"/>
  <c r="N6"/>
  <c r="M6"/>
  <c r="L6"/>
  <c r="K6"/>
  <c r="J6"/>
  <c r="I6"/>
  <c r="H6"/>
  <c r="G6"/>
  <c r="F6"/>
  <c r="E6"/>
  <c r="D6"/>
  <c r="C6"/>
  <c r="B6"/>
  <c r="O5"/>
  <c r="N5"/>
  <c r="M5"/>
  <c r="L5"/>
  <c r="K5"/>
  <c r="J5"/>
  <c r="I5"/>
  <c r="H5"/>
  <c r="G5"/>
  <c r="F5"/>
  <c r="E5"/>
  <c r="D5"/>
  <c r="C5"/>
  <c r="B5"/>
  <c r="O4"/>
  <c r="N4"/>
  <c r="M4"/>
  <c r="L4"/>
  <c r="K4"/>
  <c r="J4"/>
  <c r="I4"/>
  <c r="H4"/>
  <c r="G4"/>
  <c r="F4"/>
  <c r="E4"/>
  <c r="D4"/>
  <c r="C4"/>
  <c r="B4"/>
  <c r="O3"/>
  <c r="N3"/>
  <c r="M3"/>
  <c r="L3"/>
  <c r="K3"/>
  <c r="J3"/>
  <c r="I3"/>
  <c r="H3"/>
  <c r="G3"/>
  <c r="F3"/>
  <c r="E3"/>
  <c r="D3"/>
  <c r="C3"/>
  <c r="B3"/>
  <c r="M16" i="285"/>
  <c r="O24" i="71"/>
  <c r="O25" s="1"/>
  <c r="N24"/>
  <c r="N23" i="70" s="1"/>
  <c r="N23" i="35" s="1"/>
  <c r="N23" i="37" s="1"/>
  <c r="M24" i="71"/>
  <c r="M25" s="1"/>
  <c r="L24"/>
  <c r="L25" s="1"/>
  <c r="K24"/>
  <c r="J24"/>
  <c r="J23" i="70" s="1"/>
  <c r="J23" i="34" s="1"/>
  <c r="J23" i="36" s="1"/>
  <c r="I24" i="71"/>
  <c r="I25" s="1"/>
  <c r="H24"/>
  <c r="H25" s="1"/>
  <c r="G24"/>
  <c r="F24"/>
  <c r="F23" i="70" s="1"/>
  <c r="E24" i="71"/>
  <c r="E25" s="1"/>
  <c r="D24"/>
  <c r="D25" s="1"/>
  <c r="C24"/>
  <c r="C25" s="1"/>
  <c r="B24"/>
  <c r="O23"/>
  <c r="N23"/>
  <c r="M23"/>
  <c r="M22" i="70" s="1"/>
  <c r="M22" i="34" s="1"/>
  <c r="M22" i="36" s="1"/>
  <c r="L23" i="71"/>
  <c r="K23"/>
  <c r="K22" i="70" s="1"/>
  <c r="J23" i="71"/>
  <c r="I23"/>
  <c r="I22" i="70" s="1"/>
  <c r="H23" i="71"/>
  <c r="H22" i="70" s="1"/>
  <c r="G23" i="71"/>
  <c r="G22" i="70" s="1"/>
  <c r="F23" i="71"/>
  <c r="E23"/>
  <c r="E22" i="70" s="1"/>
  <c r="E22" i="34" s="1"/>
  <c r="E22" i="36" s="1"/>
  <c r="D23" i="71"/>
  <c r="D22" i="70" s="1"/>
  <c r="C23" i="71"/>
  <c r="C22" i="70" s="1"/>
  <c r="B23" i="71"/>
  <c r="O22"/>
  <c r="O21" i="70" s="1"/>
  <c r="N22" i="71"/>
  <c r="N21" i="70" s="1"/>
  <c r="N21" i="34" s="1"/>
  <c r="N21" i="36" s="1"/>
  <c r="M22" i="71"/>
  <c r="L22"/>
  <c r="K22"/>
  <c r="K21" i="70" s="1"/>
  <c r="K21" i="34" s="1"/>
  <c r="K21" i="36" s="1"/>
  <c r="J22" i="71"/>
  <c r="J21" i="70" s="1"/>
  <c r="I22" i="71"/>
  <c r="I21" i="70" s="1"/>
  <c r="H22" i="71"/>
  <c r="G22"/>
  <c r="G21" i="70" s="1"/>
  <c r="F22" i="71"/>
  <c r="F21" i="70" s="1"/>
  <c r="F21" i="35" s="1"/>
  <c r="F21" i="37" s="1"/>
  <c r="E22" i="71"/>
  <c r="D22"/>
  <c r="C22"/>
  <c r="C21" i="70" s="1"/>
  <c r="C21" i="34" s="1"/>
  <c r="C21" i="36" s="1"/>
  <c r="B22" i="71"/>
  <c r="B21" i="70" s="1"/>
  <c r="J21" i="71"/>
  <c r="J20" i="70" s="1"/>
  <c r="I21" i="71"/>
  <c r="E21"/>
  <c r="E20" i="70" s="1"/>
  <c r="C21" i="71"/>
  <c r="C20" i="70" s="1"/>
  <c r="B21" i="71"/>
  <c r="J20"/>
  <c r="I20"/>
  <c r="I19" i="70" s="1"/>
  <c r="I19" i="35" s="1"/>
  <c r="I19" i="37" s="1"/>
  <c r="E20" i="71"/>
  <c r="C20"/>
  <c r="C19" i="70" s="1"/>
  <c r="B20" i="71"/>
  <c r="J19"/>
  <c r="J18" i="70" s="1"/>
  <c r="I19" i="71"/>
  <c r="I18" i="70" s="1"/>
  <c r="I18" i="34" s="1"/>
  <c r="I18" i="36" s="1"/>
  <c r="E19" i="71"/>
  <c r="E18" i="70" s="1"/>
  <c r="C19" i="71"/>
  <c r="B19"/>
  <c r="B18" i="70" s="1"/>
  <c r="J18" i="71"/>
  <c r="I18"/>
  <c r="I17" i="70" s="1"/>
  <c r="E18" i="71"/>
  <c r="C18"/>
  <c r="C17" i="70" s="1"/>
  <c r="B18" i="71"/>
  <c r="B17" i="70" s="1"/>
  <c r="J17" i="71"/>
  <c r="I17"/>
  <c r="E17"/>
  <c r="E16" i="70" s="1"/>
  <c r="E16" i="34" s="1"/>
  <c r="E16" i="36" s="1"/>
  <c r="C17" i="71"/>
  <c r="B17"/>
  <c r="B16" i="70" s="1"/>
  <c r="J16" i="71"/>
  <c r="I16"/>
  <c r="I15" i="70" s="1"/>
  <c r="E16" i="71"/>
  <c r="E15" i="70" s="1"/>
  <c r="C16" i="71"/>
  <c r="B16"/>
  <c r="J15"/>
  <c r="J14" i="70" s="1"/>
  <c r="J14" i="34" s="1"/>
  <c r="J14" i="36" s="1"/>
  <c r="I15" i="71"/>
  <c r="I14" i="70" s="1"/>
  <c r="E15" i="71"/>
  <c r="E14" i="70" s="1"/>
  <c r="C15" i="71"/>
  <c r="B15"/>
  <c r="B14" i="70" s="1"/>
  <c r="J14" i="71"/>
  <c r="J13" i="70" s="1"/>
  <c r="I14" i="71"/>
  <c r="E14"/>
  <c r="C14"/>
  <c r="C13" i="70" s="1"/>
  <c r="C13" i="34" s="1"/>
  <c r="C13" i="36" s="1"/>
  <c r="B14" i="71"/>
  <c r="B13" i="70" s="1"/>
  <c r="J13" i="71"/>
  <c r="J12" i="70" s="1"/>
  <c r="I13" i="71"/>
  <c r="E13"/>
  <c r="E12" i="70" s="1"/>
  <c r="E12" i="34" s="1"/>
  <c r="E12" i="36" s="1"/>
  <c r="C13" i="71"/>
  <c r="B13"/>
  <c r="B12" i="70" s="1"/>
  <c r="J12" i="71"/>
  <c r="I12"/>
  <c r="I11" i="70" s="1"/>
  <c r="E12" i="71"/>
  <c r="E11" i="70" s="1"/>
  <c r="E11" i="35" s="1"/>
  <c r="E11" i="37" s="1"/>
  <c r="C12" i="71"/>
  <c r="C11" i="70" s="1"/>
  <c r="B12" i="71"/>
  <c r="J11"/>
  <c r="J10" i="70" s="1"/>
  <c r="I11" i="71"/>
  <c r="I10" i="70" s="1"/>
  <c r="E11" i="71"/>
  <c r="C11"/>
  <c r="B11"/>
  <c r="B10" i="70" s="1"/>
  <c r="J10" i="71"/>
  <c r="J9" i="70" s="1"/>
  <c r="J9" i="35" s="1"/>
  <c r="J9" i="37" s="1"/>
  <c r="I10" i="71"/>
  <c r="I9" i="70" s="1"/>
  <c r="E10" i="71"/>
  <c r="C10"/>
  <c r="C9" i="70" s="1"/>
  <c r="C9" i="34" s="1"/>
  <c r="C9" i="36" s="1"/>
  <c r="B10" i="71"/>
  <c r="B9" i="70" s="1"/>
  <c r="J9" i="71"/>
  <c r="I9"/>
  <c r="E9"/>
  <c r="E8" i="70" s="1"/>
  <c r="C9" i="71"/>
  <c r="C8" i="70" s="1"/>
  <c r="B9" i="71"/>
  <c r="B8" i="70" s="1"/>
  <c r="J8" i="71"/>
  <c r="I8"/>
  <c r="I7" i="70" s="1"/>
  <c r="E8" i="71"/>
  <c r="E7" i="70" s="1"/>
  <c r="C8" i="71"/>
  <c r="B8"/>
  <c r="J7"/>
  <c r="J6" i="70" s="1"/>
  <c r="I7" i="71"/>
  <c r="I6" i="70" s="1"/>
  <c r="E7" i="71"/>
  <c r="E6" i="70" s="1"/>
  <c r="C7" i="71"/>
  <c r="B7"/>
  <c r="B6" i="70" s="1"/>
  <c r="J6" i="71"/>
  <c r="J5" i="70" s="1"/>
  <c r="I6" i="71"/>
  <c r="I5" i="70" s="1"/>
  <c r="E6" i="71"/>
  <c r="C6"/>
  <c r="C5" i="70" s="1"/>
  <c r="B6" i="71"/>
  <c r="B5" i="70" s="1"/>
  <c r="J5" i="71"/>
  <c r="J4" i="70" s="1"/>
  <c r="I5" i="71"/>
  <c r="E5"/>
  <c r="E4" i="70" s="1"/>
  <c r="E4" i="34" s="1"/>
  <c r="E4" i="36" s="1"/>
  <c r="C5" i="71"/>
  <c r="C4" i="70" s="1"/>
  <c r="C4" i="35" s="1"/>
  <c r="C4" i="37" s="1"/>
  <c r="B5" i="71"/>
  <c r="J4"/>
  <c r="I4"/>
  <c r="I3" i="70" s="1"/>
  <c r="E4" i="71"/>
  <c r="E3" i="70" s="1"/>
  <c r="E3" i="34" s="1"/>
  <c r="E3" i="36" s="1"/>
  <c r="C4" i="71"/>
  <c r="C3" i="70" s="1"/>
  <c r="B4" i="71"/>
  <c r="O23" i="70"/>
  <c r="M23"/>
  <c r="H23"/>
  <c r="D23"/>
  <c r="D23" i="34" s="1"/>
  <c r="D23" i="36" s="1"/>
  <c r="C23" i="70"/>
  <c r="O22"/>
  <c r="N22"/>
  <c r="L22"/>
  <c r="J22"/>
  <c r="F22"/>
  <c r="B22"/>
  <c r="B22" i="35" s="1"/>
  <c r="B22" i="37" s="1"/>
  <c r="M21" i="70"/>
  <c r="L21"/>
  <c r="H21"/>
  <c r="E21"/>
  <c r="D21"/>
  <c r="I20"/>
  <c r="I20" i="34" s="1"/>
  <c r="I20" i="36" s="1"/>
  <c r="B20" i="70"/>
  <c r="J19"/>
  <c r="E19"/>
  <c r="B19"/>
  <c r="C18"/>
  <c r="C18" i="34" s="1"/>
  <c r="C18" i="36" s="1"/>
  <c r="J17" i="70"/>
  <c r="E17"/>
  <c r="J16"/>
  <c r="I16"/>
  <c r="C16"/>
  <c r="C16" i="34" s="1"/>
  <c r="C16" i="36" s="1"/>
  <c r="J15" i="70"/>
  <c r="C15"/>
  <c r="C15" i="34" s="1"/>
  <c r="C15" i="36" s="1"/>
  <c r="B15" i="70"/>
  <c r="C14"/>
  <c r="I13"/>
  <c r="E13"/>
  <c r="I12"/>
  <c r="C12"/>
  <c r="C12" i="34" s="1"/>
  <c r="C12" i="36" s="1"/>
  <c r="J11" i="70"/>
  <c r="J11" i="35" s="1"/>
  <c r="J11" i="37" s="1"/>
  <c r="B11" i="70"/>
  <c r="E10"/>
  <c r="E10" i="35" s="1"/>
  <c r="E10" i="37" s="1"/>
  <c r="C10" i="70"/>
  <c r="C10" i="34" s="1"/>
  <c r="C10" i="36" s="1"/>
  <c r="E9" i="70"/>
  <c r="J8"/>
  <c r="I8"/>
  <c r="J7"/>
  <c r="C7"/>
  <c r="C7" i="35" s="1"/>
  <c r="C7" i="37" s="1"/>
  <c r="B7" i="70"/>
  <c r="C6"/>
  <c r="C6" i="34" s="1"/>
  <c r="C6" i="36" s="1"/>
  <c r="E5" i="70"/>
  <c r="I4"/>
  <c r="B4"/>
  <c r="B4" i="34" s="1"/>
  <c r="J3" i="70"/>
  <c r="B3"/>
  <c r="M37" i="66"/>
  <c r="J37"/>
  <c r="G37"/>
  <c r="BA39" i="11" s="1"/>
  <c r="E37" i="66"/>
  <c r="AI39" i="11" s="1"/>
  <c r="O37" i="63"/>
  <c r="N37"/>
  <c r="M37"/>
  <c r="L37"/>
  <c r="K37"/>
  <c r="J37"/>
  <c r="I37"/>
  <c r="H37"/>
  <c r="G37"/>
  <c r="F37"/>
  <c r="E37"/>
  <c r="D37"/>
  <c r="C37"/>
  <c r="B37"/>
  <c r="O36"/>
  <c r="N36"/>
  <c r="M36"/>
  <c r="CY38" i="11" s="1"/>
  <c r="L36" i="63"/>
  <c r="K36"/>
  <c r="J36"/>
  <c r="I36"/>
  <c r="H36"/>
  <c r="G36"/>
  <c r="F36"/>
  <c r="E36"/>
  <c r="D36"/>
  <c r="C36"/>
  <c r="B36"/>
  <c r="O35"/>
  <c r="N35"/>
  <c r="M35"/>
  <c r="L35"/>
  <c r="K35"/>
  <c r="J35"/>
  <c r="I35"/>
  <c r="H35"/>
  <c r="G35"/>
  <c r="AW37" i="11" s="1"/>
  <c r="F35" i="63"/>
  <c r="E35"/>
  <c r="D35"/>
  <c r="C35"/>
  <c r="M37" i="11" s="1"/>
  <c r="B35" i="63"/>
  <c r="O34"/>
  <c r="N34"/>
  <c r="M34"/>
  <c r="L34"/>
  <c r="K34"/>
  <c r="J34"/>
  <c r="I34"/>
  <c r="H34"/>
  <c r="G34"/>
  <c r="F34"/>
  <c r="E34"/>
  <c r="AE36" i="11" s="1"/>
  <c r="D34" i="63"/>
  <c r="C34"/>
  <c r="B34"/>
  <c r="O33"/>
  <c r="N33"/>
  <c r="M33"/>
  <c r="L33"/>
  <c r="K33"/>
  <c r="J33"/>
  <c r="I33"/>
  <c r="H33"/>
  <c r="G33"/>
  <c r="AW35" i="11" s="1"/>
  <c r="F33" i="63"/>
  <c r="E33"/>
  <c r="D33"/>
  <c r="C33"/>
  <c r="B33"/>
  <c r="O32"/>
  <c r="N32"/>
  <c r="M32"/>
  <c r="CY34" i="11" s="1"/>
  <c r="L32" i="63"/>
  <c r="K32"/>
  <c r="J32"/>
  <c r="I32"/>
  <c r="BO34" i="11" s="1"/>
  <c r="H32" i="63"/>
  <c r="G32"/>
  <c r="F32"/>
  <c r="E32"/>
  <c r="D32"/>
  <c r="C32"/>
  <c r="B32"/>
  <c r="O31"/>
  <c r="N31"/>
  <c r="M31"/>
  <c r="L31"/>
  <c r="K31"/>
  <c r="CG33" i="11" s="1"/>
  <c r="J31" i="63"/>
  <c r="I31"/>
  <c r="H31"/>
  <c r="G31"/>
  <c r="AW33" i="11" s="1"/>
  <c r="F31" i="63"/>
  <c r="E31"/>
  <c r="D31"/>
  <c r="C31"/>
  <c r="M33" i="11" s="1"/>
  <c r="B31" i="63"/>
  <c r="O30"/>
  <c r="N30"/>
  <c r="M30"/>
  <c r="CY32" i="11" s="1"/>
  <c r="L30" i="63"/>
  <c r="K30"/>
  <c r="J30"/>
  <c r="I30"/>
  <c r="BO32" i="11" s="1"/>
  <c r="H30" i="63"/>
  <c r="G30"/>
  <c r="F30"/>
  <c r="E30"/>
  <c r="AE32" i="11" s="1"/>
  <c r="D30" i="63"/>
  <c r="C30"/>
  <c r="B30"/>
  <c r="O29"/>
  <c r="DQ31" i="11" s="1"/>
  <c r="N29" i="63"/>
  <c r="M29"/>
  <c r="L29"/>
  <c r="K29"/>
  <c r="J29"/>
  <c r="I29"/>
  <c r="H29"/>
  <c r="G29"/>
  <c r="AW31" i="11" s="1"/>
  <c r="BC31" s="1"/>
  <c r="F29" i="63"/>
  <c r="E29"/>
  <c r="D29"/>
  <c r="C29"/>
  <c r="M31" i="11" s="1"/>
  <c r="B29" i="63"/>
  <c r="O28"/>
  <c r="N28"/>
  <c r="M28"/>
  <c r="CY30" i="11" s="1"/>
  <c r="L28" i="63"/>
  <c r="K28"/>
  <c r="J28"/>
  <c r="I28"/>
  <c r="BO30" i="11" s="1"/>
  <c r="H28" i="63"/>
  <c r="G28"/>
  <c r="F28"/>
  <c r="E28"/>
  <c r="D28"/>
  <c r="C28"/>
  <c r="B28"/>
  <c r="O27"/>
  <c r="N27"/>
  <c r="M27"/>
  <c r="L27"/>
  <c r="K27"/>
  <c r="J27"/>
  <c r="I27"/>
  <c r="H27"/>
  <c r="G27"/>
  <c r="AW29" i="11" s="1"/>
  <c r="F27" i="63"/>
  <c r="E27"/>
  <c r="D27"/>
  <c r="C27"/>
  <c r="M29" i="11" s="1"/>
  <c r="B27" i="63"/>
  <c r="O26"/>
  <c r="N26"/>
  <c r="M26"/>
  <c r="L26"/>
  <c r="K26"/>
  <c r="J26"/>
  <c r="I26"/>
  <c r="BO28" i="11" s="1"/>
  <c r="H26" i="63"/>
  <c r="G26"/>
  <c r="F26"/>
  <c r="E26"/>
  <c r="AE28" i="11" s="1"/>
  <c r="D26" i="63"/>
  <c r="C26"/>
  <c r="B26"/>
  <c r="O25"/>
  <c r="DQ27" i="11" s="1"/>
  <c r="N25" i="63"/>
  <c r="M25"/>
  <c r="L25"/>
  <c r="K25"/>
  <c r="CG27" i="11" s="1"/>
  <c r="J25" i="63"/>
  <c r="I25"/>
  <c r="H25"/>
  <c r="G25"/>
  <c r="AW27" i="11" s="1"/>
  <c r="F25" i="63"/>
  <c r="E25"/>
  <c r="D25"/>
  <c r="C25"/>
  <c r="M27" i="11" s="1"/>
  <c r="B25" i="63"/>
  <c r="O24"/>
  <c r="N24"/>
  <c r="M24"/>
  <c r="L24"/>
  <c r="K24"/>
  <c r="J24"/>
  <c r="I24"/>
  <c r="H24"/>
  <c r="G24"/>
  <c r="F24"/>
  <c r="E24"/>
  <c r="AE26" i="11" s="1"/>
  <c r="D24" i="63"/>
  <c r="C24"/>
  <c r="B24"/>
  <c r="O23"/>
  <c r="DQ25" i="11" s="1"/>
  <c r="N23" i="63"/>
  <c r="M23"/>
  <c r="L23"/>
  <c r="K23"/>
  <c r="CG25" i="11" s="1"/>
  <c r="J23" i="63"/>
  <c r="I23"/>
  <c r="H23"/>
  <c r="G23"/>
  <c r="F23"/>
  <c r="E23"/>
  <c r="D23"/>
  <c r="C23"/>
  <c r="M25" i="11" s="1"/>
  <c r="B23" i="63"/>
  <c r="O22"/>
  <c r="N22"/>
  <c r="M22"/>
  <c r="L22"/>
  <c r="K22"/>
  <c r="J22"/>
  <c r="I22"/>
  <c r="H22"/>
  <c r="G22"/>
  <c r="F22"/>
  <c r="E22"/>
  <c r="AE24" i="11" s="1"/>
  <c r="D22" i="63"/>
  <c r="C22"/>
  <c r="B22"/>
  <c r="O21"/>
  <c r="DQ23" i="11" s="1"/>
  <c r="N21" i="63"/>
  <c r="M21"/>
  <c r="L21"/>
  <c r="K21"/>
  <c r="CG23" i="11" s="1"/>
  <c r="J21" i="63"/>
  <c r="I21"/>
  <c r="H21"/>
  <c r="G21"/>
  <c r="AW23" i="11" s="1"/>
  <c r="F21" i="63"/>
  <c r="E21"/>
  <c r="D21"/>
  <c r="C21"/>
  <c r="M23" i="11" s="1"/>
  <c r="B21" i="63"/>
  <c r="O20"/>
  <c r="N20"/>
  <c r="M20"/>
  <c r="CY22" i="11" s="1"/>
  <c r="L20" i="63"/>
  <c r="K20"/>
  <c r="J20"/>
  <c r="I20"/>
  <c r="BO22" i="11" s="1"/>
  <c r="H20" i="63"/>
  <c r="G20"/>
  <c r="F20"/>
  <c r="E20"/>
  <c r="AE22" i="11" s="1"/>
  <c r="D20" i="63"/>
  <c r="C20"/>
  <c r="B20"/>
  <c r="O19"/>
  <c r="DQ21" i="11" s="1"/>
  <c r="N19" i="63"/>
  <c r="M19"/>
  <c r="L19"/>
  <c r="K19"/>
  <c r="CG21" i="11" s="1"/>
  <c r="J19" i="63"/>
  <c r="I19"/>
  <c r="H19"/>
  <c r="G19"/>
  <c r="F19"/>
  <c r="E19"/>
  <c r="D19"/>
  <c r="C19"/>
  <c r="M21" i="11" s="1"/>
  <c r="B19" i="63"/>
  <c r="O18"/>
  <c r="N18"/>
  <c r="M18"/>
  <c r="CY20" i="11" s="1"/>
  <c r="L18" i="63"/>
  <c r="K18"/>
  <c r="J18"/>
  <c r="I18"/>
  <c r="BO20" i="11" s="1"/>
  <c r="H18" i="63"/>
  <c r="G18"/>
  <c r="F18"/>
  <c r="E18"/>
  <c r="AE20" i="11" s="1"/>
  <c r="D18" i="63"/>
  <c r="C18"/>
  <c r="B18"/>
  <c r="O17"/>
  <c r="DQ19" i="11" s="1"/>
  <c r="N17" i="63"/>
  <c r="M17"/>
  <c r="L17"/>
  <c r="K17"/>
  <c r="J17"/>
  <c r="I17"/>
  <c r="H17"/>
  <c r="G17"/>
  <c r="AW19" i="11" s="1"/>
  <c r="F17" i="63"/>
  <c r="E17"/>
  <c r="D17"/>
  <c r="C17"/>
  <c r="M19" i="11" s="1"/>
  <c r="B17" i="63"/>
  <c r="O16"/>
  <c r="N16"/>
  <c r="M16"/>
  <c r="CY18" i="11" s="1"/>
  <c r="L16" i="63"/>
  <c r="K16"/>
  <c r="J16"/>
  <c r="I16"/>
  <c r="H16"/>
  <c r="G16"/>
  <c r="F16"/>
  <c r="E16"/>
  <c r="D16"/>
  <c r="C16"/>
  <c r="B16"/>
  <c r="O15"/>
  <c r="DQ17" i="11" s="1"/>
  <c r="N15" i="63"/>
  <c r="M15"/>
  <c r="L15"/>
  <c r="K15"/>
  <c r="J15"/>
  <c r="I15"/>
  <c r="H15"/>
  <c r="G15"/>
  <c r="AW17" i="11" s="1"/>
  <c r="F15" i="63"/>
  <c r="E15"/>
  <c r="D15"/>
  <c r="C15"/>
  <c r="M17" i="11" s="1"/>
  <c r="B15" i="63"/>
  <c r="O14"/>
  <c r="N14"/>
  <c r="M14"/>
  <c r="CY16" i="11" s="1"/>
  <c r="L14" i="63"/>
  <c r="K14"/>
  <c r="J14"/>
  <c r="I14"/>
  <c r="H14"/>
  <c r="G14"/>
  <c r="F14"/>
  <c r="E14"/>
  <c r="D14"/>
  <c r="C14"/>
  <c r="B14"/>
  <c r="O13"/>
  <c r="N13"/>
  <c r="M13"/>
  <c r="L13"/>
  <c r="K13"/>
  <c r="CG15" i="11" s="1"/>
  <c r="J13" i="63"/>
  <c r="I13"/>
  <c r="H13"/>
  <c r="G13"/>
  <c r="AW15" i="11" s="1"/>
  <c r="F13" i="63"/>
  <c r="E13"/>
  <c r="D13"/>
  <c r="C13"/>
  <c r="M15" i="11" s="1"/>
  <c r="B13" i="63"/>
  <c r="O12"/>
  <c r="N12"/>
  <c r="M12"/>
  <c r="CY14" i="11" s="1"/>
  <c r="L12" i="63"/>
  <c r="K12"/>
  <c r="J12"/>
  <c r="I12"/>
  <c r="H12"/>
  <c r="G12"/>
  <c r="F12"/>
  <c r="E12"/>
  <c r="D12"/>
  <c r="C12"/>
  <c r="B12"/>
  <c r="O11"/>
  <c r="N11"/>
  <c r="M11"/>
  <c r="L11"/>
  <c r="K11"/>
  <c r="CG13" i="11" s="1"/>
  <c r="J11" i="63"/>
  <c r="I11"/>
  <c r="H11"/>
  <c r="G11"/>
  <c r="AW13" i="11" s="1"/>
  <c r="F11" i="63"/>
  <c r="E11"/>
  <c r="D11"/>
  <c r="C11"/>
  <c r="B11"/>
  <c r="O10"/>
  <c r="N10"/>
  <c r="M10"/>
  <c r="CY12" i="11" s="1"/>
  <c r="L10" i="63"/>
  <c r="K10"/>
  <c r="J10"/>
  <c r="I10"/>
  <c r="BO12" i="11" s="1"/>
  <c r="H10" i="63"/>
  <c r="G10"/>
  <c r="F10"/>
  <c r="E10"/>
  <c r="AE12" i="11" s="1"/>
  <c r="AF12" s="1"/>
  <c r="AS11" i="10" s="1"/>
  <c r="D10" i="63"/>
  <c r="C10"/>
  <c r="B10"/>
  <c r="O9"/>
  <c r="DQ11" i="11" s="1"/>
  <c r="N9" i="63"/>
  <c r="M9"/>
  <c r="L9"/>
  <c r="K9"/>
  <c r="J9"/>
  <c r="I9"/>
  <c r="H9"/>
  <c r="G9"/>
  <c r="AW11" i="11" s="1"/>
  <c r="F9" i="63"/>
  <c r="E9"/>
  <c r="D9"/>
  <c r="C9"/>
  <c r="M11" i="11" s="1"/>
  <c r="B9" i="63"/>
  <c r="O8"/>
  <c r="N8"/>
  <c r="M8"/>
  <c r="CY10" i="11" s="1"/>
  <c r="L8" i="63"/>
  <c r="K8"/>
  <c r="J8"/>
  <c r="I8"/>
  <c r="H8"/>
  <c r="G8"/>
  <c r="F8"/>
  <c r="E8"/>
  <c r="AE10" i="11" s="1"/>
  <c r="D8" i="63"/>
  <c r="C8"/>
  <c r="B8"/>
  <c r="O7"/>
  <c r="DQ9" i="11" s="1"/>
  <c r="N7" i="63"/>
  <c r="M7"/>
  <c r="L7"/>
  <c r="K7"/>
  <c r="J7"/>
  <c r="I7"/>
  <c r="H7"/>
  <c r="G7"/>
  <c r="AW9" i="11" s="1"/>
  <c r="F7" i="63"/>
  <c r="E7"/>
  <c r="D7"/>
  <c r="C7"/>
  <c r="M9" i="11" s="1"/>
  <c r="B7" i="63"/>
  <c r="O6"/>
  <c r="N6"/>
  <c r="M6"/>
  <c r="CY8" i="11" s="1"/>
  <c r="L6" i="63"/>
  <c r="K6"/>
  <c r="J6"/>
  <c r="I6"/>
  <c r="H6"/>
  <c r="G6"/>
  <c r="F6"/>
  <c r="E6"/>
  <c r="D6"/>
  <c r="C6"/>
  <c r="B6"/>
  <c r="O5"/>
  <c r="N5"/>
  <c r="M5"/>
  <c r="L5"/>
  <c r="K5"/>
  <c r="CG7" i="11" s="1"/>
  <c r="J5" i="63"/>
  <c r="I5"/>
  <c r="H5"/>
  <c r="G5"/>
  <c r="F5"/>
  <c r="E5"/>
  <c r="D5"/>
  <c r="C5"/>
  <c r="M7" i="11" s="1"/>
  <c r="B5" i="63"/>
  <c r="O4"/>
  <c r="DQ6" i="11" s="1"/>
  <c r="N4" i="63"/>
  <c r="M4"/>
  <c r="L4"/>
  <c r="CP6" i="11" s="1"/>
  <c r="K4" i="63"/>
  <c r="CG6" i="11" s="1"/>
  <c r="J4" i="63"/>
  <c r="BX6" i="11" s="1"/>
  <c r="I4" i="63"/>
  <c r="BO6" i="11" s="1"/>
  <c r="H4" i="63"/>
  <c r="G4"/>
  <c r="AW6" i="11" s="1"/>
  <c r="F4" i="63"/>
  <c r="E4"/>
  <c r="AE6" i="11" s="1"/>
  <c r="D4" i="63"/>
  <c r="C4"/>
  <c r="B4"/>
  <c r="D6" i="11" s="1"/>
  <c r="O3" i="63"/>
  <c r="DQ5" i="11" s="1"/>
  <c r="N3" i="63"/>
  <c r="DH5" i="11" s="1"/>
  <c r="M3" i="63"/>
  <c r="CY5" i="11" s="1"/>
  <c r="L3" i="63"/>
  <c r="CP5" i="11" s="1"/>
  <c r="K3" i="63"/>
  <c r="CG5" i="11" s="1"/>
  <c r="J3" i="63"/>
  <c r="BX5" i="11" s="1"/>
  <c r="I3" i="63"/>
  <c r="BO5" i="11" s="1"/>
  <c r="H3" i="63"/>
  <c r="BF5" i="11" s="1"/>
  <c r="G3" i="63"/>
  <c r="AW5" i="11" s="1"/>
  <c r="F3" i="63"/>
  <c r="AN5" i="11" s="1"/>
  <c r="E3" i="63"/>
  <c r="AE5" i="11" s="1"/>
  <c r="D3" i="63"/>
  <c r="V5" i="11" s="1"/>
  <c r="C3" i="63"/>
  <c r="M5" i="11" s="1"/>
  <c r="B3" i="63"/>
  <c r="D5" i="11" s="1"/>
  <c r="O37" i="62"/>
  <c r="O37" i="55" s="1"/>
  <c r="N37" i="62"/>
  <c r="M37"/>
  <c r="M37" i="55" s="1"/>
  <c r="L37" i="62"/>
  <c r="L37" i="55" s="1"/>
  <c r="K37" i="62"/>
  <c r="K37" i="55" s="1"/>
  <c r="I37" i="62"/>
  <c r="I37" i="55" s="1"/>
  <c r="H37" i="62"/>
  <c r="H37" i="55" s="1"/>
  <c r="F37" i="62"/>
  <c r="E37"/>
  <c r="E37" i="55" s="1"/>
  <c r="D37" i="62"/>
  <c r="D37" i="55" s="1"/>
  <c r="C37" i="62"/>
  <c r="C37" i="55" s="1"/>
  <c r="B37" i="62"/>
  <c r="O36"/>
  <c r="O36" i="55" s="1"/>
  <c r="N36" i="62"/>
  <c r="N36" i="55" s="1"/>
  <c r="M36" i="62"/>
  <c r="M36" i="55" s="1"/>
  <c r="L36" i="62"/>
  <c r="K36"/>
  <c r="K36" i="55" s="1"/>
  <c r="J36" i="62"/>
  <c r="J36" i="55" s="1"/>
  <c r="I36" i="62"/>
  <c r="I36" i="55" s="1"/>
  <c r="H36" i="62"/>
  <c r="G36"/>
  <c r="G36" i="55" s="1"/>
  <c r="F36" i="62"/>
  <c r="E36"/>
  <c r="E36" i="55" s="1"/>
  <c r="D36" i="62"/>
  <c r="C36"/>
  <c r="C36" i="55" s="1"/>
  <c r="B36" i="62"/>
  <c r="B36" i="55" s="1"/>
  <c r="O35" i="62"/>
  <c r="O35" i="55" s="1"/>
  <c r="N35" i="62"/>
  <c r="M35"/>
  <c r="M35" i="55" s="1"/>
  <c r="L35" i="62"/>
  <c r="K35"/>
  <c r="K35" i="55" s="1"/>
  <c r="J35" i="62"/>
  <c r="I35"/>
  <c r="I35" i="55" s="1"/>
  <c r="H35" i="62"/>
  <c r="H35" i="55" s="1"/>
  <c r="G35" i="62"/>
  <c r="G35" i="55" s="1"/>
  <c r="F35" i="62"/>
  <c r="E35"/>
  <c r="E35" i="55" s="1"/>
  <c r="D35" i="62"/>
  <c r="D35" i="55" s="1"/>
  <c r="C35" i="62"/>
  <c r="C35" i="55" s="1"/>
  <c r="B35" i="62"/>
  <c r="O34"/>
  <c r="O34" i="55" s="1"/>
  <c r="N34" i="62"/>
  <c r="N34" i="55" s="1"/>
  <c r="M34" i="62"/>
  <c r="M34" i="55" s="1"/>
  <c r="L34" i="62"/>
  <c r="K34"/>
  <c r="K34" i="55" s="1"/>
  <c r="J34" i="62"/>
  <c r="J34" i="55" s="1"/>
  <c r="I34" i="62"/>
  <c r="I34" i="55" s="1"/>
  <c r="H34" i="62"/>
  <c r="G34"/>
  <c r="G34" i="55" s="1"/>
  <c r="F34" i="62"/>
  <c r="F34" i="55" s="1"/>
  <c r="E34" i="62"/>
  <c r="E34" i="55" s="1"/>
  <c r="D34" i="62"/>
  <c r="C34"/>
  <c r="C34" i="55" s="1"/>
  <c r="B34" i="62"/>
  <c r="B34" i="55" s="1"/>
  <c r="O33" i="62"/>
  <c r="O33" i="55" s="1"/>
  <c r="N33" i="62"/>
  <c r="M33"/>
  <c r="M33" i="55" s="1"/>
  <c r="L33" i="62"/>
  <c r="L33" i="55" s="1"/>
  <c r="K33" i="62"/>
  <c r="K33" i="55" s="1"/>
  <c r="J33" i="62"/>
  <c r="I33"/>
  <c r="I33" i="55" s="1"/>
  <c r="H33" i="62"/>
  <c r="H33" i="55" s="1"/>
  <c r="G33" i="62"/>
  <c r="G33" i="55" s="1"/>
  <c r="F33" i="62"/>
  <c r="E33"/>
  <c r="E33" i="55" s="1"/>
  <c r="D33" i="62"/>
  <c r="D33" i="55" s="1"/>
  <c r="C33" i="62"/>
  <c r="C33" i="55" s="1"/>
  <c r="B33" i="62"/>
  <c r="O32"/>
  <c r="O32" i="55" s="1"/>
  <c r="N32" i="62"/>
  <c r="N32" i="55" s="1"/>
  <c r="M32" i="62"/>
  <c r="M32" i="55" s="1"/>
  <c r="L32" i="62"/>
  <c r="K32"/>
  <c r="K32" i="55" s="1"/>
  <c r="J32" i="62"/>
  <c r="J32" i="55" s="1"/>
  <c r="I32" i="62"/>
  <c r="I32" i="55" s="1"/>
  <c r="H32" i="62"/>
  <c r="G32"/>
  <c r="G32" i="55" s="1"/>
  <c r="F32" i="62"/>
  <c r="F32" i="55" s="1"/>
  <c r="E32" i="62"/>
  <c r="E32" i="55" s="1"/>
  <c r="D32" i="62"/>
  <c r="C32"/>
  <c r="C32" i="55" s="1"/>
  <c r="B32" i="62"/>
  <c r="B32" i="55" s="1"/>
  <c r="O31" i="62"/>
  <c r="O31" i="55" s="1"/>
  <c r="N31" i="62"/>
  <c r="M31"/>
  <c r="M31" i="55" s="1"/>
  <c r="L31" i="62"/>
  <c r="K31"/>
  <c r="K31" i="55" s="1"/>
  <c r="J31" i="62"/>
  <c r="I31"/>
  <c r="I31" i="55" s="1"/>
  <c r="H31" i="62"/>
  <c r="H31" i="55" s="1"/>
  <c r="G31" i="62"/>
  <c r="G31" i="55" s="1"/>
  <c r="F31" i="62"/>
  <c r="E31"/>
  <c r="E31" i="55" s="1"/>
  <c r="D31" i="62"/>
  <c r="C31"/>
  <c r="C31" i="55" s="1"/>
  <c r="B31" i="62"/>
  <c r="O30"/>
  <c r="O30" i="55" s="1"/>
  <c r="N30" i="62"/>
  <c r="N30" i="55" s="1"/>
  <c r="M30" i="62"/>
  <c r="M30" i="55" s="1"/>
  <c r="L30" i="62"/>
  <c r="K30"/>
  <c r="K30" i="55" s="1"/>
  <c r="J30" i="62"/>
  <c r="J30" i="55" s="1"/>
  <c r="I30" i="62"/>
  <c r="I30" i="55" s="1"/>
  <c r="H30" i="62"/>
  <c r="G30"/>
  <c r="G30" i="55" s="1"/>
  <c r="F30" i="62"/>
  <c r="F30" i="55" s="1"/>
  <c r="E30" i="62"/>
  <c r="E30" i="55" s="1"/>
  <c r="D30" i="62"/>
  <c r="C30"/>
  <c r="C30" i="55" s="1"/>
  <c r="B30" i="62"/>
  <c r="B30" i="55" s="1"/>
  <c r="O29" i="62"/>
  <c r="O29" i="55" s="1"/>
  <c r="N29" i="62"/>
  <c r="M29"/>
  <c r="M29" i="55" s="1"/>
  <c r="L29" i="62"/>
  <c r="L29" i="55" s="1"/>
  <c r="K29" i="62"/>
  <c r="K29" i="55" s="1"/>
  <c r="J29" i="62"/>
  <c r="I29"/>
  <c r="I29" i="55" s="1"/>
  <c r="H29" i="62"/>
  <c r="H29" i="55" s="1"/>
  <c r="G29" i="62"/>
  <c r="G29" i="55" s="1"/>
  <c r="F29" i="62"/>
  <c r="E29"/>
  <c r="E29" i="55" s="1"/>
  <c r="D29" i="62"/>
  <c r="D29" i="55" s="1"/>
  <c r="C29" i="62"/>
  <c r="C29" i="55" s="1"/>
  <c r="B29" i="62"/>
  <c r="O28"/>
  <c r="O28" i="55" s="1"/>
  <c r="N28" i="62"/>
  <c r="N28" i="55" s="1"/>
  <c r="M28" i="62"/>
  <c r="M28" i="55" s="1"/>
  <c r="L28" i="62"/>
  <c r="K28"/>
  <c r="K28" i="55" s="1"/>
  <c r="J28" i="62"/>
  <c r="J28" i="55" s="1"/>
  <c r="I28" i="62"/>
  <c r="I28" i="55" s="1"/>
  <c r="H28" i="62"/>
  <c r="G28"/>
  <c r="G28" i="55" s="1"/>
  <c r="F28" i="62"/>
  <c r="F28" i="55" s="1"/>
  <c r="E28" i="62"/>
  <c r="E28" i="55" s="1"/>
  <c r="D28" i="62"/>
  <c r="C28"/>
  <c r="C28" i="55" s="1"/>
  <c r="B28" i="62"/>
  <c r="B28" i="55" s="1"/>
  <c r="O27" i="62"/>
  <c r="O27" i="55" s="1"/>
  <c r="N27" i="62"/>
  <c r="M27"/>
  <c r="M27" i="55" s="1"/>
  <c r="L27" i="62"/>
  <c r="L27" i="55" s="1"/>
  <c r="K27" i="62"/>
  <c r="K27" i="55" s="1"/>
  <c r="J27" i="62"/>
  <c r="I27"/>
  <c r="I27" i="55" s="1"/>
  <c r="H27" i="62"/>
  <c r="H27" i="55" s="1"/>
  <c r="G27" i="62"/>
  <c r="G27" i="55" s="1"/>
  <c r="F27" i="62"/>
  <c r="E27"/>
  <c r="E27" i="55" s="1"/>
  <c r="D27" i="62"/>
  <c r="C27"/>
  <c r="C27" i="55" s="1"/>
  <c r="B27" i="62"/>
  <c r="O26"/>
  <c r="O26" i="55" s="1"/>
  <c r="N26" i="62"/>
  <c r="N26" i="55" s="1"/>
  <c r="M26" i="62"/>
  <c r="M26" i="55" s="1"/>
  <c r="L26" i="62"/>
  <c r="K26"/>
  <c r="K26" i="55" s="1"/>
  <c r="J26" i="62"/>
  <c r="I26"/>
  <c r="I26" i="55" s="1"/>
  <c r="H26" i="62"/>
  <c r="G26"/>
  <c r="G26" i="55" s="1"/>
  <c r="F26" i="62"/>
  <c r="F26" i="55" s="1"/>
  <c r="E26" i="62"/>
  <c r="E26" i="55" s="1"/>
  <c r="D26" i="62"/>
  <c r="C26"/>
  <c r="C26" i="55" s="1"/>
  <c r="B26" i="62"/>
  <c r="B26" i="55" s="1"/>
  <c r="O25" i="62"/>
  <c r="O25" i="55" s="1"/>
  <c r="N25" i="62"/>
  <c r="M25"/>
  <c r="M25" i="55" s="1"/>
  <c r="L25" i="62"/>
  <c r="L25" i="55" s="1"/>
  <c r="K25" i="62"/>
  <c r="K25" i="55" s="1"/>
  <c r="J25" i="62"/>
  <c r="I25"/>
  <c r="I25" i="55" s="1"/>
  <c r="H25" i="62"/>
  <c r="H25" i="55" s="1"/>
  <c r="G25" i="62"/>
  <c r="G25" i="55" s="1"/>
  <c r="F25" i="62"/>
  <c r="E25"/>
  <c r="E25" i="55" s="1"/>
  <c r="D25" i="62"/>
  <c r="D25" i="55" s="1"/>
  <c r="C25" i="62"/>
  <c r="C25" i="55" s="1"/>
  <c r="B25" i="62"/>
  <c r="O24"/>
  <c r="O24" i="55" s="1"/>
  <c r="N24" i="62"/>
  <c r="N24" i="55" s="1"/>
  <c r="M24" i="62"/>
  <c r="M24" i="55" s="1"/>
  <c r="L24" i="62"/>
  <c r="K24"/>
  <c r="K24" i="55" s="1"/>
  <c r="J24" i="62"/>
  <c r="J24" i="55" s="1"/>
  <c r="I24" i="62"/>
  <c r="I24" i="55" s="1"/>
  <c r="H24" i="62"/>
  <c r="G24"/>
  <c r="G24" i="55" s="1"/>
  <c r="F24" i="62"/>
  <c r="F24" i="55" s="1"/>
  <c r="E24" i="62"/>
  <c r="E24" i="55" s="1"/>
  <c r="D24" i="62"/>
  <c r="C24"/>
  <c r="C24" i="55" s="1"/>
  <c r="B24" i="62"/>
  <c r="B24" i="55" s="1"/>
  <c r="O23" i="62"/>
  <c r="O23" i="55" s="1"/>
  <c r="N23" i="62"/>
  <c r="M23"/>
  <c r="M23" i="55" s="1"/>
  <c r="L23" i="62"/>
  <c r="L23" i="55" s="1"/>
  <c r="K23" i="62"/>
  <c r="K23" i="55" s="1"/>
  <c r="J23" i="62"/>
  <c r="I23"/>
  <c r="I23" i="55" s="1"/>
  <c r="H23" i="62"/>
  <c r="H23" i="55" s="1"/>
  <c r="G23" i="62"/>
  <c r="G23" i="55" s="1"/>
  <c r="F23" i="62"/>
  <c r="E23"/>
  <c r="E23" i="55" s="1"/>
  <c r="D23" i="62"/>
  <c r="D23" i="55" s="1"/>
  <c r="C23" i="62"/>
  <c r="C23" i="55" s="1"/>
  <c r="B23" i="62"/>
  <c r="O22"/>
  <c r="O22" i="55" s="1"/>
  <c r="N22" i="62"/>
  <c r="N22" i="55" s="1"/>
  <c r="M22" i="62"/>
  <c r="M22" i="55" s="1"/>
  <c r="L22" i="62"/>
  <c r="K22"/>
  <c r="K22" i="55" s="1"/>
  <c r="J22" i="62"/>
  <c r="I22"/>
  <c r="I22" i="55" s="1"/>
  <c r="H22" i="62"/>
  <c r="G22"/>
  <c r="G22" i="55" s="1"/>
  <c r="F22" i="62"/>
  <c r="F22" i="55" s="1"/>
  <c r="E22" i="62"/>
  <c r="E22" i="55" s="1"/>
  <c r="D22" i="62"/>
  <c r="C22"/>
  <c r="C22" i="55" s="1"/>
  <c r="B22" i="62"/>
  <c r="O21"/>
  <c r="O21" i="55" s="1"/>
  <c r="N21" i="62"/>
  <c r="M21"/>
  <c r="M21" i="55" s="1"/>
  <c r="L21" i="62"/>
  <c r="L21" i="55" s="1"/>
  <c r="K21" i="62"/>
  <c r="K21" i="55" s="1"/>
  <c r="J21" i="62"/>
  <c r="I21"/>
  <c r="I21" i="55" s="1"/>
  <c r="H21" i="62"/>
  <c r="H21" i="55" s="1"/>
  <c r="G21" i="62"/>
  <c r="G21" i="55" s="1"/>
  <c r="F21" i="62"/>
  <c r="E21"/>
  <c r="E21" i="55" s="1"/>
  <c r="D21" i="62"/>
  <c r="D21" i="55" s="1"/>
  <c r="C21" i="62"/>
  <c r="C21" i="55" s="1"/>
  <c r="B21" i="62"/>
  <c r="O20"/>
  <c r="O20" i="55" s="1"/>
  <c r="N20" i="62"/>
  <c r="N20" i="55" s="1"/>
  <c r="M20" i="62"/>
  <c r="M20" i="55" s="1"/>
  <c r="L20" i="62"/>
  <c r="K20"/>
  <c r="K20" i="55" s="1"/>
  <c r="J20" i="62"/>
  <c r="J20" i="55" s="1"/>
  <c r="I20" i="62"/>
  <c r="I20" i="55" s="1"/>
  <c r="H20" i="62"/>
  <c r="G20"/>
  <c r="G20" i="55" s="1"/>
  <c r="F20" i="62"/>
  <c r="F20" i="55" s="1"/>
  <c r="E20" i="62"/>
  <c r="E20" i="55" s="1"/>
  <c r="D20" i="62"/>
  <c r="C20"/>
  <c r="C20" i="55" s="1"/>
  <c r="B20" i="62"/>
  <c r="B20" i="55" s="1"/>
  <c r="O19" i="62"/>
  <c r="O19" i="55" s="1"/>
  <c r="N19" i="62"/>
  <c r="M19"/>
  <c r="M19" i="55" s="1"/>
  <c r="L19" i="62"/>
  <c r="L19" i="55" s="1"/>
  <c r="K19" i="62"/>
  <c r="K19" i="55" s="1"/>
  <c r="J19" i="62"/>
  <c r="I19"/>
  <c r="I19" i="55" s="1"/>
  <c r="H19" i="62"/>
  <c r="H19" i="55" s="1"/>
  <c r="G19" i="62"/>
  <c r="G19" i="55" s="1"/>
  <c r="F19" i="62"/>
  <c r="E19"/>
  <c r="E19" i="55" s="1"/>
  <c r="D19" i="62"/>
  <c r="D19" i="55" s="1"/>
  <c r="C19" i="62"/>
  <c r="C19" i="55" s="1"/>
  <c r="B19" i="62"/>
  <c r="O18"/>
  <c r="O18" i="55" s="1"/>
  <c r="N18" i="62"/>
  <c r="N18" i="55" s="1"/>
  <c r="M18" i="62"/>
  <c r="M18" i="55" s="1"/>
  <c r="L18" i="62"/>
  <c r="K18"/>
  <c r="K18" i="55" s="1"/>
  <c r="J18" i="62"/>
  <c r="J18" i="55" s="1"/>
  <c r="I18" i="62"/>
  <c r="I18" i="55" s="1"/>
  <c r="H18" i="62"/>
  <c r="G18"/>
  <c r="G18" i="55" s="1"/>
  <c r="F18" i="62"/>
  <c r="F18" i="55" s="1"/>
  <c r="E18" i="62"/>
  <c r="E18" i="55" s="1"/>
  <c r="D18" i="62"/>
  <c r="C18"/>
  <c r="C18" i="55" s="1"/>
  <c r="B18" i="62"/>
  <c r="O17"/>
  <c r="O17" i="55" s="1"/>
  <c r="N17" i="62"/>
  <c r="M17"/>
  <c r="M17" i="55" s="1"/>
  <c r="L17" i="62"/>
  <c r="L17" i="55" s="1"/>
  <c r="K17" i="62"/>
  <c r="K17" i="55" s="1"/>
  <c r="J17" i="62"/>
  <c r="I17"/>
  <c r="I17" i="55" s="1"/>
  <c r="H17" i="62"/>
  <c r="G17"/>
  <c r="G17" i="55" s="1"/>
  <c r="F17" i="62"/>
  <c r="E17"/>
  <c r="E17" i="55" s="1"/>
  <c r="D17" i="62"/>
  <c r="D17" i="55" s="1"/>
  <c r="C17" i="62"/>
  <c r="C17" i="55" s="1"/>
  <c r="B17" i="62"/>
  <c r="O16"/>
  <c r="O16" i="55" s="1"/>
  <c r="N16" i="62"/>
  <c r="N16" i="55" s="1"/>
  <c r="M16" i="62"/>
  <c r="M16" i="55" s="1"/>
  <c r="L16" i="62"/>
  <c r="K16"/>
  <c r="K16" i="55" s="1"/>
  <c r="J16" i="62"/>
  <c r="J16" i="55" s="1"/>
  <c r="I16" i="62"/>
  <c r="I16" i="55" s="1"/>
  <c r="H16" i="62"/>
  <c r="G16"/>
  <c r="G16" i="55" s="1"/>
  <c r="F16" i="62"/>
  <c r="F16" i="55" s="1"/>
  <c r="E16" i="62"/>
  <c r="E16" i="55" s="1"/>
  <c r="D16" i="62"/>
  <c r="C16"/>
  <c r="C16" i="55" s="1"/>
  <c r="B16" i="62"/>
  <c r="B16" i="55" s="1"/>
  <c r="O15" i="62"/>
  <c r="O15" i="55" s="1"/>
  <c r="N15" i="62"/>
  <c r="M15"/>
  <c r="M15" i="55" s="1"/>
  <c r="L15" i="62"/>
  <c r="L15" i="55" s="1"/>
  <c r="K15" i="62"/>
  <c r="K15" i="55" s="1"/>
  <c r="J15" i="62"/>
  <c r="I15"/>
  <c r="I15" i="55" s="1"/>
  <c r="H15" i="62"/>
  <c r="H15" i="55" s="1"/>
  <c r="G15" i="62"/>
  <c r="G15" i="55" s="1"/>
  <c r="F15" i="62"/>
  <c r="E15"/>
  <c r="E15" i="55" s="1"/>
  <c r="D15" i="62"/>
  <c r="D15" i="55" s="1"/>
  <c r="C15" i="62"/>
  <c r="C15" i="55" s="1"/>
  <c r="B15" i="62"/>
  <c r="O14"/>
  <c r="O14" i="55" s="1"/>
  <c r="N14" i="62"/>
  <c r="N14" i="55" s="1"/>
  <c r="M14" i="62"/>
  <c r="M14" i="55" s="1"/>
  <c r="L14" i="62"/>
  <c r="K14"/>
  <c r="K14" i="55" s="1"/>
  <c r="J14" i="62"/>
  <c r="J14" i="55" s="1"/>
  <c r="I14" i="62"/>
  <c r="I14" i="55" s="1"/>
  <c r="H14" i="62"/>
  <c r="G14"/>
  <c r="G14" i="55" s="1"/>
  <c r="F14" i="62"/>
  <c r="F14" i="55" s="1"/>
  <c r="E14" i="62"/>
  <c r="E14" i="55" s="1"/>
  <c r="D14" i="62"/>
  <c r="C14"/>
  <c r="C14" i="55" s="1"/>
  <c r="B14" i="62"/>
  <c r="B14" i="55" s="1"/>
  <c r="O13" i="62"/>
  <c r="O13" i="55" s="1"/>
  <c r="N13" i="62"/>
  <c r="M13"/>
  <c r="M13" i="55" s="1"/>
  <c r="L13" i="62"/>
  <c r="L13" i="55" s="1"/>
  <c r="K13" i="62"/>
  <c r="K13" i="55" s="1"/>
  <c r="J13" i="62"/>
  <c r="I13"/>
  <c r="I13" i="55" s="1"/>
  <c r="H13" i="62"/>
  <c r="G13"/>
  <c r="G13" i="55" s="1"/>
  <c r="F13" i="62"/>
  <c r="E13"/>
  <c r="E13" i="55" s="1"/>
  <c r="D13" i="62"/>
  <c r="D13" i="55" s="1"/>
  <c r="C13" i="62"/>
  <c r="C13" i="55" s="1"/>
  <c r="B13" i="62"/>
  <c r="O12"/>
  <c r="O12" i="55" s="1"/>
  <c r="N12" i="62"/>
  <c r="M12"/>
  <c r="M12" i="55" s="1"/>
  <c r="L12" i="62"/>
  <c r="K12"/>
  <c r="K12" i="55" s="1"/>
  <c r="J12" i="62"/>
  <c r="J12" i="55" s="1"/>
  <c r="I12" i="62"/>
  <c r="I12" i="55" s="1"/>
  <c r="H12" i="62"/>
  <c r="G12"/>
  <c r="G12" i="55" s="1"/>
  <c r="F12" i="62"/>
  <c r="F12" i="55" s="1"/>
  <c r="E12" i="62"/>
  <c r="E12" i="55" s="1"/>
  <c r="D12" i="62"/>
  <c r="C12"/>
  <c r="C12" i="55" s="1"/>
  <c r="B12" i="62"/>
  <c r="B12" i="55" s="1"/>
  <c r="O11" i="62"/>
  <c r="O11" i="55" s="1"/>
  <c r="N11" i="62"/>
  <c r="M11"/>
  <c r="M11" i="55" s="1"/>
  <c r="L11" i="62"/>
  <c r="L11" i="55" s="1"/>
  <c r="K11" i="62"/>
  <c r="K11" i="55" s="1"/>
  <c r="J11" i="62"/>
  <c r="I11"/>
  <c r="I11" i="55" s="1"/>
  <c r="H11" i="62"/>
  <c r="H11" i="55" s="1"/>
  <c r="G11" i="62"/>
  <c r="G11" i="55" s="1"/>
  <c r="F11" i="62"/>
  <c r="E11"/>
  <c r="E11" i="55" s="1"/>
  <c r="D11" i="62"/>
  <c r="D11" i="55" s="1"/>
  <c r="C11" i="62"/>
  <c r="C11" i="55" s="1"/>
  <c r="B11" i="62"/>
  <c r="O10"/>
  <c r="O10" i="55" s="1"/>
  <c r="N10" i="62"/>
  <c r="N10" i="55" s="1"/>
  <c r="M10" i="62"/>
  <c r="M10" i="55" s="1"/>
  <c r="L10" i="62"/>
  <c r="K10"/>
  <c r="K10" i="55" s="1"/>
  <c r="J10" i="62"/>
  <c r="J10" i="55" s="1"/>
  <c r="I10" i="62"/>
  <c r="I10" i="55" s="1"/>
  <c r="H10" i="62"/>
  <c r="G10"/>
  <c r="G10" i="55" s="1"/>
  <c r="F10" i="62"/>
  <c r="F10" i="55" s="1"/>
  <c r="E10" i="62"/>
  <c r="E10" i="55" s="1"/>
  <c r="D10" i="62"/>
  <c r="C10"/>
  <c r="C10" i="55" s="1"/>
  <c r="B10" i="62"/>
  <c r="B10" i="55" s="1"/>
  <c r="O9" i="62"/>
  <c r="O9" i="55" s="1"/>
  <c r="N9" i="62"/>
  <c r="M9"/>
  <c r="M9" i="55" s="1"/>
  <c r="L9" i="62"/>
  <c r="L9" i="55" s="1"/>
  <c r="K9" i="62"/>
  <c r="K9" i="55" s="1"/>
  <c r="J9" i="62"/>
  <c r="I9"/>
  <c r="I9" i="55" s="1"/>
  <c r="H9" i="62"/>
  <c r="H9" i="55" s="1"/>
  <c r="G9" i="62"/>
  <c r="G9" i="55" s="1"/>
  <c r="F9" i="62"/>
  <c r="E9"/>
  <c r="E9" i="55" s="1"/>
  <c r="D9" i="62"/>
  <c r="D9" i="55" s="1"/>
  <c r="C9" i="62"/>
  <c r="C9" i="55" s="1"/>
  <c r="B9" i="62"/>
  <c r="O8"/>
  <c r="O8" i="55" s="1"/>
  <c r="N8" i="62"/>
  <c r="M8"/>
  <c r="M8" i="55" s="1"/>
  <c r="L8" i="62"/>
  <c r="K8"/>
  <c r="K8" i="55" s="1"/>
  <c r="J8" i="62"/>
  <c r="J8" i="55" s="1"/>
  <c r="I8" i="62"/>
  <c r="I8" i="55" s="1"/>
  <c r="H8" i="62"/>
  <c r="G8"/>
  <c r="G8" i="55" s="1"/>
  <c r="F8" i="62"/>
  <c r="E8"/>
  <c r="E8" i="55" s="1"/>
  <c r="D8" i="62"/>
  <c r="C8"/>
  <c r="C8" i="55" s="1"/>
  <c r="B8" i="62"/>
  <c r="B8" i="55" s="1"/>
  <c r="O7" i="62"/>
  <c r="O7" i="55" s="1"/>
  <c r="N7" i="62"/>
  <c r="M7"/>
  <c r="M7" i="55" s="1"/>
  <c r="L7" i="62"/>
  <c r="L7" i="55" s="1"/>
  <c r="K7" i="62"/>
  <c r="K7" i="55" s="1"/>
  <c r="J7" i="62"/>
  <c r="I7"/>
  <c r="I7" i="55" s="1"/>
  <c r="H7" i="62"/>
  <c r="H7" i="55" s="1"/>
  <c r="G7" i="62"/>
  <c r="G7" i="55" s="1"/>
  <c r="F7" i="62"/>
  <c r="E7"/>
  <c r="E7" i="55" s="1"/>
  <c r="D7" i="62"/>
  <c r="D7" i="55" s="1"/>
  <c r="C7" i="62"/>
  <c r="C7" i="55" s="1"/>
  <c r="B7" i="62"/>
  <c r="O6"/>
  <c r="O6" i="55" s="1"/>
  <c r="N6" i="62"/>
  <c r="M6"/>
  <c r="M6" i="55" s="1"/>
  <c r="L6" i="62"/>
  <c r="K6"/>
  <c r="K6" i="55" s="1"/>
  <c r="J6" i="62"/>
  <c r="J6" i="55" s="1"/>
  <c r="I6" i="62"/>
  <c r="I6" i="55" s="1"/>
  <c r="H6" i="62"/>
  <c r="G6"/>
  <c r="G6" i="55" s="1"/>
  <c r="F6" i="62"/>
  <c r="F6" i="55" s="1"/>
  <c r="E6" i="62"/>
  <c r="E6" i="55" s="1"/>
  <c r="D6" i="62"/>
  <c r="C6"/>
  <c r="C6" i="55" s="1"/>
  <c r="B6" i="62"/>
  <c r="B6" i="55" s="1"/>
  <c r="O5" i="62"/>
  <c r="O5" i="55" s="1"/>
  <c r="N5" i="62"/>
  <c r="M5"/>
  <c r="M5" i="55" s="1"/>
  <c r="L5" i="62"/>
  <c r="L5" i="55" s="1"/>
  <c r="K5" i="62"/>
  <c r="K5" i="55" s="1"/>
  <c r="J5" i="62"/>
  <c r="I5"/>
  <c r="I5" i="55" s="1"/>
  <c r="H5" i="62"/>
  <c r="H5" i="55" s="1"/>
  <c r="G5" i="62"/>
  <c r="F5"/>
  <c r="E5"/>
  <c r="D5"/>
  <c r="D5" i="55" s="1"/>
  <c r="C5" i="62"/>
  <c r="B5"/>
  <c r="O4"/>
  <c r="O4" i="55" s="1"/>
  <c r="N4" i="62"/>
  <c r="M4"/>
  <c r="M4" i="55" s="1"/>
  <c r="L4" i="62"/>
  <c r="K4"/>
  <c r="K4" i="55" s="1"/>
  <c r="J4" i="62"/>
  <c r="I4"/>
  <c r="I4" i="55" s="1"/>
  <c r="H4" i="62"/>
  <c r="G4"/>
  <c r="F4"/>
  <c r="F4" i="55" s="1"/>
  <c r="E4" i="62"/>
  <c r="D4"/>
  <c r="C4"/>
  <c r="B4"/>
  <c r="B4" i="55" s="1"/>
  <c r="O3" i="62"/>
  <c r="O3" i="55" s="1"/>
  <c r="N3" i="62"/>
  <c r="M3"/>
  <c r="M3" i="55" s="1"/>
  <c r="L3" i="62"/>
  <c r="K3"/>
  <c r="K3" i="55" s="1"/>
  <c r="J3" i="62"/>
  <c r="I3"/>
  <c r="I3" i="55" s="1"/>
  <c r="H3" i="62"/>
  <c r="H3" i="55" s="1"/>
  <c r="G3" i="62"/>
  <c r="F3"/>
  <c r="E3"/>
  <c r="D3"/>
  <c r="D3" i="55" s="1"/>
  <c r="C3" i="62"/>
  <c r="B3"/>
  <c r="O37" i="61"/>
  <c r="O37" i="60" s="1"/>
  <c r="O37" i="59" s="1"/>
  <c r="N37" i="61"/>
  <c r="N37" i="60" s="1"/>
  <c r="N37" i="59" s="1"/>
  <c r="K17" i="61"/>
  <c r="D3"/>
  <c r="M37" i="60"/>
  <c r="M37" i="59" s="1"/>
  <c r="L37" i="60"/>
  <c r="L37" i="59" s="1"/>
  <c r="K37" i="60"/>
  <c r="J37"/>
  <c r="J37" i="59" s="1"/>
  <c r="I37" i="60"/>
  <c r="I37" i="59" s="1"/>
  <c r="H37" i="60"/>
  <c r="G37"/>
  <c r="F37"/>
  <c r="F37" i="59" s="1"/>
  <c r="E37" i="60"/>
  <c r="E37" i="59" s="1"/>
  <c r="D37" i="60"/>
  <c r="D37" i="59" s="1"/>
  <c r="C37" i="60"/>
  <c r="B37"/>
  <c r="B37" i="59" s="1"/>
  <c r="O36" i="60"/>
  <c r="O36" i="59" s="1"/>
  <c r="N36" i="60"/>
  <c r="M36"/>
  <c r="L36"/>
  <c r="L36" i="59" s="1"/>
  <c r="K36" i="60"/>
  <c r="K36" i="59" s="1"/>
  <c r="J36" i="60"/>
  <c r="J36" i="59" s="1"/>
  <c r="I36" i="60"/>
  <c r="H36"/>
  <c r="H36" i="59" s="1"/>
  <c r="G36" i="60"/>
  <c r="G36" i="59" s="1"/>
  <c r="F36" i="60"/>
  <c r="E36"/>
  <c r="D36"/>
  <c r="D36" i="59" s="1"/>
  <c r="C36" i="60"/>
  <c r="C36" i="59" s="1"/>
  <c r="B36" i="60"/>
  <c r="B36" i="59" s="1"/>
  <c r="O35" i="60"/>
  <c r="N35"/>
  <c r="N35" i="59" s="1"/>
  <c r="M35" i="60"/>
  <c r="M35" i="59" s="1"/>
  <c r="L35" i="60"/>
  <c r="K35"/>
  <c r="J35"/>
  <c r="J35" i="59" s="1"/>
  <c r="I35" i="60"/>
  <c r="I35" i="59" s="1"/>
  <c r="H35" i="60"/>
  <c r="H35" i="59" s="1"/>
  <c r="G35" i="60"/>
  <c r="F35"/>
  <c r="F35" i="59" s="1"/>
  <c r="E35" i="60"/>
  <c r="E35" i="59" s="1"/>
  <c r="D35" i="60"/>
  <c r="C35"/>
  <c r="B35"/>
  <c r="B35" i="59" s="1"/>
  <c r="O34" i="60"/>
  <c r="O34" i="59" s="1"/>
  <c r="N34" i="60"/>
  <c r="N34" i="59" s="1"/>
  <c r="M34" i="60"/>
  <c r="L34"/>
  <c r="L34" i="59" s="1"/>
  <c r="K34" i="60"/>
  <c r="K34" i="59" s="1"/>
  <c r="J34" i="60"/>
  <c r="I34"/>
  <c r="H34"/>
  <c r="H34" i="59" s="1"/>
  <c r="G34" i="60"/>
  <c r="G34" i="59" s="1"/>
  <c r="F34" i="60"/>
  <c r="F34" i="59" s="1"/>
  <c r="E34" i="60"/>
  <c r="D34"/>
  <c r="D34" i="59" s="1"/>
  <c r="C34" i="60"/>
  <c r="C34" i="59" s="1"/>
  <c r="B34" i="60"/>
  <c r="O33"/>
  <c r="N33"/>
  <c r="N33" i="59" s="1"/>
  <c r="M33" i="60"/>
  <c r="M33" i="59" s="1"/>
  <c r="L33" i="60"/>
  <c r="L33" i="59" s="1"/>
  <c r="K33" i="60"/>
  <c r="J33"/>
  <c r="J33" i="59" s="1"/>
  <c r="I33" i="60"/>
  <c r="I33" i="59" s="1"/>
  <c r="H33" i="60"/>
  <c r="G33"/>
  <c r="F33"/>
  <c r="F33" i="59" s="1"/>
  <c r="E33" i="60"/>
  <c r="E33" i="59" s="1"/>
  <c r="D33" i="60"/>
  <c r="D33" i="59" s="1"/>
  <c r="C33" i="60"/>
  <c r="B33"/>
  <c r="B33" i="59" s="1"/>
  <c r="O32" i="60"/>
  <c r="O32" i="59" s="1"/>
  <c r="N32" i="60"/>
  <c r="M32"/>
  <c r="L32"/>
  <c r="L32" i="59" s="1"/>
  <c r="K32" i="60"/>
  <c r="K32" i="59" s="1"/>
  <c r="J32" i="60"/>
  <c r="J32" i="59" s="1"/>
  <c r="I32" i="60"/>
  <c r="H32"/>
  <c r="H32" i="59" s="1"/>
  <c r="G32" i="60"/>
  <c r="G32" i="59" s="1"/>
  <c r="F32" i="60"/>
  <c r="E32"/>
  <c r="D32"/>
  <c r="D32" i="59" s="1"/>
  <c r="C32" i="60"/>
  <c r="C32" i="59" s="1"/>
  <c r="B32" i="60"/>
  <c r="B32" i="59" s="1"/>
  <c r="O31" i="60"/>
  <c r="N31"/>
  <c r="N31" i="59" s="1"/>
  <c r="M31" i="60"/>
  <c r="M31" i="59" s="1"/>
  <c r="L31" i="60"/>
  <c r="K31"/>
  <c r="J31"/>
  <c r="J31" i="59" s="1"/>
  <c r="I31" i="60"/>
  <c r="I31" i="59" s="1"/>
  <c r="H31" i="60"/>
  <c r="H31" i="59" s="1"/>
  <c r="G31" i="60"/>
  <c r="F31"/>
  <c r="F31" i="59" s="1"/>
  <c r="E31" i="60"/>
  <c r="E31" i="59" s="1"/>
  <c r="D31" i="60"/>
  <c r="C31"/>
  <c r="B31"/>
  <c r="B31" i="59" s="1"/>
  <c r="O30" i="60"/>
  <c r="O30" i="59" s="1"/>
  <c r="N30" i="60"/>
  <c r="N30" i="59" s="1"/>
  <c r="M30" i="60"/>
  <c r="L30"/>
  <c r="L30" i="59" s="1"/>
  <c r="K30" i="60"/>
  <c r="K30" i="59" s="1"/>
  <c r="J30" i="60"/>
  <c r="I30"/>
  <c r="H30"/>
  <c r="H30" i="59" s="1"/>
  <c r="G30" i="60"/>
  <c r="G30" i="59" s="1"/>
  <c r="F30" i="60"/>
  <c r="F30" i="59" s="1"/>
  <c r="E30" i="60"/>
  <c r="D30"/>
  <c r="D30" i="59" s="1"/>
  <c r="C30" i="60"/>
  <c r="C30" i="59" s="1"/>
  <c r="B30" i="60"/>
  <c r="O29"/>
  <c r="N29"/>
  <c r="N29" i="59" s="1"/>
  <c r="M29" i="60"/>
  <c r="M29" i="59" s="1"/>
  <c r="L29" i="60"/>
  <c r="L29" i="59" s="1"/>
  <c r="K29" i="60"/>
  <c r="J29"/>
  <c r="J29" i="59" s="1"/>
  <c r="I29" i="60"/>
  <c r="I29" i="59" s="1"/>
  <c r="H29" i="60"/>
  <c r="G29"/>
  <c r="F29"/>
  <c r="F29" i="59" s="1"/>
  <c r="E29" i="60"/>
  <c r="E29" i="59" s="1"/>
  <c r="D29" i="60"/>
  <c r="D29" i="59" s="1"/>
  <c r="C29" i="60"/>
  <c r="B29"/>
  <c r="B29" i="59" s="1"/>
  <c r="O28" i="60"/>
  <c r="O28" i="59" s="1"/>
  <c r="N28" i="60"/>
  <c r="M28"/>
  <c r="L28"/>
  <c r="L28" i="59" s="1"/>
  <c r="K28" i="60"/>
  <c r="K28" i="59" s="1"/>
  <c r="J28" i="60"/>
  <c r="J28" i="59" s="1"/>
  <c r="I28" i="60"/>
  <c r="H28"/>
  <c r="H28" i="59" s="1"/>
  <c r="G28" i="60"/>
  <c r="G28" i="59" s="1"/>
  <c r="F28" i="60"/>
  <c r="E28"/>
  <c r="D28"/>
  <c r="D28" i="59" s="1"/>
  <c r="C28" i="60"/>
  <c r="C28" i="59" s="1"/>
  <c r="B28" i="60"/>
  <c r="B28" i="59" s="1"/>
  <c r="O27" i="60"/>
  <c r="N27"/>
  <c r="N27" i="59" s="1"/>
  <c r="M27" i="60"/>
  <c r="M27" i="59" s="1"/>
  <c r="L27" i="60"/>
  <c r="K27"/>
  <c r="J27"/>
  <c r="J27" i="59" s="1"/>
  <c r="I27" i="60"/>
  <c r="I27" i="59" s="1"/>
  <c r="H27" i="60"/>
  <c r="H27" i="59" s="1"/>
  <c r="G27" i="60"/>
  <c r="F27"/>
  <c r="F27" i="59" s="1"/>
  <c r="E27" i="60"/>
  <c r="E27" i="59" s="1"/>
  <c r="D27" i="60"/>
  <c r="C27"/>
  <c r="B27"/>
  <c r="B27" i="59" s="1"/>
  <c r="O26" i="60"/>
  <c r="O26" i="59" s="1"/>
  <c r="N26" i="60"/>
  <c r="N26" i="59" s="1"/>
  <c r="M26" i="60"/>
  <c r="L26"/>
  <c r="L26" i="59" s="1"/>
  <c r="K26" i="60"/>
  <c r="K26" i="59" s="1"/>
  <c r="J26" i="60"/>
  <c r="I26"/>
  <c r="H26"/>
  <c r="H26" i="59" s="1"/>
  <c r="G26" i="60"/>
  <c r="G26" i="59" s="1"/>
  <c r="F26" i="60"/>
  <c r="F26" i="59" s="1"/>
  <c r="E26" i="60"/>
  <c r="D26"/>
  <c r="D26" i="59" s="1"/>
  <c r="C26" i="60"/>
  <c r="C26" i="59" s="1"/>
  <c r="B26" i="60"/>
  <c r="O25"/>
  <c r="N25"/>
  <c r="N25" i="59" s="1"/>
  <c r="M25" i="60"/>
  <c r="M25" i="59" s="1"/>
  <c r="L25" i="60"/>
  <c r="L25" i="59" s="1"/>
  <c r="K25" i="60"/>
  <c r="J25"/>
  <c r="J25" i="59" s="1"/>
  <c r="I25" i="60"/>
  <c r="I25" i="59" s="1"/>
  <c r="H25" i="60"/>
  <c r="G25"/>
  <c r="F25"/>
  <c r="F25" i="59" s="1"/>
  <c r="E25" i="60"/>
  <c r="E25" i="59" s="1"/>
  <c r="D25" i="60"/>
  <c r="D25" i="59" s="1"/>
  <c r="C25" i="60"/>
  <c r="B25"/>
  <c r="B25" i="59" s="1"/>
  <c r="O24" i="60"/>
  <c r="O24" i="59" s="1"/>
  <c r="N24" i="60"/>
  <c r="M24"/>
  <c r="L24"/>
  <c r="L24" i="59" s="1"/>
  <c r="K24" i="60"/>
  <c r="K24" i="59" s="1"/>
  <c r="J24" i="60"/>
  <c r="J24" i="59" s="1"/>
  <c r="I24" i="60"/>
  <c r="H24"/>
  <c r="H24" i="59" s="1"/>
  <c r="G24" i="60"/>
  <c r="G24" i="59" s="1"/>
  <c r="F24" i="60"/>
  <c r="E24"/>
  <c r="D24"/>
  <c r="D24" i="59" s="1"/>
  <c r="C24" i="60"/>
  <c r="C24" i="59" s="1"/>
  <c r="B24" i="60"/>
  <c r="B24" i="59" s="1"/>
  <c r="O23" i="60"/>
  <c r="N23"/>
  <c r="N23" i="59" s="1"/>
  <c r="M23" i="60"/>
  <c r="M23" i="59" s="1"/>
  <c r="L23" i="60"/>
  <c r="K23"/>
  <c r="J23"/>
  <c r="J23" i="59" s="1"/>
  <c r="I23" i="60"/>
  <c r="I23" i="59" s="1"/>
  <c r="H23" i="60"/>
  <c r="H23" i="59" s="1"/>
  <c r="G23" i="60"/>
  <c r="F23"/>
  <c r="F23" i="59" s="1"/>
  <c r="E23" i="60"/>
  <c r="E23" i="59" s="1"/>
  <c r="D23" i="60"/>
  <c r="C23"/>
  <c r="B23"/>
  <c r="B23" i="59" s="1"/>
  <c r="O22" i="60"/>
  <c r="O22" i="59" s="1"/>
  <c r="N22" i="60"/>
  <c r="N22" i="59" s="1"/>
  <c r="M22" i="60"/>
  <c r="L22"/>
  <c r="L22" i="59" s="1"/>
  <c r="K22" i="60"/>
  <c r="K22" i="59" s="1"/>
  <c r="J22" i="60"/>
  <c r="I22"/>
  <c r="H22"/>
  <c r="H22" i="59" s="1"/>
  <c r="G22" i="60"/>
  <c r="G22" i="59" s="1"/>
  <c r="F22" i="60"/>
  <c r="F22" i="59" s="1"/>
  <c r="E22" i="60"/>
  <c r="D22"/>
  <c r="D22" i="59" s="1"/>
  <c r="C22" i="60"/>
  <c r="C22" i="59" s="1"/>
  <c r="B22" i="60"/>
  <c r="O21"/>
  <c r="N21"/>
  <c r="N21" i="59" s="1"/>
  <c r="M21" i="60"/>
  <c r="M21" i="59" s="1"/>
  <c r="L21" i="60"/>
  <c r="L21" i="59" s="1"/>
  <c r="K21" i="60"/>
  <c r="J21"/>
  <c r="J21" i="59" s="1"/>
  <c r="I21" i="60"/>
  <c r="I21" i="59" s="1"/>
  <c r="H21" i="60"/>
  <c r="G21"/>
  <c r="F21"/>
  <c r="F21" i="59" s="1"/>
  <c r="E21" i="60"/>
  <c r="E21" i="59" s="1"/>
  <c r="D21" i="60"/>
  <c r="D21" i="59" s="1"/>
  <c r="C21" i="60"/>
  <c r="B21"/>
  <c r="B21" i="59" s="1"/>
  <c r="O20" i="60"/>
  <c r="O20" i="59" s="1"/>
  <c r="N20" i="60"/>
  <c r="M20"/>
  <c r="L20"/>
  <c r="L20" i="59" s="1"/>
  <c r="K20" i="60"/>
  <c r="K20" i="59" s="1"/>
  <c r="J20" i="60"/>
  <c r="J20" i="59" s="1"/>
  <c r="I20" i="60"/>
  <c r="H20"/>
  <c r="H20" i="59" s="1"/>
  <c r="G20" i="60"/>
  <c r="G20" i="59" s="1"/>
  <c r="F20" i="60"/>
  <c r="E20"/>
  <c r="D20"/>
  <c r="D20" i="59" s="1"/>
  <c r="C20" i="60"/>
  <c r="C20" i="59" s="1"/>
  <c r="B20" i="60"/>
  <c r="B20" i="59" s="1"/>
  <c r="O19" i="60"/>
  <c r="N19"/>
  <c r="N19" i="59" s="1"/>
  <c r="M19" i="60"/>
  <c r="M19" i="59" s="1"/>
  <c r="L19" i="60"/>
  <c r="K19"/>
  <c r="J19"/>
  <c r="J19" i="59" s="1"/>
  <c r="I19" i="60"/>
  <c r="I19" i="59" s="1"/>
  <c r="H19" i="60"/>
  <c r="H19" i="59" s="1"/>
  <c r="G19" i="60"/>
  <c r="F19"/>
  <c r="F19" i="59" s="1"/>
  <c r="E19" i="60"/>
  <c r="E19" i="59" s="1"/>
  <c r="D19" i="60"/>
  <c r="C19"/>
  <c r="B19"/>
  <c r="B19" i="59" s="1"/>
  <c r="O18" i="60"/>
  <c r="O18" i="59" s="1"/>
  <c r="N18" i="60"/>
  <c r="N18" i="59" s="1"/>
  <c r="M18" i="60"/>
  <c r="L18"/>
  <c r="L18" i="59" s="1"/>
  <c r="K18" i="60"/>
  <c r="K18" i="59" s="1"/>
  <c r="J18" i="60"/>
  <c r="I18"/>
  <c r="H18"/>
  <c r="H18" i="59" s="1"/>
  <c r="G18" i="60"/>
  <c r="G18" i="59" s="1"/>
  <c r="F18" i="60"/>
  <c r="F18" i="59" s="1"/>
  <c r="E18" i="60"/>
  <c r="D18"/>
  <c r="D18" i="59" s="1"/>
  <c r="C18" i="60"/>
  <c r="C18" i="59" s="1"/>
  <c r="B18" i="60"/>
  <c r="O17"/>
  <c r="N17"/>
  <c r="N17" i="59" s="1"/>
  <c r="M17" i="60"/>
  <c r="M17" i="59" s="1"/>
  <c r="L17" i="60"/>
  <c r="L17" i="59" s="1"/>
  <c r="J17" i="60"/>
  <c r="J17" i="59" s="1"/>
  <c r="I17" i="60"/>
  <c r="I17" i="59" s="1"/>
  <c r="H17" i="60"/>
  <c r="H17" i="59" s="1"/>
  <c r="G17" i="60"/>
  <c r="F17"/>
  <c r="F17" i="59" s="1"/>
  <c r="E17" i="60"/>
  <c r="E17" i="59" s="1"/>
  <c r="D17" i="60"/>
  <c r="D17" i="59" s="1"/>
  <c r="C17" i="60"/>
  <c r="B17"/>
  <c r="B17" i="59" s="1"/>
  <c r="O16" i="60"/>
  <c r="O16" i="59" s="1"/>
  <c r="N16" i="60"/>
  <c r="N16" i="59" s="1"/>
  <c r="M16" i="60"/>
  <c r="L16"/>
  <c r="L16" i="59" s="1"/>
  <c r="J16" i="60"/>
  <c r="J16" i="59" s="1"/>
  <c r="I16" i="60"/>
  <c r="I16" i="59" s="1"/>
  <c r="H16" i="60"/>
  <c r="H16" i="59" s="1"/>
  <c r="G16" i="60"/>
  <c r="G16" i="59" s="1"/>
  <c r="F16" i="60"/>
  <c r="F16" i="59" s="1"/>
  <c r="E16" i="60"/>
  <c r="E16" i="59" s="1"/>
  <c r="D16" i="60"/>
  <c r="D16" i="59" s="1"/>
  <c r="C16" i="60"/>
  <c r="C16" i="59" s="1"/>
  <c r="B16" i="60"/>
  <c r="B16" i="59" s="1"/>
  <c r="O15" i="60"/>
  <c r="O15" i="59" s="1"/>
  <c r="N15" i="60"/>
  <c r="N15" i="59" s="1"/>
  <c r="M15" i="60"/>
  <c r="M15" i="59" s="1"/>
  <c r="L15" i="60"/>
  <c r="J15"/>
  <c r="J15" i="59" s="1"/>
  <c r="I15" i="60"/>
  <c r="I15" i="59" s="1"/>
  <c r="H15" i="60"/>
  <c r="H15" i="59" s="1"/>
  <c r="G15" i="60"/>
  <c r="G15" i="59" s="1"/>
  <c r="F15" i="60"/>
  <c r="F15" i="59" s="1"/>
  <c r="E15" i="60"/>
  <c r="E15" i="59" s="1"/>
  <c r="D15" i="60"/>
  <c r="C15"/>
  <c r="C15" i="59" s="1"/>
  <c r="B15" i="60"/>
  <c r="B15" i="59" s="1"/>
  <c r="O14" i="60"/>
  <c r="O14" i="59" s="1"/>
  <c r="N14" i="60"/>
  <c r="M14"/>
  <c r="M14" i="59" s="1"/>
  <c r="L14" i="60"/>
  <c r="L14" i="59" s="1"/>
  <c r="J14" i="60"/>
  <c r="I14"/>
  <c r="I14" i="59" s="1"/>
  <c r="H14" i="60"/>
  <c r="H14" i="59" s="1"/>
  <c r="G14" i="60"/>
  <c r="G14" i="59" s="1"/>
  <c r="F14" i="60"/>
  <c r="E14"/>
  <c r="E14" i="59" s="1"/>
  <c r="D14" i="60"/>
  <c r="D14" i="59" s="1"/>
  <c r="C14" i="60"/>
  <c r="C14" i="59" s="1"/>
  <c r="B14" i="60"/>
  <c r="O13"/>
  <c r="O13" i="59" s="1"/>
  <c r="N13" i="60"/>
  <c r="N13" i="59" s="1"/>
  <c r="M13" i="60"/>
  <c r="M13" i="59" s="1"/>
  <c r="L13" i="60"/>
  <c r="J13"/>
  <c r="J13" i="59" s="1"/>
  <c r="I13" i="60"/>
  <c r="I13" i="59" s="1"/>
  <c r="H13" i="60"/>
  <c r="H13" i="59" s="1"/>
  <c r="G13" i="60"/>
  <c r="F13"/>
  <c r="F13" i="59" s="1"/>
  <c r="E13" i="60"/>
  <c r="E13" i="59" s="1"/>
  <c r="D13" i="60"/>
  <c r="D13" i="59" s="1"/>
  <c r="C13" i="60"/>
  <c r="B13"/>
  <c r="B13" i="59" s="1"/>
  <c r="O12" i="60"/>
  <c r="O12" i="59" s="1"/>
  <c r="N12" i="60"/>
  <c r="N12" i="59" s="1"/>
  <c r="M12" i="60"/>
  <c r="L12"/>
  <c r="L12" i="59" s="1"/>
  <c r="J12" i="60"/>
  <c r="J12" i="59" s="1"/>
  <c r="I12" i="60"/>
  <c r="I12" i="59" s="1"/>
  <c r="H12" i="60"/>
  <c r="H12" i="59" s="1"/>
  <c r="G12" i="60"/>
  <c r="G12" i="59" s="1"/>
  <c r="F12" i="60"/>
  <c r="E12"/>
  <c r="E12" i="59" s="1"/>
  <c r="D12" i="60"/>
  <c r="D12" i="59" s="1"/>
  <c r="C12" i="60"/>
  <c r="C12" i="59" s="1"/>
  <c r="B12" i="60"/>
  <c r="O11"/>
  <c r="O11" i="59" s="1"/>
  <c r="N11" i="60"/>
  <c r="N11" i="59" s="1"/>
  <c r="M11" i="60"/>
  <c r="M11" i="59" s="1"/>
  <c r="L11" i="60"/>
  <c r="L11" i="59" s="1"/>
  <c r="J11" i="60"/>
  <c r="J11" i="59" s="1"/>
  <c r="I11" i="60"/>
  <c r="I11" i="59" s="1"/>
  <c r="H11" i="60"/>
  <c r="H11" i="59" s="1"/>
  <c r="G11" i="60"/>
  <c r="F11"/>
  <c r="F11" i="59" s="1"/>
  <c r="E11" i="60"/>
  <c r="E11" i="59" s="1"/>
  <c r="D11" i="60"/>
  <c r="C11"/>
  <c r="C11" i="59" s="1"/>
  <c r="B11" i="60"/>
  <c r="B11" i="59" s="1"/>
  <c r="O10" i="60"/>
  <c r="O10" i="59" s="1"/>
  <c r="N10" i="60"/>
  <c r="N10" i="59" s="1"/>
  <c r="M10" i="60"/>
  <c r="M10" i="59" s="1"/>
  <c r="L10" i="60"/>
  <c r="L10" i="59" s="1"/>
  <c r="J10" i="60"/>
  <c r="I10"/>
  <c r="I10" i="59" s="1"/>
  <c r="H10" i="60"/>
  <c r="H10" i="59" s="1"/>
  <c r="G10" i="60"/>
  <c r="G10" i="59" s="1"/>
  <c r="F10" i="60"/>
  <c r="E10"/>
  <c r="E10" i="59" s="1"/>
  <c r="D10" i="60"/>
  <c r="D10" i="59" s="1"/>
  <c r="C10" i="60"/>
  <c r="C10" i="59" s="1"/>
  <c r="B10" i="60"/>
  <c r="O9"/>
  <c r="O9" i="59" s="1"/>
  <c r="N9" i="60"/>
  <c r="N9" i="59" s="1"/>
  <c r="M9" i="60"/>
  <c r="M9" i="59" s="1"/>
  <c r="L9" i="60"/>
  <c r="J9"/>
  <c r="J9" i="59" s="1"/>
  <c r="I9" i="60"/>
  <c r="I9" i="59" s="1"/>
  <c r="H9" i="60"/>
  <c r="H9" i="59" s="1"/>
  <c r="G9" i="60"/>
  <c r="F9"/>
  <c r="F9" i="59" s="1"/>
  <c r="E9" i="60"/>
  <c r="E9" i="59" s="1"/>
  <c r="D9" i="60"/>
  <c r="D9" i="59" s="1"/>
  <c r="C9" i="60"/>
  <c r="B9"/>
  <c r="B9" i="59" s="1"/>
  <c r="O8" i="60"/>
  <c r="O8" i="59" s="1"/>
  <c r="N8" i="60"/>
  <c r="N8" i="59" s="1"/>
  <c r="M8" i="60"/>
  <c r="L8"/>
  <c r="L8" i="59" s="1"/>
  <c r="J8" i="60"/>
  <c r="I8"/>
  <c r="I8" i="59" s="1"/>
  <c r="H8" i="60"/>
  <c r="H8" i="59" s="1"/>
  <c r="G8" i="60"/>
  <c r="G8" i="59" s="1"/>
  <c r="F8" i="60"/>
  <c r="F8" i="59" s="1"/>
  <c r="E8" i="60"/>
  <c r="E8" i="59" s="1"/>
  <c r="D8" i="60"/>
  <c r="D8" i="59" s="1"/>
  <c r="C8" i="60"/>
  <c r="C8" i="59" s="1"/>
  <c r="B8" i="60"/>
  <c r="O7"/>
  <c r="O7" i="59" s="1"/>
  <c r="N7" i="60"/>
  <c r="N7" i="59" s="1"/>
  <c r="M7" i="60"/>
  <c r="M7" i="59" s="1"/>
  <c r="L7" i="60"/>
  <c r="J7"/>
  <c r="J7" i="59" s="1"/>
  <c r="I7" i="60"/>
  <c r="I7" i="59" s="1"/>
  <c r="H7" i="60"/>
  <c r="H7" i="59" s="1"/>
  <c r="G7" i="60"/>
  <c r="G7" i="59" s="1"/>
  <c r="F7" i="60"/>
  <c r="F7" i="59" s="1"/>
  <c r="E7" i="60"/>
  <c r="E7" i="59" s="1"/>
  <c r="D7" i="60"/>
  <c r="C7"/>
  <c r="C7" i="59" s="1"/>
  <c r="B7" i="60"/>
  <c r="B7" i="59" s="1"/>
  <c r="O6" i="60"/>
  <c r="O6" i="59" s="1"/>
  <c r="N6" i="60"/>
  <c r="N6" i="59" s="1"/>
  <c r="M6" i="60"/>
  <c r="L6"/>
  <c r="L6" i="59" s="1"/>
  <c r="J6" i="60"/>
  <c r="I6"/>
  <c r="I6" i="59" s="1"/>
  <c r="H6" i="60"/>
  <c r="H6" i="59" s="1"/>
  <c r="G6" i="60"/>
  <c r="G6" i="59" s="1"/>
  <c r="F6" i="60"/>
  <c r="E6"/>
  <c r="E6" i="59" s="1"/>
  <c r="D6" i="60"/>
  <c r="D6" i="59" s="1"/>
  <c r="C6" i="60"/>
  <c r="C6" i="59" s="1"/>
  <c r="B6" i="60"/>
  <c r="O5"/>
  <c r="O5" i="59" s="1"/>
  <c r="N5" i="60"/>
  <c r="N5" i="59" s="1"/>
  <c r="M5" i="60"/>
  <c r="M5" i="59" s="1"/>
  <c r="L5" i="60"/>
  <c r="J5"/>
  <c r="J5" i="59" s="1"/>
  <c r="I5" i="60"/>
  <c r="I5" i="59" s="1"/>
  <c r="H5" i="60"/>
  <c r="H5" i="59" s="1"/>
  <c r="G5" i="60"/>
  <c r="F5"/>
  <c r="F5" i="59" s="1"/>
  <c r="E5" i="60"/>
  <c r="E5" i="59" s="1"/>
  <c r="D5" i="60"/>
  <c r="D5" i="59" s="1"/>
  <c r="C5" i="60"/>
  <c r="B5"/>
  <c r="B5" i="59" s="1"/>
  <c r="O4" i="60"/>
  <c r="O4" i="59" s="1"/>
  <c r="N4" i="60"/>
  <c r="N4" i="59" s="1"/>
  <c r="M4" i="60"/>
  <c r="L4"/>
  <c r="L4" i="59" s="1"/>
  <c r="J4" i="60"/>
  <c r="I4"/>
  <c r="I4" i="59" s="1"/>
  <c r="H4" i="60"/>
  <c r="H4" i="59" s="1"/>
  <c r="G4" i="60"/>
  <c r="G4" i="59" s="1"/>
  <c r="F4" i="60"/>
  <c r="F4" i="59" s="1"/>
  <c r="E4" i="60"/>
  <c r="E4" i="59" s="1"/>
  <c r="D4" i="60"/>
  <c r="D4" i="59" s="1"/>
  <c r="C4" i="60"/>
  <c r="C4" i="59" s="1"/>
  <c r="B4" i="60"/>
  <c r="O3"/>
  <c r="O3" i="59" s="1"/>
  <c r="N3" i="60"/>
  <c r="N3" i="59" s="1"/>
  <c r="M3" i="60"/>
  <c r="M3" i="59" s="1"/>
  <c r="L3" i="60"/>
  <c r="L3" i="59" s="1"/>
  <c r="J3" i="60"/>
  <c r="J3" i="59" s="1"/>
  <c r="I3" i="60"/>
  <c r="I3" i="59" s="1"/>
  <c r="H3" i="60"/>
  <c r="H3" i="59" s="1"/>
  <c r="G3" i="60"/>
  <c r="G3" i="59" s="1"/>
  <c r="F3" i="60"/>
  <c r="F3" i="59" s="1"/>
  <c r="E3" i="60"/>
  <c r="E3" i="59" s="1"/>
  <c r="D3" i="60"/>
  <c r="D3" i="59" s="1"/>
  <c r="C3" i="60"/>
  <c r="C3" i="59" s="1"/>
  <c r="B3" i="60"/>
  <c r="B3" i="59" s="1"/>
  <c r="K37"/>
  <c r="H37"/>
  <c r="G37"/>
  <c r="C37"/>
  <c r="N36"/>
  <c r="M36"/>
  <c r="I36"/>
  <c r="F36"/>
  <c r="E36"/>
  <c r="O35"/>
  <c r="L35"/>
  <c r="K35"/>
  <c r="G35"/>
  <c r="D35"/>
  <c r="C35"/>
  <c r="M34"/>
  <c r="J34"/>
  <c r="I34"/>
  <c r="E34"/>
  <c r="B34"/>
  <c r="O33"/>
  <c r="K33"/>
  <c r="H33"/>
  <c r="G33"/>
  <c r="C33"/>
  <c r="N32"/>
  <c r="M32"/>
  <c r="I32"/>
  <c r="F32"/>
  <c r="E32"/>
  <c r="O31"/>
  <c r="L31"/>
  <c r="K31"/>
  <c r="G31"/>
  <c r="D31"/>
  <c r="C31"/>
  <c r="M30"/>
  <c r="J30"/>
  <c r="I30"/>
  <c r="E30"/>
  <c r="B30"/>
  <c r="O29"/>
  <c r="K29"/>
  <c r="H29"/>
  <c r="G29"/>
  <c r="C29"/>
  <c r="N28"/>
  <c r="M28"/>
  <c r="I28"/>
  <c r="F28"/>
  <c r="E28"/>
  <c r="O27"/>
  <c r="L27"/>
  <c r="K27"/>
  <c r="G27"/>
  <c r="D27"/>
  <c r="C27"/>
  <c r="M26"/>
  <c r="J26"/>
  <c r="I26"/>
  <c r="E26"/>
  <c r="B26"/>
  <c r="O25"/>
  <c r="K25"/>
  <c r="H25"/>
  <c r="G25"/>
  <c r="C25"/>
  <c r="N24"/>
  <c r="M24"/>
  <c r="I24"/>
  <c r="F24"/>
  <c r="E24"/>
  <c r="O23"/>
  <c r="L23"/>
  <c r="K23"/>
  <c r="G23"/>
  <c r="D23"/>
  <c r="C23"/>
  <c r="M22"/>
  <c r="J22"/>
  <c r="I22"/>
  <c r="E22"/>
  <c r="B22"/>
  <c r="O21"/>
  <c r="K21"/>
  <c r="H21"/>
  <c r="G21"/>
  <c r="C21"/>
  <c r="N20"/>
  <c r="M20"/>
  <c r="I20"/>
  <c r="F20"/>
  <c r="E20"/>
  <c r="O19"/>
  <c r="L19"/>
  <c r="K19"/>
  <c r="G19"/>
  <c r="D19"/>
  <c r="C19"/>
  <c r="M18"/>
  <c r="J18"/>
  <c r="I18"/>
  <c r="E18"/>
  <c r="B18"/>
  <c r="O17"/>
  <c r="G17"/>
  <c r="C17"/>
  <c r="M16"/>
  <c r="L15"/>
  <c r="D15"/>
  <c r="N14"/>
  <c r="J14"/>
  <c r="F14"/>
  <c r="B14"/>
  <c r="L13"/>
  <c r="G13"/>
  <c r="C13"/>
  <c r="M12"/>
  <c r="F12"/>
  <c r="B12"/>
  <c r="G11"/>
  <c r="D11"/>
  <c r="J10"/>
  <c r="F10"/>
  <c r="B10"/>
  <c r="L9"/>
  <c r="G9"/>
  <c r="C9"/>
  <c r="M8"/>
  <c r="J8"/>
  <c r="B8"/>
  <c r="L7"/>
  <c r="D7"/>
  <c r="M6"/>
  <c r="J6"/>
  <c r="F6"/>
  <c r="B6"/>
  <c r="L5"/>
  <c r="G5"/>
  <c r="C5"/>
  <c r="M4"/>
  <c r="J4"/>
  <c r="B4"/>
  <c r="O37" i="58"/>
  <c r="N37"/>
  <c r="M37"/>
  <c r="L37"/>
  <c r="G37"/>
  <c r="E37"/>
  <c r="C37"/>
  <c r="B36"/>
  <c r="B37" s="1"/>
  <c r="C17"/>
  <c r="C16"/>
  <c r="H14"/>
  <c r="G9"/>
  <c r="G10" s="1"/>
  <c r="M7"/>
  <c r="M6" s="1"/>
  <c r="M5"/>
  <c r="G4"/>
  <c r="K23" i="57"/>
  <c r="X24" i="7" s="1"/>
  <c r="E20" i="57"/>
  <c r="AF24" i="54"/>
  <c r="AE24"/>
  <c r="AD24"/>
  <c r="AC24"/>
  <c r="AB24"/>
  <c r="AA24"/>
  <c r="X24"/>
  <c r="V24"/>
  <c r="U24"/>
  <c r="T23"/>
  <c r="T24" s="1"/>
  <c r="N37" i="55"/>
  <c r="F37"/>
  <c r="B37"/>
  <c r="L36"/>
  <c r="H36"/>
  <c r="F36"/>
  <c r="D36"/>
  <c r="N35"/>
  <c r="L35"/>
  <c r="J35"/>
  <c r="F35"/>
  <c r="B35"/>
  <c r="L34"/>
  <c r="H34"/>
  <c r="D34"/>
  <c r="N33"/>
  <c r="J33"/>
  <c r="F33"/>
  <c r="B33"/>
  <c r="L32"/>
  <c r="H32"/>
  <c r="D32"/>
  <c r="N31"/>
  <c r="L31"/>
  <c r="J31"/>
  <c r="F31"/>
  <c r="D31"/>
  <c r="B31"/>
  <c r="L30"/>
  <c r="H30"/>
  <c r="D30"/>
  <c r="N29"/>
  <c r="J29"/>
  <c r="F29"/>
  <c r="B29"/>
  <c r="L28"/>
  <c r="H28"/>
  <c r="D28"/>
  <c r="N27"/>
  <c r="J27"/>
  <c r="F27"/>
  <c r="D27"/>
  <c r="B27"/>
  <c r="L26"/>
  <c r="J26"/>
  <c r="H26"/>
  <c r="D26"/>
  <c r="N25"/>
  <c r="J25"/>
  <c r="F25"/>
  <c r="B25"/>
  <c r="L24"/>
  <c r="H24"/>
  <c r="D24"/>
  <c r="N23"/>
  <c r="J23"/>
  <c r="F23"/>
  <c r="B23"/>
  <c r="L22"/>
  <c r="J22"/>
  <c r="H22"/>
  <c r="D22"/>
  <c r="B22"/>
  <c r="N21"/>
  <c r="J21"/>
  <c r="F21"/>
  <c r="B21"/>
  <c r="L20"/>
  <c r="H20"/>
  <c r="D20"/>
  <c r="N19"/>
  <c r="J19"/>
  <c r="F19"/>
  <c r="B19"/>
  <c r="L18"/>
  <c r="H18"/>
  <c r="D18"/>
  <c r="B18"/>
  <c r="N17"/>
  <c r="J17"/>
  <c r="H17"/>
  <c r="F17"/>
  <c r="B17"/>
  <c r="L16"/>
  <c r="H16"/>
  <c r="D16"/>
  <c r="N15"/>
  <c r="J15"/>
  <c r="F15"/>
  <c r="B15"/>
  <c r="L14"/>
  <c r="H14"/>
  <c r="D14"/>
  <c r="N13"/>
  <c r="J13"/>
  <c r="H13"/>
  <c r="F13"/>
  <c r="B13"/>
  <c r="N12"/>
  <c r="L12"/>
  <c r="H12"/>
  <c r="D12"/>
  <c r="N11"/>
  <c r="J11"/>
  <c r="F11"/>
  <c r="B11"/>
  <c r="L10"/>
  <c r="H10"/>
  <c r="D10"/>
  <c r="N9"/>
  <c r="J9"/>
  <c r="F9"/>
  <c r="B9"/>
  <c r="N8"/>
  <c r="L8"/>
  <c r="H8"/>
  <c r="F8"/>
  <c r="D8"/>
  <c r="N7"/>
  <c r="J7"/>
  <c r="F7"/>
  <c r="B7"/>
  <c r="L6"/>
  <c r="H6"/>
  <c r="D6"/>
  <c r="J5"/>
  <c r="F5"/>
  <c r="B5"/>
  <c r="L4"/>
  <c r="J4"/>
  <c r="H4"/>
  <c r="D4"/>
  <c r="L3"/>
  <c r="J3"/>
  <c r="F3"/>
  <c r="B3"/>
  <c r="N6" i="56"/>
  <c r="N5"/>
  <c r="G5"/>
  <c r="E5"/>
  <c r="C5"/>
  <c r="N4"/>
  <c r="N4" i="53" s="1"/>
  <c r="G4" i="56"/>
  <c r="G4" i="53" s="1"/>
  <c r="E4" i="56"/>
  <c r="C4"/>
  <c r="N3"/>
  <c r="G3"/>
  <c r="G3" i="55" s="1"/>
  <c r="E3" i="56"/>
  <c r="C3"/>
  <c r="C3" i="55" s="1"/>
  <c r="O37" i="53"/>
  <c r="N37"/>
  <c r="L37"/>
  <c r="K37"/>
  <c r="J37"/>
  <c r="I37"/>
  <c r="H37"/>
  <c r="F37"/>
  <c r="E37"/>
  <c r="D37"/>
  <c r="C37"/>
  <c r="B37"/>
  <c r="O36"/>
  <c r="N36"/>
  <c r="M36"/>
  <c r="L36"/>
  <c r="K36"/>
  <c r="J36"/>
  <c r="I36"/>
  <c r="H36"/>
  <c r="G36"/>
  <c r="F36"/>
  <c r="E36"/>
  <c r="D36"/>
  <c r="C36"/>
  <c r="B36"/>
  <c r="O35"/>
  <c r="N35"/>
  <c r="M35"/>
  <c r="L35"/>
  <c r="K35"/>
  <c r="J35"/>
  <c r="I35"/>
  <c r="H35"/>
  <c r="G35"/>
  <c r="F35"/>
  <c r="E35"/>
  <c r="D35"/>
  <c r="C35"/>
  <c r="B35"/>
  <c r="O34"/>
  <c r="N34"/>
  <c r="M34"/>
  <c r="L34"/>
  <c r="K34"/>
  <c r="J34"/>
  <c r="I34"/>
  <c r="H34"/>
  <c r="G34"/>
  <c r="F34"/>
  <c r="E34"/>
  <c r="D34"/>
  <c r="C34"/>
  <c r="B34"/>
  <c r="O33"/>
  <c r="N33"/>
  <c r="M33"/>
  <c r="L33"/>
  <c r="K33"/>
  <c r="J33"/>
  <c r="I33"/>
  <c r="H33"/>
  <c r="G33"/>
  <c r="F33"/>
  <c r="E33"/>
  <c r="D33"/>
  <c r="C33"/>
  <c r="B33"/>
  <c r="O32"/>
  <c r="N32"/>
  <c r="M32"/>
  <c r="L32"/>
  <c r="K32"/>
  <c r="J32"/>
  <c r="I32"/>
  <c r="H32"/>
  <c r="G32"/>
  <c r="F32"/>
  <c r="E32"/>
  <c r="D32"/>
  <c r="C32"/>
  <c r="B32"/>
  <c r="O31"/>
  <c r="N31"/>
  <c r="M31"/>
  <c r="L31"/>
  <c r="K31"/>
  <c r="J31"/>
  <c r="I31"/>
  <c r="H31"/>
  <c r="G31"/>
  <c r="F31"/>
  <c r="E31"/>
  <c r="D31"/>
  <c r="C31"/>
  <c r="B31"/>
  <c r="O30"/>
  <c r="N30"/>
  <c r="M30"/>
  <c r="L30"/>
  <c r="K30"/>
  <c r="J30"/>
  <c r="I30"/>
  <c r="H30"/>
  <c r="G30"/>
  <c r="F30"/>
  <c r="E30"/>
  <c r="D30"/>
  <c r="C30"/>
  <c r="B30"/>
  <c r="O29"/>
  <c r="N29"/>
  <c r="M29"/>
  <c r="L29"/>
  <c r="K29"/>
  <c r="J29"/>
  <c r="I29"/>
  <c r="H29"/>
  <c r="G29"/>
  <c r="F29"/>
  <c r="E29"/>
  <c r="D29"/>
  <c r="C29"/>
  <c r="B29"/>
  <c r="O28"/>
  <c r="N28"/>
  <c r="M28"/>
  <c r="L28"/>
  <c r="K28"/>
  <c r="J28"/>
  <c r="I28"/>
  <c r="H28"/>
  <c r="G28"/>
  <c r="F28"/>
  <c r="E28"/>
  <c r="D28"/>
  <c r="C28"/>
  <c r="B28"/>
  <c r="O27"/>
  <c r="N27"/>
  <c r="M27"/>
  <c r="L27"/>
  <c r="K27"/>
  <c r="J27"/>
  <c r="I27"/>
  <c r="H27"/>
  <c r="G27"/>
  <c r="F27"/>
  <c r="E27"/>
  <c r="D27"/>
  <c r="C27"/>
  <c r="B27"/>
  <c r="O26"/>
  <c r="N26"/>
  <c r="M26"/>
  <c r="L26"/>
  <c r="K26"/>
  <c r="J26"/>
  <c r="I26"/>
  <c r="H26"/>
  <c r="G26"/>
  <c r="F26"/>
  <c r="E26"/>
  <c r="D26"/>
  <c r="C26"/>
  <c r="B26"/>
  <c r="O25"/>
  <c r="N25"/>
  <c r="M25"/>
  <c r="L25"/>
  <c r="K25"/>
  <c r="J25"/>
  <c r="I25"/>
  <c r="H25"/>
  <c r="G25"/>
  <c r="F25"/>
  <c r="E25"/>
  <c r="D25"/>
  <c r="C25"/>
  <c r="B25"/>
  <c r="O24"/>
  <c r="N24"/>
  <c r="M24"/>
  <c r="L24"/>
  <c r="K24"/>
  <c r="J24"/>
  <c r="I24"/>
  <c r="H24"/>
  <c r="G24"/>
  <c r="F24"/>
  <c r="E24"/>
  <c r="D24"/>
  <c r="C24"/>
  <c r="B24"/>
  <c r="O23"/>
  <c r="N23"/>
  <c r="M23"/>
  <c r="L23"/>
  <c r="K23"/>
  <c r="J23"/>
  <c r="I23"/>
  <c r="H23"/>
  <c r="G23"/>
  <c r="F23"/>
  <c r="E23"/>
  <c r="D23"/>
  <c r="C23"/>
  <c r="B23"/>
  <c r="O22"/>
  <c r="N22"/>
  <c r="M22"/>
  <c r="L22"/>
  <c r="K22"/>
  <c r="J22"/>
  <c r="I22"/>
  <c r="H22"/>
  <c r="G22"/>
  <c r="F22"/>
  <c r="E22"/>
  <c r="D22"/>
  <c r="C22"/>
  <c r="B22"/>
  <c r="O21"/>
  <c r="N21"/>
  <c r="M21"/>
  <c r="L21"/>
  <c r="K21"/>
  <c r="J21"/>
  <c r="I21"/>
  <c r="H21"/>
  <c r="G21"/>
  <c r="F21"/>
  <c r="E21"/>
  <c r="D21"/>
  <c r="C21"/>
  <c r="B21"/>
  <c r="O20"/>
  <c r="N20"/>
  <c r="M20"/>
  <c r="L20"/>
  <c r="K20"/>
  <c r="J20"/>
  <c r="I20"/>
  <c r="H20"/>
  <c r="G20"/>
  <c r="F20"/>
  <c r="E20"/>
  <c r="D20"/>
  <c r="C20"/>
  <c r="B20"/>
  <c r="O19"/>
  <c r="N19"/>
  <c r="M19"/>
  <c r="L19"/>
  <c r="K19"/>
  <c r="J19"/>
  <c r="I19"/>
  <c r="H19"/>
  <c r="G19"/>
  <c r="F19"/>
  <c r="E19"/>
  <c r="D19"/>
  <c r="C19"/>
  <c r="B19"/>
  <c r="O18"/>
  <c r="N18"/>
  <c r="M18"/>
  <c r="L18"/>
  <c r="K18"/>
  <c r="J18"/>
  <c r="I18"/>
  <c r="H18"/>
  <c r="G18"/>
  <c r="F18"/>
  <c r="E18"/>
  <c r="D18"/>
  <c r="C18"/>
  <c r="B18"/>
  <c r="O17"/>
  <c r="N17"/>
  <c r="M17"/>
  <c r="L17"/>
  <c r="K17"/>
  <c r="J17"/>
  <c r="I17"/>
  <c r="H17"/>
  <c r="G17"/>
  <c r="F17"/>
  <c r="E17"/>
  <c r="D17"/>
  <c r="C17"/>
  <c r="B17"/>
  <c r="O16"/>
  <c r="N16"/>
  <c r="M16"/>
  <c r="L16"/>
  <c r="K16"/>
  <c r="J16"/>
  <c r="I16"/>
  <c r="H16"/>
  <c r="G16"/>
  <c r="F16"/>
  <c r="E16"/>
  <c r="D16"/>
  <c r="C16"/>
  <c r="B16"/>
  <c r="O15"/>
  <c r="N15"/>
  <c r="M15"/>
  <c r="L15"/>
  <c r="K15"/>
  <c r="J15"/>
  <c r="I15"/>
  <c r="H15"/>
  <c r="G15"/>
  <c r="F15"/>
  <c r="E15"/>
  <c r="D15"/>
  <c r="C15"/>
  <c r="B15"/>
  <c r="O14"/>
  <c r="N14"/>
  <c r="M14"/>
  <c r="L14"/>
  <c r="K14"/>
  <c r="J14"/>
  <c r="I14"/>
  <c r="H14"/>
  <c r="G14"/>
  <c r="F14"/>
  <c r="E14"/>
  <c r="D14"/>
  <c r="C14"/>
  <c r="B14"/>
  <c r="O13"/>
  <c r="N13"/>
  <c r="M13"/>
  <c r="L13"/>
  <c r="K13"/>
  <c r="J13"/>
  <c r="I13"/>
  <c r="H13"/>
  <c r="G13"/>
  <c r="F13"/>
  <c r="E13"/>
  <c r="D13"/>
  <c r="C13"/>
  <c r="B13"/>
  <c r="O12"/>
  <c r="N12"/>
  <c r="M12"/>
  <c r="L12"/>
  <c r="K12"/>
  <c r="J12"/>
  <c r="I12"/>
  <c r="H12"/>
  <c r="G12"/>
  <c r="F12"/>
  <c r="E12"/>
  <c r="D12"/>
  <c r="C12"/>
  <c r="B12"/>
  <c r="O11"/>
  <c r="N11"/>
  <c r="M11"/>
  <c r="L11"/>
  <c r="K11"/>
  <c r="J11"/>
  <c r="I11"/>
  <c r="H11"/>
  <c r="G11"/>
  <c r="F11"/>
  <c r="E11"/>
  <c r="D11"/>
  <c r="C11"/>
  <c r="B11"/>
  <c r="O10"/>
  <c r="N10"/>
  <c r="M10"/>
  <c r="L10"/>
  <c r="K10"/>
  <c r="J10"/>
  <c r="I10"/>
  <c r="H10"/>
  <c r="G10"/>
  <c r="F10"/>
  <c r="E10"/>
  <c r="D10"/>
  <c r="C10"/>
  <c r="B10"/>
  <c r="O9"/>
  <c r="N9"/>
  <c r="M9"/>
  <c r="L9"/>
  <c r="K9"/>
  <c r="J9"/>
  <c r="I9"/>
  <c r="H9"/>
  <c r="G9"/>
  <c r="F9"/>
  <c r="E9"/>
  <c r="D9"/>
  <c r="C9"/>
  <c r="B9"/>
  <c r="O8"/>
  <c r="N8"/>
  <c r="M8"/>
  <c r="L8"/>
  <c r="K8"/>
  <c r="J8"/>
  <c r="I8"/>
  <c r="H8"/>
  <c r="G8"/>
  <c r="F8"/>
  <c r="E8"/>
  <c r="D8"/>
  <c r="C8"/>
  <c r="B8"/>
  <c r="O7"/>
  <c r="N7"/>
  <c r="M7"/>
  <c r="L7"/>
  <c r="K7"/>
  <c r="J7"/>
  <c r="I7"/>
  <c r="H7"/>
  <c r="G7"/>
  <c r="F7"/>
  <c r="E7"/>
  <c r="D7"/>
  <c r="C7"/>
  <c r="B7"/>
  <c r="O6"/>
  <c r="M6"/>
  <c r="L6"/>
  <c r="K6"/>
  <c r="J6"/>
  <c r="I6"/>
  <c r="H6"/>
  <c r="G6"/>
  <c r="F6"/>
  <c r="E6"/>
  <c r="D6"/>
  <c r="C6"/>
  <c r="B6"/>
  <c r="O5"/>
  <c r="M5"/>
  <c r="L5"/>
  <c r="K5"/>
  <c r="J5"/>
  <c r="I5"/>
  <c r="H5"/>
  <c r="F5"/>
  <c r="E5"/>
  <c r="D5"/>
  <c r="B5"/>
  <c r="O4"/>
  <c r="M4"/>
  <c r="L4"/>
  <c r="K4"/>
  <c r="J4"/>
  <c r="I4"/>
  <c r="H4"/>
  <c r="F4"/>
  <c r="E4"/>
  <c r="D4"/>
  <c r="C4"/>
  <c r="B4"/>
  <c r="O3"/>
  <c r="M3"/>
  <c r="L3"/>
  <c r="K3"/>
  <c r="J3"/>
  <c r="I3"/>
  <c r="H3"/>
  <c r="G3"/>
  <c r="F3"/>
  <c r="E3"/>
  <c r="D3"/>
  <c r="C3"/>
  <c r="B3"/>
  <c r="AY38" i="52"/>
  <c r="AZ38" s="1"/>
  <c r="AG38"/>
  <c r="AH38" s="1"/>
  <c r="W38"/>
  <c r="X38" s="1"/>
  <c r="E38"/>
  <c r="F38" s="1"/>
  <c r="C38"/>
  <c r="W37"/>
  <c r="X37" s="1"/>
  <c r="C37"/>
  <c r="AY36"/>
  <c r="AZ36" s="1"/>
  <c r="AR36"/>
  <c r="AQ36"/>
  <c r="W36"/>
  <c r="X36" s="1"/>
  <c r="O36"/>
  <c r="P36" s="1"/>
  <c r="E36"/>
  <c r="F36" s="1"/>
  <c r="C36"/>
  <c r="BI35"/>
  <c r="BJ35" s="1"/>
  <c r="AZ35"/>
  <c r="AY35"/>
  <c r="AG35"/>
  <c r="AH35" s="1"/>
  <c r="W35"/>
  <c r="X35" s="1"/>
  <c r="O35"/>
  <c r="P35" s="1"/>
  <c r="E35"/>
  <c r="F35" s="1"/>
  <c r="C35"/>
  <c r="BI34"/>
  <c r="BJ34" s="1"/>
  <c r="AY34"/>
  <c r="AZ34" s="1"/>
  <c r="AQ34"/>
  <c r="AR34" s="1"/>
  <c r="AG34"/>
  <c r="AH34" s="1"/>
  <c r="O34"/>
  <c r="P34" s="1"/>
  <c r="F34"/>
  <c r="E34"/>
  <c r="C34"/>
  <c r="BM34" s="1"/>
  <c r="BN34" s="1"/>
  <c r="EJ34" i="4" s="1"/>
  <c r="BI33" i="52"/>
  <c r="BJ33" s="1"/>
  <c r="BE33"/>
  <c r="BF33" s="1"/>
  <c r="W33"/>
  <c r="X33" s="1"/>
  <c r="S33"/>
  <c r="T33" s="1"/>
  <c r="C33"/>
  <c r="AY32"/>
  <c r="AZ32" s="1"/>
  <c r="E32"/>
  <c r="F32" s="1"/>
  <c r="C32"/>
  <c r="W32" s="1"/>
  <c r="X32" s="1"/>
  <c r="AY31"/>
  <c r="AZ31" s="1"/>
  <c r="AH31"/>
  <c r="AG31"/>
  <c r="O31"/>
  <c r="P31" s="1"/>
  <c r="C31"/>
  <c r="BM31" s="1"/>
  <c r="BN31" s="1"/>
  <c r="EJ31" i="4" s="1"/>
  <c r="BJ30" i="52"/>
  <c r="BI30"/>
  <c r="AQ30"/>
  <c r="AR30" s="1"/>
  <c r="AG30"/>
  <c r="AH30" s="1"/>
  <c r="O30"/>
  <c r="P30" s="1"/>
  <c r="C30"/>
  <c r="BM30" s="1"/>
  <c r="BN30" s="1"/>
  <c r="EJ30" i="4" s="1"/>
  <c r="BN29" i="52"/>
  <c r="EJ29" i="4" s="1"/>
  <c r="BI29" i="52"/>
  <c r="BJ29" s="1"/>
  <c r="AY29"/>
  <c r="AZ29" s="1"/>
  <c r="AQ29"/>
  <c r="AR29" s="1"/>
  <c r="AG29"/>
  <c r="AH29" s="1"/>
  <c r="W29"/>
  <c r="X29" s="1"/>
  <c r="O29"/>
  <c r="P29" s="1"/>
  <c r="E29"/>
  <c r="F29" s="1"/>
  <c r="C29"/>
  <c r="BM29" s="1"/>
  <c r="BI28"/>
  <c r="BJ28" s="1"/>
  <c r="AY28"/>
  <c r="AZ28" s="1"/>
  <c r="AQ28"/>
  <c r="AR28" s="1"/>
  <c r="AG28"/>
  <c r="AH28" s="1"/>
  <c r="O28"/>
  <c r="P28" s="1"/>
  <c r="E28"/>
  <c r="F28" s="1"/>
  <c r="C28"/>
  <c r="BM28" s="1"/>
  <c r="BN28" s="1"/>
  <c r="EJ28" i="4" s="1"/>
  <c r="C27" i="52"/>
  <c r="AQ26"/>
  <c r="AR26" s="1"/>
  <c r="W26"/>
  <c r="X26" s="1"/>
  <c r="O26"/>
  <c r="P26" s="1"/>
  <c r="C26"/>
  <c r="AZ25"/>
  <c r="AY25"/>
  <c r="S25"/>
  <c r="T25" s="1"/>
  <c r="C25"/>
  <c r="C24"/>
  <c r="BN23"/>
  <c r="EJ23" i="4" s="1"/>
  <c r="BE23" i="52"/>
  <c r="BF23" s="1"/>
  <c r="AY23"/>
  <c r="AZ23" s="1"/>
  <c r="AK23"/>
  <c r="AL23" s="1"/>
  <c r="CH23" i="4" s="1"/>
  <c r="AG23" i="52"/>
  <c r="AH23" s="1"/>
  <c r="S23"/>
  <c r="T23" s="1"/>
  <c r="AX23" i="4" s="1"/>
  <c r="O23" i="52"/>
  <c r="P23" s="1"/>
  <c r="E23"/>
  <c r="F23" s="1"/>
  <c r="C23"/>
  <c r="BM23" s="1"/>
  <c r="BM22"/>
  <c r="BN22" s="1"/>
  <c r="EJ22" i="4" s="1"/>
  <c r="AQ22" i="52"/>
  <c r="AR22" s="1"/>
  <c r="AG22"/>
  <c r="AH22" s="1"/>
  <c r="O22"/>
  <c r="P22" s="1"/>
  <c r="I22"/>
  <c r="J22" s="1"/>
  <c r="AF22" i="4" s="1"/>
  <c r="C22" i="52"/>
  <c r="AU22" s="1"/>
  <c r="AV22" s="1"/>
  <c r="BN21"/>
  <c r="EJ21" i="4" s="1"/>
  <c r="AZ21" i="52"/>
  <c r="AY21"/>
  <c r="AK21"/>
  <c r="AL21" s="1"/>
  <c r="AG21"/>
  <c r="AH21" s="1"/>
  <c r="P21"/>
  <c r="O21"/>
  <c r="C21"/>
  <c r="BM21" s="1"/>
  <c r="BN20"/>
  <c r="EJ20" i="4" s="1"/>
  <c r="BM20" i="52"/>
  <c r="AQ20"/>
  <c r="AR20" s="1"/>
  <c r="W20"/>
  <c r="X20" s="1"/>
  <c r="O20"/>
  <c r="P20" s="1"/>
  <c r="C20"/>
  <c r="BE19"/>
  <c r="BF19" s="1"/>
  <c r="DR19" i="4" s="1"/>
  <c r="U19" i="52"/>
  <c r="S19"/>
  <c r="T19" s="1"/>
  <c r="AX19" i="4" s="1"/>
  <c r="C19" i="52"/>
  <c r="BM18"/>
  <c r="BN18" s="1"/>
  <c r="EJ18" i="4" s="1"/>
  <c r="AZ18" i="52"/>
  <c r="AY18"/>
  <c r="AQ18"/>
  <c r="AR18" s="1"/>
  <c r="AG18"/>
  <c r="AH18" s="1"/>
  <c r="O18"/>
  <c r="P18" s="1"/>
  <c r="I18"/>
  <c r="J18" s="1"/>
  <c r="AF18" i="4" s="1"/>
  <c r="E18" i="52"/>
  <c r="F18" s="1"/>
  <c r="C18"/>
  <c r="AU18" s="1"/>
  <c r="AV18" s="1"/>
  <c r="BI17"/>
  <c r="BJ17" s="1"/>
  <c r="EA17" i="4" s="1"/>
  <c r="AZ17" i="52"/>
  <c r="AY17"/>
  <c r="AK17"/>
  <c r="AL17" s="1"/>
  <c r="AG17"/>
  <c r="AH17" s="1"/>
  <c r="P17"/>
  <c r="O17"/>
  <c r="C17"/>
  <c r="BM17" s="1"/>
  <c r="BN17" s="1"/>
  <c r="EJ17" i="4" s="1"/>
  <c r="BM16" i="52"/>
  <c r="BN16" s="1"/>
  <c r="EJ16" i="4" s="1"/>
  <c r="O16" i="52"/>
  <c r="P16" s="1"/>
  <c r="C16"/>
  <c r="W16" s="1"/>
  <c r="X16" s="1"/>
  <c r="BE15"/>
  <c r="BF15" s="1"/>
  <c r="DR15" i="4" s="1"/>
  <c r="AQ15" i="52"/>
  <c r="AR15" s="1"/>
  <c r="S15"/>
  <c r="T15" s="1"/>
  <c r="AX15" i="4" s="1"/>
  <c r="E15" i="52"/>
  <c r="F15" s="1"/>
  <c r="C15"/>
  <c r="BM14"/>
  <c r="BN14" s="1"/>
  <c r="EJ14" i="4" s="1"/>
  <c r="AZ14" i="52"/>
  <c r="AY14"/>
  <c r="AQ14"/>
  <c r="AR14" s="1"/>
  <c r="AG14"/>
  <c r="AH14" s="1"/>
  <c r="O14"/>
  <c r="P14" s="1"/>
  <c r="I14"/>
  <c r="J14" s="1"/>
  <c r="AF14" i="4" s="1"/>
  <c r="E14" i="52"/>
  <c r="F14" s="1"/>
  <c r="C14"/>
  <c r="AU14" s="1"/>
  <c r="AV14" s="1"/>
  <c r="BJ13"/>
  <c r="EA13" i="4" s="1"/>
  <c r="BI13" i="52"/>
  <c r="AY13"/>
  <c r="AZ13" s="1"/>
  <c r="AK13"/>
  <c r="AL13" s="1"/>
  <c r="AG13"/>
  <c r="AH13" s="1"/>
  <c r="O13"/>
  <c r="P13" s="1"/>
  <c r="C13"/>
  <c r="BM13" s="1"/>
  <c r="BN13" s="1"/>
  <c r="EJ13" i="4" s="1"/>
  <c r="C12" i="52"/>
  <c r="BM12" s="1"/>
  <c r="BN12" s="1"/>
  <c r="EJ12" i="4" s="1"/>
  <c r="AQ11" i="52"/>
  <c r="AR11" s="1"/>
  <c r="E11"/>
  <c r="F11" s="1"/>
  <c r="C11"/>
  <c r="S11" s="1"/>
  <c r="T11" s="1"/>
  <c r="BM10"/>
  <c r="BN10" s="1"/>
  <c r="EJ10" i="4" s="1"/>
  <c r="AY10" i="52"/>
  <c r="AZ10" s="1"/>
  <c r="AQ10"/>
  <c r="AR10" s="1"/>
  <c r="AG10"/>
  <c r="AH10" s="1"/>
  <c r="O10"/>
  <c r="P10" s="1"/>
  <c r="I10"/>
  <c r="J10" s="1"/>
  <c r="AF10" i="4" s="1"/>
  <c r="E10" i="52"/>
  <c r="F10" s="1"/>
  <c r="C10"/>
  <c r="AU10" s="1"/>
  <c r="AV10" s="1"/>
  <c r="BJ9"/>
  <c r="EA9" i="4" s="1"/>
  <c r="BI9" i="52"/>
  <c r="AY9"/>
  <c r="AZ9" s="1"/>
  <c r="AK9"/>
  <c r="AL9" s="1"/>
  <c r="AG9"/>
  <c r="AH9" s="1"/>
  <c r="O9"/>
  <c r="P9" s="1"/>
  <c r="C9"/>
  <c r="BM9" s="1"/>
  <c r="BN9" s="1"/>
  <c r="EJ9" i="4" s="1"/>
  <c r="AQ8" i="52"/>
  <c r="AR8" s="1"/>
  <c r="W8"/>
  <c r="X8" s="1"/>
  <c r="C8"/>
  <c r="C7"/>
  <c r="AQ7" s="1"/>
  <c r="AR7" s="1"/>
  <c r="BM6"/>
  <c r="BN6" s="1"/>
  <c r="EJ6" i="4" s="1"/>
  <c r="AY6" i="52"/>
  <c r="AZ6" s="1"/>
  <c r="AQ6"/>
  <c r="AR6" s="1"/>
  <c r="AG6"/>
  <c r="AH6" s="1"/>
  <c r="O6"/>
  <c r="P6" s="1"/>
  <c r="I6"/>
  <c r="J6" s="1"/>
  <c r="AF6" i="4" s="1"/>
  <c r="E6" i="52"/>
  <c r="F6" s="1"/>
  <c r="C6"/>
  <c r="AU6" s="1"/>
  <c r="AV6" s="1"/>
  <c r="BI5"/>
  <c r="BJ5" s="1"/>
  <c r="EA5" i="4" s="1"/>
  <c r="AZ5" i="52"/>
  <c r="AY5"/>
  <c r="AK5"/>
  <c r="AL5" s="1"/>
  <c r="AG5"/>
  <c r="AH5" s="1"/>
  <c r="P5"/>
  <c r="O5"/>
  <c r="C5"/>
  <c r="BM5" s="1"/>
  <c r="BN5" s="1"/>
  <c r="EJ5" i="4" s="1"/>
  <c r="BN4" i="52"/>
  <c r="EJ4" i="4" s="1"/>
  <c r="BM4" i="52"/>
  <c r="AQ4"/>
  <c r="AR4" s="1"/>
  <c r="W4"/>
  <c r="X4" s="1"/>
  <c r="O4"/>
  <c r="P4" s="1"/>
  <c r="C4"/>
  <c r="BC1"/>
  <c r="AO1"/>
  <c r="AA1"/>
  <c r="M1"/>
  <c r="AQ40" i="51"/>
  <c r="AC40"/>
  <c r="AO32"/>
  <c r="AA32"/>
  <c r="AO29"/>
  <c r="AA29"/>
  <c r="O37" i="50"/>
  <c r="N37"/>
  <c r="M37"/>
  <c r="L37"/>
  <c r="K37"/>
  <c r="J37"/>
  <c r="I37"/>
  <c r="H37"/>
  <c r="G37"/>
  <c r="F37"/>
  <c r="E37"/>
  <c r="D37"/>
  <c r="C37"/>
  <c r="B37"/>
  <c r="O36"/>
  <c r="N36"/>
  <c r="M36"/>
  <c r="L36"/>
  <c r="K36"/>
  <c r="J36"/>
  <c r="I36"/>
  <c r="H36"/>
  <c r="F36"/>
  <c r="E36"/>
  <c r="D36"/>
  <c r="C36"/>
  <c r="B36"/>
  <c r="O35"/>
  <c r="M35"/>
  <c r="L35"/>
  <c r="K35"/>
  <c r="I35"/>
  <c r="G35"/>
  <c r="E35"/>
  <c r="D35"/>
  <c r="B35"/>
  <c r="N34"/>
  <c r="M34"/>
  <c r="L34"/>
  <c r="K34"/>
  <c r="J34"/>
  <c r="I34"/>
  <c r="H34"/>
  <c r="G34"/>
  <c r="F34"/>
  <c r="E34"/>
  <c r="D34"/>
  <c r="C34"/>
  <c r="B34"/>
  <c r="O33"/>
  <c r="N33"/>
  <c r="M33"/>
  <c r="L33"/>
  <c r="K33"/>
  <c r="J33"/>
  <c r="H33"/>
  <c r="G33"/>
  <c r="F33"/>
  <c r="E33"/>
  <c r="D33"/>
  <c r="C33"/>
  <c r="B33"/>
  <c r="O32"/>
  <c r="N32"/>
  <c r="M32"/>
  <c r="K32"/>
  <c r="J32"/>
  <c r="H32"/>
  <c r="G32"/>
  <c r="F32"/>
  <c r="D32"/>
  <c r="C32"/>
  <c r="B32"/>
  <c r="O31"/>
  <c r="N31"/>
  <c r="M31"/>
  <c r="L31"/>
  <c r="K31"/>
  <c r="J31"/>
  <c r="I31"/>
  <c r="H31"/>
  <c r="F31"/>
  <c r="D31"/>
  <c r="C31"/>
  <c r="B31"/>
  <c r="O30"/>
  <c r="N30"/>
  <c r="M30"/>
  <c r="L30"/>
  <c r="K30"/>
  <c r="J30"/>
  <c r="I30"/>
  <c r="H30"/>
  <c r="G30"/>
  <c r="F30"/>
  <c r="E30"/>
  <c r="D30"/>
  <c r="C30"/>
  <c r="B30"/>
  <c r="O29"/>
  <c r="N29"/>
  <c r="M29"/>
  <c r="L29"/>
  <c r="K29"/>
  <c r="J29"/>
  <c r="I29"/>
  <c r="H29"/>
  <c r="F29"/>
  <c r="E29"/>
  <c r="D29"/>
  <c r="C29"/>
  <c r="B29"/>
  <c r="O28"/>
  <c r="N28"/>
  <c r="M28"/>
  <c r="L28"/>
  <c r="K28"/>
  <c r="J28"/>
  <c r="H28"/>
  <c r="G28"/>
  <c r="F28"/>
  <c r="E28"/>
  <c r="C28"/>
  <c r="B28"/>
  <c r="O27"/>
  <c r="N27"/>
  <c r="M27"/>
  <c r="L27"/>
  <c r="K27"/>
  <c r="J27"/>
  <c r="I27"/>
  <c r="H27"/>
  <c r="G27"/>
  <c r="F27"/>
  <c r="E27"/>
  <c r="D27"/>
  <c r="B27"/>
  <c r="O26"/>
  <c r="M26"/>
  <c r="L26"/>
  <c r="K26"/>
  <c r="J26"/>
  <c r="I26"/>
  <c r="H26"/>
  <c r="F26"/>
  <c r="E26"/>
  <c r="D26"/>
  <c r="C26"/>
  <c r="B26"/>
  <c r="O25"/>
  <c r="N25"/>
  <c r="M25"/>
  <c r="L25"/>
  <c r="K25"/>
  <c r="J25"/>
  <c r="I25"/>
  <c r="H25"/>
  <c r="G25"/>
  <c r="F25"/>
  <c r="E25"/>
  <c r="D25"/>
  <c r="C25"/>
  <c r="B25"/>
  <c r="O24"/>
  <c r="M24"/>
  <c r="L24"/>
  <c r="K24"/>
  <c r="J24"/>
  <c r="I24"/>
  <c r="H24"/>
  <c r="G24"/>
  <c r="C24"/>
  <c r="B24"/>
  <c r="O23"/>
  <c r="N23"/>
  <c r="M23"/>
  <c r="L23"/>
  <c r="K23"/>
  <c r="I23"/>
  <c r="H23"/>
  <c r="G23"/>
  <c r="F23"/>
  <c r="E23"/>
  <c r="D23"/>
  <c r="C23"/>
  <c r="B23"/>
  <c r="O22"/>
  <c r="N22"/>
  <c r="M22"/>
  <c r="K22"/>
  <c r="J22"/>
  <c r="I22"/>
  <c r="H22"/>
  <c r="F22"/>
  <c r="E22"/>
  <c r="C22"/>
  <c r="B22"/>
  <c r="O21"/>
  <c r="N21"/>
  <c r="L21"/>
  <c r="J21"/>
  <c r="H21"/>
  <c r="G21"/>
  <c r="F21"/>
  <c r="E21"/>
  <c r="D21"/>
  <c r="C21"/>
  <c r="B21"/>
  <c r="O20"/>
  <c r="N20"/>
  <c r="M20"/>
  <c r="L20"/>
  <c r="J20"/>
  <c r="I20"/>
  <c r="H20"/>
  <c r="G20"/>
  <c r="D20"/>
  <c r="C20"/>
  <c r="B20"/>
  <c r="O19"/>
  <c r="N19"/>
  <c r="M19"/>
  <c r="L19"/>
  <c r="J19"/>
  <c r="I19"/>
  <c r="H19"/>
  <c r="G19"/>
  <c r="E19"/>
  <c r="D19"/>
  <c r="C19"/>
  <c r="B19"/>
  <c r="O18"/>
  <c r="N18"/>
  <c r="M18"/>
  <c r="L18"/>
  <c r="J18"/>
  <c r="I18"/>
  <c r="H18"/>
  <c r="G18"/>
  <c r="F18"/>
  <c r="E18"/>
  <c r="D18"/>
  <c r="C18"/>
  <c r="B18"/>
  <c r="O17"/>
  <c r="N17"/>
  <c r="M17"/>
  <c r="L17"/>
  <c r="K17"/>
  <c r="J17"/>
  <c r="I17"/>
  <c r="H17"/>
  <c r="F17"/>
  <c r="E17"/>
  <c r="D17"/>
  <c r="C17"/>
  <c r="B17"/>
  <c r="O16"/>
  <c r="N16"/>
  <c r="M16"/>
  <c r="L16"/>
  <c r="K16"/>
  <c r="J16"/>
  <c r="I16"/>
  <c r="H16"/>
  <c r="G16"/>
  <c r="F16"/>
  <c r="E16"/>
  <c r="D16"/>
  <c r="C16"/>
  <c r="B16"/>
  <c r="O15"/>
  <c r="N15"/>
  <c r="M15"/>
  <c r="L15"/>
  <c r="J15"/>
  <c r="I15"/>
  <c r="G15"/>
  <c r="E15"/>
  <c r="D15"/>
  <c r="C15"/>
  <c r="B15"/>
  <c r="O14"/>
  <c r="N14"/>
  <c r="M14"/>
  <c r="K14"/>
  <c r="J14"/>
  <c r="I14"/>
  <c r="H14"/>
  <c r="G14"/>
  <c r="F14"/>
  <c r="E14"/>
  <c r="D14"/>
  <c r="C14"/>
  <c r="B14"/>
  <c r="O13"/>
  <c r="N13"/>
  <c r="M13"/>
  <c r="L13"/>
  <c r="K13"/>
  <c r="J13"/>
  <c r="I13"/>
  <c r="H13"/>
  <c r="G13"/>
  <c r="F13"/>
  <c r="D13"/>
  <c r="C13"/>
  <c r="B13"/>
  <c r="O12"/>
  <c r="N12"/>
  <c r="M12"/>
  <c r="L12"/>
  <c r="J12"/>
  <c r="I12"/>
  <c r="H12"/>
  <c r="G12"/>
  <c r="F12"/>
  <c r="D12"/>
  <c r="C12"/>
  <c r="O11"/>
  <c r="N11"/>
  <c r="M11"/>
  <c r="L11"/>
  <c r="K11"/>
  <c r="J11"/>
  <c r="I11"/>
  <c r="H11"/>
  <c r="G11"/>
  <c r="F11"/>
  <c r="D11"/>
  <c r="C11"/>
  <c r="O10"/>
  <c r="N10"/>
  <c r="M10"/>
  <c r="L10"/>
  <c r="K10"/>
  <c r="J10"/>
  <c r="I10"/>
  <c r="H10"/>
  <c r="F10"/>
  <c r="D10"/>
  <c r="C10"/>
  <c r="O9"/>
  <c r="N9"/>
  <c r="L9"/>
  <c r="K9"/>
  <c r="J9"/>
  <c r="I9"/>
  <c r="H9"/>
  <c r="G9"/>
  <c r="F9"/>
  <c r="D9"/>
  <c r="C9"/>
  <c r="O8"/>
  <c r="M8"/>
  <c r="L8"/>
  <c r="K8"/>
  <c r="J8"/>
  <c r="I8"/>
  <c r="H8"/>
  <c r="G8"/>
  <c r="F8"/>
  <c r="C8"/>
  <c r="O7"/>
  <c r="N7"/>
  <c r="M7"/>
  <c r="L7"/>
  <c r="J7"/>
  <c r="I7"/>
  <c r="H7"/>
  <c r="G7"/>
  <c r="F7"/>
  <c r="D7"/>
  <c r="O6"/>
  <c r="N6"/>
  <c r="M6"/>
  <c r="L6"/>
  <c r="K6"/>
  <c r="J6"/>
  <c r="I6"/>
  <c r="H6"/>
  <c r="G6"/>
  <c r="F6"/>
  <c r="D6"/>
  <c r="C6"/>
  <c r="N5"/>
  <c r="M5"/>
  <c r="L5"/>
  <c r="K5"/>
  <c r="J5"/>
  <c r="I5"/>
  <c r="H5"/>
  <c r="G5"/>
  <c r="F5"/>
  <c r="D5"/>
  <c r="C5"/>
  <c r="O4"/>
  <c r="N4"/>
  <c r="L4"/>
  <c r="I4"/>
  <c r="H4"/>
  <c r="G4"/>
  <c r="D4"/>
  <c r="C4"/>
  <c r="O37" i="48"/>
  <c r="B37"/>
  <c r="B38" i="47" s="1"/>
  <c r="B35" i="48"/>
  <c r="B36" i="47" s="1"/>
  <c r="B32" i="48"/>
  <c r="B33" i="47" s="1"/>
  <c r="B30" i="48"/>
  <c r="B28"/>
  <c r="B29" i="47" s="1"/>
  <c r="B26" i="48"/>
  <c r="B27" i="47" s="1"/>
  <c r="M25" i="48"/>
  <c r="AW26" i="47" s="1"/>
  <c r="B24" i="48"/>
  <c r="B25" i="47" s="1"/>
  <c r="M23" i="48"/>
  <c r="K23"/>
  <c r="AO24" i="47" s="1"/>
  <c r="E23" i="48"/>
  <c r="O24" i="47" s="1"/>
  <c r="B22" i="48"/>
  <c r="M21"/>
  <c r="AW22" i="47" s="1"/>
  <c r="K21" i="48"/>
  <c r="AO22" i="47" s="1"/>
  <c r="B20" i="48"/>
  <c r="M19"/>
  <c r="K19"/>
  <c r="B18"/>
  <c r="B19" i="47" s="1"/>
  <c r="M17" i="48"/>
  <c r="AW18" i="47" s="1"/>
  <c r="K17" i="48"/>
  <c r="AO18" i="47" s="1"/>
  <c r="E17" i="48"/>
  <c r="B16"/>
  <c r="B17" i="47" s="1"/>
  <c r="M15" i="48"/>
  <c r="K15"/>
  <c r="AO16" i="47" s="1"/>
  <c r="C15" i="48"/>
  <c r="F16" i="47" s="1"/>
  <c r="B14" i="48"/>
  <c r="B15" i="47" s="1"/>
  <c r="M13" i="48"/>
  <c r="AW14" i="47" s="1"/>
  <c r="K13" i="48"/>
  <c r="AO14" i="47" s="1"/>
  <c r="C13" i="48"/>
  <c r="B12"/>
  <c r="B13" i="47" s="1"/>
  <c r="M11" i="48"/>
  <c r="K11"/>
  <c r="AO12" i="47" s="1"/>
  <c r="M9" i="48"/>
  <c r="AW10" i="47" s="1"/>
  <c r="K9" i="48"/>
  <c r="B8"/>
  <c r="N7"/>
  <c r="BB8" i="47" s="1"/>
  <c r="M7" i="48"/>
  <c r="B6"/>
  <c r="B7" i="47" s="1"/>
  <c r="N5" i="48"/>
  <c r="BB6" i="47" s="1"/>
  <c r="M5" i="48"/>
  <c r="F5"/>
  <c r="C5"/>
  <c r="B5"/>
  <c r="B6" i="47" s="1"/>
  <c r="O3" i="48"/>
  <c r="N3"/>
  <c r="M3"/>
  <c r="AW4" i="47" s="1"/>
  <c r="L3" i="48"/>
  <c r="AS4" i="47" s="1"/>
  <c r="J3" i="48"/>
  <c r="I3"/>
  <c r="AF4" i="47" s="1"/>
  <c r="H3" i="48"/>
  <c r="AB4" i="47" s="1"/>
  <c r="G3" i="48"/>
  <c r="W4" i="47" s="1"/>
  <c r="F3" i="48"/>
  <c r="E3"/>
  <c r="O4" i="47" s="1"/>
  <c r="D3" i="48"/>
  <c r="J4" i="47" s="1"/>
  <c r="B3" i="48"/>
  <c r="B4" i="47" s="1"/>
  <c r="AB43"/>
  <c r="AO43" s="1"/>
  <c r="BB43" s="1"/>
  <c r="O43"/>
  <c r="AO42"/>
  <c r="BB42" s="1"/>
  <c r="AB42"/>
  <c r="O42"/>
  <c r="AB41"/>
  <c r="AO41" s="1"/>
  <c r="BB41" s="1"/>
  <c r="O41"/>
  <c r="AB40"/>
  <c r="AO40" s="1"/>
  <c r="BB40" s="1"/>
  <c r="O40"/>
  <c r="BF5"/>
  <c r="BH5" s="1"/>
  <c r="BF6"/>
  <c r="BF7"/>
  <c r="BF8"/>
  <c r="BF9"/>
  <c r="BF10"/>
  <c r="BF11"/>
  <c r="BF12"/>
  <c r="BF13"/>
  <c r="BF14"/>
  <c r="BF15"/>
  <c r="BF16"/>
  <c r="BF17"/>
  <c r="BF18"/>
  <c r="BF19"/>
  <c r="BF20"/>
  <c r="BF21"/>
  <c r="BF22"/>
  <c r="BF23"/>
  <c r="BF24"/>
  <c r="BF25"/>
  <c r="BF26"/>
  <c r="BF27"/>
  <c r="BF28"/>
  <c r="BF29"/>
  <c r="BF30"/>
  <c r="BF31"/>
  <c r="BF32"/>
  <c r="BF33"/>
  <c r="BF34"/>
  <c r="BF35"/>
  <c r="BF36"/>
  <c r="BF37"/>
  <c r="BG5"/>
  <c r="BG6" s="1"/>
  <c r="BB5"/>
  <c r="BD5" s="1"/>
  <c r="BB7"/>
  <c r="BB9"/>
  <c r="BB10"/>
  <c r="BB11"/>
  <c r="BB12"/>
  <c r="BB13"/>
  <c r="BB14"/>
  <c r="BB15"/>
  <c r="BB16"/>
  <c r="BB17"/>
  <c r="BB18"/>
  <c r="BB19"/>
  <c r="BB20"/>
  <c r="BB21"/>
  <c r="BB22"/>
  <c r="BB23"/>
  <c r="BB24"/>
  <c r="BB25"/>
  <c r="BB26"/>
  <c r="BB27"/>
  <c r="BB28"/>
  <c r="BB29"/>
  <c r="BB30"/>
  <c r="BB31"/>
  <c r="BB32"/>
  <c r="BB33"/>
  <c r="BB34"/>
  <c r="BB35"/>
  <c r="BB36"/>
  <c r="BB37"/>
  <c r="BB38"/>
  <c r="AW5"/>
  <c r="AY5" s="1"/>
  <c r="AW6"/>
  <c r="AW7"/>
  <c r="AW8"/>
  <c r="AW9"/>
  <c r="AW11"/>
  <c r="AW12"/>
  <c r="AW13"/>
  <c r="AW15"/>
  <c r="AW16"/>
  <c r="AW17"/>
  <c r="AW19"/>
  <c r="AW20"/>
  <c r="AW21"/>
  <c r="AW23"/>
  <c r="AW24"/>
  <c r="AW25"/>
  <c r="AW27"/>
  <c r="AW28"/>
  <c r="AW29"/>
  <c r="AW30"/>
  <c r="AW31"/>
  <c r="AW32"/>
  <c r="AW33"/>
  <c r="AW34"/>
  <c r="AW35"/>
  <c r="AW36"/>
  <c r="AW37"/>
  <c r="AW38"/>
  <c r="AS5"/>
  <c r="AS6"/>
  <c r="AS7"/>
  <c r="AS8"/>
  <c r="AS9"/>
  <c r="AS10"/>
  <c r="AS11"/>
  <c r="AS12"/>
  <c r="AS13"/>
  <c r="AS14"/>
  <c r="AS15"/>
  <c r="AS16"/>
  <c r="AS17"/>
  <c r="AS18"/>
  <c r="AS19"/>
  <c r="AS20"/>
  <c r="AS21"/>
  <c r="AS22"/>
  <c r="AS23"/>
  <c r="AS24"/>
  <c r="AS25"/>
  <c r="AS26"/>
  <c r="AS27"/>
  <c r="AS28"/>
  <c r="AS29"/>
  <c r="AS30"/>
  <c r="AS31"/>
  <c r="AS32"/>
  <c r="AS33"/>
  <c r="AS34"/>
  <c r="AS35"/>
  <c r="AS36"/>
  <c r="AS37"/>
  <c r="AS38"/>
  <c r="AO5"/>
  <c r="AQ5" s="1"/>
  <c r="AO6"/>
  <c r="AO7"/>
  <c r="AO8"/>
  <c r="AO9"/>
  <c r="AO11"/>
  <c r="AO13"/>
  <c r="AO15"/>
  <c r="AO17"/>
  <c r="AO19"/>
  <c r="AO20"/>
  <c r="AO21"/>
  <c r="AO23"/>
  <c r="AO25"/>
  <c r="AO26"/>
  <c r="AO27"/>
  <c r="AO28"/>
  <c r="AO29"/>
  <c r="AO30"/>
  <c r="AO31"/>
  <c r="AO32"/>
  <c r="AO33"/>
  <c r="AO34"/>
  <c r="AO35"/>
  <c r="AO36"/>
  <c r="AO37"/>
  <c r="AO38"/>
  <c r="AJ5"/>
  <c r="AJ6"/>
  <c r="AJ7"/>
  <c r="AJ8"/>
  <c r="AJ9"/>
  <c r="AJ10"/>
  <c r="AJ11"/>
  <c r="AJ12"/>
  <c r="AJ13"/>
  <c r="AJ14"/>
  <c r="AJ15"/>
  <c r="AJ16"/>
  <c r="AJ17"/>
  <c r="AJ18"/>
  <c r="AJ19"/>
  <c r="AJ20"/>
  <c r="AJ21"/>
  <c r="AJ22"/>
  <c r="AJ23"/>
  <c r="AJ24"/>
  <c r="AJ25"/>
  <c r="AJ26"/>
  <c r="AJ27"/>
  <c r="AJ28"/>
  <c r="AJ29"/>
  <c r="AJ30"/>
  <c r="AJ31"/>
  <c r="AJ32"/>
  <c r="AJ33"/>
  <c r="AJ34"/>
  <c r="AJ35"/>
  <c r="AJ36"/>
  <c r="AJ37"/>
  <c r="AJ38"/>
  <c r="AF5"/>
  <c r="AF6"/>
  <c r="AF7"/>
  <c r="AF8"/>
  <c r="AF9"/>
  <c r="AF10"/>
  <c r="AF11"/>
  <c r="AF12"/>
  <c r="AF13"/>
  <c r="AF14"/>
  <c r="AF15"/>
  <c r="AF16"/>
  <c r="AF17"/>
  <c r="AF18"/>
  <c r="AF19"/>
  <c r="AF20"/>
  <c r="AF21"/>
  <c r="AF22"/>
  <c r="AF23"/>
  <c r="AF24"/>
  <c r="AF25"/>
  <c r="AF26"/>
  <c r="AF27"/>
  <c r="AF28"/>
  <c r="AF29"/>
  <c r="AF30"/>
  <c r="AF31"/>
  <c r="AF32"/>
  <c r="AF33"/>
  <c r="AF34"/>
  <c r="AF35"/>
  <c r="AF36"/>
  <c r="AF37"/>
  <c r="AF38"/>
  <c r="AB5"/>
  <c r="AB6"/>
  <c r="AB7"/>
  <c r="AB8"/>
  <c r="AB9"/>
  <c r="AB10"/>
  <c r="AB11"/>
  <c r="AB12"/>
  <c r="AB13"/>
  <c r="AB14"/>
  <c r="AB15"/>
  <c r="AB16"/>
  <c r="AB17"/>
  <c r="AB18"/>
  <c r="AB19"/>
  <c r="AB20"/>
  <c r="AB21"/>
  <c r="AB22"/>
  <c r="AB23"/>
  <c r="AB24"/>
  <c r="AB25"/>
  <c r="AB26"/>
  <c r="AB27"/>
  <c r="AB28"/>
  <c r="AB29"/>
  <c r="AB30"/>
  <c r="AB31"/>
  <c r="AB32"/>
  <c r="AB33"/>
  <c r="AB34"/>
  <c r="AB35"/>
  <c r="AB36"/>
  <c r="AB37"/>
  <c r="AB38"/>
  <c r="W5"/>
  <c r="Y5" s="1"/>
  <c r="W6"/>
  <c r="W7"/>
  <c r="W8"/>
  <c r="W9"/>
  <c r="W10"/>
  <c r="W11"/>
  <c r="W12"/>
  <c r="W13"/>
  <c r="W14"/>
  <c r="W15"/>
  <c r="W16"/>
  <c r="W17"/>
  <c r="W18"/>
  <c r="W19"/>
  <c r="W20"/>
  <c r="W21"/>
  <c r="W22"/>
  <c r="W23"/>
  <c r="W24"/>
  <c r="W25"/>
  <c r="W26"/>
  <c r="W27"/>
  <c r="W28"/>
  <c r="W29"/>
  <c r="W30"/>
  <c r="W31"/>
  <c r="W32"/>
  <c r="W33"/>
  <c r="W34"/>
  <c r="W35"/>
  <c r="W36"/>
  <c r="W37"/>
  <c r="W38"/>
  <c r="X5"/>
  <c r="S5"/>
  <c r="S6"/>
  <c r="S7"/>
  <c r="S8"/>
  <c r="S9"/>
  <c r="S10"/>
  <c r="S11"/>
  <c r="S12"/>
  <c r="S13"/>
  <c r="S14"/>
  <c r="S15"/>
  <c r="S16"/>
  <c r="S17"/>
  <c r="S18"/>
  <c r="S19"/>
  <c r="S20"/>
  <c r="S21"/>
  <c r="S22"/>
  <c r="S23"/>
  <c r="S24"/>
  <c r="S25"/>
  <c r="S26"/>
  <c r="S27"/>
  <c r="S28"/>
  <c r="S29"/>
  <c r="S30"/>
  <c r="S31"/>
  <c r="S32"/>
  <c r="S33"/>
  <c r="S34"/>
  <c r="S35"/>
  <c r="S36"/>
  <c r="S37"/>
  <c r="S38"/>
  <c r="O5"/>
  <c r="O6"/>
  <c r="O7"/>
  <c r="O8"/>
  <c r="O9"/>
  <c r="O10"/>
  <c r="O11"/>
  <c r="O12"/>
  <c r="O13"/>
  <c r="O14"/>
  <c r="O15"/>
  <c r="O16"/>
  <c r="O17"/>
  <c r="O18"/>
  <c r="O19"/>
  <c r="O20"/>
  <c r="O21"/>
  <c r="O22"/>
  <c r="O23"/>
  <c r="O25"/>
  <c r="O26"/>
  <c r="O27"/>
  <c r="O28"/>
  <c r="O29"/>
  <c r="O30"/>
  <c r="O31"/>
  <c r="O32"/>
  <c r="O33"/>
  <c r="O34"/>
  <c r="O35"/>
  <c r="O36"/>
  <c r="O37"/>
  <c r="O38"/>
  <c r="J5"/>
  <c r="J6"/>
  <c r="J7"/>
  <c r="J8"/>
  <c r="J9"/>
  <c r="J10"/>
  <c r="J11"/>
  <c r="J12"/>
  <c r="J13"/>
  <c r="J14"/>
  <c r="J15"/>
  <c r="J16"/>
  <c r="J17"/>
  <c r="J18"/>
  <c r="J19"/>
  <c r="J20"/>
  <c r="J21"/>
  <c r="J22"/>
  <c r="J23"/>
  <c r="J24"/>
  <c r="J25"/>
  <c r="J26"/>
  <c r="J27"/>
  <c r="J28"/>
  <c r="J29"/>
  <c r="J30"/>
  <c r="J31"/>
  <c r="J32"/>
  <c r="J33"/>
  <c r="J34"/>
  <c r="J35"/>
  <c r="J36"/>
  <c r="J37"/>
  <c r="J38"/>
  <c r="F7"/>
  <c r="F8"/>
  <c r="F9"/>
  <c r="F10"/>
  <c r="F11"/>
  <c r="F12"/>
  <c r="F13"/>
  <c r="F14"/>
  <c r="F15"/>
  <c r="F17"/>
  <c r="F18"/>
  <c r="F19"/>
  <c r="F20"/>
  <c r="F21"/>
  <c r="F22"/>
  <c r="F23"/>
  <c r="F24"/>
  <c r="F25"/>
  <c r="F26"/>
  <c r="F27"/>
  <c r="F28"/>
  <c r="F29"/>
  <c r="F30"/>
  <c r="F31"/>
  <c r="F32"/>
  <c r="F33"/>
  <c r="F34"/>
  <c r="F35"/>
  <c r="F36"/>
  <c r="F37"/>
  <c r="F38"/>
  <c r="B5"/>
  <c r="B8"/>
  <c r="B9"/>
  <c r="B10"/>
  <c r="B11"/>
  <c r="B12"/>
  <c r="B14"/>
  <c r="B16"/>
  <c r="B18"/>
  <c r="B20"/>
  <c r="B21"/>
  <c r="B22"/>
  <c r="B23"/>
  <c r="B24"/>
  <c r="B26"/>
  <c r="B28"/>
  <c r="B30"/>
  <c r="B31"/>
  <c r="B32"/>
  <c r="B34"/>
  <c r="B35"/>
  <c r="B37"/>
  <c r="BI4"/>
  <c r="O3" i="46" s="1"/>
  <c r="EG4" i="4" s="1"/>
  <c r="BF4" i="47"/>
  <c r="BE4"/>
  <c r="N3" i="46" s="1"/>
  <c r="DX4" i="4" s="1"/>
  <c r="BB4" i="47"/>
  <c r="AZ4"/>
  <c r="M3" i="46" s="1"/>
  <c r="DO4" i="4" s="1"/>
  <c r="AV4" i="47"/>
  <c r="L3" i="46" s="1"/>
  <c r="DF4" i="4" s="1"/>
  <c r="AR4" i="47"/>
  <c r="AM4"/>
  <c r="J3" i="46" s="1"/>
  <c r="CN4" i="4" s="1"/>
  <c r="AJ4" i="47"/>
  <c r="AI4"/>
  <c r="AE4"/>
  <c r="H3" i="46" s="1"/>
  <c r="BV4" i="4" s="1"/>
  <c r="Z4" i="47"/>
  <c r="G3" i="46" s="1"/>
  <c r="BM4" i="4" s="1"/>
  <c r="V4" i="47"/>
  <c r="F3" i="46" s="1"/>
  <c r="BD4" i="4" s="1"/>
  <c r="S4" i="47"/>
  <c r="R4"/>
  <c r="E3" i="46" s="1"/>
  <c r="AU4" i="4" s="1"/>
  <c r="M4" i="47"/>
  <c r="I4"/>
  <c r="C3" i="46" s="1"/>
  <c r="AC4" i="4" s="1"/>
  <c r="E4" i="47"/>
  <c r="B3" i="46" s="1"/>
  <c r="T4" i="4" s="1"/>
  <c r="K3" i="46"/>
  <c r="CW4" i="4" s="1"/>
  <c r="I3" i="46"/>
  <c r="CE4" i="4" s="1"/>
  <c r="D3" i="46"/>
  <c r="AL4" i="4" s="1"/>
  <c r="D37" i="288"/>
  <c r="E37" s="1"/>
  <c r="G37" i="57" s="1"/>
  <c r="C37" i="288"/>
  <c r="B37"/>
  <c r="D36"/>
  <c r="E36" s="1"/>
  <c r="E36" i="57" s="1"/>
  <c r="L37" i="7" s="1"/>
  <c r="D35" i="288"/>
  <c r="E35" s="1"/>
  <c r="C35" i="57" s="1"/>
  <c r="H36" i="7" s="1"/>
  <c r="D34" i="288"/>
  <c r="D33"/>
  <c r="E33" s="1"/>
  <c r="O33" i="57" s="1"/>
  <c r="D32" i="288"/>
  <c r="E32" s="1"/>
  <c r="M32" i="57" s="1"/>
  <c r="AB33" i="7" s="1"/>
  <c r="D31" i="288"/>
  <c r="E31" s="1"/>
  <c r="K31" i="57" s="1"/>
  <c r="X32" i="7" s="1"/>
  <c r="D30" i="288"/>
  <c r="D29"/>
  <c r="E29" s="1"/>
  <c r="G29" i="57" s="1"/>
  <c r="D28" i="288"/>
  <c r="E28" s="1"/>
  <c r="E28" i="57" s="1"/>
  <c r="D27" i="288"/>
  <c r="E27" s="1"/>
  <c r="C27" i="57" s="1"/>
  <c r="H28" i="7" s="1"/>
  <c r="D26" i="288"/>
  <c r="D25"/>
  <c r="E25" s="1"/>
  <c r="D24"/>
  <c r="E24" s="1"/>
  <c r="M24" i="57" s="1"/>
  <c r="D23" i="288"/>
  <c r="E23" s="1"/>
  <c r="D22"/>
  <c r="D21"/>
  <c r="E21" s="1"/>
  <c r="D20"/>
  <c r="E20" s="1"/>
  <c r="D19"/>
  <c r="E19" s="1"/>
  <c r="C19" i="57" s="1"/>
  <c r="D18" i="288"/>
  <c r="D17"/>
  <c r="E17" s="1"/>
  <c r="D16"/>
  <c r="E16" s="1"/>
  <c r="D15"/>
  <c r="E15" s="1"/>
  <c r="D14"/>
  <c r="D13"/>
  <c r="E13" s="1"/>
  <c r="D12"/>
  <c r="E12" s="1"/>
  <c r="D11"/>
  <c r="E11" s="1"/>
  <c r="D10"/>
  <c r="D9"/>
  <c r="E9" s="1"/>
  <c r="O9" i="57" s="1"/>
  <c r="D8" i="288"/>
  <c r="E8" s="1"/>
  <c r="M8" i="57" s="1"/>
  <c r="AB9" i="7" s="1"/>
  <c r="D7" i="288"/>
  <c r="E7" s="1"/>
  <c r="K7" i="57" s="1"/>
  <c r="D6" i="288"/>
  <c r="D5"/>
  <c r="E5" s="1"/>
  <c r="D4"/>
  <c r="E4" s="1"/>
  <c r="E4" i="57" s="1"/>
  <c r="D3" i="288"/>
  <c r="E3" s="1"/>
  <c r="O37" i="45"/>
  <c r="D37" i="73" s="1"/>
  <c r="M36" i="115"/>
  <c r="J36"/>
  <c r="J37" s="1"/>
  <c r="J37" i="42" s="1"/>
  <c r="CM38" i="4" s="1"/>
  <c r="B36" i="115"/>
  <c r="B37" s="1"/>
  <c r="B37" i="42" s="1"/>
  <c r="S38" i="4" s="1"/>
  <c r="O35" i="115"/>
  <c r="N35"/>
  <c r="N36" s="1"/>
  <c r="N37" s="1"/>
  <c r="N37" i="42" s="1"/>
  <c r="DW38" i="4" s="1"/>
  <c r="M35" i="115"/>
  <c r="L35"/>
  <c r="L36" s="1"/>
  <c r="K35"/>
  <c r="J35"/>
  <c r="J35" i="42" s="1"/>
  <c r="CM36" i="4" s="1"/>
  <c r="I35" i="115"/>
  <c r="H35"/>
  <c r="H36" s="1"/>
  <c r="G35"/>
  <c r="F35"/>
  <c r="F36" s="1"/>
  <c r="F37" s="1"/>
  <c r="F37" i="42" s="1"/>
  <c r="BC38" i="4" s="1"/>
  <c r="E35" i="115"/>
  <c r="E35" i="42" s="1"/>
  <c r="AT36" i="4" s="1"/>
  <c r="D35" i="115"/>
  <c r="D36" s="1"/>
  <c r="C35"/>
  <c r="B35"/>
  <c r="B35" i="42" s="1"/>
  <c r="S36" i="4" s="1"/>
  <c r="N35" i="42"/>
  <c r="DW36" i="4" s="1"/>
  <c r="M35" i="42"/>
  <c r="DN36" i="4" s="1"/>
  <c r="F35" i="42"/>
  <c r="BC36" i="4" s="1"/>
  <c r="O34" i="42"/>
  <c r="EF35" i="4" s="1"/>
  <c r="N34" i="42"/>
  <c r="DW35" i="4" s="1"/>
  <c r="M34" i="42"/>
  <c r="DN35" i="4" s="1"/>
  <c r="L34" i="42"/>
  <c r="DE35" i="4" s="1"/>
  <c r="K34" i="42"/>
  <c r="CV35" i="4" s="1"/>
  <c r="J34" i="42"/>
  <c r="CM35" i="4" s="1"/>
  <c r="I34" i="42"/>
  <c r="CD35" i="4" s="1"/>
  <c r="H34" i="42"/>
  <c r="BU35" i="4" s="1"/>
  <c r="G34" i="42"/>
  <c r="BL35" i="4" s="1"/>
  <c r="F34" i="42"/>
  <c r="BC35" i="4" s="1"/>
  <c r="E34" i="42"/>
  <c r="AT35" i="4" s="1"/>
  <c r="D34" i="42"/>
  <c r="AK35" i="4" s="1"/>
  <c r="C34" i="42"/>
  <c r="AB35" i="4" s="1"/>
  <c r="B34" i="42"/>
  <c r="S35" i="4" s="1"/>
  <c r="O33" i="42"/>
  <c r="EF34" i="4" s="1"/>
  <c r="N33" i="42"/>
  <c r="DW34" i="4" s="1"/>
  <c r="M33" i="42"/>
  <c r="DN34" i="4" s="1"/>
  <c r="L33" i="42"/>
  <c r="DE34" i="4" s="1"/>
  <c r="K33" i="42"/>
  <c r="CV34" i="4" s="1"/>
  <c r="J33" i="42"/>
  <c r="CM34" i="4" s="1"/>
  <c r="I33" i="42"/>
  <c r="CD34" i="4" s="1"/>
  <c r="H33" i="42"/>
  <c r="BU34" i="4" s="1"/>
  <c r="G33" i="42"/>
  <c r="BL34" i="4" s="1"/>
  <c r="F33" i="42"/>
  <c r="BC34" i="4" s="1"/>
  <c r="E33" i="42"/>
  <c r="AT34" i="4" s="1"/>
  <c r="D33" i="42"/>
  <c r="AK34" i="4" s="1"/>
  <c r="D34" s="1"/>
  <c r="C33" i="42"/>
  <c r="AB34" i="4" s="1"/>
  <c r="B33" i="42"/>
  <c r="S34" i="4" s="1"/>
  <c r="O32" i="42"/>
  <c r="EF33" i="4" s="1"/>
  <c r="N32" i="42"/>
  <c r="DW33" i="4" s="1"/>
  <c r="M32" i="42"/>
  <c r="DN33" i="4" s="1"/>
  <c r="L32" i="42"/>
  <c r="DE33" i="4" s="1"/>
  <c r="K32" i="42"/>
  <c r="CV33" i="4" s="1"/>
  <c r="J32" i="42"/>
  <c r="CM33" i="4" s="1"/>
  <c r="I32" i="42"/>
  <c r="CD33" i="4" s="1"/>
  <c r="H32" i="42"/>
  <c r="BU33" i="4" s="1"/>
  <c r="G32" i="42"/>
  <c r="BL33" i="4" s="1"/>
  <c r="F32" i="42"/>
  <c r="BC33" i="4" s="1"/>
  <c r="E32" i="42"/>
  <c r="AT33" i="4" s="1"/>
  <c r="D32" i="42"/>
  <c r="AK33" i="4" s="1"/>
  <c r="C32" i="42"/>
  <c r="AB33" i="4" s="1"/>
  <c r="B32" i="42"/>
  <c r="S33" i="4" s="1"/>
  <c r="O31" i="42"/>
  <c r="EF32" i="4" s="1"/>
  <c r="N31" i="42"/>
  <c r="DW32" i="4" s="1"/>
  <c r="M31" i="42"/>
  <c r="DN32" i="4" s="1"/>
  <c r="L31" i="42"/>
  <c r="DE32" i="4" s="1"/>
  <c r="K31" i="42"/>
  <c r="CV32" i="4" s="1"/>
  <c r="J31" i="42"/>
  <c r="CM32" i="4" s="1"/>
  <c r="I31" i="42"/>
  <c r="CD32" i="4" s="1"/>
  <c r="H31" i="42"/>
  <c r="BU32" i="4" s="1"/>
  <c r="G31" i="42"/>
  <c r="BL32" i="4" s="1"/>
  <c r="F31" i="42"/>
  <c r="BC32" i="4" s="1"/>
  <c r="E31" i="42"/>
  <c r="AT32" i="4" s="1"/>
  <c r="D31" i="42"/>
  <c r="AK32" i="4" s="1"/>
  <c r="D32" s="1"/>
  <c r="C31" i="42"/>
  <c r="AB32" i="4" s="1"/>
  <c r="B31" i="42"/>
  <c r="S32" i="4" s="1"/>
  <c r="O30" i="42"/>
  <c r="EF31" i="4" s="1"/>
  <c r="N30" i="42"/>
  <c r="DW31" i="4" s="1"/>
  <c r="M30" i="42"/>
  <c r="DN31" i="4" s="1"/>
  <c r="L30" i="42"/>
  <c r="DE31" i="4" s="1"/>
  <c r="K30" i="42"/>
  <c r="CV31" i="4" s="1"/>
  <c r="J30" i="42"/>
  <c r="CM31" i="4" s="1"/>
  <c r="I30" i="42"/>
  <c r="CD31" i="4" s="1"/>
  <c r="H30" i="42"/>
  <c r="BU31" i="4" s="1"/>
  <c r="G30" i="42"/>
  <c r="BL31" i="4" s="1"/>
  <c r="F30" i="42"/>
  <c r="BC31" i="4" s="1"/>
  <c r="E30" i="42"/>
  <c r="AT31" i="4" s="1"/>
  <c r="D30" i="42"/>
  <c r="AK31" i="4" s="1"/>
  <c r="C30" i="42"/>
  <c r="AB31" i="4" s="1"/>
  <c r="B30" i="42"/>
  <c r="S31" i="4" s="1"/>
  <c r="O29" i="42"/>
  <c r="EF30" i="4" s="1"/>
  <c r="N29" i="42"/>
  <c r="DW30" i="4" s="1"/>
  <c r="M29" i="42"/>
  <c r="DN30" i="4" s="1"/>
  <c r="L29" i="42"/>
  <c r="DE30" i="4" s="1"/>
  <c r="K29" i="42"/>
  <c r="CV30" i="4" s="1"/>
  <c r="J29" i="42"/>
  <c r="CM30" i="4" s="1"/>
  <c r="I29" i="42"/>
  <c r="CD30" i="4" s="1"/>
  <c r="H29" i="42"/>
  <c r="BU30" i="4" s="1"/>
  <c r="G29" i="42"/>
  <c r="BL30" i="4" s="1"/>
  <c r="F29" i="42"/>
  <c r="BC30" i="4" s="1"/>
  <c r="E29" i="42"/>
  <c r="AT30" i="4" s="1"/>
  <c r="D29" i="42"/>
  <c r="AK30" i="4" s="1"/>
  <c r="D30" s="1"/>
  <c r="C29" i="42"/>
  <c r="AB30" i="4" s="1"/>
  <c r="B29" i="42"/>
  <c r="S30" i="4" s="1"/>
  <c r="O28" i="42"/>
  <c r="EF29" i="4" s="1"/>
  <c r="N28" i="42"/>
  <c r="DW29" i="4" s="1"/>
  <c r="M28" i="42"/>
  <c r="DN29" i="4" s="1"/>
  <c r="L28" i="42"/>
  <c r="DE29" i="4" s="1"/>
  <c r="K28" i="42"/>
  <c r="CV29" i="4" s="1"/>
  <c r="J28" i="42"/>
  <c r="CM29" i="4" s="1"/>
  <c r="I28" i="42"/>
  <c r="CD29" i="4" s="1"/>
  <c r="H28" i="42"/>
  <c r="BU29" i="4" s="1"/>
  <c r="G28" i="42"/>
  <c r="BL29" i="4" s="1"/>
  <c r="F28" i="42"/>
  <c r="BC29" i="4" s="1"/>
  <c r="E28" i="42"/>
  <c r="AT29" i="4" s="1"/>
  <c r="D28" i="42"/>
  <c r="AK29" i="4" s="1"/>
  <c r="C28" i="42"/>
  <c r="AB29" i="4" s="1"/>
  <c r="B28" i="42"/>
  <c r="S29" i="4" s="1"/>
  <c r="O27" i="42"/>
  <c r="EF28" i="4" s="1"/>
  <c r="N27" i="42"/>
  <c r="DW28" i="4" s="1"/>
  <c r="M27" i="42"/>
  <c r="DN28" i="4" s="1"/>
  <c r="L27" i="42"/>
  <c r="DE28" i="4" s="1"/>
  <c r="K27" i="42"/>
  <c r="CV28" i="4" s="1"/>
  <c r="J27" i="42"/>
  <c r="CM28" i="4" s="1"/>
  <c r="I27" i="42"/>
  <c r="CD28" i="4" s="1"/>
  <c r="H27" i="42"/>
  <c r="BU28" i="4" s="1"/>
  <c r="G27" i="42"/>
  <c r="BL28" i="4" s="1"/>
  <c r="F27" i="42"/>
  <c r="BC28" i="4" s="1"/>
  <c r="E27" i="42"/>
  <c r="AT28" i="4" s="1"/>
  <c r="D27" i="42"/>
  <c r="AK28" i="4" s="1"/>
  <c r="D28" s="1"/>
  <c r="C27" i="42"/>
  <c r="AB28" i="4" s="1"/>
  <c r="B27" i="42"/>
  <c r="S28" i="4" s="1"/>
  <c r="O26" i="42"/>
  <c r="EF27" i="4" s="1"/>
  <c r="N26" i="42"/>
  <c r="DW27" i="4" s="1"/>
  <c r="M26" i="42"/>
  <c r="DN27" i="4" s="1"/>
  <c r="L26" i="42"/>
  <c r="DE27" i="4" s="1"/>
  <c r="K26" i="42"/>
  <c r="CV27" i="4" s="1"/>
  <c r="J26" i="42"/>
  <c r="CM27" i="4" s="1"/>
  <c r="I26" i="42"/>
  <c r="CD27" i="4" s="1"/>
  <c r="H26" i="42"/>
  <c r="BU27" i="4" s="1"/>
  <c r="G26" i="42"/>
  <c r="BL27" i="4" s="1"/>
  <c r="F26" i="42"/>
  <c r="BC27" i="4" s="1"/>
  <c r="E26" i="42"/>
  <c r="AT27" i="4" s="1"/>
  <c r="D26" i="42"/>
  <c r="AK27" i="4" s="1"/>
  <c r="C26" i="42"/>
  <c r="AB27" i="4" s="1"/>
  <c r="B26" i="42"/>
  <c r="S27" i="4" s="1"/>
  <c r="O25" i="42"/>
  <c r="EF26" i="4" s="1"/>
  <c r="N25" i="42"/>
  <c r="DW26" i="4" s="1"/>
  <c r="M25" i="42"/>
  <c r="DN26" i="4" s="1"/>
  <c r="L25" i="42"/>
  <c r="DE26" i="4" s="1"/>
  <c r="K25" i="42"/>
  <c r="CV26" i="4" s="1"/>
  <c r="J25" i="42"/>
  <c r="CM26" i="4" s="1"/>
  <c r="I25" i="42"/>
  <c r="CD26" i="4" s="1"/>
  <c r="H25" i="42"/>
  <c r="BU26" i="4" s="1"/>
  <c r="G25" i="42"/>
  <c r="BL26" i="4" s="1"/>
  <c r="F25" i="42"/>
  <c r="BC26" i="4" s="1"/>
  <c r="E25" i="42"/>
  <c r="AT26" i="4" s="1"/>
  <c r="D25" i="42"/>
  <c r="AK26" i="4" s="1"/>
  <c r="D26" s="1"/>
  <c r="C25" i="42"/>
  <c r="AB26" i="4" s="1"/>
  <c r="B25" i="42"/>
  <c r="S26" i="4" s="1"/>
  <c r="O24" i="42"/>
  <c r="EF25" i="4" s="1"/>
  <c r="N24" i="42"/>
  <c r="DW25" i="4" s="1"/>
  <c r="M24" i="42"/>
  <c r="DN25" i="4" s="1"/>
  <c r="L24" i="42"/>
  <c r="DE25" i="4" s="1"/>
  <c r="K24" i="42"/>
  <c r="CV25" i="4" s="1"/>
  <c r="J24" i="42"/>
  <c r="CM25" i="4" s="1"/>
  <c r="I24" i="42"/>
  <c r="CD25" i="4" s="1"/>
  <c r="H24" i="42"/>
  <c r="BU25" i="4" s="1"/>
  <c r="G24" i="42"/>
  <c r="BL25" i="4" s="1"/>
  <c r="F24" i="42"/>
  <c r="BC25" i="4" s="1"/>
  <c r="E24" i="42"/>
  <c r="AT25" i="4" s="1"/>
  <c r="D24" i="42"/>
  <c r="AK25" i="4" s="1"/>
  <c r="C24" i="42"/>
  <c r="AB25" i="4" s="1"/>
  <c r="B24" i="42"/>
  <c r="S25" i="4" s="1"/>
  <c r="O23" i="42"/>
  <c r="EF24" i="4" s="1"/>
  <c r="N23" i="42"/>
  <c r="DW24" i="4" s="1"/>
  <c r="M23" i="42"/>
  <c r="DN24" i="4" s="1"/>
  <c r="L23" i="42"/>
  <c r="DE24" i="4" s="1"/>
  <c r="K23" i="42"/>
  <c r="CV24" i="4" s="1"/>
  <c r="J23" i="42"/>
  <c r="CM24" i="4" s="1"/>
  <c r="I23" i="42"/>
  <c r="CD24" i="4" s="1"/>
  <c r="H23" i="42"/>
  <c r="BU24" i="4" s="1"/>
  <c r="G23" i="42"/>
  <c r="BL24" i="4" s="1"/>
  <c r="F23" i="42"/>
  <c r="BC24" i="4" s="1"/>
  <c r="E23" i="42"/>
  <c r="AT24" i="4" s="1"/>
  <c r="D23" i="42"/>
  <c r="AK24" i="4" s="1"/>
  <c r="C23" i="42"/>
  <c r="AB24" i="4" s="1"/>
  <c r="B23" i="42"/>
  <c r="S24" i="4" s="1"/>
  <c r="O22" i="42"/>
  <c r="EF23" i="4" s="1"/>
  <c r="N22" i="42"/>
  <c r="DW23" i="4" s="1"/>
  <c r="M22" i="42"/>
  <c r="DN23" i="4" s="1"/>
  <c r="L22" i="42"/>
  <c r="DE23" i="4" s="1"/>
  <c r="K22" i="42"/>
  <c r="CV23" i="4" s="1"/>
  <c r="J22" i="42"/>
  <c r="CM23" i="4" s="1"/>
  <c r="I22" i="42"/>
  <c r="CD23" i="4" s="1"/>
  <c r="H22" i="42"/>
  <c r="BU23" i="4" s="1"/>
  <c r="G22" i="42"/>
  <c r="BL23" i="4" s="1"/>
  <c r="F22" i="42"/>
  <c r="BC23" i="4" s="1"/>
  <c r="E22" i="42"/>
  <c r="AT23" i="4" s="1"/>
  <c r="D22" i="42"/>
  <c r="AK23" i="4" s="1"/>
  <c r="C22" i="42"/>
  <c r="AB23" i="4" s="1"/>
  <c r="B22" i="42"/>
  <c r="S23" i="4" s="1"/>
  <c r="O21" i="42"/>
  <c r="EF22" i="4" s="1"/>
  <c r="N21" i="42"/>
  <c r="DW22" i="4" s="1"/>
  <c r="M21" i="42"/>
  <c r="DN22" i="4" s="1"/>
  <c r="L21" i="42"/>
  <c r="DE22" i="4" s="1"/>
  <c r="K21" i="42"/>
  <c r="CV22" i="4" s="1"/>
  <c r="J21" i="42"/>
  <c r="CM22" i="4" s="1"/>
  <c r="I21" i="42"/>
  <c r="CD22" i="4" s="1"/>
  <c r="H21" i="42"/>
  <c r="BU22" i="4" s="1"/>
  <c r="G21" i="42"/>
  <c r="BL22" i="4" s="1"/>
  <c r="F21" i="42"/>
  <c r="BC22" i="4" s="1"/>
  <c r="E21" i="42"/>
  <c r="AT22" i="4" s="1"/>
  <c r="D21" i="42"/>
  <c r="AK22" i="4" s="1"/>
  <c r="C21" i="42"/>
  <c r="AB22" i="4" s="1"/>
  <c r="B21" i="42"/>
  <c r="S22" i="4" s="1"/>
  <c r="O20" i="42"/>
  <c r="EF21" i="4" s="1"/>
  <c r="N20" i="42"/>
  <c r="DW21" i="4" s="1"/>
  <c r="M20" i="42"/>
  <c r="DN21" i="4" s="1"/>
  <c r="L20" i="42"/>
  <c r="DE21" i="4" s="1"/>
  <c r="K20" i="42"/>
  <c r="CV21" i="4" s="1"/>
  <c r="J20" i="42"/>
  <c r="CM21" i="4" s="1"/>
  <c r="I20" i="42"/>
  <c r="CD21" i="4" s="1"/>
  <c r="H20" i="42"/>
  <c r="BU21" i="4" s="1"/>
  <c r="G20" i="42"/>
  <c r="BL21" i="4" s="1"/>
  <c r="F20" i="42"/>
  <c r="BC21" i="4" s="1"/>
  <c r="E20" i="42"/>
  <c r="AT21" i="4" s="1"/>
  <c r="D20" i="42"/>
  <c r="AK21" i="4" s="1"/>
  <c r="C20" i="42"/>
  <c r="AB21" i="4" s="1"/>
  <c r="B20" i="42"/>
  <c r="S21" i="4" s="1"/>
  <c r="O19" i="42"/>
  <c r="EF20" i="4" s="1"/>
  <c r="N19" i="42"/>
  <c r="DW20" i="4" s="1"/>
  <c r="M19" i="42"/>
  <c r="DN20" i="4" s="1"/>
  <c r="L19" i="42"/>
  <c r="DE20" i="4" s="1"/>
  <c r="K19" i="42"/>
  <c r="CV20" i="4" s="1"/>
  <c r="J19" i="42"/>
  <c r="CM20" i="4" s="1"/>
  <c r="I19" i="42"/>
  <c r="CD20" i="4" s="1"/>
  <c r="H19" i="42"/>
  <c r="BU20" i="4" s="1"/>
  <c r="G19" i="42"/>
  <c r="BL20" i="4" s="1"/>
  <c r="F19" i="42"/>
  <c r="BC20" i="4" s="1"/>
  <c r="E19" i="42"/>
  <c r="AT20" i="4" s="1"/>
  <c r="D19" i="42"/>
  <c r="AK20" i="4" s="1"/>
  <c r="C19" i="42"/>
  <c r="AB20" i="4" s="1"/>
  <c r="B19" i="42"/>
  <c r="S20" i="4" s="1"/>
  <c r="O18" i="42"/>
  <c r="EF19" i="4" s="1"/>
  <c r="N18" i="42"/>
  <c r="DW19" i="4" s="1"/>
  <c r="M18" i="42"/>
  <c r="DN19" i="4" s="1"/>
  <c r="L18" i="42"/>
  <c r="DE19" i="4" s="1"/>
  <c r="K18" i="42"/>
  <c r="CV19" i="4" s="1"/>
  <c r="J18" i="42"/>
  <c r="CM19" i="4" s="1"/>
  <c r="I18" i="42"/>
  <c r="CD19" i="4" s="1"/>
  <c r="H18" i="42"/>
  <c r="BU19" i="4" s="1"/>
  <c r="G18" i="42"/>
  <c r="BL19" i="4" s="1"/>
  <c r="F18" i="42"/>
  <c r="BC19" i="4" s="1"/>
  <c r="E18" i="42"/>
  <c r="AT19" i="4" s="1"/>
  <c r="D18" i="42"/>
  <c r="AK19" i="4" s="1"/>
  <c r="C18" i="42"/>
  <c r="AB19" i="4" s="1"/>
  <c r="B18" i="42"/>
  <c r="S19" i="4" s="1"/>
  <c r="O17" i="42"/>
  <c r="EF18" i="4" s="1"/>
  <c r="N17" i="42"/>
  <c r="DW18" i="4" s="1"/>
  <c r="M17" i="42"/>
  <c r="DN18" i="4" s="1"/>
  <c r="L17" i="42"/>
  <c r="DE18" i="4" s="1"/>
  <c r="K17" i="42"/>
  <c r="CV18" i="4" s="1"/>
  <c r="J17" i="42"/>
  <c r="CM18" i="4" s="1"/>
  <c r="I17" i="42"/>
  <c r="CD18" i="4" s="1"/>
  <c r="H17" i="42"/>
  <c r="BU18" i="4" s="1"/>
  <c r="G17" i="42"/>
  <c r="BL18" i="4" s="1"/>
  <c r="F17" i="42"/>
  <c r="BC18" i="4" s="1"/>
  <c r="E17" i="42"/>
  <c r="AT18" i="4" s="1"/>
  <c r="D17" i="42"/>
  <c r="AK18" i="4" s="1"/>
  <c r="D18" s="1"/>
  <c r="C17" i="42"/>
  <c r="AB18" i="4" s="1"/>
  <c r="B17" i="42"/>
  <c r="S18" i="4" s="1"/>
  <c r="O16" i="42"/>
  <c r="EF17" i="4" s="1"/>
  <c r="N16" i="42"/>
  <c r="DW17" i="4" s="1"/>
  <c r="M16" i="42"/>
  <c r="DN17" i="4" s="1"/>
  <c r="L16" i="42"/>
  <c r="DE17" i="4" s="1"/>
  <c r="K16" i="42"/>
  <c r="CV17" i="4" s="1"/>
  <c r="J16" i="42"/>
  <c r="CM17" i="4" s="1"/>
  <c r="I16" i="42"/>
  <c r="CD17" i="4" s="1"/>
  <c r="H16" i="42"/>
  <c r="BU17" i="4" s="1"/>
  <c r="G16" i="42"/>
  <c r="BL17" i="4" s="1"/>
  <c r="F16" i="42"/>
  <c r="BC17" i="4" s="1"/>
  <c r="E16" i="42"/>
  <c r="AT17" i="4" s="1"/>
  <c r="D16" i="42"/>
  <c r="AK17" i="4" s="1"/>
  <c r="C16" i="42"/>
  <c r="AB17" i="4" s="1"/>
  <c r="B16" i="42"/>
  <c r="S17" i="4" s="1"/>
  <c r="O15" i="42"/>
  <c r="EF16" i="4" s="1"/>
  <c r="N15" i="42"/>
  <c r="DW16" i="4" s="1"/>
  <c r="M15" i="42"/>
  <c r="DN16" i="4" s="1"/>
  <c r="L15" i="42"/>
  <c r="DE16" i="4" s="1"/>
  <c r="K15" i="42"/>
  <c r="CV16" i="4" s="1"/>
  <c r="J15" i="42"/>
  <c r="CM16" i="4" s="1"/>
  <c r="I15" i="42"/>
  <c r="CD16" i="4" s="1"/>
  <c r="H15" i="42"/>
  <c r="BU16" i="4" s="1"/>
  <c r="G15" i="42"/>
  <c r="BL16" i="4" s="1"/>
  <c r="F15" i="42"/>
  <c r="BC16" i="4" s="1"/>
  <c r="E15" i="42"/>
  <c r="AT16" i="4" s="1"/>
  <c r="D15" i="42"/>
  <c r="AK16" i="4" s="1"/>
  <c r="D16" s="1"/>
  <c r="C15" i="42"/>
  <c r="AB16" i="4" s="1"/>
  <c r="B15" i="42"/>
  <c r="S16" i="4" s="1"/>
  <c r="O14" i="42"/>
  <c r="EF15" i="4" s="1"/>
  <c r="N14" i="42"/>
  <c r="DW15" i="4" s="1"/>
  <c r="M14" i="42"/>
  <c r="DN15" i="4" s="1"/>
  <c r="L14" i="42"/>
  <c r="DE15" i="4" s="1"/>
  <c r="K14" i="42"/>
  <c r="CV15" i="4" s="1"/>
  <c r="J14" i="42"/>
  <c r="CM15" i="4" s="1"/>
  <c r="I14" i="42"/>
  <c r="CD15" i="4" s="1"/>
  <c r="H14" i="42"/>
  <c r="BU15" i="4" s="1"/>
  <c r="G14" i="42"/>
  <c r="BL15" i="4" s="1"/>
  <c r="F14" i="42"/>
  <c r="BC15" i="4" s="1"/>
  <c r="E14" i="42"/>
  <c r="AT15" i="4" s="1"/>
  <c r="D14" i="42"/>
  <c r="AK15" i="4" s="1"/>
  <c r="C14" i="42"/>
  <c r="AB15" i="4" s="1"/>
  <c r="B14" i="42"/>
  <c r="S15" i="4" s="1"/>
  <c r="O13" i="42"/>
  <c r="EF14" i="4" s="1"/>
  <c r="N13" i="42"/>
  <c r="DW14" i="4" s="1"/>
  <c r="M13" i="42"/>
  <c r="DN14" i="4" s="1"/>
  <c r="L13" i="42"/>
  <c r="DE14" i="4" s="1"/>
  <c r="K13" i="42"/>
  <c r="CV14" i="4" s="1"/>
  <c r="J13" i="42"/>
  <c r="CM14" i="4" s="1"/>
  <c r="I13" i="42"/>
  <c r="CD14" i="4" s="1"/>
  <c r="H13" i="42"/>
  <c r="BU14" i="4" s="1"/>
  <c r="G13" i="42"/>
  <c r="BL14" i="4" s="1"/>
  <c r="F13" i="42"/>
  <c r="BC14" i="4" s="1"/>
  <c r="E13" i="42"/>
  <c r="AT14" i="4" s="1"/>
  <c r="D13" i="42"/>
  <c r="AK14" i="4" s="1"/>
  <c r="C13" i="42"/>
  <c r="AB14" i="4" s="1"/>
  <c r="B13" i="42"/>
  <c r="S14" i="4" s="1"/>
  <c r="O12" i="42"/>
  <c r="EF13" i="4" s="1"/>
  <c r="N12" i="42"/>
  <c r="DW13" i="4" s="1"/>
  <c r="M12" i="42"/>
  <c r="DN13" i="4" s="1"/>
  <c r="L12" i="42"/>
  <c r="DE13" i="4" s="1"/>
  <c r="K12" i="42"/>
  <c r="CV13" i="4" s="1"/>
  <c r="J12" i="42"/>
  <c r="CM13" i="4" s="1"/>
  <c r="I12" i="42"/>
  <c r="CD13" i="4" s="1"/>
  <c r="H12" i="42"/>
  <c r="BU13" i="4" s="1"/>
  <c r="G12" i="42"/>
  <c r="BL13" i="4" s="1"/>
  <c r="F12" i="42"/>
  <c r="BC13" i="4" s="1"/>
  <c r="E12" i="42"/>
  <c r="AT13" i="4" s="1"/>
  <c r="D12" i="42"/>
  <c r="AK13" i="4" s="1"/>
  <c r="C12" i="42"/>
  <c r="AB13" i="4" s="1"/>
  <c r="B12" i="42"/>
  <c r="S13" i="4" s="1"/>
  <c r="O11" i="42"/>
  <c r="EF12" i="4" s="1"/>
  <c r="N11" i="42"/>
  <c r="DW12" i="4" s="1"/>
  <c r="M11" i="42"/>
  <c r="DN12" i="4" s="1"/>
  <c r="L11" i="42"/>
  <c r="DE12" i="4" s="1"/>
  <c r="K11" i="42"/>
  <c r="CV12" i="4" s="1"/>
  <c r="J11" i="42"/>
  <c r="CM12" i="4" s="1"/>
  <c r="I11" i="42"/>
  <c r="CD12" i="4" s="1"/>
  <c r="H11" i="42"/>
  <c r="BU12" i="4" s="1"/>
  <c r="G11" i="42"/>
  <c r="BL12" i="4" s="1"/>
  <c r="F11" i="42"/>
  <c r="BC12" i="4" s="1"/>
  <c r="E11" i="42"/>
  <c r="AT12" i="4" s="1"/>
  <c r="D11" i="42"/>
  <c r="AK12" i="4" s="1"/>
  <c r="D12" s="1"/>
  <c r="C11" i="42"/>
  <c r="AB12" i="4" s="1"/>
  <c r="B11" i="42"/>
  <c r="S12" i="4" s="1"/>
  <c r="O10" i="42"/>
  <c r="EF11" i="4" s="1"/>
  <c r="N10" i="42"/>
  <c r="DW11" i="4" s="1"/>
  <c r="M10" i="42"/>
  <c r="DN11" i="4" s="1"/>
  <c r="L10" i="42"/>
  <c r="DE11" i="4" s="1"/>
  <c r="K10" i="42"/>
  <c r="CV11" i="4" s="1"/>
  <c r="J10" i="42"/>
  <c r="CM11" i="4" s="1"/>
  <c r="I10" i="42"/>
  <c r="CD11" i="4" s="1"/>
  <c r="H10" i="42"/>
  <c r="BU11" i="4" s="1"/>
  <c r="G10" i="42"/>
  <c r="BL11" i="4" s="1"/>
  <c r="F10" i="42"/>
  <c r="BC11" i="4" s="1"/>
  <c r="E10" i="42"/>
  <c r="AT11" i="4" s="1"/>
  <c r="D10" i="42"/>
  <c r="AK11" i="4" s="1"/>
  <c r="C10" i="42"/>
  <c r="AB11" i="4" s="1"/>
  <c r="B10" i="42"/>
  <c r="S11" i="4" s="1"/>
  <c r="O9" i="42"/>
  <c r="EF10" i="4" s="1"/>
  <c r="N9" i="42"/>
  <c r="DW10" i="4" s="1"/>
  <c r="M9" i="42"/>
  <c r="DN10" i="4" s="1"/>
  <c r="L9" i="42"/>
  <c r="DE10" i="4" s="1"/>
  <c r="K9" i="42"/>
  <c r="CV10" i="4" s="1"/>
  <c r="J9" i="42"/>
  <c r="CM10" i="4" s="1"/>
  <c r="I9" i="42"/>
  <c r="CD10" i="4" s="1"/>
  <c r="H9" i="42"/>
  <c r="BU10" i="4" s="1"/>
  <c r="G9" i="42"/>
  <c r="BL10" i="4" s="1"/>
  <c r="F9" i="42"/>
  <c r="BC10" i="4" s="1"/>
  <c r="E9" i="42"/>
  <c r="AT10" i="4" s="1"/>
  <c r="D9" i="42"/>
  <c r="AK10" i="4" s="1"/>
  <c r="D10" s="1"/>
  <c r="C9" i="42"/>
  <c r="AB10" i="4" s="1"/>
  <c r="B9" i="42"/>
  <c r="S10" i="4" s="1"/>
  <c r="O8" i="42"/>
  <c r="EF9" i="4" s="1"/>
  <c r="N8" i="42"/>
  <c r="DW9" i="4" s="1"/>
  <c r="M8" i="42"/>
  <c r="DN9" i="4" s="1"/>
  <c r="L8" i="42"/>
  <c r="DE9" i="4" s="1"/>
  <c r="K8" i="42"/>
  <c r="CV9" i="4" s="1"/>
  <c r="J8" i="42"/>
  <c r="CM9" i="4" s="1"/>
  <c r="I8" i="42"/>
  <c r="CD9" i="4" s="1"/>
  <c r="H8" i="42"/>
  <c r="BU9" i="4" s="1"/>
  <c r="G8" i="42"/>
  <c r="BL9" i="4" s="1"/>
  <c r="F8" i="42"/>
  <c r="BC9" i="4" s="1"/>
  <c r="E8" i="42"/>
  <c r="AT9" i="4" s="1"/>
  <c r="D8" i="42"/>
  <c r="AK9" i="4" s="1"/>
  <c r="C8" i="42"/>
  <c r="AB9" i="4" s="1"/>
  <c r="B8" i="42"/>
  <c r="S9" i="4" s="1"/>
  <c r="O7" i="42"/>
  <c r="EF8" i="4" s="1"/>
  <c r="N7" i="42"/>
  <c r="DW8" i="4" s="1"/>
  <c r="M7" i="42"/>
  <c r="DN8" i="4" s="1"/>
  <c r="L7" i="42"/>
  <c r="DE8" i="4" s="1"/>
  <c r="K7" i="42"/>
  <c r="CV8" i="4" s="1"/>
  <c r="J7" i="42"/>
  <c r="CM8" i="4" s="1"/>
  <c r="I7" i="42"/>
  <c r="CD8" i="4" s="1"/>
  <c r="H7" i="42"/>
  <c r="BU8" i="4" s="1"/>
  <c r="G7" i="42"/>
  <c r="BL8" i="4" s="1"/>
  <c r="F7" i="42"/>
  <c r="BC8" i="4" s="1"/>
  <c r="E7" i="42"/>
  <c r="AT8" i="4" s="1"/>
  <c r="D7" i="42"/>
  <c r="AK8" i="4" s="1"/>
  <c r="D8" s="1"/>
  <c r="C7" i="42"/>
  <c r="AB8" i="4" s="1"/>
  <c r="B7" i="42"/>
  <c r="S8" i="4" s="1"/>
  <c r="O6" i="42"/>
  <c r="EF7" i="4" s="1"/>
  <c r="N6" i="42"/>
  <c r="DW7" i="4" s="1"/>
  <c r="M6" i="42"/>
  <c r="DN7" i="4" s="1"/>
  <c r="L6" i="42"/>
  <c r="DE7" i="4" s="1"/>
  <c r="K6" i="42"/>
  <c r="CV7" i="4" s="1"/>
  <c r="J6" i="42"/>
  <c r="CM7" i="4" s="1"/>
  <c r="I6" i="42"/>
  <c r="CD7" i="4" s="1"/>
  <c r="H6" i="42"/>
  <c r="BU7" i="4" s="1"/>
  <c r="G6" i="42"/>
  <c r="BL7" i="4" s="1"/>
  <c r="F6" i="42"/>
  <c r="BC7" i="4" s="1"/>
  <c r="E6" i="42"/>
  <c r="AT7" i="4" s="1"/>
  <c r="D6" i="42"/>
  <c r="AK7" i="4" s="1"/>
  <c r="C6" i="42"/>
  <c r="AB7" i="4" s="1"/>
  <c r="B6" i="42"/>
  <c r="S7" i="4" s="1"/>
  <c r="O5" i="42"/>
  <c r="EF6" i="4" s="1"/>
  <c r="N5" i="42"/>
  <c r="DW6" i="4" s="1"/>
  <c r="M5" i="42"/>
  <c r="DN6" i="4" s="1"/>
  <c r="L5" i="42"/>
  <c r="DE6" i="4" s="1"/>
  <c r="K5" i="42"/>
  <c r="CV6" i="4" s="1"/>
  <c r="J5" i="42"/>
  <c r="CM6" i="4" s="1"/>
  <c r="I5" i="42"/>
  <c r="CD6" i="4" s="1"/>
  <c r="H5" i="42"/>
  <c r="G5"/>
  <c r="BL6" i="4" s="1"/>
  <c r="F5" i="42"/>
  <c r="BC6" i="4" s="1"/>
  <c r="E5" i="42"/>
  <c r="AT6" i="4" s="1"/>
  <c r="D5" i="42"/>
  <c r="AK6" i="4" s="1"/>
  <c r="C5" i="42"/>
  <c r="AB6" i="4" s="1"/>
  <c r="B5" i="42"/>
  <c r="S6" i="4" s="1"/>
  <c r="O4" i="42"/>
  <c r="EF5" i="4" s="1"/>
  <c r="N4" i="42"/>
  <c r="DW5" i="4" s="1"/>
  <c r="M4" i="42"/>
  <c r="DN5" i="4" s="1"/>
  <c r="L4" i="42"/>
  <c r="DE5" i="4" s="1"/>
  <c r="K4" i="42"/>
  <c r="CV5" i="4" s="1"/>
  <c r="J4" i="42"/>
  <c r="CM5" i="4" s="1"/>
  <c r="I4" i="42"/>
  <c r="CD5" i="4" s="1"/>
  <c r="H4" i="42"/>
  <c r="BU5" i="4" s="1"/>
  <c r="G4" i="42"/>
  <c r="BL5" i="4" s="1"/>
  <c r="F4" i="42"/>
  <c r="BC5" i="4" s="1"/>
  <c r="E4" i="42"/>
  <c r="AT5" i="4" s="1"/>
  <c r="D4" i="42"/>
  <c r="AK5" i="4" s="1"/>
  <c r="C4" i="42"/>
  <c r="AB5" i="4" s="1"/>
  <c r="B4" i="42"/>
  <c r="S5" i="4" s="1"/>
  <c r="O3" i="42"/>
  <c r="EF4" i="4" s="1"/>
  <c r="N3" i="42"/>
  <c r="DW4" i="4" s="1"/>
  <c r="M3" i="42"/>
  <c r="DN4" i="4" s="1"/>
  <c r="L3" i="42"/>
  <c r="DE4" i="4" s="1"/>
  <c r="K3" i="42"/>
  <c r="CV4" i="4" s="1"/>
  <c r="J3" i="42"/>
  <c r="CM4" i="4" s="1"/>
  <c r="I3" i="42"/>
  <c r="CD4" i="4" s="1"/>
  <c r="H3" i="42"/>
  <c r="BU4" i="4" s="1"/>
  <c r="G3" i="42"/>
  <c r="BL4" i="4" s="1"/>
  <c r="F3" i="42"/>
  <c r="BC4" i="4" s="1"/>
  <c r="E3" i="42"/>
  <c r="AT4" i="4" s="1"/>
  <c r="D3" i="42"/>
  <c r="AK4" i="4" s="1"/>
  <c r="C3" i="42"/>
  <c r="AB4" i="4" s="1"/>
  <c r="B3" i="42"/>
  <c r="S4" i="4" s="1"/>
  <c r="O37" i="41"/>
  <c r="N37"/>
  <c r="L37"/>
  <c r="K37"/>
  <c r="J37"/>
  <c r="I37"/>
  <c r="H37"/>
  <c r="G37"/>
  <c r="F37"/>
  <c r="E37"/>
  <c r="D37"/>
  <c r="C37"/>
  <c r="B37"/>
  <c r="O36"/>
  <c r="N36"/>
  <c r="M36"/>
  <c r="L36"/>
  <c r="K36"/>
  <c r="J36"/>
  <c r="I36"/>
  <c r="H36"/>
  <c r="G36"/>
  <c r="F36"/>
  <c r="E36"/>
  <c r="D36"/>
  <c r="C36"/>
  <c r="B36"/>
  <c r="O35"/>
  <c r="N35"/>
  <c r="M35"/>
  <c r="L35"/>
  <c r="K35"/>
  <c r="J35"/>
  <c r="I35"/>
  <c r="H35"/>
  <c r="G35"/>
  <c r="F35"/>
  <c r="E35"/>
  <c r="D35"/>
  <c r="C35"/>
  <c r="B35"/>
  <c r="O34"/>
  <c r="N34"/>
  <c r="M34"/>
  <c r="L34"/>
  <c r="K34"/>
  <c r="J34"/>
  <c r="I34"/>
  <c r="H34"/>
  <c r="G34"/>
  <c r="F34"/>
  <c r="E34"/>
  <c r="D34"/>
  <c r="C34"/>
  <c r="B34"/>
  <c r="O33"/>
  <c r="N33"/>
  <c r="M33"/>
  <c r="L33"/>
  <c r="K33"/>
  <c r="J33"/>
  <c r="I33"/>
  <c r="H33"/>
  <c r="G33"/>
  <c r="F33"/>
  <c r="E33"/>
  <c r="D33"/>
  <c r="C33"/>
  <c r="B33"/>
  <c r="O32"/>
  <c r="N32"/>
  <c r="M32"/>
  <c r="L32"/>
  <c r="K32"/>
  <c r="J32"/>
  <c r="I32"/>
  <c r="H32"/>
  <c r="G32"/>
  <c r="F32"/>
  <c r="E32"/>
  <c r="D32"/>
  <c r="C32"/>
  <c r="B32"/>
  <c r="O31"/>
  <c r="N31"/>
  <c r="M31"/>
  <c r="L31"/>
  <c r="K31"/>
  <c r="J31"/>
  <c r="I31"/>
  <c r="H31"/>
  <c r="G31"/>
  <c r="F31"/>
  <c r="E31"/>
  <c r="D31"/>
  <c r="C31"/>
  <c r="B31"/>
  <c r="O30"/>
  <c r="N30"/>
  <c r="M30"/>
  <c r="L30"/>
  <c r="K30"/>
  <c r="J30"/>
  <c r="I30"/>
  <c r="H30"/>
  <c r="G30"/>
  <c r="F30"/>
  <c r="E30"/>
  <c r="D30"/>
  <c r="C30"/>
  <c r="B30"/>
  <c r="O29"/>
  <c r="N29"/>
  <c r="M29"/>
  <c r="L29"/>
  <c r="K29"/>
  <c r="J29"/>
  <c r="I29"/>
  <c r="H29"/>
  <c r="G29"/>
  <c r="F29"/>
  <c r="E29"/>
  <c r="D29"/>
  <c r="C29"/>
  <c r="B29"/>
  <c r="O28"/>
  <c r="N28"/>
  <c r="M28"/>
  <c r="L28"/>
  <c r="K28"/>
  <c r="J28"/>
  <c r="I28"/>
  <c r="H28"/>
  <c r="G28"/>
  <c r="F28"/>
  <c r="E28"/>
  <c r="D28"/>
  <c r="C28"/>
  <c r="B28"/>
  <c r="O27"/>
  <c r="N27"/>
  <c r="M27"/>
  <c r="L27"/>
  <c r="K27"/>
  <c r="J27"/>
  <c r="I27"/>
  <c r="H27"/>
  <c r="G27"/>
  <c r="F27"/>
  <c r="E27"/>
  <c r="D27"/>
  <c r="C27"/>
  <c r="B27"/>
  <c r="O26"/>
  <c r="N26"/>
  <c r="M26"/>
  <c r="L26"/>
  <c r="K26"/>
  <c r="J26"/>
  <c r="I26"/>
  <c r="H26"/>
  <c r="G26"/>
  <c r="F26"/>
  <c r="E26"/>
  <c r="D26"/>
  <c r="C26"/>
  <c r="B26"/>
  <c r="O25"/>
  <c r="N25"/>
  <c r="M25"/>
  <c r="L25"/>
  <c r="K25"/>
  <c r="J25"/>
  <c r="I25"/>
  <c r="H25"/>
  <c r="G25"/>
  <c r="F25"/>
  <c r="E25"/>
  <c r="D25"/>
  <c r="C25"/>
  <c r="B25"/>
  <c r="O24"/>
  <c r="N24"/>
  <c r="M24"/>
  <c r="L24"/>
  <c r="K24"/>
  <c r="J24"/>
  <c r="I24"/>
  <c r="H24"/>
  <c r="G24"/>
  <c r="F24"/>
  <c r="E24"/>
  <c r="D24"/>
  <c r="C24"/>
  <c r="B24"/>
  <c r="O23"/>
  <c r="N23"/>
  <c r="M23"/>
  <c r="L23"/>
  <c r="K23"/>
  <c r="J23"/>
  <c r="I23"/>
  <c r="H23"/>
  <c r="G23"/>
  <c r="F23"/>
  <c r="E23"/>
  <c r="D23"/>
  <c r="C23"/>
  <c r="B23"/>
  <c r="O22"/>
  <c r="N22"/>
  <c r="M22"/>
  <c r="L22"/>
  <c r="K22"/>
  <c r="J22"/>
  <c r="I22"/>
  <c r="H22"/>
  <c r="G22"/>
  <c r="F22"/>
  <c r="E22"/>
  <c r="D22"/>
  <c r="C22"/>
  <c r="B22"/>
  <c r="O21"/>
  <c r="N21"/>
  <c r="M21"/>
  <c r="L21"/>
  <c r="K21"/>
  <c r="J21"/>
  <c r="I21"/>
  <c r="H21"/>
  <c r="G21"/>
  <c r="F21"/>
  <c r="E21"/>
  <c r="D21"/>
  <c r="C21"/>
  <c r="B21"/>
  <c r="O20"/>
  <c r="N20"/>
  <c r="M20"/>
  <c r="L20"/>
  <c r="K20"/>
  <c r="J20"/>
  <c r="I20"/>
  <c r="H20"/>
  <c r="G20"/>
  <c r="F20"/>
  <c r="E20"/>
  <c r="D20"/>
  <c r="C20"/>
  <c r="B20"/>
  <c r="O19"/>
  <c r="N19"/>
  <c r="M19"/>
  <c r="L19"/>
  <c r="K19"/>
  <c r="J19"/>
  <c r="I19"/>
  <c r="H19"/>
  <c r="G19"/>
  <c r="F19"/>
  <c r="E19"/>
  <c r="D19"/>
  <c r="C19"/>
  <c r="B19"/>
  <c r="O18"/>
  <c r="N18"/>
  <c r="M18"/>
  <c r="L18"/>
  <c r="K18"/>
  <c r="J18"/>
  <c r="I18"/>
  <c r="H18"/>
  <c r="G18"/>
  <c r="F18"/>
  <c r="E18"/>
  <c r="D18"/>
  <c r="C18"/>
  <c r="B18"/>
  <c r="O17"/>
  <c r="N17"/>
  <c r="M17"/>
  <c r="L17"/>
  <c r="K17"/>
  <c r="J17"/>
  <c r="I17"/>
  <c r="H17"/>
  <c r="G17"/>
  <c r="F17"/>
  <c r="E17"/>
  <c r="D17"/>
  <c r="C17"/>
  <c r="B17"/>
  <c r="O16"/>
  <c r="N16"/>
  <c r="M16"/>
  <c r="L16"/>
  <c r="K16"/>
  <c r="J16"/>
  <c r="I16"/>
  <c r="H16"/>
  <c r="G16"/>
  <c r="F16"/>
  <c r="E16"/>
  <c r="D16"/>
  <c r="C16"/>
  <c r="B16"/>
  <c r="O15"/>
  <c r="N15"/>
  <c r="M15"/>
  <c r="L15"/>
  <c r="K15"/>
  <c r="J15"/>
  <c r="I15"/>
  <c r="H15"/>
  <c r="G15"/>
  <c r="F15"/>
  <c r="E15"/>
  <c r="D15"/>
  <c r="C15"/>
  <c r="B15"/>
  <c r="O14"/>
  <c r="N14"/>
  <c r="M14"/>
  <c r="L14"/>
  <c r="K14"/>
  <c r="J14"/>
  <c r="I14"/>
  <c r="H14"/>
  <c r="G14"/>
  <c r="F14"/>
  <c r="E14"/>
  <c r="D14"/>
  <c r="C14"/>
  <c r="B14"/>
  <c r="O13"/>
  <c r="N13"/>
  <c r="M13"/>
  <c r="L13"/>
  <c r="K13"/>
  <c r="J13"/>
  <c r="I13"/>
  <c r="H13"/>
  <c r="G13"/>
  <c r="F13"/>
  <c r="E13"/>
  <c r="D13"/>
  <c r="C13"/>
  <c r="B13"/>
  <c r="O12"/>
  <c r="N12"/>
  <c r="M12"/>
  <c r="L12"/>
  <c r="K12"/>
  <c r="J12"/>
  <c r="I12"/>
  <c r="H12"/>
  <c r="G12"/>
  <c r="F12"/>
  <c r="E12"/>
  <c r="D12"/>
  <c r="C12"/>
  <c r="B12"/>
  <c r="O11"/>
  <c r="N11"/>
  <c r="M11"/>
  <c r="L11"/>
  <c r="K11"/>
  <c r="J11"/>
  <c r="I11"/>
  <c r="H11"/>
  <c r="G11"/>
  <c r="F11"/>
  <c r="E11"/>
  <c r="D11"/>
  <c r="C11"/>
  <c r="B11"/>
  <c r="O10"/>
  <c r="N10"/>
  <c r="M10"/>
  <c r="L10"/>
  <c r="K10"/>
  <c r="J10"/>
  <c r="I10"/>
  <c r="H10"/>
  <c r="G10"/>
  <c r="F10"/>
  <c r="E10"/>
  <c r="D10"/>
  <c r="C10"/>
  <c r="B10"/>
  <c r="O9"/>
  <c r="N9"/>
  <c r="M9"/>
  <c r="L9"/>
  <c r="K9"/>
  <c r="J9"/>
  <c r="I9"/>
  <c r="H9"/>
  <c r="G9"/>
  <c r="F9"/>
  <c r="E9"/>
  <c r="D9"/>
  <c r="C9"/>
  <c r="B9"/>
  <c r="O8"/>
  <c r="N8"/>
  <c r="M8"/>
  <c r="L8"/>
  <c r="K8"/>
  <c r="J8"/>
  <c r="I8"/>
  <c r="H8"/>
  <c r="G8"/>
  <c r="F8"/>
  <c r="E8"/>
  <c r="D8"/>
  <c r="C8"/>
  <c r="B8"/>
  <c r="O7"/>
  <c r="N7"/>
  <c r="M7"/>
  <c r="L7"/>
  <c r="K7"/>
  <c r="J7"/>
  <c r="I7"/>
  <c r="H7"/>
  <c r="G7"/>
  <c r="F7"/>
  <c r="E7"/>
  <c r="D7"/>
  <c r="C7"/>
  <c r="B7"/>
  <c r="O6"/>
  <c r="N6"/>
  <c r="M6"/>
  <c r="L6"/>
  <c r="K6"/>
  <c r="J6"/>
  <c r="I6"/>
  <c r="H6"/>
  <c r="G6"/>
  <c r="F6"/>
  <c r="E6"/>
  <c r="D6"/>
  <c r="C6"/>
  <c r="B6"/>
  <c r="O5"/>
  <c r="N5"/>
  <c r="M5"/>
  <c r="L5"/>
  <c r="K5"/>
  <c r="J5"/>
  <c r="I5"/>
  <c r="H5"/>
  <c r="G5"/>
  <c r="F5"/>
  <c r="E5"/>
  <c r="D5"/>
  <c r="C5"/>
  <c r="B5"/>
  <c r="O4"/>
  <c r="N4"/>
  <c r="M4"/>
  <c r="L4"/>
  <c r="K4"/>
  <c r="J4"/>
  <c r="I4"/>
  <c r="H4"/>
  <c r="G4"/>
  <c r="F4"/>
  <c r="E4"/>
  <c r="D4"/>
  <c r="C4"/>
  <c r="B4"/>
  <c r="O3"/>
  <c r="N3"/>
  <c r="M3"/>
  <c r="L3"/>
  <c r="K3"/>
  <c r="J3"/>
  <c r="I3"/>
  <c r="H3"/>
  <c r="G3"/>
  <c r="F3"/>
  <c r="E3"/>
  <c r="D3"/>
  <c r="C3"/>
  <c r="B3"/>
  <c r="O3" i="31"/>
  <c r="O4" i="32" s="1"/>
  <c r="C33" i="38" s="1"/>
  <c r="O37" i="31"/>
  <c r="O38" i="32" s="1"/>
  <c r="N37" i="31"/>
  <c r="N38" i="32" s="1"/>
  <c r="L37" i="31"/>
  <c r="L38" i="32" s="1"/>
  <c r="K37" i="31"/>
  <c r="K38" i="32" s="1"/>
  <c r="K37" i="38" s="1"/>
  <c r="J37" i="31"/>
  <c r="J38" i="32" s="1"/>
  <c r="I37" i="31"/>
  <c r="I38" i="32" s="1"/>
  <c r="H37" i="31"/>
  <c r="H38" i="32" s="1"/>
  <c r="G37" i="31"/>
  <c r="G38" i="32" s="1"/>
  <c r="F37" i="31"/>
  <c r="F38" i="32" s="1"/>
  <c r="E37" i="31"/>
  <c r="E38" i="32" s="1"/>
  <c r="D37" i="31"/>
  <c r="D38" i="32" s="1"/>
  <c r="C37" i="31"/>
  <c r="C38" i="32" s="1"/>
  <c r="B37" i="31"/>
  <c r="B38" i="32" s="1"/>
  <c r="O36" i="31"/>
  <c r="O37" i="32" s="1"/>
  <c r="N36" i="31"/>
  <c r="N37" i="32" s="1"/>
  <c r="M36" i="31"/>
  <c r="M37" i="32" s="1"/>
  <c r="L36" i="31"/>
  <c r="L37" i="32" s="1"/>
  <c r="K36" i="31"/>
  <c r="K37" i="32" s="1"/>
  <c r="J36" i="31"/>
  <c r="J37" i="32" s="1"/>
  <c r="I36" i="31"/>
  <c r="I37" i="32" s="1"/>
  <c r="H36" i="31"/>
  <c r="H37" i="32" s="1"/>
  <c r="G36" i="31"/>
  <c r="G37" i="32" s="1"/>
  <c r="F36" i="31"/>
  <c r="F37" i="32" s="1"/>
  <c r="E36" i="31"/>
  <c r="E37" i="32" s="1"/>
  <c r="D36" i="31"/>
  <c r="D37" i="32" s="1"/>
  <c r="C36" i="31"/>
  <c r="C37" i="32" s="1"/>
  <c r="B36" i="31"/>
  <c r="B37" i="32" s="1"/>
  <c r="O35" i="31"/>
  <c r="O36" i="32" s="1"/>
  <c r="N35" i="31"/>
  <c r="N36" i="32" s="1"/>
  <c r="M35" i="31"/>
  <c r="M36" i="32" s="1"/>
  <c r="L35" i="31"/>
  <c r="L36" i="32" s="1"/>
  <c r="K35" i="31"/>
  <c r="K36" i="32" s="1"/>
  <c r="J35" i="31"/>
  <c r="J36" i="32" s="1"/>
  <c r="I35" i="31"/>
  <c r="I36" i="32" s="1"/>
  <c r="H35" i="31"/>
  <c r="H36" i="32" s="1"/>
  <c r="G35" i="31"/>
  <c r="G36" i="32" s="1"/>
  <c r="F35" i="31"/>
  <c r="F36" i="32" s="1"/>
  <c r="E35" i="31"/>
  <c r="E36" i="32" s="1"/>
  <c r="D35" i="31"/>
  <c r="D36" i="32" s="1"/>
  <c r="C35" i="31"/>
  <c r="C36" i="32" s="1"/>
  <c r="B35" i="31"/>
  <c r="B36" i="32" s="1"/>
  <c r="O34" i="31"/>
  <c r="O35" i="32" s="1"/>
  <c r="N34" i="31"/>
  <c r="N35" i="32" s="1"/>
  <c r="M34" i="31"/>
  <c r="M35" i="32" s="1"/>
  <c r="L34" i="31"/>
  <c r="L35" i="32" s="1"/>
  <c r="K34" i="31"/>
  <c r="K35" i="32" s="1"/>
  <c r="J34" i="31"/>
  <c r="J35" i="32" s="1"/>
  <c r="I34" i="31"/>
  <c r="I35" i="32" s="1"/>
  <c r="H34" i="31"/>
  <c r="H35" i="32" s="1"/>
  <c r="G34" i="31"/>
  <c r="G35" i="32" s="1"/>
  <c r="F34" i="31"/>
  <c r="F35" i="32" s="1"/>
  <c r="E34" i="31"/>
  <c r="E35" i="32" s="1"/>
  <c r="D34" i="31"/>
  <c r="D35" i="32" s="1"/>
  <c r="C34" i="31"/>
  <c r="C35" i="32" s="1"/>
  <c r="C34" i="38" s="1"/>
  <c r="B34" i="31"/>
  <c r="B35" i="32" s="1"/>
  <c r="O33" i="31"/>
  <c r="O34" i="32" s="1"/>
  <c r="N33" i="31"/>
  <c r="N34" i="32" s="1"/>
  <c r="M33" i="31"/>
  <c r="M34" i="32" s="1"/>
  <c r="M33" i="38" s="1"/>
  <c r="L33" i="31"/>
  <c r="L34" i="32" s="1"/>
  <c r="K33" i="31"/>
  <c r="K34" i="32" s="1"/>
  <c r="J33" i="31"/>
  <c r="J34" i="32" s="1"/>
  <c r="I33" i="31"/>
  <c r="I34" i="32" s="1"/>
  <c r="I33" i="38" s="1"/>
  <c r="H33" i="31"/>
  <c r="H34" i="32" s="1"/>
  <c r="G33" i="31"/>
  <c r="G34" i="32" s="1"/>
  <c r="F33" i="31"/>
  <c r="F34" i="32" s="1"/>
  <c r="E33" i="31"/>
  <c r="E34" i="32" s="1"/>
  <c r="E33" i="38" s="1"/>
  <c r="D33" i="31"/>
  <c r="D34" i="32" s="1"/>
  <c r="C33" i="31"/>
  <c r="C34" i="32" s="1"/>
  <c r="B33" i="31"/>
  <c r="B34" i="32" s="1"/>
  <c r="O32" i="31"/>
  <c r="O33" i="32" s="1"/>
  <c r="N32" i="31"/>
  <c r="N33" i="32" s="1"/>
  <c r="M32" i="31"/>
  <c r="M33" i="32" s="1"/>
  <c r="L32" i="31"/>
  <c r="L33" i="32" s="1"/>
  <c r="K32" i="31"/>
  <c r="K33" i="32" s="1"/>
  <c r="J32" i="31"/>
  <c r="J33" i="32" s="1"/>
  <c r="I32" i="31"/>
  <c r="I33" i="32" s="1"/>
  <c r="I32" i="38"/>
  <c r="H32" i="31"/>
  <c r="H33" i="32" s="1"/>
  <c r="G32" i="31"/>
  <c r="G33" i="32" s="1"/>
  <c r="F32" i="31"/>
  <c r="F33" i="32" s="1"/>
  <c r="E32" i="31"/>
  <c r="E33" i="32" s="1"/>
  <c r="E32" i="38" s="1"/>
  <c r="D32" i="31"/>
  <c r="D33" i="32" s="1"/>
  <c r="C32" i="31"/>
  <c r="C33" i="32" s="1"/>
  <c r="B32" i="31"/>
  <c r="B33" i="32" s="1"/>
  <c r="O31" i="31"/>
  <c r="O32" i="32" s="1"/>
  <c r="N31" i="31"/>
  <c r="N32" i="32" s="1"/>
  <c r="M31" i="31"/>
  <c r="M32" i="32" s="1"/>
  <c r="L31" i="31"/>
  <c r="L32" i="32" s="1"/>
  <c r="K31" i="31"/>
  <c r="K32" i="32" s="1"/>
  <c r="J31" i="31"/>
  <c r="J32" i="32" s="1"/>
  <c r="I31" i="31"/>
  <c r="I32" i="32" s="1"/>
  <c r="H31" i="31"/>
  <c r="H32" i="32" s="1"/>
  <c r="G31" i="31"/>
  <c r="G32" i="32" s="1"/>
  <c r="F31" i="31"/>
  <c r="F32" i="32" s="1"/>
  <c r="E31" i="31"/>
  <c r="E32" i="32" s="1"/>
  <c r="D31" i="31"/>
  <c r="D32" i="32" s="1"/>
  <c r="C31" i="31"/>
  <c r="C32" i="32" s="1"/>
  <c r="B31" i="31"/>
  <c r="B32" i="32" s="1"/>
  <c r="O30" i="31"/>
  <c r="O31" i="32" s="1"/>
  <c r="N30" i="31"/>
  <c r="N31" i="32" s="1"/>
  <c r="M30" i="31"/>
  <c r="M31" i="32" s="1"/>
  <c r="L30" i="31"/>
  <c r="L31" i="32" s="1"/>
  <c r="K30" i="31"/>
  <c r="K31" i="32" s="1"/>
  <c r="J30" i="31"/>
  <c r="J31" i="32" s="1"/>
  <c r="I30" i="31"/>
  <c r="I31" i="32" s="1"/>
  <c r="H30" i="31"/>
  <c r="H31" i="32" s="1"/>
  <c r="G30" i="31"/>
  <c r="G31" i="32" s="1"/>
  <c r="F30" i="31"/>
  <c r="F31" i="32" s="1"/>
  <c r="E30" i="31"/>
  <c r="E31" i="32" s="1"/>
  <c r="D30" i="31"/>
  <c r="D31" i="32" s="1"/>
  <c r="C30" i="31"/>
  <c r="C31" i="32" s="1"/>
  <c r="B30" i="31"/>
  <c r="B31" i="32" s="1"/>
  <c r="O29" i="31"/>
  <c r="O30" i="32" s="1"/>
  <c r="O29" i="38"/>
  <c r="N29" i="31"/>
  <c r="N30" i="32" s="1"/>
  <c r="M29" i="31"/>
  <c r="M30" i="32" s="1"/>
  <c r="L29" i="31"/>
  <c r="L30" i="32" s="1"/>
  <c r="K29" i="31"/>
  <c r="K30" i="32" s="1"/>
  <c r="K29" i="38" s="1"/>
  <c r="J29" i="31"/>
  <c r="J30" i="32" s="1"/>
  <c r="I29" i="31"/>
  <c r="I30" i="32" s="1"/>
  <c r="H29" i="31"/>
  <c r="H30" i="32" s="1"/>
  <c r="G29" i="31"/>
  <c r="G30" i="32" s="1"/>
  <c r="F29" i="31"/>
  <c r="F30" i="32" s="1"/>
  <c r="E29" i="31"/>
  <c r="E30" i="32" s="1"/>
  <c r="D29" i="31"/>
  <c r="D30" i="32" s="1"/>
  <c r="C29" i="31"/>
  <c r="C30" i="32" s="1"/>
  <c r="B29" i="31"/>
  <c r="B30" i="32" s="1"/>
  <c r="O28" i="31"/>
  <c r="O29" i="32" s="1"/>
  <c r="O28" i="38"/>
  <c r="N28" i="31"/>
  <c r="N29" i="32" s="1"/>
  <c r="M28" i="31"/>
  <c r="M29" i="32" s="1"/>
  <c r="L28" i="31"/>
  <c r="L29" i="32" s="1"/>
  <c r="K28" i="31"/>
  <c r="K29" i="32" s="1"/>
  <c r="K28" i="38" s="1"/>
  <c r="J28" i="31"/>
  <c r="J29" i="32" s="1"/>
  <c r="I28" i="31"/>
  <c r="I29" i="32" s="1"/>
  <c r="H28" i="31"/>
  <c r="H29" i="32" s="1"/>
  <c r="G28" i="31"/>
  <c r="G29" i="32" s="1"/>
  <c r="G28" i="38" s="1"/>
  <c r="F28" i="31"/>
  <c r="F29" i="32" s="1"/>
  <c r="E28" i="31"/>
  <c r="E29" i="32" s="1"/>
  <c r="D28" i="31"/>
  <c r="D29" i="32" s="1"/>
  <c r="C28" i="31"/>
  <c r="C29" i="32" s="1"/>
  <c r="C28" i="38" s="1"/>
  <c r="B28" i="31"/>
  <c r="B29" i="32" s="1"/>
  <c r="O27" i="31"/>
  <c r="O28" i="32" s="1"/>
  <c r="O27" i="38"/>
  <c r="N27" i="31"/>
  <c r="N28" i="32" s="1"/>
  <c r="M27" i="31"/>
  <c r="M28" i="32" s="1"/>
  <c r="L27" i="31"/>
  <c r="L28" i="32" s="1"/>
  <c r="K27" i="31"/>
  <c r="K28" i="32" s="1"/>
  <c r="K27" i="38" s="1"/>
  <c r="J27" i="31"/>
  <c r="J28" i="32" s="1"/>
  <c r="I27" i="31"/>
  <c r="I28" i="32" s="1"/>
  <c r="H27" i="31"/>
  <c r="H28" i="32" s="1"/>
  <c r="G27" i="31"/>
  <c r="G28" i="32" s="1"/>
  <c r="G27" i="38" s="1"/>
  <c r="F27" i="31"/>
  <c r="F28" i="32" s="1"/>
  <c r="E27" i="31"/>
  <c r="E28" i="32" s="1"/>
  <c r="D27" i="31"/>
  <c r="D28" i="32" s="1"/>
  <c r="C27" i="31"/>
  <c r="C28" i="32" s="1"/>
  <c r="C27" i="38" s="1"/>
  <c r="B27" i="31"/>
  <c r="B28" i="32" s="1"/>
  <c r="O26" i="31"/>
  <c r="O27" i="32" s="1"/>
  <c r="N26" i="31"/>
  <c r="N27" i="32" s="1"/>
  <c r="M26" i="31"/>
  <c r="M27" i="32" s="1"/>
  <c r="L26" i="31"/>
  <c r="L27" i="32" s="1"/>
  <c r="K26" i="31"/>
  <c r="K27" i="32" s="1"/>
  <c r="J26" i="31"/>
  <c r="J27" i="32" s="1"/>
  <c r="I26" i="31"/>
  <c r="I27" i="32" s="1"/>
  <c r="H26" i="31"/>
  <c r="H27" i="32" s="1"/>
  <c r="G26" i="31"/>
  <c r="G27" i="32" s="1"/>
  <c r="F26" i="31"/>
  <c r="F27" i="32" s="1"/>
  <c r="E26" i="31"/>
  <c r="E27" i="32" s="1"/>
  <c r="D26" i="31"/>
  <c r="D27" i="32" s="1"/>
  <c r="C26" i="31"/>
  <c r="C27" i="32" s="1"/>
  <c r="B26" i="31"/>
  <c r="B27" i="32" s="1"/>
  <c r="O25" i="31"/>
  <c r="O26" i="32" s="1"/>
  <c r="N25" i="31"/>
  <c r="N26" i="32" s="1"/>
  <c r="M25" i="31"/>
  <c r="M26" i="32" s="1"/>
  <c r="L25" i="31"/>
  <c r="L26" i="32" s="1"/>
  <c r="K25" i="31"/>
  <c r="K26" i="32" s="1"/>
  <c r="J25" i="31"/>
  <c r="J26" i="32" s="1"/>
  <c r="I25" i="31"/>
  <c r="I26" i="32" s="1"/>
  <c r="H25" i="31"/>
  <c r="H26" i="32" s="1"/>
  <c r="G25" i="31"/>
  <c r="G26" i="32" s="1"/>
  <c r="G25" i="38" s="1"/>
  <c r="F25" i="31"/>
  <c r="F26" i="32" s="1"/>
  <c r="E25" i="31"/>
  <c r="E26" i="32" s="1"/>
  <c r="D25" i="31"/>
  <c r="D26" i="32" s="1"/>
  <c r="C25" i="31"/>
  <c r="C26" i="32" s="1"/>
  <c r="C25" i="38" s="1"/>
  <c r="B25" i="31"/>
  <c r="B26" i="32" s="1"/>
  <c r="O24" i="31"/>
  <c r="O25" i="32" s="1"/>
  <c r="N24" i="31"/>
  <c r="N25" i="32" s="1"/>
  <c r="M24" i="31"/>
  <c r="M25" i="32" s="1"/>
  <c r="M24" i="38" s="1"/>
  <c r="L24" i="31"/>
  <c r="L25" i="32" s="1"/>
  <c r="K24" i="31"/>
  <c r="K25" i="32" s="1"/>
  <c r="J24" i="31"/>
  <c r="J25" i="32" s="1"/>
  <c r="I24" i="31"/>
  <c r="I25" i="32" s="1"/>
  <c r="I24" i="38" s="1"/>
  <c r="H24" i="31"/>
  <c r="H25" i="32" s="1"/>
  <c r="G24" i="31"/>
  <c r="G25" i="32" s="1"/>
  <c r="F24" i="31"/>
  <c r="F25" i="32" s="1"/>
  <c r="E24" i="31"/>
  <c r="E25" i="32" s="1"/>
  <c r="E24" i="38" s="1"/>
  <c r="D24" i="31"/>
  <c r="D25" i="32" s="1"/>
  <c r="C24" i="31"/>
  <c r="C25" i="32" s="1"/>
  <c r="B24" i="31"/>
  <c r="B25" i="32" s="1"/>
  <c r="O23" i="31"/>
  <c r="O24" i="32" s="1"/>
  <c r="O23" i="38" s="1"/>
  <c r="N23" i="31"/>
  <c r="N24" i="32" s="1"/>
  <c r="M23" i="35"/>
  <c r="M23" i="37" s="1"/>
  <c r="M23" i="31"/>
  <c r="M24" i="32" s="1"/>
  <c r="M23" i="38" s="1"/>
  <c r="L23" i="31"/>
  <c r="L24" i="32" s="1"/>
  <c r="K23" i="31"/>
  <c r="K24" i="32" s="1"/>
  <c r="J23" i="35"/>
  <c r="J23" i="37" s="1"/>
  <c r="J23" i="31"/>
  <c r="J24" i="32" s="1"/>
  <c r="I23" i="31"/>
  <c r="I24" i="32" s="1"/>
  <c r="H23" i="35"/>
  <c r="H23" i="37" s="1"/>
  <c r="H23" i="31"/>
  <c r="H24" i="32" s="1"/>
  <c r="G23" i="31"/>
  <c r="G24" i="32" s="1"/>
  <c r="F23" i="31"/>
  <c r="F24" i="32" s="1"/>
  <c r="E23" i="31"/>
  <c r="E24" i="32" s="1"/>
  <c r="D23" i="31"/>
  <c r="D24" i="32" s="1"/>
  <c r="C23" i="31"/>
  <c r="C24" i="32" s="1"/>
  <c r="B23" i="31"/>
  <c r="B24" i="32" s="1"/>
  <c r="O22" i="35"/>
  <c r="O22" i="37" s="1"/>
  <c r="O22" i="31"/>
  <c r="O23" i="32" s="1"/>
  <c r="O22" i="38" s="1"/>
  <c r="N22" i="35"/>
  <c r="N22" i="37" s="1"/>
  <c r="N22" i="31"/>
  <c r="N23" i="32" s="1"/>
  <c r="M22" i="31"/>
  <c r="M23" i="32" s="1"/>
  <c r="M22" i="38" s="1"/>
  <c r="L22" i="31"/>
  <c r="L23" i="32" s="1"/>
  <c r="K22" i="31"/>
  <c r="K23" i="32" s="1"/>
  <c r="J22" i="35"/>
  <c r="J22" i="37" s="1"/>
  <c r="J22" i="31"/>
  <c r="J23" i="32" s="1"/>
  <c r="I22" i="31"/>
  <c r="I23" i="32" s="1"/>
  <c r="H22" i="35"/>
  <c r="H22" i="37" s="1"/>
  <c r="H22" i="31"/>
  <c r="H23" i="32" s="1"/>
  <c r="G22" i="35"/>
  <c r="G22" i="37" s="1"/>
  <c r="G22" i="31"/>
  <c r="G23" i="32" s="1"/>
  <c r="F22" i="35"/>
  <c r="F22" i="37" s="1"/>
  <c r="F22" i="31"/>
  <c r="F23" i="32" s="1"/>
  <c r="E22" i="31"/>
  <c r="E23" i="32" s="1"/>
  <c r="D22" i="31"/>
  <c r="D23" i="32" s="1"/>
  <c r="C22" i="31"/>
  <c r="C23" i="32" s="1"/>
  <c r="B22" i="31"/>
  <c r="B23" i="32" s="1"/>
  <c r="O21" i="31"/>
  <c r="O22" i="32" s="1"/>
  <c r="O21" i="38" s="1"/>
  <c r="N21" i="35"/>
  <c r="N21" i="37" s="1"/>
  <c r="N21" i="31"/>
  <c r="N22" i="32" s="1"/>
  <c r="M21" i="35"/>
  <c r="M21" i="37" s="1"/>
  <c r="M21" i="31"/>
  <c r="M22" i="32" s="1"/>
  <c r="M21" i="38" s="1"/>
  <c r="L21" i="35"/>
  <c r="L21" i="37" s="1"/>
  <c r="L21" i="31"/>
  <c r="L22" i="32" s="1"/>
  <c r="K21" i="31"/>
  <c r="K22" i="32" s="1"/>
  <c r="J21" i="31"/>
  <c r="J22" i="32" s="1"/>
  <c r="I21" i="31"/>
  <c r="I22" i="32" s="1"/>
  <c r="H21" i="35"/>
  <c r="H21" i="37" s="1"/>
  <c r="H21" i="31"/>
  <c r="H22" i="32" s="1"/>
  <c r="G21" i="31"/>
  <c r="G22" i="32" s="1"/>
  <c r="F21" i="31"/>
  <c r="F22" i="32" s="1"/>
  <c r="E21" i="35"/>
  <c r="E21" i="37" s="1"/>
  <c r="E21" i="31"/>
  <c r="E22" i="32" s="1"/>
  <c r="E21" i="38" s="1"/>
  <c r="D21" i="31"/>
  <c r="D22" i="32" s="1"/>
  <c r="C21" i="31"/>
  <c r="C22" i="32" s="1"/>
  <c r="B21" i="35"/>
  <c r="B21" i="37" s="1"/>
  <c r="B21" i="31"/>
  <c r="B22" i="32" s="1"/>
  <c r="O20" i="31"/>
  <c r="O21" i="32" s="1"/>
  <c r="N20" i="31"/>
  <c r="N21" i="32" s="1"/>
  <c r="M20" i="31"/>
  <c r="M21" i="32" s="1"/>
  <c r="L20" i="31"/>
  <c r="L21" i="32" s="1"/>
  <c r="K20" i="31"/>
  <c r="K21" i="32" s="1"/>
  <c r="J20" i="31"/>
  <c r="J21" i="32" s="1"/>
  <c r="I20" i="35"/>
  <c r="I20" i="37" s="1"/>
  <c r="I20" i="31"/>
  <c r="I21" i="32" s="1"/>
  <c r="H20" i="31"/>
  <c r="H21" i="32" s="1"/>
  <c r="G20" i="31"/>
  <c r="G21" i="32" s="1"/>
  <c r="F20" i="31"/>
  <c r="F21" i="32" s="1"/>
  <c r="E20" i="31"/>
  <c r="E21" i="32" s="1"/>
  <c r="D20" i="31"/>
  <c r="D21" i="32" s="1"/>
  <c r="C20" i="35"/>
  <c r="C20" i="37" s="1"/>
  <c r="C20" i="31"/>
  <c r="C21" i="32" s="1"/>
  <c r="B20" i="35"/>
  <c r="B20" i="37" s="1"/>
  <c r="B20" i="31"/>
  <c r="B21" i="32" s="1"/>
  <c r="O19" i="31"/>
  <c r="O20" i="32" s="1"/>
  <c r="N19" i="31"/>
  <c r="N20" i="32" s="1"/>
  <c r="M19" i="31"/>
  <c r="M20" i="32" s="1"/>
  <c r="L19" i="31"/>
  <c r="L20" i="32" s="1"/>
  <c r="K19" i="31"/>
  <c r="K20" i="32" s="1"/>
  <c r="J19" i="35"/>
  <c r="J19" i="37" s="1"/>
  <c r="J19" i="31"/>
  <c r="J20" i="32" s="1"/>
  <c r="I19" i="31"/>
  <c r="I20" i="32" s="1"/>
  <c r="H19" i="31"/>
  <c r="H20" i="32" s="1"/>
  <c r="G19" i="31"/>
  <c r="G20" i="32" s="1"/>
  <c r="F19" i="31"/>
  <c r="F20" i="32" s="1"/>
  <c r="E19" i="35"/>
  <c r="E19" i="37" s="1"/>
  <c r="E19" i="31"/>
  <c r="E20" i="32" s="1"/>
  <c r="D19" i="31"/>
  <c r="D20" i="32" s="1"/>
  <c r="C19" i="31"/>
  <c r="C20" i="32" s="1"/>
  <c r="C19" i="38"/>
  <c r="B19" i="35"/>
  <c r="B19" i="37" s="1"/>
  <c r="B19" i="31"/>
  <c r="B20" i="32" s="1"/>
  <c r="O18" i="31"/>
  <c r="O19" i="32" s="1"/>
  <c r="N18" i="31"/>
  <c r="N19" i="32" s="1"/>
  <c r="M18" i="31"/>
  <c r="M19" i="32" s="1"/>
  <c r="L18" i="31"/>
  <c r="L19" i="32" s="1"/>
  <c r="K18" i="31"/>
  <c r="K19" i="32" s="1"/>
  <c r="J18" i="31"/>
  <c r="J19" i="32" s="1"/>
  <c r="J18" i="38" s="1"/>
  <c r="I18" i="35"/>
  <c r="I18" i="37" s="1"/>
  <c r="I18" i="31"/>
  <c r="I19" i="32" s="1"/>
  <c r="H18" i="31"/>
  <c r="H19" i="32" s="1"/>
  <c r="G18" i="31"/>
  <c r="G19" i="32" s="1"/>
  <c r="F18" i="31"/>
  <c r="F19" i="32" s="1"/>
  <c r="E18" i="35"/>
  <c r="E18" i="37" s="1"/>
  <c r="E18" i="31"/>
  <c r="E19" i="32" s="1"/>
  <c r="D18" i="31"/>
  <c r="D19" i="32" s="1"/>
  <c r="D18" i="38" s="1"/>
  <c r="D18" i="40" s="1"/>
  <c r="C18" i="35"/>
  <c r="C18" i="37" s="1"/>
  <c r="C18" i="31"/>
  <c r="C19" i="32" s="1"/>
  <c r="B18" i="31"/>
  <c r="B19" i="32" s="1"/>
  <c r="O17" i="31"/>
  <c r="O18" i="32" s="1"/>
  <c r="O17" i="38" s="1"/>
  <c r="N17" i="31"/>
  <c r="N18" i="32" s="1"/>
  <c r="M17" i="31"/>
  <c r="M18" i="32" s="1"/>
  <c r="L17" i="31"/>
  <c r="L18" i="32" s="1"/>
  <c r="K17" i="31"/>
  <c r="K18" i="32" s="1"/>
  <c r="K17" i="38" s="1"/>
  <c r="J17" i="31"/>
  <c r="J18" i="32" s="1"/>
  <c r="I17" i="31"/>
  <c r="I18" i="32" s="1"/>
  <c r="H17" i="31"/>
  <c r="H18" i="32" s="1"/>
  <c r="G17" i="31"/>
  <c r="G18" i="32" s="1"/>
  <c r="F17" i="31"/>
  <c r="F18" i="32" s="1"/>
  <c r="E17" i="35"/>
  <c r="E17" i="37" s="1"/>
  <c r="E17" i="31"/>
  <c r="E18" i="32" s="1"/>
  <c r="D17" i="31"/>
  <c r="D18" i="32" s="1"/>
  <c r="C17" i="31"/>
  <c r="C18" i="32" s="1"/>
  <c r="C17" i="38" s="1"/>
  <c r="B17" i="35"/>
  <c r="B17" i="37" s="1"/>
  <c r="B17" i="31"/>
  <c r="B18" i="32" s="1"/>
  <c r="O16" i="31"/>
  <c r="O17" i="32" s="1"/>
  <c r="N16" i="31"/>
  <c r="N17" i="32" s="1"/>
  <c r="M16" i="31"/>
  <c r="M17" i="32" s="1"/>
  <c r="L16" i="31"/>
  <c r="L17" i="32" s="1"/>
  <c r="K16" i="31"/>
  <c r="K17" i="32" s="1"/>
  <c r="J16" i="35"/>
  <c r="J16" i="37" s="1"/>
  <c r="J16" i="31"/>
  <c r="J17" i="32" s="1"/>
  <c r="H16" i="31"/>
  <c r="H17" i="32" s="1"/>
  <c r="G16" i="31"/>
  <c r="G17" i="32" s="1"/>
  <c r="F16" i="31"/>
  <c r="F17" i="32" s="1"/>
  <c r="E16" i="31"/>
  <c r="E17" i="32" s="1"/>
  <c r="D16" i="31"/>
  <c r="D17" i="32" s="1"/>
  <c r="C16" i="35"/>
  <c r="C16" i="37" s="1"/>
  <c r="C16" i="31"/>
  <c r="C17" i="32" s="1"/>
  <c r="B16" i="31"/>
  <c r="B17" i="32" s="1"/>
  <c r="O15" i="31"/>
  <c r="O16" i="32" s="1"/>
  <c r="N15" i="31"/>
  <c r="N16" i="32" s="1"/>
  <c r="N15" i="38" s="1"/>
  <c r="N15" i="40" s="1"/>
  <c r="N15" i="28" s="1"/>
  <c r="M15" i="31"/>
  <c r="M16" i="32" s="1"/>
  <c r="L15" i="31"/>
  <c r="L16" i="32" s="1"/>
  <c r="K15" i="31"/>
  <c r="K16" i="32" s="1"/>
  <c r="J15" i="35"/>
  <c r="J15" i="37" s="1"/>
  <c r="J15" i="31"/>
  <c r="J16" i="32" s="1"/>
  <c r="H15" i="31"/>
  <c r="H16" i="32" s="1"/>
  <c r="G15" i="31"/>
  <c r="G16" i="32" s="1"/>
  <c r="F15" i="31"/>
  <c r="F16" i="32" s="1"/>
  <c r="F15" i="38" s="1"/>
  <c r="F15" i="40" s="1"/>
  <c r="E15" i="35"/>
  <c r="E15" i="37" s="1"/>
  <c r="E15" i="31"/>
  <c r="E16" i="32" s="1"/>
  <c r="D15" i="31"/>
  <c r="D16" i="32" s="1"/>
  <c r="C15" i="35"/>
  <c r="C15" i="37" s="1"/>
  <c r="C15" i="31"/>
  <c r="C16" i="32" s="1"/>
  <c r="B15" i="31"/>
  <c r="B16" i="32" s="1"/>
  <c r="O14" i="31"/>
  <c r="O15" i="32" s="1"/>
  <c r="N14" i="31"/>
  <c r="N15" i="32" s="1"/>
  <c r="M14" i="31"/>
  <c r="M15" i="32" s="1"/>
  <c r="L14" i="31"/>
  <c r="L15" i="32" s="1"/>
  <c r="K14" i="31"/>
  <c r="K15" i="32" s="1"/>
  <c r="J14" i="35"/>
  <c r="J14" i="37" s="1"/>
  <c r="J14" i="31"/>
  <c r="J15" i="32" s="1"/>
  <c r="H14" i="31"/>
  <c r="H15" i="32" s="1"/>
  <c r="G14" i="31"/>
  <c r="G15" i="32" s="1"/>
  <c r="F14" i="31"/>
  <c r="F15" i="32" s="1"/>
  <c r="E14" i="31"/>
  <c r="E15" i="32" s="1"/>
  <c r="D14" i="31"/>
  <c r="D15" i="32" s="1"/>
  <c r="C14" i="35"/>
  <c r="C14" i="37" s="1"/>
  <c r="C14" i="31"/>
  <c r="C15" i="32" s="1"/>
  <c r="B14" i="31"/>
  <c r="B15" i="32" s="1"/>
  <c r="O13" i="31"/>
  <c r="O14" i="32" s="1"/>
  <c r="N13" i="31"/>
  <c r="N14" i="32" s="1"/>
  <c r="N13" i="38" s="1"/>
  <c r="N13" i="40" s="1"/>
  <c r="N13" i="28" s="1"/>
  <c r="M13" i="31"/>
  <c r="M14" i="32" s="1"/>
  <c r="L13" i="31"/>
  <c r="L14" i="32" s="1"/>
  <c r="K13" i="31"/>
  <c r="K14" i="32" s="1"/>
  <c r="J13" i="35"/>
  <c r="J13" i="37" s="1"/>
  <c r="J13" i="31"/>
  <c r="J14" i="32" s="1"/>
  <c r="G13" i="31"/>
  <c r="G14" i="32" s="1"/>
  <c r="F13" i="31"/>
  <c r="F14" i="32" s="1"/>
  <c r="E13" i="35"/>
  <c r="E13" i="37" s="1"/>
  <c r="E13" i="31"/>
  <c r="E14" i="32" s="1"/>
  <c r="D13" i="31"/>
  <c r="D14" i="32" s="1"/>
  <c r="C13" i="31"/>
  <c r="C14" i="32" s="1"/>
  <c r="C13" i="38" s="1"/>
  <c r="C13" i="39" s="1"/>
  <c r="B13" i="31"/>
  <c r="B14" i="32" s="1"/>
  <c r="O12" i="31"/>
  <c r="O13" i="32" s="1"/>
  <c r="N12" i="31"/>
  <c r="N13" i="32" s="1"/>
  <c r="M12" i="31"/>
  <c r="M13" i="32" s="1"/>
  <c r="L12" i="31"/>
  <c r="L13" i="32" s="1"/>
  <c r="K12" i="31"/>
  <c r="K13" i="32" s="1"/>
  <c r="J12" i="31"/>
  <c r="J13" i="32" s="1"/>
  <c r="G12" i="31"/>
  <c r="G13" i="32" s="1"/>
  <c r="F12" i="31"/>
  <c r="F13" i="32" s="1"/>
  <c r="E12" i="31"/>
  <c r="E13" i="32" s="1"/>
  <c r="D12" i="31"/>
  <c r="D13" i="32" s="1"/>
  <c r="D12" i="38"/>
  <c r="D12" i="40" s="1"/>
  <c r="D12" i="28" s="1"/>
  <c r="C12" i="31"/>
  <c r="C13" i="32" s="1"/>
  <c r="B12" i="35"/>
  <c r="B12" i="37" s="1"/>
  <c r="B12" i="31"/>
  <c r="B13" i="32" s="1"/>
  <c r="B12" i="38" s="1"/>
  <c r="O11" i="31"/>
  <c r="O12" i="32" s="1"/>
  <c r="N11" i="31"/>
  <c r="N12" i="32" s="1"/>
  <c r="M11" i="31"/>
  <c r="M12" i="32" s="1"/>
  <c r="M11" i="38" s="1"/>
  <c r="L11" i="31"/>
  <c r="L12" i="32" s="1"/>
  <c r="L11" i="38" s="1"/>
  <c r="L11" i="40" s="1"/>
  <c r="L11" i="28" s="1"/>
  <c r="K11" i="31"/>
  <c r="K12" i="32" s="1"/>
  <c r="J11" i="31"/>
  <c r="J12" i="32" s="1"/>
  <c r="G11" i="31"/>
  <c r="G12" i="32" s="1"/>
  <c r="G11" i="38" s="1"/>
  <c r="F11" i="31"/>
  <c r="F12" i="32" s="1"/>
  <c r="E11" i="31"/>
  <c r="E12" i="32" s="1"/>
  <c r="D11" i="31"/>
  <c r="D12" i="32" s="1"/>
  <c r="C11" i="31"/>
  <c r="C12" i="32" s="1"/>
  <c r="B11" i="35"/>
  <c r="B11" i="31"/>
  <c r="B12" i="32" s="1"/>
  <c r="O10" i="31"/>
  <c r="O11" i="32" s="1"/>
  <c r="N10" i="31"/>
  <c r="N11" i="32" s="1"/>
  <c r="M10" i="31"/>
  <c r="M11" i="32" s="1"/>
  <c r="L10" i="31"/>
  <c r="L11" i="32" s="1"/>
  <c r="K10" i="31"/>
  <c r="K11" i="32" s="1"/>
  <c r="J10" i="31"/>
  <c r="J11" i="32" s="1"/>
  <c r="G10" i="31"/>
  <c r="G11" i="32" s="1"/>
  <c r="F10" i="31"/>
  <c r="F11" i="32" s="1"/>
  <c r="E10" i="31"/>
  <c r="E11" i="32" s="1"/>
  <c r="D10" i="31"/>
  <c r="D11" i="32" s="1"/>
  <c r="D10" i="38" s="1"/>
  <c r="D10" i="40" s="1"/>
  <c r="D10" i="28" s="1"/>
  <c r="C10" i="35"/>
  <c r="C10" i="37" s="1"/>
  <c r="C10" i="31"/>
  <c r="C11" i="32" s="1"/>
  <c r="B10" i="31"/>
  <c r="B11" i="32" s="1"/>
  <c r="O9" i="31"/>
  <c r="O10" i="32" s="1"/>
  <c r="O9" i="38" s="1"/>
  <c r="O9" i="39" s="1"/>
  <c r="N9" i="31"/>
  <c r="N10" i="32" s="1"/>
  <c r="M9" i="31"/>
  <c r="M10" i="32" s="1"/>
  <c r="L9" i="31"/>
  <c r="L10" i="32" s="1"/>
  <c r="K9" i="31"/>
  <c r="K10" i="32" s="1"/>
  <c r="K9" i="38" s="1"/>
  <c r="J9" i="31"/>
  <c r="J10" i="32" s="1"/>
  <c r="G9" i="31"/>
  <c r="G10" i="32" s="1"/>
  <c r="F9" i="31"/>
  <c r="F10" i="32" s="1"/>
  <c r="E9" i="35"/>
  <c r="E9" i="37" s="1"/>
  <c r="E9" i="31"/>
  <c r="E10" i="32" s="1"/>
  <c r="D9" i="31"/>
  <c r="D10" i="32" s="1"/>
  <c r="C9" i="31"/>
  <c r="C10" i="32" s="1"/>
  <c r="B9" i="31"/>
  <c r="B10" i="32" s="1"/>
  <c r="O8" i="31"/>
  <c r="O9" i="32" s="1"/>
  <c r="N8" i="31"/>
  <c r="N9" i="32" s="1"/>
  <c r="M8" i="31"/>
  <c r="M9" i="32" s="1"/>
  <c r="L8" i="31"/>
  <c r="L9" i="32" s="1"/>
  <c r="K8" i="31"/>
  <c r="K9" i="32" s="1"/>
  <c r="J8" i="31"/>
  <c r="J9" i="32" s="1"/>
  <c r="G8" i="31"/>
  <c r="G9" i="32" s="1"/>
  <c r="F8" i="31"/>
  <c r="F9" i="32" s="1"/>
  <c r="E8" i="31"/>
  <c r="E9" i="32" s="1"/>
  <c r="D8" i="31"/>
  <c r="D9" i="32" s="1"/>
  <c r="C8" i="35"/>
  <c r="C8" i="37" s="1"/>
  <c r="C8" i="31"/>
  <c r="C9" i="32" s="1"/>
  <c r="B8" i="31"/>
  <c r="B9" i="32" s="1"/>
  <c r="O7" i="31"/>
  <c r="O8" i="32" s="1"/>
  <c r="N7" i="31"/>
  <c r="N8" i="32" s="1"/>
  <c r="M7" i="31"/>
  <c r="M8" i="32" s="1"/>
  <c r="L7" i="31"/>
  <c r="L8" i="32" s="1"/>
  <c r="K7" i="31"/>
  <c r="K8" i="32" s="1"/>
  <c r="J7" i="35"/>
  <c r="J7" i="37" s="1"/>
  <c r="J7" i="31"/>
  <c r="J8" i="32" s="1"/>
  <c r="G7" i="31"/>
  <c r="G8" i="32" s="1"/>
  <c r="F7" i="31"/>
  <c r="F8" i="32" s="1"/>
  <c r="E7" i="31"/>
  <c r="E8" i="32" s="1"/>
  <c r="D7" i="31"/>
  <c r="D8" i="32" s="1"/>
  <c r="C7" i="31"/>
  <c r="C8" i="32" s="1"/>
  <c r="B7" i="35"/>
  <c r="B7" i="31"/>
  <c r="B8" i="32" s="1"/>
  <c r="O6" i="31"/>
  <c r="O7" i="32" s="1"/>
  <c r="M6" i="31"/>
  <c r="M7" i="32" s="1"/>
  <c r="L6" i="31"/>
  <c r="L7" i="32" s="1"/>
  <c r="K6" i="31"/>
  <c r="K7" i="32" s="1"/>
  <c r="J6" i="31"/>
  <c r="J7" i="32" s="1"/>
  <c r="G6" i="31"/>
  <c r="G7" i="32" s="1"/>
  <c r="F6" i="31"/>
  <c r="F7" i="32" s="1"/>
  <c r="E6" i="31"/>
  <c r="E7" i="32" s="1"/>
  <c r="D6" i="31"/>
  <c r="D7" i="32" s="1"/>
  <c r="C6" i="35"/>
  <c r="C6" i="37" s="1"/>
  <c r="C6" i="31"/>
  <c r="C7" i="32" s="1"/>
  <c r="B6" i="31"/>
  <c r="B7" i="32" s="1"/>
  <c r="O5" i="31"/>
  <c r="O6" i="32" s="1"/>
  <c r="M5" i="31"/>
  <c r="M6" i="32" s="1"/>
  <c r="L5" i="31"/>
  <c r="L6" i="32" s="1"/>
  <c r="K5" i="31"/>
  <c r="K6" i="32" s="1"/>
  <c r="J5" i="31"/>
  <c r="J6" i="32" s="1"/>
  <c r="F5" i="31"/>
  <c r="F6" i="32" s="1"/>
  <c r="E5" i="35"/>
  <c r="E5" i="37" s="1"/>
  <c r="E5" i="31"/>
  <c r="E6" i="32" s="1"/>
  <c r="D5" i="31"/>
  <c r="D6" i="32" s="1"/>
  <c r="B5" i="31"/>
  <c r="B6" i="32" s="1"/>
  <c r="O4" i="31"/>
  <c r="O5" i="32" s="1"/>
  <c r="M4" i="31"/>
  <c r="M5" i="32" s="1"/>
  <c r="L4" i="31"/>
  <c r="L5" i="32" s="1"/>
  <c r="K4" i="31"/>
  <c r="K5" i="32" s="1"/>
  <c r="J4" i="31"/>
  <c r="J5" i="32" s="1"/>
  <c r="F4" i="31"/>
  <c r="F5" i="32" s="1"/>
  <c r="D4" i="31"/>
  <c r="D5" i="32" s="1"/>
  <c r="B4" i="35"/>
  <c r="B4" i="31"/>
  <c r="B5" i="32" s="1"/>
  <c r="M3" i="31"/>
  <c r="M4" i="32" s="1"/>
  <c r="L3" i="31"/>
  <c r="L4" i="32" s="1"/>
  <c r="K3" i="31"/>
  <c r="K4" i="32" s="1"/>
  <c r="J3" i="35"/>
  <c r="J3" i="37" s="1"/>
  <c r="J3" i="31"/>
  <c r="J4" i="32" s="1"/>
  <c r="F3" i="31"/>
  <c r="F4" i="32" s="1"/>
  <c r="E3" i="35"/>
  <c r="E3" i="37" s="1"/>
  <c r="D3" i="31"/>
  <c r="D4" i="32" s="1"/>
  <c r="B3" i="35"/>
  <c r="B3" i="31"/>
  <c r="B4" i="32" s="1"/>
  <c r="N23" i="34"/>
  <c r="N23" i="36" s="1"/>
  <c r="M23" i="34"/>
  <c r="M23" i="36" s="1"/>
  <c r="H23" i="34"/>
  <c r="H23" i="36"/>
  <c r="O22" i="34"/>
  <c r="O22" i="36" s="1"/>
  <c r="N22" i="34"/>
  <c r="N22" i="36" s="1"/>
  <c r="J22" i="34"/>
  <c r="J22" i="36" s="1"/>
  <c r="H22" i="34"/>
  <c r="H22" i="36" s="1"/>
  <c r="G22" i="34"/>
  <c r="G22" i="36" s="1"/>
  <c r="F22" i="34"/>
  <c r="F22" i="36" s="1"/>
  <c r="B22" i="34"/>
  <c r="B22" i="36" s="1"/>
  <c r="M21" i="34"/>
  <c r="M21" i="36" s="1"/>
  <c r="L21" i="34"/>
  <c r="L21" i="36" s="1"/>
  <c r="H21" i="34"/>
  <c r="H21" i="36"/>
  <c r="F21" i="34"/>
  <c r="F21" i="36"/>
  <c r="E21" i="34"/>
  <c r="E21" i="36" s="1"/>
  <c r="B21" i="34"/>
  <c r="B21" i="36" s="1"/>
  <c r="O20" i="34"/>
  <c r="O20" i="36" s="1"/>
  <c r="N20" i="34"/>
  <c r="N20" i="36" s="1"/>
  <c r="M20" i="34"/>
  <c r="M20" i="36" s="1"/>
  <c r="L20" i="34"/>
  <c r="L20" i="36"/>
  <c r="K20" i="34"/>
  <c r="K20" i="36" s="1"/>
  <c r="H20" i="34"/>
  <c r="H20" i="36" s="1"/>
  <c r="G20" i="34"/>
  <c r="G20" i="36" s="1"/>
  <c r="F20" i="34"/>
  <c r="F20" i="36" s="1"/>
  <c r="D20" i="34"/>
  <c r="D20" i="36" s="1"/>
  <c r="C20" i="34"/>
  <c r="C20" i="36" s="1"/>
  <c r="B20" i="34"/>
  <c r="B20" i="36" s="1"/>
  <c r="N19" i="34"/>
  <c r="N19" i="36"/>
  <c r="M19" i="34"/>
  <c r="M19" i="36" s="1"/>
  <c r="L19" i="34"/>
  <c r="L19" i="36" s="1"/>
  <c r="J19" i="34"/>
  <c r="J19" i="36" s="1"/>
  <c r="I19" i="34"/>
  <c r="I19" i="36" s="1"/>
  <c r="H19" i="34"/>
  <c r="H19" i="36" s="1"/>
  <c r="G19" i="34"/>
  <c r="G19" i="36" s="1"/>
  <c r="F19" i="34"/>
  <c r="F19" i="36" s="1"/>
  <c r="E19" i="34"/>
  <c r="E19" i="36" s="1"/>
  <c r="D19" i="34"/>
  <c r="D19" i="36" s="1"/>
  <c r="B19" i="34"/>
  <c r="B19" i="36" s="1"/>
  <c r="O18" i="34"/>
  <c r="O18" i="36" s="1"/>
  <c r="N18" i="34"/>
  <c r="N18" i="36" s="1"/>
  <c r="M18" i="34"/>
  <c r="M18" i="36" s="1"/>
  <c r="L18" i="34"/>
  <c r="L18" i="36"/>
  <c r="K18" i="34"/>
  <c r="K18" i="36" s="1"/>
  <c r="G18" i="34"/>
  <c r="G18" i="36" s="1"/>
  <c r="F18" i="34"/>
  <c r="F18" i="36" s="1"/>
  <c r="E18" i="34"/>
  <c r="E18" i="36" s="1"/>
  <c r="D18" i="34"/>
  <c r="D18" i="36" s="1"/>
  <c r="D18" i="39" s="1"/>
  <c r="D18" i="27" s="1"/>
  <c r="AV19" i="3" s="1"/>
  <c r="J19" s="1"/>
  <c r="N17" i="34"/>
  <c r="N17" i="36" s="1"/>
  <c r="M17" i="34"/>
  <c r="M17" i="36" s="1"/>
  <c r="L17" i="34"/>
  <c r="L17" i="36" s="1"/>
  <c r="H17" i="34"/>
  <c r="H17" i="36" s="1"/>
  <c r="G17" i="34"/>
  <c r="G17" i="36" s="1"/>
  <c r="E17" i="34"/>
  <c r="E17" i="36" s="1"/>
  <c r="D17" i="34"/>
  <c r="D17" i="36" s="1"/>
  <c r="B17" i="34"/>
  <c r="B17" i="36" s="1"/>
  <c r="O16" i="34"/>
  <c r="O16" i="36" s="1"/>
  <c r="N16" i="34"/>
  <c r="N16" i="36" s="1"/>
  <c r="M16" i="34"/>
  <c r="M16" i="36" s="1"/>
  <c r="L16" i="34"/>
  <c r="L16" i="36" s="1"/>
  <c r="K16" i="34"/>
  <c r="K16" i="36" s="1"/>
  <c r="J16" i="34"/>
  <c r="J16" i="36" s="1"/>
  <c r="H16" i="34"/>
  <c r="H16" i="36" s="1"/>
  <c r="G16" i="34"/>
  <c r="G16" i="36" s="1"/>
  <c r="F16" i="34"/>
  <c r="F16" i="36" s="1"/>
  <c r="D16" i="34"/>
  <c r="D16" i="36" s="1"/>
  <c r="O15" i="34"/>
  <c r="O15" i="36" s="1"/>
  <c r="N15" i="34"/>
  <c r="N15" i="36" s="1"/>
  <c r="L15" i="34"/>
  <c r="L15" i="36" s="1"/>
  <c r="J15" i="34"/>
  <c r="J15" i="36" s="1"/>
  <c r="H15" i="34"/>
  <c r="H15" i="36" s="1"/>
  <c r="G15" i="34"/>
  <c r="G15" i="36" s="1"/>
  <c r="F15" i="34"/>
  <c r="F15" i="36" s="1"/>
  <c r="E15" i="34"/>
  <c r="E15" i="36" s="1"/>
  <c r="D15" i="34"/>
  <c r="D15" i="36" s="1"/>
  <c r="O14" i="34"/>
  <c r="O14" i="36" s="1"/>
  <c r="N14" i="34"/>
  <c r="N14" i="36" s="1"/>
  <c r="L14" i="34"/>
  <c r="L14" i="36" s="1"/>
  <c r="K14" i="34"/>
  <c r="K14" i="36" s="1"/>
  <c r="G14" i="34"/>
  <c r="G14" i="36" s="1"/>
  <c r="F14" i="34"/>
  <c r="F14" i="36" s="1"/>
  <c r="D14" i="34"/>
  <c r="D14" i="36" s="1"/>
  <c r="C14" i="34"/>
  <c r="C14" i="36" s="1"/>
  <c r="O13" i="34"/>
  <c r="O13" i="36" s="1"/>
  <c r="N13" i="34"/>
  <c r="N13" i="36" s="1"/>
  <c r="L13" i="34"/>
  <c r="L13" i="36" s="1"/>
  <c r="K13" i="34"/>
  <c r="K13" i="36" s="1"/>
  <c r="J13" i="34"/>
  <c r="J13" i="36"/>
  <c r="G13" i="34"/>
  <c r="G13" i="36" s="1"/>
  <c r="F13" i="34"/>
  <c r="F13" i="36" s="1"/>
  <c r="E13" i="34"/>
  <c r="E13" i="36" s="1"/>
  <c r="D13" i="34"/>
  <c r="D13" i="36" s="1"/>
  <c r="O12" i="34"/>
  <c r="O12" i="36" s="1"/>
  <c r="N12" i="34"/>
  <c r="N12" i="36"/>
  <c r="L12" i="34"/>
  <c r="L12" i="36" s="1"/>
  <c r="K12" i="34"/>
  <c r="K12" i="36" s="1"/>
  <c r="G12" i="34"/>
  <c r="G12" i="36" s="1"/>
  <c r="F12" i="34"/>
  <c r="F12" i="36" s="1"/>
  <c r="D12" i="34"/>
  <c r="D12" i="36" s="1"/>
  <c r="B12" i="34"/>
  <c r="B12" i="36" s="1"/>
  <c r="O11" i="34"/>
  <c r="O11" i="36" s="1"/>
  <c r="N11" i="34"/>
  <c r="N11" i="36" s="1"/>
  <c r="L11" i="34"/>
  <c r="L11" i="36" s="1"/>
  <c r="K11" i="34"/>
  <c r="K11" i="36" s="1"/>
  <c r="J11" i="34"/>
  <c r="J11" i="36" s="1"/>
  <c r="G11" i="34"/>
  <c r="G11" i="36" s="1"/>
  <c r="F11" i="34"/>
  <c r="F11" i="36" s="1"/>
  <c r="E11" i="34"/>
  <c r="E11" i="36" s="1"/>
  <c r="D11" i="34"/>
  <c r="D11" i="36" s="1"/>
  <c r="B11" i="34"/>
  <c r="O10"/>
  <c r="O10" i="36" s="1"/>
  <c r="N10" i="34"/>
  <c r="N10" i="36" s="1"/>
  <c r="L10" i="34"/>
  <c r="L10" i="36" s="1"/>
  <c r="K10" i="34"/>
  <c r="K10" i="36" s="1"/>
  <c r="F10" i="34"/>
  <c r="F10" i="36" s="1"/>
  <c r="D10" i="34"/>
  <c r="D10" i="36" s="1"/>
  <c r="D10" i="39" s="1"/>
  <c r="D10" i="27" s="1"/>
  <c r="AV11" i="3" s="1"/>
  <c r="O9" i="34"/>
  <c r="O9" i="36" s="1"/>
  <c r="N9" i="34"/>
  <c r="N9" i="36" s="1"/>
  <c r="L9" i="34"/>
  <c r="L9" i="36" s="1"/>
  <c r="K9" i="34"/>
  <c r="K9" i="36" s="1"/>
  <c r="J9" i="34"/>
  <c r="J9" i="36"/>
  <c r="G9" i="34"/>
  <c r="G9" i="36" s="1"/>
  <c r="E9" i="34"/>
  <c r="E9" i="36" s="1"/>
  <c r="D9" i="34"/>
  <c r="D9" i="36" s="1"/>
  <c r="O8" i="34"/>
  <c r="O8" i="36" s="1"/>
  <c r="N8" i="34"/>
  <c r="N8" i="36" s="1"/>
  <c r="L8" i="34"/>
  <c r="L8" i="36" s="1"/>
  <c r="K8" i="34"/>
  <c r="K8" i="36" s="1"/>
  <c r="G8" i="34"/>
  <c r="G8" i="36" s="1"/>
  <c r="D8" i="34"/>
  <c r="D8" i="36"/>
  <c r="C8" i="34"/>
  <c r="C8" i="36" s="1"/>
  <c r="N7" i="34"/>
  <c r="N7" i="36" s="1"/>
  <c r="L7" i="34"/>
  <c r="L7" i="36" s="1"/>
  <c r="K7" i="34"/>
  <c r="K7" i="36" s="1"/>
  <c r="J7" i="34"/>
  <c r="J7" i="36" s="1"/>
  <c r="G7" i="34"/>
  <c r="G7" i="36" s="1"/>
  <c r="F7" i="34"/>
  <c r="F7" i="36" s="1"/>
  <c r="D7" i="34"/>
  <c r="D7" i="36" s="1"/>
  <c r="C7" i="34"/>
  <c r="C7" i="36" s="1"/>
  <c r="B7" i="34"/>
  <c r="N6"/>
  <c r="N6" i="36" s="1"/>
  <c r="L6" i="34"/>
  <c r="L6" i="36" s="1"/>
  <c r="K6" i="34"/>
  <c r="K6" i="36" s="1"/>
  <c r="G6" i="34"/>
  <c r="G6" i="36" s="1"/>
  <c r="F6" i="34"/>
  <c r="F6" i="36"/>
  <c r="D6" i="34"/>
  <c r="D6" i="36" s="1"/>
  <c r="O5" i="34"/>
  <c r="O5" i="36" s="1"/>
  <c r="N5" i="34"/>
  <c r="N5" i="36" s="1"/>
  <c r="L5" i="34"/>
  <c r="L5" i="36" s="1"/>
  <c r="K5" i="34"/>
  <c r="K5" i="36" s="1"/>
  <c r="G5" i="34"/>
  <c r="G5" i="36" s="1"/>
  <c r="F5" i="34"/>
  <c r="F5" i="36" s="1"/>
  <c r="E5" i="34"/>
  <c r="E5" i="36" s="1"/>
  <c r="D5" i="34"/>
  <c r="D5" i="36" s="1"/>
  <c r="O4" i="34"/>
  <c r="O4" i="36" s="1"/>
  <c r="N4" i="34"/>
  <c r="N4" i="36" s="1"/>
  <c r="L4" i="34"/>
  <c r="L4" i="36" s="1"/>
  <c r="G4" i="34"/>
  <c r="G4" i="36" s="1"/>
  <c r="F4" i="34"/>
  <c r="F4" i="36" s="1"/>
  <c r="D4" i="34"/>
  <c r="D4" i="36"/>
  <c r="C4" i="34"/>
  <c r="C4" i="36" s="1"/>
  <c r="O3" i="34"/>
  <c r="O3" i="36" s="1"/>
  <c r="N3" i="34"/>
  <c r="N3" i="36" s="1"/>
  <c r="L3" i="34"/>
  <c r="L3" i="36" s="1"/>
  <c r="K3" i="34"/>
  <c r="K3" i="36" s="1"/>
  <c r="J3" i="34"/>
  <c r="J3" i="36" s="1"/>
  <c r="G3" i="34"/>
  <c r="G3" i="36" s="1"/>
  <c r="F3" i="34"/>
  <c r="F3" i="36" s="1"/>
  <c r="D3" i="34"/>
  <c r="D3" i="36"/>
  <c r="B3" i="34"/>
  <c r="H13" i="33"/>
  <c r="H12" s="1"/>
  <c r="H11"/>
  <c r="H10" s="1"/>
  <c r="H9" s="1"/>
  <c r="H8" s="1"/>
  <c r="H7" s="1"/>
  <c r="H6" s="1"/>
  <c r="H5" s="1"/>
  <c r="H4" s="1"/>
  <c r="H3" s="1"/>
  <c r="B11"/>
  <c r="B10" s="1"/>
  <c r="N6" i="30"/>
  <c r="G5"/>
  <c r="G5" i="31" s="1"/>
  <c r="E5" i="30"/>
  <c r="C5"/>
  <c r="E4"/>
  <c r="I17" i="29"/>
  <c r="I16"/>
  <c r="H13"/>
  <c r="H12" s="1"/>
  <c r="D18" i="28"/>
  <c r="F15"/>
  <c r="O37" i="25"/>
  <c r="N37"/>
  <c r="FM38" i="3" s="1"/>
  <c r="M37" i="25"/>
  <c r="FA38" i="3" s="1"/>
  <c r="L37" i="25"/>
  <c r="EO38" i="3" s="1"/>
  <c r="K37" i="25"/>
  <c r="EC38" i="3" s="1"/>
  <c r="J37" i="25"/>
  <c r="DQ38" i="3" s="1"/>
  <c r="I37" i="25"/>
  <c r="DE38" i="3" s="1"/>
  <c r="H37" i="25"/>
  <c r="CS38" i="3" s="1"/>
  <c r="G37" i="25"/>
  <c r="CG38" i="3" s="1"/>
  <c r="F37" i="25"/>
  <c r="BU38" i="3" s="1"/>
  <c r="E37" i="25"/>
  <c r="BI38" i="3" s="1"/>
  <c r="D37" i="25"/>
  <c r="AW38" i="3" s="1"/>
  <c r="C37" i="25"/>
  <c r="AK38" i="3" s="1"/>
  <c r="B37" i="25"/>
  <c r="O36"/>
  <c r="N36"/>
  <c r="M36"/>
  <c r="FA37" i="3" s="1"/>
  <c r="L36" i="25"/>
  <c r="EO37" i="3" s="1"/>
  <c r="K36" i="25"/>
  <c r="J36"/>
  <c r="I36"/>
  <c r="H36"/>
  <c r="CS37" i="3" s="1"/>
  <c r="G36" i="25"/>
  <c r="F36"/>
  <c r="E36"/>
  <c r="D36"/>
  <c r="AW37" i="3" s="1"/>
  <c r="M37" s="1"/>
  <c r="C36" i="25"/>
  <c r="B36"/>
  <c r="Y37" i="3" s="1"/>
  <c r="O35" i="25"/>
  <c r="FY36" i="3" s="1"/>
  <c r="N35" i="25"/>
  <c r="M35"/>
  <c r="L35"/>
  <c r="K35"/>
  <c r="J35"/>
  <c r="DQ36" i="3" s="1"/>
  <c r="I35" i="25"/>
  <c r="H35"/>
  <c r="G35"/>
  <c r="F35"/>
  <c r="BU36" i="3" s="1"/>
  <c r="E35" i="25"/>
  <c r="D35"/>
  <c r="AW36" i="3" s="1"/>
  <c r="C35" i="25"/>
  <c r="AK36" i="3" s="1"/>
  <c r="B35" i="25"/>
  <c r="Y36" i="3" s="1"/>
  <c r="O34" i="25"/>
  <c r="N34"/>
  <c r="FM35" i="3" s="1"/>
  <c r="M34" i="25"/>
  <c r="FA35" i="3" s="1"/>
  <c r="L34" i="25"/>
  <c r="EO35" i="3" s="1"/>
  <c r="K34" i="25"/>
  <c r="J34"/>
  <c r="I34"/>
  <c r="H34"/>
  <c r="CS35" i="3" s="1"/>
  <c r="G34" i="25"/>
  <c r="F34"/>
  <c r="E34"/>
  <c r="BI35" i="3" s="1"/>
  <c r="D34" i="25"/>
  <c r="AW35" i="3" s="1"/>
  <c r="C34" i="25"/>
  <c r="B34"/>
  <c r="O33"/>
  <c r="FY34" i="3" s="1"/>
  <c r="N33" i="25"/>
  <c r="FM34" i="3" s="1"/>
  <c r="M33" i="25"/>
  <c r="L33"/>
  <c r="EO34" i="3" s="1"/>
  <c r="K33" i="25"/>
  <c r="EC34" i="3" s="1"/>
  <c r="J33" i="25"/>
  <c r="DQ34" i="3" s="1"/>
  <c r="I33" i="25"/>
  <c r="H33"/>
  <c r="CS34" i="3" s="1"/>
  <c r="G33" i="25"/>
  <c r="CG34" i="3" s="1"/>
  <c r="F33" i="25"/>
  <c r="BU34" i="3" s="1"/>
  <c r="E33" i="25"/>
  <c r="D33"/>
  <c r="C33"/>
  <c r="AK34" i="3" s="1"/>
  <c r="B33" i="25"/>
  <c r="Y34" i="3" s="1"/>
  <c r="O32" i="25"/>
  <c r="N32"/>
  <c r="FM33" i="3" s="1"/>
  <c r="M32" i="25"/>
  <c r="FA33" i="3" s="1"/>
  <c r="L32" i="25"/>
  <c r="EO33" i="3" s="1"/>
  <c r="K32" i="25"/>
  <c r="J32"/>
  <c r="DQ33" i="3" s="1"/>
  <c r="I32" i="25"/>
  <c r="DE33" i="3" s="1"/>
  <c r="H32" i="25"/>
  <c r="CS33" i="3" s="1"/>
  <c r="G32" i="25"/>
  <c r="F32"/>
  <c r="BU33" i="3" s="1"/>
  <c r="E32" i="25"/>
  <c r="BI33" i="3" s="1"/>
  <c r="D32" i="25"/>
  <c r="AW33" i="3" s="1"/>
  <c r="C32" i="25"/>
  <c r="B32"/>
  <c r="Y33" i="3" s="1"/>
  <c r="O31" i="25"/>
  <c r="FY32" i="3" s="1"/>
  <c r="N31" i="25"/>
  <c r="FM32" i="3" s="1"/>
  <c r="M31" i="25"/>
  <c r="L31"/>
  <c r="K31"/>
  <c r="J31"/>
  <c r="DQ32" i="3" s="1"/>
  <c r="I31" i="25"/>
  <c r="H31"/>
  <c r="CS32" i="3" s="1"/>
  <c r="G31" i="25"/>
  <c r="CG32" i="3" s="1"/>
  <c r="F31" i="25"/>
  <c r="BU32" i="3" s="1"/>
  <c r="E31" i="25"/>
  <c r="D31"/>
  <c r="AW32" i="3" s="1"/>
  <c r="C31" i="25"/>
  <c r="AK32" i="3" s="1"/>
  <c r="B31" i="25"/>
  <c r="Y32" i="3" s="1"/>
  <c r="O30" i="25"/>
  <c r="N30"/>
  <c r="FM31" i="3" s="1"/>
  <c r="M30" i="25"/>
  <c r="FA31" i="3" s="1"/>
  <c r="L30" i="25"/>
  <c r="EO31" i="3" s="1"/>
  <c r="K30" i="25"/>
  <c r="J30"/>
  <c r="I30"/>
  <c r="DE31" i="3" s="1"/>
  <c r="H30" i="25"/>
  <c r="CS31" i="3" s="1"/>
  <c r="G30" i="25"/>
  <c r="F30"/>
  <c r="E30"/>
  <c r="BI31" i="3" s="1"/>
  <c r="D30" i="25"/>
  <c r="AW31" i="3" s="1"/>
  <c r="C30" i="25"/>
  <c r="B30"/>
  <c r="Y31" i="3" s="1"/>
  <c r="O29" i="25"/>
  <c r="FY30" i="3" s="1"/>
  <c r="N29" i="25"/>
  <c r="FM30" i="3" s="1"/>
  <c r="M29" i="25"/>
  <c r="L29"/>
  <c r="K29"/>
  <c r="EC30" i="3" s="1"/>
  <c r="J29" i="25"/>
  <c r="DQ30" i="3" s="1"/>
  <c r="I29" i="25"/>
  <c r="H29"/>
  <c r="G29"/>
  <c r="CG30" i="3" s="1"/>
  <c r="F29" i="25"/>
  <c r="E29"/>
  <c r="D29"/>
  <c r="C29"/>
  <c r="AK30" i="3" s="1"/>
  <c r="B29" i="25"/>
  <c r="Y30" i="3" s="1"/>
  <c r="O28" i="25"/>
  <c r="N28"/>
  <c r="FM29" i="3" s="1"/>
  <c r="M28" i="25"/>
  <c r="FA29" i="3" s="1"/>
  <c r="L28" i="25"/>
  <c r="EO29" i="3" s="1"/>
  <c r="K28" i="25"/>
  <c r="J28"/>
  <c r="DQ29" i="3" s="1"/>
  <c r="I28" i="25"/>
  <c r="DE29" i="3" s="1"/>
  <c r="H28" i="25"/>
  <c r="CS29" i="3" s="1"/>
  <c r="G28" i="25"/>
  <c r="F28"/>
  <c r="BU29" i="3" s="1"/>
  <c r="E28" i="25"/>
  <c r="BI29" i="3" s="1"/>
  <c r="D28" i="25"/>
  <c r="AW29" i="3" s="1"/>
  <c r="C28" i="25"/>
  <c r="B28"/>
  <c r="Y29" i="3" s="1"/>
  <c r="O27" i="25"/>
  <c r="N27"/>
  <c r="FM28" i="3" s="1"/>
  <c r="M27" i="25"/>
  <c r="L27"/>
  <c r="K27"/>
  <c r="EC28" i="3" s="1"/>
  <c r="J27" i="25"/>
  <c r="I27"/>
  <c r="H27"/>
  <c r="G27"/>
  <c r="CG28" i="3" s="1"/>
  <c r="F27" i="25"/>
  <c r="BU28" i="3" s="1"/>
  <c r="E27" i="25"/>
  <c r="D27"/>
  <c r="AW28" i="3" s="1"/>
  <c r="C27" i="25"/>
  <c r="AK28" i="3" s="1"/>
  <c r="B27" i="25"/>
  <c r="Y28" i="3" s="1"/>
  <c r="O26" i="25"/>
  <c r="N26"/>
  <c r="FM27" i="3" s="1"/>
  <c r="M26" i="25"/>
  <c r="FA27" i="3" s="1"/>
  <c r="L26" i="25"/>
  <c r="EO27" i="3" s="1"/>
  <c r="K26" i="25"/>
  <c r="J26"/>
  <c r="DQ27" i="3" s="1"/>
  <c r="I26" i="25"/>
  <c r="DE27" i="3" s="1"/>
  <c r="H26" i="25"/>
  <c r="G26"/>
  <c r="F26"/>
  <c r="BU27" i="3" s="1"/>
  <c r="E26" i="25"/>
  <c r="BI27" i="3" s="1"/>
  <c r="D26" i="25"/>
  <c r="AW27" i="3" s="1"/>
  <c r="C26" i="25"/>
  <c r="B26"/>
  <c r="Y27" i="3" s="1"/>
  <c r="O25" i="25"/>
  <c r="N25"/>
  <c r="FM26" i="3" s="1"/>
  <c r="M25" i="25"/>
  <c r="L25"/>
  <c r="K25"/>
  <c r="EC26" i="3" s="1"/>
  <c r="J25" i="25"/>
  <c r="I25"/>
  <c r="H25"/>
  <c r="G25"/>
  <c r="F25"/>
  <c r="E25"/>
  <c r="D25"/>
  <c r="AW26" i="3" s="1"/>
  <c r="C25" i="25"/>
  <c r="AK26" i="3" s="1"/>
  <c r="B25" i="25"/>
  <c r="Y26" i="3" s="1"/>
  <c r="O24" i="25"/>
  <c r="N24"/>
  <c r="FM25" i="3" s="1"/>
  <c r="M24" i="25"/>
  <c r="L24"/>
  <c r="EO25" i="3" s="1"/>
  <c r="K24" i="25"/>
  <c r="J24"/>
  <c r="DQ25" i="3" s="1"/>
  <c r="I24" i="25"/>
  <c r="DE25" i="3" s="1"/>
  <c r="H24" i="25"/>
  <c r="CS25" i="3" s="1"/>
  <c r="G24" i="25"/>
  <c r="F24"/>
  <c r="BU25" i="3" s="1"/>
  <c r="E24" i="25"/>
  <c r="BI25" i="3" s="1"/>
  <c r="D24" i="25"/>
  <c r="C24"/>
  <c r="B24"/>
  <c r="O23"/>
  <c r="N23"/>
  <c r="FM24" i="3" s="1"/>
  <c r="M23" i="25"/>
  <c r="L23"/>
  <c r="K23"/>
  <c r="EC24" i="3" s="1"/>
  <c r="J23" i="25"/>
  <c r="DQ24" i="3" s="1"/>
  <c r="I23" i="25"/>
  <c r="H23"/>
  <c r="G23"/>
  <c r="F23"/>
  <c r="BU24" i="3" s="1"/>
  <c r="E23" i="25"/>
  <c r="D23"/>
  <c r="AW24" i="3" s="1"/>
  <c r="C23" i="25"/>
  <c r="AK24" i="3" s="1"/>
  <c r="B23" i="25"/>
  <c r="Y24" i="3" s="1"/>
  <c r="O22" i="25"/>
  <c r="N22"/>
  <c r="M22"/>
  <c r="FA23" i="3" s="1"/>
  <c r="L22" i="25"/>
  <c r="EO23" i="3" s="1"/>
  <c r="K22" i="25"/>
  <c r="J22"/>
  <c r="DQ23" i="3" s="1"/>
  <c r="I22" i="25"/>
  <c r="DE23" i="3" s="1"/>
  <c r="H22" i="25"/>
  <c r="CS23" i="3" s="1"/>
  <c r="G22" i="25"/>
  <c r="F22"/>
  <c r="BU23" i="3" s="1"/>
  <c r="E22" i="25"/>
  <c r="BI23" i="3" s="1"/>
  <c r="D22" i="25"/>
  <c r="C22"/>
  <c r="B22"/>
  <c r="O21"/>
  <c r="FY22" i="3" s="1"/>
  <c r="N21" i="25"/>
  <c r="M21"/>
  <c r="L21"/>
  <c r="K21"/>
  <c r="EC22" i="3" s="1"/>
  <c r="J21" i="25"/>
  <c r="DQ22" i="3" s="1"/>
  <c r="I21" i="25"/>
  <c r="H21"/>
  <c r="G21"/>
  <c r="F21"/>
  <c r="BU22" i="3" s="1"/>
  <c r="E21" i="25"/>
  <c r="D21"/>
  <c r="C21"/>
  <c r="AK22" i="3" s="1"/>
  <c r="B21" i="25"/>
  <c r="Y22" i="3" s="1"/>
  <c r="O20" i="25"/>
  <c r="N20"/>
  <c r="FM21" i="3" s="1"/>
  <c r="M20" i="25"/>
  <c r="L20"/>
  <c r="EO21" i="3" s="1"/>
  <c r="K20" i="25"/>
  <c r="J20"/>
  <c r="I20"/>
  <c r="DE21" i="3" s="1"/>
  <c r="H20" i="25"/>
  <c r="CS21" i="3" s="1"/>
  <c r="G20" i="25"/>
  <c r="F20"/>
  <c r="E20"/>
  <c r="BI21" i="3" s="1"/>
  <c r="D20" i="25"/>
  <c r="AW21" i="3" s="1"/>
  <c r="C20" i="25"/>
  <c r="B20"/>
  <c r="Y21" i="3" s="1"/>
  <c r="O19" i="25"/>
  <c r="N19"/>
  <c r="FM20" i="3" s="1"/>
  <c r="M19" i="25"/>
  <c r="L19"/>
  <c r="K19"/>
  <c r="EC20" i="3" s="1"/>
  <c r="J19" i="25"/>
  <c r="DQ20" i="3" s="1"/>
  <c r="I19" i="25"/>
  <c r="H19"/>
  <c r="G19"/>
  <c r="CG20" i="3" s="1"/>
  <c r="F19" i="25"/>
  <c r="BU20" i="3" s="1"/>
  <c r="E19" i="25"/>
  <c r="D19"/>
  <c r="AW20" i="3" s="1"/>
  <c r="C19" i="25"/>
  <c r="AK20" i="3" s="1"/>
  <c r="B19" i="25"/>
  <c r="Y20" i="3" s="1"/>
  <c r="O18" i="25"/>
  <c r="N18"/>
  <c r="FM19" i="3" s="1"/>
  <c r="M18" i="25"/>
  <c r="L18"/>
  <c r="EO19" i="3" s="1"/>
  <c r="K18" i="25"/>
  <c r="J18"/>
  <c r="I18"/>
  <c r="DE19" i="3" s="1"/>
  <c r="H18" i="25"/>
  <c r="CS19" i="3" s="1"/>
  <c r="G18" i="25"/>
  <c r="F18"/>
  <c r="E18"/>
  <c r="BI19" i="3" s="1"/>
  <c r="D18" i="25"/>
  <c r="AW19" i="3" s="1"/>
  <c r="C18" i="25"/>
  <c r="B18"/>
  <c r="O17"/>
  <c r="FY18" i="3" s="1"/>
  <c r="N17" i="25"/>
  <c r="FM18" i="3" s="1"/>
  <c r="M17" i="25"/>
  <c r="L17"/>
  <c r="EO18" i="3" s="1"/>
  <c r="K17" i="25"/>
  <c r="EC18" i="3" s="1"/>
  <c r="J17" i="25"/>
  <c r="DQ18" i="3" s="1"/>
  <c r="I17" i="25"/>
  <c r="H17"/>
  <c r="G17"/>
  <c r="F17"/>
  <c r="BU18" i="3" s="1"/>
  <c r="E17" i="25"/>
  <c r="D17"/>
  <c r="AW18" i="3" s="1"/>
  <c r="C17" i="25"/>
  <c r="AK18" i="3" s="1"/>
  <c r="B17" i="25"/>
  <c r="Y18" i="3" s="1"/>
  <c r="O16" i="25"/>
  <c r="N16"/>
  <c r="M16"/>
  <c r="L16"/>
  <c r="K16"/>
  <c r="J16"/>
  <c r="DQ17" i="3" s="1"/>
  <c r="I16" i="25"/>
  <c r="DE17" i="3" s="1"/>
  <c r="H16" i="25"/>
  <c r="CS17" i="3" s="1"/>
  <c r="G16" i="25"/>
  <c r="F16"/>
  <c r="BU17" i="3" s="1"/>
  <c r="E16" i="25"/>
  <c r="BI17" i="3" s="1"/>
  <c r="D16" i="25"/>
  <c r="AW17" i="3" s="1"/>
  <c r="C16" i="25"/>
  <c r="B16"/>
  <c r="Y17" i="3" s="1"/>
  <c r="O15" i="25"/>
  <c r="N15"/>
  <c r="FM16" i="3" s="1"/>
  <c r="M15" i="25"/>
  <c r="L15"/>
  <c r="K15"/>
  <c r="EC16" i="3" s="1"/>
  <c r="J15" i="25"/>
  <c r="DQ16" i="3" s="1"/>
  <c r="I15" i="25"/>
  <c r="H15"/>
  <c r="G15"/>
  <c r="F15"/>
  <c r="BU16" i="3" s="1"/>
  <c r="E15" i="25"/>
  <c r="D15"/>
  <c r="AW16" i="3" s="1"/>
  <c r="C15" i="25"/>
  <c r="AK16" i="3" s="1"/>
  <c r="B15" i="25"/>
  <c r="Y16" i="3" s="1"/>
  <c r="O14" i="25"/>
  <c r="N14"/>
  <c r="M14"/>
  <c r="L14"/>
  <c r="EO15" i="3" s="1"/>
  <c r="K14" i="25"/>
  <c r="J14"/>
  <c r="I14"/>
  <c r="DE15" i="3" s="1"/>
  <c r="H14" i="25"/>
  <c r="G14"/>
  <c r="F14"/>
  <c r="E14"/>
  <c r="BI15" i="3" s="1"/>
  <c r="D14" i="25"/>
  <c r="AW15" i="3" s="1"/>
  <c r="C14" i="25"/>
  <c r="B14"/>
  <c r="Y15" i="3" s="1"/>
  <c r="O13" i="25"/>
  <c r="N13"/>
  <c r="FM14" i="3" s="1"/>
  <c r="M13" i="25"/>
  <c r="L13"/>
  <c r="K13"/>
  <c r="EC14" i="3" s="1"/>
  <c r="J13" i="25"/>
  <c r="DQ14" i="3" s="1"/>
  <c r="I13" i="25"/>
  <c r="H13"/>
  <c r="G13"/>
  <c r="CG14" i="3" s="1"/>
  <c r="F13" i="25"/>
  <c r="BU14" i="3" s="1"/>
  <c r="E13" i="25"/>
  <c r="D13"/>
  <c r="C13"/>
  <c r="AK14" i="3" s="1"/>
  <c r="B13" i="25"/>
  <c r="Y14" i="3" s="1"/>
  <c r="O12" i="25"/>
  <c r="N12"/>
  <c r="M12"/>
  <c r="L12"/>
  <c r="EO13" i="3" s="1"/>
  <c r="K12" i="25"/>
  <c r="J12"/>
  <c r="I12"/>
  <c r="DE13" i="3" s="1"/>
  <c r="H12" i="25"/>
  <c r="CS13" i="3" s="1"/>
  <c r="G12" i="25"/>
  <c r="F12"/>
  <c r="BU13" i="3" s="1"/>
  <c r="E12" i="25"/>
  <c r="BI13" i="3" s="1"/>
  <c r="D12" i="25"/>
  <c r="AW13" i="3" s="1"/>
  <c r="M13" s="1"/>
  <c r="C12" i="25"/>
  <c r="B12"/>
  <c r="Y13" i="3" s="1"/>
  <c r="O11" i="25"/>
  <c r="FY12" i="3" s="1"/>
  <c r="N11" i="25"/>
  <c r="M11"/>
  <c r="L11"/>
  <c r="EO12" i="3" s="1"/>
  <c r="K11" i="25"/>
  <c r="EC12" i="3" s="1"/>
  <c r="J11" i="25"/>
  <c r="DQ12" i="3" s="1"/>
  <c r="I11" i="25"/>
  <c r="H11"/>
  <c r="G11"/>
  <c r="F11"/>
  <c r="BU12" i="3" s="1"/>
  <c r="E11" i="25"/>
  <c r="D11"/>
  <c r="AW12" i="3" s="1"/>
  <c r="C11" i="25"/>
  <c r="AK12" i="3" s="1"/>
  <c r="B11" i="25"/>
  <c r="Y12" i="3" s="1"/>
  <c r="O10" i="25"/>
  <c r="N10"/>
  <c r="M10"/>
  <c r="FA11" i="3" s="1"/>
  <c r="L10" i="25"/>
  <c r="K10"/>
  <c r="J10"/>
  <c r="I10"/>
  <c r="DE11" i="3" s="1"/>
  <c r="H10" i="25"/>
  <c r="CS11" i="3" s="1"/>
  <c r="G10" i="25"/>
  <c r="F10"/>
  <c r="BU11" i="3" s="1"/>
  <c r="E10" i="25"/>
  <c r="BI11" i="3" s="1"/>
  <c r="D10" i="25"/>
  <c r="C10"/>
  <c r="B10"/>
  <c r="Y11" i="3" s="1"/>
  <c r="O9" i="25"/>
  <c r="N9"/>
  <c r="M9"/>
  <c r="L9"/>
  <c r="K9"/>
  <c r="J9"/>
  <c r="DQ10" i="3" s="1"/>
  <c r="I9" i="25"/>
  <c r="H9"/>
  <c r="G9"/>
  <c r="F9"/>
  <c r="BU10" i="3" s="1"/>
  <c r="E9" i="25"/>
  <c r="D9"/>
  <c r="C9"/>
  <c r="AK10" i="3" s="1"/>
  <c r="B9" i="25"/>
  <c r="Y10" i="3" s="1"/>
  <c r="O8" i="25"/>
  <c r="N8"/>
  <c r="M8"/>
  <c r="L8"/>
  <c r="EO9" i="3" s="1"/>
  <c r="K8" i="25"/>
  <c r="J8"/>
  <c r="I8"/>
  <c r="DE9" i="3" s="1"/>
  <c r="H8" i="25"/>
  <c r="CS9" i="3" s="1"/>
  <c r="G8" i="25"/>
  <c r="F8"/>
  <c r="BU9" i="3" s="1"/>
  <c r="E8" i="25"/>
  <c r="BI9" i="3" s="1"/>
  <c r="D8" i="25"/>
  <c r="AW9" i="3" s="1"/>
  <c r="C8" i="25"/>
  <c r="B8"/>
  <c r="Y9" i="3" s="1"/>
  <c r="O7" i="25"/>
  <c r="FY8" i="3" s="1"/>
  <c r="N7" i="25"/>
  <c r="FM8" i="3" s="1"/>
  <c r="M7" i="25"/>
  <c r="L7"/>
  <c r="K7"/>
  <c r="EC8" i="3" s="1"/>
  <c r="J7" i="25"/>
  <c r="I7"/>
  <c r="H7"/>
  <c r="G7"/>
  <c r="F7"/>
  <c r="BU8" i="3" s="1"/>
  <c r="E7" i="25"/>
  <c r="D7"/>
  <c r="AW8" i="3" s="1"/>
  <c r="C7" i="25"/>
  <c r="AK8" i="3" s="1"/>
  <c r="B7" i="25"/>
  <c r="Y8" i="3" s="1"/>
  <c r="O6" i="25"/>
  <c r="N6"/>
  <c r="FM7" i="3" s="1"/>
  <c r="M6" i="25"/>
  <c r="L6"/>
  <c r="EO7" i="3" s="1"/>
  <c r="K6" i="25"/>
  <c r="J6"/>
  <c r="I6"/>
  <c r="DE7" i="3" s="1"/>
  <c r="H6" i="25"/>
  <c r="G6"/>
  <c r="F6"/>
  <c r="BU7" i="3" s="1"/>
  <c r="E6" i="25"/>
  <c r="BI7" i="3" s="1"/>
  <c r="D6" i="25"/>
  <c r="AW7" i="3" s="1"/>
  <c r="C6" i="25"/>
  <c r="B6"/>
  <c r="O5"/>
  <c r="N5"/>
  <c r="FM6" i="3" s="1"/>
  <c r="M5" i="25"/>
  <c r="L5"/>
  <c r="EO6" i="3" s="1"/>
  <c r="K5" i="25"/>
  <c r="J5"/>
  <c r="DQ6" i="3" s="1"/>
  <c r="I5" i="25"/>
  <c r="H5"/>
  <c r="G5"/>
  <c r="F5"/>
  <c r="BU6" i="3" s="1"/>
  <c r="E5" i="25"/>
  <c r="D5"/>
  <c r="AW6" i="3" s="1"/>
  <c r="M6" s="1"/>
  <c r="C5" i="25"/>
  <c r="AK6" i="3" s="1"/>
  <c r="B5" i="25"/>
  <c r="Y6" i="3" s="1"/>
  <c r="O4" i="25"/>
  <c r="N4"/>
  <c r="FM5" i="3" s="1"/>
  <c r="M4" i="25"/>
  <c r="L4"/>
  <c r="EO5" i="3" s="1"/>
  <c r="K4" i="25"/>
  <c r="J4"/>
  <c r="I4"/>
  <c r="H4"/>
  <c r="CS5" i="3" s="1"/>
  <c r="G4" i="25"/>
  <c r="F4"/>
  <c r="E4"/>
  <c r="D4"/>
  <c r="AW5" i="3" s="1"/>
  <c r="C4" i="25"/>
  <c r="B4"/>
  <c r="O3"/>
  <c r="N3"/>
  <c r="FM4" i="3" s="1"/>
  <c r="M3" i="25"/>
  <c r="L3"/>
  <c r="K3"/>
  <c r="J3"/>
  <c r="DQ4" i="3" s="1"/>
  <c r="I3" i="25"/>
  <c r="H3"/>
  <c r="G3"/>
  <c r="F3"/>
  <c r="BU4" i="3" s="1"/>
  <c r="E3" i="25"/>
  <c r="D3"/>
  <c r="AW4" i="3" s="1"/>
  <c r="C3" i="25"/>
  <c r="AK4" i="3" s="1"/>
  <c r="B3" i="25"/>
  <c r="Y4" i="3" s="1"/>
  <c r="O37" i="24"/>
  <c r="N37"/>
  <c r="FO38" i="3" s="1"/>
  <c r="M37" i="24"/>
  <c r="FC38" i="3" s="1"/>
  <c r="L37" i="24"/>
  <c r="EQ38" i="3" s="1"/>
  <c r="K37" i="24"/>
  <c r="EE38" i="3" s="1"/>
  <c r="J37" i="24"/>
  <c r="DS38" i="3" s="1"/>
  <c r="I37" i="24"/>
  <c r="DG38" i="3" s="1"/>
  <c r="H37" i="24"/>
  <c r="CU38" i="3" s="1"/>
  <c r="G37" i="24"/>
  <c r="CI38" i="3" s="1"/>
  <c r="F37" i="24"/>
  <c r="BW38" i="3" s="1"/>
  <c r="E37" i="24"/>
  <c r="BK38" i="3" s="1"/>
  <c r="C37" i="24"/>
  <c r="AM38" i="3" s="1"/>
  <c r="B37" i="24"/>
  <c r="D35"/>
  <c r="D36" s="1"/>
  <c r="D16"/>
  <c r="O37" i="22"/>
  <c r="N37"/>
  <c r="FH38" i="3" s="1"/>
  <c r="M37" i="22"/>
  <c r="EV38" i="3" s="1"/>
  <c r="L37" i="22"/>
  <c r="EJ38" i="3" s="1"/>
  <c r="K37" i="22"/>
  <c r="DX38" i="3" s="1"/>
  <c r="J37" i="22"/>
  <c r="DL38" i="3" s="1"/>
  <c r="I37" i="22"/>
  <c r="CZ38" i="3" s="1"/>
  <c r="H37" i="22"/>
  <c r="CN38" i="3" s="1"/>
  <c r="G37" i="22"/>
  <c r="CB38" i="3" s="1"/>
  <c r="F37" i="22"/>
  <c r="BP38" i="3" s="1"/>
  <c r="E37" i="22"/>
  <c r="BD38" i="3" s="1"/>
  <c r="D37" i="22"/>
  <c r="AR38" i="3" s="1"/>
  <c r="C37" i="22"/>
  <c r="B37"/>
  <c r="O36"/>
  <c r="FT37" i="3" s="1"/>
  <c r="N36" i="22"/>
  <c r="FH37" i="3" s="1"/>
  <c r="M36" i="22"/>
  <c r="L36"/>
  <c r="EJ37" i="3" s="1"/>
  <c r="K36" i="22"/>
  <c r="DX37" i="3" s="1"/>
  <c r="J36" i="22"/>
  <c r="DL37" i="3" s="1"/>
  <c r="I36" i="22"/>
  <c r="H36"/>
  <c r="G36"/>
  <c r="F36"/>
  <c r="BP37" i="3" s="1"/>
  <c r="E36" i="22"/>
  <c r="D36"/>
  <c r="AR37" i="3" s="1"/>
  <c r="C36" i="22"/>
  <c r="AF37" i="3" s="1"/>
  <c r="B36" i="22"/>
  <c r="T37" i="3" s="1"/>
  <c r="O35" i="22"/>
  <c r="N35"/>
  <c r="M35"/>
  <c r="EV36" i="3" s="1"/>
  <c r="L35" i="22"/>
  <c r="EJ36" i="3" s="1"/>
  <c r="K35" i="22"/>
  <c r="J35"/>
  <c r="I35"/>
  <c r="CZ36" i="3" s="1"/>
  <c r="H35" i="22"/>
  <c r="CN36" i="3" s="1"/>
  <c r="G35" i="22"/>
  <c r="F35"/>
  <c r="BP36" i="3" s="1"/>
  <c r="E35" i="22"/>
  <c r="D35"/>
  <c r="AR36" i="3" s="1"/>
  <c r="C35" i="22"/>
  <c r="AF36" i="3" s="1"/>
  <c r="B35" i="22"/>
  <c r="T36" i="3" s="1"/>
  <c r="O34" i="22"/>
  <c r="N34"/>
  <c r="M34"/>
  <c r="EV35" i="3" s="1"/>
  <c r="L34" i="22"/>
  <c r="EJ35" i="3" s="1"/>
  <c r="K34" i="22"/>
  <c r="DX35" i="3" s="1"/>
  <c r="J34" i="22"/>
  <c r="DL35" i="3" s="1"/>
  <c r="I34" i="22"/>
  <c r="CZ35" i="3" s="1"/>
  <c r="H34" i="22"/>
  <c r="CN35" i="3" s="1"/>
  <c r="G34" i="22"/>
  <c r="CB35" i="3" s="1"/>
  <c r="F34" i="22"/>
  <c r="BP35" i="3" s="1"/>
  <c r="E34" i="22"/>
  <c r="BD35" i="3" s="1"/>
  <c r="D34" i="22"/>
  <c r="AR35" i="3" s="1"/>
  <c r="C34" i="22"/>
  <c r="AF35" i="3" s="1"/>
  <c r="B34" i="22"/>
  <c r="T35" i="3" s="1"/>
  <c r="O33" i="22"/>
  <c r="FT34" i="3" s="1"/>
  <c r="N33" i="22"/>
  <c r="FH34" i="3" s="1"/>
  <c r="M33" i="22"/>
  <c r="L33"/>
  <c r="EJ34" i="3" s="1"/>
  <c r="K33" i="22"/>
  <c r="DX34" i="3" s="1"/>
  <c r="J33" i="22"/>
  <c r="DL34" i="3" s="1"/>
  <c r="I33" i="22"/>
  <c r="CZ34" i="3" s="1"/>
  <c r="H33" i="22"/>
  <c r="CN34" i="3" s="1"/>
  <c r="G33" i="22"/>
  <c r="F33"/>
  <c r="BP34" i="3" s="1"/>
  <c r="E33" i="22"/>
  <c r="D33"/>
  <c r="C33"/>
  <c r="B33"/>
  <c r="T34" i="3" s="1"/>
  <c r="O32" i="22"/>
  <c r="FT33" i="3" s="1"/>
  <c r="N32" i="22"/>
  <c r="FH33" i="3" s="1"/>
  <c r="M32" i="22"/>
  <c r="EV33" i="3" s="1"/>
  <c r="L32" i="22"/>
  <c r="K32"/>
  <c r="DX33" i="3" s="1"/>
  <c r="J32" i="22"/>
  <c r="DL33" i="3" s="1"/>
  <c r="I32" i="22"/>
  <c r="CZ33" i="3" s="1"/>
  <c r="H32" i="22"/>
  <c r="G32"/>
  <c r="CB33" i="3" s="1"/>
  <c r="F32" i="22"/>
  <c r="BP33" i="3" s="1"/>
  <c r="E32" i="22"/>
  <c r="BD33" i="3" s="1"/>
  <c r="D32" i="22"/>
  <c r="AR33" i="3" s="1"/>
  <c r="C32" i="22"/>
  <c r="AF33" i="3" s="1"/>
  <c r="B32" i="22"/>
  <c r="T33" i="3" s="1"/>
  <c r="O31" i="22"/>
  <c r="N31"/>
  <c r="FH32" i="3" s="1"/>
  <c r="M31" i="22"/>
  <c r="EV32" i="3" s="1"/>
  <c r="L31" i="22"/>
  <c r="EJ32" i="3" s="1"/>
  <c r="K31" i="22"/>
  <c r="DX32" i="3" s="1"/>
  <c r="J31" i="22"/>
  <c r="DL32" i="3" s="1"/>
  <c r="I31" i="22"/>
  <c r="CZ32" i="3" s="1"/>
  <c r="H31" i="22"/>
  <c r="CN32" i="3" s="1"/>
  <c r="G31" i="22"/>
  <c r="CB32" i="3" s="1"/>
  <c r="F31" i="22"/>
  <c r="BP32" i="3" s="1"/>
  <c r="E31" i="22"/>
  <c r="D31"/>
  <c r="AR32" i="3" s="1"/>
  <c r="C31" i="22"/>
  <c r="AF32" i="3" s="1"/>
  <c r="B31" i="22"/>
  <c r="T32" i="3" s="1"/>
  <c r="O30" i="22"/>
  <c r="N30"/>
  <c r="FH31" i="3" s="1"/>
  <c r="M30" i="22"/>
  <c r="EV31" i="3" s="1"/>
  <c r="L30" i="22"/>
  <c r="EJ31" i="3" s="1"/>
  <c r="K30" i="22"/>
  <c r="DX31" i="3" s="1"/>
  <c r="J30" i="22"/>
  <c r="DL31" i="3" s="1"/>
  <c r="I30" i="22"/>
  <c r="CZ31" i="3" s="1"/>
  <c r="H30" i="22"/>
  <c r="CN31" i="3" s="1"/>
  <c r="G30" i="22"/>
  <c r="F30"/>
  <c r="BP31" i="3" s="1"/>
  <c r="E30" i="22"/>
  <c r="BD31" i="3" s="1"/>
  <c r="D30" i="22"/>
  <c r="AR31" i="3" s="1"/>
  <c r="C30" i="22"/>
  <c r="AF31" i="3" s="1"/>
  <c r="B30" i="22"/>
  <c r="T31" i="3" s="1"/>
  <c r="O29" i="22"/>
  <c r="N29"/>
  <c r="FH30" i="3" s="1"/>
  <c r="M29" i="22"/>
  <c r="L29"/>
  <c r="EJ30" i="3" s="1"/>
  <c r="K29" i="22"/>
  <c r="J29"/>
  <c r="I29"/>
  <c r="CZ30" i="3" s="1"/>
  <c r="H29" i="22"/>
  <c r="CN30" i="3" s="1"/>
  <c r="G29" i="22"/>
  <c r="CB30" i="3" s="1"/>
  <c r="F29" i="22"/>
  <c r="BP30" i="3" s="1"/>
  <c r="E29" i="22"/>
  <c r="D29"/>
  <c r="AR30" i="3" s="1"/>
  <c r="C29" i="22"/>
  <c r="B29"/>
  <c r="O28"/>
  <c r="N28"/>
  <c r="FH29" i="3" s="1"/>
  <c r="M28" i="22"/>
  <c r="EV29" i="3" s="1"/>
  <c r="L28" i="22"/>
  <c r="EJ29" i="3" s="1"/>
  <c r="K28" i="22"/>
  <c r="DX29" i="3" s="1"/>
  <c r="J28" i="22"/>
  <c r="DL29" i="3" s="1"/>
  <c r="I28" i="22"/>
  <c r="H28"/>
  <c r="CN29" i="3" s="1"/>
  <c r="G28" i="22"/>
  <c r="CB29" i="3" s="1"/>
  <c r="F28" i="22"/>
  <c r="BP29" i="3" s="1"/>
  <c r="E28" i="22"/>
  <c r="BD29" i="3" s="1"/>
  <c r="D28" i="22"/>
  <c r="AR29" i="3" s="1"/>
  <c r="C28" i="22"/>
  <c r="AF29" i="3" s="1"/>
  <c r="B28" i="22"/>
  <c r="T29" i="3" s="1"/>
  <c r="O27" i="22"/>
  <c r="N27"/>
  <c r="M27"/>
  <c r="L27"/>
  <c r="EJ28" i="3" s="1"/>
  <c r="K27" i="22"/>
  <c r="J27"/>
  <c r="I27"/>
  <c r="CZ28" i="3" s="1"/>
  <c r="H27" i="22"/>
  <c r="CN28" i="3" s="1"/>
  <c r="G27" i="22"/>
  <c r="CB28" i="3" s="1"/>
  <c r="F27" i="22"/>
  <c r="BP28" i="3" s="1"/>
  <c r="E27" i="22"/>
  <c r="D27"/>
  <c r="AR28" i="3" s="1"/>
  <c r="C27" i="22"/>
  <c r="AF28" i="3" s="1"/>
  <c r="B27" i="22"/>
  <c r="O26"/>
  <c r="N26"/>
  <c r="FH27" i="3" s="1"/>
  <c r="M26" i="22"/>
  <c r="EV27" i="3" s="1"/>
  <c r="L26" i="22"/>
  <c r="EJ27" i="3" s="1"/>
  <c r="K26" i="22"/>
  <c r="DX27" i="3" s="1"/>
  <c r="J26" i="22"/>
  <c r="I26"/>
  <c r="H26"/>
  <c r="CN27" i="3" s="1"/>
  <c r="G26" i="22"/>
  <c r="F26"/>
  <c r="BP27" i="3" s="1"/>
  <c r="E26" i="22"/>
  <c r="BD27" i="3" s="1"/>
  <c r="D26" i="22"/>
  <c r="AR27" i="3" s="1"/>
  <c r="C26" i="22"/>
  <c r="AF27" i="3" s="1"/>
  <c r="B26" i="22"/>
  <c r="T27" i="3" s="1"/>
  <c r="O25" i="22"/>
  <c r="N25"/>
  <c r="FH26" i="3" s="1"/>
  <c r="M25" i="22"/>
  <c r="EV26" i="3" s="1"/>
  <c r="L25" i="22"/>
  <c r="EJ26" i="3" s="1"/>
  <c r="K25" i="22"/>
  <c r="J25"/>
  <c r="DL26" i="3" s="1"/>
  <c r="I25" i="22"/>
  <c r="CZ26" i="3" s="1"/>
  <c r="H25" i="22"/>
  <c r="CN26" i="3" s="1"/>
  <c r="G25" i="22"/>
  <c r="CB26" i="3" s="1"/>
  <c r="F25" i="22"/>
  <c r="E25"/>
  <c r="D25"/>
  <c r="AR26" i="3" s="1"/>
  <c r="C25" i="22"/>
  <c r="B25"/>
  <c r="T26" i="3" s="1"/>
  <c r="O24" i="22"/>
  <c r="N24"/>
  <c r="FH25" i="3" s="1"/>
  <c r="M24" i="22"/>
  <c r="EV25" i="3" s="1"/>
  <c r="L24" i="22"/>
  <c r="EJ25" i="3" s="1"/>
  <c r="K24" i="22"/>
  <c r="DX25" i="3" s="1"/>
  <c r="J24" i="22"/>
  <c r="DL25" i="3" s="1"/>
  <c r="I24" i="22"/>
  <c r="H24"/>
  <c r="CN25" i="3" s="1"/>
  <c r="G24" i="22"/>
  <c r="F24"/>
  <c r="BP25" i="3" s="1"/>
  <c r="E24" i="22"/>
  <c r="D24"/>
  <c r="AR25" i="3" s="1"/>
  <c r="C24" i="22"/>
  <c r="AF25" i="3" s="1"/>
  <c r="B24" i="22"/>
  <c r="T25" i="3" s="1"/>
  <c r="O23" i="22"/>
  <c r="N23"/>
  <c r="M23"/>
  <c r="L23"/>
  <c r="EJ24" i="3" s="1"/>
  <c r="K23" i="22"/>
  <c r="J23"/>
  <c r="I23"/>
  <c r="H23"/>
  <c r="CN24" i="3" s="1"/>
  <c r="G23" i="22"/>
  <c r="F23"/>
  <c r="BP24" i="3" s="1"/>
  <c r="E23" i="22"/>
  <c r="D23"/>
  <c r="AR24" i="3" s="1"/>
  <c r="C23" i="22"/>
  <c r="AF24" i="3" s="1"/>
  <c r="B23" i="22"/>
  <c r="T24" i="3" s="1"/>
  <c r="O22" i="22"/>
  <c r="N22"/>
  <c r="FH23" i="3" s="1"/>
  <c r="M22" i="22"/>
  <c r="L22"/>
  <c r="EJ23" i="3" s="1"/>
  <c r="K22" i="22"/>
  <c r="J22"/>
  <c r="DL23" i="3" s="1"/>
  <c r="I22" i="22"/>
  <c r="H22"/>
  <c r="CN23" i="3" s="1"/>
  <c r="G22" i="22"/>
  <c r="F22"/>
  <c r="BP23" i="3" s="1"/>
  <c r="E22" i="22"/>
  <c r="BD23" i="3" s="1"/>
  <c r="D22" i="22"/>
  <c r="AR23" i="3" s="1"/>
  <c r="C22" i="22"/>
  <c r="AF23" i="3" s="1"/>
  <c r="B22" i="22"/>
  <c r="T23" i="3" s="1"/>
  <c r="O21" i="22"/>
  <c r="N21"/>
  <c r="M21"/>
  <c r="EV22" i="3" s="1"/>
  <c r="L21" i="22"/>
  <c r="EJ22" i="3" s="1"/>
  <c r="K21" i="22"/>
  <c r="J21"/>
  <c r="DL22" i="3" s="1"/>
  <c r="I21" i="22"/>
  <c r="CZ22" i="3" s="1"/>
  <c r="H21" i="22"/>
  <c r="CN22" i="3" s="1"/>
  <c r="G21" i="22"/>
  <c r="F21"/>
  <c r="BP22" i="3" s="1"/>
  <c r="E21" i="22"/>
  <c r="D21"/>
  <c r="AR22" i="3" s="1"/>
  <c r="C21" i="22"/>
  <c r="B21"/>
  <c r="T22" i="3" s="1"/>
  <c r="O20" i="22"/>
  <c r="FT21" i="3" s="1"/>
  <c r="N20" i="22"/>
  <c r="FH21" i="3" s="1"/>
  <c r="M20" i="22"/>
  <c r="L20"/>
  <c r="EJ21" i="3" s="1"/>
  <c r="K20" i="22"/>
  <c r="DX21" i="3" s="1"/>
  <c r="J20" i="22"/>
  <c r="DL21" i="3" s="1"/>
  <c r="I20" i="22"/>
  <c r="H20"/>
  <c r="CN21" i="3" s="1"/>
  <c r="G20" i="22"/>
  <c r="CB21" i="3" s="1"/>
  <c r="F20" i="22"/>
  <c r="BP21" i="3" s="1"/>
  <c r="E20" i="22"/>
  <c r="D20"/>
  <c r="AR21" i="3" s="1"/>
  <c r="C20" i="22"/>
  <c r="AF21" i="3" s="1"/>
  <c r="B20" i="22"/>
  <c r="T21" i="3" s="1"/>
  <c r="O19" i="22"/>
  <c r="N19"/>
  <c r="FH20" i="3" s="1"/>
  <c r="M19" i="22"/>
  <c r="EV20" i="3" s="1"/>
  <c r="L19" i="22"/>
  <c r="EJ20" i="3" s="1"/>
  <c r="K19" i="22"/>
  <c r="J19"/>
  <c r="DL20" i="3" s="1"/>
  <c r="I19" i="22"/>
  <c r="CZ20" i="3" s="1"/>
  <c r="H19" i="22"/>
  <c r="G19"/>
  <c r="F19"/>
  <c r="BP20" i="3" s="1"/>
  <c r="E19" i="22"/>
  <c r="BD20" i="3" s="1"/>
  <c r="D19" i="22"/>
  <c r="AR20" i="3" s="1"/>
  <c r="C19" i="22"/>
  <c r="AF20" i="3" s="1"/>
  <c r="B19" i="22"/>
  <c r="T20" i="3" s="1"/>
  <c r="O18" i="22"/>
  <c r="FT19" i="3" s="1"/>
  <c r="N18" i="22"/>
  <c r="FH19" i="3" s="1"/>
  <c r="M18" i="22"/>
  <c r="L18"/>
  <c r="EJ19" i="3" s="1"/>
  <c r="K18" i="22"/>
  <c r="DX19" i="3" s="1"/>
  <c r="J18" i="22"/>
  <c r="DL19" i="3" s="1"/>
  <c r="I18" i="22"/>
  <c r="H18"/>
  <c r="CN19" i="3" s="1"/>
  <c r="G18" i="22"/>
  <c r="CB19" i="3" s="1"/>
  <c r="F18" i="22"/>
  <c r="BP19" i="3" s="1"/>
  <c r="E18" i="22"/>
  <c r="BD19" i="3" s="1"/>
  <c r="D18" i="22"/>
  <c r="AR19" i="3" s="1"/>
  <c r="C18" i="22"/>
  <c r="AF19" i="3" s="1"/>
  <c r="B18" i="22"/>
  <c r="T19" i="3" s="1"/>
  <c r="O17" i="22"/>
  <c r="N17"/>
  <c r="M17"/>
  <c r="EV18" i="3" s="1"/>
  <c r="L17" i="22"/>
  <c r="EJ18" i="3" s="1"/>
  <c r="K17" i="22"/>
  <c r="J17"/>
  <c r="DL18" i="3" s="1"/>
  <c r="I17" i="22"/>
  <c r="CZ18" i="3" s="1"/>
  <c r="H17" i="22"/>
  <c r="CN18" i="3" s="1"/>
  <c r="G17" i="22"/>
  <c r="F17"/>
  <c r="BP18" i="3" s="1"/>
  <c r="E17" i="22"/>
  <c r="BD18" i="3" s="1"/>
  <c r="D17" i="22"/>
  <c r="AR18" i="3" s="1"/>
  <c r="C17" i="22"/>
  <c r="B17"/>
  <c r="T18" i="3" s="1"/>
  <c r="O16" i="22"/>
  <c r="FT17" i="3" s="1"/>
  <c r="N16" i="22"/>
  <c r="FH17" i="3" s="1"/>
  <c r="M16" i="22"/>
  <c r="L16"/>
  <c r="EJ17" i="3" s="1"/>
  <c r="K16" i="22"/>
  <c r="J16"/>
  <c r="DL17" i="3" s="1"/>
  <c r="I16" i="22"/>
  <c r="H16"/>
  <c r="CN17" i="3" s="1"/>
  <c r="G16" i="22"/>
  <c r="CB17" i="3" s="1"/>
  <c r="F16" i="22"/>
  <c r="BP17" i="3" s="1"/>
  <c r="E16" i="22"/>
  <c r="BD17" i="3" s="1"/>
  <c r="D16" i="22"/>
  <c r="AR17" i="3" s="1"/>
  <c r="C16" i="22"/>
  <c r="AF17" i="3" s="1"/>
  <c r="B16" i="22"/>
  <c r="T17" i="3" s="1"/>
  <c r="O15" i="22"/>
  <c r="N15"/>
  <c r="M15"/>
  <c r="L15"/>
  <c r="EJ16" i="3" s="1"/>
  <c r="K15" i="22"/>
  <c r="J15"/>
  <c r="DL16" i="3" s="1"/>
  <c r="I15" i="22"/>
  <c r="CZ16" i="3" s="1"/>
  <c r="H15" i="22"/>
  <c r="CN16" i="3" s="1"/>
  <c r="G15" i="22"/>
  <c r="F15"/>
  <c r="BP16" i="3" s="1"/>
  <c r="E15" i="22"/>
  <c r="BD16" i="3" s="1"/>
  <c r="D15" i="22"/>
  <c r="AR16" i="3" s="1"/>
  <c r="C15" i="22"/>
  <c r="AF16" i="3" s="1"/>
  <c r="B15" i="22"/>
  <c r="T16" i="3" s="1"/>
  <c r="O14" i="22"/>
  <c r="FT15" i="3" s="1"/>
  <c r="N14" i="22"/>
  <c r="M14"/>
  <c r="L14"/>
  <c r="EJ15" i="3" s="1"/>
  <c r="K14" i="22"/>
  <c r="J14"/>
  <c r="DL15" i="3" s="1"/>
  <c r="I14" i="22"/>
  <c r="H14"/>
  <c r="CN15" i="3" s="1"/>
  <c r="G14" i="22"/>
  <c r="CB15" i="3" s="1"/>
  <c r="F14" i="22"/>
  <c r="BP15" i="3" s="1"/>
  <c r="E14" i="22"/>
  <c r="BD15" i="3" s="1"/>
  <c r="D14" i="22"/>
  <c r="AR15" i="3" s="1"/>
  <c r="C14" i="22"/>
  <c r="AF15" i="3" s="1"/>
  <c r="B14" i="22"/>
  <c r="T15" i="3" s="1"/>
  <c r="O13" i="22"/>
  <c r="N13"/>
  <c r="FH14" i="3" s="1"/>
  <c r="M13" i="22"/>
  <c r="EV14" i="3" s="1"/>
  <c r="L13" i="22"/>
  <c r="EJ14" i="3" s="1"/>
  <c r="K13" i="22"/>
  <c r="J13"/>
  <c r="DL14" i="3" s="1"/>
  <c r="I13" i="22"/>
  <c r="CZ14" i="3" s="1"/>
  <c r="H13" i="22"/>
  <c r="CN14" i="3" s="1"/>
  <c r="G13" i="22"/>
  <c r="F13"/>
  <c r="BP14" i="3" s="1"/>
  <c r="E13" i="22"/>
  <c r="BD14" i="3" s="1"/>
  <c r="D13" i="22"/>
  <c r="AR14" i="3" s="1"/>
  <c r="C13" i="22"/>
  <c r="B13"/>
  <c r="T14" i="3" s="1"/>
  <c r="O12" i="22"/>
  <c r="FT13" i="3" s="1"/>
  <c r="N12" i="22"/>
  <c r="FH13" i="3" s="1"/>
  <c r="M12" i="22"/>
  <c r="L12"/>
  <c r="K12"/>
  <c r="J12"/>
  <c r="DL13" i="3" s="1"/>
  <c r="I12" i="22"/>
  <c r="H12"/>
  <c r="CN13" i="3" s="1"/>
  <c r="G12" i="22"/>
  <c r="CB13" i="3" s="1"/>
  <c r="F12" i="22"/>
  <c r="BP13" i="3" s="1"/>
  <c r="E12" i="22"/>
  <c r="BD13" i="3" s="1"/>
  <c r="D12" i="22"/>
  <c r="AR13" i="3" s="1"/>
  <c r="C12" i="22"/>
  <c r="AF13" i="3" s="1"/>
  <c r="B12" i="22"/>
  <c r="T13" i="3" s="1"/>
  <c r="O11" i="22"/>
  <c r="N11"/>
  <c r="FH12" i="3" s="1"/>
  <c r="M11" i="22"/>
  <c r="L11"/>
  <c r="EJ12" i="3" s="1"/>
  <c r="K11" i="22"/>
  <c r="J11"/>
  <c r="DL12" i="3" s="1"/>
  <c r="I11" i="22"/>
  <c r="CZ12" i="3" s="1"/>
  <c r="H11" i="22"/>
  <c r="CN12" i="3" s="1"/>
  <c r="G11" i="22"/>
  <c r="F11"/>
  <c r="BP12" i="3" s="1"/>
  <c r="E11" i="22"/>
  <c r="BD12" i="3" s="1"/>
  <c r="D11" i="22"/>
  <c r="AR12" i="3" s="1"/>
  <c r="C11" i="22"/>
  <c r="AF12" i="3" s="1"/>
  <c r="B11" i="22"/>
  <c r="T12" i="3" s="1"/>
  <c r="O10" i="22"/>
  <c r="FT11" i="3" s="1"/>
  <c r="N10" i="22"/>
  <c r="M10"/>
  <c r="L10"/>
  <c r="EJ11" i="3" s="1"/>
  <c r="K10" i="22"/>
  <c r="DX11" i="3" s="1"/>
  <c r="J10" i="22"/>
  <c r="DL11" i="3" s="1"/>
  <c r="I10" i="22"/>
  <c r="H10"/>
  <c r="G10"/>
  <c r="F10"/>
  <c r="BP11" i="3" s="1"/>
  <c r="E10" i="22"/>
  <c r="BD11" i="3" s="1"/>
  <c r="D10" i="22"/>
  <c r="AR11" i="3" s="1"/>
  <c r="C10" i="22"/>
  <c r="AF11" i="3" s="1"/>
  <c r="B10" i="22"/>
  <c r="T11" i="3" s="1"/>
  <c r="O9" i="22"/>
  <c r="N9"/>
  <c r="FH10" i="3" s="1"/>
  <c r="M9" i="22"/>
  <c r="L9"/>
  <c r="EJ10" i="3" s="1"/>
  <c r="K9" i="22"/>
  <c r="J9"/>
  <c r="DL10" i="3" s="1"/>
  <c r="I9" i="22"/>
  <c r="CZ10" i="3" s="1"/>
  <c r="H9" i="22"/>
  <c r="CN10" i="3" s="1"/>
  <c r="G9" i="22"/>
  <c r="F9"/>
  <c r="BP10" i="3" s="1"/>
  <c r="E9" i="22"/>
  <c r="BD10" i="3" s="1"/>
  <c r="D9" i="22"/>
  <c r="AR10" i="3" s="1"/>
  <c r="C9" i="22"/>
  <c r="B9"/>
  <c r="T10" i="3" s="1"/>
  <c r="O8" i="22"/>
  <c r="FT9" i="3" s="1"/>
  <c r="N8" i="22"/>
  <c r="FH9" i="3" s="1"/>
  <c r="M8" i="22"/>
  <c r="L8"/>
  <c r="K8"/>
  <c r="J8"/>
  <c r="DL9" i="3" s="1"/>
  <c r="I8" i="22"/>
  <c r="H8"/>
  <c r="CN9" i="3" s="1"/>
  <c r="G8" i="22"/>
  <c r="CB9" i="3" s="1"/>
  <c r="F8" i="22"/>
  <c r="BP9" i="3" s="1"/>
  <c r="E8" i="22"/>
  <c r="D8"/>
  <c r="AR9" i="3" s="1"/>
  <c r="C8" i="22"/>
  <c r="AF9" i="3" s="1"/>
  <c r="B8" i="22"/>
  <c r="T9" i="3" s="1"/>
  <c r="O7" i="22"/>
  <c r="N7"/>
  <c r="M7"/>
  <c r="L7"/>
  <c r="EJ8" i="3" s="1"/>
  <c r="K7" i="22"/>
  <c r="J7"/>
  <c r="DL8" i="3" s="1"/>
  <c r="I7" i="22"/>
  <c r="CZ8" i="3" s="1"/>
  <c r="H7" i="22"/>
  <c r="CN8" i="3" s="1"/>
  <c r="G7" i="22"/>
  <c r="F7"/>
  <c r="E7"/>
  <c r="BD8" i="3" s="1"/>
  <c r="D7" i="22"/>
  <c r="AR8" i="3" s="1"/>
  <c r="C7" i="22"/>
  <c r="AF8" i="3" s="1"/>
  <c r="B7" i="22"/>
  <c r="T8" i="3" s="1"/>
  <c r="O6" i="22"/>
  <c r="N6"/>
  <c r="FH7" i="3" s="1"/>
  <c r="M6" i="22"/>
  <c r="L6"/>
  <c r="K6"/>
  <c r="J6"/>
  <c r="I6"/>
  <c r="H6"/>
  <c r="CN7" i="3" s="1"/>
  <c r="G6" i="22"/>
  <c r="CB7" i="3" s="1"/>
  <c r="F6" i="22"/>
  <c r="BP7" i="3" s="1"/>
  <c r="E6" i="22"/>
  <c r="BD7" i="3" s="1"/>
  <c r="D6" i="22"/>
  <c r="AR7" i="3" s="1"/>
  <c r="C6" i="22"/>
  <c r="AF7" i="3" s="1"/>
  <c r="B6" i="22"/>
  <c r="T7" i="3" s="1"/>
  <c r="O5" i="22"/>
  <c r="N5"/>
  <c r="FH6" i="3" s="1"/>
  <c r="M5" i="22"/>
  <c r="EV6" i="3" s="1"/>
  <c r="L5" i="22"/>
  <c r="EJ6" i="3" s="1"/>
  <c r="K5" i="22"/>
  <c r="J5"/>
  <c r="I5"/>
  <c r="H5"/>
  <c r="CN6" i="3" s="1"/>
  <c r="G5" i="22"/>
  <c r="F5"/>
  <c r="BP6" i="3" s="1"/>
  <c r="E5" i="22"/>
  <c r="BD6" i="3" s="1"/>
  <c r="D5" i="22"/>
  <c r="AR6" i="3" s="1"/>
  <c r="C5" i="22"/>
  <c r="B5"/>
  <c r="T6" i="3" s="1"/>
  <c r="O4" i="22"/>
  <c r="N4"/>
  <c r="FH5" i="3" s="1"/>
  <c r="M4" i="22"/>
  <c r="L4"/>
  <c r="EJ5" i="3" s="1"/>
  <c r="K4" i="22"/>
  <c r="J4"/>
  <c r="DL5" i="3" s="1"/>
  <c r="I4" i="22"/>
  <c r="H4"/>
  <c r="CN5" i="3" s="1"/>
  <c r="G4" i="22"/>
  <c r="CB5" i="3" s="1"/>
  <c r="F4" i="22"/>
  <c r="BP5" i="3" s="1"/>
  <c r="E4" i="22"/>
  <c r="D4"/>
  <c r="AR5" i="3" s="1"/>
  <c r="C4" i="22"/>
  <c r="AF5" i="3" s="1"/>
  <c r="B4" i="22"/>
  <c r="T5" i="3" s="1"/>
  <c r="O3" i="22"/>
  <c r="N3"/>
  <c r="M3"/>
  <c r="EV4" i="3" s="1"/>
  <c r="L3" i="22"/>
  <c r="EJ4" i="3" s="1"/>
  <c r="K3" i="22"/>
  <c r="J3"/>
  <c r="DL4" i="3" s="1"/>
  <c r="I3" i="22"/>
  <c r="H3"/>
  <c r="CN4" i="3" s="1"/>
  <c r="G3" i="22"/>
  <c r="F3"/>
  <c r="BP4" i="3" s="1"/>
  <c r="E3" i="22"/>
  <c r="D3"/>
  <c r="AR4" i="3" s="1"/>
  <c r="C3" i="22"/>
  <c r="AF4" i="3" s="1"/>
  <c r="B3" i="22"/>
  <c r="T4" i="3" s="1"/>
  <c r="DU36" i="11"/>
  <c r="DQ36"/>
  <c r="DU35"/>
  <c r="DQ35"/>
  <c r="FT35" i="3"/>
  <c r="FY35"/>
  <c r="GA35"/>
  <c r="GA4"/>
  <c r="FZ4" s="1"/>
  <c r="FV35"/>
  <c r="FW35" s="1"/>
  <c r="FV4"/>
  <c r="FW4" s="1"/>
  <c r="AA4"/>
  <c r="Y5"/>
  <c r="AA5"/>
  <c r="AA6"/>
  <c r="Y7"/>
  <c r="AA7"/>
  <c r="AA8"/>
  <c r="AA9"/>
  <c r="AA10"/>
  <c r="AA11"/>
  <c r="AA12"/>
  <c r="AA13"/>
  <c r="AA14"/>
  <c r="AA15"/>
  <c r="AA16"/>
  <c r="AA17"/>
  <c r="AA18"/>
  <c r="Y19"/>
  <c r="AA19"/>
  <c r="AA20"/>
  <c r="AA21"/>
  <c r="AA22"/>
  <c r="Y23"/>
  <c r="AA23"/>
  <c r="AA24"/>
  <c r="Y25"/>
  <c r="AA25"/>
  <c r="AA26"/>
  <c r="AA27"/>
  <c r="T28"/>
  <c r="AA28"/>
  <c r="AA29"/>
  <c r="T30"/>
  <c r="AA30"/>
  <c r="Z30" s="1"/>
  <c r="AA31"/>
  <c r="AA32"/>
  <c r="AA33"/>
  <c r="AA34"/>
  <c r="Y35"/>
  <c r="AA35"/>
  <c r="AA36"/>
  <c r="AA37"/>
  <c r="AM4"/>
  <c r="AK5"/>
  <c r="AM5"/>
  <c r="AF6"/>
  <c r="AM6"/>
  <c r="AK7"/>
  <c r="AM7"/>
  <c r="AM8"/>
  <c r="AK9"/>
  <c r="AM9"/>
  <c r="AF10"/>
  <c r="AM10"/>
  <c r="AK11"/>
  <c r="AM11"/>
  <c r="AM12"/>
  <c r="AK13"/>
  <c r="AM13"/>
  <c r="AF14"/>
  <c r="AM14"/>
  <c r="AK15"/>
  <c r="AM15"/>
  <c r="AM16"/>
  <c r="AK17"/>
  <c r="AM17"/>
  <c r="AF18"/>
  <c r="AM18"/>
  <c r="AK19"/>
  <c r="AM19"/>
  <c r="AM20"/>
  <c r="AK21"/>
  <c r="AM21"/>
  <c r="AF22"/>
  <c r="AM22"/>
  <c r="AK23"/>
  <c r="AM23"/>
  <c r="AM24"/>
  <c r="AK25"/>
  <c r="AM25"/>
  <c r="AF26"/>
  <c r="AM26"/>
  <c r="AK27"/>
  <c r="AM27"/>
  <c r="AM28"/>
  <c r="AK29"/>
  <c r="AM29"/>
  <c r="AF30"/>
  <c r="AM30"/>
  <c r="AK31"/>
  <c r="AM31"/>
  <c r="AM32"/>
  <c r="AK33"/>
  <c r="AM33"/>
  <c r="AF34"/>
  <c r="AM34"/>
  <c r="AK35"/>
  <c r="AM35"/>
  <c r="AM36"/>
  <c r="AK37"/>
  <c r="AM37"/>
  <c r="AY4"/>
  <c r="AY5"/>
  <c r="AY6"/>
  <c r="AY7"/>
  <c r="AY8"/>
  <c r="AY9"/>
  <c r="AW10"/>
  <c r="M10" s="1"/>
  <c r="AY10"/>
  <c r="AW11"/>
  <c r="AY11"/>
  <c r="AY12"/>
  <c r="AY13"/>
  <c r="AW14"/>
  <c r="AY14"/>
  <c r="AY15"/>
  <c r="AY16"/>
  <c r="AY17"/>
  <c r="AY18"/>
  <c r="AY19"/>
  <c r="AY20"/>
  <c r="AY21"/>
  <c r="AW22"/>
  <c r="AY22"/>
  <c r="AW23"/>
  <c r="AY23"/>
  <c r="AY24"/>
  <c r="AW25"/>
  <c r="M25" s="1"/>
  <c r="AY25"/>
  <c r="AY26"/>
  <c r="AY27"/>
  <c r="AY28"/>
  <c r="AY29"/>
  <c r="AW30"/>
  <c r="AY30"/>
  <c r="AY31"/>
  <c r="AY32"/>
  <c r="AY33"/>
  <c r="AR34"/>
  <c r="AW34"/>
  <c r="AY34"/>
  <c r="AY35"/>
  <c r="BD4"/>
  <c r="BI4"/>
  <c r="BK4"/>
  <c r="BD5"/>
  <c r="BI5"/>
  <c r="BK5"/>
  <c r="BI6"/>
  <c r="BK6"/>
  <c r="BK7"/>
  <c r="BI8"/>
  <c r="BK8"/>
  <c r="BD9"/>
  <c r="BK9"/>
  <c r="BI10"/>
  <c r="BK10"/>
  <c r="BJ10" s="1"/>
  <c r="BK11"/>
  <c r="BI12"/>
  <c r="BK12"/>
  <c r="BK13"/>
  <c r="BI14"/>
  <c r="BK14"/>
  <c r="BK15"/>
  <c r="BI16"/>
  <c r="BK16"/>
  <c r="BK17"/>
  <c r="BI18"/>
  <c r="BK18"/>
  <c r="BK19"/>
  <c r="BI20"/>
  <c r="BK20"/>
  <c r="BD21"/>
  <c r="BK21"/>
  <c r="BD22"/>
  <c r="BI22"/>
  <c r="BK22"/>
  <c r="BK23"/>
  <c r="BD24"/>
  <c r="BI24"/>
  <c r="BK24"/>
  <c r="BD25"/>
  <c r="BK25"/>
  <c r="BD26"/>
  <c r="BI26"/>
  <c r="BK26"/>
  <c r="BK27"/>
  <c r="BD28"/>
  <c r="BI28"/>
  <c r="BK28"/>
  <c r="BK29"/>
  <c r="BD30"/>
  <c r="BI30"/>
  <c r="BK30"/>
  <c r="BK31"/>
  <c r="BD32"/>
  <c r="BI32"/>
  <c r="BK32"/>
  <c r="BK33"/>
  <c r="BD34"/>
  <c r="BI34"/>
  <c r="BK34"/>
  <c r="BK35"/>
  <c r="BD36"/>
  <c r="BI36"/>
  <c r="BK36"/>
  <c r="BD37"/>
  <c r="BI37"/>
  <c r="BK37"/>
  <c r="BW4"/>
  <c r="BU5"/>
  <c r="BW5"/>
  <c r="BW6"/>
  <c r="BW7"/>
  <c r="BP8"/>
  <c r="BW8"/>
  <c r="BW9"/>
  <c r="BW10"/>
  <c r="BW11"/>
  <c r="BW12"/>
  <c r="BV12" s="1"/>
  <c r="BW13"/>
  <c r="BW14"/>
  <c r="BU15"/>
  <c r="BW15"/>
  <c r="BW16"/>
  <c r="BV16" s="1"/>
  <c r="BW17"/>
  <c r="BW18"/>
  <c r="BU19"/>
  <c r="BW19"/>
  <c r="BW20"/>
  <c r="BU21"/>
  <c r="BW21"/>
  <c r="BW22"/>
  <c r="BW23"/>
  <c r="BW24"/>
  <c r="BW25"/>
  <c r="BP26"/>
  <c r="BU26"/>
  <c r="BW26"/>
  <c r="BW27"/>
  <c r="BW28"/>
  <c r="BV28" s="1"/>
  <c r="BW29"/>
  <c r="BU30"/>
  <c r="BW30"/>
  <c r="BU31"/>
  <c r="BW31"/>
  <c r="BW32"/>
  <c r="BW33"/>
  <c r="BW34"/>
  <c r="BU35"/>
  <c r="BW35"/>
  <c r="BW36"/>
  <c r="BU37"/>
  <c r="BW37"/>
  <c r="CB4"/>
  <c r="CG4"/>
  <c r="CI4"/>
  <c r="GA34"/>
  <c r="FV34"/>
  <c r="FW34"/>
  <c r="DL36" i="11"/>
  <c r="DH36"/>
  <c r="DL35"/>
  <c r="DH35"/>
  <c r="FH35" i="3"/>
  <c r="FO35"/>
  <c r="FO34"/>
  <c r="DC36" i="11"/>
  <c r="CY36"/>
  <c r="DC35"/>
  <c r="CY35"/>
  <c r="FC35" i="3"/>
  <c r="EV34"/>
  <c r="FA34"/>
  <c r="FC34"/>
  <c r="CT36" i="11"/>
  <c r="CP36"/>
  <c r="CT35"/>
  <c r="CP35"/>
  <c r="EQ35" i="3"/>
  <c r="EQ34"/>
  <c r="EP34" s="1"/>
  <c r="CK36" i="11"/>
  <c r="CG36"/>
  <c r="CK35"/>
  <c r="CG35"/>
  <c r="EC35" i="3"/>
  <c r="EE35"/>
  <c r="EE34"/>
  <c r="CB36" i="11"/>
  <c r="BX36"/>
  <c r="CB35"/>
  <c r="BX35"/>
  <c r="DQ35" i="3"/>
  <c r="DS35"/>
  <c r="DS34"/>
  <c r="BS36" i="11"/>
  <c r="BO36"/>
  <c r="BS35"/>
  <c r="BO35"/>
  <c r="DE35" i="3"/>
  <c r="DG35"/>
  <c r="DE34"/>
  <c r="DG34"/>
  <c r="BJ36" i="11"/>
  <c r="BF36"/>
  <c r="BJ35"/>
  <c r="BF35"/>
  <c r="CU35" i="3"/>
  <c r="CU34"/>
  <c r="BA36" i="11"/>
  <c r="AW36"/>
  <c r="BA35"/>
  <c r="CG35" i="3"/>
  <c r="CI35"/>
  <c r="CB34"/>
  <c r="CI34"/>
  <c r="AR36" i="11"/>
  <c r="AN36"/>
  <c r="AR35"/>
  <c r="AN35"/>
  <c r="AI36"/>
  <c r="AI35"/>
  <c r="AE35"/>
  <c r="Z36"/>
  <c r="V36"/>
  <c r="Z35"/>
  <c r="V35"/>
  <c r="Q36"/>
  <c r="M36"/>
  <c r="Q35"/>
  <c r="M35"/>
  <c r="H36"/>
  <c r="D36"/>
  <c r="H35"/>
  <c r="D35"/>
  <c r="DU34"/>
  <c r="DQ34"/>
  <c r="FY33" i="3"/>
  <c r="GA33"/>
  <c r="FV33"/>
  <c r="FW33" s="1"/>
  <c r="DL34" i="11"/>
  <c r="DH34"/>
  <c r="FO33" i="3"/>
  <c r="DC34" i="11"/>
  <c r="FC33" i="3"/>
  <c r="CT34" i="11"/>
  <c r="CP34"/>
  <c r="EJ33" i="3"/>
  <c r="EQ33"/>
  <c r="CK34" i="11"/>
  <c r="CG34"/>
  <c r="EC33" i="3"/>
  <c r="EE33"/>
  <c r="CB34" i="11"/>
  <c r="BX34"/>
  <c r="DS33" i="3"/>
  <c r="BS34" i="11"/>
  <c r="DG33" i="3"/>
  <c r="BJ34" i="11"/>
  <c r="BF34"/>
  <c r="CN33" i="3"/>
  <c r="CU33"/>
  <c r="BA34" i="11"/>
  <c r="AW34"/>
  <c r="CG33" i="3"/>
  <c r="CI33"/>
  <c r="AR34" i="11"/>
  <c r="AN34"/>
  <c r="AI34"/>
  <c r="AE34"/>
  <c r="Z34"/>
  <c r="V34"/>
  <c r="Q34"/>
  <c r="M34"/>
  <c r="H34"/>
  <c r="D34"/>
  <c r="DU33"/>
  <c r="DQ33"/>
  <c r="FT32" i="3"/>
  <c r="GA32"/>
  <c r="FV32"/>
  <c r="FW32" s="1"/>
  <c r="DL33" i="11"/>
  <c r="DH33"/>
  <c r="FO32" i="3"/>
  <c r="DC33" i="11"/>
  <c r="CY33"/>
  <c r="FA32" i="3"/>
  <c r="FC32"/>
  <c r="CT33" i="11"/>
  <c r="CP33"/>
  <c r="EO32" i="3"/>
  <c r="EQ32"/>
  <c r="CK33" i="11"/>
  <c r="EC32" i="3"/>
  <c r="EE32"/>
  <c r="CB33" i="11"/>
  <c r="BX33"/>
  <c r="DS32" i="3"/>
  <c r="BS33" i="11"/>
  <c r="BO33"/>
  <c r="DE32" i="3"/>
  <c r="DG32"/>
  <c r="BJ33" i="11"/>
  <c r="BF33"/>
  <c r="CU32" i="3"/>
  <c r="BA33" i="11"/>
  <c r="CI32" i="3"/>
  <c r="AR33" i="11"/>
  <c r="AN33"/>
  <c r="AI33"/>
  <c r="AE33"/>
  <c r="Z33"/>
  <c r="V33"/>
  <c r="Q33"/>
  <c r="H33"/>
  <c r="D33"/>
  <c r="DU32"/>
  <c r="DQ32"/>
  <c r="FT31" i="3"/>
  <c r="FY31"/>
  <c r="GA31"/>
  <c r="FV31"/>
  <c r="FW31"/>
  <c r="DL32" i="11"/>
  <c r="DH32"/>
  <c r="FO31" i="3"/>
  <c r="DC32" i="11"/>
  <c r="FC31" i="3"/>
  <c r="CT32" i="11"/>
  <c r="CP32"/>
  <c r="EQ31" i="3"/>
  <c r="CK32" i="11"/>
  <c r="CG32"/>
  <c r="EC31" i="3"/>
  <c r="EE31"/>
  <c r="CB32" i="11"/>
  <c r="BX32"/>
  <c r="DQ31" i="3"/>
  <c r="DS31"/>
  <c r="BS32" i="11"/>
  <c r="DG31" i="3"/>
  <c r="BJ32" i="11"/>
  <c r="BF32"/>
  <c r="CU31" i="3"/>
  <c r="BA32" i="11"/>
  <c r="AW32"/>
  <c r="CB31" i="3"/>
  <c r="CG31"/>
  <c r="CI31"/>
  <c r="AR32" i="11"/>
  <c r="AN32"/>
  <c r="AI32"/>
  <c r="Z32"/>
  <c r="V32"/>
  <c r="Q32"/>
  <c r="M32"/>
  <c r="H32"/>
  <c r="D32"/>
  <c r="DU31"/>
  <c r="FT30" i="3"/>
  <c r="GA30"/>
  <c r="FV30"/>
  <c r="FW30" s="1"/>
  <c r="DL31" i="11"/>
  <c r="DH31"/>
  <c r="FO30" i="3"/>
  <c r="DC31" i="11"/>
  <c r="CY31"/>
  <c r="EV30" i="3"/>
  <c r="FA30"/>
  <c r="FC30"/>
  <c r="CT31" i="11"/>
  <c r="CP31"/>
  <c r="EO30" i="3"/>
  <c r="EQ30"/>
  <c r="CK31" i="11"/>
  <c r="CG31"/>
  <c r="CM31" s="1"/>
  <c r="DX30" i="3"/>
  <c r="EE30"/>
  <c r="CB31" i="11"/>
  <c r="BX31"/>
  <c r="DL30" i="3"/>
  <c r="DS30"/>
  <c r="DR30"/>
  <c r="BS31" i="11"/>
  <c r="BO31"/>
  <c r="DE30" i="3"/>
  <c r="DG30"/>
  <c r="BJ31" i="11"/>
  <c r="BF31"/>
  <c r="CS30" i="3"/>
  <c r="CU30"/>
  <c r="BA31" i="11"/>
  <c r="CI30" i="3"/>
  <c r="AR31" i="11"/>
  <c r="AN31"/>
  <c r="AI31"/>
  <c r="AE31"/>
  <c r="Z31"/>
  <c r="V31"/>
  <c r="Q31"/>
  <c r="H31"/>
  <c r="D31"/>
  <c r="DU30"/>
  <c r="DQ30"/>
  <c r="FT29" i="3"/>
  <c r="FY29"/>
  <c r="GA29"/>
  <c r="FV29"/>
  <c r="FW29" s="1"/>
  <c r="DL30" i="11"/>
  <c r="DH30"/>
  <c r="FO29" i="3"/>
  <c r="DC30" i="11"/>
  <c r="FC29" i="3"/>
  <c r="CT30" i="11"/>
  <c r="CP30"/>
  <c r="EQ29" i="3"/>
  <c r="CK30" i="11"/>
  <c r="CG30"/>
  <c r="EC29" i="3"/>
  <c r="EE29"/>
  <c r="CB30" i="11"/>
  <c r="BX30"/>
  <c r="DS29" i="3"/>
  <c r="BS30" i="11"/>
  <c r="CZ29" i="3"/>
  <c r="DG29"/>
  <c r="BJ30" i="11"/>
  <c r="BF30"/>
  <c r="CU29" i="3"/>
  <c r="BA30" i="11"/>
  <c r="AW30"/>
  <c r="BC30" s="1"/>
  <c r="AV30" s="1"/>
  <c r="BJ29" i="10" s="1"/>
  <c r="CG29" i="3"/>
  <c r="CI29"/>
  <c r="AR30" i="11"/>
  <c r="AN30"/>
  <c r="AI30"/>
  <c r="AE30"/>
  <c r="Z30"/>
  <c r="V30"/>
  <c r="Q30"/>
  <c r="M30"/>
  <c r="H30"/>
  <c r="D30"/>
  <c r="DU29"/>
  <c r="DQ29"/>
  <c r="FT28" i="3"/>
  <c r="FY28"/>
  <c r="GA28"/>
  <c r="FV28"/>
  <c r="FW28" s="1"/>
  <c r="DL29" i="11"/>
  <c r="DH29"/>
  <c r="FH28" i="3"/>
  <c r="FO28"/>
  <c r="DC29" i="11"/>
  <c r="CY29"/>
  <c r="EV28" i="3"/>
  <c r="FA28"/>
  <c r="FC28"/>
  <c r="CT29" i="11"/>
  <c r="CP29"/>
  <c r="EO28" i="3"/>
  <c r="EQ28"/>
  <c r="CK29" i="11"/>
  <c r="CG29"/>
  <c r="DX28" i="3"/>
  <c r="EE28"/>
  <c r="CB29" i="11"/>
  <c r="BX29"/>
  <c r="DL28" i="3"/>
  <c r="DQ28"/>
  <c r="DS28"/>
  <c r="BS29" i="11"/>
  <c r="BO29"/>
  <c r="DE28" i="3"/>
  <c r="DG28"/>
  <c r="DF28"/>
  <c r="BJ29" i="11"/>
  <c r="BF29"/>
  <c r="CS28" i="3"/>
  <c r="CU28"/>
  <c r="BA29" i="11"/>
  <c r="CI28" i="3"/>
  <c r="AR29" i="11"/>
  <c r="AN29"/>
  <c r="AI29"/>
  <c r="AE29"/>
  <c r="Z29"/>
  <c r="V29"/>
  <c r="Q29"/>
  <c r="H29"/>
  <c r="D29"/>
  <c r="DU28"/>
  <c r="DQ28"/>
  <c r="FT27" i="3"/>
  <c r="FY27"/>
  <c r="GA27"/>
  <c r="FV27"/>
  <c r="FW27" s="1"/>
  <c r="DL28" i="11"/>
  <c r="DH28"/>
  <c r="FO27" i="3"/>
  <c r="DC28" i="11"/>
  <c r="CY28"/>
  <c r="FC27" i="3"/>
  <c r="CT28" i="11"/>
  <c r="CP28"/>
  <c r="EQ27" i="3"/>
  <c r="CK28" i="11"/>
  <c r="CG28"/>
  <c r="EC27" i="3"/>
  <c r="EE27"/>
  <c r="ED27" s="1"/>
  <c r="CB28" i="11"/>
  <c r="BX28"/>
  <c r="DL27" i="3"/>
  <c r="DS27"/>
  <c r="DR27" s="1"/>
  <c r="BS28" i="11"/>
  <c r="CZ27" i="3"/>
  <c r="DG27"/>
  <c r="DF27" s="1"/>
  <c r="BJ28" i="11"/>
  <c r="BF28"/>
  <c r="CS27" i="3"/>
  <c r="CU27"/>
  <c r="BA28" i="11"/>
  <c r="AW28"/>
  <c r="CB27" i="3"/>
  <c r="CG27"/>
  <c r="CI27"/>
  <c r="AR28" i="11"/>
  <c r="AN28"/>
  <c r="AI28"/>
  <c r="Z28"/>
  <c r="V28"/>
  <c r="Q28"/>
  <c r="M28"/>
  <c r="H28"/>
  <c r="D28"/>
  <c r="DU27"/>
  <c r="DW27" s="1"/>
  <c r="DT27" s="1"/>
  <c r="DV27"/>
  <c r="FT26" i="3"/>
  <c r="FY26"/>
  <c r="GA26"/>
  <c r="FV26"/>
  <c r="FW26" s="1"/>
  <c r="DL27" i="11"/>
  <c r="DH27"/>
  <c r="FO26" i="3"/>
  <c r="FN26" s="1"/>
  <c r="DC27" i="11"/>
  <c r="CY27"/>
  <c r="FA26" i="3"/>
  <c r="FC26"/>
  <c r="CT27" i="11"/>
  <c r="CP27"/>
  <c r="EO26" i="3"/>
  <c r="EQ26"/>
  <c r="CK27" i="11"/>
  <c r="DX26" i="3"/>
  <c r="EE26"/>
  <c r="CB27" i="11"/>
  <c r="BX27"/>
  <c r="DQ26" i="3"/>
  <c r="DS26"/>
  <c r="BS27" i="11"/>
  <c r="BO27"/>
  <c r="DE26" i="3"/>
  <c r="DG26"/>
  <c r="BJ27" i="11"/>
  <c r="BF27"/>
  <c r="CS26" i="3"/>
  <c r="CU26"/>
  <c r="BA27" i="11"/>
  <c r="CG26" i="3"/>
  <c r="CI26"/>
  <c r="AR27" i="11"/>
  <c r="AN27"/>
  <c r="AI27"/>
  <c r="AE27"/>
  <c r="Z27"/>
  <c r="V27"/>
  <c r="Q27"/>
  <c r="H27"/>
  <c r="D27"/>
  <c r="DU26"/>
  <c r="DQ26"/>
  <c r="FT25" i="3"/>
  <c r="FY25"/>
  <c r="GA25"/>
  <c r="FV25"/>
  <c r="DL26" i="11"/>
  <c r="DH26"/>
  <c r="FO25" i="3"/>
  <c r="DC26" i="11"/>
  <c r="CY26"/>
  <c r="FA25" i="3"/>
  <c r="FC25"/>
  <c r="CT26" i="11"/>
  <c r="CP26"/>
  <c r="CV26" s="1"/>
  <c r="CO26" s="1"/>
  <c r="DC25" i="10" s="1"/>
  <c r="EQ25" i="3"/>
  <c r="CK26" i="11"/>
  <c r="CG26"/>
  <c r="EC25" i="3"/>
  <c r="EE25"/>
  <c r="CB26" i="11"/>
  <c r="BX26"/>
  <c r="DS25" i="3"/>
  <c r="BS26" i="11"/>
  <c r="BO26"/>
  <c r="CZ25" i="3"/>
  <c r="DG25"/>
  <c r="BJ26" i="11"/>
  <c r="BF26"/>
  <c r="CU25" i="3"/>
  <c r="BA26" i="11"/>
  <c r="AW26"/>
  <c r="CB25" i="3"/>
  <c r="CG25"/>
  <c r="CI25"/>
  <c r="AR26" i="11"/>
  <c r="AN26"/>
  <c r="AI26"/>
  <c r="Z26"/>
  <c r="V26"/>
  <c r="Q26"/>
  <c r="S26" s="1"/>
  <c r="M26"/>
  <c r="H26"/>
  <c r="D26"/>
  <c r="DU25"/>
  <c r="FT24" i="3"/>
  <c r="FY24"/>
  <c r="GA24"/>
  <c r="FV24"/>
  <c r="DL25" i="11"/>
  <c r="DH25"/>
  <c r="FH24" i="3"/>
  <c r="FO24"/>
  <c r="DC25" i="11"/>
  <c r="CY25"/>
  <c r="EV24" i="3"/>
  <c r="FA24"/>
  <c r="FC24"/>
  <c r="CT25" i="11"/>
  <c r="CP25"/>
  <c r="CV25" s="1"/>
  <c r="CO25" s="1"/>
  <c r="DC24" i="10" s="1"/>
  <c r="EO24" i="3"/>
  <c r="EQ24"/>
  <c r="CK25" i="11"/>
  <c r="DX24" i="3"/>
  <c r="EE24"/>
  <c r="CB25" i="11"/>
  <c r="BX25"/>
  <c r="DL24" i="3"/>
  <c r="DS24"/>
  <c r="BS25" i="11"/>
  <c r="BO25"/>
  <c r="CZ24" i="3"/>
  <c r="DE24"/>
  <c r="DG24"/>
  <c r="BJ25" i="11"/>
  <c r="BF25"/>
  <c r="CS24" i="3"/>
  <c r="CU24"/>
  <c r="BA25" i="11"/>
  <c r="AW25"/>
  <c r="CB24" i="3"/>
  <c r="CG24"/>
  <c r="CI24"/>
  <c r="AR25" i="11"/>
  <c r="AN25"/>
  <c r="AI25"/>
  <c r="AE25"/>
  <c r="Z25"/>
  <c r="V25"/>
  <c r="Q25"/>
  <c r="H25"/>
  <c r="D25"/>
  <c r="DU24"/>
  <c r="DQ24"/>
  <c r="FT23" i="3"/>
  <c r="FY23"/>
  <c r="GA23"/>
  <c r="FV23"/>
  <c r="DL24" i="11"/>
  <c r="DH24"/>
  <c r="FM23" i="3"/>
  <c r="FO23"/>
  <c r="DC24" i="11"/>
  <c r="CY24"/>
  <c r="EV23" i="3"/>
  <c r="FC23"/>
  <c r="CT24" i="11"/>
  <c r="CP24"/>
  <c r="EQ23" i="3"/>
  <c r="CK24" i="11"/>
  <c r="CG24"/>
  <c r="DX23" i="3"/>
  <c r="EC23"/>
  <c r="EE23"/>
  <c r="CB24" i="11"/>
  <c r="BX24"/>
  <c r="DS23" i="3"/>
  <c r="BS24" i="11"/>
  <c r="BO24"/>
  <c r="CZ23" i="3"/>
  <c r="DG23"/>
  <c r="BJ24" i="11"/>
  <c r="BF24"/>
  <c r="CU23" i="3"/>
  <c r="BA24" i="11"/>
  <c r="AW24"/>
  <c r="CB23" i="3"/>
  <c r="CG23"/>
  <c r="CI23"/>
  <c r="AR24" i="11"/>
  <c r="AN24"/>
  <c r="AI24"/>
  <c r="Z24"/>
  <c r="V24"/>
  <c r="Q24"/>
  <c r="M24"/>
  <c r="H24"/>
  <c r="D24"/>
  <c r="DU23"/>
  <c r="FT22" i="3"/>
  <c r="GA22"/>
  <c r="FZ22" s="1"/>
  <c r="FV22"/>
  <c r="FW22" s="1"/>
  <c r="DL23" i="11"/>
  <c r="DH23"/>
  <c r="FH22" i="3"/>
  <c r="FM22"/>
  <c r="FO22"/>
  <c r="DC23" i="11"/>
  <c r="CY23"/>
  <c r="FA22" i="3"/>
  <c r="FC22"/>
  <c r="CT23" i="11"/>
  <c r="CP23"/>
  <c r="EO22" i="3"/>
  <c r="EQ22"/>
  <c r="CK23" i="11"/>
  <c r="DX22" i="3"/>
  <c r="EE22"/>
  <c r="CB23" i="11"/>
  <c r="BX23"/>
  <c r="DS22" i="3"/>
  <c r="DR22" s="1"/>
  <c r="BS23" i="11"/>
  <c r="BO23"/>
  <c r="DE22" i="3"/>
  <c r="DG22"/>
  <c r="DF22"/>
  <c r="BJ23" i="11"/>
  <c r="BF23"/>
  <c r="CS22" i="3"/>
  <c r="CU22"/>
  <c r="BA23" i="11"/>
  <c r="CB22" i="3"/>
  <c r="CG22"/>
  <c r="CI22"/>
  <c r="AR23" i="11"/>
  <c r="AN23"/>
  <c r="AI23"/>
  <c r="AE23"/>
  <c r="Z23"/>
  <c r="V23"/>
  <c r="Q23"/>
  <c r="S23" s="1"/>
  <c r="H23"/>
  <c r="D23"/>
  <c r="DU22"/>
  <c r="DW22" s="1"/>
  <c r="DT22" s="1"/>
  <c r="DQ22"/>
  <c r="FY21" i="3"/>
  <c r="GA21"/>
  <c r="FV21"/>
  <c r="FW21" s="1"/>
  <c r="DL22" i="11"/>
  <c r="DH22"/>
  <c r="FO21" i="3"/>
  <c r="DC22" i="11"/>
  <c r="EV21" i="3"/>
  <c r="FA21"/>
  <c r="FC21"/>
  <c r="CT22" i="11"/>
  <c r="CP22"/>
  <c r="EQ21" i="3"/>
  <c r="CK22" i="11"/>
  <c r="CG22"/>
  <c r="EC21" i="3"/>
  <c r="EE21"/>
  <c r="ED21" s="1"/>
  <c r="CB22" i="11"/>
  <c r="BX22"/>
  <c r="DQ21" i="3"/>
  <c r="DS21"/>
  <c r="BS22" i="11"/>
  <c r="CZ21" i="3"/>
  <c r="DG21"/>
  <c r="BJ22" i="11"/>
  <c r="BF22"/>
  <c r="CU21" i="3"/>
  <c r="BA22" i="11"/>
  <c r="AW22"/>
  <c r="CG21" i="3"/>
  <c r="CI21"/>
  <c r="AR22" i="11"/>
  <c r="AN22"/>
  <c r="AI22"/>
  <c r="Z22"/>
  <c r="V22"/>
  <c r="Q22"/>
  <c r="S22" s="1"/>
  <c r="L22" s="1"/>
  <c r="Z21" i="10" s="1"/>
  <c r="M22" i="11"/>
  <c r="H22"/>
  <c r="D22"/>
  <c r="DU21"/>
  <c r="FT20" i="3"/>
  <c r="FY20"/>
  <c r="GA20"/>
  <c r="FZ20"/>
  <c r="FV20"/>
  <c r="DL21" i="11"/>
  <c r="DH21"/>
  <c r="DN21"/>
  <c r="DG21" s="1"/>
  <c r="FO20" i="3"/>
  <c r="FN20" s="1"/>
  <c r="DC21" i="11"/>
  <c r="CY21"/>
  <c r="FA20" i="3"/>
  <c r="FC20"/>
  <c r="CT21" i="11"/>
  <c r="CP21"/>
  <c r="EO20" i="3"/>
  <c r="EQ20"/>
  <c r="CK21" i="11"/>
  <c r="DX20" i="3"/>
  <c r="EE20"/>
  <c r="CB21" i="11"/>
  <c r="BX21"/>
  <c r="DS20" i="3"/>
  <c r="BS21" i="11"/>
  <c r="BO21"/>
  <c r="DE20" i="3"/>
  <c r="DG20"/>
  <c r="DF20" s="1"/>
  <c r="BJ21" i="11"/>
  <c r="BF21"/>
  <c r="CN20" i="3"/>
  <c r="CS20"/>
  <c r="CU20"/>
  <c r="BA21" i="11"/>
  <c r="AW21"/>
  <c r="CB20" i="3"/>
  <c r="CI20"/>
  <c r="AR21" i="11"/>
  <c r="AN21"/>
  <c r="AI21"/>
  <c r="AE21"/>
  <c r="Z21"/>
  <c r="V21"/>
  <c r="Q21"/>
  <c r="H21"/>
  <c r="D21"/>
  <c r="DU20"/>
  <c r="DQ20"/>
  <c r="FY19" i="3"/>
  <c r="GA19"/>
  <c r="FV19"/>
  <c r="FW19" s="1"/>
  <c r="DL20" i="11"/>
  <c r="DH20"/>
  <c r="FO19" i="3"/>
  <c r="DC20" i="11"/>
  <c r="EV19" i="3"/>
  <c r="FA19"/>
  <c r="FC19"/>
  <c r="CT20" i="11"/>
  <c r="CP20"/>
  <c r="EQ19" i="3"/>
  <c r="CK20" i="11"/>
  <c r="CG20"/>
  <c r="EC19" i="3"/>
  <c r="EE19"/>
  <c r="ED19" s="1"/>
  <c r="CB20" i="11"/>
  <c r="BX20"/>
  <c r="DQ19" i="3"/>
  <c r="DS19"/>
  <c r="BS20" i="11"/>
  <c r="CZ19" i="3"/>
  <c r="DG19"/>
  <c r="BJ20" i="11"/>
  <c r="BF20"/>
  <c r="CU19" i="3"/>
  <c r="BA20" i="11"/>
  <c r="AW20"/>
  <c r="CG19" i="3"/>
  <c r="CI19"/>
  <c r="AR20" i="11"/>
  <c r="AN20"/>
  <c r="AI20"/>
  <c r="Z20"/>
  <c r="V20"/>
  <c r="Q20"/>
  <c r="M20"/>
  <c r="H20"/>
  <c r="D20"/>
  <c r="DU19"/>
  <c r="FT18" i="3"/>
  <c r="GA18"/>
  <c r="FZ18" s="1"/>
  <c r="FV18"/>
  <c r="FW18" s="1"/>
  <c r="DL19" i="11"/>
  <c r="DH19"/>
  <c r="FH18" i="3"/>
  <c r="FO18"/>
  <c r="FN18" s="1"/>
  <c r="DC19" i="11"/>
  <c r="CY19"/>
  <c r="FA18" i="3"/>
  <c r="FC18"/>
  <c r="CT19" i="11"/>
  <c r="CP19"/>
  <c r="EQ18" i="3"/>
  <c r="CK19" i="11"/>
  <c r="CG19"/>
  <c r="DX18" i="3"/>
  <c r="EE18"/>
  <c r="CB19" i="11"/>
  <c r="BX19"/>
  <c r="DS18" i="3"/>
  <c r="BS19" i="11"/>
  <c r="BO19"/>
  <c r="DE18" i="3"/>
  <c r="DG18"/>
  <c r="BJ19" i="11"/>
  <c r="BF19"/>
  <c r="CS18" i="3"/>
  <c r="CU18"/>
  <c r="BA19" i="11"/>
  <c r="CB18" i="3"/>
  <c r="CG18"/>
  <c r="CI18"/>
  <c r="AR19" i="11"/>
  <c r="AN19"/>
  <c r="AI19"/>
  <c r="AE19"/>
  <c r="Z19"/>
  <c r="V19"/>
  <c r="Q19"/>
  <c r="H19"/>
  <c r="D19"/>
  <c r="DU18"/>
  <c r="DQ18"/>
  <c r="FY17" i="3"/>
  <c r="GA17"/>
  <c r="FZ17" s="1"/>
  <c r="FV17"/>
  <c r="FW17" s="1"/>
  <c r="DL18" i="11"/>
  <c r="DH18"/>
  <c r="FM17" i="3"/>
  <c r="FO17"/>
  <c r="FN17" s="1"/>
  <c r="DC18" i="11"/>
  <c r="EV17" i="3"/>
  <c r="FA17"/>
  <c r="FC17"/>
  <c r="CT18" i="11"/>
  <c r="CP18"/>
  <c r="EO17" i="3"/>
  <c r="EQ17"/>
  <c r="CK18" i="11"/>
  <c r="CG18"/>
  <c r="CM18" s="1"/>
  <c r="DX17" i="3"/>
  <c r="EC17"/>
  <c r="EE17"/>
  <c r="CB18" i="11"/>
  <c r="BX18"/>
  <c r="DS17" i="3"/>
  <c r="BS18" i="11"/>
  <c r="BO18"/>
  <c r="CZ17" i="3"/>
  <c r="DG17"/>
  <c r="BJ18" i="11"/>
  <c r="BF18"/>
  <c r="CU17" i="3"/>
  <c r="BA18" i="11"/>
  <c r="AW18"/>
  <c r="CG17" i="3"/>
  <c r="CI17"/>
  <c r="AR18" i="11"/>
  <c r="AN18"/>
  <c r="AI18"/>
  <c r="AK18" s="1"/>
  <c r="AD18" s="1"/>
  <c r="AR17" i="10" s="1"/>
  <c r="AE18" i="11"/>
  <c r="Z18"/>
  <c r="V18"/>
  <c r="Q18"/>
  <c r="M18"/>
  <c r="H18"/>
  <c r="D18"/>
  <c r="DU17"/>
  <c r="FT16" i="3"/>
  <c r="FY16"/>
  <c r="GA16"/>
  <c r="FV16"/>
  <c r="FW16" s="1"/>
  <c r="DL17" i="11"/>
  <c r="DH17"/>
  <c r="FH16" i="3"/>
  <c r="FO16"/>
  <c r="DC17" i="11"/>
  <c r="CY17"/>
  <c r="EV16" i="3"/>
  <c r="FA16"/>
  <c r="FC16"/>
  <c r="CT17" i="11"/>
  <c r="CP17"/>
  <c r="EO16" i="3"/>
  <c r="EQ16"/>
  <c r="CK17" i="11"/>
  <c r="CG17"/>
  <c r="DX16" i="3"/>
  <c r="EE16"/>
  <c r="CB17" i="11"/>
  <c r="BX17"/>
  <c r="DS16" i="3"/>
  <c r="BS17" i="11"/>
  <c r="BO17"/>
  <c r="DE16" i="3"/>
  <c r="DG16"/>
  <c r="BJ17" i="11"/>
  <c r="BF17"/>
  <c r="CS16" i="3"/>
  <c r="CU16"/>
  <c r="BA17" i="11"/>
  <c r="CB16" i="3"/>
  <c r="CG16"/>
  <c r="CI16"/>
  <c r="AR17" i="11"/>
  <c r="AN17"/>
  <c r="AI17"/>
  <c r="AE17"/>
  <c r="Z17"/>
  <c r="V17"/>
  <c r="Q17"/>
  <c r="H17"/>
  <c r="D17"/>
  <c r="DU16"/>
  <c r="DW16" s="1"/>
  <c r="DT16" s="1"/>
  <c r="DQ16"/>
  <c r="FY15" i="3"/>
  <c r="GA15"/>
  <c r="FZ15" s="1"/>
  <c r="FV15"/>
  <c r="FW15" s="1"/>
  <c r="DL16" i="11"/>
  <c r="DH16"/>
  <c r="FH15" i="3"/>
  <c r="FM15"/>
  <c r="FO15"/>
  <c r="FN15"/>
  <c r="DC16" i="11"/>
  <c r="EV15" i="3"/>
  <c r="FA15"/>
  <c r="FC15"/>
  <c r="CT16" i="11"/>
  <c r="CV16" s="1"/>
  <c r="CP16"/>
  <c r="CU16"/>
  <c r="DA15" i="10" s="1"/>
  <c r="EQ15" i="3"/>
  <c r="CK16" i="11"/>
  <c r="CM16" s="1"/>
  <c r="CG16"/>
  <c r="CL16"/>
  <c r="DX15" i="3"/>
  <c r="EC15"/>
  <c r="EE15"/>
  <c r="CB16" i="11"/>
  <c r="BX16"/>
  <c r="DQ15" i="3"/>
  <c r="DS15"/>
  <c r="BS16" i="11"/>
  <c r="BO16"/>
  <c r="CZ15" i="3"/>
  <c r="DG15"/>
  <c r="BJ16" i="11"/>
  <c r="BF16"/>
  <c r="CS15" i="3"/>
  <c r="CU15"/>
  <c r="BA16" i="11"/>
  <c r="AW16"/>
  <c r="CG15" i="3"/>
  <c r="CI15"/>
  <c r="AR16" i="11"/>
  <c r="AN16"/>
  <c r="AI16"/>
  <c r="AE16"/>
  <c r="Z16"/>
  <c r="V16"/>
  <c r="Q16"/>
  <c r="M16"/>
  <c r="H16"/>
  <c r="D16"/>
  <c r="DU15"/>
  <c r="DQ15"/>
  <c r="FT14" i="3"/>
  <c r="FY14"/>
  <c r="GA14"/>
  <c r="FV14"/>
  <c r="FW14" s="1"/>
  <c r="DL15" i="11"/>
  <c r="DH15"/>
  <c r="FO14" i="3"/>
  <c r="DC15" i="11"/>
  <c r="CY15"/>
  <c r="FA14" i="3"/>
  <c r="FC14"/>
  <c r="CT15" i="11"/>
  <c r="CV15" s="1"/>
  <c r="CP15"/>
  <c r="EO14" i="3"/>
  <c r="EQ14"/>
  <c r="CK15" i="11"/>
  <c r="DX14" i="3"/>
  <c r="EE14"/>
  <c r="ED14" s="1"/>
  <c r="CB15" i="11"/>
  <c r="BX15"/>
  <c r="DS14" i="3"/>
  <c r="DR14" s="1"/>
  <c r="BS15" i="11"/>
  <c r="BO15"/>
  <c r="DE14" i="3"/>
  <c r="DG14"/>
  <c r="BJ15" i="11"/>
  <c r="BF15"/>
  <c r="CS14" i="3"/>
  <c r="CU14"/>
  <c r="BA15" i="11"/>
  <c r="CB14" i="3"/>
  <c r="CI14"/>
  <c r="AR15" i="11"/>
  <c r="AN15"/>
  <c r="AI15"/>
  <c r="AE15"/>
  <c r="Z15"/>
  <c r="V15"/>
  <c r="Q15"/>
  <c r="H15"/>
  <c r="D15"/>
  <c r="DU14"/>
  <c r="DQ14"/>
  <c r="FY13" i="3"/>
  <c r="GA13"/>
  <c r="FV13"/>
  <c r="FW13" s="1"/>
  <c r="DL14" i="11"/>
  <c r="DH14"/>
  <c r="FM13" i="3"/>
  <c r="FO13"/>
  <c r="DC14" i="11"/>
  <c r="EV13" i="3"/>
  <c r="FA13"/>
  <c r="FC13"/>
  <c r="CT14" i="11"/>
  <c r="CP14"/>
  <c r="EJ13" i="3"/>
  <c r="EQ13"/>
  <c r="CK14" i="11"/>
  <c r="CG14"/>
  <c r="DX13" i="3"/>
  <c r="EC13"/>
  <c r="EE13"/>
  <c r="CB14" i="11"/>
  <c r="BX14"/>
  <c r="DQ13" i="3"/>
  <c r="DS13"/>
  <c r="BS14" i="11"/>
  <c r="BO14"/>
  <c r="CZ13" i="3"/>
  <c r="DG13"/>
  <c r="BJ14" i="11"/>
  <c r="BF14"/>
  <c r="CU13" i="3"/>
  <c r="BA14" i="11"/>
  <c r="AW14"/>
  <c r="CG13" i="3"/>
  <c r="CI13"/>
  <c r="AR14" i="11"/>
  <c r="AN14"/>
  <c r="AI14"/>
  <c r="AE14"/>
  <c r="Z14"/>
  <c r="V14"/>
  <c r="Q14"/>
  <c r="M14"/>
  <c r="H14"/>
  <c r="D14"/>
  <c r="DU13"/>
  <c r="DQ13"/>
  <c r="FT12" i="3"/>
  <c r="GA12"/>
  <c r="FV12"/>
  <c r="FW12" s="1"/>
  <c r="DL13" i="11"/>
  <c r="DH13"/>
  <c r="FM12" i="3"/>
  <c r="FO12"/>
  <c r="FN12" s="1"/>
  <c r="DC13" i="11"/>
  <c r="CY13"/>
  <c r="EV12" i="3"/>
  <c r="FA12"/>
  <c r="FC12"/>
  <c r="CT13" i="11"/>
  <c r="CP13"/>
  <c r="EQ12" i="3"/>
  <c r="CK13" i="11"/>
  <c r="DX12" i="3"/>
  <c r="EE12"/>
  <c r="ED12" s="1"/>
  <c r="CB13" i="11"/>
  <c r="BX13"/>
  <c r="DS12" i="3"/>
  <c r="BS13" i="11"/>
  <c r="BO13"/>
  <c r="DE12" i="3"/>
  <c r="DG12"/>
  <c r="DF12" s="1"/>
  <c r="BJ13" i="11"/>
  <c r="BF13"/>
  <c r="CS12" i="3"/>
  <c r="CU12"/>
  <c r="BA13" i="11"/>
  <c r="CB12" i="3"/>
  <c r="CG12"/>
  <c r="CI12"/>
  <c r="AR13" i="11"/>
  <c r="AN13"/>
  <c r="AI13"/>
  <c r="AE13"/>
  <c r="Z13"/>
  <c r="V13"/>
  <c r="Q13"/>
  <c r="M13"/>
  <c r="H13"/>
  <c r="D13"/>
  <c r="DU12"/>
  <c r="DQ12"/>
  <c r="FY11" i="3"/>
  <c r="GA11"/>
  <c r="FV11"/>
  <c r="FW11" s="1"/>
  <c r="DL12" i="11"/>
  <c r="DH12"/>
  <c r="FH11" i="3"/>
  <c r="FM11"/>
  <c r="FO11"/>
  <c r="DC12" i="11"/>
  <c r="EV11" i="3"/>
  <c r="FC11"/>
  <c r="CT12" i="11"/>
  <c r="CP12"/>
  <c r="EO11" i="3"/>
  <c r="EQ11"/>
  <c r="CK12" i="11"/>
  <c r="CG12"/>
  <c r="EC11" i="3"/>
  <c r="EE11"/>
  <c r="ED11" s="1"/>
  <c r="CB12" i="11"/>
  <c r="BX12"/>
  <c r="DQ11" i="3"/>
  <c r="DS11"/>
  <c r="DR11" s="1"/>
  <c r="BS12" i="11"/>
  <c r="CZ11" i="3"/>
  <c r="DG11"/>
  <c r="DF11" s="1"/>
  <c r="BJ12" i="11"/>
  <c r="BF12"/>
  <c r="CN11" i="3"/>
  <c r="CU11"/>
  <c r="BA12" i="11"/>
  <c r="AW12"/>
  <c r="CB11" i="3"/>
  <c r="CG11"/>
  <c r="CI11"/>
  <c r="AR12" i="11"/>
  <c r="AN12"/>
  <c r="AT12" s="1"/>
  <c r="AI12"/>
  <c r="AK12" s="1"/>
  <c r="Z12"/>
  <c r="V12"/>
  <c r="Q12"/>
  <c r="M12"/>
  <c r="H12"/>
  <c r="D12"/>
  <c r="DU11"/>
  <c r="FT10" i="3"/>
  <c r="FY10"/>
  <c r="GA10"/>
  <c r="FV10"/>
  <c r="FW10" s="1"/>
  <c r="DL11" i="11"/>
  <c r="DH11"/>
  <c r="FM10" i="3"/>
  <c r="FO10"/>
  <c r="DC11" i="11"/>
  <c r="CY11"/>
  <c r="EV10" i="3"/>
  <c r="FA10"/>
  <c r="FC10"/>
  <c r="CT11" i="11"/>
  <c r="CP11"/>
  <c r="EO10" i="3"/>
  <c r="EQ10"/>
  <c r="CK11" i="11"/>
  <c r="CG11"/>
  <c r="CM11" s="1"/>
  <c r="CH11" s="1"/>
  <c r="DX10" i="3"/>
  <c r="EC10"/>
  <c r="EE10"/>
  <c r="CB11" i="11"/>
  <c r="BX11"/>
  <c r="DS10" i="3"/>
  <c r="DR10" s="1"/>
  <c r="BS11" i="11"/>
  <c r="BO11"/>
  <c r="DE10" i="3"/>
  <c r="DG10"/>
  <c r="DF10" s="1"/>
  <c r="BJ11" i="11"/>
  <c r="BF11"/>
  <c r="CS10" i="3"/>
  <c r="CU10"/>
  <c r="BA11" i="11"/>
  <c r="CB10" i="3"/>
  <c r="CG10"/>
  <c r="CI10"/>
  <c r="AR11" i="11"/>
  <c r="AN11"/>
  <c r="AI11"/>
  <c r="AE11"/>
  <c r="Z11"/>
  <c r="V11"/>
  <c r="Q11"/>
  <c r="S11" s="1"/>
  <c r="R11"/>
  <c r="X10" i="10" s="1"/>
  <c r="H11" i="11"/>
  <c r="D11"/>
  <c r="DU10"/>
  <c r="DQ10"/>
  <c r="FY9" i="3"/>
  <c r="GA9"/>
  <c r="FV9"/>
  <c r="FW9" s="1"/>
  <c r="DL10" i="11"/>
  <c r="DH10"/>
  <c r="FM9" i="3"/>
  <c r="FO9"/>
  <c r="DC10" i="11"/>
  <c r="EV9" i="3"/>
  <c r="FA9"/>
  <c r="FC9"/>
  <c r="CT10" i="11"/>
  <c r="CP10"/>
  <c r="EJ9" i="3"/>
  <c r="EQ9"/>
  <c r="CK10" i="11"/>
  <c r="CG10"/>
  <c r="DX9" i="3"/>
  <c r="EC9"/>
  <c r="EE9"/>
  <c r="CB10" i="11"/>
  <c r="BX10"/>
  <c r="DQ9" i="3"/>
  <c r="DS9"/>
  <c r="BS10" i="11"/>
  <c r="BO10"/>
  <c r="CZ9" i="3"/>
  <c r="DG9"/>
  <c r="BJ10" i="11"/>
  <c r="BF10"/>
  <c r="CU9" i="3"/>
  <c r="BA10" i="11"/>
  <c r="AW10"/>
  <c r="CG9" i="3"/>
  <c r="CI9"/>
  <c r="AR10" i="11"/>
  <c r="AT10" s="1"/>
  <c r="AN10"/>
  <c r="AI10"/>
  <c r="Z10"/>
  <c r="V10"/>
  <c r="Q10"/>
  <c r="M10"/>
  <c r="H10"/>
  <c r="D10"/>
  <c r="DU9"/>
  <c r="FT8" i="3"/>
  <c r="GA8"/>
  <c r="FZ8" s="1"/>
  <c r="FV8"/>
  <c r="FW8" s="1"/>
  <c r="DL9" i="11"/>
  <c r="DH9"/>
  <c r="FH8" i="3"/>
  <c r="FO8"/>
  <c r="DC9" i="11"/>
  <c r="CY9"/>
  <c r="EV8" i="3"/>
  <c r="FA8"/>
  <c r="FC8"/>
  <c r="CT9" i="11"/>
  <c r="CP9"/>
  <c r="EO8" i="3"/>
  <c r="EQ8"/>
  <c r="CK9" i="11"/>
  <c r="CG9"/>
  <c r="DX8" i="3"/>
  <c r="EE8"/>
  <c r="CB9" i="11"/>
  <c r="BX9"/>
  <c r="DQ8" i="3"/>
  <c r="DS8"/>
  <c r="BS9" i="11"/>
  <c r="BO9"/>
  <c r="DE8" i="3"/>
  <c r="DG8"/>
  <c r="DF8" s="1"/>
  <c r="BJ9" i="11"/>
  <c r="BF9"/>
  <c r="CS8" i="3"/>
  <c r="CU8"/>
  <c r="BA9" i="11"/>
  <c r="CB8" i="3"/>
  <c r="CG8"/>
  <c r="CI8"/>
  <c r="AR9" i="11"/>
  <c r="AN9"/>
  <c r="AI9"/>
  <c r="AE9"/>
  <c r="Z9"/>
  <c r="V9"/>
  <c r="Q9"/>
  <c r="H9"/>
  <c r="D9"/>
  <c r="DU8"/>
  <c r="DQ8"/>
  <c r="FT7" i="3"/>
  <c r="FY7"/>
  <c r="GA7"/>
  <c r="FV7"/>
  <c r="FW7"/>
  <c r="DL8" i="11"/>
  <c r="DH8"/>
  <c r="FO7" i="3"/>
  <c r="FN7" s="1"/>
  <c r="DC8" i="11"/>
  <c r="EV7" i="3"/>
  <c r="FA7"/>
  <c r="FC7"/>
  <c r="CT8" i="11"/>
  <c r="CP8"/>
  <c r="EJ7" i="3"/>
  <c r="EQ7"/>
  <c r="CK8" i="11"/>
  <c r="CG8"/>
  <c r="DX7" i="3"/>
  <c r="EC7"/>
  <c r="EE7"/>
  <c r="CB8" i="11"/>
  <c r="BX8"/>
  <c r="DL7" i="3"/>
  <c r="DQ7"/>
  <c r="DS7"/>
  <c r="BS8" i="11"/>
  <c r="BO8"/>
  <c r="CZ7" i="3"/>
  <c r="DG7"/>
  <c r="BJ8" i="11"/>
  <c r="BF8"/>
  <c r="CS7" i="3"/>
  <c r="CU7"/>
  <c r="BA8" i="11"/>
  <c r="AW8"/>
  <c r="CG7" i="3"/>
  <c r="CI7"/>
  <c r="AR8" i="11"/>
  <c r="AN8"/>
  <c r="AI8"/>
  <c r="AE8"/>
  <c r="Z8"/>
  <c r="V8"/>
  <c r="Q8"/>
  <c r="M8"/>
  <c r="H8"/>
  <c r="D8"/>
  <c r="DU7"/>
  <c r="DQ7"/>
  <c r="FT6" i="3"/>
  <c r="FY6"/>
  <c r="GA6"/>
  <c r="FV6"/>
  <c r="FW6" s="1"/>
  <c r="DL7" i="11"/>
  <c r="DH7"/>
  <c r="FO6" i="3"/>
  <c r="DC7" i="11"/>
  <c r="CY7"/>
  <c r="FA6" i="3"/>
  <c r="FC6"/>
  <c r="CT7" i="11"/>
  <c r="CP7"/>
  <c r="EQ6" i="3"/>
  <c r="CK7" i="11"/>
  <c r="DX6" i="3"/>
  <c r="EC6"/>
  <c r="EE6"/>
  <c r="ED6" s="1"/>
  <c r="CB7" i="11"/>
  <c r="BX7"/>
  <c r="DL6" i="3"/>
  <c r="DS6"/>
  <c r="DR6" s="1"/>
  <c r="BS7" i="11"/>
  <c r="BO7"/>
  <c r="CZ6" i="3"/>
  <c r="DE6"/>
  <c r="DG6"/>
  <c r="BJ7" i="11"/>
  <c r="BF7"/>
  <c r="CS6" i="3"/>
  <c r="CU6"/>
  <c r="BA7" i="11"/>
  <c r="AW7"/>
  <c r="BC7" s="1"/>
  <c r="CB6" i="3"/>
  <c r="CG6"/>
  <c r="CI6"/>
  <c r="AR7" i="11"/>
  <c r="AN7"/>
  <c r="AI7"/>
  <c r="AE7"/>
  <c r="Z7"/>
  <c r="V7"/>
  <c r="Q7"/>
  <c r="H7"/>
  <c r="D7"/>
  <c r="FT5" i="3"/>
  <c r="FY5"/>
  <c r="GA5"/>
  <c r="FV5"/>
  <c r="FW5" s="1"/>
  <c r="FO5"/>
  <c r="EV5"/>
  <c r="FA5"/>
  <c r="FC5"/>
  <c r="EQ5"/>
  <c r="DX5"/>
  <c r="EC5"/>
  <c r="EE5"/>
  <c r="ED5" s="1"/>
  <c r="DQ5"/>
  <c r="DS5"/>
  <c r="CZ5"/>
  <c r="DE5"/>
  <c r="DG5"/>
  <c r="CU5"/>
  <c r="CG5"/>
  <c r="CI5"/>
  <c r="FT4"/>
  <c r="FY4"/>
  <c r="FH4"/>
  <c r="FO4"/>
  <c r="FN4" s="1"/>
  <c r="FA4"/>
  <c r="FC4"/>
  <c r="FB4" s="1"/>
  <c r="EO4"/>
  <c r="EQ4"/>
  <c r="DX4"/>
  <c r="EC4"/>
  <c r="EE4"/>
  <c r="ED4" s="1"/>
  <c r="DS4"/>
  <c r="CZ4"/>
  <c r="DE4"/>
  <c r="DG4"/>
  <c r="CS4"/>
  <c r="CU4"/>
  <c r="CT4" s="1"/>
  <c r="M5"/>
  <c r="FY37"/>
  <c r="GA37"/>
  <c r="FV37"/>
  <c r="FW37" s="1"/>
  <c r="DU38" i="11"/>
  <c r="DQ38"/>
  <c r="FM37" i="3"/>
  <c r="FO37"/>
  <c r="DL38" i="11"/>
  <c r="DH38"/>
  <c r="EV37" i="3"/>
  <c r="FC37"/>
  <c r="FB37" s="1"/>
  <c r="DC38" i="11"/>
  <c r="EQ37" i="3"/>
  <c r="EP37"/>
  <c r="CT38" i="11"/>
  <c r="CP38"/>
  <c r="EC37" i="3"/>
  <c r="EE37"/>
  <c r="ED37" s="1"/>
  <c r="CK38" i="11"/>
  <c r="CG38"/>
  <c r="DQ37" i="3"/>
  <c r="DS37"/>
  <c r="DR37" s="1"/>
  <c r="CB38" i="11"/>
  <c r="BX38"/>
  <c r="CZ37" i="3"/>
  <c r="DE37"/>
  <c r="DG37"/>
  <c r="BS38" i="11"/>
  <c r="BO38"/>
  <c r="CN37" i="3"/>
  <c r="CU37"/>
  <c r="BJ38" i="11"/>
  <c r="BF38"/>
  <c r="CB37" i="3"/>
  <c r="CG37"/>
  <c r="CI37"/>
  <c r="BA38" i="11"/>
  <c r="AW38"/>
  <c r="AR38"/>
  <c r="AN38"/>
  <c r="AI38"/>
  <c r="AE38"/>
  <c r="Z38"/>
  <c r="V38"/>
  <c r="Q38"/>
  <c r="M38"/>
  <c r="H38"/>
  <c r="D38"/>
  <c r="J37" i="5"/>
  <c r="D37"/>
  <c r="D37" i="8"/>
  <c r="G37"/>
  <c r="J37"/>
  <c r="D37" i="9"/>
  <c r="G37"/>
  <c r="FT36" i="3"/>
  <c r="GA36"/>
  <c r="FZ36" s="1"/>
  <c r="FV36"/>
  <c r="FW36" s="1"/>
  <c r="DU37" i="11"/>
  <c r="DQ37"/>
  <c r="FH36" i="3"/>
  <c r="FM36"/>
  <c r="FO36"/>
  <c r="DL37" i="11"/>
  <c r="DH37"/>
  <c r="FA36" i="3"/>
  <c r="FC36"/>
  <c r="FB36" s="1"/>
  <c r="DC37" i="11"/>
  <c r="CY37"/>
  <c r="EO36" i="3"/>
  <c r="EQ36"/>
  <c r="EP36" s="1"/>
  <c r="CT37" i="11"/>
  <c r="CP37"/>
  <c r="DX36" i="3"/>
  <c r="EC36"/>
  <c r="EE36"/>
  <c r="CK37" i="11"/>
  <c r="CG37"/>
  <c r="DL36" i="3"/>
  <c r="DS36"/>
  <c r="CB37" i="11"/>
  <c r="BX37"/>
  <c r="DE36" i="3"/>
  <c r="DG36"/>
  <c r="DF36" s="1"/>
  <c r="BS37" i="11"/>
  <c r="BO37"/>
  <c r="CS36" i="3"/>
  <c r="CU36"/>
  <c r="BJ37" i="11"/>
  <c r="BF37"/>
  <c r="CB36" i="3"/>
  <c r="CG36"/>
  <c r="CI36"/>
  <c r="CH36" s="1"/>
  <c r="BA37" i="11"/>
  <c r="AR37"/>
  <c r="AN37"/>
  <c r="AI37"/>
  <c r="AE37"/>
  <c r="Z37"/>
  <c r="V37"/>
  <c r="Q37"/>
  <c r="H37"/>
  <c r="D37"/>
  <c r="M36" i="3"/>
  <c r="J36" i="4"/>
  <c r="J36" i="5"/>
  <c r="D36"/>
  <c r="D36" i="6"/>
  <c r="D36" i="8"/>
  <c r="G36"/>
  <c r="J36"/>
  <c r="D36" i="9"/>
  <c r="G36"/>
  <c r="M35" i="3"/>
  <c r="D35" i="4"/>
  <c r="J35"/>
  <c r="J35" i="5"/>
  <c r="K35" s="1"/>
  <c r="D35"/>
  <c r="D35" i="6"/>
  <c r="F35"/>
  <c r="D35" i="8"/>
  <c r="G35"/>
  <c r="J35"/>
  <c r="D35" i="9"/>
  <c r="G35"/>
  <c r="M34" i="3"/>
  <c r="J34" i="4"/>
  <c r="J34" i="5"/>
  <c r="D34"/>
  <c r="F34" i="6"/>
  <c r="D34" i="8"/>
  <c r="G34"/>
  <c r="J34"/>
  <c r="D34" i="9"/>
  <c r="G34"/>
  <c r="M33" i="3"/>
  <c r="D33" i="4"/>
  <c r="J33"/>
  <c r="J33" i="5"/>
  <c r="D33"/>
  <c r="F33" i="6"/>
  <c r="D33" i="8"/>
  <c r="G33"/>
  <c r="J33"/>
  <c r="D33" i="9"/>
  <c r="G33"/>
  <c r="M32" i="3"/>
  <c r="J32" i="4"/>
  <c r="J32" i="5"/>
  <c r="K32" s="1"/>
  <c r="D32"/>
  <c r="D32" i="6"/>
  <c r="F32"/>
  <c r="D32" i="8"/>
  <c r="G32"/>
  <c r="J32"/>
  <c r="D32" i="9"/>
  <c r="G32"/>
  <c r="M31" i="3"/>
  <c r="H31"/>
  <c r="I31" s="1"/>
  <c r="D31" i="4"/>
  <c r="J31"/>
  <c r="J31" i="5"/>
  <c r="D31"/>
  <c r="D31" i="6"/>
  <c r="F31"/>
  <c r="G31" i="8"/>
  <c r="J31"/>
  <c r="D31" i="9"/>
  <c r="G31"/>
  <c r="M30" i="3"/>
  <c r="J30" i="4"/>
  <c r="J30" i="5"/>
  <c r="D30"/>
  <c r="D30" i="8"/>
  <c r="G30"/>
  <c r="J30"/>
  <c r="D30" i="9"/>
  <c r="G30"/>
  <c r="M29" i="3"/>
  <c r="D29" i="4"/>
  <c r="J29"/>
  <c r="D29" i="5"/>
  <c r="D29" i="6"/>
  <c r="F29"/>
  <c r="D29" i="8"/>
  <c r="G29"/>
  <c r="J29"/>
  <c r="D29" i="9"/>
  <c r="G29"/>
  <c r="M28" i="3"/>
  <c r="N28"/>
  <c r="H28"/>
  <c r="I28" s="1"/>
  <c r="J28" i="5"/>
  <c r="K28" s="1"/>
  <c r="D28"/>
  <c r="D28" i="6"/>
  <c r="F28"/>
  <c r="D28" i="8"/>
  <c r="G28"/>
  <c r="J28"/>
  <c r="D28" i="9"/>
  <c r="G28"/>
  <c r="M27" i="3"/>
  <c r="D27" i="4"/>
  <c r="J27"/>
  <c r="J27" i="5"/>
  <c r="K27" s="1"/>
  <c r="D27"/>
  <c r="D27" i="6"/>
  <c r="F27"/>
  <c r="D27" i="8"/>
  <c r="G27"/>
  <c r="J27"/>
  <c r="D27" i="9"/>
  <c r="G27"/>
  <c r="M26" i="3"/>
  <c r="J26" i="4"/>
  <c r="J26" i="5"/>
  <c r="K26" s="1"/>
  <c r="D26"/>
  <c r="F26" i="6"/>
  <c r="D26" i="8"/>
  <c r="G26"/>
  <c r="J26"/>
  <c r="D26" i="9"/>
  <c r="G26"/>
  <c r="D25" i="4"/>
  <c r="J25"/>
  <c r="J25" i="5"/>
  <c r="D25"/>
  <c r="D25" i="6"/>
  <c r="F25"/>
  <c r="D25" i="8"/>
  <c r="G25"/>
  <c r="J25"/>
  <c r="D25" i="9"/>
  <c r="G25"/>
  <c r="M24" i="3"/>
  <c r="H24"/>
  <c r="I24" s="1"/>
  <c r="D24" i="4"/>
  <c r="J24" i="5"/>
  <c r="D24"/>
  <c r="D24" i="6"/>
  <c r="F24"/>
  <c r="D24" i="8"/>
  <c r="G24"/>
  <c r="J24"/>
  <c r="D24" i="9"/>
  <c r="G24"/>
  <c r="M23" i="3"/>
  <c r="D23" i="4"/>
  <c r="J23"/>
  <c r="J23" i="5"/>
  <c r="K23" s="1"/>
  <c r="D23"/>
  <c r="D23" i="6"/>
  <c r="D23" i="8"/>
  <c r="G23"/>
  <c r="J23"/>
  <c r="D23" i="9"/>
  <c r="G23"/>
  <c r="M22" i="3"/>
  <c r="N22"/>
  <c r="D22" i="4"/>
  <c r="J22" i="5"/>
  <c r="D22"/>
  <c r="D22" i="6"/>
  <c r="D22" i="8"/>
  <c r="G22"/>
  <c r="J22"/>
  <c r="D22" i="9"/>
  <c r="G22"/>
  <c r="M21" i="3"/>
  <c r="H21"/>
  <c r="I21" s="1"/>
  <c r="D21" i="4"/>
  <c r="J21"/>
  <c r="J21" i="5"/>
  <c r="D21"/>
  <c r="D21" i="6"/>
  <c r="D21" i="8"/>
  <c r="G21"/>
  <c r="J21"/>
  <c r="D21" i="9"/>
  <c r="G21"/>
  <c r="M20" i="3"/>
  <c r="D20" i="4"/>
  <c r="J20"/>
  <c r="J20" i="5"/>
  <c r="K20" s="1"/>
  <c r="D20"/>
  <c r="D20" i="6"/>
  <c r="D20" i="8"/>
  <c r="G20"/>
  <c r="J20"/>
  <c r="D20" i="9"/>
  <c r="G20"/>
  <c r="M19" i="3"/>
  <c r="D19" i="4"/>
  <c r="J19"/>
  <c r="J19" i="5"/>
  <c r="K19" s="1"/>
  <c r="D19"/>
  <c r="D19" i="6"/>
  <c r="D19" i="8"/>
  <c r="G19"/>
  <c r="J19"/>
  <c r="D19" i="9"/>
  <c r="G19"/>
  <c r="M18" i="3"/>
  <c r="J18" i="4"/>
  <c r="J18" i="5"/>
  <c r="K18" s="1"/>
  <c r="D18"/>
  <c r="D18" i="8"/>
  <c r="G18"/>
  <c r="J18"/>
  <c r="D18" i="9"/>
  <c r="G18"/>
  <c r="M17" i="3"/>
  <c r="D17" i="4"/>
  <c r="J17"/>
  <c r="J17" i="5"/>
  <c r="K17" s="1"/>
  <c r="D17"/>
  <c r="D17" i="6"/>
  <c r="D17" i="8"/>
  <c r="G17"/>
  <c r="J17"/>
  <c r="D17" i="9"/>
  <c r="G17"/>
  <c r="M16" i="3"/>
  <c r="J16" i="4"/>
  <c r="J16" i="5"/>
  <c r="D16"/>
  <c r="D16" i="6"/>
  <c r="D16" i="8"/>
  <c r="G16"/>
  <c r="J16"/>
  <c r="D16" i="9"/>
  <c r="G16"/>
  <c r="M15" i="3"/>
  <c r="H15"/>
  <c r="I15" s="1"/>
  <c r="D15" i="4"/>
  <c r="J15"/>
  <c r="J15" i="5"/>
  <c r="D15"/>
  <c r="D15" i="6"/>
  <c r="D15" i="8"/>
  <c r="G15"/>
  <c r="J15"/>
  <c r="D15" i="9"/>
  <c r="G15"/>
  <c r="M14" i="3"/>
  <c r="D14" i="4"/>
  <c r="J14"/>
  <c r="J14" i="5"/>
  <c r="K14" s="1"/>
  <c r="D14"/>
  <c r="D14" i="6"/>
  <c r="D14" i="8"/>
  <c r="G14"/>
  <c r="J14"/>
  <c r="D14" i="9"/>
  <c r="G14"/>
  <c r="D13" i="4"/>
  <c r="J13"/>
  <c r="J13" i="5"/>
  <c r="K13" s="1"/>
  <c r="D13"/>
  <c r="D13" i="6"/>
  <c r="D13" i="8"/>
  <c r="G13"/>
  <c r="J13"/>
  <c r="D13" i="9"/>
  <c r="G13"/>
  <c r="M12" i="3"/>
  <c r="J12" i="4"/>
  <c r="J12" i="5"/>
  <c r="K12" s="1"/>
  <c r="D12"/>
  <c r="D12" i="6"/>
  <c r="D12" i="8"/>
  <c r="G12"/>
  <c r="J12"/>
  <c r="D12" i="9"/>
  <c r="G12"/>
  <c r="J11" i="3"/>
  <c r="M11"/>
  <c r="H11"/>
  <c r="I11" s="1"/>
  <c r="D11" i="4"/>
  <c r="J11"/>
  <c r="J11" i="5"/>
  <c r="K11" s="1"/>
  <c r="D11"/>
  <c r="D11" i="6"/>
  <c r="D11" i="8"/>
  <c r="G11"/>
  <c r="J11"/>
  <c r="D11" i="9"/>
  <c r="G11"/>
  <c r="J10" i="4"/>
  <c r="J10" i="5"/>
  <c r="K10" s="1"/>
  <c r="D10"/>
  <c r="D10" i="8"/>
  <c r="G10"/>
  <c r="J10"/>
  <c r="D10" i="9"/>
  <c r="G10"/>
  <c r="M9" i="3"/>
  <c r="D9" i="4"/>
  <c r="J9"/>
  <c r="J9" i="5"/>
  <c r="K9" s="1"/>
  <c r="D9"/>
  <c r="D9" i="6"/>
  <c r="D9" i="8"/>
  <c r="G9"/>
  <c r="J9"/>
  <c r="D9" i="9"/>
  <c r="G9"/>
  <c r="M8" i="3"/>
  <c r="J8" i="5"/>
  <c r="D8"/>
  <c r="D8" i="6"/>
  <c r="D8" i="8"/>
  <c r="G8"/>
  <c r="J8"/>
  <c r="D8" i="9"/>
  <c r="G8"/>
  <c r="M7" i="3"/>
  <c r="D7" i="4"/>
  <c r="J7"/>
  <c r="J7" i="5"/>
  <c r="K7" s="1"/>
  <c r="D7"/>
  <c r="D7" i="6"/>
  <c r="D7" i="8"/>
  <c r="G7"/>
  <c r="J7"/>
  <c r="D7" i="9"/>
  <c r="G7"/>
  <c r="D6" i="4"/>
  <c r="J6"/>
  <c r="J6" i="5"/>
  <c r="K6" s="1"/>
  <c r="D6"/>
  <c r="D6" i="6"/>
  <c r="D6" i="9"/>
  <c r="G6"/>
  <c r="FW5" i="13"/>
  <c r="FN5" i="12"/>
  <c r="FO5" i="11"/>
  <c r="FN5" i="10"/>
  <c r="A45" i="239"/>
  <c r="A46" s="1"/>
  <c r="A47" s="1"/>
  <c r="A48" s="1"/>
  <c r="A49" s="1"/>
  <c r="A50" s="1"/>
  <c r="A51" s="1"/>
  <c r="A52" s="1"/>
  <c r="A53" s="1"/>
  <c r="A54" s="1"/>
  <c r="A55" s="1"/>
  <c r="BW37" i="9"/>
  <c r="BW5"/>
  <c r="BR37"/>
  <c r="BM37"/>
  <c r="BH37"/>
  <c r="BH5"/>
  <c r="BC37"/>
  <c r="BC5"/>
  <c r="AX37"/>
  <c r="AX5"/>
  <c r="AS37"/>
  <c r="AS5"/>
  <c r="AN37"/>
  <c r="AI37"/>
  <c r="AI5"/>
  <c r="AD37"/>
  <c r="Y37"/>
  <c r="Y5"/>
  <c r="T37"/>
  <c r="O37"/>
  <c r="J36"/>
  <c r="J5"/>
  <c r="J37"/>
  <c r="BW36"/>
  <c r="BR36"/>
  <c r="BM36"/>
  <c r="BH36"/>
  <c r="BC36"/>
  <c r="AX36"/>
  <c r="AS36"/>
  <c r="AN36"/>
  <c r="AI36"/>
  <c r="AD36"/>
  <c r="Y36"/>
  <c r="T36"/>
  <c r="O36"/>
  <c r="BW35"/>
  <c r="BR35"/>
  <c r="BM35"/>
  <c r="BH35"/>
  <c r="BC35"/>
  <c r="AX35"/>
  <c r="AS35"/>
  <c r="AN35"/>
  <c r="AI35"/>
  <c r="AD35"/>
  <c r="Y35"/>
  <c r="T35"/>
  <c r="O35"/>
  <c r="J35"/>
  <c r="BW34"/>
  <c r="BR34"/>
  <c r="BM34"/>
  <c r="BH34"/>
  <c r="BC34"/>
  <c r="AX34"/>
  <c r="AS34"/>
  <c r="AN34"/>
  <c r="AI34"/>
  <c r="AD34"/>
  <c r="Y34"/>
  <c r="T34"/>
  <c r="O34"/>
  <c r="J34"/>
  <c r="BW33"/>
  <c r="BR33"/>
  <c r="BM33"/>
  <c r="BH33"/>
  <c r="BC33"/>
  <c r="AX33"/>
  <c r="AS33"/>
  <c r="AN33"/>
  <c r="AI33"/>
  <c r="AD33"/>
  <c r="Y33"/>
  <c r="T33"/>
  <c r="O33"/>
  <c r="J33"/>
  <c r="BW32"/>
  <c r="BR32"/>
  <c r="BM32"/>
  <c r="BH32"/>
  <c r="BC32"/>
  <c r="AX32"/>
  <c r="AS32"/>
  <c r="AN32"/>
  <c r="AI32"/>
  <c r="AD32"/>
  <c r="Y32"/>
  <c r="T32"/>
  <c r="O32"/>
  <c r="J32"/>
  <c r="BW31"/>
  <c r="BR31"/>
  <c r="BM31"/>
  <c r="BH31"/>
  <c r="BC31"/>
  <c r="AX31"/>
  <c r="AS31"/>
  <c r="AN31"/>
  <c r="AI31"/>
  <c r="AD31"/>
  <c r="Y31"/>
  <c r="T31"/>
  <c r="O31"/>
  <c r="J31"/>
  <c r="BW30"/>
  <c r="BR30"/>
  <c r="BM30"/>
  <c r="BH30"/>
  <c r="BC30"/>
  <c r="AX30"/>
  <c r="AS30"/>
  <c r="AN30"/>
  <c r="AI30"/>
  <c r="AD30"/>
  <c r="Y30"/>
  <c r="T30"/>
  <c r="O30"/>
  <c r="J30"/>
  <c r="BW29"/>
  <c r="BR29"/>
  <c r="BM29"/>
  <c r="BH29"/>
  <c r="BC29"/>
  <c r="AX29"/>
  <c r="AS29"/>
  <c r="AN29"/>
  <c r="AI29"/>
  <c r="AD29"/>
  <c r="Y29"/>
  <c r="T29"/>
  <c r="O29"/>
  <c r="J29"/>
  <c r="BW28"/>
  <c r="BR28"/>
  <c r="BM28"/>
  <c r="BH28"/>
  <c r="BC28"/>
  <c r="AX28"/>
  <c r="AS28"/>
  <c r="AN28"/>
  <c r="AI28"/>
  <c r="AD28"/>
  <c r="Y28"/>
  <c r="T28"/>
  <c r="O28"/>
  <c r="J28"/>
  <c r="BW27"/>
  <c r="BR27"/>
  <c r="BM27"/>
  <c r="BH27"/>
  <c r="BC27"/>
  <c r="AX27"/>
  <c r="AS27"/>
  <c r="AN27"/>
  <c r="AI27"/>
  <c r="AD27"/>
  <c r="Y27"/>
  <c r="T27"/>
  <c r="O27"/>
  <c r="J27"/>
  <c r="BW26"/>
  <c r="BR26"/>
  <c r="BM26"/>
  <c r="BH26"/>
  <c r="BC26"/>
  <c r="AX26"/>
  <c r="AS26"/>
  <c r="AN26"/>
  <c r="AI26"/>
  <c r="AD26"/>
  <c r="Y26"/>
  <c r="T26"/>
  <c r="O26"/>
  <c r="J26"/>
  <c r="BW25"/>
  <c r="BR25"/>
  <c r="BM25"/>
  <c r="BH25"/>
  <c r="BC25"/>
  <c r="AX25"/>
  <c r="AS25"/>
  <c r="AN25"/>
  <c r="AI25"/>
  <c r="AD25"/>
  <c r="Y25"/>
  <c r="T25"/>
  <c r="O25"/>
  <c r="J25"/>
  <c r="BW24"/>
  <c r="BR24"/>
  <c r="BM24"/>
  <c r="BH24"/>
  <c r="BC24"/>
  <c r="AX24"/>
  <c r="AS24"/>
  <c r="AN24"/>
  <c r="AI24"/>
  <c r="AD24"/>
  <c r="Y24"/>
  <c r="T24"/>
  <c r="O24"/>
  <c r="J24"/>
  <c r="BW23"/>
  <c r="BR23"/>
  <c r="BM23"/>
  <c r="BH23"/>
  <c r="BC23"/>
  <c r="AX23"/>
  <c r="AS23"/>
  <c r="AN23"/>
  <c r="AI23"/>
  <c r="AD23"/>
  <c r="Y23"/>
  <c r="T23"/>
  <c r="O23"/>
  <c r="J23"/>
  <c r="BW22"/>
  <c r="BR22"/>
  <c r="BM22"/>
  <c r="BH22"/>
  <c r="BC22"/>
  <c r="AX22"/>
  <c r="AS22"/>
  <c r="AN22"/>
  <c r="AI22"/>
  <c r="AD22"/>
  <c r="Y22"/>
  <c r="T22"/>
  <c r="O22"/>
  <c r="J22"/>
  <c r="BW21"/>
  <c r="BR21"/>
  <c r="BM21"/>
  <c r="BH21"/>
  <c r="BC21"/>
  <c r="AX21"/>
  <c r="AS21"/>
  <c r="AN21"/>
  <c r="AI21"/>
  <c r="AD21"/>
  <c r="Y21"/>
  <c r="T21"/>
  <c r="O21"/>
  <c r="J21"/>
  <c r="BW20"/>
  <c r="BR20"/>
  <c r="BM20"/>
  <c r="BH20"/>
  <c r="BC20"/>
  <c r="AX20"/>
  <c r="AS20"/>
  <c r="AN20"/>
  <c r="AI20"/>
  <c r="AD20"/>
  <c r="Y20"/>
  <c r="T20"/>
  <c r="O20"/>
  <c r="J20"/>
  <c r="BW19"/>
  <c r="BR19"/>
  <c r="BM19"/>
  <c r="BH19"/>
  <c r="BC19"/>
  <c r="AX19"/>
  <c r="AS19"/>
  <c r="AN19"/>
  <c r="AI19"/>
  <c r="AD19"/>
  <c r="Y19"/>
  <c r="T19"/>
  <c r="O19"/>
  <c r="J19"/>
  <c r="BW18"/>
  <c r="BR18"/>
  <c r="BM18"/>
  <c r="BH18"/>
  <c r="BC18"/>
  <c r="AX18"/>
  <c r="AS18"/>
  <c r="AN18"/>
  <c r="AI18"/>
  <c r="AD18"/>
  <c r="Y18"/>
  <c r="T18"/>
  <c r="O18"/>
  <c r="J18"/>
  <c r="BW17"/>
  <c r="BR17"/>
  <c r="BM17"/>
  <c r="BH17"/>
  <c r="BC17"/>
  <c r="AX17"/>
  <c r="AS17"/>
  <c r="AN17"/>
  <c r="AI17"/>
  <c r="AD17"/>
  <c r="Y17"/>
  <c r="T17"/>
  <c r="O17"/>
  <c r="J17"/>
  <c r="BW16"/>
  <c r="BR16"/>
  <c r="BM16"/>
  <c r="BH16"/>
  <c r="BC16"/>
  <c r="AX16"/>
  <c r="AS16"/>
  <c r="AN16"/>
  <c r="AI16"/>
  <c r="AD16"/>
  <c r="Y16"/>
  <c r="T16"/>
  <c r="O16"/>
  <c r="J16"/>
  <c r="BW15"/>
  <c r="BR15"/>
  <c r="BM15"/>
  <c r="BH15"/>
  <c r="BC15"/>
  <c r="AX15"/>
  <c r="AS15"/>
  <c r="AN15"/>
  <c r="AI15"/>
  <c r="AD15"/>
  <c r="Y15"/>
  <c r="T15"/>
  <c r="O15"/>
  <c r="J15"/>
  <c r="BW14"/>
  <c r="BR14"/>
  <c r="BM14"/>
  <c r="BH14"/>
  <c r="BC14"/>
  <c r="AX14"/>
  <c r="AS14"/>
  <c r="AN14"/>
  <c r="AI14"/>
  <c r="AD14"/>
  <c r="Y14"/>
  <c r="T14"/>
  <c r="O14"/>
  <c r="J14"/>
  <c r="BW13"/>
  <c r="BR13"/>
  <c r="BM13"/>
  <c r="BH13"/>
  <c r="BC13"/>
  <c r="AX13"/>
  <c r="AS13"/>
  <c r="AN13"/>
  <c r="AI13"/>
  <c r="AD13"/>
  <c r="Y13"/>
  <c r="T13"/>
  <c r="O13"/>
  <c r="J13"/>
  <c r="BW12"/>
  <c r="BR12"/>
  <c r="BM12"/>
  <c r="BH12"/>
  <c r="BC12"/>
  <c r="AX12"/>
  <c r="AS12"/>
  <c r="AN12"/>
  <c r="AI12"/>
  <c r="AD12"/>
  <c r="Y12"/>
  <c r="T12"/>
  <c r="O12"/>
  <c r="J12"/>
  <c r="BW11"/>
  <c r="BR11"/>
  <c r="BM11"/>
  <c r="BH11"/>
  <c r="BC11"/>
  <c r="AX11"/>
  <c r="AS11"/>
  <c r="AN11"/>
  <c r="AI11"/>
  <c r="AD11"/>
  <c r="Y11"/>
  <c r="T11"/>
  <c r="O11"/>
  <c r="J11"/>
  <c r="BW10"/>
  <c r="BR10"/>
  <c r="BM10"/>
  <c r="BH10"/>
  <c r="BC10"/>
  <c r="AX10"/>
  <c r="AS10"/>
  <c r="AN10"/>
  <c r="AI10"/>
  <c r="AD10"/>
  <c r="Y10"/>
  <c r="T10"/>
  <c r="O10"/>
  <c r="J10"/>
  <c r="BW9"/>
  <c r="BR9"/>
  <c r="BM9"/>
  <c r="BH9"/>
  <c r="BC9"/>
  <c r="AX9"/>
  <c r="AS9"/>
  <c r="AN9"/>
  <c r="AI9"/>
  <c r="AD9"/>
  <c r="Y9"/>
  <c r="T9"/>
  <c r="O9"/>
  <c r="J9"/>
  <c r="BW8"/>
  <c r="BR8"/>
  <c r="BM8"/>
  <c r="BH8"/>
  <c r="BC8"/>
  <c r="AX8"/>
  <c r="AS8"/>
  <c r="AN8"/>
  <c r="AI8"/>
  <c r="AD8"/>
  <c r="Y8"/>
  <c r="T8"/>
  <c r="O8"/>
  <c r="J8"/>
  <c r="BW7"/>
  <c r="BR7"/>
  <c r="BM7"/>
  <c r="BH7"/>
  <c r="BC7"/>
  <c r="AX7"/>
  <c r="AS7"/>
  <c r="AN7"/>
  <c r="AI7"/>
  <c r="AD7"/>
  <c r="Y7"/>
  <c r="T7"/>
  <c r="O7"/>
  <c r="J7"/>
  <c r="BW6"/>
  <c r="BR6"/>
  <c r="BM6"/>
  <c r="BH6"/>
  <c r="BC6"/>
  <c r="AX6"/>
  <c r="AS6"/>
  <c r="AN6"/>
  <c r="AI6"/>
  <c r="AD6"/>
  <c r="Y6"/>
  <c r="T6"/>
  <c r="O6"/>
  <c r="J6"/>
  <c r="FM5"/>
  <c r="BW4"/>
  <c r="BR4"/>
  <c r="BM4"/>
  <c r="BH4"/>
  <c r="BC4"/>
  <c r="AX4"/>
  <c r="AS4"/>
  <c r="AN4"/>
  <c r="AI4"/>
  <c r="AD4"/>
  <c r="Y4"/>
  <c r="T4"/>
  <c r="O4"/>
  <c r="J4"/>
  <c r="FN5" i="8"/>
  <c r="FM5" i="7"/>
  <c r="BV5"/>
  <c r="FN5" i="6"/>
  <c r="A45" i="238"/>
  <c r="A46" s="1"/>
  <c r="A47" s="1"/>
  <c r="A48" s="1"/>
  <c r="A49" s="1"/>
  <c r="A50" s="1"/>
  <c r="A51" s="1"/>
  <c r="A52" s="1"/>
  <c r="A53" s="1"/>
  <c r="A54" s="1"/>
  <c r="A55" s="1"/>
  <c r="A56" s="1"/>
  <c r="A57" s="1"/>
  <c r="FN5" i="5"/>
  <c r="FN5" i="4"/>
  <c r="AJ3"/>
  <c r="AS3" s="1"/>
  <c r="BB3" s="1"/>
  <c r="BK3" s="1"/>
  <c r="BT3" s="1"/>
  <c r="CC3" s="1"/>
  <c r="CL3" s="1"/>
  <c r="CU3" s="1"/>
  <c r="DD3" s="1"/>
  <c r="DM3" s="1"/>
  <c r="DV3" s="1"/>
  <c r="EE3" s="1"/>
  <c r="EN3" s="1"/>
  <c r="AI3"/>
  <c r="AR3" s="1"/>
  <c r="BA3" s="1"/>
  <c r="BJ3" s="1"/>
  <c r="BS3" s="1"/>
  <c r="CB3" s="1"/>
  <c r="CK3" s="1"/>
  <c r="CT3" s="1"/>
  <c r="DC3" s="1"/>
  <c r="DL3" s="1"/>
  <c r="DU3" s="1"/>
  <c r="ED3" s="1"/>
  <c r="EM3" s="1"/>
  <c r="AH3"/>
  <c r="AQ3" s="1"/>
  <c r="AZ3" s="1"/>
  <c r="BI3" s="1"/>
  <c r="BR3" s="1"/>
  <c r="CA3" s="1"/>
  <c r="CJ3" s="1"/>
  <c r="CS3" s="1"/>
  <c r="DB3" s="1"/>
  <c r="DK3" s="1"/>
  <c r="DT3" s="1"/>
  <c r="EC3" s="1"/>
  <c r="EL3" s="1"/>
  <c r="AG3"/>
  <c r="AP3"/>
  <c r="AY3" s="1"/>
  <c r="BH3" s="1"/>
  <c r="BQ3" s="1"/>
  <c r="BZ3" s="1"/>
  <c r="CI3" s="1"/>
  <c r="CR3" s="1"/>
  <c r="DA3" s="1"/>
  <c r="DJ3" s="1"/>
  <c r="DS3" s="1"/>
  <c r="EB3" s="1"/>
  <c r="EK3" s="1"/>
  <c r="AF3"/>
  <c r="AO3" s="1"/>
  <c r="AX3" s="1"/>
  <c r="BG3" s="1"/>
  <c r="BP3" s="1"/>
  <c r="BY3" s="1"/>
  <c r="CH3" s="1"/>
  <c r="CQ3" s="1"/>
  <c r="CZ3" s="1"/>
  <c r="DI3" s="1"/>
  <c r="DR3" s="1"/>
  <c r="EA3" s="1"/>
  <c r="EJ3" s="1"/>
  <c r="AE3"/>
  <c r="AN3" s="1"/>
  <c r="AW3" s="1"/>
  <c r="BF3" s="1"/>
  <c r="BO3" s="1"/>
  <c r="BX3" s="1"/>
  <c r="CG3" s="1"/>
  <c r="CP3" s="1"/>
  <c r="CY3" s="1"/>
  <c r="DH3" s="1"/>
  <c r="DQ3" s="1"/>
  <c r="DZ3" s="1"/>
  <c r="EI3" s="1"/>
  <c r="AD3"/>
  <c r="AM3" s="1"/>
  <c r="AV3" s="1"/>
  <c r="BE3" s="1"/>
  <c r="BN3" s="1"/>
  <c r="BW3" s="1"/>
  <c r="CF3" s="1"/>
  <c r="CO3" s="1"/>
  <c r="CX3" s="1"/>
  <c r="DG3" s="1"/>
  <c r="DP3" s="1"/>
  <c r="DY3" s="1"/>
  <c r="EH3" s="1"/>
  <c r="AC3"/>
  <c r="AL3" s="1"/>
  <c r="AU3" s="1"/>
  <c r="BD3" s="1"/>
  <c r="BM3" s="1"/>
  <c r="BV3" s="1"/>
  <c r="CE3" s="1"/>
  <c r="CN3" s="1"/>
  <c r="CW3" s="1"/>
  <c r="DF3" s="1"/>
  <c r="DO3" s="1"/>
  <c r="DX3" s="1"/>
  <c r="EG3" s="1"/>
  <c r="AB3"/>
  <c r="AK3" s="1"/>
  <c r="AT3" s="1"/>
  <c r="BC3" s="1"/>
  <c r="BL3" s="1"/>
  <c r="BU3" s="1"/>
  <c r="CD3" s="1"/>
  <c r="CM3" s="1"/>
  <c r="CV3" s="1"/>
  <c r="DE3" s="1"/>
  <c r="DN3" s="1"/>
  <c r="DW3" s="1"/>
  <c r="EF3" s="1"/>
  <c r="AK1"/>
  <c r="AT1" s="1"/>
  <c r="BC1" s="1"/>
  <c r="BL1" s="1"/>
  <c r="BU1" s="1"/>
  <c r="CD1" s="1"/>
  <c r="CM1" s="1"/>
  <c r="CV1" s="1"/>
  <c r="DE1" s="1"/>
  <c r="DN1" s="1"/>
  <c r="DW1" s="1"/>
  <c r="EF1" s="1"/>
  <c r="B53" i="242"/>
  <c r="U33" i="3" s="1"/>
  <c r="V33" s="1"/>
  <c r="W33" s="1"/>
  <c r="A49" i="242"/>
  <c r="A50" s="1"/>
  <c r="A51" s="1"/>
  <c r="A52" s="1"/>
  <c r="A53" s="1"/>
  <c r="A54" s="1"/>
  <c r="C63" i="3"/>
  <c r="E58"/>
  <c r="B58"/>
  <c r="FT38"/>
  <c r="FT41" s="1"/>
  <c r="FY38"/>
  <c r="FY41" s="1"/>
  <c r="GA38"/>
  <c r="FV38"/>
  <c r="FV41" s="1"/>
  <c r="AH38"/>
  <c r="AF38"/>
  <c r="AA38"/>
  <c r="Y38"/>
  <c r="Y41" s="1"/>
  <c r="T38"/>
  <c r="AQ3"/>
  <c r="BC3" s="1"/>
  <c r="BO3" s="1"/>
  <c r="CA3" s="1"/>
  <c r="CM3" s="1"/>
  <c r="CY3" s="1"/>
  <c r="DK3" s="1"/>
  <c r="DW3" s="1"/>
  <c r="EI3" s="1"/>
  <c r="EU3" s="1"/>
  <c r="FG3" s="1"/>
  <c r="FS3" s="1"/>
  <c r="GE3" s="1"/>
  <c r="AP3"/>
  <c r="BB3" s="1"/>
  <c r="BN3" s="1"/>
  <c r="BZ3" s="1"/>
  <c r="CL3" s="1"/>
  <c r="CX3" s="1"/>
  <c r="DJ3" s="1"/>
  <c r="DV3" s="1"/>
  <c r="EH3" s="1"/>
  <c r="ET3" s="1"/>
  <c r="FF3" s="1"/>
  <c r="FR3" s="1"/>
  <c r="GD3" s="1"/>
  <c r="AO3"/>
  <c r="BA3" s="1"/>
  <c r="BM3" s="1"/>
  <c r="BY3" s="1"/>
  <c r="CK3" s="1"/>
  <c r="CW3" s="1"/>
  <c r="DI3" s="1"/>
  <c r="DU3" s="1"/>
  <c r="EG3" s="1"/>
  <c r="ES3" s="1"/>
  <c r="FE3" s="1"/>
  <c r="FQ3" s="1"/>
  <c r="GC3" s="1"/>
  <c r="AN3"/>
  <c r="AZ3" s="1"/>
  <c r="BL3" s="1"/>
  <c r="BX3" s="1"/>
  <c r="CJ3" s="1"/>
  <c r="CV3" s="1"/>
  <c r="DH3" s="1"/>
  <c r="DT3" s="1"/>
  <c r="EF3" s="1"/>
  <c r="ER3" s="1"/>
  <c r="FD3" s="1"/>
  <c r="FP3" s="1"/>
  <c r="GB3" s="1"/>
  <c r="AM3"/>
  <c r="AY3" s="1"/>
  <c r="BK3" s="1"/>
  <c r="BW3" s="1"/>
  <c r="CI3" s="1"/>
  <c r="CU3" s="1"/>
  <c r="DG3" s="1"/>
  <c r="DS3" s="1"/>
  <c r="EE3" s="1"/>
  <c r="EQ3" s="1"/>
  <c r="FC3" s="1"/>
  <c r="FO3" s="1"/>
  <c r="GA3" s="1"/>
  <c r="AL3"/>
  <c r="AX3" s="1"/>
  <c r="BJ3" s="1"/>
  <c r="BV3" s="1"/>
  <c r="CH3" s="1"/>
  <c r="CT3" s="1"/>
  <c r="DF3" s="1"/>
  <c r="DR3" s="1"/>
  <c r="ED3" s="1"/>
  <c r="EP3" s="1"/>
  <c r="FB3" s="1"/>
  <c r="FN3" s="1"/>
  <c r="FZ3" s="1"/>
  <c r="AK3"/>
  <c r="AW3" s="1"/>
  <c r="BI3" s="1"/>
  <c r="BU3" s="1"/>
  <c r="CG3" s="1"/>
  <c r="CS3" s="1"/>
  <c r="DE3" s="1"/>
  <c r="DQ3" s="1"/>
  <c r="EC3" s="1"/>
  <c r="EO3" s="1"/>
  <c r="FA3" s="1"/>
  <c r="FM3" s="1"/>
  <c r="FY3" s="1"/>
  <c r="AJ3"/>
  <c r="AV3" s="1"/>
  <c r="BH3" s="1"/>
  <c r="BT3" s="1"/>
  <c r="CF3"/>
  <c r="CR3" s="1"/>
  <c r="DD3" s="1"/>
  <c r="DP3" s="1"/>
  <c r="EB3" s="1"/>
  <c r="EN3" s="1"/>
  <c r="EZ3" s="1"/>
  <c r="FL3" s="1"/>
  <c r="FX3" s="1"/>
  <c r="AI3"/>
  <c r="AU3" s="1"/>
  <c r="BG3" s="1"/>
  <c r="BS3" s="1"/>
  <c r="CE3" s="1"/>
  <c r="CQ3" s="1"/>
  <c r="DC3" s="1"/>
  <c r="DO3" s="1"/>
  <c r="EA3" s="1"/>
  <c r="EM3" s="1"/>
  <c r="EY3" s="1"/>
  <c r="FK3" s="1"/>
  <c r="FW3" s="1"/>
  <c r="AH3"/>
  <c r="AT3" s="1"/>
  <c r="BF3" s="1"/>
  <c r="BR3" s="1"/>
  <c r="CD3" s="1"/>
  <c r="CP3" s="1"/>
  <c r="DB3" s="1"/>
  <c r="DN3" s="1"/>
  <c r="DZ3" s="1"/>
  <c r="EL3" s="1"/>
  <c r="EX3" s="1"/>
  <c r="FJ3" s="1"/>
  <c r="FV3" s="1"/>
  <c r="AG3"/>
  <c r="AS3" s="1"/>
  <c r="BE3" s="1"/>
  <c r="BQ3" s="1"/>
  <c r="CC3" s="1"/>
  <c r="CO3" s="1"/>
  <c r="DA3" s="1"/>
  <c r="DM3" s="1"/>
  <c r="DY3" s="1"/>
  <c r="EK3" s="1"/>
  <c r="EW3" s="1"/>
  <c r="FI3" s="1"/>
  <c r="FU3" s="1"/>
  <c r="AF3"/>
  <c r="AR3" s="1"/>
  <c r="BD3" s="1"/>
  <c r="BP3" s="1"/>
  <c r="CB3" s="1"/>
  <c r="CN3" s="1"/>
  <c r="CZ3" s="1"/>
  <c r="DL3" s="1"/>
  <c r="DX3" s="1"/>
  <c r="EJ3" s="1"/>
  <c r="EV3" s="1"/>
  <c r="FH3" s="1"/>
  <c r="FT3" s="1"/>
  <c r="CB1"/>
  <c r="CN1" s="1"/>
  <c r="CZ1" s="1"/>
  <c r="DL1" s="1"/>
  <c r="DX1" s="1"/>
  <c r="EJ1" s="1"/>
  <c r="EV1" s="1"/>
  <c r="FH1" s="1"/>
  <c r="FT1" s="1"/>
  <c r="A24" i="274"/>
  <c r="A25" s="1"/>
  <c r="A26" s="1"/>
  <c r="A27" s="1"/>
  <c r="A28" s="1"/>
  <c r="A29" s="1"/>
  <c r="A30" s="1"/>
  <c r="A31" s="1"/>
  <c r="A32" s="1"/>
  <c r="A33" s="1"/>
  <c r="A34" s="1"/>
  <c r="A35" s="1"/>
  <c r="A36" s="1"/>
  <c r="A37" s="1"/>
  <c r="A5"/>
  <c r="A6" s="1"/>
  <c r="A7" s="1"/>
  <c r="A8" s="1"/>
  <c r="A9" s="1"/>
  <c r="A10" s="1"/>
  <c r="A11" s="1"/>
  <c r="A12" s="1"/>
  <c r="A13" s="1"/>
  <c r="A14" s="1"/>
  <c r="A15" s="1"/>
  <c r="A16" s="1"/>
  <c r="A17" s="1"/>
  <c r="A18" s="1"/>
  <c r="B101" i="2"/>
  <c r="A101"/>
  <c r="B100"/>
  <c r="B98"/>
  <c r="B97"/>
  <c r="B96"/>
  <c r="B95"/>
  <c r="B93"/>
  <c r="B92"/>
  <c r="B91"/>
  <c r="B87"/>
  <c r="B86"/>
  <c r="B85"/>
  <c r="B84"/>
  <c r="B83"/>
  <c r="B82"/>
  <c r="B81"/>
  <c r="B78"/>
  <c r="B73"/>
  <c r="B72"/>
  <c r="B71"/>
  <c r="B70"/>
  <c r="B69"/>
  <c r="B68"/>
  <c r="B67"/>
  <c r="B66"/>
  <c r="B65"/>
  <c r="B64"/>
  <c r="B63"/>
  <c r="B62"/>
  <c r="B61"/>
  <c r="B60"/>
  <c r="B59"/>
  <c r="B56"/>
  <c r="B55"/>
  <c r="B52"/>
  <c r="B50"/>
  <c r="B49"/>
  <c r="B48"/>
  <c r="B47"/>
  <c r="B46"/>
  <c r="B45"/>
  <c r="B44"/>
  <c r="B43"/>
  <c r="B42"/>
  <c r="B41"/>
  <c r="B40"/>
  <c r="B39"/>
  <c r="B38"/>
  <c r="B37"/>
  <c r="B36"/>
  <c r="B35"/>
  <c r="B34"/>
  <c r="B33"/>
  <c r="B32"/>
  <c r="B30"/>
  <c r="B29"/>
  <c r="B28"/>
  <c r="B26"/>
  <c r="B12"/>
  <c r="B11"/>
  <c r="B10"/>
  <c r="B9"/>
  <c r="B8"/>
  <c r="B7"/>
  <c r="B6"/>
  <c r="B5"/>
  <c r="B4"/>
  <c r="B3"/>
  <c r="B2"/>
  <c r="CC27" i="5"/>
  <c r="CC8" i="3"/>
  <c r="CD8" s="1"/>
  <c r="CE8" s="1"/>
  <c r="CC9"/>
  <c r="CD9" s="1"/>
  <c r="CE9" s="1"/>
  <c r="CC10"/>
  <c r="CD10" s="1"/>
  <c r="CE10" s="1"/>
  <c r="CC11"/>
  <c r="CD11" s="1"/>
  <c r="CE11" s="1"/>
  <c r="CC12"/>
  <c r="CD12" s="1"/>
  <c r="CE12" s="1"/>
  <c r="O20" i="5"/>
  <c r="O21"/>
  <c r="O22"/>
  <c r="O23"/>
  <c r="O24"/>
  <c r="BA12" i="9"/>
  <c r="AY12"/>
  <c r="AY13"/>
  <c r="BA14"/>
  <c r="BA15"/>
  <c r="BA16"/>
  <c r="BA17"/>
  <c r="AY14"/>
  <c r="AY15"/>
  <c r="AY16"/>
  <c r="AY17"/>
  <c r="BT41" i="298" l="1"/>
  <c r="BT43"/>
  <c r="DP41"/>
  <c r="DP43"/>
  <c r="BU43"/>
  <c r="BU41"/>
  <c r="AG41"/>
  <c r="AG43"/>
  <c r="CC41"/>
  <c r="CC43"/>
  <c r="CJ41"/>
  <c r="CJ43"/>
  <c r="H43"/>
  <c r="H41"/>
  <c r="DH43"/>
  <c r="DH41"/>
  <c r="CB41"/>
  <c r="CB43"/>
  <c r="DI41"/>
  <c r="DI43"/>
  <c r="AO43"/>
  <c r="AO41"/>
  <c r="CZ43"/>
  <c r="CZ41"/>
  <c r="CR41"/>
  <c r="CR43"/>
  <c r="P43"/>
  <c r="P41"/>
  <c r="I43"/>
  <c r="I41"/>
  <c r="BM41"/>
  <c r="BM43"/>
  <c r="AW41"/>
  <c r="AN43" i="297"/>
  <c r="AN41"/>
  <c r="DP43"/>
  <c r="DP41"/>
  <c r="P43"/>
  <c r="P41"/>
  <c r="BU43"/>
  <c r="BU41"/>
  <c r="CJ43"/>
  <c r="CJ41"/>
  <c r="X43"/>
  <c r="X41"/>
  <c r="BT43"/>
  <c r="BT41"/>
  <c r="Y43"/>
  <c r="Y41"/>
  <c r="BM43"/>
  <c r="BM41"/>
  <c r="DI43"/>
  <c r="CZ43"/>
  <c r="CZ41"/>
  <c r="H43"/>
  <c r="H41"/>
  <c r="BD43"/>
  <c r="BD41"/>
  <c r="DA41"/>
  <c r="DA43"/>
  <c r="AG43"/>
  <c r="AG41"/>
  <c r="CB43"/>
  <c r="CB41"/>
  <c r="BL43"/>
  <c r="BL41"/>
  <c r="CR43"/>
  <c r="CR41"/>
  <c r="AF43"/>
  <c r="AF41"/>
  <c r="DH43"/>
  <c r="DH41"/>
  <c r="AW41"/>
  <c r="AW43"/>
  <c r="CS43"/>
  <c r="CS41"/>
  <c r="CC43"/>
  <c r="DP41" i="294"/>
  <c r="DP43"/>
  <c r="AF43"/>
  <c r="AF41"/>
  <c r="BE43"/>
  <c r="BE41"/>
  <c r="AW41"/>
  <c r="AW43"/>
  <c r="AN43"/>
  <c r="AN41"/>
  <c r="Y43"/>
  <c r="Y41"/>
  <c r="BT43"/>
  <c r="BT41"/>
  <c r="CR43"/>
  <c r="CR41"/>
  <c r="BD43"/>
  <c r="BD41"/>
  <c r="H43"/>
  <c r="H41"/>
  <c r="DQ43"/>
  <c r="DQ41"/>
  <c r="DI41"/>
  <c r="DI43"/>
  <c r="CB43"/>
  <c r="CB41"/>
  <c r="I43"/>
  <c r="I41"/>
  <c r="AO43"/>
  <c r="AO41"/>
  <c r="AV43"/>
  <c r="AV41"/>
  <c r="CJ43"/>
  <c r="CJ41"/>
  <c r="CZ43"/>
  <c r="CZ41"/>
  <c r="DH43"/>
  <c r="DH41"/>
  <c r="BL43"/>
  <c r="BL41"/>
  <c r="X43"/>
  <c r="X41"/>
  <c r="Q41"/>
  <c r="Q43"/>
  <c r="CK43"/>
  <c r="CK41"/>
  <c r="DA43"/>
  <c r="DA41"/>
  <c r="CC41"/>
  <c r="CC43"/>
  <c r="E7" i="35"/>
  <c r="E7" i="37" s="1"/>
  <c r="E7" i="34"/>
  <c r="E7" i="36" s="1"/>
  <c r="D22" i="35"/>
  <c r="D22" i="37" s="1"/>
  <c r="D22" i="34"/>
  <c r="D22" i="36" s="1"/>
  <c r="J5" i="35"/>
  <c r="J5" i="37" s="1"/>
  <c r="J5" i="34"/>
  <c r="J5" i="36" s="1"/>
  <c r="B9" i="35"/>
  <c r="B9" i="34"/>
  <c r="J21" i="35"/>
  <c r="J21" i="37" s="1"/>
  <c r="J21" i="34"/>
  <c r="J21" i="36" s="1"/>
  <c r="AX11" i="4"/>
  <c r="U11" i="52"/>
  <c r="H12" i="31"/>
  <c r="H13" i="32" s="1"/>
  <c r="H12" i="38" s="1"/>
  <c r="H11" i="29"/>
  <c r="I35" i="42"/>
  <c r="CD36" i="4" s="1"/>
  <c r="I36" i="115"/>
  <c r="I37" s="1"/>
  <c r="I37" i="42" s="1"/>
  <c r="CD38" i="4" s="1"/>
  <c r="AY8" i="52"/>
  <c r="AZ8" s="1"/>
  <c r="E8"/>
  <c r="F8" s="1"/>
  <c r="AG8"/>
  <c r="AH8" s="1"/>
  <c r="I8"/>
  <c r="J8" s="1"/>
  <c r="BM19"/>
  <c r="BN19" s="1"/>
  <c r="EJ19" i="4" s="1"/>
  <c r="BI19" i="52"/>
  <c r="BJ19" s="1"/>
  <c r="EA19" i="4" s="1"/>
  <c r="W19" i="52"/>
  <c r="X19" s="1"/>
  <c r="O19"/>
  <c r="P19" s="1"/>
  <c r="AO19" i="4" s="1"/>
  <c r="N19" s="1"/>
  <c r="AY19" i="52"/>
  <c r="AZ19" s="1"/>
  <c r="DI19" i="4" s="1"/>
  <c r="AG19" i="52"/>
  <c r="AH19" s="1"/>
  <c r="BM33"/>
  <c r="BN33" s="1"/>
  <c r="EJ33" i="4" s="1"/>
  <c r="AY33" i="52"/>
  <c r="AZ33" s="1"/>
  <c r="AG33"/>
  <c r="AH33" s="1"/>
  <c r="AI33" s="1"/>
  <c r="O33"/>
  <c r="P33" s="1"/>
  <c r="BM37"/>
  <c r="BN37" s="1"/>
  <c r="EJ37" i="4" s="1"/>
  <c r="AY37" i="52"/>
  <c r="AZ37" s="1"/>
  <c r="BA37" s="1"/>
  <c r="AG37"/>
  <c r="AH37" s="1"/>
  <c r="AI37" s="1"/>
  <c r="O37"/>
  <c r="P37" s="1"/>
  <c r="BI37"/>
  <c r="BJ37" s="1"/>
  <c r="AK37"/>
  <c r="AL37" s="1"/>
  <c r="CH37" i="4" s="1"/>
  <c r="AQ37" i="52"/>
  <c r="AR37" s="1"/>
  <c r="AS37" s="1"/>
  <c r="S37"/>
  <c r="T37" s="1"/>
  <c r="G5" i="55"/>
  <c r="G5" i="53"/>
  <c r="CV15" i="76"/>
  <c r="CR14"/>
  <c r="CR13" s="1"/>
  <c r="BV41"/>
  <c r="CN41"/>
  <c r="AL41"/>
  <c r="F8" i="35"/>
  <c r="F8" i="37" s="1"/>
  <c r="F8" i="34"/>
  <c r="F8" i="36" s="1"/>
  <c r="G10" i="35"/>
  <c r="G10" i="37" s="1"/>
  <c r="G10" i="34"/>
  <c r="G10" i="36" s="1"/>
  <c r="H14" i="35"/>
  <c r="H14" i="37" s="1"/>
  <c r="H14" i="34"/>
  <c r="H14" i="36" s="1"/>
  <c r="K15" i="35"/>
  <c r="K15" i="37" s="1"/>
  <c r="K15" i="34"/>
  <c r="K15" i="36" s="1"/>
  <c r="K15" i="39" s="1"/>
  <c r="K15" i="27" s="1"/>
  <c r="EB16" i="3" s="1"/>
  <c r="K17" i="35"/>
  <c r="K17" i="37" s="1"/>
  <c r="K17" i="34"/>
  <c r="K17" i="36" s="1"/>
  <c r="K17" i="39" s="1"/>
  <c r="K17" i="27" s="1"/>
  <c r="EB18" i="3" s="1"/>
  <c r="O17" i="35"/>
  <c r="O17" i="37" s="1"/>
  <c r="O17" i="34"/>
  <c r="O17" i="36" s="1"/>
  <c r="O17" i="39" s="1"/>
  <c r="H18" i="35"/>
  <c r="H18" i="37" s="1"/>
  <c r="H18" i="34"/>
  <c r="H18" i="36" s="1"/>
  <c r="X48" i="238"/>
  <c r="BM27" i="5" s="1"/>
  <c r="BO27" s="1"/>
  <c r="BM26"/>
  <c r="CI26"/>
  <c r="AH48" i="238"/>
  <c r="CI27" i="5" s="1"/>
  <c r="G15"/>
  <c r="AF15"/>
  <c r="O38" i="75"/>
  <c r="BX38" i="6" s="1"/>
  <c r="BX37"/>
  <c r="L37" i="75"/>
  <c r="BI36" i="6"/>
  <c r="I38" i="75"/>
  <c r="AT38" i="6" s="1"/>
  <c r="AT37"/>
  <c r="DG14" i="4"/>
  <c r="L14" i="50"/>
  <c r="CX15" i="4"/>
  <c r="K15" i="50"/>
  <c r="CX12" i="4"/>
  <c r="K12" i="50"/>
  <c r="CX7" i="4"/>
  <c r="K7" i="50"/>
  <c r="CX4" i="4"/>
  <c r="K4" i="50"/>
  <c r="AD35" i="4"/>
  <c r="C35" i="50"/>
  <c r="AD27" i="4"/>
  <c r="C27" i="50"/>
  <c r="O42" i="240"/>
  <c r="AR20" i="8"/>
  <c r="CW5" i="5"/>
  <c r="AN27" i="238"/>
  <c r="AN28" s="1"/>
  <c r="AS35" i="3"/>
  <c r="D56" i="242"/>
  <c r="AG17" i="3"/>
  <c r="AH17" s="1"/>
  <c r="C38" i="242"/>
  <c r="AG18" i="3" s="1"/>
  <c r="AH18" s="1"/>
  <c r="AI18" s="1"/>
  <c r="AN18" s="1"/>
  <c r="H15" i="9"/>
  <c r="N36" i="3"/>
  <c r="DR36"/>
  <c r="ED36"/>
  <c r="CH37"/>
  <c r="FZ37"/>
  <c r="DR4"/>
  <c r="FZ5"/>
  <c r="FZ6"/>
  <c r="DF7"/>
  <c r="FZ7"/>
  <c r="DR8"/>
  <c r="ED8"/>
  <c r="DF9"/>
  <c r="AT11" i="11"/>
  <c r="FZ12" i="3"/>
  <c r="FN14"/>
  <c r="DF16"/>
  <c r="DR16"/>
  <c r="BC19" i="11"/>
  <c r="AV19" s="1"/>
  <c r="BJ18" i="10" s="1"/>
  <c r="FN22" i="3"/>
  <c r="ED23"/>
  <c r="S25" i="11"/>
  <c r="DF24" i="3"/>
  <c r="DF25"/>
  <c r="DR25"/>
  <c r="FN25"/>
  <c r="ED26"/>
  <c r="DN29" i="11"/>
  <c r="AT30"/>
  <c r="AM30" s="1"/>
  <c r="BA29" i="10" s="1"/>
  <c r="BV32" i="3"/>
  <c r="BJ30"/>
  <c r="AY36"/>
  <c r="Z4"/>
  <c r="N9" i="39"/>
  <c r="N9" i="27" s="1"/>
  <c r="FL10" i="3" s="1"/>
  <c r="E10" i="34"/>
  <c r="E10" i="36" s="1"/>
  <c r="E4" i="35"/>
  <c r="E4" i="37" s="1"/>
  <c r="M5" i="38"/>
  <c r="F7"/>
  <c r="F7" i="40" s="1"/>
  <c r="F7" i="28" s="1"/>
  <c r="K7" i="38"/>
  <c r="O7"/>
  <c r="O7" i="39" s="1"/>
  <c r="O7" i="27" s="1"/>
  <c r="FX8" i="3" s="1"/>
  <c r="GB8" s="1"/>
  <c r="D8" i="38"/>
  <c r="D8" i="40" s="1"/>
  <c r="D8" i="28" s="1"/>
  <c r="C9" i="35"/>
  <c r="C9" i="37" s="1"/>
  <c r="F9" i="38"/>
  <c r="L9"/>
  <c r="L9" i="40" s="1"/>
  <c r="L9" i="28" s="1"/>
  <c r="B10" i="38"/>
  <c r="J12"/>
  <c r="C13" i="35"/>
  <c r="C13" i="37" s="1"/>
  <c r="F13" i="38"/>
  <c r="K13"/>
  <c r="O13"/>
  <c r="O13" i="40" s="1"/>
  <c r="H17" i="38"/>
  <c r="H17" i="40" s="1"/>
  <c r="H17" i="28" s="1"/>
  <c r="L17" i="38"/>
  <c r="I19"/>
  <c r="K19"/>
  <c r="O19"/>
  <c r="J20"/>
  <c r="C21"/>
  <c r="C21" i="39" s="1"/>
  <c r="C21" i="27" s="1"/>
  <c r="AJ22" i="3" s="1"/>
  <c r="C22" i="38"/>
  <c r="K22"/>
  <c r="D23" i="35"/>
  <c r="D23" i="37" s="1"/>
  <c r="M25" i="38"/>
  <c r="C26"/>
  <c r="G26"/>
  <c r="K26"/>
  <c r="M32"/>
  <c r="M35"/>
  <c r="C36"/>
  <c r="G36"/>
  <c r="K36"/>
  <c r="E36" i="115"/>
  <c r="D8" i="50"/>
  <c r="M9"/>
  <c r="H15"/>
  <c r="E24"/>
  <c r="E31"/>
  <c r="I33"/>
  <c r="O34"/>
  <c r="G36"/>
  <c r="E7" i="52"/>
  <c r="F7" s="1"/>
  <c r="AU8"/>
  <c r="AV8" s="1"/>
  <c r="CZ8" i="4" s="1"/>
  <c r="O12" i="52"/>
  <c r="P12" s="1"/>
  <c r="AO12" i="4" s="1"/>
  <c r="N12" s="1"/>
  <c r="U15" i="52"/>
  <c r="AK19"/>
  <c r="AL19" s="1"/>
  <c r="AK33"/>
  <c r="AL33" s="1"/>
  <c r="CH33" i="4" s="1"/>
  <c r="G4" i="55"/>
  <c r="J5" i="77"/>
  <c r="BV28" i="5"/>
  <c r="DE36"/>
  <c r="DE32"/>
  <c r="DE28"/>
  <c r="DE24"/>
  <c r="DE20"/>
  <c r="N31" i="3"/>
  <c r="N25"/>
  <c r="E4" i="31"/>
  <c r="E5" i="32" s="1"/>
  <c r="E4" i="38" s="1"/>
  <c r="E4" i="39" s="1"/>
  <c r="E4" i="27" s="1"/>
  <c r="BH5" i="3" s="1"/>
  <c r="E3" i="30"/>
  <c r="E3" i="31" s="1"/>
  <c r="E4" i="32" s="1"/>
  <c r="E3" i="38" s="1"/>
  <c r="E3" i="40" s="1"/>
  <c r="E3" i="28" s="1"/>
  <c r="N5" i="30"/>
  <c r="N6" i="31"/>
  <c r="N7" i="32" s="1"/>
  <c r="E36" i="38"/>
  <c r="E35"/>
  <c r="K33"/>
  <c r="M30"/>
  <c r="I28"/>
  <c r="E26"/>
  <c r="E25"/>
  <c r="E20"/>
  <c r="H19"/>
  <c r="F19"/>
  <c r="M36"/>
  <c r="E34"/>
  <c r="O31"/>
  <c r="M26"/>
  <c r="I25"/>
  <c r="N17"/>
  <c r="N17" i="40" s="1"/>
  <c r="N17" i="28" s="1"/>
  <c r="E12" i="38"/>
  <c r="O11"/>
  <c r="O11" i="40" s="1"/>
  <c r="O11" i="28" s="1"/>
  <c r="N7" i="38"/>
  <c r="N7" i="40" s="1"/>
  <c r="N7" i="28" s="1"/>
  <c r="J4" i="38"/>
  <c r="D4"/>
  <c r="Q5" i="47"/>
  <c r="Q6" s="1"/>
  <c r="P5"/>
  <c r="P6" s="1"/>
  <c r="P7" s="1"/>
  <c r="P8" s="1"/>
  <c r="P9" s="1"/>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BM7" i="52"/>
  <c r="BN7" s="1"/>
  <c r="EJ7" i="4" s="1"/>
  <c r="BI7" i="52"/>
  <c r="BJ7" s="1"/>
  <c r="W7"/>
  <c r="X7" s="1"/>
  <c r="BG7" i="4" s="1"/>
  <c r="O7" i="52"/>
  <c r="P7" s="1"/>
  <c r="AY7"/>
  <c r="AZ7" s="1"/>
  <c r="AG7"/>
  <c r="AH7" s="1"/>
  <c r="AI7" s="1"/>
  <c r="AY12"/>
  <c r="AZ12" s="1"/>
  <c r="E12"/>
  <c r="F12" s="1"/>
  <c r="AG12"/>
  <c r="AH12" s="1"/>
  <c r="I12"/>
  <c r="J12" s="1"/>
  <c r="AF12" i="4" s="1"/>
  <c r="BM24" i="52"/>
  <c r="BN24" s="1"/>
  <c r="EJ24" i="4" s="1"/>
  <c r="AG24" i="52"/>
  <c r="AH24" s="1"/>
  <c r="E24"/>
  <c r="F24" s="1"/>
  <c r="BI24"/>
  <c r="BJ24" s="1"/>
  <c r="EA24" i="4" s="1"/>
  <c r="O24" i="52"/>
  <c r="P24" s="1"/>
  <c r="AO24" i="4" s="1"/>
  <c r="N24" s="1"/>
  <c r="AX25"/>
  <c r="U25" i="52"/>
  <c r="BM27"/>
  <c r="BN27" s="1"/>
  <c r="EJ27" i="4" s="1"/>
  <c r="BI27" i="52"/>
  <c r="BJ27" s="1"/>
  <c r="BK27" s="1"/>
  <c r="AQ27"/>
  <c r="AR27" s="1"/>
  <c r="W27"/>
  <c r="X27" s="1"/>
  <c r="E27"/>
  <c r="F27" s="1"/>
  <c r="AY27"/>
  <c r="AZ27" s="1"/>
  <c r="DI27" i="4" s="1"/>
  <c r="AG27" i="52"/>
  <c r="AH27" s="1"/>
  <c r="O27"/>
  <c r="P27" s="1"/>
  <c r="J8" i="34"/>
  <c r="J8" i="36" s="1"/>
  <c r="J8" i="39" s="1"/>
  <c r="J8" i="27" s="1"/>
  <c r="DP9" i="3" s="1"/>
  <c r="J8" i="35"/>
  <c r="J8" i="37" s="1"/>
  <c r="J8" i="40" s="1"/>
  <c r="J8" i="28" s="1"/>
  <c r="B15" i="34"/>
  <c r="B15" i="36" s="1"/>
  <c r="B15" i="35"/>
  <c r="B15" i="37" s="1"/>
  <c r="L22" i="34"/>
  <c r="L22" i="36" s="1"/>
  <c r="L22" i="39" s="1"/>
  <c r="L22" i="27" s="1"/>
  <c r="EN23" i="3" s="1"/>
  <c r="L22" i="35"/>
  <c r="L22" i="37" s="1"/>
  <c r="BV43" i="76"/>
  <c r="BD43"/>
  <c r="H36"/>
  <c r="I36"/>
  <c r="M42" i="242"/>
  <c r="EW21" i="3"/>
  <c r="EX21" s="1"/>
  <c r="G37" i="75"/>
  <c r="AJ36" i="6"/>
  <c r="EH5" i="4"/>
  <c r="O5" i="50"/>
  <c r="DP21" i="4"/>
  <c r="M21" i="50"/>
  <c r="DG32" i="4"/>
  <c r="L32" i="50"/>
  <c r="DG22" i="4"/>
  <c r="L22" i="50"/>
  <c r="CO35" i="4"/>
  <c r="J35" i="50"/>
  <c r="CO4" i="4"/>
  <c r="J4" i="50"/>
  <c r="CF32" i="4"/>
  <c r="I32" i="50"/>
  <c r="BN31" i="4"/>
  <c r="G31" i="50"/>
  <c r="BN22" i="4"/>
  <c r="G22" i="50"/>
  <c r="CP12" i="5"/>
  <c r="AK34" i="238"/>
  <c r="AB25"/>
  <c r="BU4" i="5" s="1"/>
  <c r="BU5"/>
  <c r="D33" i="238"/>
  <c r="Q12" i="5" s="1"/>
  <c r="Q11"/>
  <c r="AS16" i="3"/>
  <c r="G16" s="1"/>
  <c r="H16" s="1"/>
  <c r="I16" s="1"/>
  <c r="D37" i="242"/>
  <c r="AS17" i="3" s="1"/>
  <c r="B28" i="242"/>
  <c r="U8" i="3" s="1"/>
  <c r="V8" s="1"/>
  <c r="W8" s="1"/>
  <c r="U7"/>
  <c r="V7" s="1"/>
  <c r="W7" s="1"/>
  <c r="J46" i="242"/>
  <c r="DM25" i="3"/>
  <c r="DN25" s="1"/>
  <c r="R33" i="238"/>
  <c r="AY12" i="5" s="1"/>
  <c r="AY11"/>
  <c r="AA37" i="238"/>
  <c r="BT16" i="5" s="1"/>
  <c r="BT15"/>
  <c r="K8"/>
  <c r="K15"/>
  <c r="K17" i="40"/>
  <c r="K17" i="28" s="1"/>
  <c r="O17" i="40"/>
  <c r="O17" i="28" s="1"/>
  <c r="AK7" i="52"/>
  <c r="AL7" s="1"/>
  <c r="AU12"/>
  <c r="AV12" s="1"/>
  <c r="AY24"/>
  <c r="AZ24" s="1"/>
  <c r="BA24" s="1"/>
  <c r="AK27"/>
  <c r="AL27" s="1"/>
  <c r="CH27" i="4" s="1"/>
  <c r="AL5" i="47"/>
  <c r="AM5" s="1"/>
  <c r="J4" i="46" s="1"/>
  <c r="CN5" i="4" s="1"/>
  <c r="AK5" i="47"/>
  <c r="BM11" i="52"/>
  <c r="BN11" s="1"/>
  <c r="EJ11" i="4" s="1"/>
  <c r="BI11" i="52"/>
  <c r="BJ11" s="1"/>
  <c r="EA11" i="4" s="1"/>
  <c r="W11" i="52"/>
  <c r="X11" s="1"/>
  <c r="O11"/>
  <c r="P11" s="1"/>
  <c r="AO11" i="4" s="1"/>
  <c r="N11" s="1"/>
  <c r="AY11" i="52"/>
  <c r="AZ11" s="1"/>
  <c r="BA11" s="1"/>
  <c r="AG11"/>
  <c r="AH11" s="1"/>
  <c r="AY16"/>
  <c r="AZ16" s="1"/>
  <c r="E16"/>
  <c r="F16" s="1"/>
  <c r="AG16"/>
  <c r="AH16" s="1"/>
  <c r="BY16" i="4" s="1"/>
  <c r="I16" i="52"/>
  <c r="J16" s="1"/>
  <c r="AF16" i="4" s="1"/>
  <c r="BM32" i="52"/>
  <c r="BN32" s="1"/>
  <c r="EJ32" i="4" s="1"/>
  <c r="BI32" i="52"/>
  <c r="BJ32" s="1"/>
  <c r="AG32"/>
  <c r="AH32" s="1"/>
  <c r="AI32" s="1"/>
  <c r="AQ32"/>
  <c r="AR32" s="1"/>
  <c r="O32"/>
  <c r="P32" s="1"/>
  <c r="J17" i="34"/>
  <c r="J17" i="36" s="1"/>
  <c r="J17" i="35"/>
  <c r="J17" i="37" s="1"/>
  <c r="C23" i="35"/>
  <c r="C23" i="37" s="1"/>
  <c r="C23" i="34"/>
  <c r="C23" i="36" s="1"/>
  <c r="C5" i="35"/>
  <c r="C5" i="37" s="1"/>
  <c r="C5" i="34"/>
  <c r="C5" i="36" s="1"/>
  <c r="B6" i="34"/>
  <c r="B6" i="35"/>
  <c r="J6" i="34"/>
  <c r="J6" i="36" s="1"/>
  <c r="J6" i="35"/>
  <c r="J6" i="37" s="1"/>
  <c r="J6" i="40" s="1"/>
  <c r="J6" i="28" s="1"/>
  <c r="E8" i="34"/>
  <c r="E8" i="36" s="1"/>
  <c r="E8" i="35"/>
  <c r="E8" i="37" s="1"/>
  <c r="B10" i="34"/>
  <c r="B10" i="36" s="1"/>
  <c r="B10" i="39" s="1"/>
  <c r="B10" i="27" s="1"/>
  <c r="X11" i="3" s="1"/>
  <c r="B10" i="35"/>
  <c r="B10" i="37" s="1"/>
  <c r="B10" i="40" s="1"/>
  <c r="B10" i="28" s="1"/>
  <c r="J10" i="34"/>
  <c r="J10" i="36" s="1"/>
  <c r="J10" i="35"/>
  <c r="J10" i="37" s="1"/>
  <c r="B14" i="34"/>
  <c r="B14" i="36" s="1"/>
  <c r="B14" i="35"/>
  <c r="B14" i="37" s="1"/>
  <c r="B14" i="40" s="1"/>
  <c r="B14" i="28" s="1"/>
  <c r="C17" i="34"/>
  <c r="C17" i="36" s="1"/>
  <c r="C17" i="35"/>
  <c r="C17" i="37" s="1"/>
  <c r="K25" i="71"/>
  <c r="K24" i="70" s="1"/>
  <c r="K23"/>
  <c r="B15" i="77"/>
  <c r="C15" s="1"/>
  <c r="B15" i="118"/>
  <c r="G40" i="242"/>
  <c r="CC19" i="3"/>
  <c r="CD19" s="1"/>
  <c r="N45" i="242"/>
  <c r="FI24" i="3"/>
  <c r="FJ24" s="1"/>
  <c r="B32" i="238"/>
  <c r="O10" i="5"/>
  <c r="CF28" i="4"/>
  <c r="I28" i="50"/>
  <c r="CF21" i="4"/>
  <c r="I21" i="50"/>
  <c r="BN29" i="4"/>
  <c r="G29" i="50"/>
  <c r="BN26" i="4"/>
  <c r="G26" i="50"/>
  <c r="BN17" i="4"/>
  <c r="G17" i="50"/>
  <c r="BE19" i="4"/>
  <c r="F19" i="50"/>
  <c r="AM28" i="4"/>
  <c r="J28" s="1"/>
  <c r="D28" i="50"/>
  <c r="AM22" i="4"/>
  <c r="J22" s="1"/>
  <c r="D22" i="50"/>
  <c r="BD25" i="9"/>
  <c r="T47" i="239"/>
  <c r="BD26" i="9" s="1"/>
  <c r="BM26" i="11"/>
  <c r="I45" i="292"/>
  <c r="BU27" i="11" s="1"/>
  <c r="BT27" s="1"/>
  <c r="BZ26" i="10" s="1"/>
  <c r="BV25" i="11"/>
  <c r="J44" i="292"/>
  <c r="M37"/>
  <c r="CW19" i="11" s="1"/>
  <c r="CW18"/>
  <c r="DF21"/>
  <c r="N40" i="292"/>
  <c r="DF22" i="11" s="1"/>
  <c r="K36" i="5"/>
  <c r="O5" i="39"/>
  <c r="O5" i="27" s="1"/>
  <c r="FX6" i="3" s="1"/>
  <c r="GB6" s="1"/>
  <c r="C17" i="39"/>
  <c r="C37" i="38"/>
  <c r="G37"/>
  <c r="O37"/>
  <c r="X6" i="47"/>
  <c r="X7" s="1"/>
  <c r="X8" s="1"/>
  <c r="X9" s="1"/>
  <c r="BE7" i="52"/>
  <c r="BF7" s="1"/>
  <c r="DR7" i="4" s="1"/>
  <c r="AK11" i="52"/>
  <c r="AL11" s="1"/>
  <c r="AQ12"/>
  <c r="AR12" s="1"/>
  <c r="CQ12" i="4" s="1"/>
  <c r="AU16" i="52"/>
  <c r="AV16" s="1"/>
  <c r="AQ24"/>
  <c r="AR24" s="1"/>
  <c r="CM25" i="11"/>
  <c r="FI12" i="3"/>
  <c r="FJ12" s="1"/>
  <c r="FK12" s="1"/>
  <c r="FP12" s="1"/>
  <c r="L26" i="11"/>
  <c r="Z25" i="10" s="1"/>
  <c r="P26" i="11"/>
  <c r="Y25" i="10" s="1"/>
  <c r="BD6" i="47"/>
  <c r="BE6" s="1"/>
  <c r="N5" i="46" s="1"/>
  <c r="DX6" i="4" s="1"/>
  <c r="BE5" i="47"/>
  <c r="N4" i="46" s="1"/>
  <c r="DX5" i="4" s="1"/>
  <c r="AY4" i="52"/>
  <c r="AZ4" s="1"/>
  <c r="E4"/>
  <c r="F4" s="1"/>
  <c r="AG4"/>
  <c r="AH4" s="1"/>
  <c r="BY4" i="4" s="1"/>
  <c r="I4" i="52"/>
  <c r="J4" s="1"/>
  <c r="AF4" i="4" s="1"/>
  <c r="BM15" i="52"/>
  <c r="BN15" s="1"/>
  <c r="EJ15" i="4" s="1"/>
  <c r="BI15" i="52"/>
  <c r="BJ15" s="1"/>
  <c r="W15"/>
  <c r="X15" s="1"/>
  <c r="BG15" i="4" s="1"/>
  <c r="O15" i="52"/>
  <c r="P15" s="1"/>
  <c r="AY15"/>
  <c r="AZ15" s="1"/>
  <c r="AG15"/>
  <c r="AH15" s="1"/>
  <c r="BY15" i="4" s="1"/>
  <c r="AY20" i="52"/>
  <c r="AZ20" s="1"/>
  <c r="E20"/>
  <c r="F20" s="1"/>
  <c r="AG20"/>
  <c r="AH20" s="1"/>
  <c r="I20"/>
  <c r="J20" s="1"/>
  <c r="AF20" i="4" s="1"/>
  <c r="BM25" i="52"/>
  <c r="BN25" s="1"/>
  <c r="EJ25" i="4" s="1"/>
  <c r="BE25" i="52"/>
  <c r="BF25" s="1"/>
  <c r="DR25" i="4" s="1"/>
  <c r="AK25" i="52"/>
  <c r="AL25" s="1"/>
  <c r="E25"/>
  <c r="F25" s="1"/>
  <c r="BI25"/>
  <c r="BJ25" s="1"/>
  <c r="BK25" s="1"/>
  <c r="AQ25"/>
  <c r="AR25" s="1"/>
  <c r="W25"/>
  <c r="X25" s="1"/>
  <c r="O25"/>
  <c r="P25" s="1"/>
  <c r="AO25" i="4" s="1"/>
  <c r="N25" s="1"/>
  <c r="BM26" i="52"/>
  <c r="BN26" s="1"/>
  <c r="EJ26" i="4" s="1"/>
  <c r="AY26" i="52"/>
  <c r="AZ26" s="1"/>
  <c r="E26"/>
  <c r="F26" s="1"/>
  <c r="BI26"/>
  <c r="BJ26" s="1"/>
  <c r="BK26" s="1"/>
  <c r="AG26"/>
  <c r="AH26" s="1"/>
  <c r="BY26" i="4" s="1"/>
  <c r="D21" i="34"/>
  <c r="D21" i="36" s="1"/>
  <c r="D21" i="35"/>
  <c r="D21" i="37" s="1"/>
  <c r="B5" i="35"/>
  <c r="B5" i="34"/>
  <c r="B13" i="35"/>
  <c r="B13" i="37" s="1"/>
  <c r="B13" i="34"/>
  <c r="B13" i="36" s="1"/>
  <c r="B23" i="70"/>
  <c r="B25" i="71"/>
  <c r="B26" s="1"/>
  <c r="CY14" i="76"/>
  <c r="CX15"/>
  <c r="I4" i="77"/>
  <c r="F4" i="118"/>
  <c r="K4" i="35"/>
  <c r="K4" i="37" s="1"/>
  <c r="K4" i="34"/>
  <c r="K4" i="36" s="1"/>
  <c r="O6" i="35"/>
  <c r="O6" i="37" s="1"/>
  <c r="O6" i="34"/>
  <c r="O6" i="36" s="1"/>
  <c r="O7" i="35"/>
  <c r="O7" i="37" s="1"/>
  <c r="O7" i="34"/>
  <c r="O7" i="36" s="1"/>
  <c r="F9" i="35"/>
  <c r="F9" i="37" s="1"/>
  <c r="F9" i="34"/>
  <c r="F9" i="36" s="1"/>
  <c r="F17" i="35"/>
  <c r="F17" i="37" s="1"/>
  <c r="F17" i="34"/>
  <c r="F17" i="36" s="1"/>
  <c r="K19" i="35"/>
  <c r="K19" i="37" s="1"/>
  <c r="K19" i="34"/>
  <c r="K19" i="36" s="1"/>
  <c r="K19" i="39" s="1"/>
  <c r="K19" i="27" s="1"/>
  <c r="EB20" i="3" s="1"/>
  <c r="O19" i="35"/>
  <c r="O19" i="37" s="1"/>
  <c r="O19" i="34"/>
  <c r="O19" i="36" s="1"/>
  <c r="BG25" i="5"/>
  <c r="BH25" s="1"/>
  <c r="V47" i="238"/>
  <c r="CW27" i="5"/>
  <c r="AN49" i="238"/>
  <c r="CW28" i="5" s="1"/>
  <c r="G36"/>
  <c r="AF36"/>
  <c r="G24"/>
  <c r="K24" s="1"/>
  <c r="AF24"/>
  <c r="G16"/>
  <c r="K16" s="1"/>
  <c r="AF16"/>
  <c r="G8"/>
  <c r="AF8"/>
  <c r="BN10" i="4"/>
  <c r="G10" i="50"/>
  <c r="BE35" i="4"/>
  <c r="F35" i="50"/>
  <c r="BE20" i="4"/>
  <c r="F20" i="50"/>
  <c r="BE15" i="4"/>
  <c r="F15" i="50"/>
  <c r="BE4" i="4"/>
  <c r="F4" i="50"/>
  <c r="AV32" i="4"/>
  <c r="E32" i="50"/>
  <c r="AV20" i="4"/>
  <c r="E20" i="50"/>
  <c r="AM24" i="4"/>
  <c r="J24" s="1"/>
  <c r="D24" i="50"/>
  <c r="AD7" i="4"/>
  <c r="C7" i="50"/>
  <c r="BV11" i="8"/>
  <c r="AA33" i="240"/>
  <c r="AA34" s="1"/>
  <c r="U42"/>
  <c r="BG20" i="8"/>
  <c r="U39" i="240"/>
  <c r="BG18" i="8" s="1"/>
  <c r="BG17"/>
  <c r="BI11"/>
  <c r="BG11"/>
  <c r="BA12"/>
  <c r="R34" i="240"/>
  <c r="BA13" i="8" s="1"/>
  <c r="AR29"/>
  <c r="O51" i="240"/>
  <c r="O32"/>
  <c r="AR10" i="8"/>
  <c r="BJ26" i="9"/>
  <c r="W48" i="239"/>
  <c r="BJ27" i="9" s="1"/>
  <c r="T42" i="239"/>
  <c r="T43" s="1"/>
  <c r="BF20" i="9"/>
  <c r="BD20"/>
  <c r="AC26" i="240"/>
  <c r="CA4" i="8"/>
  <c r="P29" i="240"/>
  <c r="AV9" i="8"/>
  <c r="AY9"/>
  <c r="AL34" i="238"/>
  <c r="CU12" i="5"/>
  <c r="AI34" i="238"/>
  <c r="CN12" i="5"/>
  <c r="FW38" i="3"/>
  <c r="FW43" s="1"/>
  <c r="N9"/>
  <c r="N12"/>
  <c r="EP4"/>
  <c r="FN5"/>
  <c r="DF6"/>
  <c r="ED7"/>
  <c r="FN8"/>
  <c r="FN9"/>
  <c r="FN10"/>
  <c r="AT14" i="11"/>
  <c r="FN13" i="3"/>
  <c r="FN16"/>
  <c r="AH18" i="11"/>
  <c r="AQ17" i="10" s="1"/>
  <c r="DF17" i="3"/>
  <c r="DR17"/>
  <c r="DF18"/>
  <c r="DW21" i="11"/>
  <c r="DT21" s="1"/>
  <c r="DV22"/>
  <c r="DW23"/>
  <c r="AT25"/>
  <c r="ED24" i="3"/>
  <c r="DN26" i="11"/>
  <c r="DN30"/>
  <c r="DG30" s="1"/>
  <c r="FZ34" i="3"/>
  <c r="Z16"/>
  <c r="B12" i="39"/>
  <c r="B12" i="27" s="1"/>
  <c r="X13" i="3" s="1"/>
  <c r="D14" i="39"/>
  <c r="D14" i="27" s="1"/>
  <c r="AV15" i="3" s="1"/>
  <c r="J15" s="1"/>
  <c r="D3" i="38"/>
  <c r="D3" i="40" s="1"/>
  <c r="D3" i="28" s="1"/>
  <c r="B4" i="38"/>
  <c r="O5"/>
  <c r="O5" i="40" s="1"/>
  <c r="G7" i="38"/>
  <c r="G7" i="40" s="1"/>
  <c r="L7" i="38"/>
  <c r="L7" i="40" s="1"/>
  <c r="L7" i="28" s="1"/>
  <c r="G9" i="38"/>
  <c r="G9" i="40" s="1"/>
  <c r="G9" i="28" s="1"/>
  <c r="C12" i="35"/>
  <c r="C12" i="37" s="1"/>
  <c r="C12" i="40" s="1"/>
  <c r="C12" i="28" s="1"/>
  <c r="E12" i="35"/>
  <c r="E12" i="37" s="1"/>
  <c r="C15" i="38"/>
  <c r="M15"/>
  <c r="E16" i="35"/>
  <c r="E16" i="37" s="1"/>
  <c r="J16" i="38"/>
  <c r="I17"/>
  <c r="G19"/>
  <c r="L19"/>
  <c r="L19" i="40" s="1"/>
  <c r="L19" i="28" s="1"/>
  <c r="B20" i="38"/>
  <c r="B20" i="39" s="1"/>
  <c r="B20" i="27" s="1"/>
  <c r="X21" i="3" s="1"/>
  <c r="D20" i="38"/>
  <c r="D20" i="40" s="1"/>
  <c r="D20" i="28" s="1"/>
  <c r="G21" i="38"/>
  <c r="C23"/>
  <c r="C23" i="39" s="1"/>
  <c r="C23" i="27" s="1"/>
  <c r="AJ24" i="3" s="1"/>
  <c r="E23" i="38"/>
  <c r="K23"/>
  <c r="C29"/>
  <c r="G29"/>
  <c r="C30"/>
  <c r="G30"/>
  <c r="K30"/>
  <c r="O30"/>
  <c r="E31"/>
  <c r="I31"/>
  <c r="M31"/>
  <c r="I34"/>
  <c r="M34"/>
  <c r="C35"/>
  <c r="G35"/>
  <c r="K35"/>
  <c r="L5" i="7"/>
  <c r="N8" i="50"/>
  <c r="F24"/>
  <c r="N24"/>
  <c r="H35"/>
  <c r="AU4" i="52"/>
  <c r="AV4" s="1"/>
  <c r="S7"/>
  <c r="T7" s="1"/>
  <c r="O8"/>
  <c r="P8" s="1"/>
  <c r="Q8" s="1"/>
  <c r="BM8"/>
  <c r="BN8" s="1"/>
  <c r="EJ8" i="4" s="1"/>
  <c r="BE11" i="52"/>
  <c r="BF11" s="1"/>
  <c r="DR11" i="4" s="1"/>
  <c r="W12" i="52"/>
  <c r="X12" s="1"/>
  <c r="Y12" s="1"/>
  <c r="AK15"/>
  <c r="AL15" s="1"/>
  <c r="AQ16"/>
  <c r="AR16" s="1"/>
  <c r="E19"/>
  <c r="F19" s="1"/>
  <c r="AQ19"/>
  <c r="AR19" s="1"/>
  <c r="AS19" s="1"/>
  <c r="AU20"/>
  <c r="AV20" s="1"/>
  <c r="AW20" s="1"/>
  <c r="W24"/>
  <c r="X24" s="1"/>
  <c r="AG25"/>
  <c r="AH25" s="1"/>
  <c r="S27"/>
  <c r="T27" s="1"/>
  <c r="AX27" i="4" s="1"/>
  <c r="BE27" i="52"/>
  <c r="BF27" s="1"/>
  <c r="BG27" s="1"/>
  <c r="E33"/>
  <c r="F33" s="1"/>
  <c r="AQ33"/>
  <c r="AR33" s="1"/>
  <c r="E37"/>
  <c r="F37" s="1"/>
  <c r="BE37"/>
  <c r="BF37" s="1"/>
  <c r="DR37" i="4" s="1"/>
  <c r="Q15" i="76"/>
  <c r="CB15"/>
  <c r="BF24" i="78"/>
  <c r="AM34" i="5"/>
  <c r="AM31"/>
  <c r="AM27"/>
  <c r="AT35"/>
  <c r="BM35" i="52"/>
  <c r="BN35" s="1"/>
  <c r="EJ35" i="4" s="1"/>
  <c r="BE35" i="52"/>
  <c r="BF35" s="1"/>
  <c r="AK35"/>
  <c r="AL35" s="1"/>
  <c r="BM36"/>
  <c r="BN36" s="1"/>
  <c r="EJ36" i="4" s="1"/>
  <c r="BI36" i="52"/>
  <c r="BJ36" s="1"/>
  <c r="EA36" i="4" s="1"/>
  <c r="AG36" i="52"/>
  <c r="AH36" s="1"/>
  <c r="BM38"/>
  <c r="BN38" s="1"/>
  <c r="EJ38" i="4" s="1"/>
  <c r="AQ38" i="52"/>
  <c r="AR38" s="1"/>
  <c r="CQ38" i="4" s="1"/>
  <c r="CQ41" s="1"/>
  <c r="O38" i="52"/>
  <c r="P38" s="1"/>
  <c r="AO38" i="4" s="1"/>
  <c r="C5" i="55"/>
  <c r="C5" i="53"/>
  <c r="N6" i="55"/>
  <c r="N6" i="53"/>
  <c r="K16" i="61"/>
  <c r="K15" s="1"/>
  <c r="K17" i="60"/>
  <c r="K17" i="59" s="1"/>
  <c r="CB39" i="11"/>
  <c r="CB41" s="1"/>
  <c r="J37" i="62"/>
  <c r="DQ14" i="76"/>
  <c r="DP15"/>
  <c r="D6" i="118"/>
  <c r="F6" i="77"/>
  <c r="P19" i="76"/>
  <c r="Q19"/>
  <c r="BI22"/>
  <c r="AX23" i="78" s="1"/>
  <c r="BJ22" i="76"/>
  <c r="G6" i="77"/>
  <c r="E6" i="118"/>
  <c r="F9" i="77"/>
  <c r="D9" i="118"/>
  <c r="G11" i="77"/>
  <c r="E11" i="118"/>
  <c r="I12" i="77"/>
  <c r="F12" i="118"/>
  <c r="B17" i="77"/>
  <c r="C17" s="1"/>
  <c r="B17" i="118"/>
  <c r="U37" i="6"/>
  <c r="F37" s="1"/>
  <c r="D38" i="75"/>
  <c r="U38" i="6" s="1"/>
  <c r="CC11" i="8"/>
  <c r="AB33" i="240"/>
  <c r="BZ11" i="8"/>
  <c r="BK26"/>
  <c r="V48" i="240"/>
  <c r="BK27" i="8" s="1"/>
  <c r="Q48" i="240"/>
  <c r="AW27" i="8" s="1"/>
  <c r="AW26"/>
  <c r="AY12"/>
  <c r="AW12"/>
  <c r="O58" i="240"/>
  <c r="AR37" i="8" s="1"/>
  <c r="AR36"/>
  <c r="S31" i="239"/>
  <c r="AZ10" i="9" s="1"/>
  <c r="AZ9"/>
  <c r="AV16"/>
  <c r="AT16"/>
  <c r="AA27" i="239"/>
  <c r="BT5" i="9"/>
  <c r="BT41" s="1"/>
  <c r="BU5"/>
  <c r="AB17"/>
  <c r="H39" i="239"/>
  <c r="Z18" i="9" s="1"/>
  <c r="Z17"/>
  <c r="AB12"/>
  <c r="AA12"/>
  <c r="D27" i="239"/>
  <c r="P7" i="9"/>
  <c r="C28" i="239"/>
  <c r="L6" i="9"/>
  <c r="DD16" i="5"/>
  <c r="AQ38" i="238"/>
  <c r="DD17" i="5" s="1"/>
  <c r="CA20"/>
  <c r="AD42" i="238"/>
  <c r="BT8" i="5"/>
  <c r="AA30" i="238"/>
  <c r="K31" i="5"/>
  <c r="DF37" i="3"/>
  <c r="CH5"/>
  <c r="DR5"/>
  <c r="FN6"/>
  <c r="DR7"/>
  <c r="DR9"/>
  <c r="ED9"/>
  <c r="FZ9"/>
  <c r="ED10"/>
  <c r="FN11"/>
  <c r="S14" i="11"/>
  <c r="N14" s="1"/>
  <c r="AA13" i="10" s="1"/>
  <c r="DF13" i="3"/>
  <c r="DR13"/>
  <c r="ED13"/>
  <c r="ED16"/>
  <c r="DN19" i="11"/>
  <c r="DK19" s="1"/>
  <c r="AT20"/>
  <c r="AM20" s="1"/>
  <c r="BA19" i="10" s="1"/>
  <c r="CV20" i="11"/>
  <c r="FW20" i="3"/>
  <c r="FN23"/>
  <c r="FW23"/>
  <c r="FN24"/>
  <c r="FW24"/>
  <c r="ED25"/>
  <c r="FW25"/>
  <c r="DF26"/>
  <c r="CM28" i="11"/>
  <c r="CF28" s="1"/>
  <c r="BB30"/>
  <c r="BH29" i="10" s="1"/>
  <c r="FZ33" i="3"/>
  <c r="G6" i="32"/>
  <c r="G5" i="38" s="1"/>
  <c r="G9" i="39"/>
  <c r="G9" i="27" s="1"/>
  <c r="CF10" i="3" s="1"/>
  <c r="L15" i="39"/>
  <c r="L15" i="27" s="1"/>
  <c r="EN16" i="3" s="1"/>
  <c r="L19" i="39"/>
  <c r="L19" i="27" s="1"/>
  <c r="EN20" i="3" s="1"/>
  <c r="E21" i="39"/>
  <c r="E21" i="27" s="1"/>
  <c r="BH22" i="3" s="1"/>
  <c r="J3" i="38"/>
  <c r="J3" i="40" s="1"/>
  <c r="J3" i="28" s="1"/>
  <c r="F5" i="38"/>
  <c r="L5"/>
  <c r="L5" i="40" s="1"/>
  <c r="L5" i="28" s="1"/>
  <c r="E6" i="38"/>
  <c r="C7"/>
  <c r="C9"/>
  <c r="C9" i="39" s="1"/>
  <c r="C9" i="27" s="1"/>
  <c r="AJ10" i="3" s="1"/>
  <c r="N9" i="38"/>
  <c r="N9" i="40" s="1"/>
  <c r="N9" i="28" s="1"/>
  <c r="C11" i="38"/>
  <c r="F11"/>
  <c r="F11" i="39" s="1"/>
  <c r="F11" i="27" s="1"/>
  <c r="BT12" i="3" s="1"/>
  <c r="K11" i="38"/>
  <c r="M13"/>
  <c r="E14"/>
  <c r="J14"/>
  <c r="J14" i="40" s="1"/>
  <c r="J14" i="28" s="1"/>
  <c r="H15" i="38"/>
  <c r="L15"/>
  <c r="L15" i="40" s="1"/>
  <c r="L15" i="28" s="1"/>
  <c r="B16" i="38"/>
  <c r="E16"/>
  <c r="E16" i="39" s="1"/>
  <c r="E16" i="27" s="1"/>
  <c r="BH17" i="3" s="1"/>
  <c r="G17" i="38"/>
  <c r="N19"/>
  <c r="N19" i="40" s="1"/>
  <c r="N19" i="28" s="1"/>
  <c r="I21" i="38"/>
  <c r="E22"/>
  <c r="G23"/>
  <c r="I26"/>
  <c r="I27"/>
  <c r="M27"/>
  <c r="M28"/>
  <c r="I29"/>
  <c r="M29"/>
  <c r="C31"/>
  <c r="G31"/>
  <c r="K31"/>
  <c r="K32"/>
  <c r="O32"/>
  <c r="O33"/>
  <c r="I35"/>
  <c r="I36"/>
  <c r="I37"/>
  <c r="E6" i="288"/>
  <c r="N6" i="57" s="1"/>
  <c r="AD7" i="7" s="1"/>
  <c r="E10" i="288"/>
  <c r="E14"/>
  <c r="E18"/>
  <c r="E22"/>
  <c r="E26"/>
  <c r="E30"/>
  <c r="E34"/>
  <c r="J34" i="57" s="1"/>
  <c r="V35" i="7" s="1"/>
  <c r="E5" i="52"/>
  <c r="F5" s="1"/>
  <c r="G5" s="1"/>
  <c r="W5"/>
  <c r="X5" s="1"/>
  <c r="W6"/>
  <c r="X6" s="1"/>
  <c r="E9"/>
  <c r="F9" s="1"/>
  <c r="W9" i="4" s="1"/>
  <c r="W9" i="52"/>
  <c r="X9" s="1"/>
  <c r="BG9" i="4" s="1"/>
  <c r="W10" i="52"/>
  <c r="X10" s="1"/>
  <c r="E13"/>
  <c r="F13" s="1"/>
  <c r="W13"/>
  <c r="X13" s="1"/>
  <c r="Y13" s="1"/>
  <c r="W14"/>
  <c r="X14" s="1"/>
  <c r="Y14" s="1"/>
  <c r="E17"/>
  <c r="F17" s="1"/>
  <c r="W17"/>
  <c r="X17" s="1"/>
  <c r="W18"/>
  <c r="X18" s="1"/>
  <c r="Y18" s="1"/>
  <c r="E21"/>
  <c r="F21" s="1"/>
  <c r="G21" s="1"/>
  <c r="W21"/>
  <c r="X21" s="1"/>
  <c r="BI21"/>
  <c r="BJ21" s="1"/>
  <c r="EA21" i="4" s="1"/>
  <c r="E22" i="52"/>
  <c r="F22" s="1"/>
  <c r="W22" i="4" s="1"/>
  <c r="AY22" i="52"/>
  <c r="AZ22" s="1"/>
  <c r="BA22" s="1"/>
  <c r="W23"/>
  <c r="X23" s="1"/>
  <c r="AQ23"/>
  <c r="AR23" s="1"/>
  <c r="BI23"/>
  <c r="BJ23" s="1"/>
  <c r="W28"/>
  <c r="X28" s="1"/>
  <c r="Y28" s="1"/>
  <c r="S29"/>
  <c r="T29" s="1"/>
  <c r="AK29"/>
  <c r="AL29" s="1"/>
  <c r="BE29"/>
  <c r="BF29" s="1"/>
  <c r="BG29" s="1"/>
  <c r="E30"/>
  <c r="F30" s="1"/>
  <c r="AY30"/>
  <c r="AZ30" s="1"/>
  <c r="E31"/>
  <c r="F31" s="1"/>
  <c r="W31"/>
  <c r="X31" s="1"/>
  <c r="BG31" i="4" s="1"/>
  <c r="AQ31" i="52"/>
  <c r="AR31" s="1"/>
  <c r="BI31"/>
  <c r="BJ31" s="1"/>
  <c r="W34"/>
  <c r="X34" s="1"/>
  <c r="S35"/>
  <c r="T35" s="1"/>
  <c r="AQ35"/>
  <c r="AR35" s="1"/>
  <c r="AS35" s="1"/>
  <c r="BI38"/>
  <c r="BJ38" s="1"/>
  <c r="G37" i="53"/>
  <c r="G37" i="62"/>
  <c r="G37" i="55" s="1"/>
  <c r="H37" i="73"/>
  <c r="Z14" i="76"/>
  <c r="AI17"/>
  <c r="DW17"/>
  <c r="F8" i="77"/>
  <c r="F14"/>
  <c r="J17" i="76"/>
  <c r="B21" i="78"/>
  <c r="AH21"/>
  <c r="CL25"/>
  <c r="DC21" i="3"/>
  <c r="EM7"/>
  <c r="BQ21" i="8"/>
  <c r="M16" i="71"/>
  <c r="M15" i="70" s="1"/>
  <c r="M15" i="285"/>
  <c r="M14" s="1"/>
  <c r="CT15" i="76"/>
  <c r="CO15"/>
  <c r="F10" i="77"/>
  <c r="D10" i="118"/>
  <c r="DB22" i="76"/>
  <c r="CL23" i="78" s="1"/>
  <c r="DC22" i="76"/>
  <c r="I47" i="242"/>
  <c r="DA27" i="3" s="1"/>
  <c r="DB27" s="1"/>
  <c r="DA26"/>
  <c r="DB26" s="1"/>
  <c r="DC26" s="1"/>
  <c r="M33" i="242"/>
  <c r="M34" s="1"/>
  <c r="EW12" i="3"/>
  <c r="EX12" s="1"/>
  <c r="BE26" i="5"/>
  <c r="T48" i="238"/>
  <c r="BU26" i="5"/>
  <c r="BV26" s="1"/>
  <c r="AB48" i="238"/>
  <c r="AB49" s="1"/>
  <c r="BU28" i="5" s="1"/>
  <c r="E38" i="75"/>
  <c r="Z38" i="6" s="1"/>
  <c r="Z37"/>
  <c r="BS17" i="8"/>
  <c r="BP17"/>
  <c r="X39" i="240"/>
  <c r="U54"/>
  <c r="BG32" i="8"/>
  <c r="U47" i="240"/>
  <c r="BG25" i="8"/>
  <c r="M41" i="240"/>
  <c r="AM19" i="8"/>
  <c r="M37" i="240"/>
  <c r="AM15" i="8"/>
  <c r="K42" i="240"/>
  <c r="AH20" i="8"/>
  <c r="AA47" i="239"/>
  <c r="BT25" i="9"/>
  <c r="BI25"/>
  <c r="BK25" s="1"/>
  <c r="V47" i="239"/>
  <c r="P25" i="9"/>
  <c r="R25" s="1"/>
  <c r="D47" i="239"/>
  <c r="P26" i="9" s="1"/>
  <c r="AC13" i="11"/>
  <c r="E32" i="292"/>
  <c r="F46"/>
  <c r="AL28" i="11" s="1"/>
  <c r="AL27"/>
  <c r="BV13"/>
  <c r="J32" i="292"/>
  <c r="BV14" i="11" s="1"/>
  <c r="M45" i="292"/>
  <c r="M39"/>
  <c r="CW26" i="11"/>
  <c r="DF25"/>
  <c r="N44" i="292"/>
  <c r="DF26" i="11" s="1"/>
  <c r="O31" i="292"/>
  <c r="DO12" i="11"/>
  <c r="BP4" i="9"/>
  <c r="BN4"/>
  <c r="P17"/>
  <c r="D39" i="239"/>
  <c r="V27" i="240"/>
  <c r="BK6" i="8" s="1"/>
  <c r="BK5"/>
  <c r="BK41" s="1"/>
  <c r="BN5"/>
  <c r="T26" i="240"/>
  <c r="BI4" i="8"/>
  <c r="BF4"/>
  <c r="CU16" i="5"/>
  <c r="AL38" i="238"/>
  <c r="CU17" i="5" s="1"/>
  <c r="BS8"/>
  <c r="Z30" i="238"/>
  <c r="CB12" i="5"/>
  <c r="AE34" i="238"/>
  <c r="V37"/>
  <c r="V38" s="1"/>
  <c r="BG17" i="5" s="1"/>
  <c r="BG15"/>
  <c r="N7" i="39"/>
  <c r="N7" i="27" s="1"/>
  <c r="FL8" i="3" s="1"/>
  <c r="B11" i="36"/>
  <c r="F15" i="39"/>
  <c r="F15" i="27" s="1"/>
  <c r="BT16" i="3" s="1"/>
  <c r="N17" i="39"/>
  <c r="N17" i="27" s="1"/>
  <c r="FL18" i="3" s="1"/>
  <c r="M21" i="39"/>
  <c r="M21" i="27" s="1"/>
  <c r="EZ22" i="3" s="1"/>
  <c r="B3" i="38"/>
  <c r="K5"/>
  <c r="B6"/>
  <c r="D6"/>
  <c r="D6" i="40" s="1"/>
  <c r="D6" i="28" s="1"/>
  <c r="J6" i="38"/>
  <c r="M7"/>
  <c r="B8"/>
  <c r="E8"/>
  <c r="E8" i="39" s="1"/>
  <c r="J8" i="38"/>
  <c r="M9"/>
  <c r="E10"/>
  <c r="J10"/>
  <c r="B11" i="37"/>
  <c r="N11" i="38"/>
  <c r="G13"/>
  <c r="G13" i="40" s="1"/>
  <c r="L13" i="38"/>
  <c r="B14"/>
  <c r="D14"/>
  <c r="D14" i="40" s="1"/>
  <c r="D14" i="28" s="1"/>
  <c r="G15" i="38"/>
  <c r="G15" i="40" s="1"/>
  <c r="K15" i="38"/>
  <c r="O15"/>
  <c r="D16"/>
  <c r="D16" i="40" s="1"/>
  <c r="D16" i="28" s="1"/>
  <c r="F17" i="38"/>
  <c r="F17" i="40" s="1"/>
  <c r="F17" i="28" s="1"/>
  <c r="M17" i="38"/>
  <c r="M17" i="40" s="1"/>
  <c r="M17" i="28" s="1"/>
  <c r="B18" i="38"/>
  <c r="E18"/>
  <c r="M19"/>
  <c r="M19" i="40" s="1"/>
  <c r="M19" i="28" s="1"/>
  <c r="K21" i="38"/>
  <c r="G22"/>
  <c r="I22"/>
  <c r="I23"/>
  <c r="C24"/>
  <c r="G24"/>
  <c r="K24"/>
  <c r="O24"/>
  <c r="K25"/>
  <c r="O25"/>
  <c r="O26"/>
  <c r="E27"/>
  <c r="E28"/>
  <c r="E29"/>
  <c r="E30"/>
  <c r="I30"/>
  <c r="C32"/>
  <c r="G32"/>
  <c r="G33"/>
  <c r="G34"/>
  <c r="K34"/>
  <c r="O34"/>
  <c r="O35"/>
  <c r="O36"/>
  <c r="E37"/>
  <c r="BG7" i="47"/>
  <c r="BG8" s="1"/>
  <c r="BG9" s="1"/>
  <c r="BG10" s="1"/>
  <c r="BG11" s="1"/>
  <c r="BG12" s="1"/>
  <c r="BG13" s="1"/>
  <c r="BG14" s="1"/>
  <c r="BG15" s="1"/>
  <c r="BG16" s="1"/>
  <c r="BG17" s="1"/>
  <c r="BG18" s="1"/>
  <c r="BG19" s="1"/>
  <c r="BG20" s="1"/>
  <c r="BG21" s="1"/>
  <c r="BG22" s="1"/>
  <c r="BG23" s="1"/>
  <c r="BG24" s="1"/>
  <c r="BG25" s="1"/>
  <c r="BG26" s="1"/>
  <c r="BG27" s="1"/>
  <c r="BG28" s="1"/>
  <c r="BG29" s="1"/>
  <c r="BG30" s="1"/>
  <c r="BG31" s="1"/>
  <c r="BG32" s="1"/>
  <c r="BG33" s="1"/>
  <c r="BG34" s="1"/>
  <c r="BG35" s="1"/>
  <c r="BG36" s="1"/>
  <c r="BG37" s="1"/>
  <c r="S5" i="52"/>
  <c r="T5" s="1"/>
  <c r="AX5" i="4" s="1"/>
  <c r="AQ5" i="52"/>
  <c r="AR5" s="1"/>
  <c r="BE5"/>
  <c r="BF5" s="1"/>
  <c r="S9"/>
  <c r="T9" s="1"/>
  <c r="AX9" i="4" s="1"/>
  <c r="AQ9" i="52"/>
  <c r="AR9" s="1"/>
  <c r="BE9"/>
  <c r="BF9" s="1"/>
  <c r="S13"/>
  <c r="T13" s="1"/>
  <c r="AQ13"/>
  <c r="AR13" s="1"/>
  <c r="BE13"/>
  <c r="BF13" s="1"/>
  <c r="S17"/>
  <c r="T17" s="1"/>
  <c r="AX17" i="4" s="1"/>
  <c r="AQ17" i="52"/>
  <c r="AR17" s="1"/>
  <c r="BE17"/>
  <c r="BF17" s="1"/>
  <c r="S21"/>
  <c r="T21" s="1"/>
  <c r="AX21" i="4" s="1"/>
  <c r="AQ21" i="52"/>
  <c r="AR21" s="1"/>
  <c r="BE21"/>
  <c r="BF21" s="1"/>
  <c r="W22"/>
  <c r="X22" s="1"/>
  <c r="Y22" s="1"/>
  <c r="W30"/>
  <c r="X30" s="1"/>
  <c r="S31"/>
  <c r="T31" s="1"/>
  <c r="AK31"/>
  <c r="AL31" s="1"/>
  <c r="AM31" s="1"/>
  <c r="BE31"/>
  <c r="BF31" s="1"/>
  <c r="H24" i="76"/>
  <c r="Q24"/>
  <c r="BA15"/>
  <c r="CX26" i="5"/>
  <c r="BH19"/>
  <c r="CC35"/>
  <c r="CG41"/>
  <c r="CQ34"/>
  <c r="CX30"/>
  <c r="B11" i="11"/>
  <c r="DH14" i="76"/>
  <c r="DG15"/>
  <c r="D4" i="118"/>
  <c r="F4" i="77"/>
  <c r="G22" i="76"/>
  <c r="B23" i="78" s="1"/>
  <c r="H22" i="76"/>
  <c r="Y24"/>
  <c r="R25" i="78" s="1"/>
  <c r="AB24" i="76"/>
  <c r="G12" i="77"/>
  <c r="E12" i="118"/>
  <c r="F13" i="77"/>
  <c r="D13" i="118"/>
  <c r="I28" i="242"/>
  <c r="DA9" i="3"/>
  <c r="DB9" s="1"/>
  <c r="BU25" i="8"/>
  <c r="Z47" i="240"/>
  <c r="W48"/>
  <c r="BL27" i="8" s="1"/>
  <c r="BL26"/>
  <c r="BA8"/>
  <c r="R30" i="240"/>
  <c r="R26"/>
  <c r="BA6" i="8"/>
  <c r="K26" i="240"/>
  <c r="AH6" i="8"/>
  <c r="T33" i="239"/>
  <c r="BD11" i="9"/>
  <c r="N32" i="239"/>
  <c r="AO10" i="9"/>
  <c r="M36" i="239"/>
  <c r="AK14" i="9"/>
  <c r="H43" i="239"/>
  <c r="Z22" i="9" s="1"/>
  <c r="Z21"/>
  <c r="D36" i="239"/>
  <c r="P15" i="9" s="1"/>
  <c r="P14"/>
  <c r="R14"/>
  <c r="Z26" i="240"/>
  <c r="BU5" i="8" s="1"/>
  <c r="BU41" s="1"/>
  <c r="BX4"/>
  <c r="W29" i="240"/>
  <c r="BL8" i="8" s="1"/>
  <c r="BL7"/>
  <c r="C57" i="240"/>
  <c r="N35" i="8"/>
  <c r="BZ20" i="5"/>
  <c r="AC42" i="238"/>
  <c r="Z25"/>
  <c r="BS4" i="5" s="1"/>
  <c r="BS5"/>
  <c r="BS41" s="1"/>
  <c r="CB17"/>
  <c r="AE39" i="238"/>
  <c r="CB18" i="5" s="1"/>
  <c r="P16"/>
  <c r="C38" i="238"/>
  <c r="P17" i="5" s="1"/>
  <c r="M32" i="239"/>
  <c r="AK10" i="9"/>
  <c r="E4" i="55"/>
  <c r="BC15" i="76"/>
  <c r="BC21"/>
  <c r="R17" i="78"/>
  <c r="CQ19" i="3"/>
  <c r="R28" i="5"/>
  <c r="AT38"/>
  <c r="BA36"/>
  <c r="BA32"/>
  <c r="BA28"/>
  <c r="CC38" i="8"/>
  <c r="AL35" i="9"/>
  <c r="O31" i="239"/>
  <c r="AP10" i="9" s="1"/>
  <c r="AP9"/>
  <c r="BZ4"/>
  <c r="BY4"/>
  <c r="U26" i="239"/>
  <c r="BE4" i="9"/>
  <c r="Q28" i="239"/>
  <c r="AU8" i="9"/>
  <c r="P10"/>
  <c r="D32" i="239"/>
  <c r="P11" i="9" s="1"/>
  <c r="M10"/>
  <c r="C32" i="239"/>
  <c r="L11" i="9" s="1"/>
  <c r="L10"/>
  <c r="AA28" i="240"/>
  <c r="BV6" i="8"/>
  <c r="E36" i="238"/>
  <c r="V15" i="5" s="1"/>
  <c r="V14"/>
  <c r="CV16"/>
  <c r="AM38" i="238"/>
  <c r="CV17" i="5" s="1"/>
  <c r="CH17"/>
  <c r="AG39" i="238"/>
  <c r="CH18" i="5" s="1"/>
  <c r="AR13"/>
  <c r="O35" i="238"/>
  <c r="AR14" i="5" s="1"/>
  <c r="P6"/>
  <c r="R6" s="1"/>
  <c r="C28" i="238"/>
  <c r="F29" i="242"/>
  <c r="BQ10" i="3"/>
  <c r="BR10" s="1"/>
  <c r="N38" i="238"/>
  <c r="N39" s="1"/>
  <c r="AQ18" i="5" s="1"/>
  <c r="X34" i="240"/>
  <c r="BP12" i="8"/>
  <c r="BN19"/>
  <c r="V36" i="240"/>
  <c r="BK15" i="8" s="1"/>
  <c r="M49" i="240"/>
  <c r="AM27" i="8"/>
  <c r="K47" i="240"/>
  <c r="AH25" i="8"/>
  <c r="BP20" i="9"/>
  <c r="BO20"/>
  <c r="I43" i="239"/>
  <c r="AA21" i="9"/>
  <c r="B15" i="11"/>
  <c r="B34" i="292"/>
  <c r="T26" i="11"/>
  <c r="D45" i="292"/>
  <c r="AC18" i="11"/>
  <c r="E37" i="292"/>
  <c r="AC19" i="11" s="1"/>
  <c r="BD30"/>
  <c r="H49" i="292"/>
  <c r="BL31" i="11" s="1"/>
  <c r="BV17"/>
  <c r="J36" i="292"/>
  <c r="BV18" i="11" s="1"/>
  <c r="CW8"/>
  <c r="M27" i="292"/>
  <c r="DE9" i="11" s="1"/>
  <c r="DD9" s="1"/>
  <c r="AQ4" i="9"/>
  <c r="AP4"/>
  <c r="B36" i="239"/>
  <c r="K15" i="9" s="1"/>
  <c r="K14"/>
  <c r="U30" i="240"/>
  <c r="BG9" i="8" s="1"/>
  <c r="BG8"/>
  <c r="Q27" i="240"/>
  <c r="AW7" i="8"/>
  <c r="AT4"/>
  <c r="AQ4"/>
  <c r="C29" i="240"/>
  <c r="N8" i="8" s="1"/>
  <c r="P7"/>
  <c r="AN33" i="238"/>
  <c r="CW11" i="5"/>
  <c r="AK47" i="238"/>
  <c r="CP25" i="5"/>
  <c r="CQ25" s="1"/>
  <c r="E29" i="242"/>
  <c r="E28" s="1"/>
  <c r="BE10" i="3"/>
  <c r="BF10" s="1"/>
  <c r="S32" i="238"/>
  <c r="AZ10" i="5"/>
  <c r="BA10" s="1"/>
  <c r="L26" i="240"/>
  <c r="AL4" i="8"/>
  <c r="L32" i="239"/>
  <c r="AL10" i="9"/>
  <c r="AB34" i="238"/>
  <c r="BU13" i="5" s="1"/>
  <c r="BU12"/>
  <c r="AT17" i="76"/>
  <c r="CA17"/>
  <c r="BN18" i="78" s="1"/>
  <c r="DE17" i="76"/>
  <c r="BR21"/>
  <c r="CV21"/>
  <c r="CE18" i="3"/>
  <c r="Y37" i="5"/>
  <c r="BA26"/>
  <c r="AM32"/>
  <c r="AM28"/>
  <c r="AZ41"/>
  <c r="BE41"/>
  <c r="B23" i="75"/>
  <c r="AR6" i="8"/>
  <c r="BQ20"/>
  <c r="W32" i="240"/>
  <c r="BI37" i="8"/>
  <c r="BJ41" i="9"/>
  <c r="BK24"/>
  <c r="W20"/>
  <c r="DO20" i="11"/>
  <c r="E32" i="240"/>
  <c r="S11" i="8" s="1"/>
  <c r="AC38" i="238"/>
  <c r="AK28"/>
  <c r="BV18" i="5"/>
  <c r="P39" i="238"/>
  <c r="AS18" i="5" s="1"/>
  <c r="AA25" i="238"/>
  <c r="BT4" i="5" s="1"/>
  <c r="BV4" s="1"/>
  <c r="E41" i="242"/>
  <c r="X28" i="240"/>
  <c r="BP6" i="8"/>
  <c r="BB26"/>
  <c r="S48" i="240"/>
  <c r="BB27" i="8" s="1"/>
  <c r="AQ25"/>
  <c r="AT25" s="1"/>
  <c r="N47" i="240"/>
  <c r="K58"/>
  <c r="AH37" i="8" s="1"/>
  <c r="AH36"/>
  <c r="K54" i="240"/>
  <c r="AH33" i="8" s="1"/>
  <c r="AH32"/>
  <c r="AJ16"/>
  <c r="AH16"/>
  <c r="J35" i="240"/>
  <c r="AG13" i="8"/>
  <c r="J30" i="240"/>
  <c r="AG10" i="8"/>
  <c r="E44" i="240"/>
  <c r="S23" i="8" s="1"/>
  <c r="S22"/>
  <c r="U22" s="1"/>
  <c r="X39" i="239"/>
  <c r="BN18" i="9" s="1"/>
  <c r="BN17"/>
  <c r="B20" i="11"/>
  <c r="B39" i="292"/>
  <c r="AC21" i="11"/>
  <c r="E40" i="292"/>
  <c r="BM9" i="11"/>
  <c r="I26" i="292"/>
  <c r="BU8" i="11" s="1"/>
  <c r="BT8" s="1"/>
  <c r="BZ7" i="10" s="1"/>
  <c r="BV20" i="11"/>
  <c r="J39" i="292"/>
  <c r="CN26" i="11"/>
  <c r="L45" i="292"/>
  <c r="L46" s="1"/>
  <c r="AV12" i="9"/>
  <c r="AT12"/>
  <c r="O38" i="239"/>
  <c r="AP17" i="9" s="1"/>
  <c r="AP16"/>
  <c r="R26" i="239"/>
  <c r="BA6" i="9"/>
  <c r="AY6"/>
  <c r="C38" i="239"/>
  <c r="L17" i="9" s="1"/>
  <c r="L16"/>
  <c r="W51" i="240"/>
  <c r="BL30" i="8" s="1"/>
  <c r="BL29"/>
  <c r="C32" i="240"/>
  <c r="P10" i="8"/>
  <c r="BL9" i="5"/>
  <c r="W29" i="238"/>
  <c r="E28"/>
  <c r="V8" i="5"/>
  <c r="G18" i="3"/>
  <c r="H18" s="1"/>
  <c r="I18" s="1"/>
  <c r="AT18"/>
  <c r="AG10"/>
  <c r="AH10" s="1"/>
  <c r="AI10" s="1"/>
  <c r="AN10" s="1"/>
  <c r="C31" i="242"/>
  <c r="AG11" i="3" s="1"/>
  <c r="AH11" s="1"/>
  <c r="B49" i="242"/>
  <c r="U28" i="3"/>
  <c r="V28" s="1"/>
  <c r="B35" i="242"/>
  <c r="U14" i="3"/>
  <c r="V14" s="1"/>
  <c r="W14" s="1"/>
  <c r="AB14" s="1"/>
  <c r="AF27" i="238"/>
  <c r="CG5" i="5"/>
  <c r="R26" i="238"/>
  <c r="AY4" i="5"/>
  <c r="BA4" s="1"/>
  <c r="CB37" i="76"/>
  <c r="DL15"/>
  <c r="E6" i="77"/>
  <c r="H6" s="1"/>
  <c r="BS24" i="76"/>
  <c r="BG25" i="78" s="1"/>
  <c r="DO24" i="3"/>
  <c r="AF13" i="5"/>
  <c r="AF5"/>
  <c r="BU41"/>
  <c r="AM43" i="6"/>
  <c r="AH18" i="51"/>
  <c r="K18" i="49" s="1"/>
  <c r="P26" i="8"/>
  <c r="BV12" i="5"/>
  <c r="BV5"/>
  <c r="BX16" i="8"/>
  <c r="BX11"/>
  <c r="BS20"/>
  <c r="BN30"/>
  <c r="BN11"/>
  <c r="BI32"/>
  <c r="BI16"/>
  <c r="AY26"/>
  <c r="AT29"/>
  <c r="AT14"/>
  <c r="AT9"/>
  <c r="AO14"/>
  <c r="AJ35"/>
  <c r="AJ32"/>
  <c r="AJ29"/>
  <c r="AJ25"/>
  <c r="AJ21"/>
  <c r="AE35"/>
  <c r="AE20"/>
  <c r="AE17"/>
  <c r="P35"/>
  <c r="P31"/>
  <c r="BZ23" i="9"/>
  <c r="BZ21"/>
  <c r="BZ19"/>
  <c r="BU37"/>
  <c r="BU33"/>
  <c r="BU29"/>
  <c r="BK33"/>
  <c r="BK22"/>
  <c r="BK20"/>
  <c r="BF36"/>
  <c r="AQ36"/>
  <c r="AQ19"/>
  <c r="AL34"/>
  <c r="AG24"/>
  <c r="AB20"/>
  <c r="W16"/>
  <c r="W14"/>
  <c r="M29"/>
  <c r="BA10"/>
  <c r="BA9"/>
  <c r="AV18"/>
  <c r="AG19"/>
  <c r="P8" i="8"/>
  <c r="CC19" i="5"/>
  <c r="BV11"/>
  <c r="BO15"/>
  <c r="BO13"/>
  <c r="BO10"/>
  <c r="CC29" i="8"/>
  <c r="BX12"/>
  <c r="BS21"/>
  <c r="BN32"/>
  <c r="BI17"/>
  <c r="BD12"/>
  <c r="AY33"/>
  <c r="AY27"/>
  <c r="AY25"/>
  <c r="AT35"/>
  <c r="AT10"/>
  <c r="AO20"/>
  <c r="AO15"/>
  <c r="AJ33"/>
  <c r="AJ20"/>
  <c r="AJ12"/>
  <c r="AE18"/>
  <c r="BZ29" i="9"/>
  <c r="BU21"/>
  <c r="BP36"/>
  <c r="BP12"/>
  <c r="BP6"/>
  <c r="BK30"/>
  <c r="BF32"/>
  <c r="BF30"/>
  <c r="BF28"/>
  <c r="BA37"/>
  <c r="AV23"/>
  <c r="AV19"/>
  <c r="AQ24"/>
  <c r="AL36"/>
  <c r="AG29"/>
  <c r="AB36"/>
  <c r="AB34"/>
  <c r="W24"/>
  <c r="BA8"/>
  <c r="Z28" i="239"/>
  <c r="BU4" i="9"/>
  <c r="W4"/>
  <c r="R17"/>
  <c r="CX18" i="5"/>
  <c r="CQ16"/>
  <c r="BO17"/>
  <c r="BO11"/>
  <c r="BA9"/>
  <c r="CJ7"/>
  <c r="R4"/>
  <c r="DW7" i="11"/>
  <c r="AC26" i="238"/>
  <c r="AC27" s="1"/>
  <c r="CJ8" i="5"/>
  <c r="AE26" i="238"/>
  <c r="G25" i="242"/>
  <c r="CC4" i="3"/>
  <c r="CD4" s="1"/>
  <c r="CE4" s="1"/>
  <c r="DY6"/>
  <c r="DZ6" s="1"/>
  <c r="S28" i="238"/>
  <c r="AZ7" i="5" s="1"/>
  <c r="AZ6"/>
  <c r="BZ5"/>
  <c r="AP26" i="238"/>
  <c r="BZ41" i="5"/>
  <c r="G11" i="40"/>
  <c r="G11" i="39"/>
  <c r="Z5" i="47"/>
  <c r="G4" i="46" s="1"/>
  <c r="BM5" i="4" s="1"/>
  <c r="Y6" i="47"/>
  <c r="Y7" s="1"/>
  <c r="AY6"/>
  <c r="AZ5"/>
  <c r="M4" i="46" s="1"/>
  <c r="DO5" i="4" s="1"/>
  <c r="C3" i="34"/>
  <c r="C3" i="36" s="1"/>
  <c r="C3" i="35"/>
  <c r="C3" i="37" s="1"/>
  <c r="J4" i="35"/>
  <c r="J4" i="37" s="1"/>
  <c r="J4" i="34"/>
  <c r="J4" i="36" s="1"/>
  <c r="E6" i="34"/>
  <c r="E6" i="36" s="1"/>
  <c r="E6" i="39" s="1"/>
  <c r="E6" i="27" s="1"/>
  <c r="BH7" i="3" s="1"/>
  <c r="E6" i="35"/>
  <c r="E6" i="37" s="1"/>
  <c r="E6" i="40" s="1"/>
  <c r="E6" i="28" s="1"/>
  <c r="B8" i="35"/>
  <c r="B8" i="34"/>
  <c r="C11" i="35"/>
  <c r="C11" i="37" s="1"/>
  <c r="C11" i="40" s="1"/>
  <c r="C11" i="34"/>
  <c r="C11" i="36" s="1"/>
  <c r="C11" i="39" s="1"/>
  <c r="C11" i="27" s="1"/>
  <c r="AJ12" i="3" s="1"/>
  <c r="J12" i="34"/>
  <c r="J12" i="36" s="1"/>
  <c r="J12" i="35"/>
  <c r="J12" i="37" s="1"/>
  <c r="E14" i="34"/>
  <c r="E14" i="36" s="1"/>
  <c r="E14" i="35"/>
  <c r="E14" i="37" s="1"/>
  <c r="E14" i="40" s="1"/>
  <c r="E14" i="28" s="1"/>
  <c r="B16" i="35"/>
  <c r="B16" i="37" s="1"/>
  <c r="B16" i="34"/>
  <c r="B16" i="36" s="1"/>
  <c r="I17" i="35"/>
  <c r="I17" i="37" s="1"/>
  <c r="I17" i="34"/>
  <c r="I17" i="36" s="1"/>
  <c r="I17" i="39" s="1"/>
  <c r="I17" i="27" s="1"/>
  <c r="DD18" i="3" s="1"/>
  <c r="C19" i="35"/>
  <c r="C19" i="37" s="1"/>
  <c r="C19" i="40" s="1"/>
  <c r="C19" i="28" s="1"/>
  <c r="C19" i="34"/>
  <c r="C19" i="36" s="1"/>
  <c r="C19" i="39" s="1"/>
  <c r="J20" i="35"/>
  <c r="J20" i="37" s="1"/>
  <c r="J20" i="34"/>
  <c r="J20" i="36" s="1"/>
  <c r="J20" i="39" s="1"/>
  <c r="J20" i="27" s="1"/>
  <c r="DP21" i="3" s="1"/>
  <c r="I21" i="35"/>
  <c r="I21" i="37" s="1"/>
  <c r="I21" i="34"/>
  <c r="I21" i="36" s="1"/>
  <c r="C22" i="35"/>
  <c r="C22" i="37" s="1"/>
  <c r="C22" i="34"/>
  <c r="C22" i="36" s="1"/>
  <c r="K22" i="35"/>
  <c r="K22" i="37" s="1"/>
  <c r="K22" i="34"/>
  <c r="K22" i="36" s="1"/>
  <c r="E26" i="71"/>
  <c r="E25" i="70" s="1"/>
  <c r="E24"/>
  <c r="I26" i="71"/>
  <c r="I24" i="70"/>
  <c r="M26" i="71"/>
  <c r="M24" i="70"/>
  <c r="H25" i="76"/>
  <c r="G25"/>
  <c r="B26" i="78" s="1"/>
  <c r="BJ25" i="76"/>
  <c r="BI25"/>
  <c r="AX26" i="78" s="1"/>
  <c r="H28" i="76"/>
  <c r="G28"/>
  <c r="B29" i="78" s="1"/>
  <c r="CB28" i="76"/>
  <c r="CA28"/>
  <c r="BN29" i="78" s="1"/>
  <c r="AR29" i="76"/>
  <c r="AQ29"/>
  <c r="AH30" i="78" s="1"/>
  <c r="AS29" i="76"/>
  <c r="BJ31"/>
  <c r="BI31"/>
  <c r="AX32" i="78" s="1"/>
  <c r="H32" i="76"/>
  <c r="G32"/>
  <c r="B33" i="78" s="1"/>
  <c r="AR34" i="76"/>
  <c r="AQ34"/>
  <c r="AH35" i="78" s="1"/>
  <c r="DL34" i="76"/>
  <c r="DK34"/>
  <c r="CT35" i="78" s="1"/>
  <c r="R5" i="47"/>
  <c r="E4" i="46" s="1"/>
  <c r="AU5" i="4" s="1"/>
  <c r="Z25" i="76"/>
  <c r="Y25"/>
  <c r="R26" i="78" s="1"/>
  <c r="AR25" i="76"/>
  <c r="AQ25"/>
  <c r="AH26" i="78" s="1"/>
  <c r="CB25" i="76"/>
  <c r="CA25"/>
  <c r="BN26" i="78" s="1"/>
  <c r="CC25" i="76"/>
  <c r="Z27"/>
  <c r="Y27"/>
  <c r="R28" i="78" s="1"/>
  <c r="CT29" i="76"/>
  <c r="CS29"/>
  <c r="CD30" i="78" s="1"/>
  <c r="CT32" i="76"/>
  <c r="CS32"/>
  <c r="CD33" i="78" s="1"/>
  <c r="CU32" i="76"/>
  <c r="DL33"/>
  <c r="DK33"/>
  <c r="CT34" i="78" s="1"/>
  <c r="DM33" i="76"/>
  <c r="G16"/>
  <c r="B17" i="78" s="1"/>
  <c r="H16" i="76"/>
  <c r="BI16"/>
  <c r="AX17" i="78" s="1"/>
  <c r="BJ16" i="76"/>
  <c r="G18"/>
  <c r="B19" i="78" s="1"/>
  <c r="H18" i="76"/>
  <c r="CA19"/>
  <c r="BN20" i="78" s="1"/>
  <c r="CB19" i="76"/>
  <c r="DM29" i="11"/>
  <c r="L5" i="39"/>
  <c r="L5" i="27" s="1"/>
  <c r="EN6" i="3" s="1"/>
  <c r="F7" i="39"/>
  <c r="F7" i="27" s="1"/>
  <c r="BT8" i="3" s="1"/>
  <c r="D8" i="39"/>
  <c r="D8" i="27" s="1"/>
  <c r="AV9" i="3" s="1"/>
  <c r="J9" s="1"/>
  <c r="E23" i="70"/>
  <c r="I23"/>
  <c r="L23"/>
  <c r="F25" i="71"/>
  <c r="J25"/>
  <c r="N25"/>
  <c r="AQ37" i="76"/>
  <c r="AH38" i="78" s="1"/>
  <c r="AS37" i="76"/>
  <c r="BI37"/>
  <c r="AX38" i="78" s="1"/>
  <c r="BK37" i="76"/>
  <c r="CS37"/>
  <c r="CD38" i="78" s="1"/>
  <c r="CU37" i="76"/>
  <c r="I8" i="77"/>
  <c r="F11"/>
  <c r="H14"/>
  <c r="G15"/>
  <c r="J16"/>
  <c r="DK26" i="76"/>
  <c r="CT27" i="78" s="1"/>
  <c r="BI27" i="76"/>
  <c r="AX28" i="78" s="1"/>
  <c r="Y29" i="76"/>
  <c r="R30" i="78" s="1"/>
  <c r="AQ30" i="76"/>
  <c r="AH31" i="78" s="1"/>
  <c r="DK30" i="76"/>
  <c r="CT31" i="78" s="1"/>
  <c r="CA32" i="76"/>
  <c r="BN33" i="78" s="1"/>
  <c r="Y33" i="76"/>
  <c r="R34" i="78" s="1"/>
  <c r="CS33" i="76"/>
  <c r="CD34" i="78" s="1"/>
  <c r="BI35" i="76"/>
  <c r="AX36" i="78" s="1"/>
  <c r="G36" i="76"/>
  <c r="B37" i="78" s="1"/>
  <c r="CU36" i="76"/>
  <c r="CS36"/>
  <c r="CD37" i="78" s="1"/>
  <c r="AQ38" i="76"/>
  <c r="AH39" i="78" s="1"/>
  <c r="E15" i="77"/>
  <c r="J15" s="1"/>
  <c r="CT18" i="78"/>
  <c r="DL19" i="76"/>
  <c r="AR20"/>
  <c r="DB16"/>
  <c r="CL17" i="78" s="1"/>
  <c r="DC16" i="76"/>
  <c r="H10" i="9"/>
  <c r="H12"/>
  <c r="K13" i="8"/>
  <c r="H23" i="9"/>
  <c r="H25"/>
  <c r="H32"/>
  <c r="DN7" i="11"/>
  <c r="DI7" s="1"/>
  <c r="S9"/>
  <c r="AK11"/>
  <c r="AT13"/>
  <c r="BC14"/>
  <c r="BC15"/>
  <c r="BB15" s="1"/>
  <c r="BH14" i="10" s="1"/>
  <c r="DN16" i="11"/>
  <c r="DI16" s="1"/>
  <c r="DN17"/>
  <c r="AF18"/>
  <c r="AS17" i="10" s="1"/>
  <c r="DW19" i="11"/>
  <c r="DT19" s="1"/>
  <c r="S20"/>
  <c r="L20" s="1"/>
  <c r="Z19" i="10" s="1"/>
  <c r="BC20" i="11"/>
  <c r="CM20"/>
  <c r="S21"/>
  <c r="AK21"/>
  <c r="AD21" s="1"/>
  <c r="AR20" i="10" s="1"/>
  <c r="BC21" i="11"/>
  <c r="BB21" s="1"/>
  <c r="BH20" i="10" s="1"/>
  <c r="CV21" i="11"/>
  <c r="DI21"/>
  <c r="CM22"/>
  <c r="CH22" s="1"/>
  <c r="CM23"/>
  <c r="DN24"/>
  <c r="DM24" s="1"/>
  <c r="AS25"/>
  <c r="AY24" i="10" s="1"/>
  <c r="CH25" i="11"/>
  <c r="BC26"/>
  <c r="CM26"/>
  <c r="CJ26" s="1"/>
  <c r="CM29"/>
  <c r="CJ29" s="1"/>
  <c r="AS30"/>
  <c r="AY29" i="10" s="1"/>
  <c r="K9" i="39"/>
  <c r="K9" i="27" s="1"/>
  <c r="EB10" i="3" s="1"/>
  <c r="E10" i="39"/>
  <c r="C15"/>
  <c r="AK6" i="47"/>
  <c r="AK7" s="1"/>
  <c r="AK8" s="1"/>
  <c r="AK9" s="1"/>
  <c r="AK10" s="1"/>
  <c r="AK11" s="1"/>
  <c r="AK12" s="1"/>
  <c r="AK13" s="1"/>
  <c r="AK14" s="1"/>
  <c r="AK15" s="1"/>
  <c r="AK16" s="1"/>
  <c r="AK17" s="1"/>
  <c r="AK18" s="1"/>
  <c r="AK19" s="1"/>
  <c r="AK20" s="1"/>
  <c r="AK21" s="1"/>
  <c r="AK22" s="1"/>
  <c r="AK23" s="1"/>
  <c r="AK24" s="1"/>
  <c r="AK25" s="1"/>
  <c r="AK26" s="1"/>
  <c r="AK27" s="1"/>
  <c r="AK28" s="1"/>
  <c r="AK29" s="1"/>
  <c r="AK30" s="1"/>
  <c r="AK31" s="1"/>
  <c r="AK32" s="1"/>
  <c r="AK33" s="1"/>
  <c r="AK34" s="1"/>
  <c r="AK35" s="1"/>
  <c r="AK36" s="1"/>
  <c r="AK37" s="1"/>
  <c r="AK38" s="1"/>
  <c r="AX5"/>
  <c r="AX6" s="1"/>
  <c r="AX7" s="1"/>
  <c r="AX8" s="1"/>
  <c r="AX9" s="1"/>
  <c r="AX10" s="1"/>
  <c r="AX11" s="1"/>
  <c r="AX12" s="1"/>
  <c r="AX13" s="1"/>
  <c r="AX14" s="1"/>
  <c r="AX15" s="1"/>
  <c r="AX16" s="1"/>
  <c r="AX17" s="1"/>
  <c r="AX18" s="1"/>
  <c r="AX19" s="1"/>
  <c r="AX20" s="1"/>
  <c r="AX21" s="1"/>
  <c r="AX22" s="1"/>
  <c r="AX23" s="1"/>
  <c r="AX24" s="1"/>
  <c r="AX25" s="1"/>
  <c r="AX26" s="1"/>
  <c r="AX27" s="1"/>
  <c r="AX28" s="1"/>
  <c r="AX29" s="1"/>
  <c r="AX30" s="1"/>
  <c r="AX31" s="1"/>
  <c r="AX32" s="1"/>
  <c r="AX33" s="1"/>
  <c r="AX34" s="1"/>
  <c r="AX35" s="1"/>
  <c r="AX36" s="1"/>
  <c r="AX37" s="1"/>
  <c r="AX38" s="1"/>
  <c r="BC5"/>
  <c r="BC6" s="1"/>
  <c r="BC7" s="1"/>
  <c r="BC8" s="1"/>
  <c r="BC9" s="1"/>
  <c r="BC10" s="1"/>
  <c r="BC11" s="1"/>
  <c r="BC12" s="1"/>
  <c r="BC13" s="1"/>
  <c r="BC14" s="1"/>
  <c r="BC15" s="1"/>
  <c r="BC16" s="1"/>
  <c r="BC17" s="1"/>
  <c r="BC18" s="1"/>
  <c r="BC19" s="1"/>
  <c r="BC20" s="1"/>
  <c r="BC21" s="1"/>
  <c r="BC22" s="1"/>
  <c r="BC23" s="1"/>
  <c r="BC24" s="1"/>
  <c r="BC25" s="1"/>
  <c r="BC26" s="1"/>
  <c r="BC27" s="1"/>
  <c r="BC28" s="1"/>
  <c r="BC29" s="1"/>
  <c r="BC30" s="1"/>
  <c r="BC31" s="1"/>
  <c r="BC32" s="1"/>
  <c r="BC33" s="1"/>
  <c r="BC34" s="1"/>
  <c r="BC35" s="1"/>
  <c r="BC36" s="1"/>
  <c r="BC37" s="1"/>
  <c r="BC38" s="1"/>
  <c r="U5" i="52"/>
  <c r="BG7"/>
  <c r="U9"/>
  <c r="BG11"/>
  <c r="BG15"/>
  <c r="U17"/>
  <c r="BG19"/>
  <c r="BK21"/>
  <c r="L21" i="7"/>
  <c r="AB25"/>
  <c r="P30"/>
  <c r="AF34"/>
  <c r="H16" i="77"/>
  <c r="CC30" i="8"/>
  <c r="BX35"/>
  <c r="BX32"/>
  <c r="AY35"/>
  <c r="AY29"/>
  <c r="AT21"/>
  <c r="AT19"/>
  <c r="AO30"/>
  <c r="Z36"/>
  <c r="Z25"/>
  <c r="Z21"/>
  <c r="U16"/>
  <c r="BZ38" i="9"/>
  <c r="BZ34"/>
  <c r="BZ30"/>
  <c r="BZ28"/>
  <c r="BZ22"/>
  <c r="BU36"/>
  <c r="BU34"/>
  <c r="BU32"/>
  <c r="BU24"/>
  <c r="BU22"/>
  <c r="BP29"/>
  <c r="BK31"/>
  <c r="BK29"/>
  <c r="BK21"/>
  <c r="BF35"/>
  <c r="BF31"/>
  <c r="BF27"/>
  <c r="BA36"/>
  <c r="BA32"/>
  <c r="BA30"/>
  <c r="AV33"/>
  <c r="AV24"/>
  <c r="AV22"/>
  <c r="AV21"/>
  <c r="AQ35"/>
  <c r="AQ34"/>
  <c r="AQ33"/>
  <c r="AQ31"/>
  <c r="AQ23"/>
  <c r="AQ22"/>
  <c r="AQ21"/>
  <c r="AL29"/>
  <c r="AL23"/>
  <c r="AL21"/>
  <c r="AL19"/>
  <c r="AG37"/>
  <c r="AG36"/>
  <c r="AG23"/>
  <c r="AG21"/>
  <c r="AB37"/>
  <c r="AB33"/>
  <c r="AB29"/>
  <c r="AB27"/>
  <c r="W33"/>
  <c r="W29"/>
  <c r="W25"/>
  <c r="W23"/>
  <c r="W17"/>
  <c r="W13"/>
  <c r="W9"/>
  <c r="W7"/>
  <c r="R35"/>
  <c r="R31"/>
  <c r="R27"/>
  <c r="R24"/>
  <c r="R20"/>
  <c r="R19"/>
  <c r="K41"/>
  <c r="M34"/>
  <c r="M33"/>
  <c r="M27"/>
  <c r="AG16"/>
  <c r="AG11"/>
  <c r="AG9"/>
  <c r="CX15" i="5"/>
  <c r="CX10"/>
  <c r="CQ24"/>
  <c r="CQ19"/>
  <c r="CQ17"/>
  <c r="CQ5"/>
  <c r="BV17"/>
  <c r="BV15"/>
  <c r="BV6"/>
  <c r="BO14"/>
  <c r="AT15"/>
  <c r="AT12"/>
  <c r="CJ5"/>
  <c r="CC4"/>
  <c r="AM11"/>
  <c r="Y16"/>
  <c r="Y12"/>
  <c r="AT24" i="3"/>
  <c r="AT21"/>
  <c r="AU21" s="1"/>
  <c r="AT16"/>
  <c r="AU16" s="1"/>
  <c r="K16" i="78"/>
  <c r="E17" i="77"/>
  <c r="J17" s="1"/>
  <c r="R37" i="5"/>
  <c r="R29"/>
  <c r="Y33"/>
  <c r="Y29"/>
  <c r="Y25"/>
  <c r="AF35"/>
  <c r="AF31"/>
  <c r="AF27"/>
  <c r="AF23"/>
  <c r="AF19"/>
  <c r="AF11"/>
  <c r="AF7"/>
  <c r="AM37"/>
  <c r="AM30"/>
  <c r="AT37"/>
  <c r="AT36"/>
  <c r="AT33"/>
  <c r="AT32"/>
  <c r="AT29"/>
  <c r="AT28"/>
  <c r="AT23"/>
  <c r="BA34"/>
  <c r="BA30"/>
  <c r="BA24"/>
  <c r="BA21"/>
  <c r="BA20"/>
  <c r="BH36"/>
  <c r="BH33"/>
  <c r="BH32"/>
  <c r="BH31"/>
  <c r="BH29"/>
  <c r="BH21"/>
  <c r="BO37"/>
  <c r="BO33"/>
  <c r="BO29"/>
  <c r="BO21"/>
  <c r="BV37"/>
  <c r="BV29"/>
  <c r="BV21"/>
  <c r="CC37"/>
  <c r="CC33"/>
  <c r="CJ37"/>
  <c r="CJ33"/>
  <c r="CJ25"/>
  <c r="CJ24"/>
  <c r="CJ23"/>
  <c r="CJ20"/>
  <c r="CJ19"/>
  <c r="CQ37"/>
  <c r="CQ36"/>
  <c r="CQ35"/>
  <c r="CQ32"/>
  <c r="CQ31"/>
  <c r="CQ29"/>
  <c r="CQ28"/>
  <c r="CX37"/>
  <c r="CX33"/>
  <c r="CX23"/>
  <c r="CX22"/>
  <c r="DE34"/>
  <c r="DE30"/>
  <c r="DE22"/>
  <c r="BP41" i="8"/>
  <c r="BX41" i="9"/>
  <c r="BU25"/>
  <c r="AP41"/>
  <c r="AG12"/>
  <c r="CX11" i="5"/>
  <c r="CQ18"/>
  <c r="BO16"/>
  <c r="AT16"/>
  <c r="Y13"/>
  <c r="AS13" i="11"/>
  <c r="AY12" i="10" s="1"/>
  <c r="AQ13" i="11"/>
  <c r="AZ12" i="10" s="1"/>
  <c r="DW20" i="11"/>
  <c r="DT20" s="1"/>
  <c r="AT21"/>
  <c r="AS21" s="1"/>
  <c r="AY20" i="10" s="1"/>
  <c r="CF22" i="11"/>
  <c r="CJ22"/>
  <c r="CL22"/>
  <c r="CJ23"/>
  <c r="CH23"/>
  <c r="DW25"/>
  <c r="DT25" s="1"/>
  <c r="CM27"/>
  <c r="CF27" s="1"/>
  <c r="CJ28"/>
  <c r="AO30"/>
  <c r="BB29" i="10" s="1"/>
  <c r="AQ30" i="11"/>
  <c r="AZ29" i="10" s="1"/>
  <c r="AH5" i="47"/>
  <c r="AH6" s="1"/>
  <c r="AG5"/>
  <c r="AG6" s="1"/>
  <c r="AG7" s="1"/>
  <c r="AG8" s="1"/>
  <c r="AG9" s="1"/>
  <c r="AG10" s="1"/>
  <c r="AG11" s="1"/>
  <c r="AG12" s="1"/>
  <c r="AG13" s="1"/>
  <c r="AG14" s="1"/>
  <c r="AG15" s="1"/>
  <c r="AG16" s="1"/>
  <c r="AG17" s="1"/>
  <c r="AG18" s="1"/>
  <c r="AG19" s="1"/>
  <c r="AG20" s="1"/>
  <c r="AG21" s="1"/>
  <c r="AG22" s="1"/>
  <c r="AG23" s="1"/>
  <c r="AG24" s="1"/>
  <c r="AG25" s="1"/>
  <c r="AG26" s="1"/>
  <c r="AG27" s="1"/>
  <c r="AG28" s="1"/>
  <c r="AG29" s="1"/>
  <c r="AG30" s="1"/>
  <c r="AG31" s="1"/>
  <c r="AG32" s="1"/>
  <c r="AG33" s="1"/>
  <c r="AG34" s="1"/>
  <c r="AG35" s="1"/>
  <c r="AG36" s="1"/>
  <c r="AG37" s="1"/>
  <c r="AG38" s="1"/>
  <c r="K11" i="8"/>
  <c r="H30" i="9"/>
  <c r="S10" i="11"/>
  <c r="AX21"/>
  <c r="BK20" i="10" s="1"/>
  <c r="CQ21" i="11"/>
  <c r="DD20" i="10" s="1"/>
  <c r="B16" i="39"/>
  <c r="B16" i="27" s="1"/>
  <c r="X17" i="3" s="1"/>
  <c r="E10" i="27"/>
  <c r="BH11" i="3" s="1"/>
  <c r="C11" i="28"/>
  <c r="C15" i="27"/>
  <c r="AJ16" i="3" s="1"/>
  <c r="L9" i="11"/>
  <c r="Z8" i="10" s="1"/>
  <c r="N9" i="11"/>
  <c r="AA8" i="10" s="1"/>
  <c r="L11" i="11"/>
  <c r="Z10" i="10" s="1"/>
  <c r="P11" i="11"/>
  <c r="Y10" i="10" s="1"/>
  <c r="N11" i="11"/>
  <c r="AA10" i="10" s="1"/>
  <c r="AD11" i="11"/>
  <c r="AR10" i="10" s="1"/>
  <c r="AS12" i="11"/>
  <c r="AY11" i="10" s="1"/>
  <c r="AQ12" i="11"/>
  <c r="AZ11" i="10" s="1"/>
  <c r="AK20" i="11"/>
  <c r="AJ20"/>
  <c r="AP19" i="10" s="1"/>
  <c r="CH20" i="11"/>
  <c r="CO20"/>
  <c r="DC19" i="10" s="1"/>
  <c r="CQ20" i="11"/>
  <c r="DD19" i="10" s="1"/>
  <c r="AM25" i="11"/>
  <c r="BA24" i="10" s="1"/>
  <c r="AQ25" i="11"/>
  <c r="AZ24" i="10" s="1"/>
  <c r="BC25" i="11"/>
  <c r="AT26"/>
  <c r="CV29"/>
  <c r="DG29"/>
  <c r="DI29"/>
  <c r="DK29"/>
  <c r="AV31"/>
  <c r="BJ30" i="10" s="1"/>
  <c r="BB31" i="11"/>
  <c r="BH30" i="10" s="1"/>
  <c r="AX31" i="11"/>
  <c r="BK30" i="10" s="1"/>
  <c r="AZ31" i="11"/>
  <c r="BI30" i="10" s="1"/>
  <c r="AR5" i="47"/>
  <c r="K4" i="46" s="1"/>
  <c r="CW5" i="4" s="1"/>
  <c r="AQ6" i="47"/>
  <c r="AQ7" s="1"/>
  <c r="K15" i="8"/>
  <c r="AV15" i="11"/>
  <c r="BJ14" i="10" s="1"/>
  <c r="AZ15" i="11"/>
  <c r="BI14" i="10" s="1"/>
  <c r="AX15" i="11"/>
  <c r="BK14" i="10" s="1"/>
  <c r="AT16" i="11"/>
  <c r="AO16" s="1"/>
  <c r="BB15" i="10" s="1"/>
  <c r="CF16" i="11"/>
  <c r="CH16"/>
  <c r="CO16"/>
  <c r="DC15" i="10" s="1"/>
  <c r="CQ16" i="11"/>
  <c r="DD15" i="10" s="1"/>
  <c r="CF18" i="11"/>
  <c r="CH18"/>
  <c r="DN20"/>
  <c r="DM20" s="1"/>
  <c r="DN25"/>
  <c r="DM25" s="1"/>
  <c r="AV26"/>
  <c r="BJ25" i="10" s="1"/>
  <c r="CF31" i="11"/>
  <c r="CL31"/>
  <c r="CH31"/>
  <c r="CJ31"/>
  <c r="D24" i="70"/>
  <c r="D24" i="35" s="1"/>
  <c r="D24" i="37" s="1"/>
  <c r="D24" i="40" s="1"/>
  <c r="D24" i="28" s="1"/>
  <c r="D26" i="71"/>
  <c r="H11" i="9"/>
  <c r="H14"/>
  <c r="H19"/>
  <c r="H22"/>
  <c r="H26"/>
  <c r="K29" i="8"/>
  <c r="H33" i="9"/>
  <c r="H36"/>
  <c r="AT17" i="11"/>
  <c r="CM17"/>
  <c r="CU20"/>
  <c r="DA19" i="10" s="1"/>
  <c r="AO25" i="11"/>
  <c r="BB24" i="10" s="1"/>
  <c r="CL26" i="11"/>
  <c r="AT27"/>
  <c r="AS27" s="1"/>
  <c r="AY26" i="10" s="1"/>
  <c r="AT29" i="11"/>
  <c r="AS29" s="1"/>
  <c r="AY28" i="10" s="1"/>
  <c r="O9" i="27"/>
  <c r="FX10" i="3" s="1"/>
  <c r="G7" i="28"/>
  <c r="G15"/>
  <c r="BB14" i="11"/>
  <c r="BH13" i="10" s="1"/>
  <c r="AZ14" i="11"/>
  <c r="BI13" i="10" s="1"/>
  <c r="S15" i="11"/>
  <c r="N15" s="1"/>
  <c r="AA14" i="10" s="1"/>
  <c r="S18" i="11"/>
  <c r="N18" s="1"/>
  <c r="AA17" i="10" s="1"/>
  <c r="AV21" i="11"/>
  <c r="BJ20" i="10" s="1"/>
  <c r="CM21" i="11"/>
  <c r="CO21"/>
  <c r="DC20" i="10" s="1"/>
  <c r="CU21" i="11"/>
  <c r="DA20" i="10" s="1"/>
  <c r="AK22" i="11"/>
  <c r="AJ22"/>
  <c r="AP21" i="10" s="1"/>
  <c r="L23" i="11"/>
  <c r="Z22" i="10" s="1"/>
  <c r="P23" i="11"/>
  <c r="Y22" i="10" s="1"/>
  <c r="DG24" i="11"/>
  <c r="DK24"/>
  <c r="DI24"/>
  <c r="CF26"/>
  <c r="CH26"/>
  <c r="DK26"/>
  <c r="DI26"/>
  <c r="AT28"/>
  <c r="AO28"/>
  <c r="BB27" i="10" s="1"/>
  <c r="CM30" i="11"/>
  <c r="CL30" s="1"/>
  <c r="CV30"/>
  <c r="CU30" s="1"/>
  <c r="DA29" i="10" s="1"/>
  <c r="D5" i="47"/>
  <c r="C5"/>
  <c r="C6" s="1"/>
  <c r="U5"/>
  <c r="T5"/>
  <c r="T6" s="1"/>
  <c r="T7" s="1"/>
  <c r="T8" s="1"/>
  <c r="T9" s="1"/>
  <c r="T10" s="1"/>
  <c r="T11" s="1"/>
  <c r="T12" s="1"/>
  <c r="T13" s="1"/>
  <c r="T14" s="1"/>
  <c r="T15" s="1"/>
  <c r="T16" s="1"/>
  <c r="T17" s="1"/>
  <c r="T18" s="1"/>
  <c r="T19" s="1"/>
  <c r="T20" s="1"/>
  <c r="T21" s="1"/>
  <c r="T22" s="1"/>
  <c r="T23" s="1"/>
  <c r="T24" s="1"/>
  <c r="T25" s="1"/>
  <c r="T26" s="1"/>
  <c r="T27" s="1"/>
  <c r="T28" s="1"/>
  <c r="T29" s="1"/>
  <c r="T30" s="1"/>
  <c r="T31" s="1"/>
  <c r="T32" s="1"/>
  <c r="T33" s="1"/>
  <c r="T34" s="1"/>
  <c r="T35" s="1"/>
  <c r="T36" s="1"/>
  <c r="T37" s="1"/>
  <c r="T38" s="1"/>
  <c r="R10" i="11"/>
  <c r="X9" i="10" s="1"/>
  <c r="O13" i="39"/>
  <c r="O13" i="27" s="1"/>
  <c r="FX14" i="3" s="1"/>
  <c r="GB14" s="1"/>
  <c r="H24" i="70"/>
  <c r="H26" i="71"/>
  <c r="H26" i="76"/>
  <c r="I26"/>
  <c r="G26"/>
  <c r="B27" i="78" s="1"/>
  <c r="Z26" i="76"/>
  <c r="AA26"/>
  <c r="Y26"/>
  <c r="R27" i="78" s="1"/>
  <c r="CB27" i="76"/>
  <c r="BO28" i="78" s="1"/>
  <c r="CA27" i="76"/>
  <c r="BN28" i="78" s="1"/>
  <c r="CC27" i="76"/>
  <c r="DL28"/>
  <c r="CU29" i="78" s="1"/>
  <c r="DM28" i="76"/>
  <c r="DK28"/>
  <c r="CT29" i="78" s="1"/>
  <c r="H30" i="76"/>
  <c r="I30"/>
  <c r="G30"/>
  <c r="B31" i="78" s="1"/>
  <c r="BJ30" i="76"/>
  <c r="BI30"/>
  <c r="AX31" i="78" s="1"/>
  <c r="BK30" i="76"/>
  <c r="CT31"/>
  <c r="CE32" i="78" s="1"/>
  <c r="CU31" i="76"/>
  <c r="CS31"/>
  <c r="CD32" i="78" s="1"/>
  <c r="AR33" i="76"/>
  <c r="AI34" i="78" s="1"/>
  <c r="AQ33" i="76"/>
  <c r="AH34" i="78" s="1"/>
  <c r="AS33" i="76"/>
  <c r="CB34"/>
  <c r="CC34"/>
  <c r="CA34"/>
  <c r="BN35" i="78" s="1"/>
  <c r="Z36" i="76"/>
  <c r="Y36"/>
  <c r="R37" i="78" s="1"/>
  <c r="AA36" i="76"/>
  <c r="DL36"/>
  <c r="CU37" i="78" s="1"/>
  <c r="DM36" i="76"/>
  <c r="DK36"/>
  <c r="CT37" i="78" s="1"/>
  <c r="BJ38" i="76"/>
  <c r="AY39" i="78" s="1"/>
  <c r="BI38" i="76"/>
  <c r="AX39" i="78" s="1"/>
  <c r="BK38" i="76"/>
  <c r="DT16"/>
  <c r="DB17" i="78" s="1"/>
  <c r="DW16" i="76"/>
  <c r="DU16"/>
  <c r="DC17" i="78" s="1"/>
  <c r="AQ18" i="76"/>
  <c r="AH19" i="78" s="1"/>
  <c r="AT18" i="76"/>
  <c r="AR18"/>
  <c r="AI19" i="78" s="1"/>
  <c r="DB20" i="76"/>
  <c r="CL21" i="78" s="1"/>
  <c r="DE20" i="76"/>
  <c r="DC20"/>
  <c r="BB7" i="11"/>
  <c r="BH6" i="10" s="1"/>
  <c r="DN8" i="11"/>
  <c r="AK26"/>
  <c r="AD26" s="1"/>
  <c r="AR25" i="10" s="1"/>
  <c r="AX30" i="11"/>
  <c r="BK29" i="10" s="1"/>
  <c r="DI30" i="11"/>
  <c r="O17" i="27"/>
  <c r="FX18" i="3" s="1"/>
  <c r="GB18" s="1"/>
  <c r="C19" i="27"/>
  <c r="AJ20" i="3" s="1"/>
  <c r="D20" i="39"/>
  <c r="D20" i="27" s="1"/>
  <c r="AV21" i="3" s="1"/>
  <c r="J21" s="1"/>
  <c r="E8" i="27"/>
  <c r="BH9" i="3" s="1"/>
  <c r="G13" i="28"/>
  <c r="E14" i="39"/>
  <c r="E14" i="27" s="1"/>
  <c r="BH15" i="3" s="1"/>
  <c r="X10" i="47"/>
  <c r="X11" s="1"/>
  <c r="X12" s="1"/>
  <c r="X13" s="1"/>
  <c r="X14" s="1"/>
  <c r="X15" s="1"/>
  <c r="X16" s="1"/>
  <c r="X17" s="1"/>
  <c r="X18" s="1"/>
  <c r="X19" s="1"/>
  <c r="X20" s="1"/>
  <c r="X21" s="1"/>
  <c r="X22" s="1"/>
  <c r="X23" s="1"/>
  <c r="X24" s="1"/>
  <c r="X25" s="1"/>
  <c r="X26" s="1"/>
  <c r="X27" s="1"/>
  <c r="X28" s="1"/>
  <c r="X29" s="1"/>
  <c r="X30" s="1"/>
  <c r="X31" s="1"/>
  <c r="X32" s="1"/>
  <c r="X33" s="1"/>
  <c r="X34" s="1"/>
  <c r="X35" s="1"/>
  <c r="X36" s="1"/>
  <c r="X37" s="1"/>
  <c r="X38" s="1"/>
  <c r="CT25" i="76"/>
  <c r="CE26" i="78" s="1"/>
  <c r="CU25" i="76"/>
  <c r="CS25"/>
  <c r="CD26" i="78" s="1"/>
  <c r="DL25" i="76"/>
  <c r="CU26" i="78" s="1"/>
  <c r="DM25" i="76"/>
  <c r="DK25"/>
  <c r="CT26" i="78" s="1"/>
  <c r="CT28" i="76"/>
  <c r="CS28"/>
  <c r="CD29" i="78" s="1"/>
  <c r="CU28" i="76"/>
  <c r="BJ29"/>
  <c r="BK29"/>
  <c r="BI29"/>
  <c r="AX30" i="78" s="1"/>
  <c r="DL29" i="76"/>
  <c r="CU30" i="78" s="1"/>
  <c r="DK29" i="76"/>
  <c r="CT30" i="78" s="1"/>
  <c r="DM29" i="76"/>
  <c r="Z31"/>
  <c r="S32" i="78" s="1"/>
  <c r="AA31" i="76"/>
  <c r="Y31"/>
  <c r="R32" i="78" s="1"/>
  <c r="CB31" i="76"/>
  <c r="CA31"/>
  <c r="BN32" i="78" s="1"/>
  <c r="CC31" i="76"/>
  <c r="DL32"/>
  <c r="DM32"/>
  <c r="DK32"/>
  <c r="CT33" i="78" s="1"/>
  <c r="H34" i="76"/>
  <c r="C35" i="78" s="1"/>
  <c r="I34" i="76"/>
  <c r="G34"/>
  <c r="B35" i="78" s="1"/>
  <c r="BJ34" i="76"/>
  <c r="AY35" i="78" s="1"/>
  <c r="BI34" i="76"/>
  <c r="AX35" i="78" s="1"/>
  <c r="BK34" i="76"/>
  <c r="CT35"/>
  <c r="CU35"/>
  <c r="CS35"/>
  <c r="CD36" i="78" s="1"/>
  <c r="H38" i="76"/>
  <c r="I38"/>
  <c r="G38"/>
  <c r="B39" i="78" s="1"/>
  <c r="DT22" i="76"/>
  <c r="DB23" i="78" s="1"/>
  <c r="DW22" i="76"/>
  <c r="DU22"/>
  <c r="S13" i="11"/>
  <c r="L13" s="1"/>
  <c r="Z12" i="10" s="1"/>
  <c r="AK13" i="11"/>
  <c r="AD13" s="1"/>
  <c r="AR12" i="10" s="1"/>
  <c r="DW13" i="11"/>
  <c r="AK17"/>
  <c r="AJ18"/>
  <c r="AP17" i="10" s="1"/>
  <c r="S19" i="11"/>
  <c r="DW26"/>
  <c r="G7" i="39"/>
  <c r="G7" i="27" s="1"/>
  <c r="CF8" i="3" s="1"/>
  <c r="L7" i="39"/>
  <c r="L7" i="27" s="1"/>
  <c r="EN8" i="3" s="1"/>
  <c r="G11" i="27"/>
  <c r="CF12" i="3" s="1"/>
  <c r="O22" i="39"/>
  <c r="O22" i="27" s="1"/>
  <c r="FX23" i="3" s="1"/>
  <c r="C17" i="40"/>
  <c r="C17" i="28" s="1"/>
  <c r="I17" i="40"/>
  <c r="I17" i="28" s="1"/>
  <c r="E18" i="39"/>
  <c r="E18" i="27" s="1"/>
  <c r="BH19" i="3" s="1"/>
  <c r="AP5" i="47"/>
  <c r="AP6" s="1"/>
  <c r="AP7" s="1"/>
  <c r="AP8" s="1"/>
  <c r="AP9" s="1"/>
  <c r="L24" i="70"/>
  <c r="L26" i="71"/>
  <c r="AK27" i="76"/>
  <c r="AI27"/>
  <c r="AR28"/>
  <c r="AI29" i="78" s="1"/>
  <c r="AS28" i="76"/>
  <c r="AQ28"/>
  <c r="AH29" i="78" s="1"/>
  <c r="H31" i="76"/>
  <c r="G31"/>
  <c r="B32" i="78" s="1"/>
  <c r="I31" i="76"/>
  <c r="AR32"/>
  <c r="AS32"/>
  <c r="AQ32"/>
  <c r="AH33" i="78" s="1"/>
  <c r="Z35" i="76"/>
  <c r="S36" i="78" s="1"/>
  <c r="AA35" i="76"/>
  <c r="Y35"/>
  <c r="R36" i="78" s="1"/>
  <c r="CB35" i="76"/>
  <c r="BO36" i="78" s="1"/>
  <c r="CA35" i="76"/>
  <c r="BN36" i="78" s="1"/>
  <c r="CC35" i="76"/>
  <c r="CB36"/>
  <c r="CA36"/>
  <c r="BN37" i="78" s="1"/>
  <c r="CC36" i="76"/>
  <c r="DL38"/>
  <c r="DK38"/>
  <c r="CT39" i="78" s="1"/>
  <c r="DM38" i="76"/>
  <c r="AQ16"/>
  <c r="AH17" i="78" s="1"/>
  <c r="AT16" i="76"/>
  <c r="AR16"/>
  <c r="Y18"/>
  <c r="R19" i="78" s="1"/>
  <c r="AB18" i="76"/>
  <c r="Z18"/>
  <c r="DT18"/>
  <c r="DB19" i="78" s="1"/>
  <c r="DW18" i="76"/>
  <c r="DU18"/>
  <c r="DC19" i="78" s="1"/>
  <c r="CS19" i="76"/>
  <c r="CD20" i="78" s="1"/>
  <c r="CT19" i="76"/>
  <c r="CV19"/>
  <c r="DT20"/>
  <c r="DB21" i="78" s="1"/>
  <c r="DW20" i="76"/>
  <c r="DU20"/>
  <c r="BJ26"/>
  <c r="AY27" i="78" s="1"/>
  <c r="BK26" i="76"/>
  <c r="BI26"/>
  <c r="AX27" i="78" s="1"/>
  <c r="CT27" i="76"/>
  <c r="CU27"/>
  <c r="CS27"/>
  <c r="CD28" i="78" s="1"/>
  <c r="Z28" i="76"/>
  <c r="Y28"/>
  <c r="R29" i="78" s="1"/>
  <c r="AA28" i="76"/>
  <c r="CB30"/>
  <c r="BO31" i="78" s="1"/>
  <c r="CC30" i="76"/>
  <c r="CA30"/>
  <c r="BN31" i="78" s="1"/>
  <c r="Z32" i="76"/>
  <c r="S33" i="78" s="1"/>
  <c r="Y32" i="76"/>
  <c r="R33" i="78" s="1"/>
  <c r="AA32" i="76"/>
  <c r="BJ33"/>
  <c r="BK33"/>
  <c r="BI33"/>
  <c r="AX34" i="78" s="1"/>
  <c r="H35" i="76"/>
  <c r="G35"/>
  <c r="B36" i="78" s="1"/>
  <c r="I35" i="76"/>
  <c r="AR36"/>
  <c r="AI37" i="78" s="1"/>
  <c r="AS36" i="76"/>
  <c r="AQ36"/>
  <c r="AH37" i="78" s="1"/>
  <c r="CB38" i="76"/>
  <c r="BO39" i="78" s="1"/>
  <c r="CC38" i="76"/>
  <c r="CA38"/>
  <c r="BN39" i="78" s="1"/>
  <c r="AZ19" i="76"/>
  <c r="AP20" i="78" s="1"/>
  <c r="BC19" i="76"/>
  <c r="BA19"/>
  <c r="AQ20" i="78" s="1"/>
  <c r="Y20" i="76"/>
  <c r="R21" i="78" s="1"/>
  <c r="AB20" i="76"/>
  <c r="Z20"/>
  <c r="S21" i="78" s="1"/>
  <c r="BI20" i="76"/>
  <c r="AX21" i="78" s="1"/>
  <c r="BL20" i="76"/>
  <c r="BJ20"/>
  <c r="AQ22"/>
  <c r="AH23" i="78" s="1"/>
  <c r="AT22" i="76"/>
  <c r="AR22"/>
  <c r="P23"/>
  <c r="J24" i="78" s="1"/>
  <c r="S23" i="76"/>
  <c r="Q23"/>
  <c r="K24" i="78" s="1"/>
  <c r="DM7" i="11"/>
  <c r="AS10"/>
  <c r="AY9" i="10" s="1"/>
  <c r="CD12" i="11"/>
  <c r="AK19"/>
  <c r="AK25"/>
  <c r="AD25" s="1"/>
  <c r="AR24" i="10" s="1"/>
  <c r="AZ30" i="11"/>
  <c r="BI29" i="10" s="1"/>
  <c r="DK30" i="11"/>
  <c r="Z35" i="3"/>
  <c r="Z19"/>
  <c r="C13" i="27"/>
  <c r="AJ14" i="3" s="1"/>
  <c r="B16" i="40"/>
  <c r="B16" i="28" s="1"/>
  <c r="AL6" i="47"/>
  <c r="AM6" s="1"/>
  <c r="J5" i="46" s="1"/>
  <c r="CN6" i="4" s="1"/>
  <c r="CS23" i="76"/>
  <c r="CD24" i="78" s="1"/>
  <c r="CT23" i="76"/>
  <c r="CE24" i="78" s="1"/>
  <c r="DK23" i="76"/>
  <c r="CT24" i="78" s="1"/>
  <c r="DL23" i="76"/>
  <c r="BG26" i="8"/>
  <c r="U48" i="240"/>
  <c r="BI27" i="8" s="1"/>
  <c r="P39" i="240"/>
  <c r="AY19" i="8"/>
  <c r="H20" i="7"/>
  <c r="L29"/>
  <c r="P38"/>
  <c r="DN15" i="76"/>
  <c r="AB17"/>
  <c r="BL17"/>
  <c r="CT17"/>
  <c r="DL17"/>
  <c r="CB21"/>
  <c r="BO22" i="78" s="1"/>
  <c r="I37" i="76"/>
  <c r="AA37"/>
  <c r="CC37"/>
  <c r="DM37"/>
  <c r="J8" i="77"/>
  <c r="F7" i="118"/>
  <c r="F9"/>
  <c r="I25" i="76"/>
  <c r="AA25"/>
  <c r="AS25"/>
  <c r="BK25"/>
  <c r="AQ26"/>
  <c r="AH27" i="78" s="1"/>
  <c r="CA26" i="76"/>
  <c r="BN27" i="78" s="1"/>
  <c r="CS26" i="76"/>
  <c r="CD27" i="78" s="1"/>
  <c r="G27" i="76"/>
  <c r="B28" i="78" s="1"/>
  <c r="AQ27" i="76"/>
  <c r="AH28" i="78" s="1"/>
  <c r="DK27" i="76"/>
  <c r="CT28" i="78" s="1"/>
  <c r="BI28" i="76"/>
  <c r="AX29" i="78" s="1"/>
  <c r="G29" i="76"/>
  <c r="B30" i="78" s="1"/>
  <c r="CA29" i="76"/>
  <c r="BN30" i="78" s="1"/>
  <c r="Y30" i="76"/>
  <c r="R31" i="78" s="1"/>
  <c r="CS30" i="76"/>
  <c r="CD31" i="78" s="1"/>
  <c r="AQ31" i="76"/>
  <c r="AH32" i="78" s="1"/>
  <c r="DK31" i="76"/>
  <c r="CT32" i="78" s="1"/>
  <c r="BI32" i="76"/>
  <c r="AX33" i="78" s="1"/>
  <c r="G33" i="76"/>
  <c r="B34" i="78" s="1"/>
  <c r="CA33" i="76"/>
  <c r="BN34" i="78" s="1"/>
  <c r="Y34" i="76"/>
  <c r="R35" i="78" s="1"/>
  <c r="CS34" i="76"/>
  <c r="CD35" i="78" s="1"/>
  <c r="AQ35" i="76"/>
  <c r="AH36" i="78" s="1"/>
  <c r="DK35" i="76"/>
  <c r="CT36" i="78" s="1"/>
  <c r="BI36" i="76"/>
  <c r="AX37" i="78" s="1"/>
  <c r="Y38" i="76"/>
  <c r="R39" i="78" s="1"/>
  <c r="CS38" i="76"/>
  <c r="CD39" i="78" s="1"/>
  <c r="J16" i="76"/>
  <c r="Z16"/>
  <c r="S17" i="78" s="1"/>
  <c r="BL16" i="76"/>
  <c r="DE16"/>
  <c r="J18"/>
  <c r="BJ18"/>
  <c r="AY19" i="78" s="1"/>
  <c r="DC18" i="76"/>
  <c r="CM19" i="78" s="1"/>
  <c r="S19" i="76"/>
  <c r="AI19"/>
  <c r="DN19"/>
  <c r="H20"/>
  <c r="C21" i="78" s="1"/>
  <c r="AT20" i="76"/>
  <c r="J22"/>
  <c r="Z22"/>
  <c r="S23" i="78" s="1"/>
  <c r="BL22" i="76"/>
  <c r="DE22"/>
  <c r="AI23"/>
  <c r="CB23"/>
  <c r="BO24" i="78" s="1"/>
  <c r="M52" i="6"/>
  <c r="AQ41" i="8"/>
  <c r="U19"/>
  <c r="BZ33" i="9"/>
  <c r="AV28"/>
  <c r="W28"/>
  <c r="I47" i="240"/>
  <c r="AC25" i="8"/>
  <c r="AF10" i="7"/>
  <c r="DE14" i="76"/>
  <c r="DW14"/>
  <c r="AK15"/>
  <c r="CA15"/>
  <c r="BN16" i="78" s="1"/>
  <c r="S21" i="76"/>
  <c r="AK21"/>
  <c r="CT21"/>
  <c r="CE22" i="78" s="1"/>
  <c r="DL21" i="76"/>
  <c r="CU22" i="78" s="1"/>
  <c r="CU26" i="76"/>
  <c r="DM26"/>
  <c r="I27"/>
  <c r="AA27"/>
  <c r="BK27"/>
  <c r="I28"/>
  <c r="CC28"/>
  <c r="CU29"/>
  <c r="AS30"/>
  <c r="DM30"/>
  <c r="BK31"/>
  <c r="I32"/>
  <c r="CC32"/>
  <c r="AA33"/>
  <c r="CU33"/>
  <c r="AS34"/>
  <c r="DM34"/>
  <c r="BK35"/>
  <c r="AB16"/>
  <c r="BL18"/>
  <c r="DE18"/>
  <c r="AK19"/>
  <c r="J20"/>
  <c r="AB22"/>
  <c r="AK23"/>
  <c r="CV23"/>
  <c r="DN23"/>
  <c r="AF26" i="5"/>
  <c r="R32"/>
  <c r="BU20" i="9"/>
  <c r="AZ23" i="76"/>
  <c r="AP24" i="78" s="1"/>
  <c r="BA23" i="76"/>
  <c r="AQ24" i="78" s="1"/>
  <c r="FI41" i="3"/>
  <c r="FJ38"/>
  <c r="BQ25" i="8"/>
  <c r="Y47" i="240"/>
  <c r="T47"/>
  <c r="BI25" i="8"/>
  <c r="S40" i="240"/>
  <c r="BB18" i="8"/>
  <c r="U21" i="52"/>
  <c r="BG25"/>
  <c r="CV17" i="76"/>
  <c r="DN17"/>
  <c r="G37"/>
  <c r="B38" i="78" s="1"/>
  <c r="Y37" i="76"/>
  <c r="R38" i="78" s="1"/>
  <c r="CA37" i="76"/>
  <c r="BN38" i="78" s="1"/>
  <c r="DK37" i="76"/>
  <c r="CT38" i="78" s="1"/>
  <c r="G13" i="77"/>
  <c r="E16" i="118"/>
  <c r="AS26" i="76"/>
  <c r="CC26"/>
  <c r="AS27"/>
  <c r="DM27"/>
  <c r="BK28"/>
  <c r="I29"/>
  <c r="CC29"/>
  <c r="AA30"/>
  <c r="CU30"/>
  <c r="AS31"/>
  <c r="DM31"/>
  <c r="BK32"/>
  <c r="I33"/>
  <c r="CC33"/>
  <c r="AA34"/>
  <c r="CU34"/>
  <c r="AS35"/>
  <c r="DM35"/>
  <c r="BK36"/>
  <c r="AA38"/>
  <c r="CU38"/>
  <c r="J20" i="78"/>
  <c r="J47" i="240"/>
  <c r="BA35" i="9"/>
  <c r="AB32"/>
  <c r="W12"/>
  <c r="DU41" i="11"/>
  <c r="EW41" i="3"/>
  <c r="EX38"/>
  <c r="EX41" s="1"/>
  <c r="G34" i="5"/>
  <c r="K34" s="1"/>
  <c r="AF34"/>
  <c r="G30"/>
  <c r="K30" s="1"/>
  <c r="AF30"/>
  <c r="G22"/>
  <c r="K22" s="1"/>
  <c r="AF22"/>
  <c r="BA38"/>
  <c r="CC38"/>
  <c r="DE38"/>
  <c r="Q42" i="240"/>
  <c r="AW21" i="8" s="1"/>
  <c r="AW20"/>
  <c r="BK5" i="52"/>
  <c r="BK9"/>
  <c r="BK11"/>
  <c r="BK13"/>
  <c r="BK17"/>
  <c r="BK19"/>
  <c r="AM23"/>
  <c r="K21" i="39"/>
  <c r="K21" i="27" s="1"/>
  <c r="EB22" i="3" s="1"/>
  <c r="E22" i="39"/>
  <c r="E22" i="27" s="1"/>
  <c r="BH23" i="3" s="1"/>
  <c r="M22" i="39"/>
  <c r="M22" i="27" s="1"/>
  <c r="EZ23" i="3" s="1"/>
  <c r="S15" i="76"/>
  <c r="AI15"/>
  <c r="AA16" i="78" s="1"/>
  <c r="CB17" i="76"/>
  <c r="BO18" i="78" s="1"/>
  <c r="Q21" i="76"/>
  <c r="DN21"/>
  <c r="BF22" i="78"/>
  <c r="E9" i="77"/>
  <c r="J9" s="1"/>
  <c r="R30" i="5"/>
  <c r="AT24"/>
  <c r="AT20"/>
  <c r="BA35"/>
  <c r="BA31"/>
  <c r="BH22"/>
  <c r="BO34"/>
  <c r="BO30"/>
  <c r="BO22"/>
  <c r="BV34"/>
  <c r="BV30"/>
  <c r="BV22"/>
  <c r="CC34"/>
  <c r="CC30"/>
  <c r="CJ34"/>
  <c r="CJ30"/>
  <c r="CW41"/>
  <c r="DB41"/>
  <c r="DE35"/>
  <c r="DE31"/>
  <c r="DE27"/>
  <c r="DE23"/>
  <c r="DE19"/>
  <c r="N23" i="8"/>
  <c r="N19"/>
  <c r="CC26"/>
  <c r="AJ30"/>
  <c r="Z37"/>
  <c r="Z33"/>
  <c r="BZ31" i="9"/>
  <c r="BU30"/>
  <c r="BP37"/>
  <c r="BP30"/>
  <c r="BF38"/>
  <c r="BF33"/>
  <c r="AZ41"/>
  <c r="BA33"/>
  <c r="AV29"/>
  <c r="AV25"/>
  <c r="AQ32"/>
  <c r="AQ29"/>
  <c r="AQ20"/>
  <c r="AL37"/>
  <c r="AL24"/>
  <c r="AG35"/>
  <c r="AG28"/>
  <c r="AB30"/>
  <c r="W26"/>
  <c r="W10"/>
  <c r="R28"/>
  <c r="R26"/>
  <c r="M31"/>
  <c r="M25"/>
  <c r="CC15" i="5"/>
  <c r="BV16"/>
  <c r="BV13"/>
  <c r="BH18"/>
  <c r="CQ4"/>
  <c r="CJ9"/>
  <c r="Y17"/>
  <c r="Y9"/>
  <c r="CJ13"/>
  <c r="CP38" i="3"/>
  <c r="CQ38" s="1"/>
  <c r="R26" i="5"/>
  <c r="Y36"/>
  <c r="Y32"/>
  <c r="Y28"/>
  <c r="Y24"/>
  <c r="Y20"/>
  <c r="Y34"/>
  <c r="Y30"/>
  <c r="Y26"/>
  <c r="Y22"/>
  <c r="AF18"/>
  <c r="AF14"/>
  <c r="AF10"/>
  <c r="AF6"/>
  <c r="AM36"/>
  <c r="AM33"/>
  <c r="AM29"/>
  <c r="CU41"/>
  <c r="CX36"/>
  <c r="CX32"/>
  <c r="CX27"/>
  <c r="H23" i="75"/>
  <c r="N21" i="8"/>
  <c r="M41"/>
  <c r="CC33"/>
  <c r="BX29"/>
  <c r="BS30"/>
  <c r="BN20"/>
  <c r="AT37"/>
  <c r="AO19"/>
  <c r="AE32"/>
  <c r="Z29"/>
  <c r="Z19"/>
  <c r="U24"/>
  <c r="BZ26" i="9"/>
  <c r="BU31"/>
  <c r="BP38"/>
  <c r="BP41" s="1"/>
  <c r="BP32"/>
  <c r="BK34"/>
  <c r="BF37"/>
  <c r="BA24"/>
  <c r="BA22"/>
  <c r="AV37"/>
  <c r="AV34"/>
  <c r="AV20"/>
  <c r="AQ37"/>
  <c r="AL32"/>
  <c r="AG30"/>
  <c r="AB38"/>
  <c r="W37"/>
  <c r="W34"/>
  <c r="W21"/>
  <c r="W18"/>
  <c r="W5"/>
  <c r="R36"/>
  <c r="M26"/>
  <c r="AT31" i="3"/>
  <c r="BA25" i="5"/>
  <c r="BA23"/>
  <c r="BA19"/>
  <c r="BH34"/>
  <c r="BH30"/>
  <c r="CJ22"/>
  <c r="CQ30"/>
  <c r="I43" i="6"/>
  <c r="N22" i="8"/>
  <c r="AC41" i="6"/>
  <c r="BL41" i="8"/>
  <c r="AT20"/>
  <c r="Z34"/>
  <c r="U23"/>
  <c r="BZ27" i="9"/>
  <c r="BO41"/>
  <c r="BP33"/>
  <c r="BK35"/>
  <c r="BK28"/>
  <c r="BK19"/>
  <c r="BA38"/>
  <c r="BA29"/>
  <c r="BA23"/>
  <c r="AK41"/>
  <c r="AL33"/>
  <c r="AG31"/>
  <c r="AG22"/>
  <c r="AB35"/>
  <c r="W31"/>
  <c r="W22"/>
  <c r="W15"/>
  <c r="W6"/>
  <c r="R33"/>
  <c r="M30"/>
  <c r="CC16" i="5"/>
  <c r="BV7"/>
  <c r="BO12"/>
  <c r="BO9"/>
  <c r="BH4"/>
  <c r="AM24"/>
  <c r="Y18"/>
  <c r="BL8" i="11"/>
  <c r="BK8" s="1"/>
  <c r="BL9"/>
  <c r="J11"/>
  <c r="I11" s="1"/>
  <c r="BU13"/>
  <c r="J16"/>
  <c r="E16"/>
  <c r="CD7"/>
  <c r="CC7" s="1"/>
  <c r="CI6" i="10" s="1"/>
  <c r="DE7" i="11"/>
  <c r="CD8"/>
  <c r="CC8" s="1"/>
  <c r="CI7" i="10" s="1"/>
  <c r="DE8" i="11"/>
  <c r="BL10"/>
  <c r="AD12"/>
  <c r="AR11" i="10" s="1"/>
  <c r="AJ12" i="11"/>
  <c r="AP11" i="10" s="1"/>
  <c r="AH12" i="11"/>
  <c r="AQ11" i="10" s="1"/>
  <c r="CM12" i="11"/>
  <c r="CH12" s="1"/>
  <c r="DN12"/>
  <c r="DI12" s="1"/>
  <c r="L14"/>
  <c r="Z13" i="10" s="1"/>
  <c r="R14" i="11"/>
  <c r="X13" i="10" s="1"/>
  <c r="P14" i="11"/>
  <c r="Y13" i="10" s="1"/>
  <c r="DN14" i="11"/>
  <c r="H21" i="9"/>
  <c r="AX7" i="11"/>
  <c r="BK6" i="10" s="1"/>
  <c r="AO10" i="11"/>
  <c r="BB9" i="10" s="1"/>
  <c r="CL11" i="11"/>
  <c r="AA41" i="3"/>
  <c r="Z38"/>
  <c r="J8" i="11"/>
  <c r="I8" s="1"/>
  <c r="AB8"/>
  <c r="BU10"/>
  <c r="BT10" s="1"/>
  <c r="BZ9" i="10" s="1"/>
  <c r="BU11" i="11"/>
  <c r="AH13"/>
  <c r="AQ12" i="10" s="1"/>
  <c r="DN13" i="11"/>
  <c r="DI13" s="1"/>
  <c r="S17"/>
  <c r="R17" s="1"/>
  <c r="X16" i="10" s="1"/>
  <c r="CF17" i="11"/>
  <c r="T41" i="3"/>
  <c r="AV7" i="11"/>
  <c r="BJ6" i="10" s="1"/>
  <c r="AZ7" i="11"/>
  <c r="BI6" i="10" s="1"/>
  <c r="DG7" i="11"/>
  <c r="DK7"/>
  <c r="CD9"/>
  <c r="J10"/>
  <c r="I10" s="1"/>
  <c r="AM10"/>
  <c r="BA9" i="10" s="1"/>
  <c r="AQ10" i="11"/>
  <c r="AZ9" i="10" s="1"/>
  <c r="DN11" i="11"/>
  <c r="DI11" s="1"/>
  <c r="R13"/>
  <c r="X12" i="10" s="1"/>
  <c r="J15" i="11"/>
  <c r="E15" s="1"/>
  <c r="CO15"/>
  <c r="DC14" i="10" s="1"/>
  <c r="CS15" i="11"/>
  <c r="DB14" i="10" s="1"/>
  <c r="CU15" i="11"/>
  <c r="DA14" i="10" s="1"/>
  <c r="CQ15" i="11"/>
  <c r="DD14" i="10" s="1"/>
  <c r="AB17" i="11"/>
  <c r="W17" s="1"/>
  <c r="I16" i="10" s="1"/>
  <c r="AM17" i="11"/>
  <c r="BA16" i="10" s="1"/>
  <c r="AO17" i="11"/>
  <c r="BB16" i="10" s="1"/>
  <c r="BU17" i="11"/>
  <c r="DG16"/>
  <c r="DK16"/>
  <c r="DM16"/>
  <c r="DW17"/>
  <c r="DV17" s="1"/>
  <c r="J7"/>
  <c r="I7" s="1"/>
  <c r="AB7"/>
  <c r="AA7" s="1"/>
  <c r="F6" i="10" s="1"/>
  <c r="BL7" i="11"/>
  <c r="BK7" s="1"/>
  <c r="BU9"/>
  <c r="BT9" s="1"/>
  <c r="BZ8" i="10" s="1"/>
  <c r="AM11" i="11"/>
  <c r="BA10" i="10" s="1"/>
  <c r="CF11" i="11"/>
  <c r="CJ11"/>
  <c r="DP13"/>
  <c r="DR13"/>
  <c r="DV13"/>
  <c r="DT13"/>
  <c r="H20" i="9"/>
  <c r="AB19" i="11"/>
  <c r="DE19"/>
  <c r="CZ19" s="1"/>
  <c r="AB20"/>
  <c r="AA20" s="1"/>
  <c r="F19" i="10" s="1"/>
  <c r="AB24" i="11"/>
  <c r="DP26"/>
  <c r="J27"/>
  <c r="E27" s="1"/>
  <c r="N38" i="3"/>
  <c r="Z10"/>
  <c r="Z11"/>
  <c r="Z12"/>
  <c r="Z26"/>
  <c r="Z27"/>
  <c r="Z28"/>
  <c r="BJ6"/>
  <c r="BJ8"/>
  <c r="BJ9"/>
  <c r="BJ22"/>
  <c r="BJ24"/>
  <c r="BJ25"/>
  <c r="BV6"/>
  <c r="BV7"/>
  <c r="BV8"/>
  <c r="BV22"/>
  <c r="BV23"/>
  <c r="BV24"/>
  <c r="CH4"/>
  <c r="FB34"/>
  <c r="DR34"/>
  <c r="EP33"/>
  <c r="CT33"/>
  <c r="FZ32"/>
  <c r="FZ31"/>
  <c r="FB30"/>
  <c r="FZ29"/>
  <c r="FZ28"/>
  <c r="FZ27"/>
  <c r="Z6"/>
  <c r="Z7"/>
  <c r="Z8"/>
  <c r="Z22"/>
  <c r="Z23"/>
  <c r="Z24"/>
  <c r="AL4"/>
  <c r="AL5"/>
  <c r="AL6"/>
  <c r="AL8"/>
  <c r="AL9"/>
  <c r="AL10"/>
  <c r="AL12"/>
  <c r="AL13"/>
  <c r="AL14"/>
  <c r="AL16"/>
  <c r="AL17"/>
  <c r="AL18"/>
  <c r="AL20"/>
  <c r="AL21"/>
  <c r="AL22"/>
  <c r="AL24"/>
  <c r="AL25"/>
  <c r="AL26"/>
  <c r="AL28"/>
  <c r="AL29"/>
  <c r="AL30"/>
  <c r="AL32"/>
  <c r="AL33"/>
  <c r="AL34"/>
  <c r="AL36"/>
  <c r="AL37"/>
  <c r="AX4"/>
  <c r="AX6"/>
  <c r="AX7"/>
  <c r="AX8"/>
  <c r="AX10"/>
  <c r="AX11"/>
  <c r="AX12"/>
  <c r="AX14"/>
  <c r="AX15"/>
  <c r="AX16"/>
  <c r="AX18"/>
  <c r="AX19"/>
  <c r="AX20"/>
  <c r="AX22"/>
  <c r="AX23"/>
  <c r="AX24"/>
  <c r="AX26"/>
  <c r="AX27"/>
  <c r="AX28"/>
  <c r="AX30"/>
  <c r="AX31"/>
  <c r="AX32"/>
  <c r="AX34"/>
  <c r="AX35"/>
  <c r="AX36"/>
  <c r="BJ4"/>
  <c r="BJ5"/>
  <c r="BJ18"/>
  <c r="BJ20"/>
  <c r="BJ21"/>
  <c r="BJ34"/>
  <c r="BJ36"/>
  <c r="BJ37"/>
  <c r="BV4"/>
  <c r="BV18"/>
  <c r="BV19"/>
  <c r="BV20"/>
  <c r="BV34"/>
  <c r="BV35"/>
  <c r="BV36"/>
  <c r="CT34"/>
  <c r="CH34"/>
  <c r="EP32"/>
  <c r="CT32"/>
  <c r="EP31"/>
  <c r="CT31"/>
  <c r="FZ30"/>
  <c r="EP30"/>
  <c r="CT30"/>
  <c r="CH30"/>
  <c r="FB29"/>
  <c r="EP29"/>
  <c r="CT29"/>
  <c r="CH29"/>
  <c r="FB28"/>
  <c r="EP28"/>
  <c r="CT28"/>
  <c r="CH28"/>
  <c r="FB27"/>
  <c r="EP27"/>
  <c r="CT27"/>
  <c r="CH27"/>
  <c r="FB26"/>
  <c r="EP26"/>
  <c r="CT26"/>
  <c r="CH26"/>
  <c r="FB25"/>
  <c r="EP25"/>
  <c r="CT25"/>
  <c r="CH25"/>
  <c r="FB24"/>
  <c r="EP24"/>
  <c r="CT24"/>
  <c r="CH24"/>
  <c r="FB23"/>
  <c r="EP23"/>
  <c r="CT23"/>
  <c r="CH23"/>
  <c r="FB22"/>
  <c r="EP22"/>
  <c r="CT22"/>
  <c r="CH22"/>
  <c r="FB21"/>
  <c r="EP21"/>
  <c r="CT21"/>
  <c r="CH21"/>
  <c r="FB20"/>
  <c r="EP20"/>
  <c r="CT20"/>
  <c r="CH20"/>
  <c r="FB19"/>
  <c r="EP19"/>
  <c r="CT19"/>
  <c r="CH19"/>
  <c r="FB18"/>
  <c r="EP18"/>
  <c r="CT18"/>
  <c r="CH18"/>
  <c r="FB17"/>
  <c r="EP17"/>
  <c r="CT17"/>
  <c r="CH17"/>
  <c r="FB16"/>
  <c r="EP16"/>
  <c r="CT16"/>
  <c r="CH16"/>
  <c r="FB15"/>
  <c r="EP15"/>
  <c r="CT15"/>
  <c r="CH15"/>
  <c r="FB14"/>
  <c r="EP14"/>
  <c r="CT14"/>
  <c r="CH14"/>
  <c r="FZ35"/>
  <c r="Z18"/>
  <c r="Z34"/>
  <c r="BJ16"/>
  <c r="BJ32"/>
  <c r="BV14"/>
  <c r="BV30"/>
  <c r="B9" i="33"/>
  <c r="N10" i="57"/>
  <c r="AD11" i="7" s="1"/>
  <c r="J10" i="57"/>
  <c r="V11" i="7" s="1"/>
  <c r="F10" i="57"/>
  <c r="N11" i="7" s="1"/>
  <c r="B10" i="57"/>
  <c r="F11" i="7" s="1"/>
  <c r="O10" i="57"/>
  <c r="AF11" i="7" s="1"/>
  <c r="K10" i="57"/>
  <c r="L10"/>
  <c r="Z11" i="7" s="1"/>
  <c r="H10" i="57"/>
  <c r="R11" i="7" s="1"/>
  <c r="D10" i="57"/>
  <c r="J11" i="7" s="1"/>
  <c r="D11" s="1"/>
  <c r="E10" i="57"/>
  <c r="L11" i="7" s="1"/>
  <c r="I10" i="57"/>
  <c r="T11" i="7" s="1"/>
  <c r="M10" i="57"/>
  <c r="AB11" i="7" s="1"/>
  <c r="K18" i="57"/>
  <c r="X19" i="7" s="1"/>
  <c r="M18" i="57"/>
  <c r="AB19" i="7" s="1"/>
  <c r="N26" i="57"/>
  <c r="AD27" i="7" s="1"/>
  <c r="J26" i="57"/>
  <c r="V27" i="7" s="1"/>
  <c r="F26" i="57"/>
  <c r="N27" i="7" s="1"/>
  <c r="B26" i="57"/>
  <c r="F27" i="7" s="1"/>
  <c r="O26" i="57"/>
  <c r="AF27" i="7" s="1"/>
  <c r="K26" i="57"/>
  <c r="X27" i="7" s="1"/>
  <c r="G26" i="57"/>
  <c r="P27" i="7" s="1"/>
  <c r="C26" i="57"/>
  <c r="H27" i="7" s="1"/>
  <c r="L26" i="57"/>
  <c r="Z27" i="7" s="1"/>
  <c r="H26" i="57"/>
  <c r="R27" i="7" s="1"/>
  <c r="D26" i="57"/>
  <c r="J27" i="7" s="1"/>
  <c r="D27" s="1"/>
  <c r="E26" i="57"/>
  <c r="L27" i="7" s="1"/>
  <c r="I26" i="57"/>
  <c r="T27" i="7" s="1"/>
  <c r="M26" i="57"/>
  <c r="AB27" i="7" s="1"/>
  <c r="F34" i="57"/>
  <c r="N35" i="7" s="1"/>
  <c r="D34" i="57"/>
  <c r="J35" i="7" s="1"/>
  <c r="D35" s="1"/>
  <c r="CQ10" i="4"/>
  <c r="AS10" i="52"/>
  <c r="AI15"/>
  <c r="BG17" i="4"/>
  <c r="Y17" i="52"/>
  <c r="CQ18" i="4"/>
  <c r="AS18" i="52"/>
  <c r="BG27" i="4"/>
  <c r="Y27" i="52"/>
  <c r="W32" i="4"/>
  <c r="G32" i="52"/>
  <c r="BG35" i="4"/>
  <c r="Y35" i="52"/>
  <c r="J18" i="34"/>
  <c r="J18" i="36" s="1"/>
  <c r="J18" i="39" s="1"/>
  <c r="J18" i="27" s="1"/>
  <c r="DP19" i="3" s="1"/>
  <c r="J18" i="35"/>
  <c r="J18" i="37" s="1"/>
  <c r="J18" i="40" s="1"/>
  <c r="J18" i="28" s="1"/>
  <c r="E20" i="34"/>
  <c r="E20" i="36" s="1"/>
  <c r="E20" i="39" s="1"/>
  <c r="E20" i="27" s="1"/>
  <c r="BH21" i="3" s="1"/>
  <c r="E20" i="35"/>
  <c r="E20" i="37" s="1"/>
  <c r="E20" i="40" s="1"/>
  <c r="E20" i="28" s="1"/>
  <c r="G21" i="34"/>
  <c r="G21" i="36" s="1"/>
  <c r="G21" i="35"/>
  <c r="G21" i="37" s="1"/>
  <c r="O21" i="34"/>
  <c r="O21" i="36" s="1"/>
  <c r="O21" i="39" s="1"/>
  <c r="O21" i="27" s="1"/>
  <c r="FX22" i="3" s="1"/>
  <c r="O21" i="35"/>
  <c r="O21" i="37" s="1"/>
  <c r="O21" i="40" s="1"/>
  <c r="O21" i="28" s="1"/>
  <c r="DY35" i="4"/>
  <c r="N35" i="50"/>
  <c r="DY26" i="4"/>
  <c r="N26" i="50"/>
  <c r="BK13" i="9"/>
  <c r="BJ13"/>
  <c r="BU15" i="11"/>
  <c r="BP15" s="1"/>
  <c r="CC14" i="10" s="1"/>
  <c r="AB16" i="11"/>
  <c r="W16" s="1"/>
  <c r="I15" i="10" s="1"/>
  <c r="DE17" i="11"/>
  <c r="CZ17"/>
  <c r="AB18"/>
  <c r="W18" s="1"/>
  <c r="I17" i="10" s="1"/>
  <c r="BL19" i="11"/>
  <c r="BG19" s="1"/>
  <c r="CD20"/>
  <c r="CD24"/>
  <c r="CD25"/>
  <c r="BL26"/>
  <c r="BG26" s="1"/>
  <c r="BU26"/>
  <c r="BT26" s="1"/>
  <c r="BZ25" i="10" s="1"/>
  <c r="CD26" i="11"/>
  <c r="CD29"/>
  <c r="AK30"/>
  <c r="AK31"/>
  <c r="AJ31" s="1"/>
  <c r="AP30" i="10" s="1"/>
  <c r="D5" i="3"/>
  <c r="D7"/>
  <c r="D9"/>
  <c r="D11"/>
  <c r="D13"/>
  <c r="D15"/>
  <c r="D17"/>
  <c r="D19"/>
  <c r="D21"/>
  <c r="D23"/>
  <c r="D25"/>
  <c r="D27"/>
  <c r="D29"/>
  <c r="D31"/>
  <c r="D33"/>
  <c r="D35"/>
  <c r="D37"/>
  <c r="BP41"/>
  <c r="DL41"/>
  <c r="FH41"/>
  <c r="D37" i="24"/>
  <c r="AY38" i="3" s="1"/>
  <c r="AY37"/>
  <c r="AX37" s="1"/>
  <c r="K7" i="40"/>
  <c r="K7" i="28" s="1"/>
  <c r="K7" i="39"/>
  <c r="K7" i="27" s="1"/>
  <c r="EB8" i="3" s="1"/>
  <c r="C36" i="115"/>
  <c r="C35" i="42"/>
  <c r="AB36" i="4" s="1"/>
  <c r="G36" i="115"/>
  <c r="G35" i="42"/>
  <c r="BL36" i="4" s="1"/>
  <c r="K36" i="115"/>
  <c r="K35" i="42"/>
  <c r="CV36" i="4" s="1"/>
  <c r="O36" i="115"/>
  <c r="O35" i="42"/>
  <c r="EF36" i="4" s="1"/>
  <c r="I36" i="42"/>
  <c r="CD37" i="4" s="1"/>
  <c r="F6" i="47"/>
  <c r="C4" i="48"/>
  <c r="K3"/>
  <c r="AO4" i="47" s="1"/>
  <c r="AO10"/>
  <c r="AP10" s="1"/>
  <c r="AP11" s="1"/>
  <c r="AP12" s="1"/>
  <c r="AP13" s="1"/>
  <c r="AP14" s="1"/>
  <c r="AP15" s="1"/>
  <c r="AP16" s="1"/>
  <c r="AP17" s="1"/>
  <c r="AP18" s="1"/>
  <c r="AP19" s="1"/>
  <c r="AP20" s="1"/>
  <c r="AP21" s="1"/>
  <c r="AP22" s="1"/>
  <c r="AP23" s="1"/>
  <c r="AP24" s="1"/>
  <c r="AP25" s="1"/>
  <c r="AP26" s="1"/>
  <c r="AP27" s="1"/>
  <c r="AP28" s="1"/>
  <c r="AP29" s="1"/>
  <c r="AP30" s="1"/>
  <c r="AP31" s="1"/>
  <c r="AP32" s="1"/>
  <c r="AP33" s="1"/>
  <c r="AP34" s="1"/>
  <c r="AP35" s="1"/>
  <c r="AP36" s="1"/>
  <c r="AP37" s="1"/>
  <c r="AP38" s="1"/>
  <c r="BY8" i="4"/>
  <c r="AI8" i="52"/>
  <c r="O23" i="34"/>
  <c r="O23" i="36" s="1"/>
  <c r="O23" i="39" s="1"/>
  <c r="O23" i="27" s="1"/>
  <c r="FX24" i="3" s="1"/>
  <c r="O23" i="35"/>
  <c r="O23" i="37" s="1"/>
  <c r="O23" i="40" s="1"/>
  <c r="O23" i="28" s="1"/>
  <c r="CK33" i="76"/>
  <c r="CM33"/>
  <c r="CJ33"/>
  <c r="BV34" i="78" s="1"/>
  <c r="CL33" i="76"/>
  <c r="BK19" i="11"/>
  <c r="AH21"/>
  <c r="AQ20" i="10" s="1"/>
  <c r="AH26" i="11"/>
  <c r="AQ25" i="10" s="1"/>
  <c r="BK26" i="11"/>
  <c r="GA41" i="3"/>
  <c r="N7"/>
  <c r="N10"/>
  <c r="N13"/>
  <c r="N14"/>
  <c r="H17" i="9"/>
  <c r="N17" i="3"/>
  <c r="N23"/>
  <c r="H28" i="9"/>
  <c r="N29" i="3"/>
  <c r="N32"/>
  <c r="H35" i="9"/>
  <c r="N35" i="3"/>
  <c r="DW11" i="11"/>
  <c r="AO12"/>
  <c r="BB11" i="10" s="1"/>
  <c r="BU12" i="11"/>
  <c r="BY12"/>
  <c r="CL11" i="10" s="1"/>
  <c r="EP11" i="3"/>
  <c r="FB11"/>
  <c r="DW12" i="11"/>
  <c r="AO13"/>
  <c r="BB12" i="10" s="1"/>
  <c r="CD13" i="11"/>
  <c r="EP12" i="3"/>
  <c r="FB12"/>
  <c r="AO14" i="11"/>
  <c r="BB13" i="10" s="1"/>
  <c r="AX14" i="11"/>
  <c r="BK13" i="10" s="1"/>
  <c r="BU14" i="11"/>
  <c r="BT14" s="1"/>
  <c r="BZ13" i="10" s="1"/>
  <c r="EP13" i="3"/>
  <c r="FB13"/>
  <c r="FZ13"/>
  <c r="FZ14"/>
  <c r="CJ16" i="11"/>
  <c r="DV16"/>
  <c r="FZ16" i="3"/>
  <c r="CJ18" i="11"/>
  <c r="AX19"/>
  <c r="BK18" i="10" s="1"/>
  <c r="BB19" i="11"/>
  <c r="BH18" i="10" s="1"/>
  <c r="DV19" i="11"/>
  <c r="AO20"/>
  <c r="BB19" i="10" s="1"/>
  <c r="AS20" i="11"/>
  <c r="AY19" i="10" s="1"/>
  <c r="BB20" i="11"/>
  <c r="BH19" i="10" s="1"/>
  <c r="CS20" i="11"/>
  <c r="DB19" i="10" s="1"/>
  <c r="N21" i="11"/>
  <c r="AA20" i="10" s="1"/>
  <c r="R21" i="11"/>
  <c r="X20" i="10" s="1"/>
  <c r="DM21" i="11"/>
  <c r="DV21"/>
  <c r="N23"/>
  <c r="AA22" i="10" s="1"/>
  <c r="R23" i="11"/>
  <c r="X22" i="10" s="1"/>
  <c r="GB22" i="3"/>
  <c r="DV23" i="11"/>
  <c r="CJ25"/>
  <c r="CS25"/>
  <c r="DB24" i="10" s="1"/>
  <c r="N26" i="11"/>
  <c r="AA25" i="10" s="1"/>
  <c r="R26" i="11"/>
  <c r="X25" i="10" s="1"/>
  <c r="CS26" i="11"/>
  <c r="DB25" i="10" s="1"/>
  <c r="FZ25" i="3"/>
  <c r="CJ27" i="11"/>
  <c r="FN29" i="3"/>
  <c r="DF30"/>
  <c r="FB31"/>
  <c r="CH32"/>
  <c r="FB32"/>
  <c r="FN33"/>
  <c r="CT35"/>
  <c r="DF34"/>
  <c r="ED34"/>
  <c r="FB35"/>
  <c r="BJ33"/>
  <c r="BJ31"/>
  <c r="BJ29"/>
  <c r="BJ12"/>
  <c r="Z36"/>
  <c r="Z32"/>
  <c r="Z20"/>
  <c r="C21" i="35"/>
  <c r="C21" i="37" s="1"/>
  <c r="C21" i="40" s="1"/>
  <c r="C21" i="28" s="1"/>
  <c r="E22" i="35"/>
  <c r="E22" i="37" s="1"/>
  <c r="E22" i="40" s="1"/>
  <c r="E22" i="28" s="1"/>
  <c r="DE18" i="11"/>
  <c r="DE21"/>
  <c r="AB22"/>
  <c r="BL25"/>
  <c r="BK25" s="1"/>
  <c r="DE26"/>
  <c r="AK29"/>
  <c r="AJ29" s="1"/>
  <c r="AP28" i="10" s="1"/>
  <c r="AB30" i="11"/>
  <c r="W30" s="1"/>
  <c r="I29" i="10" s="1"/>
  <c r="DE30" i="11"/>
  <c r="DD30" s="1"/>
  <c r="O19" i="40"/>
  <c r="O19" i="28" s="1"/>
  <c r="O19" i="39"/>
  <c r="O19" i="27" s="1"/>
  <c r="FX20" i="3" s="1"/>
  <c r="GB20" s="1"/>
  <c r="B6" i="57"/>
  <c r="F7" i="7" s="1"/>
  <c r="O6" i="57"/>
  <c r="AF7" i="7" s="1"/>
  <c r="N14" i="57"/>
  <c r="AD15" i="7" s="1"/>
  <c r="J14" i="57"/>
  <c r="V15" i="7" s="1"/>
  <c r="F14" i="57"/>
  <c r="N15" i="7" s="1"/>
  <c r="B14" i="57"/>
  <c r="F15" i="7" s="1"/>
  <c r="O14" i="57"/>
  <c r="AF15" i="7" s="1"/>
  <c r="K14" i="57"/>
  <c r="G14"/>
  <c r="P15" i="7" s="1"/>
  <c r="L14" i="57"/>
  <c r="Z15" i="7" s="1"/>
  <c r="D14" i="57"/>
  <c r="J15" i="7" s="1"/>
  <c r="D15" s="1"/>
  <c r="M14" i="57"/>
  <c r="AB15" i="7" s="1"/>
  <c r="E14" i="57"/>
  <c r="L15" i="7" s="1"/>
  <c r="F22" i="57"/>
  <c r="N23" i="7" s="1"/>
  <c r="K22" i="57"/>
  <c r="X23" i="7" s="1"/>
  <c r="D22" i="57"/>
  <c r="J23" i="7" s="1"/>
  <c r="D23" s="1"/>
  <c r="I22" i="57"/>
  <c r="T23" i="7" s="1"/>
  <c r="N30" i="57"/>
  <c r="AD31" i="7" s="1"/>
  <c r="J30" i="57"/>
  <c r="V31" i="7" s="1"/>
  <c r="F30" i="57"/>
  <c r="N31" i="7" s="1"/>
  <c r="B30" i="57"/>
  <c r="F31" i="7" s="1"/>
  <c r="O30" i="57"/>
  <c r="AF31" i="7" s="1"/>
  <c r="K30" i="57"/>
  <c r="X31" i="7" s="1"/>
  <c r="G30" i="57"/>
  <c r="P31" i="7" s="1"/>
  <c r="C30" i="57"/>
  <c r="H31" i="7" s="1"/>
  <c r="L30" i="57"/>
  <c r="Z31" i="7" s="1"/>
  <c r="H30" i="57"/>
  <c r="R31" i="7" s="1"/>
  <c r="D30" i="57"/>
  <c r="J31" i="7" s="1"/>
  <c r="D31" s="1"/>
  <c r="M30" i="57"/>
  <c r="AB31" i="7" s="1"/>
  <c r="E30" i="57"/>
  <c r="L31" i="7" s="1"/>
  <c r="I30" i="57"/>
  <c r="T31" i="7" s="1"/>
  <c r="W11" i="4"/>
  <c r="G11" i="52"/>
  <c r="W19" i="4"/>
  <c r="G19" i="52"/>
  <c r="CQ33" i="4"/>
  <c r="AS33" i="52"/>
  <c r="B18" i="34"/>
  <c r="B18" i="36" s="1"/>
  <c r="B18" i="39" s="1"/>
  <c r="B18" i="27" s="1"/>
  <c r="X19" i="3" s="1"/>
  <c r="B18" i="35"/>
  <c r="B18" i="37" s="1"/>
  <c r="I22" i="34"/>
  <c r="I22" i="36" s="1"/>
  <c r="I22" i="39" s="1"/>
  <c r="I22" i="27" s="1"/>
  <c r="DD23" i="3" s="1"/>
  <c r="I22" i="35"/>
  <c r="I22" i="37" s="1"/>
  <c r="I22" i="40" s="1"/>
  <c r="I22" i="28" s="1"/>
  <c r="DU35" i="76"/>
  <c r="DC36" i="78" s="1"/>
  <c r="DW35" i="76"/>
  <c r="DT35"/>
  <c r="DB36" i="78" s="1"/>
  <c r="DV35" i="76"/>
  <c r="D36" i="238"/>
  <c r="Q14" i="5"/>
  <c r="M28" i="239"/>
  <c r="AL6" i="9"/>
  <c r="AK6"/>
  <c r="S34" i="239"/>
  <c r="AZ12" i="9"/>
  <c r="V27" i="239"/>
  <c r="BK5" i="9"/>
  <c r="BK41" s="1"/>
  <c r="BI5"/>
  <c r="BI41" s="1"/>
  <c r="AI38" i="3"/>
  <c r="DE12" i="11"/>
  <c r="DE13"/>
  <c r="BL15"/>
  <c r="CD16"/>
  <c r="BY16" s="1"/>
  <c r="CL15" i="10" s="1"/>
  <c r="CD18" i="11"/>
  <c r="BY18" s="1"/>
  <c r="CL17" i="10" s="1"/>
  <c r="CD19" i="11"/>
  <c r="BY19" s="1"/>
  <c r="CL18" i="10" s="1"/>
  <c r="BL20" i="11"/>
  <c r="BU20"/>
  <c r="BP20" s="1"/>
  <c r="CC19" i="10" s="1"/>
  <c r="DR20" i="11"/>
  <c r="CD21"/>
  <c r="BY21" s="1"/>
  <c r="CL20" i="10" s="1"/>
  <c r="BU22" i="11"/>
  <c r="BP22" s="1"/>
  <c r="CC21" i="10" s="1"/>
  <c r="DR22" i="11"/>
  <c r="DP22"/>
  <c r="BU24"/>
  <c r="BT24" s="1"/>
  <c r="BZ23" i="10" s="1"/>
  <c r="BP25" i="11"/>
  <c r="CC24" i="10" s="1"/>
  <c r="BU25" i="11"/>
  <c r="DR25"/>
  <c r="DP25"/>
  <c r="J26"/>
  <c r="I26" s="1"/>
  <c r="DR27"/>
  <c r="DP27"/>
  <c r="J28"/>
  <c r="E28" s="1"/>
  <c r="J29"/>
  <c r="I29" s="1"/>
  <c r="BU29"/>
  <c r="BT29" s="1"/>
  <c r="BZ28" i="10" s="1"/>
  <c r="BL30" i="11"/>
  <c r="BU30"/>
  <c r="BT30" s="1"/>
  <c r="BZ29" i="10" s="1"/>
  <c r="CD30" i="11"/>
  <c r="CC30" s="1"/>
  <c r="CI29" i="10" s="1"/>
  <c r="BK41" i="3"/>
  <c r="BJ38"/>
  <c r="BJ43" s="1"/>
  <c r="DF38"/>
  <c r="DG41"/>
  <c r="FC41"/>
  <c r="FB38"/>
  <c r="H11" i="34"/>
  <c r="H11" i="36" s="1"/>
  <c r="H11" i="31"/>
  <c r="H12" i="32" s="1"/>
  <c r="H11" i="38" s="1"/>
  <c r="H10" i="29"/>
  <c r="C5" i="31"/>
  <c r="C6" i="32" s="1"/>
  <c r="C5" i="38" s="1"/>
  <c r="C5" i="40" s="1"/>
  <c r="C5" i="28" s="1"/>
  <c r="C4" i="30"/>
  <c r="K5" i="40"/>
  <c r="K5" i="28" s="1"/>
  <c r="K5" i="39"/>
  <c r="K5" i="27" s="1"/>
  <c r="EB6" i="3" s="1"/>
  <c r="K15" i="40"/>
  <c r="K15" i="28" s="1"/>
  <c r="BG5" i="4"/>
  <c r="Y5" i="52"/>
  <c r="CQ6" i="4"/>
  <c r="AS6" i="52"/>
  <c r="W7" i="4"/>
  <c r="G7" i="52"/>
  <c r="BY11" i="4"/>
  <c r="AI11" i="52"/>
  <c r="BG13" i="4"/>
  <c r="CQ14"/>
  <c r="AS14" i="52"/>
  <c r="W15" i="4"/>
  <c r="G15" i="52"/>
  <c r="BY19" i="4"/>
  <c r="AI19" i="52"/>
  <c r="BG21" i="4"/>
  <c r="Y21" i="52"/>
  <c r="CQ22" i="4"/>
  <c r="AS22" i="52"/>
  <c r="W23" i="4"/>
  <c r="G23" i="52"/>
  <c r="G11" i="58"/>
  <c r="G10" i="57"/>
  <c r="P11" i="7" s="1"/>
  <c r="M12" i="76"/>
  <c r="Q13"/>
  <c r="K14" i="78" s="1"/>
  <c r="AW12" i="76"/>
  <c r="BA13"/>
  <c r="CJ14"/>
  <c r="BV15" i="78" s="1"/>
  <c r="CF13" i="76"/>
  <c r="CF12" s="1"/>
  <c r="BA31"/>
  <c r="BC31"/>
  <c r="AZ31"/>
  <c r="AP32" i="78" s="1"/>
  <c r="BB31" i="76"/>
  <c r="BS16"/>
  <c r="BR16"/>
  <c r="BF17" i="78" s="1"/>
  <c r="BU16" i="76"/>
  <c r="BU19"/>
  <c r="BS19"/>
  <c r="BR19"/>
  <c r="BF20" i="78" s="1"/>
  <c r="AJ22" i="76"/>
  <c r="AI22"/>
  <c r="AA23" i="78" s="1"/>
  <c r="AH22" i="76"/>
  <c r="Z23" i="78" s="1"/>
  <c r="AK22" i="76"/>
  <c r="CB24"/>
  <c r="BO25" i="78" s="1"/>
  <c r="CD24" i="76"/>
  <c r="CA24"/>
  <c r="BN25" i="78" s="1"/>
  <c r="P20" i="11"/>
  <c r="Y19" i="10" s="1"/>
  <c r="P22" i="11"/>
  <c r="Y21" i="10" s="1"/>
  <c r="AH25" i="11"/>
  <c r="AQ24" i="10" s="1"/>
  <c r="DT26" i="11"/>
  <c r="FZ38" i="3"/>
  <c r="FZ43" s="1"/>
  <c r="N11"/>
  <c r="P11" s="1"/>
  <c r="R11" s="1"/>
  <c r="N15"/>
  <c r="N24"/>
  <c r="N26"/>
  <c r="N30"/>
  <c r="N33"/>
  <c r="CT36"/>
  <c r="FN36"/>
  <c r="CT37"/>
  <c r="FN37"/>
  <c r="N5"/>
  <c r="DF4"/>
  <c r="DF5"/>
  <c r="FB5"/>
  <c r="CH11"/>
  <c r="CT11"/>
  <c r="CH12"/>
  <c r="CJ12" s="1"/>
  <c r="CT12"/>
  <c r="DR12"/>
  <c r="CH13"/>
  <c r="CT13"/>
  <c r="DF14"/>
  <c r="ED15"/>
  <c r="CS16" i="11"/>
  <c r="DB15" i="10" s="1"/>
  <c r="ED17" i="3"/>
  <c r="N19" i="11"/>
  <c r="AA18" i="10" s="1"/>
  <c r="R19" i="11"/>
  <c r="X18" i="10" s="1"/>
  <c r="ED18" i="3"/>
  <c r="N20" i="11"/>
  <c r="AA19" i="10" s="1"/>
  <c r="R20" i="11"/>
  <c r="X19" i="10" s="1"/>
  <c r="DF19" i="3"/>
  <c r="DR19"/>
  <c r="DK20" i="11"/>
  <c r="AF21"/>
  <c r="AS20" i="10" s="1"/>
  <c r="AJ21" i="11"/>
  <c r="AP20" i="10" s="1"/>
  <c r="AQ21" i="11"/>
  <c r="AZ20" i="10" s="1"/>
  <c r="AZ21" i="11"/>
  <c r="BI20" i="10" s="1"/>
  <c r="ED20" i="3"/>
  <c r="CJ21" i="11"/>
  <c r="CS21"/>
  <c r="DB20" i="10" s="1"/>
  <c r="N22" i="11"/>
  <c r="AA21" i="10" s="1"/>
  <c r="R22" i="11"/>
  <c r="X21" i="10" s="1"/>
  <c r="DF21" i="3"/>
  <c r="DR21"/>
  <c r="ED22"/>
  <c r="DF23"/>
  <c r="DR23"/>
  <c r="AF25" i="11"/>
  <c r="AS24" i="10" s="1"/>
  <c r="AJ25" i="11"/>
  <c r="AP24" i="10" s="1"/>
  <c r="DR24" i="3"/>
  <c r="AF26" i="11"/>
  <c r="AS25" i="10" s="1"/>
  <c r="AJ26" i="11"/>
  <c r="AP25" i="10" s="1"/>
  <c r="DR26" i="3"/>
  <c r="FN27"/>
  <c r="ED28"/>
  <c r="FN28"/>
  <c r="DF32"/>
  <c r="FB33"/>
  <c r="CH35"/>
  <c r="FN34"/>
  <c r="BV29"/>
  <c r="BV27"/>
  <c r="BV13"/>
  <c r="BV11"/>
  <c r="BJ26"/>
  <c r="BJ14"/>
  <c r="Z15"/>
  <c r="AK41"/>
  <c r="CG41"/>
  <c r="EC41"/>
  <c r="B9" i="37"/>
  <c r="AF41" i="3"/>
  <c r="J12" i="11"/>
  <c r="E12" s="1"/>
  <c r="AB12"/>
  <c r="AB13"/>
  <c r="J14"/>
  <c r="AB14"/>
  <c r="BL14"/>
  <c r="BU16"/>
  <c r="BP16" s="1"/>
  <c r="CC15" i="10" s="1"/>
  <c r="DR16" i="11"/>
  <c r="DP16"/>
  <c r="CD17"/>
  <c r="CC17" s="1"/>
  <c r="CI16" i="10" s="1"/>
  <c r="BU18" i="11"/>
  <c r="BP18" s="1"/>
  <c r="CC17" i="10" s="1"/>
  <c r="J19" i="11"/>
  <c r="I19" s="1"/>
  <c r="BU19"/>
  <c r="BP19" s="1"/>
  <c r="CC18" i="10" s="1"/>
  <c r="DR19" i="11"/>
  <c r="DP19"/>
  <c r="J20"/>
  <c r="DE20"/>
  <c r="AB21"/>
  <c r="BU21"/>
  <c r="BP21" s="1"/>
  <c r="CC20" i="10" s="1"/>
  <c r="DR21" i="11"/>
  <c r="DP21"/>
  <c r="AB23"/>
  <c r="W23" s="1"/>
  <c r="I22" i="10" s="1"/>
  <c r="BU23" i="11"/>
  <c r="BP23" s="1"/>
  <c r="CC22" i="10" s="1"/>
  <c r="AB25" i="11"/>
  <c r="AA25" s="1"/>
  <c r="F24" i="10" s="1"/>
  <c r="DE25" i="11"/>
  <c r="AB26"/>
  <c r="DE27"/>
  <c r="AB29"/>
  <c r="AA29" s="1"/>
  <c r="F28" i="10" s="1"/>
  <c r="BL29" i="11"/>
  <c r="BK29" s="1"/>
  <c r="DW29"/>
  <c r="DV29" s="1"/>
  <c r="J30"/>
  <c r="I30" s="1"/>
  <c r="DW30"/>
  <c r="DV30" s="1"/>
  <c r="I15" i="29"/>
  <c r="I16" i="35"/>
  <c r="I16" i="37" s="1"/>
  <c r="I16" i="34"/>
  <c r="I16" i="36" s="1"/>
  <c r="I16" i="31"/>
  <c r="I17" i="32" s="1"/>
  <c r="I16" i="38" s="1"/>
  <c r="AH7" i="47"/>
  <c r="AI6"/>
  <c r="I5" i="46" s="1"/>
  <c r="CE6" i="4" s="1"/>
  <c r="AY7" i="47"/>
  <c r="AZ6"/>
  <c r="M5" i="46" s="1"/>
  <c r="DO6" i="4" s="1"/>
  <c r="AI4" i="52"/>
  <c r="BY12" i="4"/>
  <c r="AI12" i="52"/>
  <c r="BY20" i="4"/>
  <c r="AI20" i="52"/>
  <c r="BY25" i="4"/>
  <c r="AI25" i="52"/>
  <c r="AX29" i="4"/>
  <c r="U29" i="52"/>
  <c r="DI30" i="4"/>
  <c r="BA30" i="52"/>
  <c r="AX37" i="4"/>
  <c r="U37" i="52"/>
  <c r="DI38" i="4"/>
  <c r="BA38" i="52"/>
  <c r="DB25" i="76"/>
  <c r="CL26" i="78" s="1"/>
  <c r="DD25" i="76"/>
  <c r="DE25"/>
  <c r="DC25"/>
  <c r="Q29"/>
  <c r="S29"/>
  <c r="P29"/>
  <c r="J30" i="78" s="1"/>
  <c r="R29" i="76"/>
  <c r="BA37"/>
  <c r="BC37"/>
  <c r="AZ37"/>
  <c r="AP38" i="78" s="1"/>
  <c r="BB37" i="76"/>
  <c r="N6" i="3"/>
  <c r="N8"/>
  <c r="P15"/>
  <c r="N16"/>
  <c r="N18"/>
  <c r="N19"/>
  <c r="N20"/>
  <c r="N21"/>
  <c r="N27"/>
  <c r="N34"/>
  <c r="N37"/>
  <c r="CT5"/>
  <c r="EP5"/>
  <c r="CH6"/>
  <c r="CT6"/>
  <c r="EP6"/>
  <c r="FB6"/>
  <c r="CH7"/>
  <c r="CT7"/>
  <c r="EP7"/>
  <c r="FB7"/>
  <c r="CH8"/>
  <c r="CJ8" s="1"/>
  <c r="CT8"/>
  <c r="EP8"/>
  <c r="FB8"/>
  <c r="CH9"/>
  <c r="CT9"/>
  <c r="EP9"/>
  <c r="FB9"/>
  <c r="CH10"/>
  <c r="CT10"/>
  <c r="EP10"/>
  <c r="FB10"/>
  <c r="FZ10"/>
  <c r="AM12" i="11"/>
  <c r="BA11" i="10" s="1"/>
  <c r="FZ11" i="3"/>
  <c r="AM13" i="11"/>
  <c r="BA12" i="10" s="1"/>
  <c r="AM14" i="11"/>
  <c r="BA13" i="10" s="1"/>
  <c r="AV14" i="11"/>
  <c r="BJ13" i="10" s="1"/>
  <c r="I15" i="11"/>
  <c r="I16"/>
  <c r="DF15" i="3"/>
  <c r="DR15"/>
  <c r="CL18" i="11"/>
  <c r="DD18"/>
  <c r="AA19"/>
  <c r="F18" i="10" s="1"/>
  <c r="AZ19" i="11"/>
  <c r="BI18" i="10" s="1"/>
  <c r="DR18" i="3"/>
  <c r="AQ20" i="11"/>
  <c r="AZ19" i="10" s="1"/>
  <c r="AZ20" i="11"/>
  <c r="BI19" i="10" s="1"/>
  <c r="FN19" i="3"/>
  <c r="FZ19"/>
  <c r="DR20"/>
  <c r="DD21" i="11"/>
  <c r="DK21"/>
  <c r="FN21" i="3"/>
  <c r="FZ21"/>
  <c r="FZ23"/>
  <c r="CQ25" i="11"/>
  <c r="DD24" i="10" s="1"/>
  <c r="CU25" i="11"/>
  <c r="DA24" i="10" s="1"/>
  <c r="FZ24" i="3"/>
  <c r="GB24" s="1"/>
  <c r="CQ26" i="11"/>
  <c r="DD25" i="10" s="1"/>
  <c r="CU26" i="11"/>
  <c r="DA25" i="10" s="1"/>
  <c r="DD26" i="11"/>
  <c r="CL27"/>
  <c r="FZ26" i="3"/>
  <c r="DR28"/>
  <c r="DF29"/>
  <c r="DR29"/>
  <c r="ED29"/>
  <c r="ED30"/>
  <c r="CH31"/>
  <c r="DF31"/>
  <c r="CH33"/>
  <c r="BV31"/>
  <c r="BV26"/>
  <c r="BV15"/>
  <c r="BV10"/>
  <c r="BJ28"/>
  <c r="BJ17"/>
  <c r="BJ15"/>
  <c r="BJ13"/>
  <c r="Z33"/>
  <c r="Z31"/>
  <c r="Z17"/>
  <c r="Z14"/>
  <c r="N11" i="39"/>
  <c r="N11" i="27" s="1"/>
  <c r="FL12" i="3" s="1"/>
  <c r="K21" i="35"/>
  <c r="K21" i="37" s="1"/>
  <c r="K21" i="40" s="1"/>
  <c r="K21" i="28" s="1"/>
  <c r="M22" i="35"/>
  <c r="M22" i="37" s="1"/>
  <c r="M22" i="40" s="1"/>
  <c r="M22" i="28" s="1"/>
  <c r="I14" i="57"/>
  <c r="T15" i="7" s="1"/>
  <c r="CU11" i="76"/>
  <c r="BD41" i="3"/>
  <c r="CZ41"/>
  <c r="EV41"/>
  <c r="CU41"/>
  <c r="CT38"/>
  <c r="CT43" s="1"/>
  <c r="EQ41"/>
  <c r="EP38"/>
  <c r="N5" i="31"/>
  <c r="N6" i="32" s="1"/>
  <c r="N5" i="38" s="1"/>
  <c r="N5" i="40" s="1"/>
  <c r="N5" i="28" s="1"/>
  <c r="N4" i="30"/>
  <c r="N37" i="38"/>
  <c r="L37"/>
  <c r="J37"/>
  <c r="H37"/>
  <c r="F37"/>
  <c r="D37"/>
  <c r="B37"/>
  <c r="N36"/>
  <c r="L36"/>
  <c r="J36"/>
  <c r="H36"/>
  <c r="F36"/>
  <c r="D36"/>
  <c r="B36"/>
  <c r="N35"/>
  <c r="L35"/>
  <c r="J35"/>
  <c r="H35"/>
  <c r="F35"/>
  <c r="D35"/>
  <c r="B35"/>
  <c r="N34"/>
  <c r="L34"/>
  <c r="J34"/>
  <c r="H34"/>
  <c r="F34"/>
  <c r="D34"/>
  <c r="B34"/>
  <c r="N33"/>
  <c r="L33"/>
  <c r="J33"/>
  <c r="H33"/>
  <c r="F33"/>
  <c r="D33"/>
  <c r="B33"/>
  <c r="N32"/>
  <c r="L32"/>
  <c r="J32"/>
  <c r="H32"/>
  <c r="F32"/>
  <c r="D32"/>
  <c r="B32"/>
  <c r="N31"/>
  <c r="L31"/>
  <c r="J31"/>
  <c r="H31"/>
  <c r="F31"/>
  <c r="D31"/>
  <c r="B31"/>
  <c r="N30"/>
  <c r="L30"/>
  <c r="J30"/>
  <c r="H30"/>
  <c r="F30"/>
  <c r="D30"/>
  <c r="B30"/>
  <c r="N29"/>
  <c r="L29"/>
  <c r="J29"/>
  <c r="H29"/>
  <c r="F29"/>
  <c r="D29"/>
  <c r="B29"/>
  <c r="N28"/>
  <c r="L28"/>
  <c r="J28"/>
  <c r="H28"/>
  <c r="F28"/>
  <c r="D28"/>
  <c r="B28"/>
  <c r="N27"/>
  <c r="L27"/>
  <c r="J27"/>
  <c r="H27"/>
  <c r="F27"/>
  <c r="D27"/>
  <c r="B27"/>
  <c r="N26"/>
  <c r="L26"/>
  <c r="J26"/>
  <c r="H26"/>
  <c r="F26"/>
  <c r="D26"/>
  <c r="B26"/>
  <c r="N25"/>
  <c r="L25"/>
  <c r="J25"/>
  <c r="H25"/>
  <c r="F25"/>
  <c r="D25"/>
  <c r="B25"/>
  <c r="N24"/>
  <c r="L24"/>
  <c r="J24"/>
  <c r="H24"/>
  <c r="F24"/>
  <c r="D24"/>
  <c r="B24"/>
  <c r="N23"/>
  <c r="N23" i="40" s="1"/>
  <c r="N23" i="28" s="1"/>
  <c r="L23" i="38"/>
  <c r="J23"/>
  <c r="J23" i="39" s="1"/>
  <c r="J23" i="27" s="1"/>
  <c r="DP24" i="3" s="1"/>
  <c r="DT24" s="1"/>
  <c r="H23" i="38"/>
  <c r="F23"/>
  <c r="D23"/>
  <c r="D23" i="40" s="1"/>
  <c r="D23" i="28" s="1"/>
  <c r="B23" i="38"/>
  <c r="N22"/>
  <c r="L22"/>
  <c r="J22"/>
  <c r="J22" i="39" s="1"/>
  <c r="J22" i="27" s="1"/>
  <c r="DP23" i="3" s="1"/>
  <c r="H22" i="38"/>
  <c r="F22"/>
  <c r="D22"/>
  <c r="D22" i="39" s="1"/>
  <c r="D22" i="27" s="1"/>
  <c r="AV23" i="3" s="1"/>
  <c r="J23" s="1"/>
  <c r="B22" i="38"/>
  <c r="B22" i="40" s="1"/>
  <c r="B22" i="28" s="1"/>
  <c r="N21" i="38"/>
  <c r="L21"/>
  <c r="J21"/>
  <c r="H21"/>
  <c r="H21" i="40" s="1"/>
  <c r="H21" i="28" s="1"/>
  <c r="F21" i="38"/>
  <c r="D21"/>
  <c r="B21"/>
  <c r="B21" i="40" s="1"/>
  <c r="B21" i="28" s="1"/>
  <c r="O20" i="38"/>
  <c r="O20" i="40" s="1"/>
  <c r="O20" i="28" s="1"/>
  <c r="N20" i="38"/>
  <c r="N20" i="40" s="1"/>
  <c r="N20" i="28" s="1"/>
  <c r="M20" i="38"/>
  <c r="L20"/>
  <c r="L20" i="40" s="1"/>
  <c r="L20" i="28" s="1"/>
  <c r="K20" i="38"/>
  <c r="K20" i="40" s="1"/>
  <c r="K20" i="28" s="1"/>
  <c r="I20" i="38"/>
  <c r="I20" i="39" s="1"/>
  <c r="I20" i="27" s="1"/>
  <c r="DD21" i="3" s="1"/>
  <c r="DH21" s="1"/>
  <c r="H20" i="38"/>
  <c r="H20" i="40" s="1"/>
  <c r="H20" i="28" s="1"/>
  <c r="G20" i="38"/>
  <c r="G20" i="40" s="1"/>
  <c r="G20" i="28" s="1"/>
  <c r="F20" i="38"/>
  <c r="F20" i="40" s="1"/>
  <c r="F20" i="28" s="1"/>
  <c r="C20" i="38"/>
  <c r="J19"/>
  <c r="E19"/>
  <c r="D19"/>
  <c r="D19" i="40" s="1"/>
  <c r="D19" i="28" s="1"/>
  <c r="B19" i="38"/>
  <c r="O18"/>
  <c r="O18" i="40" s="1"/>
  <c r="O18" i="28" s="1"/>
  <c r="N18" i="38"/>
  <c r="N18" i="40" s="1"/>
  <c r="N18" i="28" s="1"/>
  <c r="M18" i="38"/>
  <c r="L18"/>
  <c r="L18" i="40" s="1"/>
  <c r="L18" i="28" s="1"/>
  <c r="K18" i="38"/>
  <c r="K18" i="40" s="1"/>
  <c r="K18" i="28" s="1"/>
  <c r="I18" i="38"/>
  <c r="I18" i="39" s="1"/>
  <c r="I18" i="27" s="1"/>
  <c r="DD19" i="3" s="1"/>
  <c r="H18" i="38"/>
  <c r="H18" i="40" s="1"/>
  <c r="H18" i="28" s="1"/>
  <c r="G18" i="38"/>
  <c r="G18" i="40" s="1"/>
  <c r="G18" i="28" s="1"/>
  <c r="F18" i="38"/>
  <c r="F18" i="40" s="1"/>
  <c r="F18" i="28" s="1"/>
  <c r="C18" i="38"/>
  <c r="C18" i="40" s="1"/>
  <c r="C18" i="28" s="1"/>
  <c r="J17" i="38"/>
  <c r="E17"/>
  <c r="D17"/>
  <c r="D17" i="40" s="1"/>
  <c r="D17" i="28" s="1"/>
  <c r="B17" i="38"/>
  <c r="B17" i="40" s="1"/>
  <c r="B17" i="28" s="1"/>
  <c r="O16" i="38"/>
  <c r="O16" i="40" s="1"/>
  <c r="O16" i="28" s="1"/>
  <c r="N16" i="38"/>
  <c r="N16" i="40" s="1"/>
  <c r="N16" i="28" s="1"/>
  <c r="M16" i="38"/>
  <c r="L16"/>
  <c r="K16"/>
  <c r="K16" i="40" s="1"/>
  <c r="K16" i="28" s="1"/>
  <c r="H16" i="38"/>
  <c r="H16" i="40" s="1"/>
  <c r="H16" i="28" s="1"/>
  <c r="G16" i="38"/>
  <c r="G16" i="40" s="1"/>
  <c r="G16" i="28" s="1"/>
  <c r="F16" i="38"/>
  <c r="F16" i="40" s="1"/>
  <c r="F16" i="28" s="1"/>
  <c r="C16" i="38"/>
  <c r="J15"/>
  <c r="J15" i="39" s="1"/>
  <c r="J15" i="27" s="1"/>
  <c r="DP16" i="3" s="1"/>
  <c r="E15" i="38"/>
  <c r="E15" i="39" s="1"/>
  <c r="E15" i="27" s="1"/>
  <c r="BH16" i="3" s="1"/>
  <c r="D15" i="38"/>
  <c r="D15" i="40" s="1"/>
  <c r="D15" i="28" s="1"/>
  <c r="B15" i="38"/>
  <c r="B15" i="40" s="1"/>
  <c r="B15" i="28" s="1"/>
  <c r="O14" i="38"/>
  <c r="O14" i="40" s="1"/>
  <c r="O14" i="28" s="1"/>
  <c r="N14" i="38"/>
  <c r="N14" i="40" s="1"/>
  <c r="N14" i="28" s="1"/>
  <c r="M14" i="38"/>
  <c r="L14"/>
  <c r="L14" i="40" s="1"/>
  <c r="L14" i="28" s="1"/>
  <c r="K14" i="38"/>
  <c r="K14" i="40" s="1"/>
  <c r="K14" i="28" s="1"/>
  <c r="H14" i="38"/>
  <c r="H14" i="40" s="1"/>
  <c r="H14" i="28" s="1"/>
  <c r="G14" i="38"/>
  <c r="F14"/>
  <c r="F14" i="40" s="1"/>
  <c r="F14" i="28" s="1"/>
  <c r="C14" i="38"/>
  <c r="C14" i="40" s="1"/>
  <c r="C14" i="28" s="1"/>
  <c r="J13" i="38"/>
  <c r="J13" i="39" s="1"/>
  <c r="J13" i="27" s="1"/>
  <c r="DP14" i="3" s="1"/>
  <c r="E13" i="38"/>
  <c r="E13" i="39" s="1"/>
  <c r="E13" i="27" s="1"/>
  <c r="BH14" i="3" s="1"/>
  <c r="D13" i="38"/>
  <c r="D13" i="40" s="1"/>
  <c r="D13" i="28" s="1"/>
  <c r="B13" i="38"/>
  <c r="O12"/>
  <c r="O12" i="40" s="1"/>
  <c r="O12" i="28" s="1"/>
  <c r="N12" i="38"/>
  <c r="N12" i="40" s="1"/>
  <c r="N12" i="28" s="1"/>
  <c r="M12" i="38"/>
  <c r="L12"/>
  <c r="L12" i="40" s="1"/>
  <c r="L12" i="28" s="1"/>
  <c r="K12" i="38"/>
  <c r="K12" i="40" s="1"/>
  <c r="K12" i="28" s="1"/>
  <c r="G12" i="38"/>
  <c r="G12" i="40" s="1"/>
  <c r="G12" i="28" s="1"/>
  <c r="F12" i="38"/>
  <c r="C12"/>
  <c r="J11"/>
  <c r="J11" i="40" s="1"/>
  <c r="J11" i="28" s="1"/>
  <c r="E11" i="38"/>
  <c r="D11"/>
  <c r="D11" i="40" s="1"/>
  <c r="D11" i="28" s="1"/>
  <c r="B11" i="38"/>
  <c r="O10"/>
  <c r="O10" i="40" s="1"/>
  <c r="O10" i="28" s="1"/>
  <c r="N10" i="38"/>
  <c r="M10"/>
  <c r="L10"/>
  <c r="L10" i="40" s="1"/>
  <c r="L10" i="28" s="1"/>
  <c r="K10" i="38"/>
  <c r="G10"/>
  <c r="G10" i="40" s="1"/>
  <c r="G10" i="28" s="1"/>
  <c r="F10" i="38"/>
  <c r="F10" i="40" s="1"/>
  <c r="F10" i="28" s="1"/>
  <c r="C10" i="38"/>
  <c r="J9"/>
  <c r="J9" i="40" s="1"/>
  <c r="J9" i="28" s="1"/>
  <c r="E9" i="38"/>
  <c r="E9" i="39" s="1"/>
  <c r="E9" i="27" s="1"/>
  <c r="BH10" i="3" s="1"/>
  <c r="D9" i="38"/>
  <c r="B9"/>
  <c r="O8"/>
  <c r="O8" i="40" s="1"/>
  <c r="O8" i="28" s="1"/>
  <c r="N8" i="38"/>
  <c r="M8"/>
  <c r="L8"/>
  <c r="L8" i="40" s="1"/>
  <c r="L8" i="28" s="1"/>
  <c r="K8" i="38"/>
  <c r="K8" i="40" s="1"/>
  <c r="K8" i="28" s="1"/>
  <c r="G8" i="38"/>
  <c r="F8"/>
  <c r="F8" i="40" s="1"/>
  <c r="F8" i="28" s="1"/>
  <c r="C8" i="38"/>
  <c r="C8" i="39" s="1"/>
  <c r="C8" i="27" s="1"/>
  <c r="AJ9" i="3" s="1"/>
  <c r="J7" i="38"/>
  <c r="J7" i="39" s="1"/>
  <c r="J7" i="27" s="1"/>
  <c r="DP8" i="3" s="1"/>
  <c r="E7" i="38"/>
  <c r="E7" i="39" s="1"/>
  <c r="E7" i="27" s="1"/>
  <c r="BH8" i="3" s="1"/>
  <c r="D7" i="38"/>
  <c r="D7" i="40" s="1"/>
  <c r="D7" i="28" s="1"/>
  <c r="B7" i="38"/>
  <c r="O6"/>
  <c r="N6"/>
  <c r="N6" i="40" s="1"/>
  <c r="N6" i="28" s="1"/>
  <c r="M6" i="38"/>
  <c r="L6"/>
  <c r="L6" i="40" s="1"/>
  <c r="L6" i="28" s="1"/>
  <c r="K6" i="38"/>
  <c r="K6" i="40" s="1"/>
  <c r="K6" i="28" s="1"/>
  <c r="G6" i="38"/>
  <c r="F6"/>
  <c r="F6" i="40" s="1"/>
  <c r="F6" i="28" s="1"/>
  <c r="C6" i="38"/>
  <c r="C6" i="39" s="1"/>
  <c r="C6" i="27" s="1"/>
  <c r="AJ7" i="3" s="1"/>
  <c r="J5" i="38"/>
  <c r="E5"/>
  <c r="E5" i="39" s="1"/>
  <c r="E5" i="27" s="1"/>
  <c r="BH6" i="3" s="1"/>
  <c r="D5" i="38"/>
  <c r="B5"/>
  <c r="O4"/>
  <c r="O4" i="40" s="1"/>
  <c r="O4" i="28" s="1"/>
  <c r="M4" i="38"/>
  <c r="L4"/>
  <c r="L4" i="40" s="1"/>
  <c r="L4" i="28" s="1"/>
  <c r="K4" i="38"/>
  <c r="K4" i="40" s="1"/>
  <c r="K4" i="28" s="1"/>
  <c r="F4" i="38"/>
  <c r="F4" i="40" s="1"/>
  <c r="F4" i="28" s="1"/>
  <c r="O3" i="38"/>
  <c r="M3"/>
  <c r="L3"/>
  <c r="L3" i="40" s="1"/>
  <c r="L3" i="28" s="1"/>
  <c r="K3" i="38"/>
  <c r="F3"/>
  <c r="BC41" i="4"/>
  <c r="DW41"/>
  <c r="L5" i="57"/>
  <c r="Z6" i="7" s="1"/>
  <c r="H5" i="57"/>
  <c r="R6" i="7" s="1"/>
  <c r="D5" i="57"/>
  <c r="J6" i="7" s="1"/>
  <c r="D6" s="1"/>
  <c r="I5" i="57"/>
  <c r="T6" i="7" s="1"/>
  <c r="E5" i="57"/>
  <c r="L6" i="7" s="1"/>
  <c r="N5" i="57"/>
  <c r="AD6" i="7" s="1"/>
  <c r="J5" i="57"/>
  <c r="V6" i="7" s="1"/>
  <c r="F5" i="57"/>
  <c r="N6" i="7" s="1"/>
  <c r="B5" i="57"/>
  <c r="F6" i="7" s="1"/>
  <c r="K5" i="57"/>
  <c r="O5"/>
  <c r="AF6" i="7" s="1"/>
  <c r="L9" i="57"/>
  <c r="Z10" i="7" s="1"/>
  <c r="H9" i="57"/>
  <c r="R10" i="7" s="1"/>
  <c r="D9" i="57"/>
  <c r="J10" i="7" s="1"/>
  <c r="D10" s="1"/>
  <c r="M9" i="57"/>
  <c r="AB10" i="7" s="1"/>
  <c r="I9" i="57"/>
  <c r="T10" i="7" s="1"/>
  <c r="E9" i="57"/>
  <c r="L10" i="7" s="1"/>
  <c r="N9" i="57"/>
  <c r="AD10" i="7" s="1"/>
  <c r="J9" i="57"/>
  <c r="V10" i="7" s="1"/>
  <c r="F9" i="57"/>
  <c r="N10" i="7" s="1"/>
  <c r="B9" i="57"/>
  <c r="F10" i="7" s="1"/>
  <c r="G9" i="57"/>
  <c r="P10" i="7" s="1"/>
  <c r="K9" i="57"/>
  <c r="L13"/>
  <c r="Z14" i="7" s="1"/>
  <c r="H13" i="57"/>
  <c r="R14" i="7" s="1"/>
  <c r="D13" i="57"/>
  <c r="J14" i="7" s="1"/>
  <c r="D14" s="1"/>
  <c r="M13" i="57"/>
  <c r="AB14" i="7" s="1"/>
  <c r="I13" i="57"/>
  <c r="T14" i="7" s="1"/>
  <c r="E13" i="57"/>
  <c r="L14" i="7" s="1"/>
  <c r="N13" i="57"/>
  <c r="AD14" i="7" s="1"/>
  <c r="J13" i="57"/>
  <c r="V14" i="7" s="1"/>
  <c r="F13" i="57"/>
  <c r="N14" i="7" s="1"/>
  <c r="B13" i="57"/>
  <c r="F14" i="7" s="1"/>
  <c r="K13" i="57"/>
  <c r="O13"/>
  <c r="AF14" i="7" s="1"/>
  <c r="L17" i="57"/>
  <c r="Z18" i="7" s="1"/>
  <c r="H17" i="57"/>
  <c r="R18" i="7" s="1"/>
  <c r="D17" i="57"/>
  <c r="J18" i="7" s="1"/>
  <c r="D18" s="1"/>
  <c r="M17" i="57"/>
  <c r="AB18" i="7" s="1"/>
  <c r="I17" i="57"/>
  <c r="T18" i="7" s="1"/>
  <c r="E17" i="57"/>
  <c r="L18" i="7" s="1"/>
  <c r="N17" i="57"/>
  <c r="AD18" i="7" s="1"/>
  <c r="J17" i="57"/>
  <c r="V18" i="7" s="1"/>
  <c r="F17" i="57"/>
  <c r="N18" i="7" s="1"/>
  <c r="B17" i="57"/>
  <c r="F18" i="7" s="1"/>
  <c r="C17" i="57"/>
  <c r="H18" i="7" s="1"/>
  <c r="G17" i="57"/>
  <c r="P18" i="7" s="1"/>
  <c r="K17" i="57"/>
  <c r="X18" i="7" s="1"/>
  <c r="L21" i="57"/>
  <c r="Z22" i="7" s="1"/>
  <c r="H21" i="57"/>
  <c r="R22" i="7" s="1"/>
  <c r="D21" i="57"/>
  <c r="J22" i="7" s="1"/>
  <c r="D22" s="1"/>
  <c r="M21" i="57"/>
  <c r="AB22" i="7" s="1"/>
  <c r="I21" i="57"/>
  <c r="T22" i="7" s="1"/>
  <c r="E21" i="57"/>
  <c r="L22" i="7" s="1"/>
  <c r="N21" i="57"/>
  <c r="AD22" i="7" s="1"/>
  <c r="J21" i="57"/>
  <c r="V22" i="7" s="1"/>
  <c r="F21" i="57"/>
  <c r="N22" i="7" s="1"/>
  <c r="B21" i="57"/>
  <c r="F22" i="7" s="1"/>
  <c r="K21" i="57"/>
  <c r="X22" i="7" s="1"/>
  <c r="O21" i="57"/>
  <c r="AF22" i="7" s="1"/>
  <c r="C21" i="57"/>
  <c r="H22" i="7" s="1"/>
  <c r="L25" i="57"/>
  <c r="Z26" i="7" s="1"/>
  <c r="H25" i="57"/>
  <c r="R26" i="7" s="1"/>
  <c r="D25" i="57"/>
  <c r="J26" i="7" s="1"/>
  <c r="D26" s="1"/>
  <c r="M25" i="57"/>
  <c r="AB26" i="7" s="1"/>
  <c r="I25" i="57"/>
  <c r="T26" i="7" s="1"/>
  <c r="E25" i="57"/>
  <c r="L26" i="7" s="1"/>
  <c r="N25" i="57"/>
  <c r="AD26" i="7" s="1"/>
  <c r="J25" i="57"/>
  <c r="V26" i="7" s="1"/>
  <c r="F25" i="57"/>
  <c r="N26" i="7" s="1"/>
  <c r="B25" i="57"/>
  <c r="F26" i="7" s="1"/>
  <c r="C25" i="57"/>
  <c r="H26" i="7" s="1"/>
  <c r="G25" i="57"/>
  <c r="P26" i="7" s="1"/>
  <c r="K25" i="57"/>
  <c r="X26" i="7" s="1"/>
  <c r="L29" i="57"/>
  <c r="Z30" i="7" s="1"/>
  <c r="H29" i="57"/>
  <c r="R30" i="7" s="1"/>
  <c r="D29" i="57"/>
  <c r="J30" i="7" s="1"/>
  <c r="D30" s="1"/>
  <c r="M29" i="57"/>
  <c r="AB30" i="7" s="1"/>
  <c r="I29" i="57"/>
  <c r="T30" i="7" s="1"/>
  <c r="E29" i="57"/>
  <c r="L30" i="7" s="1"/>
  <c r="N29" i="57"/>
  <c r="AD30" i="7" s="1"/>
  <c r="J29" i="57"/>
  <c r="V30" i="7" s="1"/>
  <c r="F29" i="57"/>
  <c r="N30" i="7" s="1"/>
  <c r="B29" i="57"/>
  <c r="F30" i="7" s="1"/>
  <c r="K29" i="57"/>
  <c r="X30" i="7" s="1"/>
  <c r="O29" i="57"/>
  <c r="AF30" i="7" s="1"/>
  <c r="C29" i="57"/>
  <c r="H30" i="7" s="1"/>
  <c r="L33" i="57"/>
  <c r="Z34" i="7" s="1"/>
  <c r="H33" i="57"/>
  <c r="R34" i="7" s="1"/>
  <c r="D33" i="57"/>
  <c r="J34" i="7" s="1"/>
  <c r="D34" s="1"/>
  <c r="M33" i="57"/>
  <c r="AB34" i="7" s="1"/>
  <c r="I33" i="57"/>
  <c r="T34" i="7" s="1"/>
  <c r="E33" i="57"/>
  <c r="L34" i="7" s="1"/>
  <c r="N33" i="57"/>
  <c r="AD34" i="7" s="1"/>
  <c r="J33" i="57"/>
  <c r="V34" i="7" s="1"/>
  <c r="F33" i="57"/>
  <c r="N34" i="7" s="1"/>
  <c r="B33" i="57"/>
  <c r="F34" i="7" s="1"/>
  <c r="C33" i="57"/>
  <c r="H34" i="7" s="1"/>
  <c r="G33" i="57"/>
  <c r="P34" i="7" s="1"/>
  <c r="K33" i="57"/>
  <c r="X34" i="7" s="1"/>
  <c r="AD5" i="47"/>
  <c r="AC5"/>
  <c r="AC6" s="1"/>
  <c r="AC7" s="1"/>
  <c r="AC8" s="1"/>
  <c r="AC9" s="1"/>
  <c r="AC10" s="1"/>
  <c r="AC11" s="1"/>
  <c r="AC12" s="1"/>
  <c r="AC13" s="1"/>
  <c r="AC14" s="1"/>
  <c r="AC15" s="1"/>
  <c r="AC16" s="1"/>
  <c r="AC17" s="1"/>
  <c r="AC18" s="1"/>
  <c r="AC19" s="1"/>
  <c r="AC20" s="1"/>
  <c r="AC21" s="1"/>
  <c r="AC22" s="1"/>
  <c r="AC23" s="1"/>
  <c r="AC24" s="1"/>
  <c r="AC25" s="1"/>
  <c r="AC26" s="1"/>
  <c r="AC27" s="1"/>
  <c r="AC28" s="1"/>
  <c r="AC29" s="1"/>
  <c r="AC30" s="1"/>
  <c r="AC31" s="1"/>
  <c r="AC32" s="1"/>
  <c r="AC33" s="1"/>
  <c r="AC34" s="1"/>
  <c r="AC35" s="1"/>
  <c r="AC36" s="1"/>
  <c r="AC37" s="1"/>
  <c r="AC38" s="1"/>
  <c r="AU5"/>
  <c r="AT5"/>
  <c r="AT6" s="1"/>
  <c r="AT7" s="1"/>
  <c r="AT8" s="1"/>
  <c r="AT9" s="1"/>
  <c r="AT10" s="1"/>
  <c r="AT11" s="1"/>
  <c r="AT12" s="1"/>
  <c r="AT13" s="1"/>
  <c r="AT14" s="1"/>
  <c r="AT15" s="1"/>
  <c r="AT16" s="1"/>
  <c r="AT17" s="1"/>
  <c r="AT18" s="1"/>
  <c r="AT19" s="1"/>
  <c r="AT20" s="1"/>
  <c r="AT21" s="1"/>
  <c r="AT22" s="1"/>
  <c r="AT23" s="1"/>
  <c r="AT24" s="1"/>
  <c r="AT25" s="1"/>
  <c r="AT26" s="1"/>
  <c r="AT27" s="1"/>
  <c r="AT28" s="1"/>
  <c r="AT29" s="1"/>
  <c r="AT30" s="1"/>
  <c r="AT31" s="1"/>
  <c r="AT32" s="1"/>
  <c r="AT33" s="1"/>
  <c r="AT34" s="1"/>
  <c r="AT35" s="1"/>
  <c r="AT36" s="1"/>
  <c r="AT37" s="1"/>
  <c r="AT38" s="1"/>
  <c r="AO4" i="4"/>
  <c r="Q4" i="52"/>
  <c r="CZ4" i="4"/>
  <c r="AW4" i="52"/>
  <c r="CH5" i="4"/>
  <c r="AM5" i="52"/>
  <c r="DI5" i="4"/>
  <c r="BA5" i="52"/>
  <c r="W6" i="4"/>
  <c r="G6" i="52"/>
  <c r="DI6" i="4"/>
  <c r="BA6" i="52"/>
  <c r="CQ7" i="4"/>
  <c r="AS7" i="52"/>
  <c r="AO8" i="4"/>
  <c r="N8" s="1"/>
  <c r="AW8" i="52"/>
  <c r="CH9" i="4"/>
  <c r="AM9" i="52"/>
  <c r="DI9" i="4"/>
  <c r="BA9" i="52"/>
  <c r="W10" i="4"/>
  <c r="G10" i="52"/>
  <c r="DI10" i="4"/>
  <c r="BA10" i="52"/>
  <c r="CQ11" i="4"/>
  <c r="AS11" i="52"/>
  <c r="Q12"/>
  <c r="CZ12" i="4"/>
  <c r="AW12" i="52"/>
  <c r="CH13" i="4"/>
  <c r="AM13" i="52"/>
  <c r="DI13" i="4"/>
  <c r="BA13" i="52"/>
  <c r="W14" i="4"/>
  <c r="G14" i="52"/>
  <c r="DI14" i="4"/>
  <c r="BA14" i="52"/>
  <c r="CQ15" i="4"/>
  <c r="AS15" i="52"/>
  <c r="AO16" i="4"/>
  <c r="N16" s="1"/>
  <c r="Q16" i="52"/>
  <c r="CZ16" i="4"/>
  <c r="AW16" i="52"/>
  <c r="CH17" i="4"/>
  <c r="AM17" i="52"/>
  <c r="DI17" i="4"/>
  <c r="BA17" i="52"/>
  <c r="W18" i="4"/>
  <c r="G18" i="52"/>
  <c r="DI18" i="4"/>
  <c r="BA18" i="52"/>
  <c r="CQ19" i="4"/>
  <c r="AO20"/>
  <c r="N20" s="1"/>
  <c r="Q20" i="52"/>
  <c r="CZ20" i="4"/>
  <c r="CH21"/>
  <c r="AM21" i="52"/>
  <c r="DI21" i="4"/>
  <c r="BA21" i="52"/>
  <c r="G22"/>
  <c r="DI22" i="4"/>
  <c r="BG23"/>
  <c r="Y23" i="52"/>
  <c r="DR23" i="4"/>
  <c r="BG23" i="52"/>
  <c r="W24" i="4"/>
  <c r="G24" i="52"/>
  <c r="BG24" i="4"/>
  <c r="Y24" i="52"/>
  <c r="Q25"/>
  <c r="Y25"/>
  <c r="BG25" i="4"/>
  <c r="AM27" i="52"/>
  <c r="BY29" i="4"/>
  <c r="AI29" i="52"/>
  <c r="BG32" i="4"/>
  <c r="Y32" i="52"/>
  <c r="DR33" i="4"/>
  <c r="BG33" i="52"/>
  <c r="CH35" i="4"/>
  <c r="AM35" i="52"/>
  <c r="K15" i="60"/>
  <c r="K15" i="59" s="1"/>
  <c r="K14" i="61"/>
  <c r="G25" i="71"/>
  <c r="G23" i="70"/>
  <c r="CK22" i="76"/>
  <c r="CG21"/>
  <c r="AZ26"/>
  <c r="AP27" i="78" s="1"/>
  <c r="BB26" i="76"/>
  <c r="BC26"/>
  <c r="BA26"/>
  <c r="AQ27" i="78" s="1"/>
  <c r="BS28" i="76"/>
  <c r="BG29" i="78" s="1"/>
  <c r="BU28" i="76"/>
  <c r="BR28"/>
  <c r="BF29" i="78" s="1"/>
  <c r="BT28" i="76"/>
  <c r="DC30"/>
  <c r="CM31" i="78" s="1"/>
  <c r="DE30" i="76"/>
  <c r="DB30"/>
  <c r="CL31" i="78" s="1"/>
  <c r="DD30" i="76"/>
  <c r="Q33"/>
  <c r="K34" i="78" s="1"/>
  <c r="S33" i="76"/>
  <c r="P33"/>
  <c r="J34" i="78" s="1"/>
  <c r="R33" i="76"/>
  <c r="BA35"/>
  <c r="AQ36" i="78" s="1"/>
  <c r="BC35" i="76"/>
  <c r="AZ35"/>
  <c r="AP36" i="78" s="1"/>
  <c r="BB35" i="76"/>
  <c r="CD10"/>
  <c r="DE31" i="11"/>
  <c r="DD31" s="1"/>
  <c r="FN30" i="3"/>
  <c r="DR32"/>
  <c r="DF33"/>
  <c r="DR35"/>
  <c r="BV33"/>
  <c r="BV17"/>
  <c r="BJ35"/>
  <c r="BJ19"/>
  <c r="AX33"/>
  <c r="AX29"/>
  <c r="AX25"/>
  <c r="AX21"/>
  <c r="AZ21" s="1"/>
  <c r="AX17"/>
  <c r="AX13"/>
  <c r="AX9"/>
  <c r="AX5"/>
  <c r="AL35"/>
  <c r="AL31"/>
  <c r="AL27"/>
  <c r="AL23"/>
  <c r="AL19"/>
  <c r="AL15"/>
  <c r="AL11"/>
  <c r="AL7"/>
  <c r="Z37"/>
  <c r="Z21"/>
  <c r="Z5"/>
  <c r="BU41"/>
  <c r="DQ41"/>
  <c r="FM41"/>
  <c r="G4" i="30"/>
  <c r="D3" i="39"/>
  <c r="D3" i="27" s="1"/>
  <c r="AV4" i="3" s="1"/>
  <c r="D6" i="39"/>
  <c r="D6" i="27" s="1"/>
  <c r="AV7" i="3" s="1"/>
  <c r="J7" s="1"/>
  <c r="F6" i="39"/>
  <c r="F6" i="27" s="1"/>
  <c r="BT7" i="3" s="1"/>
  <c r="J9" i="39"/>
  <c r="J9" i="27" s="1"/>
  <c r="DP10" i="3" s="1"/>
  <c r="C10" i="39"/>
  <c r="C10" i="27" s="1"/>
  <c r="AJ11" i="3" s="1"/>
  <c r="O10" i="39"/>
  <c r="O10" i="27" s="1"/>
  <c r="FX11" i="3" s="1"/>
  <c r="GB11" s="1"/>
  <c r="D12" i="39"/>
  <c r="D12" i="27" s="1"/>
  <c r="AV13" i="3" s="1"/>
  <c r="J13" s="1"/>
  <c r="B13" i="39"/>
  <c r="B13" i="27" s="1"/>
  <c r="X14" i="3" s="1"/>
  <c r="C14" i="39"/>
  <c r="C14" i="27" s="1"/>
  <c r="AJ15" i="3" s="1"/>
  <c r="K14" i="39"/>
  <c r="K14" i="27" s="1"/>
  <c r="EB15" i="3" s="1"/>
  <c r="N14" i="39"/>
  <c r="N14" i="27" s="1"/>
  <c r="FL15" i="3" s="1"/>
  <c r="N15" i="39"/>
  <c r="N15" i="27" s="1"/>
  <c r="FL16" i="3" s="1"/>
  <c r="G16" i="39"/>
  <c r="G16" i="27" s="1"/>
  <c r="CF17" i="3" s="1"/>
  <c r="J16" i="39"/>
  <c r="J16" i="27" s="1"/>
  <c r="DP17" i="3" s="1"/>
  <c r="C17" i="27"/>
  <c r="AJ18" i="3" s="1"/>
  <c r="F17" i="39"/>
  <c r="F17" i="27" s="1"/>
  <c r="BT18" i="3" s="1"/>
  <c r="H17" i="39"/>
  <c r="H17" i="27" s="1"/>
  <c r="CR18" i="3" s="1"/>
  <c r="F18" i="39"/>
  <c r="F18" i="27" s="1"/>
  <c r="BT19" i="3" s="1"/>
  <c r="K18" i="39"/>
  <c r="K18" i="27" s="1"/>
  <c r="EB19" i="3" s="1"/>
  <c r="B19" i="39"/>
  <c r="B19" i="27" s="1"/>
  <c r="X20" i="3" s="1"/>
  <c r="M19" i="39"/>
  <c r="M19" i="27" s="1"/>
  <c r="EZ20" i="3" s="1"/>
  <c r="K20" i="39"/>
  <c r="K20" i="27" s="1"/>
  <c r="EB21" i="3" s="1"/>
  <c r="C9" i="40"/>
  <c r="C9" i="28" s="1"/>
  <c r="E10" i="40"/>
  <c r="E10" i="28" s="1"/>
  <c r="J12" i="40"/>
  <c r="J12" i="28" s="1"/>
  <c r="J15" i="40"/>
  <c r="J15" i="28" s="1"/>
  <c r="E17" i="40"/>
  <c r="E17" i="28" s="1"/>
  <c r="B20" i="40"/>
  <c r="B20" i="28" s="1"/>
  <c r="I20" i="40"/>
  <c r="I20" i="28" s="1"/>
  <c r="F21" i="40"/>
  <c r="F21" i="28" s="1"/>
  <c r="I21" i="40"/>
  <c r="I21" i="28" s="1"/>
  <c r="N21" i="40"/>
  <c r="N21" i="28" s="1"/>
  <c r="C22" i="40"/>
  <c r="C22" i="28" s="1"/>
  <c r="H22" i="40"/>
  <c r="H22" i="28" s="1"/>
  <c r="K22" i="40"/>
  <c r="K22" i="28" s="1"/>
  <c r="AL7" i="47"/>
  <c r="G13" i="57"/>
  <c r="P14" i="7" s="1"/>
  <c r="O17" i="57"/>
  <c r="AF18" i="7" s="1"/>
  <c r="K9" i="40"/>
  <c r="K9" i="28" s="1"/>
  <c r="O9" i="40"/>
  <c r="O9" i="28" s="1"/>
  <c r="K10" i="40"/>
  <c r="K10" i="28" s="1"/>
  <c r="N11" i="40"/>
  <c r="N11" i="28" s="1"/>
  <c r="D34" i="3"/>
  <c r="D30"/>
  <c r="D26"/>
  <c r="D22"/>
  <c r="D18"/>
  <c r="D14"/>
  <c r="D10"/>
  <c r="D6"/>
  <c r="H13" i="34"/>
  <c r="H13" i="36" s="1"/>
  <c r="H13" i="31"/>
  <c r="H14" i="32" s="1"/>
  <c r="H13" i="38" s="1"/>
  <c r="E37" i="115"/>
  <c r="E37" i="42" s="1"/>
  <c r="AT38" i="4" s="1"/>
  <c r="E36" i="42"/>
  <c r="AT37" i="4" s="1"/>
  <c r="M37" i="115"/>
  <c r="M37" i="42" s="1"/>
  <c r="DN38" i="4" s="1"/>
  <c r="M36" i="42"/>
  <c r="DN37" i="4" s="1"/>
  <c r="N4" i="57"/>
  <c r="AD5" i="7" s="1"/>
  <c r="J4" i="57"/>
  <c r="V5" i="7" s="1"/>
  <c r="F4" i="57"/>
  <c r="N5" i="7" s="1"/>
  <c r="B4" i="57"/>
  <c r="F5" i="7" s="1"/>
  <c r="O4" i="57"/>
  <c r="AF5" i="7" s="1"/>
  <c r="K4" i="57"/>
  <c r="L4"/>
  <c r="Z5" i="7" s="1"/>
  <c r="H4" i="57"/>
  <c r="R5" i="7" s="1"/>
  <c r="D4" i="57"/>
  <c r="J5" i="7" s="1"/>
  <c r="D5" s="1"/>
  <c r="I4" i="57"/>
  <c r="T5" i="7" s="1"/>
  <c r="N8" i="57"/>
  <c r="AD9" i="7" s="1"/>
  <c r="J8" i="57"/>
  <c r="V9" i="7" s="1"/>
  <c r="F8" i="57"/>
  <c r="N9" i="7" s="1"/>
  <c r="B8" i="57"/>
  <c r="F9" i="7" s="1"/>
  <c r="O8" i="57"/>
  <c r="AF9" i="7" s="1"/>
  <c r="K8" i="57"/>
  <c r="G8"/>
  <c r="P9" i="7" s="1"/>
  <c r="L8" i="57"/>
  <c r="Z9" i="7" s="1"/>
  <c r="H8" i="57"/>
  <c r="R9" i="7" s="1"/>
  <c r="D8" i="57"/>
  <c r="J9" i="7" s="1"/>
  <c r="D9" s="1"/>
  <c r="E8" i="57"/>
  <c r="L9" i="7" s="1"/>
  <c r="I8" i="57"/>
  <c r="T9" i="7" s="1"/>
  <c r="N12" i="57"/>
  <c r="AD13" i="7" s="1"/>
  <c r="J12" i="57"/>
  <c r="V13" i="7" s="1"/>
  <c r="F12" i="57"/>
  <c r="N13" i="7" s="1"/>
  <c r="B12" i="57"/>
  <c r="F13" i="7" s="1"/>
  <c r="O12" i="57"/>
  <c r="AF13" i="7" s="1"/>
  <c r="K12" i="57"/>
  <c r="L12"/>
  <c r="Z13" i="7" s="1"/>
  <c r="H12" i="57"/>
  <c r="R13" i="7" s="1"/>
  <c r="D12" i="57"/>
  <c r="J13" i="7" s="1"/>
  <c r="D13" s="1"/>
  <c r="I12" i="57"/>
  <c r="T13" i="7" s="1"/>
  <c r="M12" i="57"/>
  <c r="AB13" i="7" s="1"/>
  <c r="N16" i="57"/>
  <c r="AD17" i="7" s="1"/>
  <c r="J16" i="57"/>
  <c r="V17" i="7" s="1"/>
  <c r="F16" i="57"/>
  <c r="N17" i="7" s="1"/>
  <c r="B16" i="57"/>
  <c r="F17" i="7" s="1"/>
  <c r="O16" i="57"/>
  <c r="AF17" i="7" s="1"/>
  <c r="K16" i="57"/>
  <c r="G16"/>
  <c r="P17" i="7" s="1"/>
  <c r="L16" i="57"/>
  <c r="Z17" i="7" s="1"/>
  <c r="H16" i="57"/>
  <c r="R17" i="7" s="1"/>
  <c r="D16" i="57"/>
  <c r="J17" i="7" s="1"/>
  <c r="D17" s="1"/>
  <c r="E16" i="57"/>
  <c r="L17" i="7" s="1"/>
  <c r="I16" i="57"/>
  <c r="T17" i="7" s="1"/>
  <c r="N20" i="57"/>
  <c r="AD21" i="7" s="1"/>
  <c r="J20" i="57"/>
  <c r="V21" i="7" s="1"/>
  <c r="F20" i="57"/>
  <c r="N21" i="7" s="1"/>
  <c r="B20" i="57"/>
  <c r="F21" i="7" s="1"/>
  <c r="O20" i="57"/>
  <c r="AF21" i="7" s="1"/>
  <c r="K20" i="57"/>
  <c r="X21" i="7" s="1"/>
  <c r="G20" i="57"/>
  <c r="P21" i="7" s="1"/>
  <c r="C20" i="57"/>
  <c r="H21" i="7" s="1"/>
  <c r="L20" i="57"/>
  <c r="Z21" i="7" s="1"/>
  <c r="H20" i="57"/>
  <c r="R21" i="7" s="1"/>
  <c r="D20" i="57"/>
  <c r="J21" i="7" s="1"/>
  <c r="D21" s="1"/>
  <c r="I20" i="57"/>
  <c r="T21" i="7" s="1"/>
  <c r="M20" i="57"/>
  <c r="AB21" i="7" s="1"/>
  <c r="N24" i="57"/>
  <c r="AD25" i="7" s="1"/>
  <c r="J24" i="57"/>
  <c r="V25" i="7" s="1"/>
  <c r="F24" i="57"/>
  <c r="N25" i="7" s="1"/>
  <c r="B24" i="57"/>
  <c r="F25" i="7" s="1"/>
  <c r="O24" i="57"/>
  <c r="AF25" i="7" s="1"/>
  <c r="K24" i="57"/>
  <c r="X25" i="7" s="1"/>
  <c r="G24" i="57"/>
  <c r="P25" i="7" s="1"/>
  <c r="C24" i="57"/>
  <c r="H25" i="7" s="1"/>
  <c r="L24" i="57"/>
  <c r="Z25" i="7" s="1"/>
  <c r="H24" i="57"/>
  <c r="R25" i="7" s="1"/>
  <c r="D24" i="57"/>
  <c r="J25" i="7" s="1"/>
  <c r="D25" s="1"/>
  <c r="E24" i="57"/>
  <c r="L25" i="7" s="1"/>
  <c r="I24" i="57"/>
  <c r="T25" i="7" s="1"/>
  <c r="N28" i="57"/>
  <c r="AD29" i="7" s="1"/>
  <c r="J28" i="57"/>
  <c r="V29" i="7" s="1"/>
  <c r="F28" i="57"/>
  <c r="N29" i="7" s="1"/>
  <c r="B28" i="57"/>
  <c r="F29" i="7" s="1"/>
  <c r="O28" i="57"/>
  <c r="AF29" i="7" s="1"/>
  <c r="K28" i="57"/>
  <c r="X29" i="7" s="1"/>
  <c r="G28" i="57"/>
  <c r="P29" i="7" s="1"/>
  <c r="C28" i="57"/>
  <c r="H29" i="7" s="1"/>
  <c r="L28" i="57"/>
  <c r="Z29" i="7" s="1"/>
  <c r="H28" i="57"/>
  <c r="R29" i="7" s="1"/>
  <c r="D28" i="57"/>
  <c r="J29" i="7" s="1"/>
  <c r="D29" s="1"/>
  <c r="I28" i="57"/>
  <c r="T29" i="7" s="1"/>
  <c r="M28" i="57"/>
  <c r="AB29" i="7" s="1"/>
  <c r="N32" i="57"/>
  <c r="AD33" i="7" s="1"/>
  <c r="J32" i="57"/>
  <c r="V33" i="7" s="1"/>
  <c r="F32" i="57"/>
  <c r="N33" i="7" s="1"/>
  <c r="B32" i="57"/>
  <c r="F33" i="7" s="1"/>
  <c r="O32" i="57"/>
  <c r="AF33" i="7" s="1"/>
  <c r="K32" i="57"/>
  <c r="X33" i="7" s="1"/>
  <c r="G32" i="57"/>
  <c r="P33" i="7" s="1"/>
  <c r="C32" i="57"/>
  <c r="H33" i="7" s="1"/>
  <c r="L32" i="57"/>
  <c r="Z33" i="7" s="1"/>
  <c r="H32" i="57"/>
  <c r="R33" i="7" s="1"/>
  <c r="D32" i="57"/>
  <c r="J33" i="7" s="1"/>
  <c r="D33" s="1"/>
  <c r="E32" i="57"/>
  <c r="L33" i="7" s="1"/>
  <c r="I32" i="57"/>
  <c r="T33" i="7" s="1"/>
  <c r="N36" i="57"/>
  <c r="AD37" i="7" s="1"/>
  <c r="J36" i="57"/>
  <c r="V37" i="7" s="1"/>
  <c r="F36" i="57"/>
  <c r="N37" i="7" s="1"/>
  <c r="B36" i="57"/>
  <c r="F37" i="7" s="1"/>
  <c r="O36" i="57"/>
  <c r="AF37" i="7" s="1"/>
  <c r="K36" i="57"/>
  <c r="X37" i="7" s="1"/>
  <c r="G36" i="57"/>
  <c r="P37" i="7" s="1"/>
  <c r="C36" i="57"/>
  <c r="H37" i="7" s="1"/>
  <c r="L36" i="57"/>
  <c r="Z37" i="7" s="1"/>
  <c r="H36" i="57"/>
  <c r="R37" i="7" s="1"/>
  <c r="D36" i="57"/>
  <c r="J37" i="7" s="1"/>
  <c r="D37" s="1"/>
  <c r="I36" i="57"/>
  <c r="T37" i="7" s="1"/>
  <c r="M36" i="57"/>
  <c r="AB37" i="7" s="1"/>
  <c r="CQ4" i="4"/>
  <c r="AS4" i="52"/>
  <c r="BY5" i="4"/>
  <c r="AI5" i="52"/>
  <c r="BY6" i="4"/>
  <c r="AI6" i="52"/>
  <c r="Y7"/>
  <c r="CQ8" i="4"/>
  <c r="AS8" i="52"/>
  <c r="BY9" i="4"/>
  <c r="AI9" i="52"/>
  <c r="BY10" i="4"/>
  <c r="AI10" i="52"/>
  <c r="BG11" i="4"/>
  <c r="Y11" i="52"/>
  <c r="W13" i="4"/>
  <c r="G13" i="52"/>
  <c r="BY13" i="4"/>
  <c r="AI13" i="52"/>
  <c r="BY14" i="4"/>
  <c r="AI14" i="52"/>
  <c r="Y15"/>
  <c r="CQ16" i="4"/>
  <c r="AS16" i="52"/>
  <c r="W17" i="4"/>
  <c r="G17" i="52"/>
  <c r="BY17" i="4"/>
  <c r="AI17" i="52"/>
  <c r="BY18" i="4"/>
  <c r="AI18" i="52"/>
  <c r="BG19" i="4"/>
  <c r="Y19" i="52"/>
  <c r="CQ20" i="4"/>
  <c r="AS20" i="52"/>
  <c r="AI21"/>
  <c r="BY21" i="4"/>
  <c r="BY22"/>
  <c r="AI22" i="52"/>
  <c r="DI23" i="4"/>
  <c r="BA23" i="52"/>
  <c r="CQ24" i="4"/>
  <c r="AS24" i="52"/>
  <c r="CQ25" i="4"/>
  <c r="AS25" i="52"/>
  <c r="AO30" i="4"/>
  <c r="N30" s="1"/>
  <c r="Q30" i="52"/>
  <c r="AO31" i="4"/>
  <c r="N31" s="1"/>
  <c r="Q31" i="52"/>
  <c r="CQ32" i="4"/>
  <c r="AS32" i="52"/>
  <c r="DI35" i="4"/>
  <c r="BA35" i="52"/>
  <c r="Q38"/>
  <c r="M4" i="58"/>
  <c r="M5" i="57"/>
  <c r="AB6" i="7" s="1"/>
  <c r="C16" i="57"/>
  <c r="H17" i="7" s="1"/>
  <c r="C15" i="58"/>
  <c r="D24" i="34"/>
  <c r="D24" i="36" s="1"/>
  <c r="D24" i="39" s="1"/>
  <c r="D24" i="27" s="1"/>
  <c r="AV25" i="3" s="1"/>
  <c r="J25" s="1"/>
  <c r="F23" i="35"/>
  <c r="F23" i="37" s="1"/>
  <c r="F23" i="34"/>
  <c r="F23" i="36" s="1"/>
  <c r="AE12" i="76"/>
  <c r="AI12" s="1"/>
  <c r="AI13"/>
  <c r="AA14" i="78" s="1"/>
  <c r="BO12" i="76"/>
  <c r="BS12" s="1"/>
  <c r="BG13" i="78" s="1"/>
  <c r="DT26" i="76"/>
  <c r="DB27" i="78" s="1"/>
  <c r="DV26" i="76"/>
  <c r="DW26"/>
  <c r="DU26"/>
  <c r="DC27" i="78" s="1"/>
  <c r="DU27" i="76"/>
  <c r="DW27"/>
  <c r="DT27"/>
  <c r="DB28" i="78" s="1"/>
  <c r="DV27" i="76"/>
  <c r="AI30"/>
  <c r="AK30"/>
  <c r="AH30"/>
  <c r="Z31" i="78" s="1"/>
  <c r="AJ30" i="76"/>
  <c r="BS32"/>
  <c r="BU32"/>
  <c r="BR32"/>
  <c r="BF33" i="78" s="1"/>
  <c r="BT32" i="76"/>
  <c r="DC34"/>
  <c r="DE34"/>
  <c r="DB34"/>
  <c r="CL35" i="78" s="1"/>
  <c r="DD34" i="76"/>
  <c r="DR31" i="3"/>
  <c r="ED31"/>
  <c r="ED32"/>
  <c r="FN32"/>
  <c r="DF35"/>
  <c r="EP35"/>
  <c r="BV37"/>
  <c r="BV21"/>
  <c r="BV5"/>
  <c r="BJ23"/>
  <c r="BJ7"/>
  <c r="Z25"/>
  <c r="Z9"/>
  <c r="L3" i="39"/>
  <c r="L3" i="27" s="1"/>
  <c r="EN4" i="3" s="1"/>
  <c r="F4" i="39"/>
  <c r="F4" i="27" s="1"/>
  <c r="BT5" i="3" s="1"/>
  <c r="L8" i="39"/>
  <c r="L8" i="27" s="1"/>
  <c r="EN9" i="3" s="1"/>
  <c r="G10" i="39"/>
  <c r="G10" i="27" s="1"/>
  <c r="CF11" i="3" s="1"/>
  <c r="CJ11" s="1"/>
  <c r="L10" i="39"/>
  <c r="L10" i="27" s="1"/>
  <c r="EN11" i="3" s="1"/>
  <c r="C12" i="39"/>
  <c r="C12" i="27" s="1"/>
  <c r="AJ13" i="3" s="1"/>
  <c r="J12" i="39"/>
  <c r="J12" i="27" s="1"/>
  <c r="DP13" i="3" s="1"/>
  <c r="O12" i="39"/>
  <c r="O12" i="27" s="1"/>
  <c r="FX13" i="3" s="1"/>
  <c r="GB13" s="1"/>
  <c r="N13" i="39"/>
  <c r="N13" i="27" s="1"/>
  <c r="FL14" i="3" s="1"/>
  <c r="B15" i="39"/>
  <c r="B15" i="27" s="1"/>
  <c r="X16" i="3" s="1"/>
  <c r="D16" i="39"/>
  <c r="D16" i="27" s="1"/>
  <c r="AV17" i="3" s="1"/>
  <c r="J17" s="1"/>
  <c r="N16" i="39"/>
  <c r="N16" i="27" s="1"/>
  <c r="FL17" i="3" s="1"/>
  <c r="E17" i="39"/>
  <c r="E17" i="27" s="1"/>
  <c r="BH18" i="3" s="1"/>
  <c r="O18" i="39"/>
  <c r="O18" i="27" s="1"/>
  <c r="FX19" i="3" s="1"/>
  <c r="GB19" s="1"/>
  <c r="C20" i="39"/>
  <c r="C20" i="27" s="1"/>
  <c r="AJ21" i="3" s="1"/>
  <c r="F20" i="39"/>
  <c r="F20" i="27" s="1"/>
  <c r="BT21" i="3" s="1"/>
  <c r="D21" i="39"/>
  <c r="D21" i="27" s="1"/>
  <c r="AV22" i="3" s="1"/>
  <c r="J22" s="1"/>
  <c r="I21" i="39"/>
  <c r="I21" i="27" s="1"/>
  <c r="DD22" i="3" s="1"/>
  <c r="L21" i="39"/>
  <c r="L21" i="27" s="1"/>
  <c r="EN22" i="3" s="1"/>
  <c r="C22" i="39"/>
  <c r="C22" i="27" s="1"/>
  <c r="AJ23" i="3" s="1"/>
  <c r="F22" i="39"/>
  <c r="F22" i="27" s="1"/>
  <c r="BT23" i="3" s="1"/>
  <c r="K22" i="39"/>
  <c r="K22" i="27" s="1"/>
  <c r="EB23" i="3" s="1"/>
  <c r="N22" i="39"/>
  <c r="N22" i="27" s="1"/>
  <c r="FL23" i="3" s="1"/>
  <c r="M23" i="39"/>
  <c r="M23" i="27" s="1"/>
  <c r="EZ24" i="3" s="1"/>
  <c r="J4" i="40"/>
  <c r="J4" i="28" s="1"/>
  <c r="O5"/>
  <c r="J7" i="40"/>
  <c r="J7" i="28" s="1"/>
  <c r="E8" i="40"/>
  <c r="E8" i="28" s="1"/>
  <c r="C10" i="40"/>
  <c r="C10" i="28" s="1"/>
  <c r="G11"/>
  <c r="B13" i="40"/>
  <c r="B13" i="28" s="1"/>
  <c r="O13"/>
  <c r="C15" i="40"/>
  <c r="C15" i="28" s="1"/>
  <c r="J16" i="40"/>
  <c r="J16" i="28" s="1"/>
  <c r="E18" i="40"/>
  <c r="E18" i="28" s="1"/>
  <c r="J19" i="40"/>
  <c r="J19" i="28" s="1"/>
  <c r="J20" i="40"/>
  <c r="J20" i="28" s="1"/>
  <c r="D21" i="40"/>
  <c r="D21" i="28" s="1"/>
  <c r="L21" i="40"/>
  <c r="L21" i="28" s="1"/>
  <c r="F22" i="40"/>
  <c r="F22" i="28" s="1"/>
  <c r="N22" i="40"/>
  <c r="N22" i="28" s="1"/>
  <c r="C23" i="40"/>
  <c r="C23" i="28" s="1"/>
  <c r="J23" i="40"/>
  <c r="J23" i="28" s="1"/>
  <c r="M23" i="40"/>
  <c r="M23" i="28" s="1"/>
  <c r="BD7" i="47"/>
  <c r="E12" i="57"/>
  <c r="L13" i="7" s="1"/>
  <c r="M16" i="57"/>
  <c r="AB17" i="7" s="1"/>
  <c r="G21" i="57"/>
  <c r="P22" i="7" s="1"/>
  <c r="O25" i="57"/>
  <c r="AF26" i="7" s="1"/>
  <c r="E37" i="57"/>
  <c r="L38" i="7" s="1"/>
  <c r="L41" s="1"/>
  <c r="N37" i="57"/>
  <c r="AD38" i="7" s="1"/>
  <c r="CU7" i="76"/>
  <c r="AA14"/>
  <c r="D36" i="3"/>
  <c r="D32"/>
  <c r="D28"/>
  <c r="D24"/>
  <c r="D20"/>
  <c r="D16"/>
  <c r="D12"/>
  <c r="D8"/>
  <c r="CB41"/>
  <c r="DX41"/>
  <c r="BW41"/>
  <c r="BV38"/>
  <c r="DS41"/>
  <c r="DR38"/>
  <c r="DR43" s="1"/>
  <c r="FO41"/>
  <c r="FN38"/>
  <c r="FN43" s="1"/>
  <c r="M38"/>
  <c r="M41" s="1"/>
  <c r="AW41"/>
  <c r="H12" i="34"/>
  <c r="H12" i="36" s="1"/>
  <c r="D37" i="115"/>
  <c r="D37" i="42" s="1"/>
  <c r="AK38" i="4" s="1"/>
  <c r="D36" i="42"/>
  <c r="AK37" i="4" s="1"/>
  <c r="H37" i="115"/>
  <c r="H37" i="42" s="1"/>
  <c r="BU38" i="4" s="1"/>
  <c r="H36" i="42"/>
  <c r="BU37" i="4" s="1"/>
  <c r="L37" i="115"/>
  <c r="L37" i="42" s="1"/>
  <c r="DE38" i="4" s="1"/>
  <c r="L36" i="42"/>
  <c r="DE37" i="4" s="1"/>
  <c r="S41"/>
  <c r="CM41"/>
  <c r="L3" i="57"/>
  <c r="Z4" i="7" s="1"/>
  <c r="H3" i="57"/>
  <c r="R4" i="7" s="1"/>
  <c r="D3" i="57"/>
  <c r="J4" i="7" s="1"/>
  <c r="I3" i="57"/>
  <c r="T4" i="7" s="1"/>
  <c r="E3" i="57"/>
  <c r="L4" i="7" s="1"/>
  <c r="N3" i="57"/>
  <c r="AD4" i="7" s="1"/>
  <c r="J3" i="57"/>
  <c r="V4" i="7" s="1"/>
  <c r="F3" i="57"/>
  <c r="N4" i="7" s="1"/>
  <c r="B3" i="57"/>
  <c r="F4" i="7" s="1"/>
  <c r="G3" i="57"/>
  <c r="P4" i="7" s="1"/>
  <c r="K3" i="57"/>
  <c r="O3"/>
  <c r="AF4" i="7" s="1"/>
  <c r="L7" i="57"/>
  <c r="Z8" i="7" s="1"/>
  <c r="H7" i="57"/>
  <c r="R8" i="7" s="1"/>
  <c r="D7" i="57"/>
  <c r="J8" i="7" s="1"/>
  <c r="D8" s="1"/>
  <c r="M7" i="57"/>
  <c r="AB8" i="7" s="1"/>
  <c r="I7" i="57"/>
  <c r="T8" i="7" s="1"/>
  <c r="E7" i="57"/>
  <c r="L8" i="7" s="1"/>
  <c r="N7" i="57"/>
  <c r="AD8" i="7" s="1"/>
  <c r="J7" i="57"/>
  <c r="V8" i="7" s="1"/>
  <c r="F7" i="57"/>
  <c r="N8" i="7" s="1"/>
  <c r="B7" i="57"/>
  <c r="F8" i="7" s="1"/>
  <c r="O7" i="57"/>
  <c r="AF8" i="7" s="1"/>
  <c r="L11" i="57"/>
  <c r="Z12" i="7" s="1"/>
  <c r="H11" i="57"/>
  <c r="R12" i="7" s="1"/>
  <c r="D11" i="57"/>
  <c r="J12" i="7" s="1"/>
  <c r="D12" s="1"/>
  <c r="M11" i="57"/>
  <c r="AB12" i="7" s="1"/>
  <c r="I11" i="57"/>
  <c r="T12" i="7" s="1"/>
  <c r="E11" i="57"/>
  <c r="L12" i="7" s="1"/>
  <c r="N11" i="57"/>
  <c r="AD12" i="7" s="1"/>
  <c r="J11" i="57"/>
  <c r="V12" i="7" s="1"/>
  <c r="F11" i="57"/>
  <c r="N12" i="7" s="1"/>
  <c r="B11" i="57"/>
  <c r="F12" i="7" s="1"/>
  <c r="K11" i="57"/>
  <c r="O11"/>
  <c r="AF12" i="7" s="1"/>
  <c r="L15" i="57"/>
  <c r="Z16" i="7" s="1"/>
  <c r="H15" i="57"/>
  <c r="R16" i="7" s="1"/>
  <c r="D15" i="57"/>
  <c r="J16" i="7" s="1"/>
  <c r="D16" s="1"/>
  <c r="M15" i="57"/>
  <c r="AB16" i="7" s="1"/>
  <c r="I15" i="57"/>
  <c r="T16" i="7" s="1"/>
  <c r="E15" i="57"/>
  <c r="L16" i="7" s="1"/>
  <c r="N15" i="57"/>
  <c r="AD16" i="7" s="1"/>
  <c r="J15" i="57"/>
  <c r="V16" i="7" s="1"/>
  <c r="F15" i="57"/>
  <c r="N16" i="7" s="1"/>
  <c r="B15" i="57"/>
  <c r="F16" i="7" s="1"/>
  <c r="O15" i="57"/>
  <c r="AF16" i="7" s="1"/>
  <c r="G15" i="57"/>
  <c r="P16" i="7" s="1"/>
  <c r="L19" i="57"/>
  <c r="Z20" i="7" s="1"/>
  <c r="H19" i="57"/>
  <c r="R20" i="7" s="1"/>
  <c r="D19" i="57"/>
  <c r="J20" i="7" s="1"/>
  <c r="D20" s="1"/>
  <c r="M19" i="57"/>
  <c r="AB20" i="7" s="1"/>
  <c r="I19" i="57"/>
  <c r="T20" i="7" s="1"/>
  <c r="E19" i="57"/>
  <c r="L20" i="7" s="1"/>
  <c r="N19" i="57"/>
  <c r="AD20" i="7" s="1"/>
  <c r="J19" i="57"/>
  <c r="V20" i="7" s="1"/>
  <c r="F19" i="57"/>
  <c r="N20" i="7" s="1"/>
  <c r="B19" i="57"/>
  <c r="F20" i="7" s="1"/>
  <c r="G19" i="57"/>
  <c r="P20" i="7" s="1"/>
  <c r="K19" i="57"/>
  <c r="X20" i="7" s="1"/>
  <c r="O19" i="57"/>
  <c r="AF20" i="7" s="1"/>
  <c r="L23" i="57"/>
  <c r="Z24" i="7" s="1"/>
  <c r="H23" i="57"/>
  <c r="R24" i="7" s="1"/>
  <c r="D23" i="57"/>
  <c r="J24" i="7" s="1"/>
  <c r="D24" s="1"/>
  <c r="M23" i="57"/>
  <c r="AB24" i="7" s="1"/>
  <c r="I23" i="57"/>
  <c r="T24" i="7" s="1"/>
  <c r="E23" i="57"/>
  <c r="L24" i="7" s="1"/>
  <c r="N23" i="57"/>
  <c r="AD24" i="7" s="1"/>
  <c r="J23" i="57"/>
  <c r="V24" i="7" s="1"/>
  <c r="F23" i="57"/>
  <c r="N24" i="7" s="1"/>
  <c r="B23" i="57"/>
  <c r="F24" i="7" s="1"/>
  <c r="O23" i="57"/>
  <c r="AF24" i="7" s="1"/>
  <c r="C23" i="57"/>
  <c r="H24" i="7" s="1"/>
  <c r="G23" i="57"/>
  <c r="P24" i="7" s="1"/>
  <c r="L27" i="57"/>
  <c r="Z28" i="7" s="1"/>
  <c r="H27" i="57"/>
  <c r="R28" i="7" s="1"/>
  <c r="D27" i="57"/>
  <c r="J28" i="7" s="1"/>
  <c r="D28" s="1"/>
  <c r="M27" i="57"/>
  <c r="AB28" i="7" s="1"/>
  <c r="I27" i="57"/>
  <c r="T28" i="7" s="1"/>
  <c r="E27" i="57"/>
  <c r="L28" i="7" s="1"/>
  <c r="N27" i="57"/>
  <c r="AD28" i="7" s="1"/>
  <c r="J27" i="57"/>
  <c r="V28" i="7" s="1"/>
  <c r="F27" i="57"/>
  <c r="N28" i="7" s="1"/>
  <c r="B27" i="57"/>
  <c r="F28" i="7" s="1"/>
  <c r="G27" i="57"/>
  <c r="P28" i="7" s="1"/>
  <c r="K27" i="57"/>
  <c r="X28" i="7" s="1"/>
  <c r="O27" i="57"/>
  <c r="AF28" i="7" s="1"/>
  <c r="L31" i="57"/>
  <c r="Z32" i="7" s="1"/>
  <c r="H31" i="57"/>
  <c r="R32" i="7" s="1"/>
  <c r="D31" i="57"/>
  <c r="J32" i="7" s="1"/>
  <c r="D32" s="1"/>
  <c r="M31" i="57"/>
  <c r="AB32" i="7" s="1"/>
  <c r="I31" i="57"/>
  <c r="T32" i="7" s="1"/>
  <c r="E31" i="57"/>
  <c r="L32" i="7" s="1"/>
  <c r="N31" i="57"/>
  <c r="AD32" i="7" s="1"/>
  <c r="J31" i="57"/>
  <c r="V32" i="7" s="1"/>
  <c r="F31" i="57"/>
  <c r="N32" i="7" s="1"/>
  <c r="B31" i="57"/>
  <c r="F32" i="7" s="1"/>
  <c r="O31" i="57"/>
  <c r="AF32" i="7" s="1"/>
  <c r="C31" i="57"/>
  <c r="H32" i="7" s="1"/>
  <c r="G31" i="57"/>
  <c r="P32" i="7" s="1"/>
  <c r="L35" i="57"/>
  <c r="Z36" i="7" s="1"/>
  <c r="H35" i="57"/>
  <c r="R36" i="7" s="1"/>
  <c r="D35" i="57"/>
  <c r="J36" i="7" s="1"/>
  <c r="D36" s="1"/>
  <c r="M35" i="57"/>
  <c r="AB36" i="7" s="1"/>
  <c r="I35" i="57"/>
  <c r="T36" i="7" s="1"/>
  <c r="E35" i="57"/>
  <c r="L36" i="7" s="1"/>
  <c r="N35" i="57"/>
  <c r="AD36" i="7" s="1"/>
  <c r="J35" i="57"/>
  <c r="V36" i="7" s="1"/>
  <c r="F35" i="57"/>
  <c r="N36" i="7" s="1"/>
  <c r="B35" i="57"/>
  <c r="F36" i="7" s="1"/>
  <c r="G35" i="57"/>
  <c r="P36" i="7" s="1"/>
  <c r="K35" i="57"/>
  <c r="X36" i="7" s="1"/>
  <c r="O35" i="57"/>
  <c r="AF36" i="7" s="1"/>
  <c r="L37" i="57"/>
  <c r="Z38" i="7" s="1"/>
  <c r="Z41" s="1"/>
  <c r="H37" i="57"/>
  <c r="R38" i="7" s="1"/>
  <c r="D37" i="57"/>
  <c r="J38" i="7" s="1"/>
  <c r="I37" i="57"/>
  <c r="T38" i="7" s="1"/>
  <c r="T41" s="1"/>
  <c r="J37" i="57"/>
  <c r="V38" i="7" s="1"/>
  <c r="V41" s="1"/>
  <c r="F37" i="57"/>
  <c r="N38" i="7" s="1"/>
  <c r="N41" s="1"/>
  <c r="K37" i="57"/>
  <c r="X38" i="7" s="1"/>
  <c r="O37" i="57"/>
  <c r="AF38" i="7" s="1"/>
  <c r="AF41" s="1"/>
  <c r="C37" i="57"/>
  <c r="H38" i="7" s="1"/>
  <c r="BI5" i="47"/>
  <c r="O4" i="46" s="1"/>
  <c r="EG5" i="4" s="1"/>
  <c r="BH6" i="47"/>
  <c r="DI4" i="4"/>
  <c r="BA4" i="52"/>
  <c r="CQ5" i="4"/>
  <c r="AS5" i="52"/>
  <c r="AO6" i="4"/>
  <c r="N6" s="1"/>
  <c r="Q6" i="52"/>
  <c r="CZ6" i="4"/>
  <c r="AW6" i="52"/>
  <c r="CH7" i="4"/>
  <c r="AM7" i="52"/>
  <c r="DI7" i="4"/>
  <c r="BA7" i="52"/>
  <c r="W8" i="4"/>
  <c r="G8" i="52"/>
  <c r="CQ9" i="4"/>
  <c r="AS9" i="52"/>
  <c r="AO10" i="4"/>
  <c r="N10" s="1"/>
  <c r="Q10" i="52"/>
  <c r="CZ10" i="4"/>
  <c r="AW10" i="52"/>
  <c r="DI11" i="4"/>
  <c r="W12"/>
  <c r="G12" i="52"/>
  <c r="DI12" i="4"/>
  <c r="BA12" i="52"/>
  <c r="AO14" i="4"/>
  <c r="N14" s="1"/>
  <c r="Q14" i="52"/>
  <c r="CZ14" i="4"/>
  <c r="AW14" i="52"/>
  <c r="CH15" i="4"/>
  <c r="AM15" i="52"/>
  <c r="DI15" i="4"/>
  <c r="BA15" i="52"/>
  <c r="W16" i="4"/>
  <c r="G16" i="52"/>
  <c r="DI16" i="4"/>
  <c r="BA16" i="52"/>
  <c r="CQ17" i="4"/>
  <c r="AS17" i="52"/>
  <c r="AO18" i="4"/>
  <c r="N18" s="1"/>
  <c r="Q18" i="52"/>
  <c r="CZ18" i="4"/>
  <c r="AW18" i="52"/>
  <c r="CH19" i="4"/>
  <c r="AM19" i="52"/>
  <c r="W20" i="4"/>
  <c r="G20" i="52"/>
  <c r="DI20" i="4"/>
  <c r="BA20" i="52"/>
  <c r="CQ21" i="4"/>
  <c r="AS21" i="52"/>
  <c r="AO22" i="4"/>
  <c r="N22" s="1"/>
  <c r="Q22" i="52"/>
  <c r="CZ22" i="4"/>
  <c r="AW22" i="52"/>
  <c r="AO23" i="4"/>
  <c r="N23" s="1"/>
  <c r="Q23" i="52"/>
  <c r="BY23" i="4"/>
  <c r="AI23" i="52"/>
  <c r="CQ23" i="4"/>
  <c r="AS23" i="52"/>
  <c r="BY24" i="4"/>
  <c r="AI24" i="52"/>
  <c r="W25" i="4"/>
  <c r="G25" i="52"/>
  <c r="CH25" i="4"/>
  <c r="AM25" i="52"/>
  <c r="W29" i="4"/>
  <c r="G29" i="52"/>
  <c r="BY30" i="4"/>
  <c r="AI30" i="52"/>
  <c r="EA31" i="4"/>
  <c r="BK31" i="52"/>
  <c r="W37" i="4"/>
  <c r="G37" i="52"/>
  <c r="BY38" i="4"/>
  <c r="AI38" i="52"/>
  <c r="BM5" i="9"/>
  <c r="CY6" i="11"/>
  <c r="M39"/>
  <c r="O38" i="9"/>
  <c r="AW39" i="11"/>
  <c r="CG39"/>
  <c r="BC38" i="9"/>
  <c r="BC41" s="1"/>
  <c r="DQ39" i="11"/>
  <c r="BW38" i="9"/>
  <c r="BW41" s="1"/>
  <c r="DC39" i="11"/>
  <c r="M37" i="53"/>
  <c r="M37" i="41"/>
  <c r="M37" i="31"/>
  <c r="M38" i="32" s="1"/>
  <c r="M37" i="38" s="1"/>
  <c r="L15" i="76"/>
  <c r="P15" s="1"/>
  <c r="J16" i="78" s="1"/>
  <c r="N14" i="76"/>
  <c r="AB14"/>
  <c r="X13"/>
  <c r="AV15"/>
  <c r="AZ15" s="1"/>
  <c r="AP16" i="78" s="1"/>
  <c r="AX14" i="76"/>
  <c r="BL14"/>
  <c r="BH13"/>
  <c r="AH25"/>
  <c r="Z26" i="78" s="1"/>
  <c r="AJ25" i="76"/>
  <c r="AK25"/>
  <c r="AI25"/>
  <c r="AA26" i="78" s="1"/>
  <c r="BA27" i="76"/>
  <c r="BC27"/>
  <c r="AZ27"/>
  <c r="AP28" i="78" s="1"/>
  <c r="BB27" i="76"/>
  <c r="CK29"/>
  <c r="CM29"/>
  <c r="CJ29"/>
  <c r="BV30" i="78" s="1"/>
  <c r="CL29" i="76"/>
  <c r="DU31"/>
  <c r="DW31"/>
  <c r="DT31"/>
  <c r="DB32" i="78" s="1"/>
  <c r="DV31" i="76"/>
  <c r="AI34"/>
  <c r="AK34"/>
  <c r="AH34"/>
  <c r="Z35" i="78" s="1"/>
  <c r="AJ34" i="76"/>
  <c r="BS36"/>
  <c r="BU36"/>
  <c r="BR36"/>
  <c r="BF37" i="78" s="1"/>
  <c r="BT36" i="76"/>
  <c r="CD6"/>
  <c r="CD14"/>
  <c r="CB14"/>
  <c r="BO15" i="78" s="1"/>
  <c r="H47" i="242"/>
  <c r="CO27" i="3" s="1"/>
  <c r="CP27" s="1"/>
  <c r="CQ27" s="1"/>
  <c r="CO26"/>
  <c r="CP26" s="1"/>
  <c r="CQ26" s="1"/>
  <c r="FN31"/>
  <c r="DR33"/>
  <c r="ED33"/>
  <c r="ED35"/>
  <c r="FN35"/>
  <c r="BV25"/>
  <c r="BV9"/>
  <c r="BJ27"/>
  <c r="BJ11"/>
  <c r="Z29"/>
  <c r="Z13"/>
  <c r="CS41"/>
  <c r="EO41"/>
  <c r="J4" i="39"/>
  <c r="J4" i="27" s="1"/>
  <c r="DP5" i="3" s="1"/>
  <c r="L4" i="39"/>
  <c r="L4" i="27" s="1"/>
  <c r="EN5" i="3" s="1"/>
  <c r="L6" i="39"/>
  <c r="L6" i="27" s="1"/>
  <c r="EN7" i="3" s="1"/>
  <c r="F9" i="39"/>
  <c r="F9" i="27" s="1"/>
  <c r="BT10" i="3" s="1"/>
  <c r="K10" i="39"/>
  <c r="K10" i="27" s="1"/>
  <c r="EB11" i="3" s="1"/>
  <c r="J11" i="39"/>
  <c r="J11" i="27" s="1"/>
  <c r="DP12" i="3" s="1"/>
  <c r="L11" i="39"/>
  <c r="L11" i="27" s="1"/>
  <c r="EN12" i="3" s="1"/>
  <c r="L12" i="39"/>
  <c r="L12" i="27" s="1"/>
  <c r="EN13" i="3" s="1"/>
  <c r="O14" i="39"/>
  <c r="O14" i="27" s="1"/>
  <c r="FX15" i="3" s="1"/>
  <c r="GB15" s="1"/>
  <c r="G18" i="39"/>
  <c r="G18" i="27" s="1"/>
  <c r="CF19" i="3" s="1"/>
  <c r="J19" i="39"/>
  <c r="J19" i="27" s="1"/>
  <c r="DP20" i="3" s="1"/>
  <c r="H20" i="39"/>
  <c r="H20" i="27" s="1"/>
  <c r="CR21" i="3" s="1"/>
  <c r="F21" i="39"/>
  <c r="F21" i="27" s="1"/>
  <c r="BT22" i="3" s="1"/>
  <c r="N21" i="39"/>
  <c r="N21" i="27" s="1"/>
  <c r="FL22" i="3" s="1"/>
  <c r="H22" i="39"/>
  <c r="H22" i="27" s="1"/>
  <c r="CR23" i="3" s="1"/>
  <c r="H23" i="39"/>
  <c r="H23" i="27" s="1"/>
  <c r="CR24" i="3" s="1"/>
  <c r="E7" i="40"/>
  <c r="E7" i="28" s="1"/>
  <c r="C8" i="40"/>
  <c r="C8" i="28" s="1"/>
  <c r="B11" i="40"/>
  <c r="B11" i="28" s="1"/>
  <c r="B12" i="40"/>
  <c r="B12" i="28" s="1"/>
  <c r="C13" i="40"/>
  <c r="C13" i="28" s="1"/>
  <c r="E15" i="40"/>
  <c r="E15" i="28" s="1"/>
  <c r="B19" i="40"/>
  <c r="B19" i="28" s="1"/>
  <c r="C20" i="40"/>
  <c r="C20" i="28" s="1"/>
  <c r="E21" i="40"/>
  <c r="E21" i="28" s="1"/>
  <c r="M21" i="40"/>
  <c r="M21" i="28" s="1"/>
  <c r="D22" i="40"/>
  <c r="D22" i="28" s="1"/>
  <c r="O22" i="40"/>
  <c r="O22" i="28" s="1"/>
  <c r="H23" i="40"/>
  <c r="H23" i="28" s="1"/>
  <c r="K15" i="57"/>
  <c r="W27" i="3"/>
  <c r="AU18"/>
  <c r="FK15"/>
  <c r="EY24"/>
  <c r="FD24" s="1"/>
  <c r="EM6"/>
  <c r="ER6" s="1"/>
  <c r="EM10"/>
  <c r="EM14"/>
  <c r="DO4"/>
  <c r="CQ13"/>
  <c r="CQ29"/>
  <c r="CQ33"/>
  <c r="CQ37"/>
  <c r="CE24"/>
  <c r="EY34"/>
  <c r="EM12"/>
  <c r="ER12" s="1"/>
  <c r="EM32"/>
  <c r="EA20"/>
  <c r="EA24"/>
  <c r="EA28"/>
  <c r="DO7"/>
  <c r="DO23"/>
  <c r="BS37"/>
  <c r="BG31"/>
  <c r="EY30"/>
  <c r="EM8"/>
  <c r="ER8" s="1"/>
  <c r="EM20"/>
  <c r="ER20" s="1"/>
  <c r="EM24"/>
  <c r="EM28"/>
  <c r="DO19"/>
  <c r="DO35"/>
  <c r="DC25"/>
  <c r="CQ7"/>
  <c r="CE34"/>
  <c r="BS33"/>
  <c r="EA36"/>
  <c r="DO15"/>
  <c r="DO31"/>
  <c r="DC13"/>
  <c r="DC17"/>
  <c r="CQ35"/>
  <c r="BS29"/>
  <c r="FK4"/>
  <c r="EA32"/>
  <c r="DO11"/>
  <c r="DC9"/>
  <c r="FK29"/>
  <c r="EA16"/>
  <c r="CQ31"/>
  <c r="FK33"/>
  <c r="EM36"/>
  <c r="D38"/>
  <c r="AR41"/>
  <c r="CN41"/>
  <c r="EJ41"/>
  <c r="AM41"/>
  <c r="AL38"/>
  <c r="AL43" s="1"/>
  <c r="CI41"/>
  <c r="CH38"/>
  <c r="CH43" s="1"/>
  <c r="EE41"/>
  <c r="ED38"/>
  <c r="ED43" s="1"/>
  <c r="BE4" i="52"/>
  <c r="BF4" s="1"/>
  <c r="AK4"/>
  <c r="AL4" s="1"/>
  <c r="S4"/>
  <c r="T4" s="1"/>
  <c r="BE6"/>
  <c r="BF6" s="1"/>
  <c r="AK6"/>
  <c r="AL6" s="1"/>
  <c r="S6"/>
  <c r="T6" s="1"/>
  <c r="BE8"/>
  <c r="BF8" s="1"/>
  <c r="AK8"/>
  <c r="AL8" s="1"/>
  <c r="S8"/>
  <c r="T8" s="1"/>
  <c r="BE10"/>
  <c r="BF10" s="1"/>
  <c r="AK10"/>
  <c r="AL10" s="1"/>
  <c r="S10"/>
  <c r="T10" s="1"/>
  <c r="BE12"/>
  <c r="BF12" s="1"/>
  <c r="AK12"/>
  <c r="AL12" s="1"/>
  <c r="S12"/>
  <c r="T12" s="1"/>
  <c r="BE14"/>
  <c r="BF14" s="1"/>
  <c r="AK14"/>
  <c r="AL14" s="1"/>
  <c r="S14"/>
  <c r="T14" s="1"/>
  <c r="BE16"/>
  <c r="BF16" s="1"/>
  <c r="AK16"/>
  <c r="AL16" s="1"/>
  <c r="S16"/>
  <c r="T16" s="1"/>
  <c r="BE18"/>
  <c r="BF18" s="1"/>
  <c r="AK18"/>
  <c r="AL18" s="1"/>
  <c r="S18"/>
  <c r="T18" s="1"/>
  <c r="BE20"/>
  <c r="BF20" s="1"/>
  <c r="AK20"/>
  <c r="AL20" s="1"/>
  <c r="S20"/>
  <c r="T20" s="1"/>
  <c r="BE22"/>
  <c r="BF22" s="1"/>
  <c r="AK22"/>
  <c r="AL22" s="1"/>
  <c r="S22"/>
  <c r="T22" s="1"/>
  <c r="U27"/>
  <c r="BY27" i="4"/>
  <c r="AI27" i="52"/>
  <c r="AO28" i="4"/>
  <c r="N28" s="1"/>
  <c r="Q28" i="52"/>
  <c r="BY28" i="4"/>
  <c r="AI28" i="52"/>
  <c r="DI28" i="4"/>
  <c r="BA28" i="52"/>
  <c r="AO29" i="4"/>
  <c r="N29" s="1"/>
  <c r="Q29" i="52"/>
  <c r="EA29" i="4"/>
  <c r="BK29" i="52"/>
  <c r="BG30" i="4"/>
  <c r="Y30" i="52"/>
  <c r="CQ30" i="4"/>
  <c r="AS30" i="52"/>
  <c r="EA30" i="4"/>
  <c r="BK30" i="52"/>
  <c r="DR31" i="4"/>
  <c r="BG31" i="52"/>
  <c r="Y33"/>
  <c r="BG33" i="4"/>
  <c r="AM33" i="52"/>
  <c r="W35" i="4"/>
  <c r="G35" i="52"/>
  <c r="BY35" i="4"/>
  <c r="AI35" i="52"/>
  <c r="AO36" i="4"/>
  <c r="N36" s="1"/>
  <c r="Q36" i="52"/>
  <c r="BY36" i="4"/>
  <c r="AI36" i="52"/>
  <c r="DI36" i="4"/>
  <c r="BA36" i="52"/>
  <c r="AO37" i="4"/>
  <c r="N37" s="1"/>
  <c r="Q37" i="52"/>
  <c r="EA37" i="4"/>
  <c r="BK37" i="52"/>
  <c r="W38" i="4"/>
  <c r="G38" i="52"/>
  <c r="BG38" i="4"/>
  <c r="Y38" i="52"/>
  <c r="AS38"/>
  <c r="EA38" i="4"/>
  <c r="EA41" s="1"/>
  <c r="BK38" i="52"/>
  <c r="G4" i="57"/>
  <c r="P5" i="7" s="1"/>
  <c r="P41" s="1"/>
  <c r="G5" i="58"/>
  <c r="C26" i="71"/>
  <c r="C24" i="70"/>
  <c r="F24"/>
  <c r="F26" i="71"/>
  <c r="U15" i="76"/>
  <c r="W14"/>
  <c r="BE15"/>
  <c r="BG14"/>
  <c r="CY13"/>
  <c r="DC13" s="1"/>
  <c r="CM14" i="78" s="1"/>
  <c r="CX14" i="76"/>
  <c r="DB14" s="1"/>
  <c r="CL15" i="78" s="1"/>
  <c r="DQ13" i="76"/>
  <c r="DU13" s="1"/>
  <c r="DC14" i="78" s="1"/>
  <c r="DU14" i="76"/>
  <c r="DC15" i="78" s="1"/>
  <c r="DP14" i="76"/>
  <c r="DT14" s="1"/>
  <c r="DB15" i="78" s="1"/>
  <c r="CU4" i="76"/>
  <c r="CU8"/>
  <c r="CU12"/>
  <c r="BK15"/>
  <c r="BJ15"/>
  <c r="BI15"/>
  <c r="AX16" i="78" s="1"/>
  <c r="BL15" i="76"/>
  <c r="DD19"/>
  <c r="DC19"/>
  <c r="DB19"/>
  <c r="CL20" i="78" s="1"/>
  <c r="DE19" i="76"/>
  <c r="AS21"/>
  <c r="AR21"/>
  <c r="AQ21"/>
  <c r="AH22" i="78" s="1"/>
  <c r="AT21" i="76"/>
  <c r="DD21"/>
  <c r="DC21"/>
  <c r="DB21"/>
  <c r="CL22" i="78" s="1"/>
  <c r="DE21" i="76"/>
  <c r="BK23"/>
  <c r="BJ23"/>
  <c r="BI23"/>
  <c r="AX24" i="78" s="1"/>
  <c r="BL23" i="76"/>
  <c r="BI41" i="3"/>
  <c r="DE41"/>
  <c r="FA41"/>
  <c r="D35" i="42"/>
  <c r="AK36" i="4" s="1"/>
  <c r="H35" i="42"/>
  <c r="BU36" i="4" s="1"/>
  <c r="L35" i="42"/>
  <c r="DE36" i="4" s="1"/>
  <c r="B36" i="42"/>
  <c r="S37" i="4" s="1"/>
  <c r="F36" i="42"/>
  <c r="BC37" i="4" s="1"/>
  <c r="J36" i="42"/>
  <c r="CM37" i="4" s="1"/>
  <c r="N36" i="42"/>
  <c r="DW37" i="4" s="1"/>
  <c r="AI5" i="47"/>
  <c r="I4" i="46" s="1"/>
  <c r="CE5" i="4" s="1"/>
  <c r="K4" i="52"/>
  <c r="AC4"/>
  <c r="AD4" s="1"/>
  <c r="BI4"/>
  <c r="BJ4" s="1"/>
  <c r="K6"/>
  <c r="AC6"/>
  <c r="AD6" s="1"/>
  <c r="BI6"/>
  <c r="BJ6" s="1"/>
  <c r="AC8"/>
  <c r="AD8" s="1"/>
  <c r="BI8"/>
  <c r="BJ8" s="1"/>
  <c r="K10"/>
  <c r="AC10"/>
  <c r="AD10" s="1"/>
  <c r="BI10"/>
  <c r="BJ10" s="1"/>
  <c r="AC12"/>
  <c r="AD12" s="1"/>
  <c r="BI12"/>
  <c r="BJ12" s="1"/>
  <c r="K14"/>
  <c r="AC14"/>
  <c r="AD14" s="1"/>
  <c r="BI14"/>
  <c r="BJ14" s="1"/>
  <c r="K16"/>
  <c r="AC16"/>
  <c r="AD16" s="1"/>
  <c r="BI16"/>
  <c r="BJ16" s="1"/>
  <c r="K18"/>
  <c r="AC18"/>
  <c r="AD18" s="1"/>
  <c r="BI18"/>
  <c r="BJ18" s="1"/>
  <c r="K20"/>
  <c r="AC20"/>
  <c r="AD20" s="1"/>
  <c r="BI20"/>
  <c r="BJ20" s="1"/>
  <c r="K22"/>
  <c r="AC22"/>
  <c r="AD22" s="1"/>
  <c r="BI22"/>
  <c r="BJ22" s="1"/>
  <c r="U23"/>
  <c r="E3" i="55"/>
  <c r="E5"/>
  <c r="N4"/>
  <c r="H14" i="57"/>
  <c r="R15" i="7" s="1"/>
  <c r="M37" i="57"/>
  <c r="AB38" i="7" s="1"/>
  <c r="K16" i="60"/>
  <c r="K16" i="59" s="1"/>
  <c r="DM5" i="76"/>
  <c r="DM9"/>
  <c r="DM13"/>
  <c r="CJ16"/>
  <c r="BV17" i="78" s="1"/>
  <c r="DO18" i="3"/>
  <c r="EA29"/>
  <c r="FK24"/>
  <c r="BG4" i="4"/>
  <c r="Y4" i="52"/>
  <c r="AO5" i="4"/>
  <c r="N5" s="1"/>
  <c r="Q5" i="52"/>
  <c r="BG6" i="4"/>
  <c r="Y6" i="52"/>
  <c r="AO7" i="4"/>
  <c r="N7" s="1"/>
  <c r="Q7" i="52"/>
  <c r="BG8" i="4"/>
  <c r="Y8" i="52"/>
  <c r="AO9" i="4"/>
  <c r="N9" s="1"/>
  <c r="Q9" i="52"/>
  <c r="BG10" i="4"/>
  <c r="Y10" i="52"/>
  <c r="Q11"/>
  <c r="AO13" i="4"/>
  <c r="N13" s="1"/>
  <c r="Q13" i="52"/>
  <c r="BG14" i="4"/>
  <c r="AO15"/>
  <c r="N15" s="1"/>
  <c r="Q15" i="52"/>
  <c r="BG16" i="4"/>
  <c r="Y16" i="52"/>
  <c r="AO17" i="4"/>
  <c r="N17" s="1"/>
  <c r="Q17" i="52"/>
  <c r="BG18" i="4"/>
  <c r="Q19" i="52"/>
  <c r="BG20" i="4"/>
  <c r="Y20" i="52"/>
  <c r="AO21" i="4"/>
  <c r="N21" s="1"/>
  <c r="Q21" i="52"/>
  <c r="BG22" i="4"/>
  <c r="DI24"/>
  <c r="DI25"/>
  <c r="BA25" i="52"/>
  <c r="AO26" i="4"/>
  <c r="N26" s="1"/>
  <c r="Q26" i="52"/>
  <c r="AI26"/>
  <c r="DI26" i="4"/>
  <c r="BA26" i="52"/>
  <c r="AO27" i="4"/>
  <c r="N27" s="1"/>
  <c r="Q27" i="52"/>
  <c r="W28" i="4"/>
  <c r="G28" i="52"/>
  <c r="BG28" i="4"/>
  <c r="CQ28"/>
  <c r="AS28" i="52"/>
  <c r="EA28" i="4"/>
  <c r="BK28" i="52"/>
  <c r="CQ29" i="4"/>
  <c r="AS29" i="52"/>
  <c r="DR29" i="4"/>
  <c r="CH31"/>
  <c r="DI31"/>
  <c r="BA31" i="52"/>
  <c r="W33" i="4"/>
  <c r="G33" i="52"/>
  <c r="AX33" i="4"/>
  <c r="U33" i="52"/>
  <c r="AO34" i="4"/>
  <c r="N34" s="1"/>
  <c r="Q34" i="52"/>
  <c r="BY34" i="4"/>
  <c r="AI34" i="52"/>
  <c r="DI34" i="4"/>
  <c r="BA34" i="52"/>
  <c r="AO35" i="4"/>
  <c r="N35" s="1"/>
  <c r="Q35" i="52"/>
  <c r="EA35" i="4"/>
  <c r="BK35" i="52"/>
  <c r="W36" i="4"/>
  <c r="G36" i="52"/>
  <c r="BG36" i="4"/>
  <c r="Y36" i="52"/>
  <c r="CQ36" i="4"/>
  <c r="AS36" i="52"/>
  <c r="BK36"/>
  <c r="BG37"/>
  <c r="B24" i="70"/>
  <c r="I25"/>
  <c r="I27" i="71"/>
  <c r="O26"/>
  <c r="O24" i="70"/>
  <c r="J14" i="76"/>
  <c r="F13"/>
  <c r="F12" s="1"/>
  <c r="AD15"/>
  <c r="AH15" s="1"/>
  <c r="Z16" i="78" s="1"/>
  <c r="AF14" i="76"/>
  <c r="AT14"/>
  <c r="AP13"/>
  <c r="AP12" s="1"/>
  <c r="BN15"/>
  <c r="BR15" s="1"/>
  <c r="BF16" i="78" s="1"/>
  <c r="BQ14" i="76"/>
  <c r="AA15"/>
  <c r="Z15"/>
  <c r="S16" i="78" s="1"/>
  <c r="Y15" i="76"/>
  <c r="R16" i="78" s="1"/>
  <c r="AB15" i="76"/>
  <c r="DV15"/>
  <c r="DU15"/>
  <c r="DC16" i="78" s="1"/>
  <c r="DT15" i="76"/>
  <c r="DB16" i="78" s="1"/>
  <c r="DW15" i="76"/>
  <c r="I19"/>
  <c r="H19"/>
  <c r="C20" i="78" s="1"/>
  <c r="G19" i="76"/>
  <c r="B20" i="78" s="1"/>
  <c r="J19" i="76"/>
  <c r="I21"/>
  <c r="H21"/>
  <c r="C22" i="78" s="1"/>
  <c r="G21" i="76"/>
  <c r="B22" i="78" s="1"/>
  <c r="J21" i="76"/>
  <c r="CL23"/>
  <c r="CK23"/>
  <c r="BW24" i="78" s="1"/>
  <c r="CJ23" i="76"/>
  <c r="BV24" i="78" s="1"/>
  <c r="CM23" i="76"/>
  <c r="D7" i="77"/>
  <c r="E7" s="1"/>
  <c r="C7" i="118"/>
  <c r="E10" i="77"/>
  <c r="C10"/>
  <c r="C7" i="47"/>
  <c r="C8" s="1"/>
  <c r="C9" s="1"/>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BF38"/>
  <c r="BG38" s="1"/>
  <c r="C4" i="55"/>
  <c r="B37" i="57"/>
  <c r="F38" i="7" s="1"/>
  <c r="CD5" i="76"/>
  <c r="CD9"/>
  <c r="CD13"/>
  <c r="DC14"/>
  <c r="AZ17"/>
  <c r="AP18" i="78" s="1"/>
  <c r="AI35" i="3"/>
  <c r="D5" i="4"/>
  <c r="B38" i="49"/>
  <c r="D38"/>
  <c r="F38"/>
  <c r="G38"/>
  <c r="I38"/>
  <c r="K38"/>
  <c r="J38"/>
  <c r="N38"/>
  <c r="E38"/>
  <c r="H38"/>
  <c r="L38"/>
  <c r="M38"/>
  <c r="O38"/>
  <c r="C38"/>
  <c r="M37" i="73"/>
  <c r="I37"/>
  <c r="E37"/>
  <c r="N37"/>
  <c r="J37"/>
  <c r="F37"/>
  <c r="B37"/>
  <c r="O37"/>
  <c r="K37"/>
  <c r="G37"/>
  <c r="C37"/>
  <c r="L5" i="47"/>
  <c r="K5"/>
  <c r="K6" s="1"/>
  <c r="K7" s="1"/>
  <c r="K8" s="1"/>
  <c r="K9" s="1"/>
  <c r="K10" s="1"/>
  <c r="K11" s="1"/>
  <c r="K12" s="1"/>
  <c r="K13" s="1"/>
  <c r="K14" s="1"/>
  <c r="K15" s="1"/>
  <c r="K16" s="1"/>
  <c r="K17" s="1"/>
  <c r="K18" s="1"/>
  <c r="K19" s="1"/>
  <c r="K20" s="1"/>
  <c r="K21" s="1"/>
  <c r="K22" s="1"/>
  <c r="K23" s="1"/>
  <c r="K24" s="1"/>
  <c r="K25" s="1"/>
  <c r="K26" s="1"/>
  <c r="K27" s="1"/>
  <c r="K28" s="1"/>
  <c r="K29" s="1"/>
  <c r="K30" s="1"/>
  <c r="K31" s="1"/>
  <c r="K32" s="1"/>
  <c r="K33" s="1"/>
  <c r="K34" s="1"/>
  <c r="K35" s="1"/>
  <c r="K36" s="1"/>
  <c r="K37" s="1"/>
  <c r="K38" s="1"/>
  <c r="EA25" i="4"/>
  <c r="W26"/>
  <c r="G26" i="52"/>
  <c r="BG26" i="4"/>
  <c r="Y26" i="52"/>
  <c r="CQ26" i="4"/>
  <c r="AS26" i="52"/>
  <c r="EA26" i="4"/>
  <c r="CQ27"/>
  <c r="AS27" i="52"/>
  <c r="DR27" i="4"/>
  <c r="BG29"/>
  <c r="Y29" i="52"/>
  <c r="CH29" i="4"/>
  <c r="AM29" i="52"/>
  <c r="DI29" i="4"/>
  <c r="BA29" i="52"/>
  <c r="W31" i="4"/>
  <c r="G31" i="52"/>
  <c r="AX31" i="4"/>
  <c r="U31" i="52"/>
  <c r="BY31" i="4"/>
  <c r="AI31" i="52"/>
  <c r="AO32" i="4"/>
  <c r="N32" s="1"/>
  <c r="Q32" i="52"/>
  <c r="DI32" i="4"/>
  <c r="BA32" i="52"/>
  <c r="AO33" i="4"/>
  <c r="N33" s="1"/>
  <c r="Q33" i="52"/>
  <c r="EA33" i="4"/>
  <c r="BK33" i="52"/>
  <c r="W34" i="4"/>
  <c r="G34" i="52"/>
  <c r="BG34" i="4"/>
  <c r="Y34" i="52"/>
  <c r="CQ34" i="4"/>
  <c r="AS34" i="52"/>
  <c r="EA34" i="4"/>
  <c r="BK34" i="52"/>
  <c r="CQ35" i="4"/>
  <c r="DR35"/>
  <c r="BG35" i="52"/>
  <c r="BG37" i="4"/>
  <c r="Y37" i="52"/>
  <c r="AM37"/>
  <c r="DI37" i="4"/>
  <c r="N3" i="55"/>
  <c r="N3" i="53"/>
  <c r="N5" i="55"/>
  <c r="N5" i="53"/>
  <c r="E27" i="71"/>
  <c r="K26"/>
  <c r="N24" i="70"/>
  <c r="N26" i="71"/>
  <c r="M15"/>
  <c r="M14" i="70" s="1"/>
  <c r="BX13" i="76"/>
  <c r="BW14"/>
  <c r="CA14" s="1"/>
  <c r="BN15" i="78" s="1"/>
  <c r="CV13" i="76"/>
  <c r="CR12"/>
  <c r="CR11" s="1"/>
  <c r="DN13"/>
  <c r="DJ12"/>
  <c r="DJ11" s="1"/>
  <c r="C15"/>
  <c r="E14"/>
  <c r="AM15"/>
  <c r="AO14"/>
  <c r="AS14" s="1"/>
  <c r="P25"/>
  <c r="J26" i="78" s="1"/>
  <c r="R25" i="76"/>
  <c r="S25"/>
  <c r="Q25"/>
  <c r="K26" i="78" s="1"/>
  <c r="BR25" i="76"/>
  <c r="BF26" i="78" s="1"/>
  <c r="BT25" i="76"/>
  <c r="BS25"/>
  <c r="CJ25"/>
  <c r="BV26" i="78" s="1"/>
  <c r="CL25" i="76"/>
  <c r="CM25"/>
  <c r="CK25"/>
  <c r="P26"/>
  <c r="J27" i="78" s="1"/>
  <c r="R26" i="76"/>
  <c r="Q26"/>
  <c r="AH26"/>
  <c r="Z27" i="78" s="1"/>
  <c r="AJ26" i="76"/>
  <c r="AK26"/>
  <c r="AI26"/>
  <c r="CJ26"/>
  <c r="BV27" i="78" s="1"/>
  <c r="CL26" i="76"/>
  <c r="CK26"/>
  <c r="BW27" i="78" s="1"/>
  <c r="DB26" i="76"/>
  <c r="CL27" i="78" s="1"/>
  <c r="DD26" i="76"/>
  <c r="DE26"/>
  <c r="DC26"/>
  <c r="CM27" i="78" s="1"/>
  <c r="DU37" i="76"/>
  <c r="DW37"/>
  <c r="DT37"/>
  <c r="DB38" i="78" s="1"/>
  <c r="DV37" i="76"/>
  <c r="BS38"/>
  <c r="BU38"/>
  <c r="BR38"/>
  <c r="BF39" i="78" s="1"/>
  <c r="BT38" i="76"/>
  <c r="DM6"/>
  <c r="DM10"/>
  <c r="AT13"/>
  <c r="DM14"/>
  <c r="DN14"/>
  <c r="CL15"/>
  <c r="CJ15"/>
  <c r="BV16" i="78" s="1"/>
  <c r="BB18" i="76"/>
  <c r="BA18"/>
  <c r="AQ19" i="78" s="1"/>
  <c r="AZ18" i="76"/>
  <c r="AP19" i="78" s="1"/>
  <c r="BC18" i="76"/>
  <c r="CD18"/>
  <c r="CB18"/>
  <c r="BO19" i="78" s="1"/>
  <c r="CA18" i="76"/>
  <c r="BN19" i="78" s="1"/>
  <c r="BB20" i="76"/>
  <c r="BA20"/>
  <c r="AZ20"/>
  <c r="AP21" i="78" s="1"/>
  <c r="BC20" i="76"/>
  <c r="CD20"/>
  <c r="CB20"/>
  <c r="CA20"/>
  <c r="BN21" i="78" s="1"/>
  <c r="DM22" i="76"/>
  <c r="DL22"/>
  <c r="DK22"/>
  <c r="CT23" i="78" s="1"/>
  <c r="DN22" i="76"/>
  <c r="J6" i="77"/>
  <c r="AI24" i="76"/>
  <c r="AJ24"/>
  <c r="AK24"/>
  <c r="AH24"/>
  <c r="Z25" i="78" s="1"/>
  <c r="D12" i="77"/>
  <c r="E12" s="1"/>
  <c r="C12" i="118"/>
  <c r="EJ41" i="4"/>
  <c r="L37" i="73"/>
  <c r="P17" i="76"/>
  <c r="J18" i="78" s="1"/>
  <c r="BG35" i="3"/>
  <c r="DC32"/>
  <c r="DC24"/>
  <c r="FK37"/>
  <c r="FK35"/>
  <c r="FK31"/>
  <c r="FK17"/>
  <c r="EY5"/>
  <c r="DN5" i="11"/>
  <c r="DK5" s="1"/>
  <c r="T5" i="9"/>
  <c r="V6" i="11"/>
  <c r="AN5" i="9"/>
  <c r="BF6" i="11"/>
  <c r="J38" i="9"/>
  <c r="J41" s="1"/>
  <c r="D39" i="11"/>
  <c r="AN39"/>
  <c r="AD38" i="9"/>
  <c r="BX39" i="11"/>
  <c r="DH39"/>
  <c r="BR38" i="9"/>
  <c r="DF44" i="76"/>
  <c r="AL44"/>
  <c r="E5" i="118"/>
  <c r="G5" i="77"/>
  <c r="H5" s="1"/>
  <c r="AH27" i="76"/>
  <c r="Z28" i="78" s="1"/>
  <c r="AJ27" i="76"/>
  <c r="DC27"/>
  <c r="CM28" i="78" s="1"/>
  <c r="DE27" i="76"/>
  <c r="DB27"/>
  <c r="CL28" i="78" s="1"/>
  <c r="DD27" i="76"/>
  <c r="BA28"/>
  <c r="AQ29" i="78" s="1"/>
  <c r="BC28" i="76"/>
  <c r="AZ28"/>
  <c r="AP29" i="78" s="1"/>
  <c r="BB28" i="76"/>
  <c r="DU28"/>
  <c r="DC29" i="78" s="1"/>
  <c r="DW28" i="76"/>
  <c r="DT28"/>
  <c r="DB29" i="78" s="1"/>
  <c r="DV28" i="76"/>
  <c r="BS29"/>
  <c r="BG30" i="78" s="1"/>
  <c r="BU29" i="76"/>
  <c r="BR29"/>
  <c r="BF30" i="78" s="1"/>
  <c r="BT29" i="76"/>
  <c r="Q30"/>
  <c r="K31" i="78" s="1"/>
  <c r="S30" i="76"/>
  <c r="P30"/>
  <c r="J31" i="78" s="1"/>
  <c r="R30" i="76"/>
  <c r="CK30"/>
  <c r="BW31" i="78" s="1"/>
  <c r="CM30" i="76"/>
  <c r="CJ30"/>
  <c r="BV31" i="78" s="1"/>
  <c r="CL30" i="76"/>
  <c r="AI31"/>
  <c r="AA32" i="78" s="1"/>
  <c r="AK31" i="76"/>
  <c r="AH31"/>
  <c r="Z32" i="78" s="1"/>
  <c r="AJ31" i="76"/>
  <c r="DC31"/>
  <c r="CM32" i="78" s="1"/>
  <c r="DE31" i="76"/>
  <c r="DB31"/>
  <c r="CL32" i="78" s="1"/>
  <c r="DD31" i="76"/>
  <c r="BA32"/>
  <c r="AQ33" i="78" s="1"/>
  <c r="BC32" i="76"/>
  <c r="AZ32"/>
  <c r="AP33" i="78" s="1"/>
  <c r="BB32" i="76"/>
  <c r="DU32"/>
  <c r="DC33" i="78" s="1"/>
  <c r="DW32" i="76"/>
  <c r="DT32"/>
  <c r="DB33" i="78" s="1"/>
  <c r="DV32" i="76"/>
  <c r="BS33"/>
  <c r="BG34" i="78" s="1"/>
  <c r="BU33" i="76"/>
  <c r="BR33"/>
  <c r="BF34" i="78" s="1"/>
  <c r="BT33" i="76"/>
  <c r="Q34"/>
  <c r="K35" i="78" s="1"/>
  <c r="S34" i="76"/>
  <c r="P34"/>
  <c r="J35" i="78" s="1"/>
  <c r="R34" i="76"/>
  <c r="CK34"/>
  <c r="BW35" i="78" s="1"/>
  <c r="CM34" i="76"/>
  <c r="CJ34"/>
  <c r="BV35" i="78" s="1"/>
  <c r="CL34" i="76"/>
  <c r="AI35"/>
  <c r="AA36" i="78" s="1"/>
  <c r="AK35" i="76"/>
  <c r="AH35"/>
  <c r="Z36" i="78" s="1"/>
  <c r="AJ35" i="76"/>
  <c r="DC35"/>
  <c r="CM36" i="78" s="1"/>
  <c r="DE35" i="76"/>
  <c r="DB35"/>
  <c r="CL36" i="78" s="1"/>
  <c r="DD35" i="76"/>
  <c r="BA36"/>
  <c r="AQ37" i="78" s="1"/>
  <c r="BC36" i="76"/>
  <c r="AZ36"/>
  <c r="AP37" i="78" s="1"/>
  <c r="BB36" i="76"/>
  <c r="DU36"/>
  <c r="DC37" i="78" s="1"/>
  <c r="DW36" i="76"/>
  <c r="DT36"/>
  <c r="DB37" i="78" s="1"/>
  <c r="DV36" i="76"/>
  <c r="BS37"/>
  <c r="BG38" i="78" s="1"/>
  <c r="BU37" i="76"/>
  <c r="BR37"/>
  <c r="BF38" i="78" s="1"/>
  <c r="BT37" i="76"/>
  <c r="BA38"/>
  <c r="AQ39" i="78" s="1"/>
  <c r="BC38" i="76"/>
  <c r="AZ38"/>
  <c r="AP39" i="78" s="1"/>
  <c r="BB38" i="76"/>
  <c r="CL5"/>
  <c r="DV5"/>
  <c r="DD7"/>
  <c r="CL9"/>
  <c r="DV9"/>
  <c r="DD11"/>
  <c r="BA12"/>
  <c r="CL13"/>
  <c r="CJ13"/>
  <c r="BV14" i="78" s="1"/>
  <c r="DV13" i="76"/>
  <c r="AJ14"/>
  <c r="AI14"/>
  <c r="AA15" i="78" s="1"/>
  <c r="BS14" i="76"/>
  <c r="BU15"/>
  <c r="BS15"/>
  <c r="BG16" i="78" s="1"/>
  <c r="R16" i="76"/>
  <c r="Q16"/>
  <c r="P16"/>
  <c r="J17" i="78" s="1"/>
  <c r="CU16" i="76"/>
  <c r="CV16"/>
  <c r="CS16"/>
  <c r="CD17" i="78" s="1"/>
  <c r="AA17" i="76"/>
  <c r="Z17"/>
  <c r="S18" i="78" s="1"/>
  <c r="Y17" i="76"/>
  <c r="R18" i="78" s="1"/>
  <c r="BK17" i="76"/>
  <c r="BJ17"/>
  <c r="BI17"/>
  <c r="AX18" i="78" s="1"/>
  <c r="CL17" i="76"/>
  <c r="CJ17"/>
  <c r="BV18" i="78" s="1"/>
  <c r="DV17" i="76"/>
  <c r="DU17"/>
  <c r="DC18" i="78" s="1"/>
  <c r="DT17" i="76"/>
  <c r="DB18" i="78" s="1"/>
  <c r="BS18" i="76"/>
  <c r="BR18"/>
  <c r="BF19" i="78" s="1"/>
  <c r="AA19" i="76"/>
  <c r="Z19"/>
  <c r="S20" i="78" s="1"/>
  <c r="Y19" i="76"/>
  <c r="R20" i="78" s="1"/>
  <c r="DV19" i="76"/>
  <c r="DU19"/>
  <c r="DC20" i="78" s="1"/>
  <c r="DT19" i="76"/>
  <c r="DB20" i="78" s="1"/>
  <c r="BS20" i="76"/>
  <c r="BR20"/>
  <c r="BF21" i="78" s="1"/>
  <c r="BB22" i="76"/>
  <c r="BA22"/>
  <c r="AQ23" i="78" s="1"/>
  <c r="AZ22" i="76"/>
  <c r="AP23" i="78" s="1"/>
  <c r="CD22" i="76"/>
  <c r="CB22"/>
  <c r="BO23" i="78" s="1"/>
  <c r="CA22" i="76"/>
  <c r="BN23" i="78" s="1"/>
  <c r="I23" i="76"/>
  <c r="H23"/>
  <c r="G23"/>
  <c r="B24" i="78" s="1"/>
  <c r="BU23" i="76"/>
  <c r="BS23"/>
  <c r="DD23"/>
  <c r="DC23"/>
  <c r="CM24" i="78" s="1"/>
  <c r="DB23" i="76"/>
  <c r="CL24" i="78" s="1"/>
  <c r="AR24" i="76"/>
  <c r="AS24"/>
  <c r="AT24"/>
  <c r="DV24"/>
  <c r="DT24"/>
  <c r="DB25" i="78" s="1"/>
  <c r="DW24" i="76"/>
  <c r="DU24"/>
  <c r="DC25" i="78" s="1"/>
  <c r="I5" i="52"/>
  <c r="J5" s="1"/>
  <c r="AC5"/>
  <c r="AD5" s="1"/>
  <c r="AU5"/>
  <c r="AV5" s="1"/>
  <c r="I7"/>
  <c r="J7" s="1"/>
  <c r="AC7"/>
  <c r="AD7" s="1"/>
  <c r="AU7"/>
  <c r="AV7" s="1"/>
  <c r="I9"/>
  <c r="J9" s="1"/>
  <c r="AC9"/>
  <c r="AD9" s="1"/>
  <c r="AU9"/>
  <c r="AV9" s="1"/>
  <c r="I11"/>
  <c r="J11" s="1"/>
  <c r="AC11"/>
  <c r="AD11" s="1"/>
  <c r="AU11"/>
  <c r="AV11" s="1"/>
  <c r="I13"/>
  <c r="J13" s="1"/>
  <c r="AC13"/>
  <c r="AD13" s="1"/>
  <c r="AU13"/>
  <c r="AV13" s="1"/>
  <c r="I15"/>
  <c r="J15" s="1"/>
  <c r="AC15"/>
  <c r="AD15" s="1"/>
  <c r="AU15"/>
  <c r="AV15" s="1"/>
  <c r="I17"/>
  <c r="J17" s="1"/>
  <c r="AC17"/>
  <c r="AD17" s="1"/>
  <c r="AU17"/>
  <c r="AV17" s="1"/>
  <c r="I19"/>
  <c r="J19" s="1"/>
  <c r="AC19"/>
  <c r="AD19" s="1"/>
  <c r="AU19"/>
  <c r="AV19" s="1"/>
  <c r="I21"/>
  <c r="J21" s="1"/>
  <c r="AC21"/>
  <c r="AD21" s="1"/>
  <c r="AU21"/>
  <c r="AV21" s="1"/>
  <c r="I23"/>
  <c r="J23" s="1"/>
  <c r="AC23"/>
  <c r="AD23" s="1"/>
  <c r="AU23"/>
  <c r="AV23" s="1"/>
  <c r="S24"/>
  <c r="T24" s="1"/>
  <c r="AK24"/>
  <c r="AL24" s="1"/>
  <c r="BE24"/>
  <c r="BF24" s="1"/>
  <c r="I25"/>
  <c r="J25" s="1"/>
  <c r="AC25"/>
  <c r="AD25" s="1"/>
  <c r="AU25"/>
  <c r="AV25" s="1"/>
  <c r="S26"/>
  <c r="T26" s="1"/>
  <c r="AK26"/>
  <c r="AL26" s="1"/>
  <c r="BE26"/>
  <c r="BF26" s="1"/>
  <c r="I27"/>
  <c r="J27" s="1"/>
  <c r="AC27"/>
  <c r="AD27" s="1"/>
  <c r="AU27"/>
  <c r="AV27" s="1"/>
  <c r="S28"/>
  <c r="T28" s="1"/>
  <c r="AK28"/>
  <c r="AL28" s="1"/>
  <c r="BE28"/>
  <c r="BF28" s="1"/>
  <c r="I29"/>
  <c r="J29" s="1"/>
  <c r="AC29"/>
  <c r="AD29" s="1"/>
  <c r="AU29"/>
  <c r="AV29" s="1"/>
  <c r="S30"/>
  <c r="T30" s="1"/>
  <c r="AK30"/>
  <c r="AL30" s="1"/>
  <c r="BE30"/>
  <c r="BF30" s="1"/>
  <c r="I31"/>
  <c r="J31" s="1"/>
  <c r="AC31"/>
  <c r="AD31" s="1"/>
  <c r="AU31"/>
  <c r="AV31" s="1"/>
  <c r="S32"/>
  <c r="T32" s="1"/>
  <c r="AK32"/>
  <c r="AL32" s="1"/>
  <c r="BE32"/>
  <c r="BF32" s="1"/>
  <c r="I33"/>
  <c r="J33" s="1"/>
  <c r="AC33"/>
  <c r="AD33" s="1"/>
  <c r="AU33"/>
  <c r="AV33" s="1"/>
  <c r="S34"/>
  <c r="T34" s="1"/>
  <c r="AK34"/>
  <c r="AL34" s="1"/>
  <c r="BE34"/>
  <c r="BF34" s="1"/>
  <c r="I35"/>
  <c r="J35" s="1"/>
  <c r="AC35"/>
  <c r="AD35" s="1"/>
  <c r="AU35"/>
  <c r="AV35" s="1"/>
  <c r="S36"/>
  <c r="T36" s="1"/>
  <c r="AK36"/>
  <c r="AL36" s="1"/>
  <c r="BE36"/>
  <c r="BF36" s="1"/>
  <c r="I37"/>
  <c r="J37" s="1"/>
  <c r="AC37"/>
  <c r="AD37" s="1"/>
  <c r="AU37"/>
  <c r="AV37" s="1"/>
  <c r="S38"/>
  <c r="T38" s="1"/>
  <c r="AK38"/>
  <c r="AL38" s="1"/>
  <c r="BE38"/>
  <c r="BF38" s="1"/>
  <c r="D13" i="76"/>
  <c r="V13"/>
  <c r="Z13" s="1"/>
  <c r="S14" i="78" s="1"/>
  <c r="AN13" i="76"/>
  <c r="BF13"/>
  <c r="BJ13" s="1"/>
  <c r="DA13"/>
  <c r="DS13"/>
  <c r="O14"/>
  <c r="AG14"/>
  <c r="AY14"/>
  <c r="CP14"/>
  <c r="CT14" s="1"/>
  <c r="CE15" i="78" s="1"/>
  <c r="BD41" i="76"/>
  <c r="AL43"/>
  <c r="H15" i="77"/>
  <c r="Z37" i="76"/>
  <c r="S38" i="78" s="1"/>
  <c r="CT37" i="76"/>
  <c r="DD4"/>
  <c r="CL6"/>
  <c r="DV6"/>
  <c r="DD8"/>
  <c r="CL10"/>
  <c r="DV10"/>
  <c r="DD12"/>
  <c r="CL14"/>
  <c r="DV14"/>
  <c r="AJ15"/>
  <c r="CS15"/>
  <c r="CD16" i="78" s="1"/>
  <c r="CJ18" i="76"/>
  <c r="BV19" i="78" s="1"/>
  <c r="CJ20" i="76"/>
  <c r="BV21" i="78" s="1"/>
  <c r="P21" i="76"/>
  <c r="J22" i="78" s="1"/>
  <c r="AZ21" i="76"/>
  <c r="AP22" i="78" s="1"/>
  <c r="CA21" i="76"/>
  <c r="BN22" i="78" s="1"/>
  <c r="DK21" i="76"/>
  <c r="CT22" i="78" s="1"/>
  <c r="G24" i="76"/>
  <c r="B25" i="78" s="1"/>
  <c r="E13" i="77"/>
  <c r="AI28" i="3"/>
  <c r="AI20"/>
  <c r="BG32"/>
  <c r="CE32"/>
  <c r="CQ24"/>
  <c r="DO8"/>
  <c r="DT8" s="1"/>
  <c r="EA18"/>
  <c r="EY35"/>
  <c r="EY21"/>
  <c r="FK10"/>
  <c r="FP10" s="1"/>
  <c r="O5" i="9"/>
  <c r="M6" i="11"/>
  <c r="BC6"/>
  <c r="AX6" s="1"/>
  <c r="BK5" i="10" s="1"/>
  <c r="AE39" i="11"/>
  <c r="Y38" i="9"/>
  <c r="Y41" s="1"/>
  <c r="BO39" i="11"/>
  <c r="AS38" i="9"/>
  <c r="AS41" s="1"/>
  <c r="CY39" i="11"/>
  <c r="BM38" i="9"/>
  <c r="BA41" i="11"/>
  <c r="CM22" i="76"/>
  <c r="CI21"/>
  <c r="CI20" s="1"/>
  <c r="DF42"/>
  <c r="AL42"/>
  <c r="AZ25"/>
  <c r="AP26" i="78" s="1"/>
  <c r="BB25" i="76"/>
  <c r="DT25"/>
  <c r="DB26" i="78" s="1"/>
  <c r="DV25" i="76"/>
  <c r="BR26"/>
  <c r="BF27" i="78" s="1"/>
  <c r="BT26" i="76"/>
  <c r="P27"/>
  <c r="J28" i="78" s="1"/>
  <c r="R27" i="76"/>
  <c r="CK27"/>
  <c r="BW28" i="78" s="1"/>
  <c r="CM27" i="76"/>
  <c r="CJ27"/>
  <c r="BV28" i="78" s="1"/>
  <c r="CL27" i="76"/>
  <c r="AI28"/>
  <c r="AA29" i="78" s="1"/>
  <c r="AK28" i="76"/>
  <c r="AH28"/>
  <c r="Z29" i="78" s="1"/>
  <c r="AJ28" i="76"/>
  <c r="DC28"/>
  <c r="CM29" i="78" s="1"/>
  <c r="DE28" i="76"/>
  <c r="DB28"/>
  <c r="CL29" i="78" s="1"/>
  <c r="DD28" i="76"/>
  <c r="BA29"/>
  <c r="AQ30" i="78" s="1"/>
  <c r="BC29" i="76"/>
  <c r="AZ29"/>
  <c r="AP30" i="78" s="1"/>
  <c r="BB29" i="76"/>
  <c r="DU29"/>
  <c r="DC30" i="78" s="1"/>
  <c r="DW29" i="76"/>
  <c r="DT29"/>
  <c r="DB30" i="78" s="1"/>
  <c r="DV29" i="76"/>
  <c r="BS30"/>
  <c r="BG31" i="78" s="1"/>
  <c r="BU30" i="76"/>
  <c r="BR30"/>
  <c r="BF31" i="78" s="1"/>
  <c r="BT30" i="76"/>
  <c r="Q31"/>
  <c r="K32" i="78" s="1"/>
  <c r="S31" i="76"/>
  <c r="P31"/>
  <c r="J32" i="78" s="1"/>
  <c r="R31" i="76"/>
  <c r="CK31"/>
  <c r="BW32" i="78" s="1"/>
  <c r="CM31" i="76"/>
  <c r="CJ31"/>
  <c r="BV32" i="78" s="1"/>
  <c r="CL31" i="76"/>
  <c r="AI32"/>
  <c r="AA33" i="78" s="1"/>
  <c r="AK32" i="76"/>
  <c r="AH32"/>
  <c r="Z33" i="78" s="1"/>
  <c r="AJ32" i="76"/>
  <c r="DC32"/>
  <c r="CM33" i="78" s="1"/>
  <c r="DE32" i="76"/>
  <c r="DB32"/>
  <c r="CL33" i="78" s="1"/>
  <c r="DD32" i="76"/>
  <c r="BA33"/>
  <c r="AQ34" i="78" s="1"/>
  <c r="BC33" i="76"/>
  <c r="AZ33"/>
  <c r="AP34" i="78" s="1"/>
  <c r="BB33" i="76"/>
  <c r="DU33"/>
  <c r="DC34" i="78" s="1"/>
  <c r="DW33" i="76"/>
  <c r="DT33"/>
  <c r="DB34" i="78" s="1"/>
  <c r="DV33" i="76"/>
  <c r="BS34"/>
  <c r="BG35" i="78" s="1"/>
  <c r="BU34" i="76"/>
  <c r="BR34"/>
  <c r="BF35" i="78" s="1"/>
  <c r="BT34" i="76"/>
  <c r="Q35"/>
  <c r="K36" i="78" s="1"/>
  <c r="S35" i="76"/>
  <c r="P35"/>
  <c r="J36" i="78" s="1"/>
  <c r="R35" i="76"/>
  <c r="CK35"/>
  <c r="BW36" i="78" s="1"/>
  <c r="CM35" i="76"/>
  <c r="CJ35"/>
  <c r="BV36" i="78" s="1"/>
  <c r="CL35" i="76"/>
  <c r="AI36"/>
  <c r="AA37" i="78" s="1"/>
  <c r="AK36" i="76"/>
  <c r="AH36"/>
  <c r="Z37" i="78" s="1"/>
  <c r="AJ36" i="76"/>
  <c r="DC36"/>
  <c r="CM37" i="78" s="1"/>
  <c r="DE36" i="76"/>
  <c r="DB36"/>
  <c r="CL37" i="78" s="1"/>
  <c r="DD36" i="76"/>
  <c r="Q37"/>
  <c r="K38" i="78" s="1"/>
  <c r="S37" i="76"/>
  <c r="P37"/>
  <c r="J38" i="78" s="1"/>
  <c r="R37" i="76"/>
  <c r="CK37"/>
  <c r="BW38" i="78" s="1"/>
  <c r="CM37" i="76"/>
  <c r="CJ37"/>
  <c r="BV38" i="78" s="1"/>
  <c r="CL37" i="76"/>
  <c r="AI38"/>
  <c r="AA39" i="78" s="1"/>
  <c r="AK38" i="76"/>
  <c r="AH38"/>
  <c r="Z39" i="78" s="1"/>
  <c r="AJ38" i="76"/>
  <c r="DC38"/>
  <c r="CM39" i="78" s="1"/>
  <c r="DE38" i="76"/>
  <c r="DB38"/>
  <c r="CL39" i="78" s="1"/>
  <c r="DD38" i="76"/>
  <c r="CD4"/>
  <c r="DM4"/>
  <c r="CU6"/>
  <c r="CD8"/>
  <c r="DM8"/>
  <c r="CU10"/>
  <c r="CD12"/>
  <c r="DM12"/>
  <c r="CU14"/>
  <c r="CV14"/>
  <c r="I15"/>
  <c r="H15"/>
  <c r="C16" i="78" s="1"/>
  <c r="G15" i="76"/>
  <c r="B16" i="78" s="1"/>
  <c r="AS15" i="76"/>
  <c r="AR15"/>
  <c r="AQ15"/>
  <c r="AH16" i="78" s="1"/>
  <c r="DD15" i="76"/>
  <c r="DC15"/>
  <c r="DB15"/>
  <c r="CL16" i="78" s="1"/>
  <c r="AJ16" i="76"/>
  <c r="AI16"/>
  <c r="AA17" i="78" s="1"/>
  <c r="AH16" i="76"/>
  <c r="Z17" i="78" s="1"/>
  <c r="DM16" i="76"/>
  <c r="DL16"/>
  <c r="CU17" i="78" s="1"/>
  <c r="DK16" i="76"/>
  <c r="CT17" i="78" s="1"/>
  <c r="BU17" i="76"/>
  <c r="BS17"/>
  <c r="R18"/>
  <c r="Q18"/>
  <c r="K19" i="78" s="1"/>
  <c r="P18" i="76"/>
  <c r="J19" i="78" s="1"/>
  <c r="CU18" i="76"/>
  <c r="CV18"/>
  <c r="CS18"/>
  <c r="CD19" i="78" s="1"/>
  <c r="AS19" i="76"/>
  <c r="AR19"/>
  <c r="AQ19"/>
  <c r="AH20" i="78" s="1"/>
  <c r="R20" i="76"/>
  <c r="Q20"/>
  <c r="P20"/>
  <c r="J21" i="78" s="1"/>
  <c r="CU20" i="76"/>
  <c r="CV20"/>
  <c r="CG21" i="78" s="1"/>
  <c r="CS20" i="76"/>
  <c r="CD21" i="78" s="1"/>
  <c r="AA21" i="76"/>
  <c r="Z21"/>
  <c r="S22" i="78" s="1"/>
  <c r="Y21" i="76"/>
  <c r="R22" i="78" s="1"/>
  <c r="BK21" i="76"/>
  <c r="BJ21"/>
  <c r="BI21"/>
  <c r="AX22" i="78" s="1"/>
  <c r="CL21" i="76"/>
  <c r="CJ21"/>
  <c r="BV22" i="78" s="1"/>
  <c r="DV21" i="76"/>
  <c r="DU21"/>
  <c r="DC22" i="78" s="1"/>
  <c r="DT21" i="76"/>
  <c r="DB22" i="78" s="1"/>
  <c r="BS22" i="76"/>
  <c r="BR22"/>
  <c r="BF23" i="78" s="1"/>
  <c r="AA23" i="76"/>
  <c r="Z23"/>
  <c r="Y23"/>
  <c r="R24" i="78" s="1"/>
  <c r="DV23" i="76"/>
  <c r="DU23"/>
  <c r="DC24" i="78" s="1"/>
  <c r="DT23" i="76"/>
  <c r="DB24" i="78" s="1"/>
  <c r="B4" i="77"/>
  <c r="B4" i="118"/>
  <c r="BA24" i="76"/>
  <c r="AQ25" i="78" s="1"/>
  <c r="BB24" i="76"/>
  <c r="BC24"/>
  <c r="BL24"/>
  <c r="BI24"/>
  <c r="AX25" i="78" s="1"/>
  <c r="BJ24" i="76"/>
  <c r="BR24"/>
  <c r="BF25" i="78" s="1"/>
  <c r="BU24" i="76"/>
  <c r="CL24"/>
  <c r="CK24"/>
  <c r="CM24"/>
  <c r="CV24"/>
  <c r="CS24"/>
  <c r="CD25" i="78" s="1"/>
  <c r="CU24" i="76"/>
  <c r="CT24"/>
  <c r="DM41" i="3"/>
  <c r="DN38"/>
  <c r="DF43" i="76"/>
  <c r="H11" i="77"/>
  <c r="AR37" i="76"/>
  <c r="DL37"/>
  <c r="CU5"/>
  <c r="CD7"/>
  <c r="BQ8" i="78" s="1"/>
  <c r="DM7" i="76"/>
  <c r="CU9"/>
  <c r="CD11"/>
  <c r="DM11"/>
  <c r="CU13"/>
  <c r="I14"/>
  <c r="AH17"/>
  <c r="Z18" i="78" s="1"/>
  <c r="CS17" i="76"/>
  <c r="CD18" i="78" s="1"/>
  <c r="CJ22" i="76"/>
  <c r="BV23" i="78" s="1"/>
  <c r="P24" i="76"/>
  <c r="J25" i="78" s="1"/>
  <c r="AI37" i="3"/>
  <c r="CE30"/>
  <c r="CQ14"/>
  <c r="CQ6"/>
  <c r="CQ9"/>
  <c r="DC36"/>
  <c r="DC28"/>
  <c r="DC20"/>
  <c r="DC37"/>
  <c r="DC33"/>
  <c r="DC29"/>
  <c r="DC15"/>
  <c r="DO34"/>
  <c r="DO30"/>
  <c r="DO22"/>
  <c r="DO14"/>
  <c r="DT14" s="1"/>
  <c r="DO10"/>
  <c r="DT10" s="1"/>
  <c r="DO6"/>
  <c r="EA6"/>
  <c r="EF6" s="1"/>
  <c r="EM33"/>
  <c r="CV5" i="11"/>
  <c r="J6"/>
  <c r="E6" s="1"/>
  <c r="AD5" i="9"/>
  <c r="AN6" i="11"/>
  <c r="BR5" i="9"/>
  <c r="DH6" i="11"/>
  <c r="V39"/>
  <c r="T38" i="9"/>
  <c r="T41" s="1"/>
  <c r="BF39" i="11"/>
  <c r="AN38" i="9"/>
  <c r="CP39" i="11"/>
  <c r="BH38" i="9"/>
  <c r="BH41" s="1"/>
  <c r="AI41" i="11"/>
  <c r="G17" i="77"/>
  <c r="E17" i="118"/>
  <c r="BS27" i="76"/>
  <c r="BG28" i="78" s="1"/>
  <c r="BU27" i="76"/>
  <c r="BR27"/>
  <c r="BF28" i="78" s="1"/>
  <c r="BT27" i="76"/>
  <c r="Q28"/>
  <c r="K29" i="78" s="1"/>
  <c r="S28" i="76"/>
  <c r="P28"/>
  <c r="J29" i="78" s="1"/>
  <c r="R28" i="76"/>
  <c r="CK28"/>
  <c r="BW29" i="78" s="1"/>
  <c r="CM28" i="76"/>
  <c r="CJ28"/>
  <c r="BV29" i="78" s="1"/>
  <c r="CL28" i="76"/>
  <c r="AI29"/>
  <c r="AA30" i="78" s="1"/>
  <c r="AK29" i="76"/>
  <c r="AH29"/>
  <c r="Z30" i="78" s="1"/>
  <c r="AJ29" i="76"/>
  <c r="DC29"/>
  <c r="CM30" i="78" s="1"/>
  <c r="DE29" i="76"/>
  <c r="DB29"/>
  <c r="CL30" i="78" s="1"/>
  <c r="DD29" i="76"/>
  <c r="BA30"/>
  <c r="AQ31" i="78" s="1"/>
  <c r="BC30" i="76"/>
  <c r="AZ30"/>
  <c r="AP31" i="78" s="1"/>
  <c r="BB30" i="76"/>
  <c r="DU30"/>
  <c r="DC31" i="78" s="1"/>
  <c r="DW30" i="76"/>
  <c r="DT30"/>
  <c r="DB31" i="78" s="1"/>
  <c r="DV30" i="76"/>
  <c r="BS31"/>
  <c r="BG32" i="78" s="1"/>
  <c r="BU31" i="76"/>
  <c r="BR31"/>
  <c r="BF32" i="78" s="1"/>
  <c r="BT31" i="76"/>
  <c r="Q32"/>
  <c r="K33" i="78" s="1"/>
  <c r="S32" i="76"/>
  <c r="P32"/>
  <c r="J33" i="78" s="1"/>
  <c r="R32" i="76"/>
  <c r="CK32"/>
  <c r="BW33" i="78" s="1"/>
  <c r="CM32" i="76"/>
  <c r="CJ32"/>
  <c r="BV33" i="78" s="1"/>
  <c r="CL32" i="76"/>
  <c r="AI33"/>
  <c r="AA34" i="78" s="1"/>
  <c r="AK33" i="76"/>
  <c r="AH33"/>
  <c r="Z34" i="78" s="1"/>
  <c r="AJ33" i="76"/>
  <c r="DC33"/>
  <c r="CM34" i="78" s="1"/>
  <c r="DE33" i="76"/>
  <c r="DB33"/>
  <c r="CL34" i="78" s="1"/>
  <c r="DD33" i="76"/>
  <c r="BA34"/>
  <c r="AQ35" i="78" s="1"/>
  <c r="BC34" i="76"/>
  <c r="AZ34"/>
  <c r="AP35" i="78" s="1"/>
  <c r="BB34" i="76"/>
  <c r="DU34"/>
  <c r="DC35" i="78" s="1"/>
  <c r="DW34" i="76"/>
  <c r="DT34"/>
  <c r="DB35" i="78" s="1"/>
  <c r="DV34" i="76"/>
  <c r="BS35"/>
  <c r="BG36" i="78" s="1"/>
  <c r="BU35" i="76"/>
  <c r="BR35"/>
  <c r="BF36" i="78" s="1"/>
  <c r="BT35" i="76"/>
  <c r="Q36"/>
  <c r="K37" i="78" s="1"/>
  <c r="S36" i="76"/>
  <c r="P36"/>
  <c r="J37" i="78" s="1"/>
  <c r="R36" i="76"/>
  <c r="CK36"/>
  <c r="BW37" i="78" s="1"/>
  <c r="CM36" i="76"/>
  <c r="CJ36"/>
  <c r="BV37" i="78" s="1"/>
  <c r="CL36" i="76"/>
  <c r="AI37"/>
  <c r="AA38" i="78" s="1"/>
  <c r="AK37" i="76"/>
  <c r="AH37"/>
  <c r="Z38" i="78" s="1"/>
  <c r="AJ37" i="76"/>
  <c r="DC37"/>
  <c r="CM38" i="78" s="1"/>
  <c r="DE37" i="76"/>
  <c r="DB37"/>
  <c r="CL38" i="78" s="1"/>
  <c r="DD37" i="76"/>
  <c r="Q38"/>
  <c r="K39" i="78" s="1"/>
  <c r="S38" i="76"/>
  <c r="P38"/>
  <c r="J39" i="78" s="1"/>
  <c r="R38" i="76"/>
  <c r="CK38"/>
  <c r="BW39" i="78" s="1"/>
  <c r="CM38" i="76"/>
  <c r="CJ38"/>
  <c r="BV39" i="78" s="1"/>
  <c r="CL38" i="76"/>
  <c r="DV38"/>
  <c r="DW38"/>
  <c r="DT38"/>
  <c r="DB39" i="78" s="1"/>
  <c r="DD5" i="76"/>
  <c r="CL7"/>
  <c r="DV7"/>
  <c r="DD9"/>
  <c r="CL11"/>
  <c r="DV11"/>
  <c r="DD13"/>
  <c r="R14"/>
  <c r="Q14"/>
  <c r="BA14"/>
  <c r="BB16"/>
  <c r="BA16"/>
  <c r="AQ17" i="78" s="1"/>
  <c r="AZ16" i="76"/>
  <c r="AP17" i="78" s="1"/>
  <c r="CD16" i="76"/>
  <c r="CB16"/>
  <c r="BO17" i="78" s="1"/>
  <c r="CA16" i="76"/>
  <c r="BN17" i="78" s="1"/>
  <c r="I17" i="76"/>
  <c r="H17"/>
  <c r="G17"/>
  <c r="B18" i="78" s="1"/>
  <c r="AS17" i="76"/>
  <c r="AR17"/>
  <c r="AQ17"/>
  <c r="AH18" i="78" s="1"/>
  <c r="DD17" i="76"/>
  <c r="DC17"/>
  <c r="CM18" i="78" s="1"/>
  <c r="DB17" i="76"/>
  <c r="CL18" i="78" s="1"/>
  <c r="AJ18" i="76"/>
  <c r="AI18"/>
  <c r="AA19" i="78" s="1"/>
  <c r="AH18" i="76"/>
  <c r="Z19" i="78" s="1"/>
  <c r="DM18" i="76"/>
  <c r="DL18"/>
  <c r="DK18"/>
  <c r="CT19" i="78" s="1"/>
  <c r="BK19" i="76"/>
  <c r="BJ19"/>
  <c r="BI19"/>
  <c r="AX20" i="78" s="1"/>
  <c r="CL19" i="76"/>
  <c r="CJ19"/>
  <c r="BV20" i="78" s="1"/>
  <c r="AJ20" i="76"/>
  <c r="AI20"/>
  <c r="AH20"/>
  <c r="Z21" i="78" s="1"/>
  <c r="DM20" i="76"/>
  <c r="DL20"/>
  <c r="DK20"/>
  <c r="CT21" i="78" s="1"/>
  <c r="BU21" i="76"/>
  <c r="BS21"/>
  <c r="BG22" i="78" s="1"/>
  <c r="R22" i="76"/>
  <c r="Q22"/>
  <c r="P22"/>
  <c r="J23" i="78" s="1"/>
  <c r="CU22" i="76"/>
  <c r="CV22"/>
  <c r="CS22"/>
  <c r="CD23" i="78" s="1"/>
  <c r="AS23" i="76"/>
  <c r="AR23"/>
  <c r="AI24" i="78" s="1"/>
  <c r="AQ23" i="76"/>
  <c r="AH24" i="78" s="1"/>
  <c r="BS38" i="3"/>
  <c r="FJ41"/>
  <c r="FK38"/>
  <c r="O41" i="11"/>
  <c r="K31" i="292"/>
  <c r="CE12" i="11"/>
  <c r="I24" i="52"/>
  <c r="J24" s="1"/>
  <c r="AC24"/>
  <c r="AD24" s="1"/>
  <c r="AU24"/>
  <c r="AV24" s="1"/>
  <c r="I26"/>
  <c r="J26" s="1"/>
  <c r="AC26"/>
  <c r="AD26" s="1"/>
  <c r="AU26"/>
  <c r="AV26" s="1"/>
  <c r="I28"/>
  <c r="J28" s="1"/>
  <c r="AC28"/>
  <c r="AD28" s="1"/>
  <c r="AU28"/>
  <c r="AV28" s="1"/>
  <c r="I30"/>
  <c r="J30" s="1"/>
  <c r="AC30"/>
  <c r="AD30" s="1"/>
  <c r="AU30"/>
  <c r="AV30" s="1"/>
  <c r="I32"/>
  <c r="J32" s="1"/>
  <c r="AC32"/>
  <c r="AD32" s="1"/>
  <c r="AU32"/>
  <c r="AV32" s="1"/>
  <c r="I34"/>
  <c r="J34" s="1"/>
  <c r="AC34"/>
  <c r="AD34" s="1"/>
  <c r="AU34"/>
  <c r="AV34" s="1"/>
  <c r="I36"/>
  <c r="J36" s="1"/>
  <c r="AC36"/>
  <c r="AD36" s="1"/>
  <c r="AU36"/>
  <c r="AV36" s="1"/>
  <c r="I38"/>
  <c r="J38" s="1"/>
  <c r="AC38"/>
  <c r="AD38" s="1"/>
  <c r="AU38"/>
  <c r="AV38" s="1"/>
  <c r="DF41" i="76"/>
  <c r="CN42"/>
  <c r="CN43"/>
  <c r="J11" i="77"/>
  <c r="BA25" i="76"/>
  <c r="AQ26" i="78" s="1"/>
  <c r="DU25" i="76"/>
  <c r="BS26"/>
  <c r="Q27"/>
  <c r="K28" i="78" s="1"/>
  <c r="BJ37" i="76"/>
  <c r="AY38" i="78" s="1"/>
  <c r="CL4" i="76"/>
  <c r="DV4"/>
  <c r="DD6"/>
  <c r="CL8"/>
  <c r="DV8"/>
  <c r="DD10"/>
  <c r="CL12"/>
  <c r="DV12"/>
  <c r="DD14"/>
  <c r="J15"/>
  <c r="R15"/>
  <c r="AT15"/>
  <c r="BB15"/>
  <c r="CD15"/>
  <c r="DE15"/>
  <c r="DK15"/>
  <c r="CT16" i="78" s="1"/>
  <c r="AK16" i="76"/>
  <c r="DN16"/>
  <c r="BR17"/>
  <c r="BF18" i="78" s="1"/>
  <c r="S18" i="76"/>
  <c r="CT18"/>
  <c r="CE19" i="78" s="1"/>
  <c r="AT19" i="76"/>
  <c r="S20"/>
  <c r="CT20"/>
  <c r="CE21" i="78" s="1"/>
  <c r="AB21" i="76"/>
  <c r="AH21"/>
  <c r="Z22" i="78" s="1"/>
  <c r="BL21" i="76"/>
  <c r="CM21"/>
  <c r="CS21"/>
  <c r="CD22" i="78" s="1"/>
  <c r="DW21" i="76"/>
  <c r="BU22"/>
  <c r="AB23"/>
  <c r="DW23"/>
  <c r="AZ24"/>
  <c r="AP25" i="78" s="1"/>
  <c r="CJ24" i="76"/>
  <c r="BV25" i="78" s="1"/>
  <c r="H12" i="35"/>
  <c r="H12" i="37" s="1"/>
  <c r="BS32" i="3"/>
  <c r="CE29"/>
  <c r="EY29"/>
  <c r="EY20"/>
  <c r="FD20" s="1"/>
  <c r="EY16"/>
  <c r="FK16"/>
  <c r="FP16" s="1"/>
  <c r="H32" i="242"/>
  <c r="CO12" i="3" s="1"/>
  <c r="CP12" s="1"/>
  <c r="CQ12" s="1"/>
  <c r="CO11"/>
  <c r="CP11" s="1"/>
  <c r="CQ11" s="1"/>
  <c r="EK41"/>
  <c r="EL38"/>
  <c r="L46" i="242"/>
  <c r="EK25" i="3"/>
  <c r="EL25" s="1"/>
  <c r="EM25" s="1"/>
  <c r="L42" i="242"/>
  <c r="EK21" i="3"/>
  <c r="EL21" s="1"/>
  <c r="EM21" s="1"/>
  <c r="M43" i="242"/>
  <c r="EW23" i="3" s="1"/>
  <c r="EX23" s="1"/>
  <c r="EY23" s="1"/>
  <c r="FD23" s="1"/>
  <c r="EW22"/>
  <c r="EX22" s="1"/>
  <c r="EY22" s="1"/>
  <c r="FD22" s="1"/>
  <c r="M38" i="242"/>
  <c r="EW18" i="3" s="1"/>
  <c r="EX18" s="1"/>
  <c r="EY18" s="1"/>
  <c r="EW17"/>
  <c r="EX17" s="1"/>
  <c r="EY17" s="1"/>
  <c r="EW13"/>
  <c r="EX13" s="1"/>
  <c r="EY13" s="1"/>
  <c r="M27" i="242"/>
  <c r="EW6" i="3"/>
  <c r="EX6" s="1"/>
  <c r="EY6" s="1"/>
  <c r="J25" i="76"/>
  <c r="E26" i="78" s="1"/>
  <c r="AB25" i="76"/>
  <c r="AT25"/>
  <c r="BL25"/>
  <c r="CD25"/>
  <c r="BQ26" i="78" s="1"/>
  <c r="CV25" i="76"/>
  <c r="DN25"/>
  <c r="J26"/>
  <c r="AB26"/>
  <c r="U27" i="78" s="1"/>
  <c r="AT26" i="76"/>
  <c r="BL26"/>
  <c r="CD26"/>
  <c r="CV26"/>
  <c r="CG27" i="78" s="1"/>
  <c r="DN26" i="76"/>
  <c r="J27"/>
  <c r="AB27"/>
  <c r="AT27"/>
  <c r="AK28" i="78" s="1"/>
  <c r="BL27" i="76"/>
  <c r="CD27"/>
  <c r="CV27"/>
  <c r="DN27"/>
  <c r="CW28" i="78" s="1"/>
  <c r="J28" i="76"/>
  <c r="AB28"/>
  <c r="AT28"/>
  <c r="BL28"/>
  <c r="BA29" i="78" s="1"/>
  <c r="CD28" i="76"/>
  <c r="CV28"/>
  <c r="DN28"/>
  <c r="J29"/>
  <c r="E30" i="78" s="1"/>
  <c r="AB29" i="76"/>
  <c r="AT29"/>
  <c r="BL29"/>
  <c r="CD29"/>
  <c r="BQ30" i="78" s="1"/>
  <c r="CV29" i="76"/>
  <c r="DN29"/>
  <c r="J30"/>
  <c r="AB30"/>
  <c r="U31" i="78" s="1"/>
  <c r="AT30" i="76"/>
  <c r="BL30"/>
  <c r="CD30"/>
  <c r="CV30"/>
  <c r="CG31" i="78" s="1"/>
  <c r="DN30" i="76"/>
  <c r="J31"/>
  <c r="AB31"/>
  <c r="AT31"/>
  <c r="AK32" i="78" s="1"/>
  <c r="BL31" i="76"/>
  <c r="CD31"/>
  <c r="CV31"/>
  <c r="DN31"/>
  <c r="CW32" i="78" s="1"/>
  <c r="J32" i="76"/>
  <c r="AB32"/>
  <c r="AT32"/>
  <c r="BL32"/>
  <c r="BA33" i="78" s="1"/>
  <c r="CD32" i="76"/>
  <c r="CV32"/>
  <c r="DN32"/>
  <c r="J33"/>
  <c r="E34" i="78" s="1"/>
  <c r="AB33" i="76"/>
  <c r="AT33"/>
  <c r="BL33"/>
  <c r="CD33"/>
  <c r="BQ34" i="78" s="1"/>
  <c r="CV33" i="76"/>
  <c r="DN33"/>
  <c r="J34"/>
  <c r="AB34"/>
  <c r="U35" i="78" s="1"/>
  <c r="AT34" i="76"/>
  <c r="BL34"/>
  <c r="CD34"/>
  <c r="CV34"/>
  <c r="CG35" i="78" s="1"/>
  <c r="DN34" i="76"/>
  <c r="J35"/>
  <c r="AB35"/>
  <c r="AT35"/>
  <c r="AK36" i="78" s="1"/>
  <c r="BL35" i="76"/>
  <c r="CD35"/>
  <c r="CV35"/>
  <c r="DN35"/>
  <c r="CW36" i="78" s="1"/>
  <c r="J36" i="76"/>
  <c r="AB36"/>
  <c r="AT36"/>
  <c r="BL36"/>
  <c r="BA37" i="78" s="1"/>
  <c r="CD36" i="76"/>
  <c r="CV36"/>
  <c r="DN36"/>
  <c r="J37"/>
  <c r="E38" i="78" s="1"/>
  <c r="AB37" i="76"/>
  <c r="AT37"/>
  <c r="BL37"/>
  <c r="CD37"/>
  <c r="BQ38" i="78" s="1"/>
  <c r="CV37" i="76"/>
  <c r="DN37"/>
  <c r="J38"/>
  <c r="AB38"/>
  <c r="U39" i="78" s="1"/>
  <c r="AT38" i="76"/>
  <c r="BL38"/>
  <c r="CD38"/>
  <c r="CV38"/>
  <c r="CG39" i="78" s="1"/>
  <c r="DN38" i="76"/>
  <c r="BS13"/>
  <c r="CU15"/>
  <c r="DM15"/>
  <c r="I16"/>
  <c r="AA16"/>
  <c r="AS16"/>
  <c r="BK16"/>
  <c r="CL16"/>
  <c r="DD16"/>
  <c r="DV16"/>
  <c r="R17"/>
  <c r="AJ17"/>
  <c r="BB17"/>
  <c r="CD17"/>
  <c r="CU17"/>
  <c r="DM17"/>
  <c r="I18"/>
  <c r="AA18"/>
  <c r="AS18"/>
  <c r="BK18"/>
  <c r="CL18"/>
  <c r="DD18"/>
  <c r="DV18"/>
  <c r="R19"/>
  <c r="AJ19"/>
  <c r="BB19"/>
  <c r="CD19"/>
  <c r="BQ20" i="78" s="1"/>
  <c r="CU19" i="76"/>
  <c r="DM19"/>
  <c r="I20"/>
  <c r="AA20"/>
  <c r="AS20"/>
  <c r="BK20"/>
  <c r="CL20"/>
  <c r="DD20"/>
  <c r="DV20"/>
  <c r="R21"/>
  <c r="AJ21"/>
  <c r="BB21"/>
  <c r="CD21"/>
  <c r="CU21"/>
  <c r="DM21"/>
  <c r="I22"/>
  <c r="AA22"/>
  <c r="AS22"/>
  <c r="BK22"/>
  <c r="CL22"/>
  <c r="DD22"/>
  <c r="DV22"/>
  <c r="R23"/>
  <c r="AJ23"/>
  <c r="BB23"/>
  <c r="CD23"/>
  <c r="CU23"/>
  <c r="DM23"/>
  <c r="I24"/>
  <c r="R24"/>
  <c r="AA24"/>
  <c r="DC24"/>
  <c r="CM25" i="78" s="1"/>
  <c r="H11" i="35"/>
  <c r="H11" i="37" s="1"/>
  <c r="AI24" i="3"/>
  <c r="AI21"/>
  <c r="AN21" s="1"/>
  <c r="AI33"/>
  <c r="AI31"/>
  <c r="BG36"/>
  <c r="BG30"/>
  <c r="BG37"/>
  <c r="BG33"/>
  <c r="BG29"/>
  <c r="BS36"/>
  <c r="BS35"/>
  <c r="BS31"/>
  <c r="CE36"/>
  <c r="CE33"/>
  <c r="CE13"/>
  <c r="CQ4"/>
  <c r="CQ36"/>
  <c r="CQ32"/>
  <c r="CQ28"/>
  <c r="DC10"/>
  <c r="DC27"/>
  <c r="DC23"/>
  <c r="DH23" s="1"/>
  <c r="DO28"/>
  <c r="DO12"/>
  <c r="DT12" s="1"/>
  <c r="EA33"/>
  <c r="EM37"/>
  <c r="EM31"/>
  <c r="EM19"/>
  <c r="EM11"/>
  <c r="EM4"/>
  <c r="ER4" s="1"/>
  <c r="EM34"/>
  <c r="EM30"/>
  <c r="EY33"/>
  <c r="EY25"/>
  <c r="EY11"/>
  <c r="FK34"/>
  <c r="FK30"/>
  <c r="FK23"/>
  <c r="DK24" i="76"/>
  <c r="CT25" i="78" s="1"/>
  <c r="DM24" i="76"/>
  <c r="G35" i="242"/>
  <c r="CC14" i="3"/>
  <c r="CD14" s="1"/>
  <c r="CE14" s="1"/>
  <c r="H41" i="242"/>
  <c r="CO20" i="3"/>
  <c r="CP20" s="1"/>
  <c r="CQ20" s="1"/>
  <c r="DY41"/>
  <c r="DZ38"/>
  <c r="K46" i="242"/>
  <c r="DY25" i="3"/>
  <c r="DZ25" s="1"/>
  <c r="EA25" s="1"/>
  <c r="K42" i="242"/>
  <c r="DY21" i="3"/>
  <c r="DZ21" s="1"/>
  <c r="EA21" s="1"/>
  <c r="L37" i="242"/>
  <c r="EK16" i="3"/>
  <c r="EL16" s="1"/>
  <c r="EM16" s="1"/>
  <c r="M47" i="242"/>
  <c r="EW27" i="3" s="1"/>
  <c r="EX27" s="1"/>
  <c r="EY27" s="1"/>
  <c r="EW26"/>
  <c r="EX26" s="1"/>
  <c r="EY26" s="1"/>
  <c r="N46" i="242"/>
  <c r="FI25" i="3"/>
  <c r="FJ25" s="1"/>
  <c r="FK25" s="1"/>
  <c r="N27" i="242"/>
  <c r="FI6" i="3"/>
  <c r="FJ6" s="1"/>
  <c r="FK6" s="1"/>
  <c r="C23" i="75"/>
  <c r="P24" i="6"/>
  <c r="G23" i="75"/>
  <c r="AJ24" i="6"/>
  <c r="K23" i="75"/>
  <c r="BD24" i="6"/>
  <c r="O23" i="75"/>
  <c r="BX24" i="6"/>
  <c r="H22" i="75"/>
  <c r="AO23" i="6"/>
  <c r="Z24"/>
  <c r="E23" i="75"/>
  <c r="AY36" i="6"/>
  <c r="J37" i="75"/>
  <c r="H10" i="35"/>
  <c r="H10" i="37" s="1"/>
  <c r="AI19" i="3"/>
  <c r="AI36"/>
  <c r="AI29"/>
  <c r="AI25"/>
  <c r="AG22"/>
  <c r="AH22" s="1"/>
  <c r="AI22" s="1"/>
  <c r="BG34"/>
  <c r="BS30"/>
  <c r="CE37"/>
  <c r="CE31"/>
  <c r="CE19"/>
  <c r="CJ19" s="1"/>
  <c r="CQ30"/>
  <c r="CQ8"/>
  <c r="DC34"/>
  <c r="DC30"/>
  <c r="DC22"/>
  <c r="DH22" s="1"/>
  <c r="DC18"/>
  <c r="DC35"/>
  <c r="DC31"/>
  <c r="DC19"/>
  <c r="DO32"/>
  <c r="DO16"/>
  <c r="EA37"/>
  <c r="EA31"/>
  <c r="EA19"/>
  <c r="EA15"/>
  <c r="EA4"/>
  <c r="EA34"/>
  <c r="EA30"/>
  <c r="EA10"/>
  <c r="EM35"/>
  <c r="EM15"/>
  <c r="EY37"/>
  <c r="EY19"/>
  <c r="EY12"/>
  <c r="FK19"/>
  <c r="FK11"/>
  <c r="EA5"/>
  <c r="U35"/>
  <c r="V35" s="1"/>
  <c r="W35" s="1"/>
  <c r="B56" i="242"/>
  <c r="BG38" i="3"/>
  <c r="G46" i="242"/>
  <c r="CC25" i="3"/>
  <c r="CD25" s="1"/>
  <c r="CE25" s="1"/>
  <c r="H36" i="242"/>
  <c r="CO15" i="3"/>
  <c r="CP15" s="1"/>
  <c r="CQ15" s="1"/>
  <c r="K32" i="242"/>
  <c r="DY11" i="3"/>
  <c r="DZ11" s="1"/>
  <c r="EA11" s="1"/>
  <c r="K28" i="242"/>
  <c r="DY7" i="3"/>
  <c r="DZ7" s="1"/>
  <c r="EA7" s="1"/>
  <c r="N41" i="242"/>
  <c r="FI20" i="3"/>
  <c r="FJ20" s="1"/>
  <c r="FK20" s="1"/>
  <c r="N34" i="242"/>
  <c r="FI14" i="3" s="1"/>
  <c r="FJ14" s="1"/>
  <c r="FK14" s="1"/>
  <c r="FI13"/>
  <c r="FJ13" s="1"/>
  <c r="FK13" s="1"/>
  <c r="D38" i="5"/>
  <c r="AC41"/>
  <c r="H38" i="75"/>
  <c r="AO38" i="6" s="1"/>
  <c r="AO37"/>
  <c r="C38" i="75"/>
  <c r="P38" i="6" s="1"/>
  <c r="P37"/>
  <c r="Y44" i="240"/>
  <c r="BQ23" i="8" s="1"/>
  <c r="BQ22"/>
  <c r="DE24" i="76"/>
  <c r="H13" i="35"/>
  <c r="H13" i="37" s="1"/>
  <c r="AI32" i="3"/>
  <c r="W34"/>
  <c r="W32"/>
  <c r="AI23"/>
  <c r="AI34"/>
  <c r="AI30"/>
  <c r="BG28"/>
  <c r="BS34"/>
  <c r="BS28"/>
  <c r="CE35"/>
  <c r="CE28"/>
  <c r="CE38"/>
  <c r="CQ34"/>
  <c r="CQ18"/>
  <c r="CQ25"/>
  <c r="DC16"/>
  <c r="DC12"/>
  <c r="DC14"/>
  <c r="DC11"/>
  <c r="DO36"/>
  <c r="DO20"/>
  <c r="DO37"/>
  <c r="DO33"/>
  <c r="DO29"/>
  <c r="DO25"/>
  <c r="DO21"/>
  <c r="DO17"/>
  <c r="DO13"/>
  <c r="DT13" s="1"/>
  <c r="DO9"/>
  <c r="EA35"/>
  <c r="EA17"/>
  <c r="EM29"/>
  <c r="EM13"/>
  <c r="EM9"/>
  <c r="ER9" s="1"/>
  <c r="EY31"/>
  <c r="EY36"/>
  <c r="EY32"/>
  <c r="EY28"/>
  <c r="FK36"/>
  <c r="FK32"/>
  <c r="FK28"/>
  <c r="FK18"/>
  <c r="FP18" s="1"/>
  <c r="BA27" i="5"/>
  <c r="Q41"/>
  <c r="R38"/>
  <c r="R41" s="1"/>
  <c r="G38"/>
  <c r="AD41"/>
  <c r="AF38"/>
  <c r="AF41" s="1"/>
  <c r="G37"/>
  <c r="K37" s="1"/>
  <c r="AF37"/>
  <c r="G33"/>
  <c r="K33" s="1"/>
  <c r="AF33"/>
  <c r="G29"/>
  <c r="K29" s="1"/>
  <c r="AF29"/>
  <c r="G25"/>
  <c r="K25" s="1"/>
  <c r="AF25"/>
  <c r="G21"/>
  <c r="K21" s="1"/>
  <c r="AF21"/>
  <c r="CH41"/>
  <c r="CJ38"/>
  <c r="CJ41" s="1"/>
  <c r="N43" i="6"/>
  <c r="N41"/>
  <c r="BB43"/>
  <c r="BB41"/>
  <c r="F23" i="75"/>
  <c r="AE24" i="6"/>
  <c r="J23" i="75"/>
  <c r="AY24" i="6"/>
  <c r="N23" i="75"/>
  <c r="BS24" i="6"/>
  <c r="AT24"/>
  <c r="I23" i="75"/>
  <c r="AE36" i="6"/>
  <c r="F37" i="75"/>
  <c r="M13" i="51"/>
  <c r="E13" i="49" s="1"/>
  <c r="K12" i="51"/>
  <c r="BT26" i="9"/>
  <c r="BU26" s="1"/>
  <c r="AA48" i="239"/>
  <c r="AY25" i="9"/>
  <c r="BA25" s="1"/>
  <c r="R47" i="239"/>
  <c r="C46" i="242"/>
  <c r="R31" i="5"/>
  <c r="AT27"/>
  <c r="BO26"/>
  <c r="BU27"/>
  <c r="BV27" s="1"/>
  <c r="L23" i="75"/>
  <c r="B33" i="238"/>
  <c r="O12" i="5" s="1"/>
  <c r="O11"/>
  <c r="BF27"/>
  <c r="U49" i="238"/>
  <c r="BF28" i="5" s="1"/>
  <c r="BF41"/>
  <c r="BH38"/>
  <c r="BH41" s="1"/>
  <c r="BO38"/>
  <c r="BT41"/>
  <c r="BV38"/>
  <c r="BV41" s="1"/>
  <c r="B22" i="75"/>
  <c r="K23" i="6"/>
  <c r="BN24"/>
  <c r="M23" i="75"/>
  <c r="F38" i="6"/>
  <c r="K36"/>
  <c r="B37" i="75"/>
  <c r="B10" i="51"/>
  <c r="D11"/>
  <c r="B11" i="49" s="1"/>
  <c r="BA25" i="8"/>
  <c r="BD25" s="1"/>
  <c r="R47" i="240"/>
  <c r="BD18" i="8"/>
  <c r="BA18"/>
  <c r="T8" i="11"/>
  <c r="D27" i="292"/>
  <c r="DB38" i="3"/>
  <c r="CJ27" i="5"/>
  <c r="EM5" i="3"/>
  <c r="FK5"/>
  <c r="B28" i="238"/>
  <c r="O6" i="5"/>
  <c r="J38"/>
  <c r="AE41"/>
  <c r="CO41"/>
  <c r="CQ38"/>
  <c r="CQ41" s="1"/>
  <c r="AH43" i="6"/>
  <c r="AH41"/>
  <c r="BS36"/>
  <c r="N37" i="75"/>
  <c r="AA47" i="240"/>
  <c r="BV25" i="8"/>
  <c r="O33" i="240"/>
  <c r="AR12" i="8" s="1"/>
  <c r="AR11"/>
  <c r="X29" i="239"/>
  <c r="BN7" i="9"/>
  <c r="F41" i="11"/>
  <c r="AU7"/>
  <c r="G26" i="292"/>
  <c r="BD15" i="11"/>
  <c r="H34" i="292"/>
  <c r="R35" i="5"/>
  <c r="R27"/>
  <c r="CX28"/>
  <c r="CJ26"/>
  <c r="M51" i="6"/>
  <c r="D23" i="75"/>
  <c r="D38" i="6"/>
  <c r="S41"/>
  <c r="Y36" i="240"/>
  <c r="BQ15" i="8" s="1"/>
  <c r="BQ14"/>
  <c r="S57" i="240"/>
  <c r="BB35" i="8"/>
  <c r="M57" i="240"/>
  <c r="AM35" i="8"/>
  <c r="AM16"/>
  <c r="M38" i="240"/>
  <c r="AM17" i="8" s="1"/>
  <c r="AJ14"/>
  <c r="AG14"/>
  <c r="I29" i="240"/>
  <c r="AC9" i="8"/>
  <c r="BU38" i="9"/>
  <c r="BU41" s="1"/>
  <c r="BS41"/>
  <c r="AA33" i="239"/>
  <c r="BT11" i="9"/>
  <c r="W37" i="239"/>
  <c r="BJ15" i="9"/>
  <c r="BD31" i="11"/>
  <c r="DS41"/>
  <c r="DJ41"/>
  <c r="AG41"/>
  <c r="X41"/>
  <c r="AM41" i="6"/>
  <c r="BG41"/>
  <c r="AW41"/>
  <c r="BG43"/>
  <c r="BQ8" i="8"/>
  <c r="BX25"/>
  <c r="X41" i="6"/>
  <c r="X43"/>
  <c r="AR41"/>
  <c r="AR43"/>
  <c r="BL41"/>
  <c r="BL43"/>
  <c r="AF20" i="51"/>
  <c r="AH19"/>
  <c r="K19" i="49" s="1"/>
  <c r="BB30" i="8"/>
  <c r="BD30"/>
  <c r="U47" i="239"/>
  <c r="BE25" i="9"/>
  <c r="AA22"/>
  <c r="I44" i="239"/>
  <c r="AA23" i="9" s="1"/>
  <c r="K9" i="11"/>
  <c r="C26" i="292"/>
  <c r="T30" i="11"/>
  <c r="D49" i="292"/>
  <c r="AL21" i="11"/>
  <c r="F40" i="292"/>
  <c r="CW9" i="11"/>
  <c r="BB6"/>
  <c r="BH5" i="10" s="1"/>
  <c r="I6" i="11"/>
  <c r="DO5" i="3"/>
  <c r="BQ41" i="6"/>
  <c r="CD6" i="11"/>
  <c r="CA6" s="1"/>
  <c r="CJ5" i="10" s="1"/>
  <c r="BV43" i="6"/>
  <c r="BV41"/>
  <c r="AA35" i="240"/>
  <c r="BV14" i="8" s="1"/>
  <c r="BV13"/>
  <c r="Y31" i="240"/>
  <c r="BQ10" i="8" s="1"/>
  <c r="BQ9"/>
  <c r="W38" i="240"/>
  <c r="BL16" i="8"/>
  <c r="T44" i="239"/>
  <c r="BF22" i="9"/>
  <c r="BD22"/>
  <c r="BF21"/>
  <c r="BD21"/>
  <c r="D38"/>
  <c r="D41" s="1"/>
  <c r="W38"/>
  <c r="W41" s="1"/>
  <c r="U41"/>
  <c r="AU31" i="11"/>
  <c r="G50" i="292"/>
  <c r="DO7" i="11"/>
  <c r="O26" i="292"/>
  <c r="DO17" i="11"/>
  <c r="O36" i="292"/>
  <c r="AV14" i="9"/>
  <c r="AT14"/>
  <c r="I29" i="239"/>
  <c r="AA9" i="9"/>
  <c r="K5" i="5"/>
  <c r="D41" i="6"/>
  <c r="CC6" i="11"/>
  <c r="CI5" i="10" s="1"/>
  <c r="CQ5" i="3"/>
  <c r="S43" i="6"/>
  <c r="AC44" i="240"/>
  <c r="CA22" i="8"/>
  <c r="AC33" i="240"/>
  <c r="CA11" i="8"/>
  <c r="AA38" i="240"/>
  <c r="BV16" i="8"/>
  <c r="Z35" i="240"/>
  <c r="BX13" i="8"/>
  <c r="X47" i="240"/>
  <c r="BS25" i="8"/>
  <c r="X44" i="240"/>
  <c r="BS22" i="8"/>
  <c r="BP22"/>
  <c r="T42" i="240"/>
  <c r="BI20" i="8"/>
  <c r="BF20"/>
  <c r="O36" i="240"/>
  <c r="AR14" i="8"/>
  <c r="N33" i="240"/>
  <c r="AT11" i="8"/>
  <c r="L38" i="240"/>
  <c r="AO16" i="8"/>
  <c r="J39" i="240"/>
  <c r="H47"/>
  <c r="AE25" i="8"/>
  <c r="H43" i="240"/>
  <c r="AE10" i="8"/>
  <c r="H30" i="240"/>
  <c r="AC34" i="239"/>
  <c r="BY12" i="9"/>
  <c r="Z38" i="239"/>
  <c r="BU16" i="9"/>
  <c r="BS13"/>
  <c r="X43" i="239"/>
  <c r="BN21" i="9"/>
  <c r="BI17"/>
  <c r="U39" i="239"/>
  <c r="BE18" i="9" s="1"/>
  <c r="BE17"/>
  <c r="AK25"/>
  <c r="AL25" s="1"/>
  <c r="M47" i="239"/>
  <c r="AE25" i="9"/>
  <c r="AG25" s="1"/>
  <c r="J47" i="239"/>
  <c r="G38" i="9"/>
  <c r="V41"/>
  <c r="H41" i="11"/>
  <c r="B12"/>
  <c r="B31" i="292"/>
  <c r="K26" i="11"/>
  <c r="C45" i="292"/>
  <c r="AC22" i="11"/>
  <c r="E41" i="292"/>
  <c r="BD5" i="11"/>
  <c r="BL5"/>
  <c r="BI5" s="1"/>
  <c r="I49" i="292"/>
  <c r="BM30" i="11"/>
  <c r="CE23"/>
  <c r="K42" i="292"/>
  <c r="DA41" i="11"/>
  <c r="CR41"/>
  <c r="CI41"/>
  <c r="AE13" i="9"/>
  <c r="AG13" s="1"/>
  <c r="J35" i="239"/>
  <c r="AE14" i="9" s="1"/>
  <c r="P18"/>
  <c r="C41" i="239"/>
  <c r="L19" i="9"/>
  <c r="F42" i="242"/>
  <c r="BQ21" i="3"/>
  <c r="BR21" s="1"/>
  <c r="BS21" s="1"/>
  <c r="DM5" i="11"/>
  <c r="BK5"/>
  <c r="D12" i="51"/>
  <c r="B12" i="49" s="1"/>
  <c r="BG36" i="8"/>
  <c r="BF17"/>
  <c r="CA25"/>
  <c r="CA19"/>
  <c r="O59" i="240"/>
  <c r="CC20" i="8"/>
  <c r="BI36"/>
  <c r="BD32"/>
  <c r="AY21"/>
  <c r="AT33"/>
  <c r="L48" i="240"/>
  <c r="AL27" i="8" s="1"/>
  <c r="AO27" s="1"/>
  <c r="AJ36"/>
  <c r="AJ13"/>
  <c r="BZ32" i="9"/>
  <c r="BU35"/>
  <c r="BU19"/>
  <c r="BK32"/>
  <c r="BK23"/>
  <c r="U44" i="239"/>
  <c r="BE23" i="9" s="1"/>
  <c r="BF11"/>
  <c r="BA34"/>
  <c r="AQ38"/>
  <c r="AQ41" s="1"/>
  <c r="AL30"/>
  <c r="AL20"/>
  <c r="AB31"/>
  <c r="W35"/>
  <c r="W19"/>
  <c r="R37"/>
  <c r="M38"/>
  <c r="M41" s="1"/>
  <c r="M28"/>
  <c r="CM5" i="11"/>
  <c r="CJ5" s="1"/>
  <c r="AB38" i="240"/>
  <c r="CC16" i="8"/>
  <c r="BN15"/>
  <c r="V34" i="240"/>
  <c r="U59"/>
  <c r="BG37" i="8"/>
  <c r="H35" i="240"/>
  <c r="R17" i="8"/>
  <c r="U17" s="1"/>
  <c r="D39" i="240"/>
  <c r="R18" i="8" s="1"/>
  <c r="BX17" i="9"/>
  <c r="BO25"/>
  <c r="BP25" s="1"/>
  <c r="Y47" i="239"/>
  <c r="BP18" i="9"/>
  <c r="X35" i="239"/>
  <c r="BN13" i="9"/>
  <c r="U33" i="239"/>
  <c r="BE11" i="9"/>
  <c r="AV38"/>
  <c r="K15" i="11"/>
  <c r="C34" i="292"/>
  <c r="T5" i="11"/>
  <c r="AB5"/>
  <c r="Y5" s="1"/>
  <c r="AC11"/>
  <c r="E28" i="292"/>
  <c r="AL10" i="11"/>
  <c r="F27" i="292"/>
  <c r="BV9" i="11"/>
  <c r="J28" i="292"/>
  <c r="CW31" i="11"/>
  <c r="M50" i="292"/>
  <c r="DF14" i="11"/>
  <c r="N33" i="292"/>
  <c r="BZ41" i="11"/>
  <c r="BQ41"/>
  <c r="BH41"/>
  <c r="O32" i="239"/>
  <c r="AQ11" i="9" s="1"/>
  <c r="AQ10"/>
  <c r="Z29" i="239"/>
  <c r="BS7" i="9"/>
  <c r="AE8"/>
  <c r="J28" i="239"/>
  <c r="E25"/>
  <c r="Q4" i="9" s="1"/>
  <c r="Q5"/>
  <c r="Q41" s="1"/>
  <c r="M4"/>
  <c r="K4"/>
  <c r="P28" i="240"/>
  <c r="AY8" i="8"/>
  <c r="AV8"/>
  <c r="CB13" i="5"/>
  <c r="AE35" i="238"/>
  <c r="CB14" i="5" s="1"/>
  <c r="AL4" i="51"/>
  <c r="AN4" s="1"/>
  <c r="M4" i="49" s="1"/>
  <c r="CC25" i="8"/>
  <c r="CC19"/>
  <c r="BX24"/>
  <c r="BN26"/>
  <c r="BD8"/>
  <c r="AY20"/>
  <c r="AT36"/>
  <c r="BZ36" i="9"/>
  <c r="BZ20"/>
  <c r="BU23"/>
  <c r="BK36"/>
  <c r="BF34"/>
  <c r="AV31"/>
  <c r="X41" i="8"/>
  <c r="G38"/>
  <c r="K38" s="1"/>
  <c r="CA26"/>
  <c r="AC48" i="240"/>
  <c r="BI26" i="8"/>
  <c r="BF26"/>
  <c r="BI18"/>
  <c r="BF18"/>
  <c r="T34" i="240"/>
  <c r="BF12" i="8"/>
  <c r="R37" i="240"/>
  <c r="BD15" i="8"/>
  <c r="S30" i="240"/>
  <c r="BB8" i="8"/>
  <c r="AY18"/>
  <c r="AV18"/>
  <c r="S25"/>
  <c r="U25" s="1"/>
  <c r="E47" i="240"/>
  <c r="AB33" i="239"/>
  <c r="BZ11" i="9"/>
  <c r="BX11"/>
  <c r="BI18"/>
  <c r="T38" i="239"/>
  <c r="BF16" i="9"/>
  <c r="AT26"/>
  <c r="AV26" s="1"/>
  <c r="P48" i="239"/>
  <c r="AT27" i="9" s="1"/>
  <c r="AO25"/>
  <c r="AQ25" s="1"/>
  <c r="N47" i="239"/>
  <c r="B16" i="11"/>
  <c r="B35" i="292"/>
  <c r="AC26" i="11"/>
  <c r="E45" i="292"/>
  <c r="BD20" i="11"/>
  <c r="H39" i="292"/>
  <c r="L40"/>
  <c r="CN21" i="11"/>
  <c r="AY41"/>
  <c r="AP41"/>
  <c r="L36" i="239"/>
  <c r="AL14" i="9"/>
  <c r="AJ14"/>
  <c r="AF17"/>
  <c r="K39" i="239"/>
  <c r="AF18" i="9" s="1"/>
  <c r="AB26" i="240"/>
  <c r="CC4" i="8"/>
  <c r="BI30"/>
  <c r="BD35"/>
  <c r="BD29"/>
  <c r="AO35"/>
  <c r="BZ24" i="9"/>
  <c r="BU11"/>
  <c r="BP34"/>
  <c r="BK15"/>
  <c r="BF29"/>
  <c r="BF25"/>
  <c r="BA20"/>
  <c r="AV35"/>
  <c r="AQ30"/>
  <c r="AL38"/>
  <c r="AL41" s="1"/>
  <c r="AG32"/>
  <c r="W27"/>
  <c r="W11"/>
  <c r="R29"/>
  <c r="R22"/>
  <c r="M36"/>
  <c r="B27" i="292"/>
  <c r="B40" i="240"/>
  <c r="Q41" i="11"/>
  <c r="AU5"/>
  <c r="AU15"/>
  <c r="G34" i="292"/>
  <c r="BV30" i="11"/>
  <c r="J49" i="292"/>
  <c r="CN16" i="11"/>
  <c r="L35" i="292"/>
  <c r="DF6" i="11"/>
  <c r="DN6"/>
  <c r="DK6" s="1"/>
  <c r="DO30"/>
  <c r="O49" i="292"/>
  <c r="DL41" i="11"/>
  <c r="CT41"/>
  <c r="CK41"/>
  <c r="BS41"/>
  <c r="Z41"/>
  <c r="N36" i="239"/>
  <c r="AQ14" i="9"/>
  <c r="AB27" i="239"/>
  <c r="H44"/>
  <c r="AB22" i="9"/>
  <c r="C33" i="239"/>
  <c r="L12" i="9" s="1"/>
  <c r="B37" i="240"/>
  <c r="P15" i="8"/>
  <c r="AL28" i="238"/>
  <c r="CU6" i="5"/>
  <c r="N30" i="238"/>
  <c r="AQ10" i="5"/>
  <c r="CO20"/>
  <c r="CQ20" s="1"/>
  <c r="AJ42" i="238"/>
  <c r="CA5" i="5"/>
  <c r="AD27" i="238"/>
  <c r="AR10" i="5"/>
  <c r="O30" i="238"/>
  <c r="BV12" i="8"/>
  <c r="CA36"/>
  <c r="BN38"/>
  <c r="BN41" s="1"/>
  <c r="AA57" i="240"/>
  <c r="AA54"/>
  <c r="BV33" i="8" s="1"/>
  <c r="AA51" i="240"/>
  <c r="BV30" i="8" s="1"/>
  <c r="Y52" i="240"/>
  <c r="BS31" i="8" s="1"/>
  <c r="W42" i="240"/>
  <c r="BN21" i="8" s="1"/>
  <c r="U33" i="240"/>
  <c r="S34"/>
  <c r="BB13" i="8" s="1"/>
  <c r="BD6"/>
  <c r="Q57" i="240"/>
  <c r="Q51"/>
  <c r="M52"/>
  <c r="AO31" i="8" s="1"/>
  <c r="K38" i="240"/>
  <c r="AJ17" i="8" s="1"/>
  <c r="AJ10"/>
  <c r="I57" i="240"/>
  <c r="AE36" i="8" s="1"/>
  <c r="I54" i="240"/>
  <c r="AC33" i="8" s="1"/>
  <c r="I51" i="240"/>
  <c r="AC30" i="8" s="1"/>
  <c r="I42" i="240"/>
  <c r="I34"/>
  <c r="Z27" i="8"/>
  <c r="Z23"/>
  <c r="BY16" i="9"/>
  <c r="G41"/>
  <c r="BN41"/>
  <c r="AC38" i="239"/>
  <c r="BY17" i="9" s="1"/>
  <c r="Y42" i="239"/>
  <c r="BP21" i="9" s="1"/>
  <c r="Y34" i="239"/>
  <c r="BP13" i="9" s="1"/>
  <c r="Y28" i="239"/>
  <c r="BP7" i="9" s="1"/>
  <c r="BJ41" i="11"/>
  <c r="AR41"/>
  <c r="B5"/>
  <c r="BC5"/>
  <c r="J5"/>
  <c r="G5" s="1"/>
  <c r="AB25" i="9"/>
  <c r="R13"/>
  <c r="W13" i="3"/>
  <c r="B41" i="239"/>
  <c r="M19" i="9"/>
  <c r="AL14" i="11"/>
  <c r="F33" i="292"/>
  <c r="AL30" i="11"/>
  <c r="F49" i="292"/>
  <c r="AU21" i="11"/>
  <c r="G40" i="292"/>
  <c r="BD26" i="11"/>
  <c r="H45" i="292"/>
  <c r="BV21" i="11"/>
  <c r="J40" i="292"/>
  <c r="CE5" i="11"/>
  <c r="K24" i="292"/>
  <c r="CV6" i="11"/>
  <c r="CN6"/>
  <c r="L25" i="292"/>
  <c r="CW5" i="11"/>
  <c r="M46" i="292"/>
  <c r="CW27" i="11"/>
  <c r="N27" i="292"/>
  <c r="DF8" i="11"/>
  <c r="DF17"/>
  <c r="N36" i="292"/>
  <c r="DF30" i="11"/>
  <c r="N49" i="292"/>
  <c r="DO23" i="11"/>
  <c r="O42" i="292"/>
  <c r="BA5" i="9"/>
  <c r="BA41" s="1"/>
  <c r="S25" i="239"/>
  <c r="AZ4" i="9" s="1"/>
  <c r="AB9"/>
  <c r="H29" i="239"/>
  <c r="BX5" i="8"/>
  <c r="AL35" i="238"/>
  <c r="CU14" i="5" s="1"/>
  <c r="CU13"/>
  <c r="Q38" i="238"/>
  <c r="AX17" i="5" s="1"/>
  <c r="AX16"/>
  <c r="BN7"/>
  <c r="Y27" i="238"/>
  <c r="Z31" i="8"/>
  <c r="B7" i="11"/>
  <c r="DE5"/>
  <c r="DB5" s="1"/>
  <c r="AB26" i="9"/>
  <c r="AB21"/>
  <c r="AB18"/>
  <c r="R11"/>
  <c r="BS4" i="8"/>
  <c r="AL17" i="11"/>
  <c r="F36" i="292"/>
  <c r="BD10" i="11"/>
  <c r="H29" i="292"/>
  <c r="BV6" i="11"/>
  <c r="BW6"/>
  <c r="CK5" i="10" s="1"/>
  <c r="J23" i="292"/>
  <c r="J33"/>
  <c r="BV26" i="11"/>
  <c r="J45" i="292"/>
  <c r="K37"/>
  <c r="CE18" i="11"/>
  <c r="CN30"/>
  <c r="L49" i="292"/>
  <c r="CW21" i="11"/>
  <c r="M40" i="292"/>
  <c r="DW6" i="11"/>
  <c r="DP6" s="1"/>
  <c r="DO6"/>
  <c r="T26" i="239"/>
  <c r="BF4" i="9"/>
  <c r="P29" i="239"/>
  <c r="AV9" i="9"/>
  <c r="H35" i="239"/>
  <c r="M15" i="9"/>
  <c r="B37" i="239"/>
  <c r="B28"/>
  <c r="M6" i="9"/>
  <c r="R10" i="8"/>
  <c r="U10" s="1"/>
  <c r="D32" i="240"/>
  <c r="R11" i="8" s="1"/>
  <c r="CA17" i="5"/>
  <c r="CC17" s="1"/>
  <c r="AD39" i="238"/>
  <c r="CA18" i="5" s="1"/>
  <c r="CC18" s="1"/>
  <c r="BG16"/>
  <c r="AY14"/>
  <c r="BA14" s="1"/>
  <c r="R36" i="238"/>
  <c r="CW6" i="5"/>
  <c r="X28" i="238"/>
  <c r="BM8" i="5"/>
  <c r="BO8" s="1"/>
  <c r="Z30" i="8"/>
  <c r="Z20"/>
  <c r="E39" i="240"/>
  <c r="S18" i="8" s="1"/>
  <c r="Z48" i="239"/>
  <c r="X47"/>
  <c r="S47"/>
  <c r="Q48"/>
  <c r="AU27" i="9" s="1"/>
  <c r="O47" i="239"/>
  <c r="L47"/>
  <c r="K47"/>
  <c r="B49" i="292"/>
  <c r="C30"/>
  <c r="C42"/>
  <c r="D33"/>
  <c r="E50"/>
  <c r="G45"/>
  <c r="DF7" i="11"/>
  <c r="AQ9" i="9"/>
  <c r="AG17"/>
  <c r="K29" i="239"/>
  <c r="R15" i="9"/>
  <c r="BG25" i="3"/>
  <c r="AI17"/>
  <c r="AI13"/>
  <c r="B33" i="240"/>
  <c r="P11" i="8"/>
  <c r="AO33" i="238"/>
  <c r="DB11" i="5"/>
  <c r="AC35" i="238"/>
  <c r="BZ14" i="5" s="1"/>
  <c r="BZ13"/>
  <c r="T36" i="238"/>
  <c r="BE14" i="5"/>
  <c r="T32" i="238"/>
  <c r="BE10" i="5"/>
  <c r="N35" i="238"/>
  <c r="AQ14" i="5" s="1"/>
  <c r="AQ13"/>
  <c r="E39" i="238"/>
  <c r="V18" i="5" s="1"/>
  <c r="V17"/>
  <c r="AS13"/>
  <c r="AT13" s="1"/>
  <c r="P35" i="238"/>
  <c r="AS14" i="5" s="1"/>
  <c r="AT14" s="1"/>
  <c r="W10"/>
  <c r="Y10" s="1"/>
  <c r="F32" i="238"/>
  <c r="W11" i="5" s="1"/>
  <c r="G26" i="238"/>
  <c r="X6" i="5"/>
  <c r="P10"/>
  <c r="R10" s="1"/>
  <c r="C32" i="238"/>
  <c r="F33" i="242"/>
  <c r="BQ12" i="3"/>
  <c r="BR12" s="1"/>
  <c r="BS12" s="1"/>
  <c r="BX12" s="1"/>
  <c r="AF28" i="238"/>
  <c r="CG6" i="5"/>
  <c r="L32" i="240"/>
  <c r="AO10" i="8"/>
  <c r="CW7" i="11"/>
  <c r="DF12"/>
  <c r="DG5"/>
  <c r="AC26" i="239"/>
  <c r="BZ5" i="9" s="1"/>
  <c r="BZ41" s="1"/>
  <c r="AE10"/>
  <c r="AG10" s="1"/>
  <c r="I34" i="239"/>
  <c r="E39"/>
  <c r="Q18" i="9" s="1"/>
  <c r="R10"/>
  <c r="R8"/>
  <c r="DE17" i="5"/>
  <c r="DE16"/>
  <c r="CJ15"/>
  <c r="BH9"/>
  <c r="BH6"/>
  <c r="CJ10"/>
  <c r="BS25" i="3"/>
  <c r="BS16"/>
  <c r="BG11"/>
  <c r="BL11" s="1"/>
  <c r="Z31" i="238"/>
  <c r="BS10" i="5" s="1"/>
  <c r="BS9"/>
  <c r="AO28" i="238"/>
  <c r="DB6" i="5"/>
  <c r="K30" i="238"/>
  <c r="AJ10" i="5"/>
  <c r="E32" i="238"/>
  <c r="V11" i="5" s="1"/>
  <c r="V10"/>
  <c r="DC13"/>
  <c r="AP35" i="238"/>
  <c r="DC14" i="5" s="1"/>
  <c r="CW16"/>
  <c r="CX16" s="1"/>
  <c r="AN38" i="238"/>
  <c r="CW17" i="5" s="1"/>
  <c r="CX17" s="1"/>
  <c r="CP26"/>
  <c r="CQ26" s="1"/>
  <c r="AK48" i="238"/>
  <c r="CP27" i="5" s="1"/>
  <c r="CQ27" s="1"/>
  <c r="CP22"/>
  <c r="AK44" i="238"/>
  <c r="CP23" i="5" s="1"/>
  <c r="CO6"/>
  <c r="CQ6" s="1"/>
  <c r="AJ28" i="238"/>
  <c r="CI16" i="5"/>
  <c r="CJ16" s="1"/>
  <c r="AH38" i="238"/>
  <c r="CA11" i="5"/>
  <c r="CC11" s="1"/>
  <c r="AD33" i="238"/>
  <c r="BU8" i="5"/>
  <c r="BV8" s="1"/>
  <c r="AB30" i="238"/>
  <c r="BF14" i="5"/>
  <c r="BH14" s="1"/>
  <c r="U36" i="238"/>
  <c r="BG10" i="5"/>
  <c r="BH10" s="1"/>
  <c r="V32" i="238"/>
  <c r="AZ16" i="5"/>
  <c r="S38" i="238"/>
  <c r="AZ17" i="5" s="1"/>
  <c r="AR17"/>
  <c r="AT17" s="1"/>
  <c r="O39" i="238"/>
  <c r="AR18" i="5" s="1"/>
  <c r="AT18" s="1"/>
  <c r="CV4"/>
  <c r="CX4" s="1"/>
  <c r="AM26" i="238"/>
  <c r="P29"/>
  <c r="AS9" i="5"/>
  <c r="P19"/>
  <c r="R19" s="1"/>
  <c r="C41" i="238"/>
  <c r="D53" i="242"/>
  <c r="AS33" i="3" s="1"/>
  <c r="AS32"/>
  <c r="B42" i="242"/>
  <c r="U21" i="3"/>
  <c r="V21" s="1"/>
  <c r="W21" s="1"/>
  <c r="B31" i="242"/>
  <c r="U10" i="3"/>
  <c r="V10" s="1"/>
  <c r="W10" s="1"/>
  <c r="M26" i="240"/>
  <c r="AO4" i="8"/>
  <c r="CE26" i="11"/>
  <c r="CE22"/>
  <c r="DO5"/>
  <c r="DF5"/>
  <c r="DW5"/>
  <c r="U13" i="8"/>
  <c r="P4"/>
  <c r="CC20" i="5"/>
  <c r="BS10" i="3"/>
  <c r="BX10" s="1"/>
  <c r="BG27"/>
  <c r="BG24"/>
  <c r="AU4"/>
  <c r="AI15"/>
  <c r="AN15" s="1"/>
  <c r="AI12"/>
  <c r="W28"/>
  <c r="S14" i="8"/>
  <c r="U14" s="1"/>
  <c r="E36" i="240"/>
  <c r="S15" i="8" s="1"/>
  <c r="U15" s="1"/>
  <c r="E26" i="240"/>
  <c r="S6" i="8"/>
  <c r="R8"/>
  <c r="U8" s="1"/>
  <c r="D28" i="240"/>
  <c r="AI39" i="238"/>
  <c r="CN17" i="5"/>
  <c r="AI35" i="238"/>
  <c r="CN13" i="5"/>
  <c r="AI28" i="238"/>
  <c r="CN6" i="5"/>
  <c r="AF38" i="238"/>
  <c r="CG16" i="5"/>
  <c r="AC39" i="238"/>
  <c r="BZ18" i="5" s="1"/>
  <c r="BZ17"/>
  <c r="AC28" i="238"/>
  <c r="BZ6" i="5"/>
  <c r="K39" i="238"/>
  <c r="AJ18" i="5" s="1"/>
  <c r="AJ17"/>
  <c r="K35" i="238"/>
  <c r="AJ13" i="5"/>
  <c r="DD11"/>
  <c r="DE11" s="1"/>
  <c r="AQ33" i="238"/>
  <c r="CV12" i="5"/>
  <c r="AM34" i="238"/>
  <c r="CO12" i="5"/>
  <c r="CQ12" s="1"/>
  <c r="AJ34" i="238"/>
  <c r="CA25" i="5"/>
  <c r="CC25" s="1"/>
  <c r="AD47" i="238"/>
  <c r="CA26" i="5" s="1"/>
  <c r="CC26" s="1"/>
  <c r="CB21"/>
  <c r="AE43" i="238"/>
  <c r="DD4" i="5"/>
  <c r="DE4" s="1"/>
  <c r="AQ26" i="238"/>
  <c r="X14" i="5"/>
  <c r="Y14" s="1"/>
  <c r="G36" i="238"/>
  <c r="X15" i="5" s="1"/>
  <c r="K50" i="292"/>
  <c r="M32"/>
  <c r="N41"/>
  <c r="N45"/>
  <c r="O46"/>
  <c r="J39" i="239"/>
  <c r="AE18" i="9" s="1"/>
  <c r="AG18" s="1"/>
  <c r="K35" i="239"/>
  <c r="AF14" i="9" s="1"/>
  <c r="AB10"/>
  <c r="R7"/>
  <c r="DE18" i="5"/>
  <c r="DE10"/>
  <c r="BH7"/>
  <c r="AS10"/>
  <c r="CJ6"/>
  <c r="BS27" i="3"/>
  <c r="BS24"/>
  <c r="BS18"/>
  <c r="BX18" s="1"/>
  <c r="BS15"/>
  <c r="BG20"/>
  <c r="BG10"/>
  <c r="AL17" i="5"/>
  <c r="AM17" s="1"/>
  <c r="M39" i="238"/>
  <c r="AL18" i="5" s="1"/>
  <c r="M30" i="238"/>
  <c r="AL10" i="5"/>
  <c r="AM10" s="1"/>
  <c r="E42" i="242"/>
  <c r="BE21" i="3"/>
  <c r="BF21" s="1"/>
  <c r="BG21" s="1"/>
  <c r="BL21" s="1"/>
  <c r="E33" i="242"/>
  <c r="BE12" i="3"/>
  <c r="BF12" s="1"/>
  <c r="BG12" s="1"/>
  <c r="G35"/>
  <c r="H35" s="1"/>
  <c r="I35" s="1"/>
  <c r="AT35"/>
  <c r="AU35" s="1"/>
  <c r="G22"/>
  <c r="H22" s="1"/>
  <c r="I22" s="1"/>
  <c r="P22" s="1"/>
  <c r="R22" s="1"/>
  <c r="AT22"/>
  <c r="AU22" s="1"/>
  <c r="AZ22" s="1"/>
  <c r="G20"/>
  <c r="H20" s="1"/>
  <c r="I20" s="1"/>
  <c r="AT20"/>
  <c r="AU20" s="1"/>
  <c r="G17"/>
  <c r="H17" s="1"/>
  <c r="I17" s="1"/>
  <c r="AT17"/>
  <c r="AU17" s="1"/>
  <c r="P6" i="8"/>
  <c r="AM19" i="5"/>
  <c r="BG19" i="3"/>
  <c r="BL19" s="1"/>
  <c r="AI8"/>
  <c r="W25"/>
  <c r="AK20" i="5"/>
  <c r="AM20" s="1"/>
  <c r="L42" i="238"/>
  <c r="W8" i="5"/>
  <c r="F28" i="238"/>
  <c r="F28" i="242"/>
  <c r="BQ9" i="3"/>
  <c r="BR9" s="1"/>
  <c r="BS9" s="1"/>
  <c r="G30"/>
  <c r="H30" s="1"/>
  <c r="I30" s="1"/>
  <c r="AT30"/>
  <c r="AU30" s="1"/>
  <c r="D27" i="242"/>
  <c r="AS6" i="3"/>
  <c r="AU24"/>
  <c r="AI16"/>
  <c r="AN16" s="1"/>
  <c r="W26"/>
  <c r="W19"/>
  <c r="AB19" s="1"/>
  <c r="W4"/>
  <c r="AL12" i="5"/>
  <c r="AM12" s="1"/>
  <c r="M34" i="238"/>
  <c r="L29"/>
  <c r="AK9" i="5"/>
  <c r="BE9" i="3"/>
  <c r="BF9" s="1"/>
  <c r="BG9" s="1"/>
  <c r="BL9" s="1"/>
  <c r="G34"/>
  <c r="H34" s="1"/>
  <c r="I34" s="1"/>
  <c r="AT34"/>
  <c r="AU34" s="1"/>
  <c r="G29"/>
  <c r="H29" s="1"/>
  <c r="I29" s="1"/>
  <c r="AT29"/>
  <c r="AU29" s="1"/>
  <c r="D46" i="242"/>
  <c r="AS25" i="3"/>
  <c r="G23"/>
  <c r="H23" s="1"/>
  <c r="I23" s="1"/>
  <c r="AT23"/>
  <c r="AU23" s="1"/>
  <c r="AZ23" s="1"/>
  <c r="G19"/>
  <c r="H19" s="1"/>
  <c r="I19" s="1"/>
  <c r="AT19"/>
  <c r="AU19" s="1"/>
  <c r="AZ19" s="1"/>
  <c r="G14"/>
  <c r="H14" s="1"/>
  <c r="I14" s="1"/>
  <c r="AT14"/>
  <c r="AU14" s="1"/>
  <c r="G12"/>
  <c r="H12" s="1"/>
  <c r="I12" s="1"/>
  <c r="AT12"/>
  <c r="AU12" s="1"/>
  <c r="G5"/>
  <c r="H5" s="1"/>
  <c r="AT5"/>
  <c r="AU5" s="1"/>
  <c r="AG7"/>
  <c r="AH7" s="1"/>
  <c r="AI7" s="1"/>
  <c r="AN7" s="1"/>
  <c r="C26" i="242"/>
  <c r="B50"/>
  <c r="U29" i="3"/>
  <c r="V29" s="1"/>
  <c r="W29" s="1"/>
  <c r="M21" i="242"/>
  <c r="M22" s="1"/>
  <c r="M23" s="1"/>
  <c r="M24" s="1"/>
  <c r="EW4" i="3" s="1"/>
  <c r="EX4" s="1"/>
  <c r="EY4" s="1"/>
  <c r="M13" i="242"/>
  <c r="R14" i="5"/>
  <c r="BS19" i="3"/>
  <c r="BS11"/>
  <c r="BS20"/>
  <c r="BG18"/>
  <c r="BG16"/>
  <c r="AU31"/>
  <c r="AI11"/>
  <c r="AN11" s="1"/>
  <c r="AI9"/>
  <c r="AN9" s="1"/>
  <c r="W9"/>
  <c r="W5"/>
  <c r="BQ26"/>
  <c r="BR26" s="1"/>
  <c r="BS26" s="1"/>
  <c r="BQ17"/>
  <c r="BR17" s="1"/>
  <c r="BS17" s="1"/>
  <c r="BE26"/>
  <c r="BF26" s="1"/>
  <c r="BG26" s="1"/>
  <c r="BE17"/>
  <c r="BF17" s="1"/>
  <c r="BG17" s="1"/>
  <c r="AT15"/>
  <c r="AU15" s="1"/>
  <c r="AS13"/>
  <c r="AG14"/>
  <c r="AH14" s="1"/>
  <c r="AI14" s="1"/>
  <c r="AN14" s="1"/>
  <c r="U20"/>
  <c r="V20" s="1"/>
  <c r="W20" s="1"/>
  <c r="AB20" s="1"/>
  <c r="U6"/>
  <c r="V6" s="1"/>
  <c r="W6" s="1"/>
  <c r="M42" i="238"/>
  <c r="L39"/>
  <c r="AK18" i="5" s="1"/>
  <c r="AM18" s="1"/>
  <c r="L34" i="238"/>
  <c r="F36"/>
  <c r="W15" i="5" s="1"/>
  <c r="G32" i="238"/>
  <c r="X11" i="5" s="1"/>
  <c r="X8"/>
  <c r="AT28" i="3"/>
  <c r="AU28" s="1"/>
  <c r="AT11"/>
  <c r="AU11" s="1"/>
  <c r="H6" i="9"/>
  <c r="H7"/>
  <c r="H8"/>
  <c r="H9"/>
  <c r="H13"/>
  <c r="H16"/>
  <c r="H18"/>
  <c r="H24"/>
  <c r="H27"/>
  <c r="H29"/>
  <c r="H31"/>
  <c r="H34"/>
  <c r="H37"/>
  <c r="H5"/>
  <c r="K14" i="8"/>
  <c r="K16"/>
  <c r="K17"/>
  <c r="K19"/>
  <c r="K20"/>
  <c r="K21"/>
  <c r="K22"/>
  <c r="K26"/>
  <c r="K30"/>
  <c r="K31"/>
  <c r="K33"/>
  <c r="K34"/>
  <c r="K35"/>
  <c r="K6"/>
  <c r="K8"/>
  <c r="K12"/>
  <c r="K7"/>
  <c r="K9"/>
  <c r="K10"/>
  <c r="K18"/>
  <c r="K23"/>
  <c r="K24"/>
  <c r="K25"/>
  <c r="K27"/>
  <c r="K28"/>
  <c r="K32"/>
  <c r="K36"/>
  <c r="K37"/>
  <c r="K5"/>
  <c r="D43" i="6"/>
  <c r="J41" i="5"/>
  <c r="D41"/>
  <c r="P21" i="3"/>
  <c r="R21" s="1"/>
  <c r="R15"/>
  <c r="I5"/>
  <c r="D41"/>
  <c r="Z38" i="8"/>
  <c r="Z41" s="1"/>
  <c r="W41"/>
  <c r="G41"/>
  <c r="F3" i="40" l="1"/>
  <c r="F3" i="28" s="1"/>
  <c r="F3" i="39"/>
  <c r="F3" i="27" s="1"/>
  <c r="BT4" i="3" s="1"/>
  <c r="DM8" i="11"/>
  <c r="DK8"/>
  <c r="DV7"/>
  <c r="DP7"/>
  <c r="DT7"/>
  <c r="B36" i="242"/>
  <c r="U15" i="3"/>
  <c r="V15" s="1"/>
  <c r="W15" s="1"/>
  <c r="C33" i="240"/>
  <c r="N12" i="8" s="1"/>
  <c r="N11"/>
  <c r="CN28" i="11"/>
  <c r="CV28"/>
  <c r="B21"/>
  <c r="J21"/>
  <c r="I21" s="1"/>
  <c r="N48" i="240"/>
  <c r="AQ26" i="8"/>
  <c r="AT26" s="1"/>
  <c r="BI26" i="9"/>
  <c r="BK26" s="1"/>
  <c r="V48" i="239"/>
  <c r="BI27" i="9" s="1"/>
  <c r="BK27" s="1"/>
  <c r="EA23" i="4"/>
  <c r="BK23" i="52"/>
  <c r="B18" i="57"/>
  <c r="F19" i="7" s="1"/>
  <c r="C18" i="57"/>
  <c r="H19" i="7" s="1"/>
  <c r="E18" i="57"/>
  <c r="L19" i="7" s="1"/>
  <c r="N18" i="57"/>
  <c r="AD19" i="7" s="1"/>
  <c r="O18" i="57"/>
  <c r="AF19" i="7" s="1"/>
  <c r="L18" i="57"/>
  <c r="Z19" i="7" s="1"/>
  <c r="I18" i="57"/>
  <c r="T19" i="7" s="1"/>
  <c r="C7" i="40"/>
  <c r="C7" i="28" s="1"/>
  <c r="C7" i="39"/>
  <c r="C7" i="27" s="1"/>
  <c r="AJ8" i="3" s="1"/>
  <c r="G38" i="75"/>
  <c r="AJ38" i="6" s="1"/>
  <c r="AJ37"/>
  <c r="W27" i="4"/>
  <c r="G27" i="52"/>
  <c r="DI8" i="4"/>
  <c r="BA8" i="52"/>
  <c r="D5" i="40"/>
  <c r="D5" i="28" s="1"/>
  <c r="D5" i="39"/>
  <c r="D5" i="27" s="1"/>
  <c r="AV6" i="3" s="1"/>
  <c r="J6" s="1"/>
  <c r="D9" i="40"/>
  <c r="D9" i="28" s="1"/>
  <c r="D9" i="39"/>
  <c r="D9" i="27" s="1"/>
  <c r="AV10" i="3" s="1"/>
  <c r="J10" s="1"/>
  <c r="F12" i="39"/>
  <c r="F12" i="27" s="1"/>
  <c r="BT13" i="3" s="1"/>
  <c r="F12" i="40"/>
  <c r="F12" i="28" s="1"/>
  <c r="BP17" i="11"/>
  <c r="CC16" i="10" s="1"/>
  <c r="BT17" i="11"/>
  <c r="BZ16" i="10" s="1"/>
  <c r="AG9" i="8"/>
  <c r="J29" i="240"/>
  <c r="AJ9" i="8"/>
  <c r="AN34" i="238"/>
  <c r="CW12" i="5"/>
  <c r="CX12" s="1"/>
  <c r="AM28" i="8"/>
  <c r="AO28"/>
  <c r="U27" i="239"/>
  <c r="BE5" i="9"/>
  <c r="BE41" s="1"/>
  <c r="C58" i="240"/>
  <c r="N36" i="8"/>
  <c r="P36"/>
  <c r="BU26"/>
  <c r="BX26" s="1"/>
  <c r="Z48" i="240"/>
  <c r="B22" i="57"/>
  <c r="F23" i="7" s="1"/>
  <c r="C22" i="57"/>
  <c r="H23" i="7" s="1"/>
  <c r="M22" i="57"/>
  <c r="AB23" i="7" s="1"/>
  <c r="N22" i="57"/>
  <c r="AD23" i="7" s="1"/>
  <c r="O22" i="57"/>
  <c r="AF23" i="7" s="1"/>
  <c r="L22" i="57"/>
  <c r="Z23" i="7" s="1"/>
  <c r="E22" i="57"/>
  <c r="L23" i="7" s="1"/>
  <c r="G17" i="40"/>
  <c r="G17" i="28" s="1"/>
  <c r="G17" i="39"/>
  <c r="G17" i="27" s="1"/>
  <c r="CF18" i="3" s="1"/>
  <c r="H15" i="40"/>
  <c r="H15" i="28" s="1"/>
  <c r="H15" i="39"/>
  <c r="H15" i="27" s="1"/>
  <c r="CR16" i="3" s="1"/>
  <c r="K11" i="40"/>
  <c r="K11" i="28" s="1"/>
  <c r="K11" i="39"/>
  <c r="K11" i="27" s="1"/>
  <c r="EB12" i="3" s="1"/>
  <c r="F5" i="40"/>
  <c r="F5" i="28" s="1"/>
  <c r="F5" i="39"/>
  <c r="F5" i="27" s="1"/>
  <c r="BT6" i="3" s="1"/>
  <c r="BY29" i="11"/>
  <c r="CL28" i="10" s="1"/>
  <c r="CC29" i="11"/>
  <c r="CI28" i="10" s="1"/>
  <c r="BP13" i="11"/>
  <c r="CC12" i="10" s="1"/>
  <c r="BT13" i="11"/>
  <c r="BZ12" i="10" s="1"/>
  <c r="CH17" i="11"/>
  <c r="CJ17"/>
  <c r="CL17"/>
  <c r="BB26"/>
  <c r="BH25" i="10" s="1"/>
  <c r="AZ26" i="11"/>
  <c r="BI25" i="10" s="1"/>
  <c r="AX26" i="11"/>
  <c r="BK25" i="10" s="1"/>
  <c r="CL23" i="11"/>
  <c r="CF23"/>
  <c r="CF20"/>
  <c r="CJ20"/>
  <c r="CL20"/>
  <c r="AH11"/>
  <c r="AQ10" i="10" s="1"/>
  <c r="AF11" i="11"/>
  <c r="AS10" i="10" s="1"/>
  <c r="AJ11" i="11"/>
  <c r="AP10" i="10" s="1"/>
  <c r="J24" i="70"/>
  <c r="J26" i="71"/>
  <c r="J27" s="1"/>
  <c r="M25" i="70"/>
  <c r="M25" i="34" s="1"/>
  <c r="M25" i="36" s="1"/>
  <c r="M25" i="39" s="1"/>
  <c r="M25" i="27" s="1"/>
  <c r="EZ26" i="3" s="1"/>
  <c r="FD26" s="1"/>
  <c r="M27" i="71"/>
  <c r="DR17" i="4"/>
  <c r="BG17" i="52"/>
  <c r="CQ13" i="4"/>
  <c r="AS13" i="52"/>
  <c r="G22" i="40"/>
  <c r="G22" i="28" s="1"/>
  <c r="G22" i="39"/>
  <c r="G22" i="27" s="1"/>
  <c r="CF23" i="3" s="1"/>
  <c r="O15" i="40"/>
  <c r="O15" i="28" s="1"/>
  <c r="O15" i="39"/>
  <c r="O15" i="27" s="1"/>
  <c r="FX16" i="3" s="1"/>
  <c r="BI5" i="8"/>
  <c r="T27" i="240"/>
  <c r="BF5" i="8"/>
  <c r="BF41" s="1"/>
  <c r="K43" i="240"/>
  <c r="AH21" i="8"/>
  <c r="M42" i="240"/>
  <c r="AM20" i="8"/>
  <c r="BG33"/>
  <c r="BI33"/>
  <c r="BE27" i="5"/>
  <c r="T49" i="238"/>
  <c r="BE28" i="5" s="1"/>
  <c r="G5" i="40"/>
  <c r="G5" i="28" s="1"/>
  <c r="G5" i="39"/>
  <c r="G5" i="27" s="1"/>
  <c r="CF6" i="3" s="1"/>
  <c r="DT23" i="11"/>
  <c r="DR23"/>
  <c r="DP23"/>
  <c r="AC27" i="240"/>
  <c r="CA5" i="8"/>
  <c r="CA41" s="1"/>
  <c r="AR30"/>
  <c r="AT30"/>
  <c r="BG26" i="5"/>
  <c r="BH26" s="1"/>
  <c r="V48" i="238"/>
  <c r="V49" s="1"/>
  <c r="BG28" i="5" s="1"/>
  <c r="BH28" s="1"/>
  <c r="CF25" i="11"/>
  <c r="CL25"/>
  <c r="CH11" i="4"/>
  <c r="AM11" i="52"/>
  <c r="G41" i="242"/>
  <c r="CC20" i="3"/>
  <c r="CD20" s="1"/>
  <c r="CE20" s="1"/>
  <c r="EA32" i="4"/>
  <c r="BK32" i="52"/>
  <c r="L25" i="11"/>
  <c r="Z24" i="10" s="1"/>
  <c r="N25" i="11"/>
  <c r="AA24" i="10" s="1"/>
  <c r="P25" i="11"/>
  <c r="Y24" i="10" s="1"/>
  <c r="R25" i="11"/>
  <c r="X24" i="10" s="1"/>
  <c r="AO11" i="11"/>
  <c r="BB10" i="10" s="1"/>
  <c r="AQ11" i="11"/>
  <c r="AZ10" i="10" s="1"/>
  <c r="AS11" i="11"/>
  <c r="AY10" i="10" s="1"/>
  <c r="L38" i="75"/>
  <c r="BI38" i="6" s="1"/>
  <c r="BI37"/>
  <c r="DI33" i="4"/>
  <c r="BA33" i="52"/>
  <c r="AF8" i="4"/>
  <c r="K8" i="52"/>
  <c r="AR22" i="78"/>
  <c r="AZ17"/>
  <c r="BX12"/>
  <c r="BH36"/>
  <c r="BH32"/>
  <c r="BJ32" s="1"/>
  <c r="BL32" s="1"/>
  <c r="BM32" s="1"/>
  <c r="CG31" i="4" s="1"/>
  <c r="CJ18" i="3"/>
  <c r="CL18" s="1"/>
  <c r="BA12" i="5"/>
  <c r="K41" i="8"/>
  <c r="BL17" i="3"/>
  <c r="AN12"/>
  <c r="AP12" s="1"/>
  <c r="CN27" i="11"/>
  <c r="U11" i="8"/>
  <c r="AE33"/>
  <c r="H9" i="77"/>
  <c r="CP41" i="3"/>
  <c r="BY32" i="4"/>
  <c r="AI38" i="9"/>
  <c r="AI41" s="1"/>
  <c r="C18" i="39"/>
  <c r="C18" i="27" s="1"/>
  <c r="AJ19" i="3" s="1"/>
  <c r="B21" i="39"/>
  <c r="B21" i="27" s="1"/>
  <c r="X22" i="3" s="1"/>
  <c r="K34" i="57"/>
  <c r="X35" i="7" s="1"/>
  <c r="G18" i="57"/>
  <c r="P19" i="7" s="1"/>
  <c r="AQ17" i="5"/>
  <c r="AZ4" i="3"/>
  <c r="CF5" i="11"/>
  <c r="I46" i="292"/>
  <c r="AB13" i="3"/>
  <c r="AD13" s="1"/>
  <c r="V28" i="240"/>
  <c r="V29" s="1"/>
  <c r="K59"/>
  <c r="V37"/>
  <c r="BG27" i="8"/>
  <c r="EF17" i="3"/>
  <c r="EH17" s="1"/>
  <c r="DT17"/>
  <c r="AN23"/>
  <c r="FP20"/>
  <c r="AN22"/>
  <c r="AN19"/>
  <c r="EF21"/>
  <c r="EH21" s="1"/>
  <c r="L24" i="78"/>
  <c r="BX21"/>
  <c r="T19"/>
  <c r="EY38" i="3"/>
  <c r="EY43" s="1"/>
  <c r="BX20" i="78"/>
  <c r="EF18" i="3"/>
  <c r="CQ37" i="4"/>
  <c r="Q24" i="52"/>
  <c r="K12"/>
  <c r="EF16" i="3"/>
  <c r="EH16" s="1"/>
  <c r="FP15"/>
  <c r="B17" i="39"/>
  <c r="B17" i="27" s="1"/>
  <c r="X18" i="3" s="1"/>
  <c r="N6" i="39"/>
  <c r="N6" i="27" s="1"/>
  <c r="FL7" i="3" s="1"/>
  <c r="BA19" i="52"/>
  <c r="J3" i="39"/>
  <c r="J3" i="27" s="1"/>
  <c r="DP4" i="3" s="1"/>
  <c r="BK24" i="52"/>
  <c r="G9"/>
  <c r="W5" i="4"/>
  <c r="W41" s="1"/>
  <c r="F11" i="40"/>
  <c r="F11" i="28" s="1"/>
  <c r="M6" i="57"/>
  <c r="AB7" i="7" s="1"/>
  <c r="N23" i="39"/>
  <c r="N23" i="27" s="1"/>
  <c r="FL24" i="3" s="1"/>
  <c r="FP24" s="1"/>
  <c r="FR24" s="1"/>
  <c r="Z6" i="47"/>
  <c r="G5" i="46" s="1"/>
  <c r="BM6" i="4" s="1"/>
  <c r="GB10" i="3"/>
  <c r="CJ10"/>
  <c r="H22" i="57"/>
  <c r="R23" i="7" s="1"/>
  <c r="J22" i="57"/>
  <c r="V23" i="7" s="1"/>
  <c r="D6" i="57"/>
  <c r="J7" i="7" s="1"/>
  <c r="D7" s="1"/>
  <c r="Y9" i="52"/>
  <c r="H34" i="57"/>
  <c r="R35" i="7" s="1"/>
  <c r="D18" i="57"/>
  <c r="J19" i="7" s="1"/>
  <c r="D19" s="1"/>
  <c r="F18" i="57"/>
  <c r="N19" i="7" s="1"/>
  <c r="AF13" i="11"/>
  <c r="AS12" i="10" s="1"/>
  <c r="AJ13" i="11"/>
  <c r="AP12" i="10" s="1"/>
  <c r="E3" i="39"/>
  <c r="E3" i="27" s="1"/>
  <c r="BH4" i="3" s="1"/>
  <c r="CV27" i="11"/>
  <c r="B14" i="39"/>
  <c r="B14" i="27" s="1"/>
  <c r="X15" i="3" s="1"/>
  <c r="J6" i="39"/>
  <c r="J6" i="27" s="1"/>
  <c r="DP7" i="3" s="1"/>
  <c r="J17" i="39"/>
  <c r="J17" i="27" s="1"/>
  <c r="DP18" i="3" s="1"/>
  <c r="M17" i="39"/>
  <c r="M17" i="27" s="1"/>
  <c r="EZ18" i="3" s="1"/>
  <c r="J14" i="39"/>
  <c r="J14" i="27" s="1"/>
  <c r="DP15" i="3" s="1"/>
  <c r="DT15" s="1"/>
  <c r="DV15" s="1"/>
  <c r="J21" i="40"/>
  <c r="J21" i="28" s="1"/>
  <c r="CG20" i="76"/>
  <c r="CK21"/>
  <c r="BW22" i="78" s="1"/>
  <c r="G8" i="40"/>
  <c r="G8" i="28" s="1"/>
  <c r="G8" i="39"/>
  <c r="G8" i="27" s="1"/>
  <c r="CF9" i="3" s="1"/>
  <c r="CJ9" s="1"/>
  <c r="CL9" s="1"/>
  <c r="N8" i="40"/>
  <c r="N8" i="28" s="1"/>
  <c r="N8" i="39"/>
  <c r="N8" i="27" s="1"/>
  <c r="FL9" i="3" s="1"/>
  <c r="N10" i="40"/>
  <c r="N10" i="28" s="1"/>
  <c r="N10" i="39"/>
  <c r="N10" i="27" s="1"/>
  <c r="FL11" i="3" s="1"/>
  <c r="FP11" s="1"/>
  <c r="FR11" s="1"/>
  <c r="E11" i="40"/>
  <c r="E11" i="28" s="1"/>
  <c r="E11" i="39"/>
  <c r="E11" i="27" s="1"/>
  <c r="BH12" i="3" s="1"/>
  <c r="BL12" s="1"/>
  <c r="BN12" s="1"/>
  <c r="G14" i="40"/>
  <c r="G14" i="28" s="1"/>
  <c r="G14" i="39"/>
  <c r="G14" i="27" s="1"/>
  <c r="CF15" i="3" s="1"/>
  <c r="L16" i="40"/>
  <c r="L16" i="28" s="1"/>
  <c r="L16" i="39"/>
  <c r="L16" i="27" s="1"/>
  <c r="EN17" i="3" s="1"/>
  <c r="E19" i="40"/>
  <c r="E19" i="28" s="1"/>
  <c r="E19" i="39"/>
  <c r="E19" i="27" s="1"/>
  <c r="BH20" i="3" s="1"/>
  <c r="N13" i="11"/>
  <c r="AA12" i="10" s="1"/>
  <c r="P13" i="11"/>
  <c r="Y12" i="10" s="1"/>
  <c r="R27" i="238"/>
  <c r="AY5" i="5"/>
  <c r="V7"/>
  <c r="E27" i="238"/>
  <c r="T27" i="11"/>
  <c r="AB27"/>
  <c r="Y27" s="1"/>
  <c r="G26" i="10" s="1"/>
  <c r="E33" i="292"/>
  <c r="AK14" i="11"/>
  <c r="AX35" i="4"/>
  <c r="U35" i="52"/>
  <c r="B34" i="57"/>
  <c r="F35" i="7" s="1"/>
  <c r="C34" i="57"/>
  <c r="H35" i="7" s="1"/>
  <c r="E34" i="57"/>
  <c r="L35" i="7" s="1"/>
  <c r="N34" i="57"/>
  <c r="AD35" i="7" s="1"/>
  <c r="O34" i="57"/>
  <c r="AF35" i="7" s="1"/>
  <c r="L34" i="57"/>
  <c r="Z35" i="7" s="1"/>
  <c r="I34" i="57"/>
  <c r="T35" i="7" s="1"/>
  <c r="CL28" i="11"/>
  <c r="CH28"/>
  <c r="DG19"/>
  <c r="DM19"/>
  <c r="DI19"/>
  <c r="K23" i="35"/>
  <c r="K23" i="37" s="1"/>
  <c r="K23" i="40" s="1"/>
  <c r="K23" i="28" s="1"/>
  <c r="K23" i="34"/>
  <c r="K23" i="36" s="1"/>
  <c r="K23" i="39" s="1"/>
  <c r="K23" i="27" s="1"/>
  <c r="EB24" i="3" s="1"/>
  <c r="EA7" i="4"/>
  <c r="BK7" i="52"/>
  <c r="D4" i="40"/>
  <c r="D4" i="28" s="1"/>
  <c r="D4" i="39"/>
  <c r="D4" i="27" s="1"/>
  <c r="AV5" i="3" s="1"/>
  <c r="J5" s="1"/>
  <c r="E12" i="39"/>
  <c r="E12" i="27" s="1"/>
  <c r="BH13" i="3" s="1"/>
  <c r="E12" i="40"/>
  <c r="E12" i="28" s="1"/>
  <c r="H19" i="40"/>
  <c r="H19" i="28" s="1"/>
  <c r="H19" i="39"/>
  <c r="H19" i="27" s="1"/>
  <c r="CR20" i="3" s="1"/>
  <c r="BH12" i="76"/>
  <c r="BH11" s="1"/>
  <c r="BL13"/>
  <c r="BA14" i="78" s="1"/>
  <c r="X12" i="76"/>
  <c r="AB13"/>
  <c r="C16" i="40"/>
  <c r="C16" i="28" s="1"/>
  <c r="C16" i="39"/>
  <c r="C16" i="27" s="1"/>
  <c r="AJ17" i="3" s="1"/>
  <c r="AN17" s="1"/>
  <c r="AP17" s="1"/>
  <c r="CL29" i="11"/>
  <c r="CH29"/>
  <c r="R25" i="239"/>
  <c r="AY4" i="9" s="1"/>
  <c r="AY5"/>
  <c r="AY41" s="1"/>
  <c r="L27" i="240"/>
  <c r="AL5" i="8"/>
  <c r="AL41" s="1"/>
  <c r="BS13"/>
  <c r="BP13"/>
  <c r="X35" i="240"/>
  <c r="P7" i="5"/>
  <c r="R7" s="1"/>
  <c r="C29" i="238"/>
  <c r="P8" i="5" s="1"/>
  <c r="R8" s="1"/>
  <c r="R31" i="240"/>
  <c r="BA10" i="8" s="1"/>
  <c r="BA9"/>
  <c r="CQ31" i="4"/>
  <c r="AS31" i="52"/>
  <c r="W30" i="4"/>
  <c r="G30" i="52"/>
  <c r="J6" i="57"/>
  <c r="V7" i="7" s="1"/>
  <c r="K6" i="57"/>
  <c r="E6"/>
  <c r="L7" i="7" s="1"/>
  <c r="F6" i="57"/>
  <c r="N7" i="7" s="1"/>
  <c r="L6" i="57"/>
  <c r="Z7" i="7" s="1"/>
  <c r="I6" i="57"/>
  <c r="T7" i="7" s="1"/>
  <c r="CA21" i="5"/>
  <c r="CC21" s="1"/>
  <c r="AD43" i="238"/>
  <c r="AX7" i="4"/>
  <c r="U7" i="52"/>
  <c r="G19" i="40"/>
  <c r="G19" i="28" s="1"/>
  <c r="G19" i="39"/>
  <c r="G19" i="27" s="1"/>
  <c r="CF20" i="3" s="1"/>
  <c r="CP13" i="5"/>
  <c r="AK35" i="238"/>
  <c r="R6" i="47"/>
  <c r="E5" i="46" s="1"/>
  <c r="AU6" i="4" s="1"/>
  <c r="Q7" i="47"/>
  <c r="F19" i="40"/>
  <c r="F19" i="28" s="1"/>
  <c r="F19" i="39"/>
  <c r="F19" i="27" s="1"/>
  <c r="BT20" i="3" s="1"/>
  <c r="BX20" s="1"/>
  <c r="BZ20" s="1"/>
  <c r="L17" i="40"/>
  <c r="L17" i="28" s="1"/>
  <c r="L17" i="39"/>
  <c r="L17" i="27" s="1"/>
  <c r="EN18" i="3" s="1"/>
  <c r="F13" i="40"/>
  <c r="F13" i="28" s="1"/>
  <c r="F13" i="39"/>
  <c r="F13" i="27" s="1"/>
  <c r="BT14" i="3" s="1"/>
  <c r="BY26" i="11"/>
  <c r="CL25" i="10" s="1"/>
  <c r="CC26" i="11"/>
  <c r="CI25" i="10" s="1"/>
  <c r="BY24" i="11"/>
  <c r="CL23" i="10" s="1"/>
  <c r="CC24" i="11"/>
  <c r="CI23" i="10" s="1"/>
  <c r="DV26" i="11"/>
  <c r="DR26"/>
  <c r="AQ17"/>
  <c r="AZ16" i="10" s="1"/>
  <c r="AS17" i="11"/>
  <c r="AY16" i="10" s="1"/>
  <c r="AV20" i="11"/>
  <c r="BJ19" i="10" s="1"/>
  <c r="AX20" i="11"/>
  <c r="BK19" i="10" s="1"/>
  <c r="DK17" i="11"/>
  <c r="DM17"/>
  <c r="DG17"/>
  <c r="DI17"/>
  <c r="R9"/>
  <c r="X8" i="10" s="1"/>
  <c r="P9" i="11"/>
  <c r="Y8" i="10" s="1"/>
  <c r="M37" i="239"/>
  <c r="AK15" i="9"/>
  <c r="T34" i="239"/>
  <c r="BD12" i="9"/>
  <c r="BD5" i="8"/>
  <c r="BA5"/>
  <c r="BA41" s="1"/>
  <c r="R25" i="240"/>
  <c r="I27" i="242"/>
  <c r="DA8" i="3"/>
  <c r="DB8" s="1"/>
  <c r="DC8" s="1"/>
  <c r="DH13" i="76"/>
  <c r="DL14"/>
  <c r="CU15" i="78" s="1"/>
  <c r="DG14" i="76"/>
  <c r="DK14" s="1"/>
  <c r="CT15" i="78" s="1"/>
  <c r="DR21" i="4"/>
  <c r="BG21" i="52"/>
  <c r="AX13" i="4"/>
  <c r="U13" i="52"/>
  <c r="DR5" i="4"/>
  <c r="BG5" i="52"/>
  <c r="L13" i="40"/>
  <c r="L13" i="28" s="1"/>
  <c r="L13" i="39"/>
  <c r="L13" i="27" s="1"/>
  <c r="EN14" i="3" s="1"/>
  <c r="ER14" s="1"/>
  <c r="ET14" s="1"/>
  <c r="J10" i="39"/>
  <c r="J10" i="27" s="1"/>
  <c r="DP11" i="3" s="1"/>
  <c r="DT11" s="1"/>
  <c r="DV11" s="1"/>
  <c r="J10" i="40"/>
  <c r="J10" i="28" s="1"/>
  <c r="D26" i="239"/>
  <c r="P6" i="9"/>
  <c r="R6"/>
  <c r="AA28" i="239"/>
  <c r="BT6" i="9"/>
  <c r="BU6"/>
  <c r="J37" i="55"/>
  <c r="AX38" i="9"/>
  <c r="AX41" s="1"/>
  <c r="DM26" i="11"/>
  <c r="DG26"/>
  <c r="AS14"/>
  <c r="AY13" i="10" s="1"/>
  <c r="AQ14" i="11"/>
  <c r="AZ13" i="10" s="1"/>
  <c r="U43" i="240"/>
  <c r="BG21" i="8"/>
  <c r="B23" i="35"/>
  <c r="B23" i="37" s="1"/>
  <c r="B23" i="40" s="1"/>
  <c r="B23" i="28" s="1"/>
  <c r="B23" i="34"/>
  <c r="B23" i="36" s="1"/>
  <c r="B23" i="39" s="1"/>
  <c r="B23" i="27" s="1"/>
  <c r="X24" i="3" s="1"/>
  <c r="EA15" i="4"/>
  <c r="BK15" i="52"/>
  <c r="W4" i="4"/>
  <c r="G4" i="52"/>
  <c r="I19" i="39"/>
  <c r="I19" i="27" s="1"/>
  <c r="DD20" i="3" s="1"/>
  <c r="I19" i="40"/>
  <c r="I19" i="28" s="1"/>
  <c r="K13" i="40"/>
  <c r="K13" i="28" s="1"/>
  <c r="K13" i="39"/>
  <c r="K13" i="27" s="1"/>
  <c r="EB14" i="3" s="1"/>
  <c r="AZ14"/>
  <c r="BL20"/>
  <c r="BX23" i="78"/>
  <c r="BZ23" s="1"/>
  <c r="CB23" s="1"/>
  <c r="CC23" s="1"/>
  <c r="CY22" i="4" s="1"/>
  <c r="L18" i="78"/>
  <c r="AZ20"/>
  <c r="AB38"/>
  <c r="AD38" s="1"/>
  <c r="AF38" s="1"/>
  <c r="AG38" s="1"/>
  <c r="AW37" i="4" s="1"/>
  <c r="BX33" i="78"/>
  <c r="BZ33" s="1"/>
  <c r="CB33" s="1"/>
  <c r="CC33" s="1"/>
  <c r="CY32" i="4" s="1"/>
  <c r="DT7" i="3"/>
  <c r="DV7" s="1"/>
  <c r="DT4"/>
  <c r="J21" i="39"/>
  <c r="J21" i="27" s="1"/>
  <c r="DP22" i="3" s="1"/>
  <c r="DT22" s="1"/>
  <c r="DV22" s="1"/>
  <c r="BL18"/>
  <c r="BX16"/>
  <c r="BZ16" s="1"/>
  <c r="B40" i="292"/>
  <c r="M11" i="9"/>
  <c r="BM8" i="11"/>
  <c r="M28" i="292"/>
  <c r="CW10" i="11" s="1"/>
  <c r="H50" i="292"/>
  <c r="DD39" i="78"/>
  <c r="DF39" s="1"/>
  <c r="DH39" s="1"/>
  <c r="DI39" s="1"/>
  <c r="EI38" i="4" s="1"/>
  <c r="DH20" i="3"/>
  <c r="DJ20" s="1"/>
  <c r="BY33" i="4"/>
  <c r="Y31" i="52"/>
  <c r="F23" i="40"/>
  <c r="F23" i="28" s="1"/>
  <c r="J17" i="40"/>
  <c r="J17" i="28" s="1"/>
  <c r="GB23" i="3"/>
  <c r="AI16" i="52"/>
  <c r="M34" i="57"/>
  <c r="AB35" i="7" s="1"/>
  <c r="DG8" i="11"/>
  <c r="L22" i="40"/>
  <c r="L22" i="28" s="1"/>
  <c r="E4" i="40"/>
  <c r="E4" i="28" s="1"/>
  <c r="AZ11" i="3"/>
  <c r="Y15" i="5"/>
  <c r="AZ15" i="3"/>
  <c r="BB15" s="1"/>
  <c r="BL16"/>
  <c r="BN16" s="1"/>
  <c r="BX19"/>
  <c r="M14" i="242"/>
  <c r="M15" s="1"/>
  <c r="M16" s="1"/>
  <c r="M17" s="1"/>
  <c r="M18" s="1"/>
  <c r="AN8" i="3"/>
  <c r="AP8" s="1"/>
  <c r="AB21"/>
  <c r="AN13"/>
  <c r="AC14" i="11"/>
  <c r="D46" i="292"/>
  <c r="T28" i="11" s="1"/>
  <c r="Z27" i="240"/>
  <c r="BM27" i="11"/>
  <c r="BN6" i="8"/>
  <c r="CL5" i="11"/>
  <c r="AJ37" i="8"/>
  <c r="I25" i="292"/>
  <c r="BX21" i="3"/>
  <c r="BZ21" s="1"/>
  <c r="DH19"/>
  <c r="FD18"/>
  <c r="AR16" i="78"/>
  <c r="AN20" i="3"/>
  <c r="DI5" i="11"/>
  <c r="EA27" i="4"/>
  <c r="BG12"/>
  <c r="K16" i="39"/>
  <c r="K16" i="27" s="1"/>
  <c r="EB17" i="3" s="1"/>
  <c r="ER7"/>
  <c r="ET7" s="1"/>
  <c r="E9" i="40"/>
  <c r="E9" i="28" s="1"/>
  <c r="E5" i="40"/>
  <c r="E5" i="28" s="1"/>
  <c r="D13" i="39"/>
  <c r="D13" i="27" s="1"/>
  <c r="AV14" i="3" s="1"/>
  <c r="J14" s="1"/>
  <c r="P14" s="1"/>
  <c r="R14" s="1"/>
  <c r="O11" i="39"/>
  <c r="O11" i="27" s="1"/>
  <c r="FX12" i="3" s="1"/>
  <c r="GB12" s="1"/>
  <c r="GD12" s="1"/>
  <c r="BA27" i="52"/>
  <c r="W21" i="4"/>
  <c r="AS12" i="52"/>
  <c r="I18" i="40"/>
  <c r="I18" i="28" s="1"/>
  <c r="L9" i="39"/>
  <c r="L9" i="27" s="1"/>
  <c r="EN10" i="3" s="1"/>
  <c r="BY37" i="4"/>
  <c r="AR6" i="47"/>
  <c r="K5" i="46" s="1"/>
  <c r="CW6" i="4" s="1"/>
  <c r="DD19" i="11"/>
  <c r="O7" i="40"/>
  <c r="O7" i="28" s="1"/>
  <c r="DP20" i="11"/>
  <c r="G22" i="57"/>
  <c r="P23" i="7" s="1"/>
  <c r="H6" i="57"/>
  <c r="R7" i="7" s="1"/>
  <c r="G21" i="40"/>
  <c r="G21" i="28" s="1"/>
  <c r="BY7" i="4"/>
  <c r="G34" i="57"/>
  <c r="P35" i="7" s="1"/>
  <c r="H18" i="57"/>
  <c r="R19" i="7" s="1"/>
  <c r="J18" i="57"/>
  <c r="V19" i="7" s="1"/>
  <c r="CF29" i="11"/>
  <c r="DR7"/>
  <c r="CG20" i="78"/>
  <c r="CD14" i="11"/>
  <c r="BY14" s="1"/>
  <c r="CL13" i="10" s="1"/>
  <c r="E16" i="40"/>
  <c r="E16" i="28" s="1"/>
  <c r="DM30" i="11"/>
  <c r="CX18" i="4"/>
  <c r="K18" i="50"/>
  <c r="W28" i="238"/>
  <c r="BL8" i="5"/>
  <c r="BS7" i="8"/>
  <c r="BP7"/>
  <c r="X29" i="240"/>
  <c r="L33" i="239"/>
  <c r="AJ11" i="9"/>
  <c r="AL11"/>
  <c r="S33" i="238"/>
  <c r="AZ12" i="5" s="1"/>
  <c r="AZ11"/>
  <c r="BA11" s="1"/>
  <c r="Q26" i="240"/>
  <c r="AW6" i="8"/>
  <c r="K48" i="240"/>
  <c r="AH27" i="8" s="1"/>
  <c r="AH26"/>
  <c r="Q27" i="239"/>
  <c r="AU7" i="9"/>
  <c r="AC43" i="238"/>
  <c r="BZ21" i="5"/>
  <c r="N33" i="239"/>
  <c r="AO12" i="9" s="1"/>
  <c r="AO11"/>
  <c r="K25" i="240"/>
  <c r="AH4" i="8" s="1"/>
  <c r="AH5"/>
  <c r="DR9" i="4"/>
  <c r="BG9" i="52"/>
  <c r="DO13" i="11"/>
  <c r="O32" i="292"/>
  <c r="BP18" i="8"/>
  <c r="BS18"/>
  <c r="M15" i="35"/>
  <c r="M15" i="37" s="1"/>
  <c r="M15" i="40" s="1"/>
  <c r="M15" i="28" s="1"/>
  <c r="M15" i="34"/>
  <c r="M15" i="36" s="1"/>
  <c r="M15" i="39" s="1"/>
  <c r="M15" i="27" s="1"/>
  <c r="EZ16" i="3" s="1"/>
  <c r="FD16" s="1"/>
  <c r="FF16" s="1"/>
  <c r="C29" i="239"/>
  <c r="L8" i="9" s="1"/>
  <c r="L7"/>
  <c r="AB34" i="240"/>
  <c r="BZ12" i="8"/>
  <c r="D57" i="242"/>
  <c r="AS36" i="3"/>
  <c r="DT21"/>
  <c r="CO25" i="78"/>
  <c r="DH18" i="3"/>
  <c r="DJ18" s="1"/>
  <c r="ER11"/>
  <c r="AN24"/>
  <c r="DD23" i="78"/>
  <c r="AZ21"/>
  <c r="D19"/>
  <c r="BG14"/>
  <c r="BI23"/>
  <c r="BA22"/>
  <c r="M21"/>
  <c r="CO16"/>
  <c r="BG27"/>
  <c r="K23"/>
  <c r="AA21"/>
  <c r="CU19"/>
  <c r="AB19"/>
  <c r="AD19" s="1"/>
  <c r="AF19" s="1"/>
  <c r="AG19" s="1"/>
  <c r="AW18" i="4" s="1"/>
  <c r="C18" i="78"/>
  <c r="AQ15"/>
  <c r="CN10"/>
  <c r="H17" i="77"/>
  <c r="D26" i="78" s="1"/>
  <c r="CU38"/>
  <c r="CE25"/>
  <c r="BG23"/>
  <c r="AY22"/>
  <c r="AI20"/>
  <c r="BG18"/>
  <c r="AI16"/>
  <c r="AY14"/>
  <c r="C24"/>
  <c r="AY18"/>
  <c r="AQ13"/>
  <c r="AA25"/>
  <c r="BO21"/>
  <c r="AQ21"/>
  <c r="BW26"/>
  <c r="BG26"/>
  <c r="AY24"/>
  <c r="CM22"/>
  <c r="AI22"/>
  <c r="CM20"/>
  <c r="AY16"/>
  <c r="DT19" i="3"/>
  <c r="EF24"/>
  <c r="EH24" s="1"/>
  <c r="ER10"/>
  <c r="ET10" s="1"/>
  <c r="AA13" i="78"/>
  <c r="BW23"/>
  <c r="J5" i="40"/>
  <c r="J5" i="28" s="1"/>
  <c r="O6" i="40"/>
  <c r="O6" i="28" s="1"/>
  <c r="AQ38" i="78"/>
  <c r="K30"/>
  <c r="AQ14"/>
  <c r="BW34"/>
  <c r="G21" i="39"/>
  <c r="G21" i="27" s="1"/>
  <c r="CF22" i="3" s="1"/>
  <c r="AA24" i="78"/>
  <c r="AA20"/>
  <c r="CU18"/>
  <c r="CU24"/>
  <c r="AY21"/>
  <c r="AY34"/>
  <c r="CE28"/>
  <c r="DC21"/>
  <c r="CE20"/>
  <c r="AI17"/>
  <c r="BO37"/>
  <c r="C32"/>
  <c r="AA28"/>
  <c r="DC23"/>
  <c r="CE36"/>
  <c r="BO32"/>
  <c r="CE29"/>
  <c r="CM21"/>
  <c r="BO35"/>
  <c r="C31"/>
  <c r="C27"/>
  <c r="G15" i="39"/>
  <c r="G15" i="27" s="1"/>
  <c r="CF16" i="3" s="1"/>
  <c r="N19" i="39"/>
  <c r="N19" i="27" s="1"/>
  <c r="FL20" i="3" s="1"/>
  <c r="DN22" i="11"/>
  <c r="F9" i="40"/>
  <c r="F9" i="28" s="1"/>
  <c r="CP7" i="5"/>
  <c r="AK29" i="238"/>
  <c r="W33" i="240"/>
  <c r="BL11" i="8"/>
  <c r="AA29" i="240"/>
  <c r="BV7" i="8"/>
  <c r="M33" i="239"/>
  <c r="AK12" i="9" s="1"/>
  <c r="AK11"/>
  <c r="DR13" i="4"/>
  <c r="BG13" i="52"/>
  <c r="AA31" i="238"/>
  <c r="BT10" i="5" s="1"/>
  <c r="BT9"/>
  <c r="BN24" i="78"/>
  <c r="AX19"/>
  <c r="R23"/>
  <c r="CT20"/>
  <c r="Z20"/>
  <c r="Z24"/>
  <c r="CL19"/>
  <c r="J47" i="242"/>
  <c r="DM27" i="3" s="1"/>
  <c r="DN27" s="1"/>
  <c r="DO27" s="1"/>
  <c r="DM26"/>
  <c r="DN26" s="1"/>
  <c r="DO26" s="1"/>
  <c r="O43" i="240"/>
  <c r="AR21" i="8"/>
  <c r="ER5" i="3"/>
  <c r="ER13"/>
  <c r="DT9"/>
  <c r="DT20"/>
  <c r="CV18"/>
  <c r="FP14"/>
  <c r="FR14" s="1"/>
  <c r="EF10"/>
  <c r="EF15"/>
  <c r="DT16"/>
  <c r="ER16"/>
  <c r="CV20"/>
  <c r="AR24" i="78"/>
  <c r="CN23"/>
  <c r="AJ21"/>
  <c r="CF20"/>
  <c r="CH20" s="1"/>
  <c r="CJ20" s="1"/>
  <c r="CK20" s="1"/>
  <c r="DH19" i="4" s="1"/>
  <c r="CV18" i="78"/>
  <c r="AB18"/>
  <c r="DD9"/>
  <c r="BX5"/>
  <c r="DC26"/>
  <c r="CU21"/>
  <c r="AB21"/>
  <c r="AY20"/>
  <c r="AI18"/>
  <c r="D18"/>
  <c r="K15"/>
  <c r="AI38"/>
  <c r="BW25"/>
  <c r="AY25"/>
  <c r="S24"/>
  <c r="K21"/>
  <c r="N21" s="1"/>
  <c r="P21" s="1"/>
  <c r="Q21" s="1"/>
  <c r="AE20" i="4" s="1"/>
  <c r="CM16" i="78"/>
  <c r="CG15"/>
  <c r="CE38"/>
  <c r="AI25"/>
  <c r="BG24"/>
  <c r="BG21"/>
  <c r="BG19"/>
  <c r="K17"/>
  <c r="BG15"/>
  <c r="FP17" i="3"/>
  <c r="CU23" i="78"/>
  <c r="BG39"/>
  <c r="DC38"/>
  <c r="AA27"/>
  <c r="K27"/>
  <c r="CM15"/>
  <c r="F41" i="7"/>
  <c r="DT23" i="3"/>
  <c r="EF20"/>
  <c r="BG37" i="78"/>
  <c r="AA35"/>
  <c r="DC32"/>
  <c r="BW30"/>
  <c r="AQ28"/>
  <c r="R41" i="7"/>
  <c r="CM35" i="78"/>
  <c r="BG33"/>
  <c r="AA31"/>
  <c r="DC28"/>
  <c r="F23" i="39"/>
  <c r="F23" i="27" s="1"/>
  <c r="BT24" i="3" s="1"/>
  <c r="BX24" s="1"/>
  <c r="BZ24" s="1"/>
  <c r="B11" i="39"/>
  <c r="B11" i="27" s="1"/>
  <c r="X12" i="3" s="1"/>
  <c r="CM26" i="78"/>
  <c r="BG20"/>
  <c r="BG17"/>
  <c r="AQ32"/>
  <c r="B18" i="40"/>
  <c r="B18" i="28" s="1"/>
  <c r="K22" i="78"/>
  <c r="CE18"/>
  <c r="AI23"/>
  <c r="C36"/>
  <c r="S29"/>
  <c r="S19"/>
  <c r="CU39"/>
  <c r="AI33"/>
  <c r="C39"/>
  <c r="CU33"/>
  <c r="AY30"/>
  <c r="S37"/>
  <c r="AY31"/>
  <c r="S27"/>
  <c r="G13" i="39"/>
  <c r="G13" i="27" s="1"/>
  <c r="CF14" i="3" s="1"/>
  <c r="CJ14" s="1"/>
  <c r="CL14" s="1"/>
  <c r="BN27" i="8"/>
  <c r="AH25" i="78"/>
  <c r="K19" i="40"/>
  <c r="K19" i="28" s="1"/>
  <c r="CB5" i="5"/>
  <c r="CB41" s="1"/>
  <c r="AE27" i="238"/>
  <c r="G26" i="242"/>
  <c r="CC5" i="3"/>
  <c r="DC5" i="5"/>
  <c r="DC41" s="1"/>
  <c r="AP27" i="238"/>
  <c r="C23" i="78"/>
  <c r="CU25"/>
  <c r="AY23"/>
  <c r="K20"/>
  <c r="CE17"/>
  <c r="I23" i="35"/>
  <c r="I23" i="37" s="1"/>
  <c r="I23" i="40" s="1"/>
  <c r="I23" i="28" s="1"/>
  <c r="I23" i="34"/>
  <c r="I23" i="36" s="1"/>
  <c r="I23" i="39" s="1"/>
  <c r="I23" i="27" s="1"/>
  <c r="DD24" i="3" s="1"/>
  <c r="DG6" i="11"/>
  <c r="BY17"/>
  <c r="CL16" i="10" s="1"/>
  <c r="BY30" i="11"/>
  <c r="CL29" i="10" s="1"/>
  <c r="R18" i="11"/>
  <c r="X17" i="10" s="1"/>
  <c r="R15" i="11"/>
  <c r="X14" i="10" s="1"/>
  <c r="CH27" i="11"/>
  <c r="AA22" i="78"/>
  <c r="BO16"/>
  <c r="CE23"/>
  <c r="AI39"/>
  <c r="C38"/>
  <c r="C37"/>
  <c r="AI36"/>
  <c r="BO34"/>
  <c r="C34"/>
  <c r="AY33"/>
  <c r="CE31"/>
  <c r="S31"/>
  <c r="AY28"/>
  <c r="CU27"/>
  <c r="AI27"/>
  <c r="S25"/>
  <c r="C25"/>
  <c r="CM17"/>
  <c r="AI21"/>
  <c r="AQ16"/>
  <c r="DC39"/>
  <c r="AA18"/>
  <c r="CE16"/>
  <c r="AI15"/>
  <c r="C15"/>
  <c r="AY37"/>
  <c r="C28"/>
  <c r="CU34"/>
  <c r="BO26"/>
  <c r="AI26"/>
  <c r="S26"/>
  <c r="CU36"/>
  <c r="S35"/>
  <c r="AI32"/>
  <c r="AY29"/>
  <c r="AI30"/>
  <c r="BO29"/>
  <c r="C29"/>
  <c r="AY26"/>
  <c r="C26"/>
  <c r="F26" s="1"/>
  <c r="H26" s="1"/>
  <c r="I26" s="1"/>
  <c r="V25" i="4" s="1"/>
  <c r="L21" i="11"/>
  <c r="Z20" i="10" s="1"/>
  <c r="P21" i="11"/>
  <c r="Y20" i="10" s="1"/>
  <c r="CA14" i="11"/>
  <c r="CJ13" i="10" s="1"/>
  <c r="L23" i="35"/>
  <c r="L23" i="37" s="1"/>
  <c r="L23" i="40" s="1"/>
  <c r="L23" i="28" s="1"/>
  <c r="L23" i="34"/>
  <c r="L23" i="36" s="1"/>
  <c r="E23" i="34"/>
  <c r="E23" i="36" s="1"/>
  <c r="E23" i="39" s="1"/>
  <c r="E23" i="27" s="1"/>
  <c r="BH24" i="3" s="1"/>
  <c r="BL24" s="1"/>
  <c r="BN24" s="1"/>
  <c r="E23" i="35"/>
  <c r="E23" i="37" s="1"/>
  <c r="E23" i="40" s="1"/>
  <c r="E23" i="28" s="1"/>
  <c r="M24" i="34"/>
  <c r="M24" i="36" s="1"/>
  <c r="M24" i="39" s="1"/>
  <c r="M24" i="27" s="1"/>
  <c r="EZ25" i="3" s="1"/>
  <c r="M24" i="35"/>
  <c r="M24" i="37" s="1"/>
  <c r="M24" i="40" s="1"/>
  <c r="M24" i="28" s="1"/>
  <c r="I24" i="35"/>
  <c r="I24" i="37" s="1"/>
  <c r="I24" i="40" s="1"/>
  <c r="I24" i="28" s="1"/>
  <c r="I24" i="34"/>
  <c r="I24" i="36" s="1"/>
  <c r="I24" i="39" s="1"/>
  <c r="I24" i="27" s="1"/>
  <c r="DD25" i="3" s="1"/>
  <c r="DH25" s="1"/>
  <c r="DJ25" s="1"/>
  <c r="E24" i="34"/>
  <c r="E24" i="36" s="1"/>
  <c r="E24" i="39" s="1"/>
  <c r="E24" i="27" s="1"/>
  <c r="BH25" i="3" s="1"/>
  <c r="BL25" s="1"/>
  <c r="BN25" s="1"/>
  <c r="E24" i="35"/>
  <c r="E24" i="37" s="1"/>
  <c r="E24" i="40" s="1"/>
  <c r="E24" i="28" s="1"/>
  <c r="FD25" i="3"/>
  <c r="FF25" s="1"/>
  <c r="DH24"/>
  <c r="DJ24" s="1"/>
  <c r="L23" i="39"/>
  <c r="L23" i="27" s="1"/>
  <c r="EN24" i="3" s="1"/>
  <c r="ER24" s="1"/>
  <c r="ET24" s="1"/>
  <c r="CM23" i="78"/>
  <c r="AQ22"/>
  <c r="AT22" s="1"/>
  <c r="AV22" s="1"/>
  <c r="AW22" s="1"/>
  <c r="BO21" i="4" s="1"/>
  <c r="BO38" i="78"/>
  <c r="CE37"/>
  <c r="AY36"/>
  <c r="CE34"/>
  <c r="S34"/>
  <c r="BO33"/>
  <c r="CU31"/>
  <c r="AI31"/>
  <c r="S30"/>
  <c r="AI28"/>
  <c r="CE27"/>
  <c r="K25"/>
  <c r="CU20"/>
  <c r="CU16"/>
  <c r="AQ18"/>
  <c r="K18"/>
  <c r="AY15"/>
  <c r="S15"/>
  <c r="BO20"/>
  <c r="C19"/>
  <c r="AY17"/>
  <c r="C17"/>
  <c r="S39"/>
  <c r="BO30"/>
  <c r="BO27"/>
  <c r="CE33"/>
  <c r="CE30"/>
  <c r="S28"/>
  <c r="CE39"/>
  <c r="CE35"/>
  <c r="CU32"/>
  <c r="C30"/>
  <c r="CU28"/>
  <c r="CU35"/>
  <c r="AI35"/>
  <c r="C33"/>
  <c r="AY32"/>
  <c r="I48" i="240"/>
  <c r="AC26" i="8"/>
  <c r="AD19" i="11"/>
  <c r="AR18" i="10" s="1"/>
  <c r="AH19" i="11"/>
  <c r="AQ18" i="10" s="1"/>
  <c r="L25" i="70"/>
  <c r="L27" i="71"/>
  <c r="D6" i="47"/>
  <c r="E5"/>
  <c r="B4" i="46" s="1"/>
  <c r="T5" i="4" s="1"/>
  <c r="CF21" i="11"/>
  <c r="CH21"/>
  <c r="D27" i="71"/>
  <c r="D25" i="70"/>
  <c r="AM16" i="11"/>
  <c r="BA15" i="10" s="1"/>
  <c r="AQ16" i="11"/>
  <c r="AZ15" i="10" s="1"/>
  <c r="AS16" i="11"/>
  <c r="AY15" i="10" s="1"/>
  <c r="CO29" i="11"/>
  <c r="DC28" i="10" s="1"/>
  <c r="CQ29" i="11"/>
  <c r="DD28" i="10" s="1"/>
  <c r="CS29" i="11"/>
  <c r="DB28" i="10" s="1"/>
  <c r="AV25" i="11"/>
  <c r="BJ24" i="10" s="1"/>
  <c r="AX25" i="11"/>
  <c r="BK24" i="10" s="1"/>
  <c r="AZ25" i="11"/>
  <c r="BI24" i="10" s="1"/>
  <c r="C5" i="11"/>
  <c r="U5"/>
  <c r="L29" i="78"/>
  <c r="CV23"/>
  <c r="AZ25"/>
  <c r="EF19" i="3"/>
  <c r="EH19" s="1"/>
  <c r="G20" i="39"/>
  <c r="G20" i="27" s="1"/>
  <c r="CF21" i="3" s="1"/>
  <c r="N12" i="39"/>
  <c r="N12" i="27" s="1"/>
  <c r="FL13" i="3" s="1"/>
  <c r="BT21" i="11"/>
  <c r="BZ20" i="10" s="1"/>
  <c r="DF43" i="3"/>
  <c r="CC16" i="11"/>
  <c r="CI15" i="10" s="1"/>
  <c r="AJ19" i="11"/>
  <c r="AP18" i="10" s="1"/>
  <c r="BD19" i="8"/>
  <c r="BB19"/>
  <c r="S41" i="240"/>
  <c r="L19" i="11"/>
  <c r="Z18" i="10" s="1"/>
  <c r="P19" i="11"/>
  <c r="Y18" i="10" s="1"/>
  <c r="CF30" i="11"/>
  <c r="CH30"/>
  <c r="CJ30"/>
  <c r="AM27"/>
  <c r="BA26" i="10" s="1"/>
  <c r="AO27" i="11"/>
  <c r="BB26" i="10" s="1"/>
  <c r="AQ27" i="11"/>
  <c r="AZ26" i="10" s="1"/>
  <c r="DG20" i="11"/>
  <c r="DI20"/>
  <c r="AM26"/>
  <c r="BA25" i="10" s="1"/>
  <c r="AQ26" i="11"/>
  <c r="AZ25" i="10" s="1"/>
  <c r="L10" i="11"/>
  <c r="Z9" i="10" s="1"/>
  <c r="N10" i="11"/>
  <c r="AA9" i="10" s="1"/>
  <c r="P10" i="11"/>
  <c r="Y9" i="10" s="1"/>
  <c r="AM21" i="11"/>
  <c r="BA20" i="10" s="1"/>
  <c r="AO21" i="11"/>
  <c r="BB20" i="10" s="1"/>
  <c r="CX5" i="11"/>
  <c r="DD5"/>
  <c r="BE5"/>
  <c r="CQ43" i="3"/>
  <c r="BX25" i="78"/>
  <c r="L21"/>
  <c r="CN16"/>
  <c r="BP38"/>
  <c r="BR38" s="1"/>
  <c r="BT38" s="1"/>
  <c r="BU38" s="1"/>
  <c r="CP37" i="4" s="1"/>
  <c r="CV6" i="78"/>
  <c r="CV24" i="3"/>
  <c r="DT18"/>
  <c r="P17"/>
  <c r="R17" s="1"/>
  <c r="AB31" i="78"/>
  <c r="AD31" s="1"/>
  <c r="AF31" s="1"/>
  <c r="AG31" s="1"/>
  <c r="AW30" i="4" s="1"/>
  <c r="DD28" i="78"/>
  <c r="DF28" s="1"/>
  <c r="DH28" s="1"/>
  <c r="DI28" s="1"/>
  <c r="EI27" i="4" s="1"/>
  <c r="BL10" i="3"/>
  <c r="E13" i="40"/>
  <c r="E13" i="28" s="1"/>
  <c r="B9" i="40"/>
  <c r="B9" i="28" s="1"/>
  <c r="G12" i="39"/>
  <c r="G12" i="27" s="1"/>
  <c r="CF13" i="3" s="1"/>
  <c r="CJ13" s="1"/>
  <c r="CL13" s="1"/>
  <c r="AA18" i="11"/>
  <c r="F17" i="10" s="1"/>
  <c r="AF19" i="11"/>
  <c r="AS18" i="10" s="1"/>
  <c r="Y48" i="240"/>
  <c r="BQ26" i="8"/>
  <c r="M61" i="6"/>
  <c r="V53"/>
  <c r="M54"/>
  <c r="M57" s="1"/>
  <c r="H24" i="34"/>
  <c r="H24" i="36" s="1"/>
  <c r="H24" i="39" s="1"/>
  <c r="H24" i="27" s="1"/>
  <c r="CR25" i="3" s="1"/>
  <c r="CV25" s="1"/>
  <c r="H24" i="35"/>
  <c r="H24" i="37" s="1"/>
  <c r="H24" i="40" s="1"/>
  <c r="H24" i="28" s="1"/>
  <c r="U6" i="47"/>
  <c r="V5"/>
  <c r="F4" i="46" s="1"/>
  <c r="BD5" i="4" s="1"/>
  <c r="AM29" i="11"/>
  <c r="BA28" i="10" s="1"/>
  <c r="AO29" i="11"/>
  <c r="BB28" i="10" s="1"/>
  <c r="AQ29" i="11"/>
  <c r="AZ28" i="10" s="1"/>
  <c r="AD20" i="11"/>
  <c r="AR19" i="10" s="1"/>
  <c r="AF20" i="11"/>
  <c r="AS19" i="10" s="1"/>
  <c r="AH20" i="11"/>
  <c r="AQ19" i="10" s="1"/>
  <c r="AJ25" i="78"/>
  <c r="CN24"/>
  <c r="CF13"/>
  <c r="DT5" i="3"/>
  <c r="BT18" i="11"/>
  <c r="BZ17" i="10" s="1"/>
  <c r="AA16" i="11"/>
  <c r="F15" i="10" s="1"/>
  <c r="AO26" i="11"/>
  <c r="BB25" i="10" s="1"/>
  <c r="AG26" i="8"/>
  <c r="AJ26" s="1"/>
  <c r="J48" i="240"/>
  <c r="AG27" i="8" s="1"/>
  <c r="AJ27" s="1"/>
  <c r="CC12" i="11"/>
  <c r="CI11" i="10" s="1"/>
  <c r="CA12" i="11"/>
  <c r="CJ11" i="10" s="1"/>
  <c r="BW12" i="11"/>
  <c r="CK11" i="10" s="1"/>
  <c r="L24" i="34"/>
  <c r="L24" i="36" s="1"/>
  <c r="L24" i="39" s="1"/>
  <c r="L24" i="27" s="1"/>
  <c r="EN25" i="3" s="1"/>
  <c r="ER25" s="1"/>
  <c r="ET25" s="1"/>
  <c r="L24" i="35"/>
  <c r="L24" i="37" s="1"/>
  <c r="L24" i="40" s="1"/>
  <c r="L24" i="28" s="1"/>
  <c r="AD17" i="11"/>
  <c r="AR16" i="10" s="1"/>
  <c r="AJ17" i="11"/>
  <c r="AP16" i="10" s="1"/>
  <c r="AH17" i="11"/>
  <c r="AQ16" i="10" s="1"/>
  <c r="H27" i="71"/>
  <c r="H25" i="70"/>
  <c r="CO30" i="11"/>
  <c r="DC29" i="10" s="1"/>
  <c r="CQ30" i="11"/>
  <c r="DD29" i="10" s="1"/>
  <c r="CS30" i="11"/>
  <c r="DB29" i="10" s="1"/>
  <c r="AM28" i="11"/>
  <c r="BA27" i="10" s="1"/>
  <c r="AQ28" i="11"/>
  <c r="AZ27" i="10" s="1"/>
  <c r="AS28" i="11"/>
  <c r="AY27" i="10" s="1"/>
  <c r="AD22" i="11"/>
  <c r="AR21" i="10" s="1"/>
  <c r="AF22" i="11"/>
  <c r="AS21" i="10" s="1"/>
  <c r="AH22" i="11"/>
  <c r="AQ21" i="10" s="1"/>
  <c r="L18" i="11"/>
  <c r="Z17" i="10" s="1"/>
  <c r="P18" i="11"/>
  <c r="Y17" i="10" s="1"/>
  <c r="L15" i="11"/>
  <c r="Z14" i="10" s="1"/>
  <c r="P15" i="11"/>
  <c r="Y14" i="10" s="1"/>
  <c r="DG25" i="11"/>
  <c r="DI25"/>
  <c r="DK25"/>
  <c r="FP13" i="3"/>
  <c r="CN39" i="78"/>
  <c r="CP39" s="1"/>
  <c r="CR39" s="1"/>
  <c r="CS39" s="1"/>
  <c r="DQ38" i="4" s="1"/>
  <c r="AB39" i="78"/>
  <c r="CN37"/>
  <c r="AB37"/>
  <c r="BH35"/>
  <c r="BJ35" s="1"/>
  <c r="BL35" s="1"/>
  <c r="BM35" s="1"/>
  <c r="CG34" i="4" s="1"/>
  <c r="DD34" i="78"/>
  <c r="AB33"/>
  <c r="AD33" s="1"/>
  <c r="AF33" s="1"/>
  <c r="AG33" s="1"/>
  <c r="AW32" i="4" s="1"/>
  <c r="BX32" i="78"/>
  <c r="DD30"/>
  <c r="DF30" s="1"/>
  <c r="DH30" s="1"/>
  <c r="DI30" s="1"/>
  <c r="EI29" i="4" s="1"/>
  <c r="AR30" i="78"/>
  <c r="BX28"/>
  <c r="L28"/>
  <c r="BX14"/>
  <c r="BX10"/>
  <c r="AJ15"/>
  <c r="BP26"/>
  <c r="BR26" s="1"/>
  <c r="BT26" s="1"/>
  <c r="BU26" s="1"/>
  <c r="CP25" i="4" s="1"/>
  <c r="AJ22" i="78"/>
  <c r="CN20"/>
  <c r="EF11" i="3"/>
  <c r="FP23"/>
  <c r="FR23" s="1"/>
  <c r="AR38" i="78"/>
  <c r="E21" i="11"/>
  <c r="L14" i="39"/>
  <c r="L14" i="27" s="1"/>
  <c r="EN15" i="3" s="1"/>
  <c r="ER15" s="1"/>
  <c r="ET15" s="1"/>
  <c r="GB16"/>
  <c r="F14" i="39"/>
  <c r="F14" i="27" s="1"/>
  <c r="BT15" i="3" s="1"/>
  <c r="BX15" s="1"/>
  <c r="BZ15" s="1"/>
  <c r="Z43"/>
  <c r="CL21" i="11"/>
  <c r="DI8"/>
  <c r="CU29"/>
  <c r="DA28" i="10" s="1"/>
  <c r="BB25" i="11"/>
  <c r="BH24" i="10" s="1"/>
  <c r="AS26" i="11"/>
  <c r="AY25" i="10" s="1"/>
  <c r="AF17" i="11"/>
  <c r="AS16" i="10" s="1"/>
  <c r="DV25" i="11"/>
  <c r="DV20"/>
  <c r="AL13" i="5"/>
  <c r="M35" i="238"/>
  <c r="AZ5" i="11"/>
  <c r="BI4" i="10" s="1"/>
  <c r="BB5" i="11"/>
  <c r="BH4" i="10" s="1"/>
  <c r="AX5" i="11"/>
  <c r="BK4" i="10" s="1"/>
  <c r="AV5" i="11"/>
  <c r="BJ4" i="10" s="1"/>
  <c r="FF18" i="3"/>
  <c r="DV14"/>
  <c r="DV23"/>
  <c r="EH20"/>
  <c r="ET6"/>
  <c r="CX24"/>
  <c r="DV18"/>
  <c r="GD11"/>
  <c r="BN10"/>
  <c r="GD8"/>
  <c r="DV24"/>
  <c r="AD20"/>
  <c r="AP9"/>
  <c r="BN18"/>
  <c r="AD19"/>
  <c r="BZ18"/>
  <c r="AO29" i="238"/>
  <c r="DB7" i="5"/>
  <c r="AC32" i="11"/>
  <c r="E51" i="292"/>
  <c r="AK32" i="11"/>
  <c r="AD32" s="1"/>
  <c r="AR31" i="10" s="1"/>
  <c r="K24" i="11"/>
  <c r="S24"/>
  <c r="L24" s="1"/>
  <c r="Z23" i="10" s="1"/>
  <c r="K48" i="239"/>
  <c r="AF27" i="9" s="1"/>
  <c r="AF26"/>
  <c r="AZ26"/>
  <c r="S48" i="239"/>
  <c r="H28"/>
  <c r="AB8" i="9"/>
  <c r="Z8"/>
  <c r="DO24" i="11"/>
  <c r="DW24"/>
  <c r="DP24"/>
  <c r="N50" i="292"/>
  <c r="DF31" i="11"/>
  <c r="DN31"/>
  <c r="CS6"/>
  <c r="DB5" i="10" s="1"/>
  <c r="CO6" i="11"/>
  <c r="DC5" i="10" s="1"/>
  <c r="CQ6" i="11"/>
  <c r="DD5" i="10" s="1"/>
  <c r="CU6" i="11"/>
  <c r="DA5" i="10" s="1"/>
  <c r="ET13" i="3"/>
  <c r="DV9"/>
  <c r="DV20"/>
  <c r="CX18"/>
  <c r="EH10"/>
  <c r="EH15"/>
  <c r="DV16"/>
  <c r="DJ22"/>
  <c r="ET16"/>
  <c r="DV12"/>
  <c r="FR16"/>
  <c r="DV10"/>
  <c r="DV19"/>
  <c r="DV5"/>
  <c r="GD13"/>
  <c r="AP14"/>
  <c r="BB14"/>
  <c r="BN21"/>
  <c r="DV13"/>
  <c r="FR20"/>
  <c r="BB11"/>
  <c r="BZ19"/>
  <c r="BB19"/>
  <c r="AP18"/>
  <c r="AP10"/>
  <c r="DF27" i="11"/>
  <c r="N46" i="292"/>
  <c r="DN27" i="11"/>
  <c r="DG27" s="1"/>
  <c r="DD5" i="5"/>
  <c r="AQ27" i="238"/>
  <c r="CV13" i="5"/>
  <c r="AM35" i="238"/>
  <c r="CV14" i="5" s="1"/>
  <c r="AD14" i="3"/>
  <c r="BB4"/>
  <c r="AD21"/>
  <c r="BN11"/>
  <c r="BZ12"/>
  <c r="P28" i="239"/>
  <c r="AV8" i="9"/>
  <c r="AT8"/>
  <c r="DT6" i="11"/>
  <c r="DR6"/>
  <c r="DV6"/>
  <c r="AL18"/>
  <c r="F37" i="292"/>
  <c r="AT18" i="11"/>
  <c r="AM18" s="1"/>
  <c r="BA17" i="10" s="1"/>
  <c r="ET5" i="3"/>
  <c r="FR18"/>
  <c r="ET9"/>
  <c r="DV21"/>
  <c r="FR13"/>
  <c r="ET11"/>
  <c r="AP24"/>
  <c r="FF23"/>
  <c r="FR12"/>
  <c r="DV8"/>
  <c r="AP20"/>
  <c r="ET20"/>
  <c r="ET12"/>
  <c r="FR15"/>
  <c r="EH11"/>
  <c r="CL11"/>
  <c r="DJ21"/>
  <c r="GD10"/>
  <c r="CL10"/>
  <c r="GD16"/>
  <c r="AP11"/>
  <c r="BB23"/>
  <c r="BN9"/>
  <c r="F27" i="242"/>
  <c r="BQ8" i="3"/>
  <c r="BR8" s="1"/>
  <c r="BS8" s="1"/>
  <c r="BX8" s="1"/>
  <c r="BN19"/>
  <c r="CL19"/>
  <c r="AP16"/>
  <c r="AP15"/>
  <c r="BZ10"/>
  <c r="U11"/>
  <c r="V11" s="1"/>
  <c r="W11" s="1"/>
  <c r="AB11" s="1"/>
  <c r="B32" i="242"/>
  <c r="U12" i="3" s="1"/>
  <c r="V12" s="1"/>
  <c r="W12" s="1"/>
  <c r="G33"/>
  <c r="H33" s="1"/>
  <c r="I33" s="1"/>
  <c r="AT33"/>
  <c r="AU33" s="1"/>
  <c r="AF29" i="238"/>
  <c r="CG8" i="5" s="1"/>
  <c r="CG7"/>
  <c r="BE15"/>
  <c r="T37" i="238"/>
  <c r="DB12" i="5"/>
  <c r="AO34" i="238"/>
  <c r="DJ19" i="3"/>
  <c r="AP22"/>
  <c r="AP19"/>
  <c r="ET4"/>
  <c r="DJ23"/>
  <c r="FF20"/>
  <c r="EH6"/>
  <c r="FR10"/>
  <c r="EH18"/>
  <c r="DV4"/>
  <c r="FF24"/>
  <c r="GD15"/>
  <c r="GD19"/>
  <c r="GD6"/>
  <c r="GD23"/>
  <c r="AC21" i="8"/>
  <c r="I43" i="240"/>
  <c r="Q58"/>
  <c r="AW36" i="8"/>
  <c r="BG12"/>
  <c r="U34" i="240"/>
  <c r="N29" i="238"/>
  <c r="AQ9" i="5"/>
  <c r="L41" i="292"/>
  <c r="CN22" i="11"/>
  <c r="CV22"/>
  <c r="CO22" s="1"/>
  <c r="DC21" i="10" s="1"/>
  <c r="S26" i="8"/>
  <c r="U26" s="1"/>
  <c r="E48" i="240"/>
  <c r="X36" i="239"/>
  <c r="BN14" i="9"/>
  <c r="BK13" i="8"/>
  <c r="C42" i="239"/>
  <c r="L20" i="9"/>
  <c r="AE26"/>
  <c r="J48" i="239"/>
  <c r="AE27" i="9" s="1"/>
  <c r="AG27" s="1"/>
  <c r="H44" i="240"/>
  <c r="AB22" i="8"/>
  <c r="AO17"/>
  <c r="AL17"/>
  <c r="T43" i="240"/>
  <c r="BI21" i="8"/>
  <c r="BF21"/>
  <c r="W39" i="240"/>
  <c r="BL18" i="8" s="1"/>
  <c r="BL17"/>
  <c r="C25" i="292"/>
  <c r="K8" i="11"/>
  <c r="S8"/>
  <c r="B9" i="51"/>
  <c r="D10"/>
  <c r="B10" i="49" s="1"/>
  <c r="M22" i="75"/>
  <c r="BN23" i="6"/>
  <c r="C47" i="242"/>
  <c r="AG27" i="3" s="1"/>
  <c r="AH27" s="1"/>
  <c r="AI27" s="1"/>
  <c r="AG26"/>
  <c r="AH26" s="1"/>
  <c r="AI26" s="1"/>
  <c r="BG27" i="5"/>
  <c r="BH27" s="1"/>
  <c r="DZ41" i="3"/>
  <c r="EA38"/>
  <c r="L43" i="242"/>
  <c r="EK23" i="3" s="1"/>
  <c r="EL23" s="1"/>
  <c r="EM23" s="1"/>
  <c r="ER23" s="1"/>
  <c r="EK22"/>
  <c r="EL22" s="1"/>
  <c r="EM22" s="1"/>
  <c r="ER22" s="1"/>
  <c r="BP38" i="4"/>
  <c r="AE38" i="52"/>
  <c r="AF36" i="4"/>
  <c r="K36" i="52"/>
  <c r="AF28" i="4"/>
  <c r="K28" i="52"/>
  <c r="CS5" i="11"/>
  <c r="DB4" i="10" s="1"/>
  <c r="CO5" i="11"/>
  <c r="DC4" i="10" s="1"/>
  <c r="AG13" i="76"/>
  <c r="AK14"/>
  <c r="AC15" i="78" s="1"/>
  <c r="DR38" i="4"/>
  <c r="BG38" i="52"/>
  <c r="BP37" i="4"/>
  <c r="AE37" i="52"/>
  <c r="BP33" i="4"/>
  <c r="AE33" i="52"/>
  <c r="DR30" i="4"/>
  <c r="BG30" i="52"/>
  <c r="AX28" i="4"/>
  <c r="U28" i="52"/>
  <c r="AX24" i="4"/>
  <c r="U24" i="52"/>
  <c r="BP19" i="4"/>
  <c r="AE19" i="52"/>
  <c r="CZ13" i="4"/>
  <c r="AW13" i="52"/>
  <c r="CZ5" i="4"/>
  <c r="AW5" i="52"/>
  <c r="DH41" i="11"/>
  <c r="DN11" i="76"/>
  <c r="CW12" i="78" s="1"/>
  <c r="DJ10" i="76"/>
  <c r="N27" i="71"/>
  <c r="N25" i="70"/>
  <c r="DG38" i="4"/>
  <c r="L38" i="50"/>
  <c r="O27" i="71"/>
  <c r="O25" i="70"/>
  <c r="EA18" i="4"/>
  <c r="BK18" i="52"/>
  <c r="EA10" i="4"/>
  <c r="BK10" i="52"/>
  <c r="F27" i="71"/>
  <c r="F25" i="70"/>
  <c r="CH20" i="4"/>
  <c r="AM20" i="52"/>
  <c r="CH12" i="4"/>
  <c r="AM12" i="52"/>
  <c r="AX6" i="4"/>
  <c r="U6" i="52"/>
  <c r="AP13" i="3"/>
  <c r="BD8" i="47"/>
  <c r="BE7"/>
  <c r="N6" i="46" s="1"/>
  <c r="DX7" i="4" s="1"/>
  <c r="CX20" i="3"/>
  <c r="M3" i="58"/>
  <c r="M3" i="57" s="1"/>
  <c r="AB4" i="7" s="1"/>
  <c r="M4" i="57"/>
  <c r="AB5" i="7" s="1"/>
  <c r="AT41" i="4"/>
  <c r="BB22" i="3"/>
  <c r="CL8"/>
  <c r="I15" i="31"/>
  <c r="I16" i="32" s="1"/>
  <c r="I15" i="38" s="1"/>
  <c r="I15" i="35"/>
  <c r="I15" i="37" s="1"/>
  <c r="I15" i="34"/>
  <c r="I15" i="36" s="1"/>
  <c r="I14" i="29"/>
  <c r="DB27" i="11"/>
  <c r="CX27"/>
  <c r="DB25"/>
  <c r="CX25"/>
  <c r="DB20"/>
  <c r="CX20"/>
  <c r="Y14"/>
  <c r="G13" i="10" s="1"/>
  <c r="U14" i="11"/>
  <c r="H13" i="10" s="1"/>
  <c r="AA14" i="11"/>
  <c r="F13" i="10" s="1"/>
  <c r="Y13" i="11"/>
  <c r="G12" i="10" s="1"/>
  <c r="U13" i="11"/>
  <c r="H12" i="10" s="1"/>
  <c r="AA13" i="11"/>
  <c r="F12" i="10" s="1"/>
  <c r="GD24" i="3"/>
  <c r="M11" i="76"/>
  <c r="BI30" i="11"/>
  <c r="BE30"/>
  <c r="BI20"/>
  <c r="BE20"/>
  <c r="BI15"/>
  <c r="BE15"/>
  <c r="DD12"/>
  <c r="DB12"/>
  <c r="CX12"/>
  <c r="D37" i="238"/>
  <c r="Q15" i="5"/>
  <c r="BI31" i="11"/>
  <c r="BE31"/>
  <c r="DB26"/>
  <c r="CX26"/>
  <c r="Y22"/>
  <c r="G21" i="10" s="1"/>
  <c r="U22" i="11"/>
  <c r="H21" i="10" s="1"/>
  <c r="DB18" i="11"/>
  <c r="CX18"/>
  <c r="GD20" i="3"/>
  <c r="GD18"/>
  <c r="BN17"/>
  <c r="AH30" i="11"/>
  <c r="AQ29" i="10" s="1"/>
  <c r="AF30" i="11"/>
  <c r="AS29" i="10" s="1"/>
  <c r="AD30" i="11"/>
  <c r="AR29" i="10" s="1"/>
  <c r="CA25" i="11"/>
  <c r="CJ24" i="10" s="1"/>
  <c r="BW25" i="11"/>
  <c r="CK24" i="10" s="1"/>
  <c r="Y24" i="11"/>
  <c r="G23" i="10" s="1"/>
  <c r="U24" i="11"/>
  <c r="H23" i="10" s="1"/>
  <c r="CA9" i="11"/>
  <c r="CJ8" i="10" s="1"/>
  <c r="BY9" i="11"/>
  <c r="CL8" i="10" s="1"/>
  <c r="BW9" i="11"/>
  <c r="CK8" i="10" s="1"/>
  <c r="Y8" i="11"/>
  <c r="G7" i="10" s="1"/>
  <c r="W8" i="11"/>
  <c r="I7" i="10" s="1"/>
  <c r="U8" i="11"/>
  <c r="H7" i="10" s="1"/>
  <c r="DB8" i="11"/>
  <c r="CZ8"/>
  <c r="CX8"/>
  <c r="M43" i="238"/>
  <c r="AL21" i="5"/>
  <c r="G13" i="3"/>
  <c r="H13" s="1"/>
  <c r="I13" s="1"/>
  <c r="P13" s="1"/>
  <c r="AT13"/>
  <c r="AU13" s="1"/>
  <c r="AZ13" s="1"/>
  <c r="AS26"/>
  <c r="D47" i="242"/>
  <c r="AS27" i="3" s="1"/>
  <c r="L28" i="238"/>
  <c r="AK8" i="5"/>
  <c r="AK21"/>
  <c r="L43" i="238"/>
  <c r="BE22" i="3"/>
  <c r="BF22" s="1"/>
  <c r="BG22" s="1"/>
  <c r="BL22" s="1"/>
  <c r="E43" i="242"/>
  <c r="BE23" i="3" s="1"/>
  <c r="BF23" s="1"/>
  <c r="BG23" s="1"/>
  <c r="BL23" s="1"/>
  <c r="DO28" i="11"/>
  <c r="DW28"/>
  <c r="DP28" s="1"/>
  <c r="CE32"/>
  <c r="K51" i="292"/>
  <c r="CM32" i="11"/>
  <c r="AF39" i="238"/>
  <c r="CG18" i="5" s="1"/>
  <c r="CG17"/>
  <c r="AI36" i="238"/>
  <c r="CN15" i="5" s="1"/>
  <c r="CN14"/>
  <c r="DT5" i="11"/>
  <c r="DP5"/>
  <c r="G32" i="3"/>
  <c r="H32" s="1"/>
  <c r="I32" s="1"/>
  <c r="AT32"/>
  <c r="AU32" s="1"/>
  <c r="P20" i="5"/>
  <c r="R20" s="1"/>
  <c r="C42" i="238"/>
  <c r="BF15" i="5"/>
  <c r="BH15" s="1"/>
  <c r="U37" i="238"/>
  <c r="CA12" i="5"/>
  <c r="CC12" s="1"/>
  <c r="AD34" i="238"/>
  <c r="CO7" i="5"/>
  <c r="AJ29" i="238"/>
  <c r="AA13" i="9"/>
  <c r="I35" i="239"/>
  <c r="AB14" i="9" s="1"/>
  <c r="P11" i="5"/>
  <c r="C33" i="238"/>
  <c r="P12" i="5" s="1"/>
  <c r="R12" s="1"/>
  <c r="K28" i="239"/>
  <c r="AF8" i="9"/>
  <c r="AG8" s="1"/>
  <c r="AU27" i="11"/>
  <c r="G46" i="292"/>
  <c r="BC27" i="11"/>
  <c r="AV27" s="1"/>
  <c r="BJ26" i="10" s="1"/>
  <c r="T15" i="11"/>
  <c r="AB15"/>
  <c r="B22"/>
  <c r="B41" i="292"/>
  <c r="J22" i="11"/>
  <c r="CW7" i="5"/>
  <c r="AN29" i="238"/>
  <c r="B38" i="239"/>
  <c r="M16" i="9"/>
  <c r="K16"/>
  <c r="CN31" i="11"/>
  <c r="L50" i="292"/>
  <c r="CV31" i="11"/>
  <c r="CO31" s="1"/>
  <c r="DC30" i="10" s="1"/>
  <c r="BV27" i="11"/>
  <c r="J46" i="292"/>
  <c r="CD27" i="11"/>
  <c r="BW27" s="1"/>
  <c r="CK26" i="10" s="1"/>
  <c r="BV5" i="11"/>
  <c r="CD5"/>
  <c r="BW5" s="1"/>
  <c r="CK4" i="10" s="1"/>
  <c r="M47" i="292"/>
  <c r="CW28" i="11"/>
  <c r="DE28"/>
  <c r="BM28"/>
  <c r="BU28"/>
  <c r="BN28" s="1"/>
  <c r="CB27" i="10" s="1"/>
  <c r="AU22" i="11"/>
  <c r="G41" i="292"/>
  <c r="BC22" i="11"/>
  <c r="AL15"/>
  <c r="AT15"/>
  <c r="AM15" s="1"/>
  <c r="BA14" i="10" s="1"/>
  <c r="Y35" i="239"/>
  <c r="BO13" i="9"/>
  <c r="I35" i="240"/>
  <c r="AE14" i="8" s="1"/>
  <c r="AC13"/>
  <c r="AC36"/>
  <c r="I58" i="240"/>
  <c r="Q52"/>
  <c r="AW30" i="8"/>
  <c r="CA6" i="5"/>
  <c r="AD28" i="238"/>
  <c r="AC27" i="11"/>
  <c r="E46" i="292"/>
  <c r="AK27" i="11"/>
  <c r="AO26" i="9"/>
  <c r="N48" i="239"/>
  <c r="AB34"/>
  <c r="BZ12" i="9"/>
  <c r="BX12"/>
  <c r="S31" i="240"/>
  <c r="BB9" i="8"/>
  <c r="BD9"/>
  <c r="CC27"/>
  <c r="CA27"/>
  <c r="J27" i="239"/>
  <c r="AE7" i="9"/>
  <c r="Z30" i="239"/>
  <c r="BS8" i="9"/>
  <c r="CW32" i="11"/>
  <c r="M51" i="292"/>
  <c r="DE32" i="11"/>
  <c r="CX32" s="1"/>
  <c r="BM7"/>
  <c r="I24" i="292"/>
  <c r="BU7" i="11"/>
  <c r="BN7" s="1"/>
  <c r="CB6" i="10" s="1"/>
  <c r="E27" i="292"/>
  <c r="AC10" i="11"/>
  <c r="AK10"/>
  <c r="AD10" s="1"/>
  <c r="AR9" i="10" s="1"/>
  <c r="BO26" i="9"/>
  <c r="Y48" i="239"/>
  <c r="BO27" i="9" s="1"/>
  <c r="CE24" i="11"/>
  <c r="CM24"/>
  <c r="CF24" s="1"/>
  <c r="X48" i="240"/>
  <c r="BS26" i="8"/>
  <c r="BP26"/>
  <c r="BX17"/>
  <c r="BV17"/>
  <c r="CC23"/>
  <c r="CA23"/>
  <c r="O27" i="292"/>
  <c r="DO8" i="11"/>
  <c r="DW8"/>
  <c r="DP8" s="1"/>
  <c r="AH20" i="51"/>
  <c r="K20" i="49" s="1"/>
  <c r="AF21" i="51"/>
  <c r="AH21" s="1"/>
  <c r="K21" i="49" s="1"/>
  <c r="AA34" i="239"/>
  <c r="BT12" i="9"/>
  <c r="BU12"/>
  <c r="I28" i="240"/>
  <c r="AC8" i="8"/>
  <c r="O7" i="5"/>
  <c r="B29" i="238"/>
  <c r="O8" i="5" s="1"/>
  <c r="T9" i="11"/>
  <c r="D28" i="292"/>
  <c r="AB9" i="11"/>
  <c r="BA26" i="8"/>
  <c r="BD26" s="1"/>
  <c r="R48" i="240"/>
  <c r="U11" i="4"/>
  <c r="B11" i="50"/>
  <c r="B21" i="75"/>
  <c r="K22" i="6"/>
  <c r="BT27" i="9"/>
  <c r="AA49" i="239"/>
  <c r="BT28" i="9" s="1"/>
  <c r="F38" i="75"/>
  <c r="AE38" i="6" s="1"/>
  <c r="AE37"/>
  <c r="I22" i="75"/>
  <c r="AT23" i="6"/>
  <c r="FI21" i="3"/>
  <c r="FJ21" s="1"/>
  <c r="FK21" s="1"/>
  <c r="N42" i="242"/>
  <c r="FI22" i="3" s="1"/>
  <c r="FJ22" s="1"/>
  <c r="FK22" s="1"/>
  <c r="FP22" s="1"/>
  <c r="DY12"/>
  <c r="DZ12" s="1"/>
  <c r="EA12" s="1"/>
  <c r="EF12" s="1"/>
  <c r="K33" i="242"/>
  <c r="J38" i="75"/>
  <c r="AY38" i="6" s="1"/>
  <c r="AY37"/>
  <c r="H21" i="75"/>
  <c r="AO22" i="6"/>
  <c r="BD23"/>
  <c r="K22" i="75"/>
  <c r="P23" i="6"/>
  <c r="C22" i="75"/>
  <c r="N47" i="242"/>
  <c r="FI27" i="3" s="1"/>
  <c r="FJ27" s="1"/>
  <c r="FK27" s="1"/>
  <c r="FI26"/>
  <c r="FJ26" s="1"/>
  <c r="FK26" s="1"/>
  <c r="EK17"/>
  <c r="EL17" s="1"/>
  <c r="EM17" s="1"/>
  <c r="ER17" s="1"/>
  <c r="L38" i="242"/>
  <c r="EK18" i="3" s="1"/>
  <c r="EL18" s="1"/>
  <c r="EM18" s="1"/>
  <c r="ER18" s="1"/>
  <c r="DY26"/>
  <c r="DZ26" s="1"/>
  <c r="EA26" s="1"/>
  <c r="K47" i="242"/>
  <c r="DY27" i="3" s="1"/>
  <c r="DZ27" s="1"/>
  <c r="EA27" s="1"/>
  <c r="H42" i="242"/>
  <c r="CO21" i="3"/>
  <c r="CP21" s="1"/>
  <c r="CQ21" s="1"/>
  <c r="CV21" s="1"/>
  <c r="EL41"/>
  <c r="EM38"/>
  <c r="CZ38" i="4"/>
  <c r="CZ41" s="1"/>
  <c r="AW38" i="52"/>
  <c r="BP36" i="4"/>
  <c r="AE36" i="52"/>
  <c r="AF34" i="4"/>
  <c r="K34" i="52"/>
  <c r="CZ30" i="4"/>
  <c r="AW30" i="52"/>
  <c r="BP28" i="4"/>
  <c r="AE28" i="52"/>
  <c r="AF26" i="4"/>
  <c r="K26" i="52"/>
  <c r="BF41" i="11"/>
  <c r="CY41"/>
  <c r="AE41"/>
  <c r="AY13" i="76"/>
  <c r="BC14"/>
  <c r="AS15" i="78" s="1"/>
  <c r="DA12" i="76"/>
  <c r="DE13"/>
  <c r="CO14" i="78" s="1"/>
  <c r="D12" i="76"/>
  <c r="CZ37" i="4"/>
  <c r="AW37" i="52"/>
  <c r="CH36" i="4"/>
  <c r="AM36" i="52"/>
  <c r="AF35" i="4"/>
  <c r="K35" i="52"/>
  <c r="CZ33" i="4"/>
  <c r="AW33" i="52"/>
  <c r="CH32" i="4"/>
  <c r="AM32" i="52"/>
  <c r="AF31" i="4"/>
  <c r="K31" i="52"/>
  <c r="CZ29" i="4"/>
  <c r="AW29" i="52"/>
  <c r="CH28" i="4"/>
  <c r="AM28" i="52"/>
  <c r="AF27" i="4"/>
  <c r="K27" i="52"/>
  <c r="CZ25" i="4"/>
  <c r="AW25" i="52"/>
  <c r="CH24" i="4"/>
  <c r="AM24" i="52"/>
  <c r="AF23" i="4"/>
  <c r="K23" i="52"/>
  <c r="CZ19" i="4"/>
  <c r="AW19" i="52"/>
  <c r="BP17" i="4"/>
  <c r="AE17" i="52"/>
  <c r="AF15" i="4"/>
  <c r="K15" i="52"/>
  <c r="CZ11" i="4"/>
  <c r="AW11" i="52"/>
  <c r="BP9" i="4"/>
  <c r="AE9" i="52"/>
  <c r="AF7" i="4"/>
  <c r="K7" i="52"/>
  <c r="BL6" i="11"/>
  <c r="BG6" s="1"/>
  <c r="M14" i="35"/>
  <c r="M14" i="37" s="1"/>
  <c r="M14" i="40" s="1"/>
  <c r="M14" i="28" s="1"/>
  <c r="M14" i="34"/>
  <c r="M14" i="36" s="1"/>
  <c r="M14" i="39" s="1"/>
  <c r="M14" i="27" s="1"/>
  <c r="EZ15" i="3" s="1"/>
  <c r="K27" i="71"/>
  <c r="K25" i="70"/>
  <c r="DP38" i="4"/>
  <c r="M38" i="50"/>
  <c r="DY38" i="4"/>
  <c r="N38" i="50"/>
  <c r="BN38" i="4"/>
  <c r="G38" i="50"/>
  <c r="BU14" i="76"/>
  <c r="BI15" i="78" s="1"/>
  <c r="BN14" i="76"/>
  <c r="BR14" s="1"/>
  <c r="BF15" i="78" s="1"/>
  <c r="BQ13" i="76"/>
  <c r="AD14"/>
  <c r="AH14" s="1"/>
  <c r="Z15" i="78" s="1"/>
  <c r="AF13" i="76"/>
  <c r="O24" i="35"/>
  <c r="O24" i="37" s="1"/>
  <c r="O24" i="40" s="1"/>
  <c r="O24" i="28" s="1"/>
  <c r="O24" i="34"/>
  <c r="O24" i="36" s="1"/>
  <c r="O24" i="39" s="1"/>
  <c r="O24" i="27" s="1"/>
  <c r="FX25" i="3" s="1"/>
  <c r="GB25" s="1"/>
  <c r="BP22" i="4"/>
  <c r="AE22" i="52"/>
  <c r="EA16" i="4"/>
  <c r="BK16" i="52"/>
  <c r="BP14" i="4"/>
  <c r="AE14" i="52"/>
  <c r="EA8" i="4"/>
  <c r="BK8" i="52"/>
  <c r="BP6" i="4"/>
  <c r="AE6" i="52"/>
  <c r="D36" i="4"/>
  <c r="DQ12" i="76"/>
  <c r="DP13"/>
  <c r="DT13" s="1"/>
  <c r="DB14" i="78" s="1"/>
  <c r="CY12" i="76"/>
  <c r="CX13"/>
  <c r="DB13" s="1"/>
  <c r="CL14" i="78" s="1"/>
  <c r="C27" i="71"/>
  <c r="C25" i="70"/>
  <c r="AX20" i="4"/>
  <c r="U20" i="52"/>
  <c r="CH18" i="4"/>
  <c r="AM18" i="52"/>
  <c r="DR16" i="4"/>
  <c r="BG16" i="52"/>
  <c r="AX12" i="4"/>
  <c r="U12" i="52"/>
  <c r="CH10" i="4"/>
  <c r="AM10" i="52"/>
  <c r="DR8" i="4"/>
  <c r="BG8" i="52"/>
  <c r="AX4" i="4"/>
  <c r="U4" i="52"/>
  <c r="DE6" i="11"/>
  <c r="CZ6" s="1"/>
  <c r="BI6" i="47"/>
  <c r="O5" i="46" s="1"/>
  <c r="EG6" i="4" s="1"/>
  <c r="BH7" i="47"/>
  <c r="BU41" i="4"/>
  <c r="AL8" i="47"/>
  <c r="AM7"/>
  <c r="J6" i="46" s="1"/>
  <c r="CN7" i="4" s="1"/>
  <c r="CX31" i="11"/>
  <c r="CZ31"/>
  <c r="DB31"/>
  <c r="CK20" i="76"/>
  <c r="BW21" i="78" s="1"/>
  <c r="CG19" i="76"/>
  <c r="K13" i="61"/>
  <c r="K14" i="60"/>
  <c r="K14" i="59" s="1"/>
  <c r="G6" i="40"/>
  <c r="G6" i="28" s="1"/>
  <c r="G6" i="39"/>
  <c r="G6" i="27" s="1"/>
  <c r="CF7" i="3" s="1"/>
  <c r="AY8" i="47"/>
  <c r="AZ7"/>
  <c r="M6" i="46" s="1"/>
  <c r="DO7" i="4" s="1"/>
  <c r="BR21" i="11"/>
  <c r="CA20" i="10" s="1"/>
  <c r="BN21" i="11"/>
  <c r="CB20" i="10" s="1"/>
  <c r="CA17" i="11"/>
  <c r="CJ16" i="10" s="1"/>
  <c r="BW17" i="11"/>
  <c r="CK16" i="10" s="1"/>
  <c r="BR16" i="11"/>
  <c r="CA15" i="10" s="1"/>
  <c r="BN16" i="11"/>
  <c r="CB15" i="10" s="1"/>
  <c r="GD14" i="3"/>
  <c r="C4" i="31"/>
  <c r="C5" i="32" s="1"/>
  <c r="C4" i="38" s="1"/>
  <c r="C3" i="30"/>
  <c r="C3" i="31" s="1"/>
  <c r="C4" i="32" s="1"/>
  <c r="C3" i="38" s="1"/>
  <c r="CA30" i="11"/>
  <c r="CJ29" i="10" s="1"/>
  <c r="BW30" i="11"/>
  <c r="CK29" i="10" s="1"/>
  <c r="BR25" i="11"/>
  <c r="CA24" i="10" s="1"/>
  <c r="BN25" i="11"/>
  <c r="CB24" i="10" s="1"/>
  <c r="CA21" i="11"/>
  <c r="CJ20" i="10" s="1"/>
  <c r="BW21" i="11"/>
  <c r="CK20" i="10" s="1"/>
  <c r="CA18" i="11"/>
  <c r="CJ17" i="10" s="1"/>
  <c r="BW18" i="11"/>
  <c r="CK17" i="10" s="1"/>
  <c r="AZ13" i="9"/>
  <c r="BA13"/>
  <c r="DP12" i="11"/>
  <c r="DR12"/>
  <c r="DT12"/>
  <c r="DP11"/>
  <c r="DR11"/>
  <c r="DT11"/>
  <c r="O37" i="115"/>
  <c r="O37" i="42" s="1"/>
  <c r="EF38" i="4" s="1"/>
  <c r="O36" i="42"/>
  <c r="EF37" i="4" s="1"/>
  <c r="G37" i="115"/>
  <c r="G37" i="42" s="1"/>
  <c r="BL38" i="4" s="1"/>
  <c r="G36" i="42"/>
  <c r="BL37" i="4" s="1"/>
  <c r="BI26" i="11"/>
  <c r="BE26"/>
  <c r="BI19"/>
  <c r="BE19"/>
  <c r="DB17"/>
  <c r="CX17"/>
  <c r="B9" i="36"/>
  <c r="B9" i="39" s="1"/>
  <c r="B9" i="27" s="1"/>
  <c r="X10" i="3" s="1"/>
  <c r="AB10" s="1"/>
  <c r="B8" i="33"/>
  <c r="BR9" i="11"/>
  <c r="CA8" i="10" s="1"/>
  <c r="BP9" i="11"/>
  <c r="CC8" i="10" s="1"/>
  <c r="BN9" i="11"/>
  <c r="CB8" i="10" s="1"/>
  <c r="BI7" i="11"/>
  <c r="BG7"/>
  <c r="BE7"/>
  <c r="G7"/>
  <c r="E7"/>
  <c r="C7"/>
  <c r="DM13"/>
  <c r="DG13"/>
  <c r="DK13"/>
  <c r="CL12"/>
  <c r="CF12"/>
  <c r="CJ12"/>
  <c r="BQ23" i="78"/>
  <c r="AC25"/>
  <c r="AS21"/>
  <c r="BQ6"/>
  <c r="M28"/>
  <c r="DE32"/>
  <c r="K4" i="39"/>
  <c r="K4" i="27" s="1"/>
  <c r="EB5" i="3" s="1"/>
  <c r="EF5" s="1"/>
  <c r="BK30" i="11"/>
  <c r="O4" i="39"/>
  <c r="O4" i="27" s="1"/>
  <c r="FX5" i="3" s="1"/>
  <c r="GB5" s="1"/>
  <c r="P19"/>
  <c r="Y11" i="5"/>
  <c r="BX33" i="8"/>
  <c r="DV5" i="11"/>
  <c r="BI12" i="8"/>
  <c r="U18"/>
  <c r="BD13"/>
  <c r="AA5" i="11"/>
  <c r="CU5"/>
  <c r="DA4" i="10" s="1"/>
  <c r="AG14" i="9"/>
  <c r="AE21" i="8"/>
  <c r="DM6" i="11"/>
  <c r="H11" i="40"/>
  <c r="H11" i="28" s="1"/>
  <c r="BQ22" i="78"/>
  <c r="CW39"/>
  <c r="AK39"/>
  <c r="CG38"/>
  <c r="U38"/>
  <c r="BQ37"/>
  <c r="E37"/>
  <c r="BA36"/>
  <c r="CW35"/>
  <c r="AK35"/>
  <c r="CG34"/>
  <c r="U34"/>
  <c r="BQ33"/>
  <c r="E33"/>
  <c r="BA32"/>
  <c r="CW31"/>
  <c r="AK31"/>
  <c r="CG30"/>
  <c r="U30"/>
  <c r="BQ29"/>
  <c r="E29"/>
  <c r="BA28"/>
  <c r="CW27"/>
  <c r="AK27"/>
  <c r="CG26"/>
  <c r="U26"/>
  <c r="U24"/>
  <c r="BY22"/>
  <c r="M19"/>
  <c r="AK16"/>
  <c r="U14"/>
  <c r="FK43" i="3"/>
  <c r="CG23" i="78"/>
  <c r="BQ17"/>
  <c r="CO24"/>
  <c r="CP24" s="1"/>
  <c r="CR24" s="1"/>
  <c r="CS24" s="1"/>
  <c r="DQ23" i="4" s="1"/>
  <c r="CZ5" i="11"/>
  <c r="CF25" i="78"/>
  <c r="AJ20"/>
  <c r="AL20" s="1"/>
  <c r="AN20" s="1"/>
  <c r="AO20" s="1"/>
  <c r="BF19" i="4" s="1"/>
  <c r="BI18" i="78"/>
  <c r="CF7"/>
  <c r="BQ5"/>
  <c r="BY23"/>
  <c r="CN13"/>
  <c r="BX11"/>
  <c r="E5" i="11"/>
  <c r="AK25" i="78"/>
  <c r="AR23"/>
  <c r="AT23" s="1"/>
  <c r="AV23" s="1"/>
  <c r="AW23" s="1"/>
  <c r="BO22" i="4" s="1"/>
  <c r="T20" i="78"/>
  <c r="CG17"/>
  <c r="L17"/>
  <c r="AR39"/>
  <c r="AR37"/>
  <c r="CN36"/>
  <c r="L35"/>
  <c r="BH34"/>
  <c r="CN32"/>
  <c r="AB32"/>
  <c r="BH30"/>
  <c r="DD29"/>
  <c r="AB28"/>
  <c r="BR41" i="9"/>
  <c r="AD41"/>
  <c r="BA20" i="78"/>
  <c r="CW25"/>
  <c r="CG16"/>
  <c r="BQ21"/>
  <c r="AS19"/>
  <c r="CW15"/>
  <c r="AK14"/>
  <c r="DD38"/>
  <c r="AC27"/>
  <c r="CG14"/>
  <c r="BI27"/>
  <c r="BY24"/>
  <c r="E22"/>
  <c r="E20"/>
  <c r="DE16"/>
  <c r="U16"/>
  <c r="CW19"/>
  <c r="CV26"/>
  <c r="CV12" i="76"/>
  <c r="CG13" i="78" s="1"/>
  <c r="BG41" i="4"/>
  <c r="BI26" i="78"/>
  <c r="CH5" i="11"/>
  <c r="K8" i="39"/>
  <c r="K8" i="27" s="1"/>
  <c r="EB9" i="3" s="1"/>
  <c r="J13" i="76"/>
  <c r="E14" i="78" s="1"/>
  <c r="AC26"/>
  <c r="BA15"/>
  <c r="U15"/>
  <c r="AC28"/>
  <c r="O20" i="39"/>
  <c r="O20" i="27" s="1"/>
  <c r="FX21" i="3" s="1"/>
  <c r="GB21" s="1"/>
  <c r="BY27" i="78"/>
  <c r="DE18"/>
  <c r="F8" i="39"/>
  <c r="F8" i="27" s="1"/>
  <c r="BT9" i="3" s="1"/>
  <c r="BX9" s="1"/>
  <c r="L34" i="78"/>
  <c r="CN31"/>
  <c r="H21" i="39"/>
  <c r="H21" i="27" s="1"/>
  <c r="CR22" i="3" s="1"/>
  <c r="O16" i="39"/>
  <c r="O16" i="27" s="1"/>
  <c r="FX17" i="3" s="1"/>
  <c r="GB17" s="1"/>
  <c r="J5" i="39"/>
  <c r="J5" i="27" s="1"/>
  <c r="DP6" i="3" s="1"/>
  <c r="DT6" s="1"/>
  <c r="I27" i="11"/>
  <c r="AA24"/>
  <c r="F23" i="10" s="1"/>
  <c r="AA22" i="11"/>
  <c r="F21" i="10" s="1"/>
  <c r="DI41" i="4"/>
  <c r="I16" i="40"/>
  <c r="I16" i="28" s="1"/>
  <c r="E30" i="11"/>
  <c r="BG29"/>
  <c r="CZ27"/>
  <c r="CZ25"/>
  <c r="CZ20"/>
  <c r="E19"/>
  <c r="W14"/>
  <c r="I13" i="10" s="1"/>
  <c r="W13" i="11"/>
  <c r="I12" i="10" s="1"/>
  <c r="AK24" i="78"/>
  <c r="C5" i="39"/>
  <c r="C5" i="27" s="1"/>
  <c r="AJ6" i="3" s="1"/>
  <c r="DD25" i="11"/>
  <c r="DD20"/>
  <c r="BT19"/>
  <c r="BZ18" i="10" s="1"/>
  <c r="AC23" i="78"/>
  <c r="AS32"/>
  <c r="H11" i="39"/>
  <c r="H11" i="27" s="1"/>
  <c r="CR12" i="3" s="1"/>
  <c r="CV12" s="1"/>
  <c r="BG30" i="11"/>
  <c r="E29"/>
  <c r="E26"/>
  <c r="BG20"/>
  <c r="BG15"/>
  <c r="CZ12"/>
  <c r="DE36" i="78"/>
  <c r="BG31" i="11"/>
  <c r="CZ26"/>
  <c r="W22"/>
  <c r="I21" i="10" s="1"/>
  <c r="CZ18" i="11"/>
  <c r="N20" i="39"/>
  <c r="N20" i="27" s="1"/>
  <c r="FL21" i="3" s="1"/>
  <c r="CC21" i="11"/>
  <c r="CI20" i="10" s="1"/>
  <c r="CC19" i="11"/>
  <c r="CI18" i="10" s="1"/>
  <c r="N18" i="39"/>
  <c r="N18" i="27" s="1"/>
  <c r="FL19" i="3" s="1"/>
  <c r="FP19" s="1"/>
  <c r="K6" i="39"/>
  <c r="K6" i="27" s="1"/>
  <c r="EB7" i="3" s="1"/>
  <c r="EF7" s="1"/>
  <c r="W24" i="11"/>
  <c r="I23" i="10" s="1"/>
  <c r="B38" i="240"/>
  <c r="P16" i="8"/>
  <c r="M16"/>
  <c r="J50" i="292"/>
  <c r="BV31" i="11"/>
  <c r="CD31"/>
  <c r="BW31" s="1"/>
  <c r="CK30" i="10" s="1"/>
  <c r="T35" i="240"/>
  <c r="BF13" i="8"/>
  <c r="K27" i="11"/>
  <c r="C46" i="292"/>
  <c r="S27" i="11"/>
  <c r="L27" s="1"/>
  <c r="Z26" i="10" s="1"/>
  <c r="BY13" i="9"/>
  <c r="AC35" i="239"/>
  <c r="BY14" i="9" s="1"/>
  <c r="AL22" i="11"/>
  <c r="F41" i="292"/>
  <c r="AT22" i="11"/>
  <c r="AM22" s="1"/>
  <c r="BA21" i="10" s="1"/>
  <c r="AU8" i="11"/>
  <c r="G27" i="292"/>
  <c r="BC8" i="11"/>
  <c r="AV8" s="1"/>
  <c r="BJ7" i="10" s="1"/>
  <c r="J22" i="75"/>
  <c r="AY23" i="6"/>
  <c r="EW7" i="3"/>
  <c r="EX7" s="1"/>
  <c r="EY7" s="1"/>
  <c r="M28" i="242"/>
  <c r="CZ32" i="4"/>
  <c r="AW32" i="52"/>
  <c r="CZ24" i="4"/>
  <c r="AW24" i="52"/>
  <c r="BF12" i="76"/>
  <c r="BE13"/>
  <c r="BI13" s="1"/>
  <c r="AX14" i="78" s="1"/>
  <c r="AX36" i="4"/>
  <c r="U36" i="52"/>
  <c r="AX32" i="4"/>
  <c r="U32" i="52"/>
  <c r="BP25" i="4"/>
  <c r="AE25" i="52"/>
  <c r="AF17" i="4"/>
  <c r="K17" i="52"/>
  <c r="K9"/>
  <c r="AF9" i="4"/>
  <c r="AN41" i="11"/>
  <c r="AM14" i="76"/>
  <c r="AQ14" s="1"/>
  <c r="AH15" i="78" s="1"/>
  <c r="AO13" i="76"/>
  <c r="AM13" s="1"/>
  <c r="AQ13" s="1"/>
  <c r="AH14" i="78" s="1"/>
  <c r="E28" i="71"/>
  <c r="E26" i="70"/>
  <c r="CO38" i="4"/>
  <c r="J38" i="50"/>
  <c r="J10" i="77"/>
  <c r="H10"/>
  <c r="M28" i="71"/>
  <c r="M26" i="70"/>
  <c r="AX22" i="4"/>
  <c r="U22" i="52"/>
  <c r="AX14" i="4"/>
  <c r="U14" i="52"/>
  <c r="CH4" i="4"/>
  <c r="AM4" i="52"/>
  <c r="AP21" i="3"/>
  <c r="N13" i="76"/>
  <c r="L14"/>
  <c r="P14" s="1"/>
  <c r="J15" i="78" s="1"/>
  <c r="AW41" i="11"/>
  <c r="D37" i="4"/>
  <c r="AE11" i="76"/>
  <c r="G4" i="31"/>
  <c r="G5" i="32" s="1"/>
  <c r="G4" i="38" s="1"/>
  <c r="G3" i="30"/>
  <c r="G3" i="31" s="1"/>
  <c r="G4" i="32" s="1"/>
  <c r="G3" i="38" s="1"/>
  <c r="AP23" i="3"/>
  <c r="Z7" i="47"/>
  <c r="G6" i="46" s="1"/>
  <c r="BM7" i="4" s="1"/>
  <c r="Y8" i="47"/>
  <c r="N3" i="30"/>
  <c r="N3" i="31" s="1"/>
  <c r="N4" i="32" s="1"/>
  <c r="N3" i="38" s="1"/>
  <c r="N4" i="31"/>
  <c r="N5" i="32" s="1"/>
  <c r="N4" i="38" s="1"/>
  <c r="ET8" i="3"/>
  <c r="G30" i="11"/>
  <c r="C30"/>
  <c r="Y23"/>
  <c r="G22" i="10" s="1"/>
  <c r="U23" i="11"/>
  <c r="H22" i="10" s="1"/>
  <c r="G12" i="11"/>
  <c r="C12"/>
  <c r="I12"/>
  <c r="G12" i="58"/>
  <c r="G12" i="57" s="1"/>
  <c r="P13" i="7" s="1"/>
  <c r="G11" i="57"/>
  <c r="P12" i="7" s="1"/>
  <c r="G26" i="11"/>
  <c r="C26"/>
  <c r="Y30"/>
  <c r="G29" i="10" s="1"/>
  <c r="U30" i="11"/>
  <c r="H29" i="10" s="1"/>
  <c r="BR26" i="11"/>
  <c r="CA25" i="10" s="1"/>
  <c r="BN26" i="11"/>
  <c r="CB25" i="10" s="1"/>
  <c r="DB19" i="11"/>
  <c r="CX19"/>
  <c r="DV17" i="3"/>
  <c r="Y17" i="11"/>
  <c r="G16" i="10" s="1"/>
  <c r="U17" i="11"/>
  <c r="H16" i="10" s="1"/>
  <c r="BR11" i="11"/>
  <c r="CA10" i="10" s="1"/>
  <c r="BP11" i="11"/>
  <c r="CC10" i="10" s="1"/>
  <c r="BN11" i="11"/>
  <c r="CB10" i="10" s="1"/>
  <c r="DM14" i="11"/>
  <c r="DG14"/>
  <c r="DK14"/>
  <c r="BI10"/>
  <c r="BG10"/>
  <c r="BE10"/>
  <c r="C25" i="242"/>
  <c r="AG6" i="3"/>
  <c r="AH6" s="1"/>
  <c r="AI6" s="1"/>
  <c r="G25"/>
  <c r="H25" s="1"/>
  <c r="I25" s="1"/>
  <c r="P25" s="1"/>
  <c r="AT25"/>
  <c r="AU25" s="1"/>
  <c r="AZ25" s="1"/>
  <c r="AS7"/>
  <c r="D28" i="242"/>
  <c r="CW14" i="11"/>
  <c r="M33" i="292"/>
  <c r="DE14" i="11"/>
  <c r="CB22" i="5"/>
  <c r="AE44" i="238"/>
  <c r="CB23" i="5" s="1"/>
  <c r="CO13"/>
  <c r="CQ13" s="1"/>
  <c r="AJ35" i="238"/>
  <c r="DD12" i="5"/>
  <c r="DE12" s="1"/>
  <c r="AQ34" i="238"/>
  <c r="R7" i="8"/>
  <c r="U7" s="1"/>
  <c r="D27" i="240"/>
  <c r="M27"/>
  <c r="AO5" i="8"/>
  <c r="AM5"/>
  <c r="B43" i="242"/>
  <c r="U22" i="3"/>
  <c r="V22" s="1"/>
  <c r="W22" s="1"/>
  <c r="P28" i="238"/>
  <c r="AS8" i="5"/>
  <c r="K29" i="238"/>
  <c r="AJ9" i="5"/>
  <c r="L33" i="240"/>
  <c r="AO11" i="8"/>
  <c r="AL11"/>
  <c r="BQ13" i="3"/>
  <c r="BR13" s="1"/>
  <c r="BS13" s="1"/>
  <c r="F34" i="242"/>
  <c r="BQ14" i="3" s="1"/>
  <c r="BR14" s="1"/>
  <c r="BS14" s="1"/>
  <c r="G25" i="238"/>
  <c r="X4" i="5" s="1"/>
  <c r="X5"/>
  <c r="X41" s="1"/>
  <c r="T33" i="238"/>
  <c r="BE12" i="5" s="1"/>
  <c r="BE11"/>
  <c r="P12" i="8"/>
  <c r="M12"/>
  <c r="B50" i="292"/>
  <c r="B31" i="11"/>
  <c r="J31"/>
  <c r="C31" s="1"/>
  <c r="O48" i="239"/>
  <c r="AP26" i="9"/>
  <c r="Z49" i="239"/>
  <c r="BS28" i="9" s="1"/>
  <c r="BU28" s="1"/>
  <c r="BS27"/>
  <c r="X27" i="238"/>
  <c r="BM7" i="5"/>
  <c r="BO7" s="1"/>
  <c r="M7" i="9"/>
  <c r="B29" i="239"/>
  <c r="K7" i="9"/>
  <c r="H36" i="239"/>
  <c r="Z14" i="9"/>
  <c r="T27" i="239"/>
  <c r="BF5" i="9"/>
  <c r="BF41" s="1"/>
  <c r="BD5"/>
  <c r="BD41" s="1"/>
  <c r="CE19" i="11"/>
  <c r="CM19"/>
  <c r="CF19" s="1"/>
  <c r="BD11"/>
  <c r="H30" i="292"/>
  <c r="BL11" i="11"/>
  <c r="BE11" s="1"/>
  <c r="BN6" i="5"/>
  <c r="Y26" i="238"/>
  <c r="Z28" i="240"/>
  <c r="BX6" i="8"/>
  <c r="BU6"/>
  <c r="DF18" i="11"/>
  <c r="DN18"/>
  <c r="DG18" s="1"/>
  <c r="CN7"/>
  <c r="L26" i="292"/>
  <c r="CV7" i="11"/>
  <c r="CO7" s="1"/>
  <c r="DC6" i="10" s="1"/>
  <c r="CM6" i="11"/>
  <c r="CF6" s="1"/>
  <c r="CE6"/>
  <c r="K25" i="292"/>
  <c r="M20" i="9"/>
  <c r="B42" i="239"/>
  <c r="K20" i="9"/>
  <c r="Y29" i="239"/>
  <c r="BP8" i="9" s="1"/>
  <c r="BO7"/>
  <c r="M53" i="240"/>
  <c r="AM31" i="8"/>
  <c r="Y53" i="240"/>
  <c r="BQ31" i="8"/>
  <c r="AL29" i="238"/>
  <c r="CU7" i="5"/>
  <c r="AB23" i="9"/>
  <c r="Z23"/>
  <c r="N37" i="239"/>
  <c r="AQ15" i="9"/>
  <c r="AO15"/>
  <c r="L36" i="292"/>
  <c r="CN17" i="11"/>
  <c r="CV17"/>
  <c r="CO17" s="1"/>
  <c r="DC16" i="10" s="1"/>
  <c r="AU16" i="11"/>
  <c r="G35" i="292"/>
  <c r="BC16" i="11"/>
  <c r="AV16" s="1"/>
  <c r="BJ15" i="10" s="1"/>
  <c r="L37" i="239"/>
  <c r="AL15" i="9"/>
  <c r="AJ15"/>
  <c r="T39" i="239"/>
  <c r="BD17" i="9"/>
  <c r="BF17"/>
  <c r="AH38" i="8"/>
  <c r="AH41" s="1"/>
  <c r="AJ38"/>
  <c r="O33" i="239"/>
  <c r="AP11" i="9"/>
  <c r="H36" i="240"/>
  <c r="AB14" i="8"/>
  <c r="BG38"/>
  <c r="BG41" s="1"/>
  <c r="BI38"/>
  <c r="BI41" s="1"/>
  <c r="V38" i="240"/>
  <c r="BN16" i="8"/>
  <c r="BK16"/>
  <c r="AT38"/>
  <c r="AT41" s="1"/>
  <c r="AR38"/>
  <c r="AR41" s="1"/>
  <c r="BQ22" i="3"/>
  <c r="BR22" s="1"/>
  <c r="BS22" s="1"/>
  <c r="BX22" s="1"/>
  <c r="F43" i="242"/>
  <c r="BQ23" i="3" s="1"/>
  <c r="BR23" s="1"/>
  <c r="BS23" s="1"/>
  <c r="BX23" s="1"/>
  <c r="BM31" i="11"/>
  <c r="I50" i="292"/>
  <c r="BU31" i="11"/>
  <c r="BN31" s="1"/>
  <c r="CB30" i="10" s="1"/>
  <c r="AC23" i="11"/>
  <c r="E42" i="292"/>
  <c r="AK23" i="11"/>
  <c r="AD23" s="1"/>
  <c r="AR22" i="10" s="1"/>
  <c r="B13" i="11"/>
  <c r="J13"/>
  <c r="C13" s="1"/>
  <c r="AK26" i="9"/>
  <c r="M48" i="239"/>
  <c r="AK27" i="9" s="1"/>
  <c r="X44" i="239"/>
  <c r="BN22" i="9"/>
  <c r="BS17"/>
  <c r="BU17"/>
  <c r="AE26" i="8"/>
  <c r="AB26"/>
  <c r="O37" i="240"/>
  <c r="AT15" i="8"/>
  <c r="AR15"/>
  <c r="I28" i="239"/>
  <c r="AA8" i="9"/>
  <c r="BD23"/>
  <c r="BF23"/>
  <c r="M29" i="292"/>
  <c r="T31" i="11"/>
  <c r="D50" i="292"/>
  <c r="AB31" i="11"/>
  <c r="U31" s="1"/>
  <c r="H30" i="10" s="1"/>
  <c r="BD4" i="8"/>
  <c r="BA4"/>
  <c r="CX19" i="4"/>
  <c r="K19" i="50"/>
  <c r="BD32" i="11"/>
  <c r="H51" i="292"/>
  <c r="BL32" i="11"/>
  <c r="BE32" s="1"/>
  <c r="M60" i="6"/>
  <c r="M53"/>
  <c r="M56" s="1"/>
  <c r="M58" s="1"/>
  <c r="BD16" i="11"/>
  <c r="H35" i="292"/>
  <c r="BL16" i="11"/>
  <c r="BE16"/>
  <c r="X30" i="239"/>
  <c r="BN8" i="9"/>
  <c r="BV26" i="8"/>
  <c r="AA48" i="240"/>
  <c r="N38" i="75"/>
  <c r="BS38" i="6" s="1"/>
  <c r="BS37"/>
  <c r="AV13" i="4"/>
  <c r="E13" i="50"/>
  <c r="N22" i="75"/>
  <c r="BS23" i="6"/>
  <c r="F22" i="75"/>
  <c r="AE23" i="6"/>
  <c r="M35" i="242"/>
  <c r="EW15" i="3" s="1"/>
  <c r="EX15" s="1"/>
  <c r="EY15" s="1"/>
  <c r="EW14"/>
  <c r="EX14" s="1"/>
  <c r="EY14" s="1"/>
  <c r="EK26"/>
  <c r="EL26" s="1"/>
  <c r="EM26" s="1"/>
  <c r="L47" i="242"/>
  <c r="EK27" i="3" s="1"/>
  <c r="EL27" s="1"/>
  <c r="EM27" s="1"/>
  <c r="CZ36" i="4"/>
  <c r="AW36" i="52"/>
  <c r="BP34" i="4"/>
  <c r="AE34" i="52"/>
  <c r="AF32" i="4"/>
  <c r="K32" i="52"/>
  <c r="CZ28" i="4"/>
  <c r="AW28" i="52"/>
  <c r="BP26" i="4"/>
  <c r="AE26" i="52"/>
  <c r="AF24" i="4"/>
  <c r="K24" i="52"/>
  <c r="C6" i="11"/>
  <c r="G6"/>
  <c r="DN41" i="3"/>
  <c r="DO38"/>
  <c r="E4" i="77"/>
  <c r="C4"/>
  <c r="CM20" i="76"/>
  <c r="BY21" i="78" s="1"/>
  <c r="BZ21" s="1"/>
  <c r="CB21" s="1"/>
  <c r="CC21" s="1"/>
  <c r="CY20" i="4" s="1"/>
  <c r="CI19" i="76"/>
  <c r="CP13"/>
  <c r="CO14"/>
  <c r="CS14" s="1"/>
  <c r="CD15" i="78" s="1"/>
  <c r="DS12" i="76"/>
  <c r="DW13"/>
  <c r="DE14" i="78" s="1"/>
  <c r="V12" i="76"/>
  <c r="AX38" i="4"/>
  <c r="AX41" s="1"/>
  <c r="U38" i="52"/>
  <c r="DR36" i="4"/>
  <c r="BG36" i="52"/>
  <c r="BP35" i="4"/>
  <c r="AE35" i="52"/>
  <c r="AX34" i="4"/>
  <c r="U34" i="52"/>
  <c r="DR32" i="4"/>
  <c r="BG32" i="52"/>
  <c r="BP31" i="4"/>
  <c r="AE31" i="52"/>
  <c r="AX30" i="4"/>
  <c r="U30" i="52"/>
  <c r="DR28" i="4"/>
  <c r="BG28" i="52"/>
  <c r="BP27" i="4"/>
  <c r="AE27" i="52"/>
  <c r="AX26" i="4"/>
  <c r="U26" i="52"/>
  <c r="DR24" i="4"/>
  <c r="BG24" i="52"/>
  <c r="BP23" i="4"/>
  <c r="AE23" i="52"/>
  <c r="AF21" i="4"/>
  <c r="K21" i="52"/>
  <c r="CZ17" i="4"/>
  <c r="AW17" i="52"/>
  <c r="BP15" i="4"/>
  <c r="AE15" i="52"/>
  <c r="AF13" i="4"/>
  <c r="K13" i="52"/>
  <c r="CZ9" i="4"/>
  <c r="AW9" i="52"/>
  <c r="BP7" i="4"/>
  <c r="AE7" i="52"/>
  <c r="AF5" i="4"/>
  <c r="K5" i="52"/>
  <c r="BX41" i="11"/>
  <c r="J12" i="77"/>
  <c r="H12"/>
  <c r="C14" i="76"/>
  <c r="G14" s="1"/>
  <c r="B15" i="78" s="1"/>
  <c r="E13" i="76"/>
  <c r="C13" s="1"/>
  <c r="G13" s="1"/>
  <c r="B14" i="78" s="1"/>
  <c r="CR10" i="76"/>
  <c r="CV11"/>
  <c r="CG12" i="78" s="1"/>
  <c r="M14" i="71"/>
  <c r="M13" i="70" s="1"/>
  <c r="M13" i="285"/>
  <c r="K24" i="34"/>
  <c r="K24" i="36" s="1"/>
  <c r="K24" i="39" s="1"/>
  <c r="K24" i="27" s="1"/>
  <c r="EB25" i="3" s="1"/>
  <c r="EF25" s="1"/>
  <c r="K24" i="35"/>
  <c r="K24" i="37" s="1"/>
  <c r="K24" i="40" s="1"/>
  <c r="K24" i="28" s="1"/>
  <c r="EH38" i="4"/>
  <c r="O38" i="50"/>
  <c r="AV38" i="4"/>
  <c r="E38" i="50"/>
  <c r="CF38" i="4"/>
  <c r="I38" i="50"/>
  <c r="U38" i="4"/>
  <c r="B38" i="50"/>
  <c r="H7" i="77"/>
  <c r="J7"/>
  <c r="I25" i="35"/>
  <c r="I25" i="37" s="1"/>
  <c r="I25" i="40" s="1"/>
  <c r="I25" i="28" s="1"/>
  <c r="I25" i="34"/>
  <c r="I25" i="36" s="1"/>
  <c r="I25" i="39" s="1"/>
  <c r="I25" i="27" s="1"/>
  <c r="DD26" i="3" s="1"/>
  <c r="DH26" s="1"/>
  <c r="B24" i="34"/>
  <c r="B24" i="36" s="1"/>
  <c r="B24" i="39" s="1"/>
  <c r="B24" i="27" s="1"/>
  <c r="X25" i="3" s="1"/>
  <c r="AB25" s="1"/>
  <c r="B24" i="35"/>
  <c r="B24" i="37" s="1"/>
  <c r="B24" i="40" s="1"/>
  <c r="B24" i="28" s="1"/>
  <c r="EA22" i="4"/>
  <c r="BK22" i="52"/>
  <c r="BP20" i="4"/>
  <c r="AE20" i="52"/>
  <c r="EA14" i="4"/>
  <c r="BK14" i="52"/>
  <c r="BP12" i="4"/>
  <c r="AE12" i="52"/>
  <c r="EA6" i="4"/>
  <c r="BK6" i="52"/>
  <c r="BP4" i="4"/>
  <c r="AE4" i="52"/>
  <c r="U14" i="76"/>
  <c r="Y14" s="1"/>
  <c r="R15" i="78" s="1"/>
  <c r="W13" i="76"/>
  <c r="C24" i="35"/>
  <c r="C24" i="37" s="1"/>
  <c r="C24" i="40" s="1"/>
  <c r="C24" i="28" s="1"/>
  <c r="C24" i="34"/>
  <c r="C24" i="36" s="1"/>
  <c r="C24" i="39" s="1"/>
  <c r="C24" i="27" s="1"/>
  <c r="AJ25" i="3" s="1"/>
  <c r="AN25" s="1"/>
  <c r="DR22" i="4"/>
  <c r="BG22" i="52"/>
  <c r="AX18" i="4"/>
  <c r="U18" i="52"/>
  <c r="CH16" i="4"/>
  <c r="AM16" i="52"/>
  <c r="DR14" i="4"/>
  <c r="BG14" i="52"/>
  <c r="AX10" i="4"/>
  <c r="U10" i="52"/>
  <c r="CH8" i="4"/>
  <c r="AM8" i="52"/>
  <c r="DR6" i="4"/>
  <c r="BG6" i="52"/>
  <c r="BL12" i="76"/>
  <c r="BA13" i="78" s="1"/>
  <c r="AB12" i="76"/>
  <c r="U13" i="78" s="1"/>
  <c r="X11" i="76"/>
  <c r="DC41" i="11"/>
  <c r="CG41"/>
  <c r="M41"/>
  <c r="DN41" i="4"/>
  <c r="G26" i="71"/>
  <c r="G24" i="70"/>
  <c r="AU6" i="47"/>
  <c r="AV5"/>
  <c r="L4" i="46" s="1"/>
  <c r="DF5" i="4" s="1"/>
  <c r="AD6" i="47"/>
  <c r="AE5"/>
  <c r="H4" i="46" s="1"/>
  <c r="BV5" i="4" s="1"/>
  <c r="K3" i="40"/>
  <c r="K3" i="28" s="1"/>
  <c r="K3" i="39"/>
  <c r="K3" i="27" s="1"/>
  <c r="EB4" i="3" s="1"/>
  <c r="EF4" s="1"/>
  <c r="O3" i="40"/>
  <c r="O3" i="28" s="1"/>
  <c r="O3" i="39"/>
  <c r="O3" i="27" s="1"/>
  <c r="FX4" i="3" s="1"/>
  <c r="GB4" s="1"/>
  <c r="M16" i="40"/>
  <c r="M16" i="28" s="1"/>
  <c r="M16" i="39"/>
  <c r="M16" i="27" s="1"/>
  <c r="EZ17" i="3" s="1"/>
  <c r="FD17" s="1"/>
  <c r="M20" i="40"/>
  <c r="M20" i="28" s="1"/>
  <c r="M20" i="39"/>
  <c r="M20" i="27" s="1"/>
  <c r="EZ21" i="3" s="1"/>
  <c r="FD21" s="1"/>
  <c r="Y29" i="11"/>
  <c r="G28" i="10" s="1"/>
  <c r="U29" i="11"/>
  <c r="H28" i="10" s="1"/>
  <c r="Y26" i="11"/>
  <c r="G25" i="10" s="1"/>
  <c r="U26" i="11"/>
  <c r="H25" i="10" s="1"/>
  <c r="Y25" i="11"/>
  <c r="G24" i="10" s="1"/>
  <c r="U25" i="11"/>
  <c r="H24" i="10" s="1"/>
  <c r="Y21" i="11"/>
  <c r="G20" i="10" s="1"/>
  <c r="U21" i="11"/>
  <c r="H20" i="10" s="1"/>
  <c r="G20" i="11"/>
  <c r="C20"/>
  <c r="BI14"/>
  <c r="BE14"/>
  <c r="BK14"/>
  <c r="G14"/>
  <c r="C14"/>
  <c r="I14"/>
  <c r="Y12"/>
  <c r="G11" i="10" s="1"/>
  <c r="U12" i="11"/>
  <c r="H11" i="10" s="1"/>
  <c r="AA12" i="11"/>
  <c r="F11" i="10" s="1"/>
  <c r="CL12" i="3"/>
  <c r="J24" i="34"/>
  <c r="J24" i="36" s="1"/>
  <c r="J24" i="39" s="1"/>
  <c r="J24" i="27" s="1"/>
  <c r="DP25" i="3" s="1"/>
  <c r="DT25" s="1"/>
  <c r="J24" i="35"/>
  <c r="J24" i="37" s="1"/>
  <c r="J24" i="40" s="1"/>
  <c r="J24" i="28" s="1"/>
  <c r="G28" i="11"/>
  <c r="C28"/>
  <c r="G21"/>
  <c r="C21"/>
  <c r="DD13"/>
  <c r="DB13"/>
  <c r="CX13"/>
  <c r="AL7" i="9"/>
  <c r="AK7"/>
  <c r="DB30" i="11"/>
  <c r="CX30"/>
  <c r="BI25"/>
  <c r="BE25"/>
  <c r="DB21"/>
  <c r="CX21"/>
  <c r="C3" i="48"/>
  <c r="F4" i="47" s="1"/>
  <c r="F5"/>
  <c r="AH31" i="11"/>
  <c r="AQ30" i="10" s="1"/>
  <c r="AF31" i="11"/>
  <c r="AS30" i="10" s="1"/>
  <c r="AD31" i="11"/>
  <c r="AR30" i="10" s="1"/>
  <c r="CA29" i="11"/>
  <c r="CJ28" i="10" s="1"/>
  <c r="BW29" i="11"/>
  <c r="CK28" i="10" s="1"/>
  <c r="CA26" i="11"/>
  <c r="CJ25" i="10" s="1"/>
  <c r="BW26" i="11"/>
  <c r="CK25" i="10" s="1"/>
  <c r="CA24" i="11"/>
  <c r="CJ23" i="10" s="1"/>
  <c r="BW24" i="11"/>
  <c r="CK23" i="10" s="1"/>
  <c r="BR15" i="11"/>
  <c r="CA14" i="10" s="1"/>
  <c r="BN15" i="11"/>
  <c r="CB14" i="10" s="1"/>
  <c r="Y20" i="11"/>
  <c r="G19" i="10" s="1"/>
  <c r="U20" i="11"/>
  <c r="H19" i="10" s="1"/>
  <c r="Y19" i="11"/>
  <c r="G18" i="10" s="1"/>
  <c r="U19" i="11"/>
  <c r="H18" i="10" s="1"/>
  <c r="DR17" i="11"/>
  <c r="DP17"/>
  <c r="DT17"/>
  <c r="G15"/>
  <c r="C15"/>
  <c r="DM11"/>
  <c r="DG11"/>
  <c r="DK11"/>
  <c r="G10"/>
  <c r="E10"/>
  <c r="C10"/>
  <c r="L17"/>
  <c r="Z16" i="10" s="1"/>
  <c r="N17" i="11"/>
  <c r="AA16" i="10" s="1"/>
  <c r="P17" i="11"/>
  <c r="Y16" i="10" s="1"/>
  <c r="BR10" i="11"/>
  <c r="CA9" i="10" s="1"/>
  <c r="BP10" i="11"/>
  <c r="CC9" i="10" s="1"/>
  <c r="BN10" i="11"/>
  <c r="CB9" i="10" s="1"/>
  <c r="G8" i="11"/>
  <c r="E8"/>
  <c r="C8"/>
  <c r="DB9"/>
  <c r="CZ9"/>
  <c r="CX9"/>
  <c r="CA8"/>
  <c r="CJ7" i="10" s="1"/>
  <c r="BY8" i="11"/>
  <c r="CL7" i="10" s="1"/>
  <c r="BW8" i="11"/>
  <c r="CK7" i="10" s="1"/>
  <c r="CA7" i="11"/>
  <c r="CJ6" i="10" s="1"/>
  <c r="BY7" i="11"/>
  <c r="CL6" i="10" s="1"/>
  <c r="BW7" i="11"/>
  <c r="CK6" i="10" s="1"/>
  <c r="G11" i="11"/>
  <c r="E11"/>
  <c r="C11"/>
  <c r="BI8"/>
  <c r="BG8"/>
  <c r="BE8"/>
  <c r="CO27" i="78"/>
  <c r="BQ14"/>
  <c r="BI37"/>
  <c r="AS28"/>
  <c r="AS27"/>
  <c r="J22" i="40"/>
  <c r="J22" i="28" s="1"/>
  <c r="BY34" i="78"/>
  <c r="AZ17" i="3"/>
  <c r="Y8" i="5"/>
  <c r="R15"/>
  <c r="AT10"/>
  <c r="BZ17" i="9"/>
  <c r="AY36" i="8"/>
  <c r="I5" i="11"/>
  <c r="R18" i="9"/>
  <c r="H13" i="40"/>
  <c r="H13" i="28" s="1"/>
  <c r="BQ24" i="78"/>
  <c r="BA39"/>
  <c r="CW38"/>
  <c r="AK38"/>
  <c r="CG37"/>
  <c r="U37"/>
  <c r="BQ36"/>
  <c r="E36"/>
  <c r="BA35"/>
  <c r="CW34"/>
  <c r="AK34"/>
  <c r="CG33"/>
  <c r="U33"/>
  <c r="BQ32"/>
  <c r="E32"/>
  <c r="BA31"/>
  <c r="CW30"/>
  <c r="AK30"/>
  <c r="CG29"/>
  <c r="U29"/>
  <c r="BQ28"/>
  <c r="E28"/>
  <c r="BA27"/>
  <c r="CW26"/>
  <c r="AK26"/>
  <c r="DE24"/>
  <c r="U22"/>
  <c r="AC17"/>
  <c r="BG5" i="11"/>
  <c r="DE39" i="78"/>
  <c r="BY39"/>
  <c r="M39"/>
  <c r="CO38"/>
  <c r="AC38"/>
  <c r="BY37"/>
  <c r="M37"/>
  <c r="BI36"/>
  <c r="DE35"/>
  <c r="AS35"/>
  <c r="CO34"/>
  <c r="AC34"/>
  <c r="BY33"/>
  <c r="M33"/>
  <c r="BI32"/>
  <c r="DE31"/>
  <c r="AS31"/>
  <c r="CO30"/>
  <c r="AC30"/>
  <c r="BY29"/>
  <c r="M29"/>
  <c r="BI28"/>
  <c r="AN41" i="9"/>
  <c r="DI6" i="11"/>
  <c r="E25" i="78"/>
  <c r="BY25"/>
  <c r="BZ25" s="1"/>
  <c r="CB25" s="1"/>
  <c r="CC25" s="1"/>
  <c r="CY24" i="4" s="1"/>
  <c r="AS25" i="78"/>
  <c r="T22"/>
  <c r="V22" s="1"/>
  <c r="X22" s="1"/>
  <c r="Y22" s="1"/>
  <c r="AN21" i="4" s="1"/>
  <c r="M21" s="1"/>
  <c r="CP16" i="78"/>
  <c r="CR16" s="1"/>
  <c r="CS16" s="1"/>
  <c r="DQ15" i="4" s="1"/>
  <c r="D16" i="78"/>
  <c r="BQ9"/>
  <c r="CO39"/>
  <c r="AC39"/>
  <c r="BY38"/>
  <c r="M38"/>
  <c r="CO37"/>
  <c r="AC37"/>
  <c r="BY36"/>
  <c r="M36"/>
  <c r="BI35"/>
  <c r="DE34"/>
  <c r="AS34"/>
  <c r="CO33"/>
  <c r="AC33"/>
  <c r="BY32"/>
  <c r="M32"/>
  <c r="BI31"/>
  <c r="DE30"/>
  <c r="AS30"/>
  <c r="CO29"/>
  <c r="AC29"/>
  <c r="BY28"/>
  <c r="BM41" i="9"/>
  <c r="CN9" i="78"/>
  <c r="BX7"/>
  <c r="BI24"/>
  <c r="AZ18"/>
  <c r="CW16"/>
  <c r="BQ19"/>
  <c r="CV15"/>
  <c r="CX15" s="1"/>
  <c r="CZ15" s="1"/>
  <c r="DA15" s="1"/>
  <c r="DZ14" i="4" s="1"/>
  <c r="CV11" i="78"/>
  <c r="BY26"/>
  <c r="BH26"/>
  <c r="BJ26" s="1"/>
  <c r="BL26" s="1"/>
  <c r="BM26" s="1"/>
  <c r="CG25" i="4" s="1"/>
  <c r="L26" i="78"/>
  <c r="E18"/>
  <c r="BQ10"/>
  <c r="DE26"/>
  <c r="T38"/>
  <c r="V38" s="1"/>
  <c r="X38" s="1"/>
  <c r="Y38" s="1"/>
  <c r="AN37" i="4" s="1"/>
  <c r="M37" s="1"/>
  <c r="U18" i="78"/>
  <c r="D22"/>
  <c r="F22" s="1"/>
  <c r="H22" s="1"/>
  <c r="I22" s="1"/>
  <c r="V21" i="4" s="1"/>
  <c r="D20" i="78"/>
  <c r="F20" s="1"/>
  <c r="H20" s="1"/>
  <c r="I20" s="1"/>
  <c r="V19" i="4" s="1"/>
  <c r="AK15" i="78"/>
  <c r="E15"/>
  <c r="CW21"/>
  <c r="T27"/>
  <c r="V27" s="1"/>
  <c r="X27" s="1"/>
  <c r="Y27" s="1"/>
  <c r="AN26" i="4" s="1"/>
  <c r="M26" s="1"/>
  <c r="CW22" i="78"/>
  <c r="DR5" i="11"/>
  <c r="X16" i="7"/>
  <c r="J13" i="40"/>
  <c r="J13" i="28" s="1"/>
  <c r="BQ15" i="78"/>
  <c r="DD32"/>
  <c r="DF32" s="1"/>
  <c r="DH32" s="1"/>
  <c r="DI32" s="1"/>
  <c r="EI31" i="4" s="1"/>
  <c r="BX30" i="78"/>
  <c r="BY41" i="4"/>
  <c r="H12" i="39"/>
  <c r="H12" i="27" s="1"/>
  <c r="CR13" i="3" s="1"/>
  <c r="CV13" s="1"/>
  <c r="BV43"/>
  <c r="AD41" i="7"/>
  <c r="D15" i="39"/>
  <c r="D15" i="27" s="1"/>
  <c r="AV16" i="3" s="1"/>
  <c r="CO35" i="78"/>
  <c r="BI33"/>
  <c r="AC31"/>
  <c r="DE28"/>
  <c r="DD27"/>
  <c r="X17" i="7"/>
  <c r="H13" i="39"/>
  <c r="H13" i="27" s="1"/>
  <c r="CR14" i="3" s="1"/>
  <c r="CV14" s="1"/>
  <c r="D19" i="39"/>
  <c r="D19" i="27" s="1"/>
  <c r="AV20" i="3" s="1"/>
  <c r="J20" s="1"/>
  <c r="H14" i="39"/>
  <c r="H14" i="27" s="1"/>
  <c r="CR15" i="3" s="1"/>
  <c r="CV15" s="1"/>
  <c r="BQ11" i="78"/>
  <c r="EP43" i="3"/>
  <c r="M27" i="78"/>
  <c r="D17" i="39"/>
  <c r="D17" i="27" s="1"/>
  <c r="AV18" i="3" s="1"/>
  <c r="J18" s="1"/>
  <c r="P18" s="1"/>
  <c r="F10" i="39"/>
  <c r="F10" i="27" s="1"/>
  <c r="BT11" i="3" s="1"/>
  <c r="BX11" s="1"/>
  <c r="AA30" i="11"/>
  <c r="F29" i="10" s="1"/>
  <c r="AA17" i="11"/>
  <c r="F16" i="10" s="1"/>
  <c r="AS38" i="78"/>
  <c r="AT38" s="1"/>
  <c r="AV38" s="1"/>
  <c r="AW38" s="1"/>
  <c r="BO37" i="4" s="1"/>
  <c r="M30" i="78"/>
  <c r="I16" i="39"/>
  <c r="I16" i="27" s="1"/>
  <c r="DD17" i="3" s="1"/>
  <c r="DH17" s="1"/>
  <c r="H16" i="39"/>
  <c r="H16" i="27" s="1"/>
  <c r="CR17" i="3" s="1"/>
  <c r="N5" i="39"/>
  <c r="N5" i="27" s="1"/>
  <c r="FL6" i="3" s="1"/>
  <c r="FP6" s="1"/>
  <c r="AA26" i="11"/>
  <c r="F25" i="10" s="1"/>
  <c r="AA23" i="11"/>
  <c r="F22" i="10" s="1"/>
  <c r="L20" i="39"/>
  <c r="L20" i="27" s="1"/>
  <c r="EN21" i="3" s="1"/>
  <c r="ER21" s="1"/>
  <c r="AB23" i="78"/>
  <c r="BI17"/>
  <c r="BP30" i="11"/>
  <c r="CC29" i="10" s="1"/>
  <c r="BP29" i="11"/>
  <c r="CC28" i="10" s="1"/>
  <c r="BP27" i="11"/>
  <c r="CC26" i="10" s="1"/>
  <c r="BP24" i="11"/>
  <c r="CC23" i="10" s="1"/>
  <c r="B22" i="39"/>
  <c r="B22" i="27" s="1"/>
  <c r="X23" i="3" s="1"/>
  <c r="I28" i="11"/>
  <c r="BT25"/>
  <c r="BZ24" i="10" s="1"/>
  <c r="BK20" i="11"/>
  <c r="CC18"/>
  <c r="CI17" i="10" s="1"/>
  <c r="BX34" i="78"/>
  <c r="BZ34" s="1"/>
  <c r="CB34" s="1"/>
  <c r="CC34" s="1"/>
  <c r="CY33" i="4" s="1"/>
  <c r="N43" i="3"/>
  <c r="DV11" i="11"/>
  <c r="DV12"/>
  <c r="Y43" i="239"/>
  <c r="BO21" i="9"/>
  <c r="AB28" i="239"/>
  <c r="BX6" i="9"/>
  <c r="B41" i="240"/>
  <c r="P19" i="8"/>
  <c r="M19"/>
  <c r="P27" i="240"/>
  <c r="AY7" i="8"/>
  <c r="AV7"/>
  <c r="K16" i="11"/>
  <c r="S16"/>
  <c r="L16" s="1"/>
  <c r="Z15" i="10" s="1"/>
  <c r="CC17" i="8"/>
  <c r="BZ17"/>
  <c r="AG18"/>
  <c r="AT12"/>
  <c r="AQ12"/>
  <c r="L22" i="75"/>
  <c r="BI23" i="6"/>
  <c r="U36" i="3"/>
  <c r="V36" s="1"/>
  <c r="W36" s="1"/>
  <c r="B57" i="242"/>
  <c r="E22" i="75"/>
  <c r="Z23" i="6"/>
  <c r="BP30" i="4"/>
  <c r="AE30" i="52"/>
  <c r="CE13" i="11"/>
  <c r="K32" i="292"/>
  <c r="CF13" i="11"/>
  <c r="CM13"/>
  <c r="CW24" i="78"/>
  <c r="CG24"/>
  <c r="E24"/>
  <c r="BA23"/>
  <c r="AK23"/>
  <c r="U23"/>
  <c r="E23"/>
  <c r="BA21"/>
  <c r="AK21"/>
  <c r="U21"/>
  <c r="E21"/>
  <c r="CW20"/>
  <c r="U20"/>
  <c r="BA19"/>
  <c r="AK19"/>
  <c r="U19"/>
  <c r="E19"/>
  <c r="BA17"/>
  <c r="AK17"/>
  <c r="U17"/>
  <c r="E17"/>
  <c r="AS23"/>
  <c r="DE21"/>
  <c r="AC20"/>
  <c r="CO19"/>
  <c r="BI19"/>
  <c r="AS17"/>
  <c r="AC24"/>
  <c r="CO23"/>
  <c r="AS22"/>
  <c r="AC22"/>
  <c r="M22"/>
  <c r="AC21"/>
  <c r="CO18"/>
  <c r="AS18"/>
  <c r="AC18"/>
  <c r="AD18" s="1"/>
  <c r="AF18" s="1"/>
  <c r="AG18" s="1"/>
  <c r="AW17" i="4" s="1"/>
  <c r="M18" i="78"/>
  <c r="CO17"/>
  <c r="AS16"/>
  <c r="AC16"/>
  <c r="M16"/>
  <c r="DE15"/>
  <c r="CO15"/>
  <c r="DE23"/>
  <c r="CO21"/>
  <c r="BI21"/>
  <c r="AS20"/>
  <c r="DE19"/>
  <c r="M17"/>
  <c r="AS24"/>
  <c r="M24"/>
  <c r="N24" s="1"/>
  <c r="P24" s="1"/>
  <c r="Q24" s="1"/>
  <c r="AE23" i="4" s="1"/>
  <c r="M23" i="78"/>
  <c r="DE20"/>
  <c r="M20"/>
  <c r="AC19"/>
  <c r="DE17"/>
  <c r="DR34" i="4"/>
  <c r="BG34" i="52"/>
  <c r="BP29" i="4"/>
  <c r="AE29" i="52"/>
  <c r="DR26" i="4"/>
  <c r="BG26" i="52"/>
  <c r="CZ21" i="4"/>
  <c r="AW21" i="52"/>
  <c r="BP11" i="4"/>
  <c r="AE11" i="52"/>
  <c r="BE38" i="4"/>
  <c r="F38" i="50"/>
  <c r="BP16" i="4"/>
  <c r="AE16" i="52"/>
  <c r="BP8" i="4"/>
  <c r="AE8" i="52"/>
  <c r="BE14" i="76"/>
  <c r="BI14" s="1"/>
  <c r="AX15" i="78" s="1"/>
  <c r="BG13" i="76"/>
  <c r="G6" i="58"/>
  <c r="G5" i="57"/>
  <c r="P6" i="7" s="1"/>
  <c r="DR18" i="4"/>
  <c r="BG18" i="52"/>
  <c r="DR10" i="4"/>
  <c r="BG10" i="52"/>
  <c r="AX13" i="76"/>
  <c r="AV14"/>
  <c r="AZ14" s="1"/>
  <c r="AP15" i="78" s="1"/>
  <c r="DQ41" i="11"/>
  <c r="BN20" i="3"/>
  <c r="FF22"/>
  <c r="AP7"/>
  <c r="AR7" i="47"/>
  <c r="K6" i="46" s="1"/>
  <c r="CW7" i="4" s="1"/>
  <c r="AQ8" i="47"/>
  <c r="M18" i="40"/>
  <c r="M18" i="28" s="1"/>
  <c r="M18" i="39"/>
  <c r="M18" i="27" s="1"/>
  <c r="EZ19" i="3" s="1"/>
  <c r="FD19" s="1"/>
  <c r="BI29" i="11"/>
  <c r="BE29"/>
  <c r="G19"/>
  <c r="C19"/>
  <c r="G29"/>
  <c r="C29"/>
  <c r="FR17" i="3"/>
  <c r="BW13" i="11"/>
  <c r="CK12" i="10" s="1"/>
  <c r="CA13" i="11"/>
  <c r="CJ12" i="10" s="1"/>
  <c r="BY13" i="11"/>
  <c r="CL12" i="10" s="1"/>
  <c r="BB21" i="3"/>
  <c r="CA20" i="11"/>
  <c r="CJ19" i="10" s="1"/>
  <c r="BW20" i="11"/>
  <c r="CK19" i="10" s="1"/>
  <c r="G27" i="11"/>
  <c r="C27"/>
  <c r="DB7"/>
  <c r="CZ7"/>
  <c r="CX7"/>
  <c r="BI9"/>
  <c r="BG9"/>
  <c r="BE9"/>
  <c r="L35" i="238"/>
  <c r="AK13" i="5"/>
  <c r="B51" i="242"/>
  <c r="U31" i="3" s="1"/>
  <c r="V31" s="1"/>
  <c r="W31" s="1"/>
  <c r="U30"/>
  <c r="V30" s="1"/>
  <c r="W30" s="1"/>
  <c r="BE8"/>
  <c r="BF8" s="1"/>
  <c r="BG8" s="1"/>
  <c r="BL8" s="1"/>
  <c r="E27" i="242"/>
  <c r="G6" i="3"/>
  <c r="H6" s="1"/>
  <c r="I6" s="1"/>
  <c r="P6" s="1"/>
  <c r="AT6"/>
  <c r="AU6" s="1"/>
  <c r="AZ6" s="1"/>
  <c r="W7" i="5"/>
  <c r="Y7" s="1"/>
  <c r="F27" i="238"/>
  <c r="BE13" i="3"/>
  <c r="BF13" s="1"/>
  <c r="BG13" s="1"/>
  <c r="BL13" s="1"/>
  <c r="E34" i="242"/>
  <c r="M29" i="238"/>
  <c r="AL9" i="5"/>
  <c r="AM9" s="1"/>
  <c r="DF23" i="11"/>
  <c r="DN23"/>
  <c r="DG23" s="1"/>
  <c r="K36" i="238"/>
  <c r="AJ15" i="5" s="1"/>
  <c r="AJ14"/>
  <c r="AC29" i="238"/>
  <c r="BZ7" i="5"/>
  <c r="CN7"/>
  <c r="AI29" i="238"/>
  <c r="CN18" i="5"/>
  <c r="AI40" i="238"/>
  <c r="E25" i="240"/>
  <c r="S4" i="8" s="1"/>
  <c r="S5"/>
  <c r="CV5" i="5"/>
  <c r="AM27" i="238"/>
  <c r="BG11" i="5"/>
  <c r="BH11" s="1"/>
  <c r="V33" i="238"/>
  <c r="BG12" i="5" s="1"/>
  <c r="BH12" s="1"/>
  <c r="BU9"/>
  <c r="BV9" s="1"/>
  <c r="AB31" i="238"/>
  <c r="BU10" i="5" s="1"/>
  <c r="BV10" s="1"/>
  <c r="CI17"/>
  <c r="CJ17" s="1"/>
  <c r="AH39" i="238"/>
  <c r="CI18" i="5" s="1"/>
  <c r="CJ18" s="1"/>
  <c r="AC27" i="239"/>
  <c r="BY5" i="9"/>
  <c r="BY41" s="1"/>
  <c r="K12" i="11"/>
  <c r="S12"/>
  <c r="L12" s="1"/>
  <c r="Z11" i="10" s="1"/>
  <c r="L48" i="239"/>
  <c r="AJ27" i="9" s="1"/>
  <c r="AJ26"/>
  <c r="BN26"/>
  <c r="BP26" s="1"/>
  <c r="X48" i="239"/>
  <c r="BN27" i="9" s="1"/>
  <c r="AY15" i="5"/>
  <c r="BA15" s="1"/>
  <c r="R37" i="238"/>
  <c r="M41" i="292"/>
  <c r="CW22" i="11"/>
  <c r="DE22"/>
  <c r="BV15"/>
  <c r="CD15"/>
  <c r="BW15" s="1"/>
  <c r="CK14" i="10" s="1"/>
  <c r="N28" i="292"/>
  <c r="DF9" i="11"/>
  <c r="DN9"/>
  <c r="DG9" s="1"/>
  <c r="BV22"/>
  <c r="J41" i="292"/>
  <c r="CD22" i="11"/>
  <c r="BW22" s="1"/>
  <c r="CK21" i="10" s="1"/>
  <c r="BD27" i="11"/>
  <c r="H46" i="292"/>
  <c r="BL27" i="11"/>
  <c r="BE27" s="1"/>
  <c r="F50" i="292"/>
  <c r="AL31" i="11"/>
  <c r="AT31"/>
  <c r="AM31" s="1"/>
  <c r="BA30" i="10" s="1"/>
  <c r="K39" i="240"/>
  <c r="AH18" i="8" s="1"/>
  <c r="AH17"/>
  <c r="W43" i="240"/>
  <c r="BL21" i="8"/>
  <c r="AA58" i="240"/>
  <c r="BV36" i="8"/>
  <c r="O29" i="238"/>
  <c r="AR9" i="5"/>
  <c r="AT9" s="1"/>
  <c r="CO21"/>
  <c r="CQ21" s="1"/>
  <c r="AJ43" i="238"/>
  <c r="BN7" i="8"/>
  <c r="BK7"/>
  <c r="DO31" i="11"/>
  <c r="O50" i="292"/>
  <c r="DW31" i="11"/>
  <c r="DP31" s="1"/>
  <c r="B9"/>
  <c r="J9"/>
  <c r="C9" s="1"/>
  <c r="AB27" i="240"/>
  <c r="CC5" i="8"/>
  <c r="CC41" s="1"/>
  <c r="BZ5"/>
  <c r="BZ41" s="1"/>
  <c r="H40" i="292"/>
  <c r="BD21" i="11"/>
  <c r="BL21"/>
  <c r="BE21" s="1"/>
  <c r="B17"/>
  <c r="B36" i="292"/>
  <c r="J17" i="11"/>
  <c r="BD16" i="8"/>
  <c r="BA16"/>
  <c r="DP4" i="4"/>
  <c r="M4" i="50"/>
  <c r="DF15" i="11"/>
  <c r="DN15"/>
  <c r="BV10"/>
  <c r="J29" i="292"/>
  <c r="CD10" i="11"/>
  <c r="BW10" s="1"/>
  <c r="CK9" i="10" s="1"/>
  <c r="AL9" i="11"/>
  <c r="F26" i="292"/>
  <c r="AT9" i="11"/>
  <c r="U34" i="239"/>
  <c r="BE12" i="9"/>
  <c r="BF12"/>
  <c r="U12" i="4"/>
  <c r="B12" i="50"/>
  <c r="H29" i="240"/>
  <c r="AE9" i="8"/>
  <c r="AB9"/>
  <c r="BS23"/>
  <c r="BP23"/>
  <c r="BX14"/>
  <c r="BU14"/>
  <c r="CA12"/>
  <c r="AC34" i="240"/>
  <c r="CC12" i="8"/>
  <c r="DO18" i="11"/>
  <c r="DW18"/>
  <c r="DP18" s="1"/>
  <c r="G51" i="292"/>
  <c r="AU32" i="11"/>
  <c r="BC32"/>
  <c r="BE26" i="9"/>
  <c r="BF26"/>
  <c r="W38" i="239"/>
  <c r="BK16" i="9"/>
  <c r="BJ16"/>
  <c r="M58" i="240"/>
  <c r="AO36" i="8"/>
  <c r="AM36"/>
  <c r="S58" i="240"/>
  <c r="BD36" i="8"/>
  <c r="BB36"/>
  <c r="D22" i="75"/>
  <c r="U23" i="6"/>
  <c r="DC38" i="3"/>
  <c r="B38" i="75"/>
  <c r="K38" i="6" s="1"/>
  <c r="K37"/>
  <c r="AY26" i="9"/>
  <c r="BA26" s="1"/>
  <c r="R48" i="239"/>
  <c r="K11" i="51"/>
  <c r="M12"/>
  <c r="E12" i="49" s="1"/>
  <c r="K38" i="5"/>
  <c r="K41" s="1"/>
  <c r="G41"/>
  <c r="K29" i="242"/>
  <c r="DY9" i="3" s="1"/>
  <c r="DZ9" s="1"/>
  <c r="EA9" s="1"/>
  <c r="DY8"/>
  <c r="DZ8" s="1"/>
  <c r="EA8" s="1"/>
  <c r="EF8" s="1"/>
  <c r="CO16"/>
  <c r="CP16" s="1"/>
  <c r="CQ16" s="1"/>
  <c r="CV16" s="1"/>
  <c r="H37" i="242"/>
  <c r="CO17" i="3" s="1"/>
  <c r="CP17" s="1"/>
  <c r="CQ17" s="1"/>
  <c r="CC26"/>
  <c r="CD26" s="1"/>
  <c r="CE26" s="1"/>
  <c r="G47" i="242"/>
  <c r="CC27" i="3" s="1"/>
  <c r="CD27" s="1"/>
  <c r="CE27" s="1"/>
  <c r="BX23" i="6"/>
  <c r="O22" i="75"/>
  <c r="AJ23" i="6"/>
  <c r="G22" i="75"/>
  <c r="FI7" i="3"/>
  <c r="FJ7" s="1"/>
  <c r="FK7" s="1"/>
  <c r="FP7" s="1"/>
  <c r="N28" i="242"/>
  <c r="K43"/>
  <c r="DY23" i="3" s="1"/>
  <c r="DZ23" s="1"/>
  <c r="EA23" s="1"/>
  <c r="EF23" s="1"/>
  <c r="DY22"/>
  <c r="DZ22" s="1"/>
  <c r="EA22" s="1"/>
  <c r="EF22" s="1"/>
  <c r="CC15"/>
  <c r="CD15" s="1"/>
  <c r="CE15" s="1"/>
  <c r="CJ15" s="1"/>
  <c r="G36" i="242"/>
  <c r="AF38" i="4"/>
  <c r="AF41" s="1"/>
  <c r="K38" i="52"/>
  <c r="CZ34" i="4"/>
  <c r="AW34" i="52"/>
  <c r="BP32" i="4"/>
  <c r="AE32" i="52"/>
  <c r="AF30" i="4"/>
  <c r="K30" i="52"/>
  <c r="CZ26" i="4"/>
  <c r="AW26" i="52"/>
  <c r="BP24" i="4"/>
  <c r="AE24" i="52"/>
  <c r="BP24" i="78"/>
  <c r="BR24" s="1"/>
  <c r="BT24" s="1"/>
  <c r="BU24" s="1"/>
  <c r="CP23" i="4" s="1"/>
  <c r="BH24" i="78"/>
  <c r="BJ24" s="1"/>
  <c r="BL24" s="1"/>
  <c r="BM24" s="1"/>
  <c r="CG23" i="4" s="1"/>
  <c r="BP22" i="78"/>
  <c r="BR22" s="1"/>
  <c r="BT22" s="1"/>
  <c r="BU22" s="1"/>
  <c r="CP21" i="4" s="1"/>
  <c r="BH22" i="78"/>
  <c r="BP20"/>
  <c r="BR20" s="1"/>
  <c r="BT20" s="1"/>
  <c r="BU20" s="1"/>
  <c r="CP19" i="4" s="1"/>
  <c r="BH20" i="78"/>
  <c r="BP18"/>
  <c r="BH18"/>
  <c r="BJ18" s="1"/>
  <c r="BL18" s="1"/>
  <c r="BM18" s="1"/>
  <c r="CG17" i="4" s="1"/>
  <c r="BP16" i="78"/>
  <c r="BH16"/>
  <c r="BP14"/>
  <c r="BH14"/>
  <c r="BP12"/>
  <c r="BH12"/>
  <c r="BP10"/>
  <c r="BH10"/>
  <c r="BP8"/>
  <c r="BH8"/>
  <c r="BP6"/>
  <c r="BH6"/>
  <c r="CV39"/>
  <c r="CX39" s="1"/>
  <c r="CZ39" s="1"/>
  <c r="DA39" s="1"/>
  <c r="DZ38" i="4" s="1"/>
  <c r="AJ39" i="78"/>
  <c r="CF36"/>
  <c r="T36"/>
  <c r="AZ34"/>
  <c r="CV33"/>
  <c r="T32"/>
  <c r="BP31"/>
  <c r="CV29"/>
  <c r="AJ29"/>
  <c r="AZ37"/>
  <c r="BB37" s="1"/>
  <c r="BD37" s="1"/>
  <c r="BE37" s="1"/>
  <c r="BX36" i="4" s="1"/>
  <c r="CV36" i="78"/>
  <c r="T35"/>
  <c r="V35" s="1"/>
  <c r="X35" s="1"/>
  <c r="Y35" s="1"/>
  <c r="AN34" i="4" s="1"/>
  <c r="M34" s="1"/>
  <c r="BP34" i="78"/>
  <c r="CV32"/>
  <c r="CX32" s="1"/>
  <c r="CZ32" s="1"/>
  <c r="DA32" s="1"/>
  <c r="DZ31" i="4" s="1"/>
  <c r="AJ32" i="78"/>
  <c r="AL32" s="1"/>
  <c r="AN32" s="1"/>
  <c r="AO32" s="1"/>
  <c r="BF31" i="4" s="1"/>
  <c r="BP30" i="78"/>
  <c r="BR30" s="1"/>
  <c r="BT30" s="1"/>
  <c r="BU30" s="1"/>
  <c r="CP29" i="4" s="1"/>
  <c r="D30" i="78"/>
  <c r="AJ28"/>
  <c r="AL28" s="1"/>
  <c r="AN28" s="1"/>
  <c r="AO28" s="1"/>
  <c r="BF27" i="4" s="1"/>
  <c r="T28" i="78"/>
  <c r="AZ26"/>
  <c r="BP39"/>
  <c r="D37"/>
  <c r="F37" s="1"/>
  <c r="H37" s="1"/>
  <c r="I37" s="1"/>
  <c r="V36" i="4" s="1"/>
  <c r="AZ36" i="78"/>
  <c r="CF34"/>
  <c r="CH34" s="1"/>
  <c r="CJ34" s="1"/>
  <c r="CK34" s="1"/>
  <c r="DH33" i="4" s="1"/>
  <c r="T34" i="78"/>
  <c r="AZ32"/>
  <c r="BB32" s="1"/>
  <c r="BD32" s="1"/>
  <c r="BE32" s="1"/>
  <c r="BX31" i="4" s="1"/>
  <c r="CV31" i="78"/>
  <c r="T30"/>
  <c r="V30" s="1"/>
  <c r="X30" s="1"/>
  <c r="Y30" s="1"/>
  <c r="AN29" i="4" s="1"/>
  <c r="M29" s="1"/>
  <c r="BP29" i="78"/>
  <c r="CF37"/>
  <c r="CH37" s="1"/>
  <c r="CJ37" s="1"/>
  <c r="CK37" s="1"/>
  <c r="DH36" i="4" s="1"/>
  <c r="T37" i="78"/>
  <c r="V37" s="1"/>
  <c r="X37" s="1"/>
  <c r="Y37" s="1"/>
  <c r="AN36" i="4" s="1"/>
  <c r="M36" s="1"/>
  <c r="AZ35" i="78"/>
  <c r="BB35" s="1"/>
  <c r="BD35" s="1"/>
  <c r="BE35" s="1"/>
  <c r="BX34" i="4" s="1"/>
  <c r="CV34" i="78"/>
  <c r="T33"/>
  <c r="V33" s="1"/>
  <c r="X33" s="1"/>
  <c r="Y33" s="1"/>
  <c r="AN32" i="4" s="1"/>
  <c r="M32" s="1"/>
  <c r="BP32" i="78"/>
  <c r="BR32" s="1"/>
  <c r="BT32" s="1"/>
  <c r="BU32" s="1"/>
  <c r="CP31" i="4" s="1"/>
  <c r="CV30" i="78"/>
  <c r="CX30" s="1"/>
  <c r="CZ30" s="1"/>
  <c r="DA30" s="1"/>
  <c r="DZ29" i="4" s="1"/>
  <c r="AJ30" i="78"/>
  <c r="BP28"/>
  <c r="BR28" s="1"/>
  <c r="BT28" s="1"/>
  <c r="BU28" s="1"/>
  <c r="CP27" i="4" s="1"/>
  <c r="CF39" i="78"/>
  <c r="CH39" s="1"/>
  <c r="CJ39" s="1"/>
  <c r="CK39" s="1"/>
  <c r="DH38" i="4" s="1"/>
  <c r="CF26" i="78"/>
  <c r="CH26" s="1"/>
  <c r="CJ26" s="1"/>
  <c r="CK26" s="1"/>
  <c r="DH25" i="4" s="1"/>
  <c r="T26" i="78"/>
  <c r="AJ27"/>
  <c r="CP41" i="11"/>
  <c r="V41"/>
  <c r="BO41"/>
  <c r="AV6"/>
  <c r="BJ5" i="10" s="1"/>
  <c r="AZ6" i="11"/>
  <c r="BI5" i="10" s="1"/>
  <c r="J13" i="77"/>
  <c r="H13"/>
  <c r="O13" i="76"/>
  <c r="S14"/>
  <c r="M15" i="78" s="1"/>
  <c r="AN12" i="76"/>
  <c r="CH38" i="4"/>
  <c r="CH41" s="1"/>
  <c r="AM38" i="52"/>
  <c r="AF37" i="4"/>
  <c r="K37" i="52"/>
  <c r="CZ35" i="4"/>
  <c r="AW35" i="52"/>
  <c r="CH34" i="4"/>
  <c r="AM34" i="52"/>
  <c r="AF33" i="4"/>
  <c r="K33" i="52"/>
  <c r="CZ31" i="4"/>
  <c r="AW31" i="52"/>
  <c r="CH30" i="4"/>
  <c r="AM30" i="52"/>
  <c r="AF29" i="4"/>
  <c r="K29" i="52"/>
  <c r="CZ27" i="4"/>
  <c r="AW27" i="52"/>
  <c r="CH26" i="4"/>
  <c r="AM26" i="52"/>
  <c r="AF25" i="4"/>
  <c r="K25" i="52"/>
  <c r="CZ23" i="4"/>
  <c r="AW23" i="52"/>
  <c r="BP21" i="4"/>
  <c r="AE21" i="52"/>
  <c r="AF19" i="4"/>
  <c r="K19" i="52"/>
  <c r="CZ15" i="4"/>
  <c r="AW15" i="52"/>
  <c r="BP13" i="4"/>
  <c r="AE13" i="52"/>
  <c r="AF11" i="4"/>
  <c r="K11" i="52"/>
  <c r="CZ7" i="4"/>
  <c r="AW7" i="52"/>
  <c r="BP5" i="4"/>
  <c r="AE5" i="52"/>
  <c r="D41" i="11"/>
  <c r="AB6"/>
  <c r="W6" s="1"/>
  <c r="I5" i="10" s="1"/>
  <c r="BW13" i="76"/>
  <c r="CA13" s="1"/>
  <c r="BN14" i="78" s="1"/>
  <c r="CB13" i="76"/>
  <c r="BO14" i="78" s="1"/>
  <c r="BX12" i="76"/>
  <c r="N24" i="34"/>
  <c r="N24" i="36" s="1"/>
  <c r="N24" i="39" s="1"/>
  <c r="N24" i="27" s="1"/>
  <c r="FL25" i="3" s="1"/>
  <c r="FP25" s="1"/>
  <c r="N24" i="35"/>
  <c r="N24" i="37" s="1"/>
  <c r="N24" i="40" s="1"/>
  <c r="N24" i="28" s="1"/>
  <c r="E25" i="35"/>
  <c r="E25" i="37" s="1"/>
  <c r="E25" i="40" s="1"/>
  <c r="E25" i="28" s="1"/>
  <c r="E25" i="34"/>
  <c r="E25" i="36" s="1"/>
  <c r="E25" i="39" s="1"/>
  <c r="E25" i="27" s="1"/>
  <c r="BH26" i="3" s="1"/>
  <c r="BL26" s="1"/>
  <c r="M5" i="47"/>
  <c r="D4" i="46" s="1"/>
  <c r="AL5" i="4" s="1"/>
  <c r="L6" i="47"/>
  <c r="AD38" i="4"/>
  <c r="C38" i="50"/>
  <c r="BW38" i="4"/>
  <c r="H38" i="50"/>
  <c r="CX38" i="4"/>
  <c r="K38" i="50"/>
  <c r="AM38" i="4"/>
  <c r="D38" i="50"/>
  <c r="AT12" i="76"/>
  <c r="AK13" i="78" s="1"/>
  <c r="AP11" i="76"/>
  <c r="J12"/>
  <c r="E13" i="78" s="1"/>
  <c r="F11" i="76"/>
  <c r="I28" i="71"/>
  <c r="I26" i="70"/>
  <c r="B27" i="71"/>
  <c r="B25" i="70"/>
  <c r="EA20" i="4"/>
  <c r="BK20" i="52"/>
  <c r="BP18" i="4"/>
  <c r="AE18" i="52"/>
  <c r="EA12" i="4"/>
  <c r="BK12" i="52"/>
  <c r="BP10" i="4"/>
  <c r="AE10" i="52"/>
  <c r="EA4" i="4"/>
  <c r="BK4" i="52"/>
  <c r="DL13" i="76"/>
  <c r="CU14" i="78" s="1"/>
  <c r="DH12" i="76"/>
  <c r="DG13"/>
  <c r="DK13" s="1"/>
  <c r="CT14" i="78" s="1"/>
  <c r="F24" i="34"/>
  <c r="F24" i="36" s="1"/>
  <c r="F24" i="39" s="1"/>
  <c r="F24" i="27" s="1"/>
  <c r="BT25" i="3" s="1"/>
  <c r="BX25" s="1"/>
  <c r="F24" i="35"/>
  <c r="F24" i="37" s="1"/>
  <c r="F24" i="40" s="1"/>
  <c r="F24" i="28" s="1"/>
  <c r="CH22" i="4"/>
  <c r="AM22" i="52"/>
  <c r="DR20" i="4"/>
  <c r="BG20" i="52"/>
  <c r="AX16" i="4"/>
  <c r="U16" i="52"/>
  <c r="CH14" i="4"/>
  <c r="AM14" i="52"/>
  <c r="DR12" i="4"/>
  <c r="BG12" i="52"/>
  <c r="AX8" i="4"/>
  <c r="U8" i="52"/>
  <c r="CH6" i="4"/>
  <c r="AM6" i="52"/>
  <c r="DR4" i="4"/>
  <c r="BG4" i="52"/>
  <c r="R7" i="47"/>
  <c r="E6" i="46" s="1"/>
  <c r="AU7" i="4" s="1"/>
  <c r="Q8" i="47"/>
  <c r="D38" i="7"/>
  <c r="D41" s="1"/>
  <c r="J41"/>
  <c r="DE41" i="4"/>
  <c r="D38"/>
  <c r="AK41"/>
  <c r="BO11" i="76"/>
  <c r="C14" i="58"/>
  <c r="C15" i="57"/>
  <c r="H16" i="7" s="1"/>
  <c r="N38" i="4"/>
  <c r="N41" s="1"/>
  <c r="AO41"/>
  <c r="G23" i="34"/>
  <c r="G23" i="36" s="1"/>
  <c r="G23" i="39" s="1"/>
  <c r="G23" i="27" s="1"/>
  <c r="CF24" i="3" s="1"/>
  <c r="CJ24" s="1"/>
  <c r="G23" i="35"/>
  <c r="G23" i="37" s="1"/>
  <c r="G23" i="40" s="1"/>
  <c r="G23" i="28" s="1"/>
  <c r="AH8" i="47"/>
  <c r="AI7"/>
  <c r="I6" i="46" s="1"/>
  <c r="CE7" i="4" s="1"/>
  <c r="DT30" i="11"/>
  <c r="DR30"/>
  <c r="DP30"/>
  <c r="DT29"/>
  <c r="DR29"/>
  <c r="DP29"/>
  <c r="BR23"/>
  <c r="CA22" i="10" s="1"/>
  <c r="BN23" i="11"/>
  <c r="CB22" i="10" s="1"/>
  <c r="BR19" i="11"/>
  <c r="CA18" i="10" s="1"/>
  <c r="BN19" i="11"/>
  <c r="CB18" i="10" s="1"/>
  <c r="BR18" i="11"/>
  <c r="CA17" i="10" s="1"/>
  <c r="BN18" i="11"/>
  <c r="CB17" i="10" s="1"/>
  <c r="CJ12" i="76"/>
  <c r="BV13" i="78" s="1"/>
  <c r="CF11" i="76"/>
  <c r="AW11"/>
  <c r="H10" i="34"/>
  <c r="H10" i="36" s="1"/>
  <c r="H10" i="31"/>
  <c r="H11" i="32" s="1"/>
  <c r="H10" i="38" s="1"/>
  <c r="H10" i="40" s="1"/>
  <c r="H10" i="28" s="1"/>
  <c r="H9" i="29"/>
  <c r="BR30" i="11"/>
  <c r="CA29" i="10" s="1"/>
  <c r="BN30" i="11"/>
  <c r="CB29" i="10" s="1"/>
  <c r="BR29" i="11"/>
  <c r="CA28" i="10" s="1"/>
  <c r="BN29" i="11"/>
  <c r="CB28" i="10" s="1"/>
  <c r="BR27" i="11"/>
  <c r="CA26" i="10" s="1"/>
  <c r="BN27" i="11"/>
  <c r="CB26" i="10" s="1"/>
  <c r="BR24" i="11"/>
  <c r="CA23" i="10" s="1"/>
  <c r="BN24" i="11"/>
  <c r="CB23" i="10" s="1"/>
  <c r="BR22" i="11"/>
  <c r="CA21" i="10" s="1"/>
  <c r="BN22" i="11"/>
  <c r="CB21" i="10" s="1"/>
  <c r="BR20" i="11"/>
  <c r="CA19" i="10" s="1"/>
  <c r="BN20" i="11"/>
  <c r="CB19" i="10" s="1"/>
  <c r="CA19" i="11"/>
  <c r="CJ18" i="10" s="1"/>
  <c r="BW19" i="11"/>
  <c r="CK18" i="10" s="1"/>
  <c r="CA16" i="11"/>
  <c r="CJ15" i="10" s="1"/>
  <c r="BW16" i="11"/>
  <c r="CK15" i="10" s="1"/>
  <c r="V28" i="239"/>
  <c r="BI6" i="9"/>
  <c r="BK6"/>
  <c r="AH29" i="11"/>
  <c r="AQ28" i="10" s="1"/>
  <c r="AF29" i="11"/>
  <c r="AS28" i="10" s="1"/>
  <c r="AD29" i="11"/>
  <c r="AR28" i="10" s="1"/>
  <c r="GD22" i="3"/>
  <c r="BN14" i="11"/>
  <c r="CB13" i="10" s="1"/>
  <c r="BR14" i="11"/>
  <c r="CA13" i="10" s="1"/>
  <c r="BP14" i="11"/>
  <c r="CC13" i="10" s="1"/>
  <c r="BN12" i="11"/>
  <c r="CB11" i="10" s="1"/>
  <c r="BR12" i="11"/>
  <c r="CA11" i="10" s="1"/>
  <c r="BP12" i="11"/>
  <c r="CC11" i="10" s="1"/>
  <c r="CD41" i="4"/>
  <c r="K37" i="115"/>
  <c r="K37" i="42" s="1"/>
  <c r="CV38" i="4" s="1"/>
  <c r="K36" i="42"/>
  <c r="CV37" i="4" s="1"/>
  <c r="C36" i="42"/>
  <c r="AB37" i="4" s="1"/>
  <c r="C37" i="115"/>
  <c r="C37" i="42" s="1"/>
  <c r="AB38" i="4" s="1"/>
  <c r="AY41" i="3"/>
  <c r="AX38"/>
  <c r="AX43" s="1"/>
  <c r="U27" i="11"/>
  <c r="H26" i="10" s="1"/>
  <c r="Y18" i="11"/>
  <c r="G17" i="10" s="1"/>
  <c r="U18" i="11"/>
  <c r="H17" i="10" s="1"/>
  <c r="Y16" i="11"/>
  <c r="G15" i="10" s="1"/>
  <c r="U16" i="11"/>
  <c r="H15" i="10" s="1"/>
  <c r="BR8" i="11"/>
  <c r="CA7" i="10" s="1"/>
  <c r="BP8" i="11"/>
  <c r="CC7" i="10" s="1"/>
  <c r="BN8" i="11"/>
  <c r="CB7" i="10" s="1"/>
  <c r="Y7" i="11"/>
  <c r="G6" i="10" s="1"/>
  <c r="W7" i="11"/>
  <c r="I6" i="10" s="1"/>
  <c r="U7" i="11"/>
  <c r="H6" i="10" s="1"/>
  <c r="BR17" i="11"/>
  <c r="CA16" i="10" s="1"/>
  <c r="BN17" i="11"/>
  <c r="CB16" i="10" s="1"/>
  <c r="DM12" i="11"/>
  <c r="DG12"/>
  <c r="DK12"/>
  <c r="G16"/>
  <c r="C16"/>
  <c r="BN13"/>
  <c r="CB12" i="10" s="1"/>
  <c r="BR13" i="11"/>
  <c r="CA12" i="10" s="1"/>
  <c r="DE25" i="78"/>
  <c r="CW18"/>
  <c r="AK18"/>
  <c r="AB41" i="7"/>
  <c r="AC35" i="78"/>
  <c r="BY30"/>
  <c r="X15" i="7"/>
  <c r="CC13" i="11"/>
  <c r="CI12" i="10" s="1"/>
  <c r="P23" i="3"/>
  <c r="P20"/>
  <c r="AB13" i="9"/>
  <c r="M12"/>
  <c r="BA4"/>
  <c r="AY30" i="8"/>
  <c r="AV27" i="9"/>
  <c r="BX30" i="8"/>
  <c r="AE13"/>
  <c r="AE30"/>
  <c r="H38" i="9"/>
  <c r="H41" s="1"/>
  <c r="BX36" i="8"/>
  <c r="CA41" i="5"/>
  <c r="BQ18" i="78"/>
  <c r="BQ39"/>
  <c r="E39"/>
  <c r="BA38"/>
  <c r="CW37"/>
  <c r="AK37"/>
  <c r="CG36"/>
  <c r="U36"/>
  <c r="BQ35"/>
  <c r="E35"/>
  <c r="BA34"/>
  <c r="CW33"/>
  <c r="AK33"/>
  <c r="CG32"/>
  <c r="U32"/>
  <c r="BQ31"/>
  <c r="E31"/>
  <c r="BA30"/>
  <c r="CW29"/>
  <c r="AK29"/>
  <c r="CG28"/>
  <c r="U28"/>
  <c r="BQ27"/>
  <c r="E27"/>
  <c r="BA26"/>
  <c r="H12" i="40"/>
  <c r="H12" i="28" s="1"/>
  <c r="M25" i="78"/>
  <c r="DE22"/>
  <c r="AK20"/>
  <c r="CW17"/>
  <c r="BQ16"/>
  <c r="E16"/>
  <c r="DN12" i="76"/>
  <c r="CW13" i="78" s="1"/>
  <c r="BY6" i="11"/>
  <c r="CL5" i="10" s="1"/>
  <c r="BI22" i="78"/>
  <c r="BB14" i="76"/>
  <c r="AR15" i="78" s="1"/>
  <c r="BJ36"/>
  <c r="BL36" s="1"/>
  <c r="BM36" s="1"/>
  <c r="CG35" i="4" s="1"/>
  <c r="N29" i="78"/>
  <c r="P29" s="1"/>
  <c r="Q29" s="1"/>
  <c r="AE28" i="4" s="1"/>
  <c r="CQ5" i="11"/>
  <c r="DD4" i="10" s="1"/>
  <c r="CF14" i="78"/>
  <c r="BQ12"/>
  <c r="CG25"/>
  <c r="BI25"/>
  <c r="BA25"/>
  <c r="BB25" s="1"/>
  <c r="BD25" s="1"/>
  <c r="BE25" s="1"/>
  <c r="BX24" i="4" s="1"/>
  <c r="DD22" i="78"/>
  <c r="DF22" s="1"/>
  <c r="DH22" s="1"/>
  <c r="DI22" s="1"/>
  <c r="EI21" i="4" s="1"/>
  <c r="CG19" i="78"/>
  <c r="L19"/>
  <c r="N19" s="1"/>
  <c r="P19" s="1"/>
  <c r="Q19" s="1"/>
  <c r="AE18" i="4" s="1"/>
  <c r="BQ13" i="78"/>
  <c r="CP37"/>
  <c r="CR37" s="1"/>
  <c r="CS37" s="1"/>
  <c r="DQ36" i="4" s="1"/>
  <c r="BZ28" i="78"/>
  <c r="CB28" s="1"/>
  <c r="CC28" s="1"/>
  <c r="CY27" i="4" s="1"/>
  <c r="N28" i="78"/>
  <c r="P28" s="1"/>
  <c r="Q28" s="1"/>
  <c r="AE27" i="4" s="1"/>
  <c r="DD7" i="78"/>
  <c r="D24"/>
  <c r="F24" s="1"/>
  <c r="H24" s="1"/>
  <c r="I24" s="1"/>
  <c r="V23" i="4" s="1"/>
  <c r="BI16" i="78"/>
  <c r="DD14"/>
  <c r="Q12" i="76"/>
  <c r="K13" i="78" s="1"/>
  <c r="CN8"/>
  <c r="DD6"/>
  <c r="AS39"/>
  <c r="BI38"/>
  <c r="DE37"/>
  <c r="AS37"/>
  <c r="CO36"/>
  <c r="AC36"/>
  <c r="BY35"/>
  <c r="M35"/>
  <c r="BI34"/>
  <c r="DE33"/>
  <c r="AS33"/>
  <c r="CO32"/>
  <c r="AC32"/>
  <c r="BY31"/>
  <c r="M31"/>
  <c r="BI30"/>
  <c r="DE29"/>
  <c r="AS29"/>
  <c r="CO28"/>
  <c r="U25"/>
  <c r="BK14" i="76"/>
  <c r="CG18" i="78"/>
  <c r="W5" i="11"/>
  <c r="AB25" i="78"/>
  <c r="CW23"/>
  <c r="AR13" i="76"/>
  <c r="AI14" i="78" s="1"/>
  <c r="BI39"/>
  <c r="DE38"/>
  <c r="M26"/>
  <c r="CW14"/>
  <c r="AS26"/>
  <c r="AZ38"/>
  <c r="BB38" s="1"/>
  <c r="BD38" s="1"/>
  <c r="BE38" s="1"/>
  <c r="BX37" i="4" s="1"/>
  <c r="BA18" i="78"/>
  <c r="BA24"/>
  <c r="CO22"/>
  <c r="AK22"/>
  <c r="CO20"/>
  <c r="BA16"/>
  <c r="D23" i="39"/>
  <c r="D23" i="27" s="1"/>
  <c r="AV24" i="3" s="1"/>
  <c r="F16" i="39"/>
  <c r="F16" i="27" s="1"/>
  <c r="BT17" i="3" s="1"/>
  <c r="BX17" s="1"/>
  <c r="D7" i="39"/>
  <c r="D7" i="27" s="1"/>
  <c r="AV8" i="3" s="1"/>
  <c r="J8" s="1"/>
  <c r="H13" i="76"/>
  <c r="C14" i="78" s="1"/>
  <c r="BQ7"/>
  <c r="AT16"/>
  <c r="AV16" s="1"/>
  <c r="AW16" s="1"/>
  <c r="BO15" i="4" s="1"/>
  <c r="O41" i="9"/>
  <c r="H18" i="39"/>
  <c r="H18" i="27" s="1"/>
  <c r="CR19" i="3" s="1"/>
  <c r="CV19" s="1"/>
  <c r="DE27" i="78"/>
  <c r="CN25"/>
  <c r="CP25" s="1"/>
  <c r="CR25" s="1"/>
  <c r="CS25" s="1"/>
  <c r="DQ24" i="4" s="1"/>
  <c r="O8" i="39"/>
  <c r="O8" i="27" s="1"/>
  <c r="FX9" i="3" s="1"/>
  <c r="GB9" s="1"/>
  <c r="AS36" i="78"/>
  <c r="M34"/>
  <c r="CO31"/>
  <c r="CP31" s="1"/>
  <c r="CR31" s="1"/>
  <c r="CS31" s="1"/>
  <c r="DQ30" i="4" s="1"/>
  <c r="BI29" i="78"/>
  <c r="L18" i="39"/>
  <c r="L18" i="27" s="1"/>
  <c r="EN19" i="3" s="1"/>
  <c r="ER19" s="1"/>
  <c r="BK31" i="11"/>
  <c r="CO26" i="78"/>
  <c r="W29" i="11"/>
  <c r="I28" i="10" s="1"/>
  <c r="W26" i="11"/>
  <c r="I25" i="10" s="1"/>
  <c r="W25" i="11"/>
  <c r="I24" i="10" s="1"/>
  <c r="W21" i="11"/>
  <c r="I20" i="10" s="1"/>
  <c r="E20" i="11"/>
  <c r="BG14"/>
  <c r="E14"/>
  <c r="W12"/>
  <c r="I11" i="10" s="1"/>
  <c r="CG22" i="78"/>
  <c r="O6" i="39"/>
  <c r="O6" i="27" s="1"/>
  <c r="FX7" i="3" s="1"/>
  <c r="GB7" s="1"/>
  <c r="DD27" i="11"/>
  <c r="BT23"/>
  <c r="BZ22" i="10" s="1"/>
  <c r="AA21" i="11"/>
  <c r="F20" i="10" s="1"/>
  <c r="I20" i="11"/>
  <c r="BT16"/>
  <c r="BZ15" i="10" s="1"/>
  <c r="D11" i="39"/>
  <c r="D11" i="27" s="1"/>
  <c r="AV12" i="3" s="1"/>
  <c r="J12" s="1"/>
  <c r="P12" s="1"/>
  <c r="CC25" i="11"/>
  <c r="CI24" i="10" s="1"/>
  <c r="CC20" i="11"/>
  <c r="CI19" i="10" s="1"/>
  <c r="BQ25" i="78"/>
  <c r="BI20"/>
  <c r="AR32"/>
  <c r="AT32" s="1"/>
  <c r="AV32" s="1"/>
  <c r="AW32" s="1"/>
  <c r="BO31" i="4" s="1"/>
  <c r="FB43" i="3"/>
  <c r="CZ13" i="11"/>
  <c r="CZ30"/>
  <c r="BG25"/>
  <c r="CZ21"/>
  <c r="K12" i="39"/>
  <c r="K12" i="27" s="1"/>
  <c r="EB13" i="3" s="1"/>
  <c r="BT22" i="11"/>
  <c r="BZ21" i="10" s="1"/>
  <c r="BT20" i="11"/>
  <c r="BZ19" i="10" s="1"/>
  <c r="BK15" i="11"/>
  <c r="C6" i="40"/>
  <c r="C6" i="28" s="1"/>
  <c r="AJ30" i="11"/>
  <c r="AP29" i="10" s="1"/>
  <c r="BP26" i="11"/>
  <c r="CC25" i="10" s="1"/>
  <c r="BY25" i="11"/>
  <c r="CL24" i="10" s="1"/>
  <c r="BY20" i="11"/>
  <c r="CL19" i="10" s="1"/>
  <c r="W20" i="11"/>
  <c r="I19" i="10" s="1"/>
  <c r="W19" i="11"/>
  <c r="I18" i="10" s="1"/>
  <c r="BT15" i="11"/>
  <c r="BZ14" i="10" s="1"/>
  <c r="CC9" i="11"/>
  <c r="CI8" i="10" s="1"/>
  <c r="BT11" i="11"/>
  <c r="BZ10" i="10" s="1"/>
  <c r="AA8" i="11"/>
  <c r="F7" i="10" s="1"/>
  <c r="DD17" i="11"/>
  <c r="BT12"/>
  <c r="BZ11" i="10" s="1"/>
  <c r="DI14" i="11"/>
  <c r="BK10"/>
  <c r="DD8"/>
  <c r="DD7"/>
  <c r="BK9"/>
  <c r="P5" i="3"/>
  <c r="BJ23" i="78" l="1"/>
  <c r="BL23" s="1"/>
  <c r="BM23" s="1"/>
  <c r="CG22" i="4" s="1"/>
  <c r="AS37" i="3"/>
  <c r="D58" i="242"/>
  <c r="AS38" i="3" s="1"/>
  <c r="Q26" i="239"/>
  <c r="AU6" i="9"/>
  <c r="I26" i="242"/>
  <c r="DA7" i="3"/>
  <c r="DB7" s="1"/>
  <c r="DC7" s="1"/>
  <c r="R28" i="238"/>
  <c r="AY7" i="5" s="1"/>
  <c r="BA7" s="1"/>
  <c r="AY6"/>
  <c r="BA6" s="1"/>
  <c r="BI6" i="8"/>
  <c r="BF6"/>
  <c r="T28" i="240"/>
  <c r="CO28" i="11"/>
  <c r="DC27" i="10" s="1"/>
  <c r="CU28" i="11"/>
  <c r="DA27" i="10" s="1"/>
  <c r="CQ28" i="11"/>
  <c r="DD27" i="10" s="1"/>
  <c r="CS28" i="11"/>
  <c r="DB27" i="10" s="1"/>
  <c r="O44" i="240"/>
  <c r="AT22" i="8"/>
  <c r="AR22"/>
  <c r="AY41" i="5"/>
  <c r="BA5"/>
  <c r="BA41" s="1"/>
  <c r="G42" i="242"/>
  <c r="CC21" i="3"/>
  <c r="CD21" s="1"/>
  <c r="CE21" s="1"/>
  <c r="CJ21" s="1"/>
  <c r="CL21" s="1"/>
  <c r="DW14" i="11"/>
  <c r="O33" i="292"/>
  <c r="DO14" i="11"/>
  <c r="AL12" i="9"/>
  <c r="AJ12"/>
  <c r="U44" i="240"/>
  <c r="BG23" i="8" s="1"/>
  <c r="BG22"/>
  <c r="D25" i="239"/>
  <c r="P5" i="9"/>
  <c r="P41" s="1"/>
  <c r="R5"/>
  <c r="R41" s="1"/>
  <c r="T35" i="239"/>
  <c r="BD14" i="9" s="1"/>
  <c r="BD13"/>
  <c r="AF14" i="11"/>
  <c r="AS13" i="10" s="1"/>
  <c r="AJ14" i="11"/>
  <c r="AP13" i="10" s="1"/>
  <c r="AH14" i="11"/>
  <c r="AQ13" i="10" s="1"/>
  <c r="E26" i="238"/>
  <c r="V6" i="5"/>
  <c r="CO27" i="11"/>
  <c r="DC26" i="10" s="1"/>
  <c r="CQ27" i="11"/>
  <c r="DD26" i="10" s="1"/>
  <c r="CS27" i="11"/>
  <c r="DB26" i="10" s="1"/>
  <c r="CU27" i="11"/>
  <c r="DA26" i="10" s="1"/>
  <c r="CA6" i="8"/>
  <c r="AC28" i="240"/>
  <c r="U28" i="239"/>
  <c r="BE6" i="9"/>
  <c r="AN35" i="238"/>
  <c r="CW14" i="5" s="1"/>
  <c r="CW13"/>
  <c r="N49" i="240"/>
  <c r="AQ28" i="8" s="1"/>
  <c r="AT28" s="1"/>
  <c r="AQ27"/>
  <c r="AT27" s="1"/>
  <c r="U16" i="3"/>
  <c r="V16" s="1"/>
  <c r="W16" s="1"/>
  <c r="AB16" s="1"/>
  <c r="AD16" s="1"/>
  <c r="B37" i="242"/>
  <c r="BB16" i="78"/>
  <c r="BD16" s="1"/>
  <c r="BE16" s="1"/>
  <c r="BX15" i="4" s="1"/>
  <c r="CP15" i="78"/>
  <c r="CR15" s="1"/>
  <c r="CS15" s="1"/>
  <c r="DQ14" i="4" s="1"/>
  <c r="DF21" i="78"/>
  <c r="DH21" s="1"/>
  <c r="DI21" s="1"/>
  <c r="EI20" i="4" s="1"/>
  <c r="CC22" i="5"/>
  <c r="AD25" i="78"/>
  <c r="AF25" s="1"/>
  <c r="AG25" s="1"/>
  <c r="AW24" i="4" s="1"/>
  <c r="BJ30" i="78"/>
  <c r="BL30" s="1"/>
  <c r="BM30" s="1"/>
  <c r="CG29" i="4" s="1"/>
  <c r="V26" i="78"/>
  <c r="X26" s="1"/>
  <c r="Y26" s="1"/>
  <c r="AN25" i="4" s="1"/>
  <c r="M25" s="1"/>
  <c r="AL30" i="78"/>
  <c r="AN30" s="1"/>
  <c r="AO30" s="1"/>
  <c r="BF29" i="4" s="1"/>
  <c r="F30" i="78"/>
  <c r="H30" s="1"/>
  <c r="I30" s="1"/>
  <c r="V29" i="4" s="1"/>
  <c r="CX36" i="78"/>
  <c r="CZ36" s="1"/>
  <c r="DA36" s="1"/>
  <c r="DZ35" i="4" s="1"/>
  <c r="AL39" i="78"/>
  <c r="AN39" s="1"/>
  <c r="AO39" s="1"/>
  <c r="BF38" i="4" s="1"/>
  <c r="CV17" i="3"/>
  <c r="AD24" i="78"/>
  <c r="AF24" s="1"/>
  <c r="AG24" s="1"/>
  <c r="AW23" i="4" s="1"/>
  <c r="V17" i="78"/>
  <c r="X17" s="1"/>
  <c r="Y17" s="1"/>
  <c r="AN16" i="4" s="1"/>
  <c r="M16" s="1"/>
  <c r="CX22" i="78"/>
  <c r="CZ22" s="1"/>
  <c r="DA22" s="1"/>
  <c r="DZ21" i="4" s="1"/>
  <c r="L16" i="78"/>
  <c r="AR18"/>
  <c r="AT18" s="1"/>
  <c r="AV18" s="1"/>
  <c r="AW18" s="1"/>
  <c r="BO17" i="4" s="1"/>
  <c r="DD31" i="78"/>
  <c r="DF31" s="1"/>
  <c r="DH31" s="1"/>
  <c r="DI31" s="1"/>
  <c r="EI30" i="4" s="1"/>
  <c r="L15" i="78"/>
  <c r="N15" s="1"/>
  <c r="P15" s="1"/>
  <c r="Q15" s="1"/>
  <c r="AE14" i="4" s="1"/>
  <c r="CV16" i="78"/>
  <c r="BX13"/>
  <c r="D21"/>
  <c r="F21" s="1"/>
  <c r="H21" s="1"/>
  <c r="I21" s="1"/>
  <c r="V20" i="4" s="1"/>
  <c r="AR31" i="78"/>
  <c r="AT31" s="1"/>
  <c r="AV31" s="1"/>
  <c r="AW31" s="1"/>
  <c r="BO30" i="4" s="1"/>
  <c r="BX39" i="78"/>
  <c r="BZ39" s="1"/>
  <c r="CB39" s="1"/>
  <c r="CC39" s="1"/>
  <c r="CY38" i="4" s="1"/>
  <c r="T21" i="78"/>
  <c r="DD36"/>
  <c r="DF36" s="1"/>
  <c r="DH36" s="1"/>
  <c r="DI36" s="1"/>
  <c r="EI35" i="4" s="1"/>
  <c r="CP20" i="78"/>
  <c r="CR20" s="1"/>
  <c r="CS20" s="1"/>
  <c r="DQ19" i="4" s="1"/>
  <c r="AJ26" i="78"/>
  <c r="AL26" s="1"/>
  <c r="AN26" s="1"/>
  <c r="AO26" s="1"/>
  <c r="BF25" i="4" s="1"/>
  <c r="CN27" i="78"/>
  <c r="CP27" s="1"/>
  <c r="CR27" s="1"/>
  <c r="CS27" s="1"/>
  <c r="DQ26" i="4" s="1"/>
  <c r="CH18" i="78"/>
  <c r="CJ18" s="1"/>
  <c r="CK18" s="1"/>
  <c r="DH17" i="4" s="1"/>
  <c r="AD36" i="78"/>
  <c r="AF36" s="1"/>
  <c r="AG36" s="1"/>
  <c r="AW35" i="4" s="1"/>
  <c r="DD10" i="78"/>
  <c r="CF15"/>
  <c r="CX17"/>
  <c r="CZ17" s="1"/>
  <c r="DA17" s="1"/>
  <c r="DZ16" i="4" s="1"/>
  <c r="CX18" i="78"/>
  <c r="CZ18" s="1"/>
  <c r="DA18" s="1"/>
  <c r="DZ17" i="4" s="1"/>
  <c r="J25" i="70"/>
  <c r="M25" i="35"/>
  <c r="M25" i="37" s="1"/>
  <c r="M25" i="40" s="1"/>
  <c r="M25" i="28" s="1"/>
  <c r="CV27" i="78"/>
  <c r="CX27" s="1"/>
  <c r="CZ27" s="1"/>
  <c r="DA27" s="1"/>
  <c r="DZ26" i="4" s="1"/>
  <c r="AJ38" i="78"/>
  <c r="AL38" s="1"/>
  <c r="AN38" s="1"/>
  <c r="AO38" s="1"/>
  <c r="BF37" i="4" s="1"/>
  <c r="T29" i="78"/>
  <c r="AZ31"/>
  <c r="CF33"/>
  <c r="CH33" s="1"/>
  <c r="CJ33" s="1"/>
  <c r="CK33" s="1"/>
  <c r="DH32" i="4" s="1"/>
  <c r="D36" i="78"/>
  <c r="F36" s="1"/>
  <c r="H36" s="1"/>
  <c r="I36" s="1"/>
  <c r="V35" i="4" s="1"/>
  <c r="AZ28" i="78"/>
  <c r="BB28" s="1"/>
  <c r="BD28" s="1"/>
  <c r="BE28" s="1"/>
  <c r="BX27" i="4" s="1"/>
  <c r="CF30" i="78"/>
  <c r="CH30" s="1"/>
  <c r="CJ30" s="1"/>
  <c r="CK30" s="1"/>
  <c r="DH29" i="4" s="1"/>
  <c r="D33" i="78"/>
  <c r="F33" s="1"/>
  <c r="H33" s="1"/>
  <c r="I33" s="1"/>
  <c r="V32" i="4" s="1"/>
  <c r="AJ35" i="78"/>
  <c r="AL35" s="1"/>
  <c r="AN35" s="1"/>
  <c r="AO35" s="1"/>
  <c r="BF34" i="4" s="1"/>
  <c r="BP37" i="78"/>
  <c r="BR37" s="1"/>
  <c r="BT37" s="1"/>
  <c r="BU37" s="1"/>
  <c r="CP36" i="4" s="1"/>
  <c r="D27" i="78"/>
  <c r="CV28"/>
  <c r="CX28" s="1"/>
  <c r="CZ28" s="1"/>
  <c r="DA28" s="1"/>
  <c r="DZ27" i="4" s="1"/>
  <c r="T31" i="78"/>
  <c r="V31" s="1"/>
  <c r="X31" s="1"/>
  <c r="Y31" s="1"/>
  <c r="AN30" i="4" s="1"/>
  <c r="M30" s="1"/>
  <c r="AZ33" i="78"/>
  <c r="BB33" s="1"/>
  <c r="BD33" s="1"/>
  <c r="BE33" s="1"/>
  <c r="BX32" i="4" s="1"/>
  <c r="CF35" i="78"/>
  <c r="CH35" s="1"/>
  <c r="CJ35" s="1"/>
  <c r="CK35" s="1"/>
  <c r="DH34" i="4" s="1"/>
  <c r="AZ39" i="78"/>
  <c r="BB39" s="1"/>
  <c r="BD39" s="1"/>
  <c r="BE39" s="1"/>
  <c r="BX38" i="4" s="1"/>
  <c r="AZ30" i="78"/>
  <c r="CF32"/>
  <c r="D35"/>
  <c r="AJ37"/>
  <c r="BH5"/>
  <c r="BH7"/>
  <c r="BH9"/>
  <c r="BH11"/>
  <c r="BH13"/>
  <c r="BH15"/>
  <c r="BH17"/>
  <c r="BJ17" s="1"/>
  <c r="BL17" s="1"/>
  <c r="BM17" s="1"/>
  <c r="CG16" i="4" s="1"/>
  <c r="BH19" i="78"/>
  <c r="BJ19" s="1"/>
  <c r="BL19" s="1"/>
  <c r="BM19" s="1"/>
  <c r="CG18" i="4" s="1"/>
  <c r="BH21" i="78"/>
  <c r="BJ21" s="1"/>
  <c r="BL21" s="1"/>
  <c r="BM21" s="1"/>
  <c r="CG20" i="4" s="1"/>
  <c r="BH23" i="78"/>
  <c r="BH25"/>
  <c r="AL26" i="9"/>
  <c r="AM13" i="5"/>
  <c r="AT24" i="78"/>
  <c r="AV24" s="1"/>
  <c r="AW24" s="1"/>
  <c r="BO23" i="4" s="1"/>
  <c r="CP17" i="78"/>
  <c r="CR17" s="1"/>
  <c r="CS17" s="1"/>
  <c r="DQ16" i="4" s="1"/>
  <c r="BB17" i="78"/>
  <c r="BD17" s="1"/>
  <c r="BE17" s="1"/>
  <c r="BX16" i="4" s="1"/>
  <c r="V21" i="78"/>
  <c r="X21" s="1"/>
  <c r="Y21" s="1"/>
  <c r="AN20" i="4" s="1"/>
  <c r="M20" s="1"/>
  <c r="V23" i="78"/>
  <c r="X23" s="1"/>
  <c r="Y23" s="1"/>
  <c r="AN22" i="4" s="1"/>
  <c r="M22" s="1"/>
  <c r="AB35" i="78"/>
  <c r="AD35" s="1"/>
  <c r="AF35" s="1"/>
  <c r="AG35" s="1"/>
  <c r="AW34" i="4" s="1"/>
  <c r="CV14" i="78"/>
  <c r="CX14" s="1"/>
  <c r="CZ14" s="1"/>
  <c r="DA14" s="1"/>
  <c r="DZ13" i="4" s="1"/>
  <c r="T16" i="78"/>
  <c r="V16" s="1"/>
  <c r="X16" s="1"/>
  <c r="Y16" s="1"/>
  <c r="AN15" i="4" s="1"/>
  <c r="M15" s="1"/>
  <c r="BX24" i="78"/>
  <c r="BZ24" s="1"/>
  <c r="CB24" s="1"/>
  <c r="CC24" s="1"/>
  <c r="CY23" i="4" s="1"/>
  <c r="BX16" i="78"/>
  <c r="AB15"/>
  <c r="DD11"/>
  <c r="AR26"/>
  <c r="CF11"/>
  <c r="CV17"/>
  <c r="V52" i="6"/>
  <c r="DE10" i="11"/>
  <c r="CX10" s="1"/>
  <c r="AB28"/>
  <c r="U28" s="1"/>
  <c r="H27" i="10" s="1"/>
  <c r="BX14" i="3"/>
  <c r="BZ14" s="1"/>
  <c r="AN6"/>
  <c r="AR36" i="78"/>
  <c r="D28"/>
  <c r="F28" s="1"/>
  <c r="H28" s="1"/>
  <c r="I28" s="1"/>
  <c r="V27" i="4" s="1"/>
  <c r="D38" i="78"/>
  <c r="F38" s="1"/>
  <c r="H38" s="1"/>
  <c r="I38" s="1"/>
  <c r="V37" i="4" s="1"/>
  <c r="BX26" i="78"/>
  <c r="BH39"/>
  <c r="BJ39" s="1"/>
  <c r="BL39" s="1"/>
  <c r="BM39" s="1"/>
  <c r="CG38" i="4" s="1"/>
  <c r="AR21" i="78"/>
  <c r="AT21" s="1"/>
  <c r="AV21" s="1"/>
  <c r="AW21" s="1"/>
  <c r="BO20" i="4" s="1"/>
  <c r="BB20" i="78"/>
  <c r="BD20" s="1"/>
  <c r="BE20" s="1"/>
  <c r="BX19" i="4" s="1"/>
  <c r="CN28" i="78"/>
  <c r="L31"/>
  <c r="N31" s="1"/>
  <c r="P31" s="1"/>
  <c r="Q31" s="1"/>
  <c r="AE30" i="4" s="1"/>
  <c r="AR33" i="78"/>
  <c r="AT33" s="1"/>
  <c r="AV33" s="1"/>
  <c r="AW33" s="1"/>
  <c r="BO32" i="4" s="1"/>
  <c r="BX35" i="78"/>
  <c r="BZ35" s="1"/>
  <c r="CB35" s="1"/>
  <c r="CC35" s="1"/>
  <c r="CY34" i="4" s="1"/>
  <c r="DD37" i="78"/>
  <c r="AL25"/>
  <c r="AN25" s="1"/>
  <c r="AO25" s="1"/>
  <c r="BF24" i="4" s="1"/>
  <c r="DD15" i="78"/>
  <c r="DF15" s="1"/>
  <c r="DH15" s="1"/>
  <c r="DI15" s="1"/>
  <c r="EI14" i="4" s="1"/>
  <c r="CV9" i="78"/>
  <c r="AZ22"/>
  <c r="BB22" s="1"/>
  <c r="BD22" s="1"/>
  <c r="BE22" s="1"/>
  <c r="BX21" i="4" s="1"/>
  <c r="CF6" i="78"/>
  <c r="DR41" i="4"/>
  <c r="AG26" i="9"/>
  <c r="AB12" i="3"/>
  <c r="CX14" i="5"/>
  <c r="CN22" i="78"/>
  <c r="CP22" s="1"/>
  <c r="CR22" s="1"/>
  <c r="CS22" s="1"/>
  <c r="DQ21" i="4" s="1"/>
  <c r="AB27" i="78"/>
  <c r="CF17"/>
  <c r="CH17" s="1"/>
  <c r="CJ17" s="1"/>
  <c r="CK17" s="1"/>
  <c r="DH16" i="4" s="1"/>
  <c r="AB29" i="78"/>
  <c r="AD29" s="1"/>
  <c r="AF29" s="1"/>
  <c r="AG29" s="1"/>
  <c r="AW28" i="4" s="1"/>
  <c r="BH31" i="78"/>
  <c r="BJ31" s="1"/>
  <c r="BL31" s="1"/>
  <c r="BM31" s="1"/>
  <c r="CG30" i="4" s="1"/>
  <c r="CN33" i="78"/>
  <c r="CP33" s="1"/>
  <c r="CR33" s="1"/>
  <c r="CS33" s="1"/>
  <c r="DQ32" i="4" s="1"/>
  <c r="L36" i="78"/>
  <c r="N36" s="1"/>
  <c r="P36" s="1"/>
  <c r="Q36" s="1"/>
  <c r="AE35" i="4" s="1"/>
  <c r="L38" i="78"/>
  <c r="N38" s="1"/>
  <c r="P38" s="1"/>
  <c r="Q38" s="1"/>
  <c r="AE37" i="4" s="1"/>
  <c r="CF10" i="78"/>
  <c r="T15"/>
  <c r="DD18"/>
  <c r="DF18" s="1"/>
  <c r="DH18" s="1"/>
  <c r="DI18" s="1"/>
  <c r="EI17" i="4" s="1"/>
  <c r="CF12" i="78"/>
  <c r="BH33"/>
  <c r="BJ33" s="1"/>
  <c r="BL33" s="1"/>
  <c r="BM33" s="1"/>
  <c r="CG32" i="4" s="1"/>
  <c r="BX15" i="78"/>
  <c r="BX22"/>
  <c r="BZ22" s="1"/>
  <c r="CB22" s="1"/>
  <c r="CC22" s="1"/>
  <c r="CY21" i="4" s="1"/>
  <c r="CV12" i="78"/>
  <c r="CF5"/>
  <c r="BX6"/>
  <c r="CC14" i="11"/>
  <c r="CI13" i="10" s="1"/>
  <c r="CC5" i="5"/>
  <c r="CC41" s="1"/>
  <c r="DD8" i="78"/>
  <c r="CV19"/>
  <c r="CX19" s="1"/>
  <c r="CZ19" s="1"/>
  <c r="DA19" s="1"/>
  <c r="DZ18" i="4" s="1"/>
  <c r="L23" i="78"/>
  <c r="N23" s="1"/>
  <c r="P23" s="1"/>
  <c r="Q23" s="1"/>
  <c r="AE22" i="4" s="1"/>
  <c r="D17" i="78"/>
  <c r="AZ19"/>
  <c r="BB19" s="1"/>
  <c r="BD19" s="1"/>
  <c r="BE19" s="1"/>
  <c r="BX18" i="4" s="1"/>
  <c r="DD21" i="78"/>
  <c r="D25"/>
  <c r="F25" s="1"/>
  <c r="H25" s="1"/>
  <c r="I25" s="1"/>
  <c r="V24" i="4" s="1"/>
  <c r="CN14" i="78"/>
  <c r="DD5"/>
  <c r="T17"/>
  <c r="BX19"/>
  <c r="L22"/>
  <c r="L25"/>
  <c r="N25" s="1"/>
  <c r="P25" s="1"/>
  <c r="Q25" s="1"/>
  <c r="AE24" i="4" s="1"/>
  <c r="DD12" i="78"/>
  <c r="BX29"/>
  <c r="BZ29" s="1"/>
  <c r="CB29" s="1"/>
  <c r="CC29" s="1"/>
  <c r="CY28" i="4" s="1"/>
  <c r="CN34" i="78"/>
  <c r="CP34" s="1"/>
  <c r="CR34" s="1"/>
  <c r="CS34" s="1"/>
  <c r="DQ33" i="4" s="1"/>
  <c r="L39" i="78"/>
  <c r="N39" s="1"/>
  <c r="P39" s="1"/>
  <c r="Q39" s="1"/>
  <c r="AE38" i="4" s="1"/>
  <c r="CV21" i="78"/>
  <c r="AJ19"/>
  <c r="AL19" s="1"/>
  <c r="AN19" s="1"/>
  <c r="AO19" s="1"/>
  <c r="BF18" i="4" s="1"/>
  <c r="CV24" i="78"/>
  <c r="AJ24"/>
  <c r="AL24" s="1"/>
  <c r="AN24" s="1"/>
  <c r="AO24" s="1"/>
  <c r="BF23" i="4" s="1"/>
  <c r="CF16" i="78"/>
  <c r="CH16" s="1"/>
  <c r="CJ16" s="1"/>
  <c r="CK16" s="1"/>
  <c r="DH15" i="4" s="1"/>
  <c r="CN19" i="78"/>
  <c r="CP19" s="1"/>
  <c r="CR19" s="1"/>
  <c r="CS19" s="1"/>
  <c r="DQ18" i="4" s="1"/>
  <c r="AB22" i="78"/>
  <c r="AD22" s="1"/>
  <c r="AF22" s="1"/>
  <c r="AG22" s="1"/>
  <c r="AW21" i="4" s="1"/>
  <c r="CF24" i="78"/>
  <c r="CH24" s="1"/>
  <c r="CJ24" s="1"/>
  <c r="CK24" s="1"/>
  <c r="DH23" i="4" s="1"/>
  <c r="L33" i="78"/>
  <c r="N33" s="1"/>
  <c r="P33" s="1"/>
  <c r="Q33" s="1"/>
  <c r="AE32" i="4" s="1"/>
  <c r="BX37" i="78"/>
  <c r="BZ37" s="1"/>
  <c r="CB37" s="1"/>
  <c r="CC37" s="1"/>
  <c r="CY36" i="4" s="1"/>
  <c r="AJ18" i="78"/>
  <c r="CF18"/>
  <c r="AB24"/>
  <c r="AD14" i="11"/>
  <c r="AR13" i="10" s="1"/>
  <c r="AA30" i="240"/>
  <c r="BV9" i="8" s="1"/>
  <c r="BV8"/>
  <c r="Q25" i="240"/>
  <c r="AW4" i="8" s="1"/>
  <c r="AW5"/>
  <c r="AK36" i="238"/>
  <c r="CP15" i="5" s="1"/>
  <c r="CP14"/>
  <c r="AM21" i="8"/>
  <c r="M43" i="240"/>
  <c r="AO21" i="8"/>
  <c r="AK30" i="238"/>
  <c r="CP8" i="5"/>
  <c r="G36" i="3"/>
  <c r="H36" s="1"/>
  <c r="I36" s="1"/>
  <c r="AT36"/>
  <c r="AU36" s="1"/>
  <c r="M38" i="239"/>
  <c r="AK17" i="9" s="1"/>
  <c r="AK16"/>
  <c r="W27" i="11"/>
  <c r="I26" i="10" s="1"/>
  <c r="AA27" i="11"/>
  <c r="F26" i="10" s="1"/>
  <c r="BU27" i="8"/>
  <c r="Z49" i="240"/>
  <c r="BU28" i="8" s="1"/>
  <c r="BX28" s="1"/>
  <c r="C59" i="240"/>
  <c r="N37" i="8"/>
  <c r="P37"/>
  <c r="AG8"/>
  <c r="J28" i="240"/>
  <c r="AJ8" i="8"/>
  <c r="BL12"/>
  <c r="W34" i="240"/>
  <c r="BN12" i="8"/>
  <c r="DI22" i="11"/>
  <c r="DM22"/>
  <c r="DG22"/>
  <c r="DK22"/>
  <c r="AB35" i="240"/>
  <c r="BZ14" i="8" s="1"/>
  <c r="BZ13"/>
  <c r="AC44" i="238"/>
  <c r="BZ23" i="5" s="1"/>
  <c r="BZ22"/>
  <c r="X30" i="240"/>
  <c r="BP8" i="8"/>
  <c r="BS8"/>
  <c r="W27" i="238"/>
  <c r="BL7" i="5"/>
  <c r="AA29" i="239"/>
  <c r="BT7" i="9"/>
  <c r="BU7"/>
  <c r="AD44" i="238"/>
  <c r="CA23" i="5" s="1"/>
  <c r="CC23" s="1"/>
  <c r="CA22"/>
  <c r="BP14" i="8"/>
  <c r="BS14"/>
  <c r="X36" i="240"/>
  <c r="L28"/>
  <c r="AL7" i="8" s="1"/>
  <c r="AL6"/>
  <c r="AC15" i="11"/>
  <c r="AK15"/>
  <c r="E34" i="292"/>
  <c r="AH22" i="8"/>
  <c r="K44" i="240"/>
  <c r="AJ22" i="8"/>
  <c r="CP28" i="78"/>
  <c r="CR28" s="1"/>
  <c r="CS28" s="1"/>
  <c r="DQ27" i="4" s="1"/>
  <c r="DF37" i="78"/>
  <c r="DH37" s="1"/>
  <c r="DI37" s="1"/>
  <c r="EI36" i="4" s="1"/>
  <c r="BJ25" i="78"/>
  <c r="BL25" s="1"/>
  <c r="BM25" s="1"/>
  <c r="CG24" i="4" s="1"/>
  <c r="AL17" i="78"/>
  <c r="AN17" s="1"/>
  <c r="AO17" s="1"/>
  <c r="BF16" i="4" s="1"/>
  <c r="CX16" i="78"/>
  <c r="CZ16" s="1"/>
  <c r="DA16" s="1"/>
  <c r="DZ15" i="4" s="1"/>
  <c r="BZ27" i="78"/>
  <c r="CB27" s="1"/>
  <c r="CC27" s="1"/>
  <c r="CY26" i="4" s="1"/>
  <c r="AB15" i="3"/>
  <c r="AD15" s="1"/>
  <c r="CP32" i="78"/>
  <c r="CR32" s="1"/>
  <c r="CS32" s="1"/>
  <c r="DQ31" i="4" s="1"/>
  <c r="CX34" i="78"/>
  <c r="CZ34" s="1"/>
  <c r="DA34" s="1"/>
  <c r="DZ33" i="4" s="1"/>
  <c r="BR34" i="78"/>
  <c r="BT34" s="1"/>
  <c r="BU34" s="1"/>
  <c r="CP33" i="4" s="1"/>
  <c r="DF17" i="78"/>
  <c r="DH17" s="1"/>
  <c r="DI17" s="1"/>
  <c r="EI16" i="4" s="1"/>
  <c r="DF23" i="78"/>
  <c r="DH23" s="1"/>
  <c r="DI23" s="1"/>
  <c r="EI22" i="4" s="1"/>
  <c r="N22" i="78"/>
  <c r="P22" s="1"/>
  <c r="Q22" s="1"/>
  <c r="AE21" i="4" s="1"/>
  <c r="V19" i="78"/>
  <c r="X19" s="1"/>
  <c r="Y19" s="1"/>
  <c r="AN18" i="4" s="1"/>
  <c r="M18" s="1"/>
  <c r="BB21" i="78"/>
  <c r="BD21" s="1"/>
  <c r="BE21" s="1"/>
  <c r="BX20" i="4" s="1"/>
  <c r="AD23" i="78"/>
  <c r="AF23" s="1"/>
  <c r="AG23" s="1"/>
  <c r="AW22" i="4" s="1"/>
  <c r="AD27" i="78"/>
  <c r="AF27" s="1"/>
  <c r="AG27" s="1"/>
  <c r="AW26" i="4" s="1"/>
  <c r="CQ7" i="5"/>
  <c r="CV20" i="78"/>
  <c r="CX20" s="1"/>
  <c r="CZ20" s="1"/>
  <c r="DA20" s="1"/>
  <c r="DZ19" i="4" s="1"/>
  <c r="AJ23" i="78"/>
  <c r="CN15"/>
  <c r="L37"/>
  <c r="N37" s="1"/>
  <c r="P37" s="1"/>
  <c r="Q37" s="1"/>
  <c r="AE36" i="4" s="1"/>
  <c r="D23" i="78"/>
  <c r="F23" s="1"/>
  <c r="H23" s="1"/>
  <c r="I23" s="1"/>
  <c r="V22" i="4" s="1"/>
  <c r="CN18" i="78"/>
  <c r="CP18" s="1"/>
  <c r="CR18" s="1"/>
  <c r="CS18" s="1"/>
  <c r="DQ17" i="4" s="1"/>
  <c r="DD17" i="78"/>
  <c r="AZ23"/>
  <c r="BB23" s="1"/>
  <c r="BD23" s="1"/>
  <c r="BE23" s="1"/>
  <c r="BX22" i="4" s="1"/>
  <c r="AR35" i="78"/>
  <c r="AT35" s="1"/>
  <c r="AV35" s="1"/>
  <c r="AW35" s="1"/>
  <c r="BO34" i="4" s="1"/>
  <c r="DD13" i="78"/>
  <c r="AR27"/>
  <c r="AT27" s="1"/>
  <c r="AV27" s="1"/>
  <c r="AW27" s="1"/>
  <c r="BO26" i="4" s="1"/>
  <c r="CF8" i="78"/>
  <c r="AL22"/>
  <c r="AN22" s="1"/>
  <c r="AO22" s="1"/>
  <c r="BF21" i="4" s="1"/>
  <c r="AZ27" i="78"/>
  <c r="BB27" s="1"/>
  <c r="BD27" s="1"/>
  <c r="BE27" s="1"/>
  <c r="BX26" i="4" s="1"/>
  <c r="CX23" i="78"/>
  <c r="CZ23" s="1"/>
  <c r="DA23" s="1"/>
  <c r="DZ22" i="4" s="1"/>
  <c r="AZ15" i="78"/>
  <c r="DF29"/>
  <c r="DH29" s="1"/>
  <c r="DI29" s="1"/>
  <c r="EI28" i="4" s="1"/>
  <c r="AD32" i="78"/>
  <c r="AF32" s="1"/>
  <c r="AG32" s="1"/>
  <c r="AW31" i="4" s="1"/>
  <c r="BJ34" i="78"/>
  <c r="BL34" s="1"/>
  <c r="BM34" s="1"/>
  <c r="CG33" i="4" s="1"/>
  <c r="CN12" i="78"/>
  <c r="T18"/>
  <c r="V18" s="1"/>
  <c r="X18" s="1"/>
  <c r="Y18" s="1"/>
  <c r="AN17" i="4" s="1"/>
  <c r="M17" s="1"/>
  <c r="CN5" i="78"/>
  <c r="AB17"/>
  <c r="AD17" s="1"/>
  <c r="AF17" s="1"/>
  <c r="AG17" s="1"/>
  <c r="AW16" i="4" s="1"/>
  <c r="CF21" i="78"/>
  <c r="CH21" s="1"/>
  <c r="CJ21" s="1"/>
  <c r="CK21" s="1"/>
  <c r="DH20" i="4" s="1"/>
  <c r="DD24" i="78"/>
  <c r="DF24" s="1"/>
  <c r="DH24" s="1"/>
  <c r="DI24" s="1"/>
  <c r="EI23" i="4" s="1"/>
  <c r="AL18" i="78"/>
  <c r="AN18" s="1"/>
  <c r="AO18" s="1"/>
  <c r="BF17" i="4" s="1"/>
  <c r="CV38" i="78"/>
  <c r="CX38" s="1"/>
  <c r="CZ38" s="1"/>
  <c r="DA38" s="1"/>
  <c r="DZ37" i="4" s="1"/>
  <c r="T39" i="78"/>
  <c r="V39" s="1"/>
  <c r="X39" s="1"/>
  <c r="Y39" s="1"/>
  <c r="AN38" i="4" s="1"/>
  <c r="CF29" i="78"/>
  <c r="CH29" s="1"/>
  <c r="CJ29" s="1"/>
  <c r="CK29" s="1"/>
  <c r="DH28" i="4" s="1"/>
  <c r="D32" i="78"/>
  <c r="F32" s="1"/>
  <c r="H32" s="1"/>
  <c r="I32" s="1"/>
  <c r="V31" i="4" s="1"/>
  <c r="AJ34" i="78"/>
  <c r="AL34" s="1"/>
  <c r="AN34" s="1"/>
  <c r="AO34" s="1"/>
  <c r="BF33" i="4" s="1"/>
  <c r="BP36" i="78"/>
  <c r="BR36" s="1"/>
  <c r="BT36" s="1"/>
  <c r="BU36" s="1"/>
  <c r="CP35" i="4" s="1"/>
  <c r="D29" i="78"/>
  <c r="F29" s="1"/>
  <c r="H29" s="1"/>
  <c r="I29" s="1"/>
  <c r="V28" i="4" s="1"/>
  <c r="AJ31" i="78"/>
  <c r="AL31" s="1"/>
  <c r="AN31" s="1"/>
  <c r="AO31" s="1"/>
  <c r="BF30" i="4" s="1"/>
  <c r="BP33" i="78"/>
  <c r="BR33" s="1"/>
  <c r="BT33" s="1"/>
  <c r="BU33" s="1"/>
  <c r="CP32" i="4" s="1"/>
  <c r="CV35" i="78"/>
  <c r="CX35" s="1"/>
  <c r="CZ35" s="1"/>
  <c r="DA35" s="1"/>
  <c r="DZ34" i="4" s="1"/>
  <c r="D39" i="78"/>
  <c r="F39" s="1"/>
  <c r="I39" s="1"/>
  <c r="V38" i="4" s="1"/>
  <c r="BP27" i="78"/>
  <c r="BR27" s="1"/>
  <c r="BT27" s="1"/>
  <c r="BU27" s="1"/>
  <c r="CP26" i="4" s="1"/>
  <c r="AZ29" i="78"/>
  <c r="BB29" s="1"/>
  <c r="BD29" s="1"/>
  <c r="BE29" s="1"/>
  <c r="BX28" i="4" s="1"/>
  <c r="CF31" i="78"/>
  <c r="CH31" s="1"/>
  <c r="CJ31" s="1"/>
  <c r="CK31" s="1"/>
  <c r="DH30" i="4" s="1"/>
  <c r="D34" i="78"/>
  <c r="F34" s="1"/>
  <c r="H34" s="1"/>
  <c r="I34" s="1"/>
  <c r="V33" i="4" s="1"/>
  <c r="AJ36" i="78"/>
  <c r="AL36" s="1"/>
  <c r="AN36" s="1"/>
  <c r="AO36" s="1"/>
  <c r="BF35" i="4" s="1"/>
  <c r="CF28" i="78"/>
  <c r="D31"/>
  <c r="AJ33"/>
  <c r="AL33" s="1"/>
  <c r="AN33" s="1"/>
  <c r="AO33" s="1"/>
  <c r="BF32" i="4" s="1"/>
  <c r="BP35" i="78"/>
  <c r="CV37"/>
  <c r="BP5"/>
  <c r="BP7"/>
  <c r="BP9"/>
  <c r="BP11"/>
  <c r="BP13"/>
  <c r="BP15"/>
  <c r="BR15" s="1"/>
  <c r="BT15" s="1"/>
  <c r="BU15" s="1"/>
  <c r="CP14" i="4" s="1"/>
  <c r="BP17" i="78"/>
  <c r="BR17" s="1"/>
  <c r="BT17" s="1"/>
  <c r="BU17" s="1"/>
  <c r="CP16" i="4" s="1"/>
  <c r="BP19" i="78"/>
  <c r="BR19" s="1"/>
  <c r="BT19" s="1"/>
  <c r="BU19" s="1"/>
  <c r="CP18" i="4" s="1"/>
  <c r="BP21" i="78"/>
  <c r="BR21" s="1"/>
  <c r="BT21" s="1"/>
  <c r="BU21" s="1"/>
  <c r="CP20" i="4" s="1"/>
  <c r="BP23" i="78"/>
  <c r="BR23" s="1"/>
  <c r="BT23" s="1"/>
  <c r="BU23" s="1"/>
  <c r="CP22" i="4" s="1"/>
  <c r="BP25" i="78"/>
  <c r="EF9" i="3"/>
  <c r="AL27" i="9"/>
  <c r="DF20" i="78"/>
  <c r="DH20" s="1"/>
  <c r="DI20" s="1"/>
  <c r="EI19" i="4" s="1"/>
  <c r="N17" i="78"/>
  <c r="P17" s="1"/>
  <c r="Q17" s="1"/>
  <c r="AE16" i="4" s="1"/>
  <c r="N16" i="78"/>
  <c r="P16" s="1"/>
  <c r="Q16" s="1"/>
  <c r="AE15" i="4" s="1"/>
  <c r="N18" i="78"/>
  <c r="P18" s="1"/>
  <c r="Q18" s="1"/>
  <c r="AE17" i="4" s="1"/>
  <c r="AD21" i="78"/>
  <c r="AF21" s="1"/>
  <c r="AG21" s="1"/>
  <c r="AW20" i="4" s="1"/>
  <c r="CP23" i="78"/>
  <c r="CR23" s="1"/>
  <c r="CS23" s="1"/>
  <c r="DQ22" i="4" s="1"/>
  <c r="F17" i="78"/>
  <c r="H17" s="1"/>
  <c r="I17" s="1"/>
  <c r="V16" i="4" s="1"/>
  <c r="F19" i="78"/>
  <c r="H19" s="1"/>
  <c r="I19" s="1"/>
  <c r="V18" i="4" s="1"/>
  <c r="V20" i="78"/>
  <c r="X20" s="1"/>
  <c r="Y20" s="1"/>
  <c r="AN19" i="4" s="1"/>
  <c r="M19" s="1"/>
  <c r="AL21" i="78"/>
  <c r="AN21" s="1"/>
  <c r="AO21" s="1"/>
  <c r="BF20" i="4" s="1"/>
  <c r="AL23" i="78"/>
  <c r="AN23" s="1"/>
  <c r="AO23" s="1"/>
  <c r="BF22" i="4" s="1"/>
  <c r="CX24" i="78"/>
  <c r="CZ24" s="1"/>
  <c r="DA24" s="1"/>
  <c r="DZ23" i="4" s="1"/>
  <c r="AJ18" i="8"/>
  <c r="CN26" i="78"/>
  <c r="AR28"/>
  <c r="AT28" s="1"/>
  <c r="AV28" s="1"/>
  <c r="AW28" s="1"/>
  <c r="BO27" i="4" s="1"/>
  <c r="BH37" i="78"/>
  <c r="BJ37" s="1"/>
  <c r="BL37" s="1"/>
  <c r="BM37" s="1"/>
  <c r="CG36" i="4" s="1"/>
  <c r="CX21" i="78"/>
  <c r="CZ21" s="1"/>
  <c r="DA21" s="1"/>
  <c r="DZ20" i="4" s="1"/>
  <c r="DD16" i="78"/>
  <c r="DF16" s="1"/>
  <c r="DH16" s="1"/>
  <c r="DI16" s="1"/>
  <c r="EI15" i="4" s="1"/>
  <c r="F18" i="78"/>
  <c r="H18" s="1"/>
  <c r="I18" s="1"/>
  <c r="V17" i="4" s="1"/>
  <c r="CV7" i="78"/>
  <c r="AR19"/>
  <c r="AT19" s="1"/>
  <c r="AV19" s="1"/>
  <c r="AW19" s="1"/>
  <c r="BO18" i="4" s="1"/>
  <c r="DD25" i="78"/>
  <c r="DF25" s="1"/>
  <c r="DH25" s="1"/>
  <c r="DI25" s="1"/>
  <c r="EI24" i="4" s="1"/>
  <c r="AB16" i="78"/>
  <c r="AD16" s="1"/>
  <c r="AF16" s="1"/>
  <c r="AG16" s="1"/>
  <c r="AW15" i="4" s="1"/>
  <c r="BH27" i="78"/>
  <c r="BJ27" s="1"/>
  <c r="BL27" s="1"/>
  <c r="BM27" s="1"/>
  <c r="CG26" i="4" s="1"/>
  <c r="AT30" i="78"/>
  <c r="AV30" s="1"/>
  <c r="AW30" s="1"/>
  <c r="BO29" i="4" s="1"/>
  <c r="BZ32" i="78"/>
  <c r="CB32" s="1"/>
  <c r="CC32" s="1"/>
  <c r="CY31" i="4" s="1"/>
  <c r="DF34" i="78"/>
  <c r="DH34" s="1"/>
  <c r="DI34" s="1"/>
  <c r="EI33" i="4" s="1"/>
  <c r="AD37" i="78"/>
  <c r="AF37" s="1"/>
  <c r="AG37" s="1"/>
  <c r="AW36" i="4" s="1"/>
  <c r="AD39" i="78"/>
  <c r="AF39" s="1"/>
  <c r="AG39" s="1"/>
  <c r="AW38" i="4" s="1"/>
  <c r="CV13" i="78"/>
  <c r="CF19"/>
  <c r="CH19" s="1"/>
  <c r="CJ19" s="1"/>
  <c r="CK19" s="1"/>
  <c r="DH18" i="4" s="1"/>
  <c r="BU27" i="9"/>
  <c r="BX13" i="3"/>
  <c r="AB22"/>
  <c r="BH29" i="78"/>
  <c r="BJ29" s="1"/>
  <c r="BL29" s="1"/>
  <c r="BM29" s="1"/>
  <c r="CG28" i="4" s="1"/>
  <c r="CV10" i="78"/>
  <c r="CF38"/>
  <c r="L27"/>
  <c r="N27" s="1"/>
  <c r="P27" s="1"/>
  <c r="Q27" s="1"/>
  <c r="AE26" i="4" s="1"/>
  <c r="AR29" i="78"/>
  <c r="AT29" s="1"/>
  <c r="AV29" s="1"/>
  <c r="AW29" s="1"/>
  <c r="BO28" i="4" s="1"/>
  <c r="BX31" i="78"/>
  <c r="BZ31" s="1"/>
  <c r="CB31" s="1"/>
  <c r="CC31" s="1"/>
  <c r="CY30" i="4" s="1"/>
  <c r="DD33" i="78"/>
  <c r="AB36"/>
  <c r="BH38"/>
  <c r="BX18"/>
  <c r="AJ16"/>
  <c r="AR25"/>
  <c r="AT25" s="1"/>
  <c r="AV25" s="1"/>
  <c r="AW25" s="1"/>
  <c r="BO24" i="4" s="1"/>
  <c r="CV8" i="78"/>
  <c r="CX13" i="5"/>
  <c r="L30" i="78"/>
  <c r="N30" s="1"/>
  <c r="P30" s="1"/>
  <c r="Q30" s="1"/>
  <c r="AE29" i="4" s="1"/>
  <c r="AZ16" i="78"/>
  <c r="AZ24"/>
  <c r="BB24" s="1"/>
  <c r="BD24" s="1"/>
  <c r="BE24" s="1"/>
  <c r="BX23" i="4" s="1"/>
  <c r="BX27" i="78"/>
  <c r="DD26"/>
  <c r="DF26" s="1"/>
  <c r="DH26" s="1"/>
  <c r="DI26" s="1"/>
  <c r="EI25" i="4" s="1"/>
  <c r="CN29" i="78"/>
  <c r="CP29" s="1"/>
  <c r="CR29" s="1"/>
  <c r="CS29" s="1"/>
  <c r="DQ28" i="4" s="1"/>
  <c r="L32" i="78"/>
  <c r="N32" s="1"/>
  <c r="P32" s="1"/>
  <c r="Q32" s="1"/>
  <c r="AE31" i="4" s="1"/>
  <c r="AR34" i="78"/>
  <c r="AT34" s="1"/>
  <c r="AV34" s="1"/>
  <c r="AW34" s="1"/>
  <c r="BO33" i="4" s="1"/>
  <c r="BX36" i="78"/>
  <c r="BZ36" s="1"/>
  <c r="CB36" s="1"/>
  <c r="CC36" s="1"/>
  <c r="CY35" i="4" s="1"/>
  <c r="BX38" i="78"/>
  <c r="BZ38" s="1"/>
  <c r="CB38" s="1"/>
  <c r="CC38" s="1"/>
  <c r="CY37" i="4" s="1"/>
  <c r="D15" i="78"/>
  <c r="AB26"/>
  <c r="AD26" s="1"/>
  <c r="AF26" s="1"/>
  <c r="AG26" s="1"/>
  <c r="AW25" i="4" s="1"/>
  <c r="DD20" i="78"/>
  <c r="CN35"/>
  <c r="CP35" s="1"/>
  <c r="CR35" s="1"/>
  <c r="CS35" s="1"/>
  <c r="DQ34" i="4" s="1"/>
  <c r="CF9" i="78"/>
  <c r="CV5"/>
  <c r="T24"/>
  <c r="V24" s="1"/>
  <c r="X24" s="1"/>
  <c r="Y24" s="1"/>
  <c r="AN23" i="4" s="1"/>
  <c r="M23" s="1"/>
  <c r="CF27" i="78"/>
  <c r="CH27" s="1"/>
  <c r="CJ27" s="1"/>
  <c r="CK27" s="1"/>
  <c r="DH26" i="4" s="1"/>
  <c r="BH28" i="78"/>
  <c r="BJ28" s="1"/>
  <c r="BL28" s="1"/>
  <c r="BM28" s="1"/>
  <c r="CG27" i="4" s="1"/>
  <c r="BX17" i="78"/>
  <c r="L20"/>
  <c r="N20" s="1"/>
  <c r="P20" s="1"/>
  <c r="Q20" s="1"/>
  <c r="AE19" i="4" s="1"/>
  <c r="T23" i="78"/>
  <c r="CV25"/>
  <c r="CX25" s="1"/>
  <c r="CZ25" s="1"/>
  <c r="DA25" s="1"/>
  <c r="DZ24" i="4" s="1"/>
  <c r="CN11" i="78"/>
  <c r="CN17"/>
  <c r="AB20"/>
  <c r="AD20" s="1"/>
  <c r="AF20" s="1"/>
  <c r="AG20" s="1"/>
  <c r="AW19" i="4" s="1"/>
  <c r="CF22" i="78"/>
  <c r="CH22" s="1"/>
  <c r="CJ22" s="1"/>
  <c r="CK22" s="1"/>
  <c r="DH21" i="4" s="1"/>
  <c r="BW14" i="11"/>
  <c r="CK13" i="10" s="1"/>
  <c r="CN30" i="78"/>
  <c r="CP30" s="1"/>
  <c r="CR30" s="1"/>
  <c r="CS30" s="1"/>
  <c r="DQ29" i="4" s="1"/>
  <c r="DD35" i="78"/>
  <c r="DF35" s="1"/>
  <c r="DH35" s="1"/>
  <c r="DI35" s="1"/>
  <c r="EI34" i="4" s="1"/>
  <c r="CN6" i="78"/>
  <c r="BX9"/>
  <c r="CN21"/>
  <c r="CP21" s="1"/>
  <c r="CR21" s="1"/>
  <c r="CS21" s="1"/>
  <c r="DQ20" i="4" s="1"/>
  <c r="AR17" i="78"/>
  <c r="AT17" s="1"/>
  <c r="AV17" s="1"/>
  <c r="AW17" s="1"/>
  <c r="BO16" i="4" s="1"/>
  <c r="CN7" i="78"/>
  <c r="AJ17"/>
  <c r="AR20"/>
  <c r="AT20" s="1"/>
  <c r="AV20" s="1"/>
  <c r="AW20" s="1"/>
  <c r="BO19" i="4" s="1"/>
  <c r="CV22" i="78"/>
  <c r="T25"/>
  <c r="V25" s="1"/>
  <c r="X25" s="1"/>
  <c r="Y25" s="1"/>
  <c r="AN24" i="4" s="1"/>
  <c r="M24" s="1"/>
  <c r="BX8" i="78"/>
  <c r="AB30"/>
  <c r="AD30" s="1"/>
  <c r="AF30" s="1"/>
  <c r="AG30" s="1"/>
  <c r="AW29" i="4" s="1"/>
  <c r="AB34" i="78"/>
  <c r="AD34" s="1"/>
  <c r="AF34" s="1"/>
  <c r="AG34" s="1"/>
  <c r="AW33" i="4" s="1"/>
  <c r="CN38" i="78"/>
  <c r="CP38" s="1"/>
  <c r="CR38" s="1"/>
  <c r="CS38" s="1"/>
  <c r="DQ37" i="4" s="1"/>
  <c r="CF23" i="78"/>
  <c r="CH23" s="1"/>
  <c r="CJ23" s="1"/>
  <c r="CK23" s="1"/>
  <c r="DH22" i="4" s="1"/>
  <c r="DD19" i="78"/>
  <c r="DF19" s="1"/>
  <c r="DH19" s="1"/>
  <c r="DI19" s="1"/>
  <c r="EI18" i="4" s="1"/>
  <c r="AZ5" i="3"/>
  <c r="BB5" s="1"/>
  <c r="CJ20"/>
  <c r="CL20" s="1"/>
  <c r="CB6" i="5"/>
  <c r="CC6" s="1"/>
  <c r="AE28" i="238"/>
  <c r="G27" i="242"/>
  <c r="CC7" i="3" s="1"/>
  <c r="CD7" s="1"/>
  <c r="CE7" s="1"/>
  <c r="CC6"/>
  <c r="CD6" s="1"/>
  <c r="CE6" s="1"/>
  <c r="CJ6" s="1"/>
  <c r="CL6" s="1"/>
  <c r="CD5"/>
  <c r="CC41"/>
  <c r="CJ7"/>
  <c r="CL7" s="1"/>
  <c r="AP28" i="238"/>
  <c r="DC6" i="5"/>
  <c r="BJ20" i="78"/>
  <c r="BL20" s="1"/>
  <c r="BM20" s="1"/>
  <c r="CG19" i="4" s="1"/>
  <c r="BZ30" i="78"/>
  <c r="CB30" s="1"/>
  <c r="CC30" s="1"/>
  <c r="CY29" i="4" s="1"/>
  <c r="N26" i="78"/>
  <c r="P26" s="1"/>
  <c r="Q26" s="1"/>
  <c r="AE25" i="4" s="1"/>
  <c r="AM21" i="5"/>
  <c r="BZ26" i="78"/>
  <c r="CB26" s="1"/>
  <c r="CC26" s="1"/>
  <c r="CY25" i="4" s="1"/>
  <c r="CP36" i="78"/>
  <c r="CR36" s="1"/>
  <c r="CS36" s="1"/>
  <c r="DQ35" i="4" s="1"/>
  <c r="H26" i="70"/>
  <c r="H28" i="71"/>
  <c r="BD20" i="8"/>
  <c r="BB20"/>
  <c r="S42" i="240"/>
  <c r="L25" i="35"/>
  <c r="L25" i="37" s="1"/>
  <c r="L25" i="40" s="1"/>
  <c r="L25" i="28" s="1"/>
  <c r="L25" i="34"/>
  <c r="L25" i="36" s="1"/>
  <c r="L25" i="39" s="1"/>
  <c r="L25" i="27" s="1"/>
  <c r="EN26" i="3" s="1"/>
  <c r="AE27" i="8"/>
  <c r="AC27"/>
  <c r="AT36" i="78"/>
  <c r="AV36" s="1"/>
  <c r="AW36" s="1"/>
  <c r="BO35" i="4" s="1"/>
  <c r="DF33" i="78"/>
  <c r="DH33" s="1"/>
  <c r="DI33" s="1"/>
  <c r="EI32" i="4" s="1"/>
  <c r="BJ38" i="78"/>
  <c r="BL38" s="1"/>
  <c r="BM38" s="1"/>
  <c r="CG37" i="4" s="1"/>
  <c r="H25" i="35"/>
  <c r="H25" i="37" s="1"/>
  <c r="H25" i="40" s="1"/>
  <c r="H25" i="28" s="1"/>
  <c r="H25" i="34"/>
  <c r="H25" i="36" s="1"/>
  <c r="H25" i="39" s="1"/>
  <c r="H25" i="27" s="1"/>
  <c r="CR26" i="3" s="1"/>
  <c r="CV26" s="1"/>
  <c r="L26" i="70"/>
  <c r="L28" i="71"/>
  <c r="CP26" i="78"/>
  <c r="CR26" s="1"/>
  <c r="CS26" s="1"/>
  <c r="DQ25" i="4" s="1"/>
  <c r="AT26" i="78"/>
  <c r="AV26" s="1"/>
  <c r="AW26" s="1"/>
  <c r="BO25" i="4" s="1"/>
  <c r="N34" i="78"/>
  <c r="P34" s="1"/>
  <c r="Q34" s="1"/>
  <c r="AE33" i="4" s="1"/>
  <c r="AL16" i="78"/>
  <c r="AN16" s="1"/>
  <c r="AO16" s="1"/>
  <c r="BF15" i="4" s="1"/>
  <c r="AD15" i="78"/>
  <c r="AF15" s="1"/>
  <c r="AG15" s="1"/>
  <c r="AW14" i="4" s="1"/>
  <c r="V6" i="47"/>
  <c r="F5" i="46" s="1"/>
  <c r="BD6" i="4" s="1"/>
  <c r="U7" i="47"/>
  <c r="Y49" i="240"/>
  <c r="BQ27" i="8"/>
  <c r="D26" i="70"/>
  <c r="D28" i="71"/>
  <c r="E6" i="47"/>
  <c r="B5" i="46" s="1"/>
  <c r="T6" i="4" s="1"/>
  <c r="D7" i="47"/>
  <c r="BR39" i="78"/>
  <c r="BT39" s="1"/>
  <c r="BU39" s="1"/>
  <c r="CP38" i="4" s="1"/>
  <c r="V28" i="78"/>
  <c r="X28" s="1"/>
  <c r="Y28" s="1"/>
  <c r="AN27" i="4" s="1"/>
  <c r="M27" s="1"/>
  <c r="BJ16" i="78"/>
  <c r="BL16" s="1"/>
  <c r="BM16" s="1"/>
  <c r="CG15" i="4" s="1"/>
  <c r="BJ22" i="78"/>
  <c r="BL22" s="1"/>
  <c r="BM22" s="1"/>
  <c r="CG21" i="4" s="1"/>
  <c r="BB15" i="78"/>
  <c r="BD15" s="1"/>
  <c r="BE15" s="1"/>
  <c r="BX14" i="4" s="1"/>
  <c r="AD28" i="78"/>
  <c r="AF28" s="1"/>
  <c r="AG28" s="1"/>
  <c r="AW27" i="4" s="1"/>
  <c r="N35" i="78"/>
  <c r="P35" s="1"/>
  <c r="Q35" s="1"/>
  <c r="AE34" i="4" s="1"/>
  <c r="AT37" i="78"/>
  <c r="AV37" s="1"/>
  <c r="AW37" s="1"/>
  <c r="BO36" i="4" s="1"/>
  <c r="CH25" i="78"/>
  <c r="CJ25" s="1"/>
  <c r="CK25" s="1"/>
  <c r="DH24" i="4" s="1"/>
  <c r="D25" i="34"/>
  <c r="D25" i="36" s="1"/>
  <c r="D25" i="39" s="1"/>
  <c r="D25" i="27" s="1"/>
  <c r="AV26" i="3" s="1"/>
  <c r="J26" s="1"/>
  <c r="D25" i="35"/>
  <c r="D25" i="37" s="1"/>
  <c r="D25" i="40" s="1"/>
  <c r="D25" i="28" s="1"/>
  <c r="BR25" i="78"/>
  <c r="BT25" s="1"/>
  <c r="BU25" s="1"/>
  <c r="CP24" i="4" s="1"/>
  <c r="DF27" i="78"/>
  <c r="DH27" s="1"/>
  <c r="DI27" s="1"/>
  <c r="EI26" i="4" s="1"/>
  <c r="BB18" i="78"/>
  <c r="BD18" s="1"/>
  <c r="BE18" s="1"/>
  <c r="BX17" i="4" s="1"/>
  <c r="F16" i="78"/>
  <c r="H16" s="1"/>
  <c r="I16" s="1"/>
  <c r="V15" i="4" s="1"/>
  <c r="ER26" i="3"/>
  <c r="ET26" s="1"/>
  <c r="DF38" i="78"/>
  <c r="DH38" s="1"/>
  <c r="DI38" s="1"/>
  <c r="EI37" i="4" s="1"/>
  <c r="AT39" i="78"/>
  <c r="AV39" s="1"/>
  <c r="AW39" s="1"/>
  <c r="BO38" i="4" s="1"/>
  <c r="CH38" i="78"/>
  <c r="CJ38" s="1"/>
  <c r="CK38" s="1"/>
  <c r="DH37" i="4" s="1"/>
  <c r="AQ26" i="9"/>
  <c r="BP41" i="4"/>
  <c r="FR25" i="3"/>
  <c r="FR6"/>
  <c r="BZ25"/>
  <c r="CX14"/>
  <c r="DV25"/>
  <c r="EH25"/>
  <c r="R12"/>
  <c r="BZ11"/>
  <c r="EH7"/>
  <c r="CL24"/>
  <c r="DJ17"/>
  <c r="EH4"/>
  <c r="AP25"/>
  <c r="DJ26"/>
  <c r="DV6"/>
  <c r="BN26"/>
  <c r="FF19"/>
  <c r="CX13"/>
  <c r="FR19"/>
  <c r="BZ9"/>
  <c r="R23"/>
  <c r="V29" i="239"/>
  <c r="BK7" i="9"/>
  <c r="BI7"/>
  <c r="AW10" i="76"/>
  <c r="BA11"/>
  <c r="AQ12" i="78" s="1"/>
  <c r="M38" i="4"/>
  <c r="EH23" i="3"/>
  <c r="M11" i="51"/>
  <c r="E11" i="49" s="1"/>
  <c r="K10" i="51"/>
  <c r="AC35" i="240"/>
  <c r="CA13" i="8"/>
  <c r="CC13"/>
  <c r="AQ9" i="11"/>
  <c r="AZ8" i="10" s="1"/>
  <c r="AO9" i="11"/>
  <c r="BB8" i="10" s="1"/>
  <c r="AS9" i="11"/>
  <c r="AY8" i="10" s="1"/>
  <c r="DM15" i="11"/>
  <c r="DI15"/>
  <c r="DK15"/>
  <c r="G17"/>
  <c r="I17"/>
  <c r="E17"/>
  <c r="CO22" i="5"/>
  <c r="CQ22" s="1"/>
  <c r="AJ44" i="238"/>
  <c r="CO23" i="5" s="1"/>
  <c r="CQ23" s="1"/>
  <c r="BV23" i="11"/>
  <c r="CD23"/>
  <c r="BW23" s="1"/>
  <c r="CK22" i="10" s="1"/>
  <c r="Y44" i="239"/>
  <c r="BO23" i="9" s="1"/>
  <c r="BO22"/>
  <c r="FF17" i="3"/>
  <c r="W12" i="76"/>
  <c r="U12" s="1"/>
  <c r="Y12" s="1"/>
  <c r="R13" i="78" s="1"/>
  <c r="AA13" i="76"/>
  <c r="T14" i="78" s="1"/>
  <c r="T32" i="11"/>
  <c r="D51" i="292"/>
  <c r="AB32" i="11"/>
  <c r="BZ22" i="3"/>
  <c r="CE7" i="11"/>
  <c r="K26" i="292"/>
  <c r="CM7" i="11"/>
  <c r="CF7" s="1"/>
  <c r="Y25" i="238"/>
  <c r="BN4" i="5" s="1"/>
  <c r="BN5"/>
  <c r="BN41" s="1"/>
  <c r="BB25" i="3"/>
  <c r="N4" i="40"/>
  <c r="N4" i="28" s="1"/>
  <c r="N4" i="39"/>
  <c r="N4" i="27" s="1"/>
  <c r="FL5" i="3" s="1"/>
  <c r="FP5" s="1"/>
  <c r="M26" i="34"/>
  <c r="M26" i="36" s="1"/>
  <c r="M26" i="39" s="1"/>
  <c r="M26" i="27" s="1"/>
  <c r="EZ27" i="3" s="1"/>
  <c r="FD27" s="1"/>
  <c r="M26" i="35"/>
  <c r="M26" i="37" s="1"/>
  <c r="M26" i="40" s="1"/>
  <c r="M26" i="28" s="1"/>
  <c r="E26" i="34"/>
  <c r="E26" i="36" s="1"/>
  <c r="E26" i="39" s="1"/>
  <c r="E26" i="27" s="1"/>
  <c r="BH27" i="3" s="1"/>
  <c r="BL27" s="1"/>
  <c r="E26" i="35"/>
  <c r="E26" i="37" s="1"/>
  <c r="E26" i="40" s="1"/>
  <c r="E26" i="28" s="1"/>
  <c r="AL23" i="11"/>
  <c r="F42" i="292"/>
  <c r="AT23" i="11"/>
  <c r="BF14" i="8"/>
  <c r="BV32" i="11"/>
  <c r="J51" i="292"/>
  <c r="CD32" i="11"/>
  <c r="BW32" s="1"/>
  <c r="CK31" i="10" s="1"/>
  <c r="GD21" i="3"/>
  <c r="C3" i="39"/>
  <c r="C3" i="27" s="1"/>
  <c r="AJ4" i="3" s="1"/>
  <c r="C3" i="40"/>
  <c r="C3" i="28" s="1"/>
  <c r="CG18" i="76"/>
  <c r="CK19"/>
  <c r="BW20" i="78" s="1"/>
  <c r="C26" i="70"/>
  <c r="C28" i="71"/>
  <c r="CY11" i="76"/>
  <c r="DC12"/>
  <c r="CM13" i="78" s="1"/>
  <c r="CX12" i="76"/>
  <c r="DB12" s="1"/>
  <c r="CL13" i="78" s="1"/>
  <c r="EM43" i="3"/>
  <c r="K21" i="75"/>
  <c r="BD22" i="6"/>
  <c r="K34" i="242"/>
  <c r="DY14" i="3" s="1"/>
  <c r="DZ14" s="1"/>
  <c r="EA14" s="1"/>
  <c r="EF14" s="1"/>
  <c r="DY13"/>
  <c r="DZ13" s="1"/>
  <c r="EA13" s="1"/>
  <c r="EF13" s="1"/>
  <c r="I21" i="75"/>
  <c r="AT22" i="6"/>
  <c r="Y9" i="11"/>
  <c r="G8" i="10" s="1"/>
  <c r="W9" i="11"/>
  <c r="I8" i="10" s="1"/>
  <c r="AA9" i="11"/>
  <c r="F8" i="10" s="1"/>
  <c r="BU6" i="11"/>
  <c r="BN6"/>
  <c r="CB5" i="10" s="1"/>
  <c r="BM6" i="11"/>
  <c r="I23" i="292"/>
  <c r="CW33" i="11"/>
  <c r="M52" i="292"/>
  <c r="DE33" i="11"/>
  <c r="CX33" s="1"/>
  <c r="BS9" i="9"/>
  <c r="Y36" i="239"/>
  <c r="BO15" i="9" s="1"/>
  <c r="BO14"/>
  <c r="AZ22" i="11"/>
  <c r="BI21" i="10" s="1"/>
  <c r="BB22" i="11"/>
  <c r="BH21" i="10" s="1"/>
  <c r="AX22" i="11"/>
  <c r="BK21" i="10" s="1"/>
  <c r="DB28" i="11"/>
  <c r="CZ28"/>
  <c r="DD28"/>
  <c r="BV28"/>
  <c r="CD28"/>
  <c r="CN32"/>
  <c r="L51" i="292"/>
  <c r="CV32" i="11"/>
  <c r="M17" i="9"/>
  <c r="K17"/>
  <c r="G22" i="11"/>
  <c r="E22"/>
  <c r="I22"/>
  <c r="Y15"/>
  <c r="G14" i="10" s="1"/>
  <c r="AA15" i="11"/>
  <c r="F14" i="10" s="1"/>
  <c r="W15" i="11"/>
  <c r="I14" i="10" s="1"/>
  <c r="AU28" i="11"/>
  <c r="G47" i="292"/>
  <c r="BC28" i="11"/>
  <c r="AV28" s="1"/>
  <c r="BJ27" i="10" s="1"/>
  <c r="CO8" i="5"/>
  <c r="CQ8" s="1"/>
  <c r="AJ30" i="238"/>
  <c r="BF16" i="5"/>
  <c r="BH16" s="1"/>
  <c r="U38" i="238"/>
  <c r="BF17" i="5" s="1"/>
  <c r="BH17" s="1"/>
  <c r="CJ32" i="11"/>
  <c r="CH32"/>
  <c r="CL32"/>
  <c r="BN22" i="3"/>
  <c r="G26"/>
  <c r="H26" s="1"/>
  <c r="I26" s="1"/>
  <c r="P26" s="1"/>
  <c r="AT26"/>
  <c r="AU26" s="1"/>
  <c r="AL22" i="5"/>
  <c r="M44" i="238"/>
  <c r="AL23" i="5" s="1"/>
  <c r="I14" i="35"/>
  <c r="I14" i="37" s="1"/>
  <c r="I14" i="34"/>
  <c r="I14" i="36" s="1"/>
  <c r="I13" i="29"/>
  <c r="I14" i="31"/>
  <c r="I15" i="32" s="1"/>
  <c r="I14" i="38" s="1"/>
  <c r="O26" i="70"/>
  <c r="O28" i="71"/>
  <c r="N28"/>
  <c r="N26" i="70"/>
  <c r="AK13" i="76"/>
  <c r="AC14" i="78" s="1"/>
  <c r="AG12" i="76"/>
  <c r="B8" i="51"/>
  <c r="D9"/>
  <c r="B9" i="49" s="1"/>
  <c r="K7" i="11"/>
  <c r="C24" i="292"/>
  <c r="S7" i="11"/>
  <c r="L7" s="1"/>
  <c r="Z6" i="10" s="1"/>
  <c r="S27" i="8"/>
  <c r="U27" s="1"/>
  <c r="E49" i="240"/>
  <c r="U35"/>
  <c r="BG14" i="8" s="1"/>
  <c r="BG13"/>
  <c r="FF26" i="3"/>
  <c r="BZ17"/>
  <c r="AD11"/>
  <c r="CX15"/>
  <c r="AD25"/>
  <c r="P27" i="239"/>
  <c r="AV7" i="9"/>
  <c r="AT7"/>
  <c r="DK31" i="11"/>
  <c r="DI31"/>
  <c r="DM31"/>
  <c r="AO30" i="238"/>
  <c r="DB9" i="5" s="1"/>
  <c r="DB8"/>
  <c r="ET19" i="3"/>
  <c r="R20"/>
  <c r="I26" i="34"/>
  <c r="I26" i="36" s="1"/>
  <c r="I26" i="39" s="1"/>
  <c r="I26" i="27" s="1"/>
  <c r="DD27" i="3" s="1"/>
  <c r="DH27" s="1"/>
  <c r="I26" i="35"/>
  <c r="I26" i="37" s="1"/>
  <c r="I26" i="40" s="1"/>
  <c r="I26" i="28" s="1"/>
  <c r="AP10" i="76"/>
  <c r="AT11"/>
  <c r="AK12" i="78" s="1"/>
  <c r="BX11" i="76"/>
  <c r="BW12"/>
  <c r="CA12" s="1"/>
  <c r="BN13" i="78" s="1"/>
  <c r="CB12" i="76"/>
  <c r="BO13" i="78" s="1"/>
  <c r="S13" i="76"/>
  <c r="M14" i="78" s="1"/>
  <c r="O12" i="76"/>
  <c r="EH22" i="3"/>
  <c r="G21" i="75"/>
  <c r="AJ22" i="6"/>
  <c r="EH8" i="3"/>
  <c r="AV12" i="4"/>
  <c r="E12" i="50"/>
  <c r="F23" i="6"/>
  <c r="BD37" i="8"/>
  <c r="S59" i="240"/>
  <c r="BB37" i="8"/>
  <c r="AU33" i="11"/>
  <c r="G52" i="292"/>
  <c r="BC33" i="11"/>
  <c r="AV33" s="1"/>
  <c r="BJ32" i="10" s="1"/>
  <c r="BE13" i="9"/>
  <c r="U35" i="239"/>
  <c r="BF13" i="9"/>
  <c r="G9" i="11"/>
  <c r="E9"/>
  <c r="I9"/>
  <c r="O51" i="292"/>
  <c r="DO32" i="11"/>
  <c r="DW32"/>
  <c r="DP32" s="1"/>
  <c r="BN8" i="8"/>
  <c r="BK8"/>
  <c r="O28" i="238"/>
  <c r="AR8" i="5"/>
  <c r="AT8" s="1"/>
  <c r="W44" i="240"/>
  <c r="BL22" i="8"/>
  <c r="BN22"/>
  <c r="AO31" i="11"/>
  <c r="BB30" i="10" s="1"/>
  <c r="AQ31" i="11"/>
  <c r="AZ30" i="10" s="1"/>
  <c r="AS31" i="11"/>
  <c r="AY30" i="10" s="1"/>
  <c r="BI27" i="11"/>
  <c r="BG27"/>
  <c r="BK27"/>
  <c r="CA22"/>
  <c r="CJ21" i="10" s="1"/>
  <c r="CC22" i="11"/>
  <c r="CI21" i="10" s="1"/>
  <c r="BY22" i="11"/>
  <c r="CL21" i="10" s="1"/>
  <c r="CA15" i="11"/>
  <c r="CJ14" i="10" s="1"/>
  <c r="CC15" i="11"/>
  <c r="CI14" i="10" s="1"/>
  <c r="BY15" i="11"/>
  <c r="CL14" i="10" s="1"/>
  <c r="P12" i="11"/>
  <c r="Y11" i="10" s="1"/>
  <c r="N12" i="11"/>
  <c r="AA11" i="10" s="1"/>
  <c r="R12" i="11"/>
  <c r="X11" i="10" s="1"/>
  <c r="AI30" i="238"/>
  <c r="CN8" i="5"/>
  <c r="BN13" i="3"/>
  <c r="R6"/>
  <c r="BG12" i="76"/>
  <c r="BK13"/>
  <c r="AZ14" i="78" s="1"/>
  <c r="BB14" s="1"/>
  <c r="BD14" s="1"/>
  <c r="BE14" s="1"/>
  <c r="BX13" i="4" s="1"/>
  <c r="K33" i="292"/>
  <c r="CE14" i="11"/>
  <c r="CM14"/>
  <c r="P20" i="8"/>
  <c r="B42" i="240"/>
  <c r="M20" i="8"/>
  <c r="ET21" i="3"/>
  <c r="R18"/>
  <c r="CX26"/>
  <c r="BB17"/>
  <c r="AD7" i="47"/>
  <c r="AE6"/>
  <c r="H5" i="46" s="1"/>
  <c r="BV6" i="4" s="1"/>
  <c r="G27" i="71"/>
  <c r="G25" i="70"/>
  <c r="CF41" i="4"/>
  <c r="CF43"/>
  <c r="EH43"/>
  <c r="EH41"/>
  <c r="M13" i="35"/>
  <c r="M13" i="37" s="1"/>
  <c r="M13" i="40" s="1"/>
  <c r="M13" i="28" s="1"/>
  <c r="M13" i="34"/>
  <c r="M13" i="36" s="1"/>
  <c r="M13" i="39" s="1"/>
  <c r="M13" i="27" s="1"/>
  <c r="EZ14" i="3" s="1"/>
  <c r="FD14" s="1"/>
  <c r="Z12" i="76"/>
  <c r="S13" i="78" s="1"/>
  <c r="V11" i="76"/>
  <c r="CT13"/>
  <c r="CE14" i="78" s="1"/>
  <c r="CP12" i="76"/>
  <c r="CO13"/>
  <c r="CS13" s="1"/>
  <c r="CD14" i="78" s="1"/>
  <c r="J4" i="77"/>
  <c r="H4"/>
  <c r="BI16" i="11"/>
  <c r="BG16"/>
  <c r="BK16"/>
  <c r="Y31"/>
  <c r="G30" i="10" s="1"/>
  <c r="W31" i="11"/>
  <c r="I30" i="10" s="1"/>
  <c r="AA31" i="11"/>
  <c r="F30" i="10" s="1"/>
  <c r="DB10" i="11"/>
  <c r="CZ10"/>
  <c r="DD10"/>
  <c r="BZ23" i="3"/>
  <c r="BD18" i="9"/>
  <c r="BF18"/>
  <c r="BB16" i="11"/>
  <c r="BH15" i="10" s="1"/>
  <c r="AX16" i="11"/>
  <c r="BK15" i="10" s="1"/>
  <c r="AZ16" i="11"/>
  <c r="BI15" i="10" s="1"/>
  <c r="CS17" i="11"/>
  <c r="DB16" i="10" s="1"/>
  <c r="CU17" i="11"/>
  <c r="DA16" i="10" s="1"/>
  <c r="CQ17" i="11"/>
  <c r="DD16" i="10" s="1"/>
  <c r="Y54" i="240"/>
  <c r="BQ32" i="8"/>
  <c r="BS32"/>
  <c r="Y30" i="239"/>
  <c r="BO8" i="9"/>
  <c r="CS7" i="11"/>
  <c r="DB6" i="10" s="1"/>
  <c r="CU7" i="11"/>
  <c r="DA6" i="10" s="1"/>
  <c r="CQ7" i="11"/>
  <c r="DD6" i="10" s="1"/>
  <c r="DK18" i="11"/>
  <c r="DM18"/>
  <c r="DI18"/>
  <c r="BX7" i="8"/>
  <c r="Z29" i="240"/>
  <c r="BU7" i="8"/>
  <c r="BI11" i="11"/>
  <c r="BG11"/>
  <c r="BK11"/>
  <c r="T28" i="239"/>
  <c r="BF6" i="9"/>
  <c r="BD6"/>
  <c r="X26" i="238"/>
  <c r="BM6" i="5"/>
  <c r="BO6" s="1"/>
  <c r="AP27" i="9"/>
  <c r="O49" i="239"/>
  <c r="AP28" i="9" s="1"/>
  <c r="B32" i="11"/>
  <c r="B51" i="292"/>
  <c r="J32" i="11"/>
  <c r="C32" s="1"/>
  <c r="K28" i="238"/>
  <c r="AJ8" i="5"/>
  <c r="B44" i="242"/>
  <c r="U24" i="3" s="1"/>
  <c r="V24" s="1"/>
  <c r="W24" s="1"/>
  <c r="AB24" s="1"/>
  <c r="U23"/>
  <c r="V23" s="1"/>
  <c r="W23" s="1"/>
  <c r="AB23" s="1"/>
  <c r="D26" i="240"/>
  <c r="R6" i="8"/>
  <c r="U6" s="1"/>
  <c r="DD13" i="5"/>
  <c r="DE13" s="1"/>
  <c r="AQ35" i="238"/>
  <c r="DD14" i="5" s="1"/>
  <c r="DE14" s="1"/>
  <c r="CW15" i="11"/>
  <c r="M34" i="292"/>
  <c r="DE15" i="11"/>
  <c r="CX15" s="1"/>
  <c r="G7" i="3"/>
  <c r="H7" s="1"/>
  <c r="I7" s="1"/>
  <c r="P7" s="1"/>
  <c r="AT7"/>
  <c r="AU7" s="1"/>
  <c r="AZ7" s="1"/>
  <c r="C24" i="242"/>
  <c r="AG4" i="3" s="1"/>
  <c r="AH4" s="1"/>
  <c r="AI4" s="1"/>
  <c r="AN4" s="1"/>
  <c r="AG5"/>
  <c r="G4" i="40"/>
  <c r="G4" i="28" s="1"/>
  <c r="G4" i="39"/>
  <c r="G4" i="27" s="1"/>
  <c r="CF5" i="3" s="1"/>
  <c r="N12" i="76"/>
  <c r="L13"/>
  <c r="P13" s="1"/>
  <c r="J14" i="78" s="1"/>
  <c r="R13" i="76"/>
  <c r="L14" i="78" s="1"/>
  <c r="CO41" i="4"/>
  <c r="CO43"/>
  <c r="P17" i="8"/>
  <c r="M17"/>
  <c r="EF41" i="4"/>
  <c r="AY9" i="47"/>
  <c r="AZ8"/>
  <c r="M7" i="46" s="1"/>
  <c r="DO8" i="4" s="1"/>
  <c r="K12" i="61"/>
  <c r="K13" i="60"/>
  <c r="K13" i="59" s="1"/>
  <c r="X14" i="7" s="1"/>
  <c r="CX6" i="11"/>
  <c r="DB6"/>
  <c r="DD6"/>
  <c r="C25" i="34"/>
  <c r="C25" i="36" s="1"/>
  <c r="C25" i="39" s="1"/>
  <c r="C25" i="27" s="1"/>
  <c r="AJ26" i="3" s="1"/>
  <c r="AN26" s="1"/>
  <c r="C25" i="35"/>
  <c r="C25" i="37" s="1"/>
  <c r="C25" i="40" s="1"/>
  <c r="C25" i="28" s="1"/>
  <c r="AF12" i="76"/>
  <c r="AJ13"/>
  <c r="AB14" i="78" s="1"/>
  <c r="AD13" i="76"/>
  <c r="AH13" s="1"/>
  <c r="Z14" i="78" s="1"/>
  <c r="DY41" i="4"/>
  <c r="DY43"/>
  <c r="K26" i="70"/>
  <c r="K28" i="71"/>
  <c r="DE12" i="76"/>
  <c r="CO13" i="78" s="1"/>
  <c r="DA11" i="76"/>
  <c r="H43" i="242"/>
  <c r="CO23" i="3" s="1"/>
  <c r="CP23" s="1"/>
  <c r="CQ23" s="1"/>
  <c r="CV23" s="1"/>
  <c r="CO22"/>
  <c r="CP22" s="1"/>
  <c r="CQ22" s="1"/>
  <c r="CV22" s="1"/>
  <c r="ET17"/>
  <c r="H20" i="75"/>
  <c r="AO21" i="6"/>
  <c r="CX20" i="4"/>
  <c r="K20" i="50"/>
  <c r="O28" i="292"/>
  <c r="DO9" i="11"/>
  <c r="DW9"/>
  <c r="DP9" s="1"/>
  <c r="AF10"/>
  <c r="AS9" i="10" s="1"/>
  <c r="AH10" i="11"/>
  <c r="AQ9" i="10" s="1"/>
  <c r="AJ10" i="11"/>
  <c r="AP9" i="10" s="1"/>
  <c r="BR7" i="11"/>
  <c r="CA6" i="10" s="1"/>
  <c r="BP7" i="11"/>
  <c r="CC6" i="10" s="1"/>
  <c r="BT7" i="11"/>
  <c r="BZ6" i="10" s="1"/>
  <c r="BB10" i="8"/>
  <c r="BD10"/>
  <c r="AO27" i="9"/>
  <c r="N49" i="239"/>
  <c r="AO28" i="9" s="1"/>
  <c r="AC28" i="11"/>
  <c r="AK28"/>
  <c r="AD28" s="1"/>
  <c r="AR27" i="10" s="1"/>
  <c r="I59" i="240"/>
  <c r="AC37" i="8"/>
  <c r="AE37"/>
  <c r="CA5" i="11"/>
  <c r="CJ4" i="10" s="1"/>
  <c r="BY5" i="11"/>
  <c r="CL4" i="10" s="1"/>
  <c r="CC5" i="11"/>
  <c r="CI4" i="10" s="1"/>
  <c r="CA27" i="11"/>
  <c r="CJ26" i="10" s="1"/>
  <c r="BY27" i="11"/>
  <c r="CL26" i="10" s="1"/>
  <c r="CC27" i="11"/>
  <c r="CI26" i="10" s="1"/>
  <c r="CS31" i="11"/>
  <c r="DB30" i="10" s="1"/>
  <c r="CU31" i="11"/>
  <c r="DA30" i="10" s="1"/>
  <c r="CQ31" i="11"/>
  <c r="DD30" i="10" s="1"/>
  <c r="K27" i="239"/>
  <c r="AF7" i="9"/>
  <c r="BN23" i="3"/>
  <c r="AK22" i="5"/>
  <c r="AM22" s="1"/>
  <c r="L44" i="238"/>
  <c r="AK23" i="5" s="1"/>
  <c r="G27" i="3"/>
  <c r="H27" s="1"/>
  <c r="I27" s="1"/>
  <c r="AT27"/>
  <c r="AU27" s="1"/>
  <c r="O25" i="34"/>
  <c r="O25" i="36" s="1"/>
  <c r="O25" i="39" s="1"/>
  <c r="O25" i="27" s="1"/>
  <c r="FX26" i="3" s="1"/>
  <c r="GB26" s="1"/>
  <c r="O25" i="35"/>
  <c r="O25" i="37" s="1"/>
  <c r="O25" i="40" s="1"/>
  <c r="O25" i="28" s="1"/>
  <c r="N25" i="35"/>
  <c r="N25" i="37" s="1"/>
  <c r="N25" i="40" s="1"/>
  <c r="N25" i="28" s="1"/>
  <c r="N25" i="34"/>
  <c r="N25" i="36" s="1"/>
  <c r="N25" i="39" s="1"/>
  <c r="N25" i="27" s="1"/>
  <c r="FL26" i="3" s="1"/>
  <c r="EA43"/>
  <c r="U10" i="4"/>
  <c r="B10" i="50"/>
  <c r="BN15" i="9"/>
  <c r="BP15"/>
  <c r="N28" i="238"/>
  <c r="AQ8" i="5"/>
  <c r="Q59" i="240"/>
  <c r="AW37" i="8"/>
  <c r="AY37"/>
  <c r="AO35" i="238"/>
  <c r="DB14" i="5" s="1"/>
  <c r="DB13"/>
  <c r="AD12" i="3"/>
  <c r="AS18" i="11"/>
  <c r="AY17" i="10" s="1"/>
  <c r="AO18" i="11"/>
  <c r="BB17" i="10" s="1"/>
  <c r="AQ18" i="11"/>
  <c r="AZ17" i="10" s="1"/>
  <c r="DI27" i="11"/>
  <c r="DK27"/>
  <c r="DM27"/>
  <c r="N51" i="292"/>
  <c r="DF32" i="11"/>
  <c r="DN32"/>
  <c r="N24"/>
  <c r="AA23" i="10" s="1"/>
  <c r="P24" i="11"/>
  <c r="Y23" i="10" s="1"/>
  <c r="R24" i="11"/>
  <c r="X23" i="10" s="1"/>
  <c r="AC33" i="11"/>
  <c r="E52" i="292"/>
  <c r="AK33" i="11"/>
  <c r="AD33" s="1"/>
  <c r="AR32" i="10" s="1"/>
  <c r="F31" i="78"/>
  <c r="H31" s="1"/>
  <c r="I31" s="1"/>
  <c r="V30" i="4" s="1"/>
  <c r="CX37" i="78"/>
  <c r="CZ37" s="1"/>
  <c r="DA37" s="1"/>
  <c r="DZ36" i="4" s="1"/>
  <c r="FP26" i="3"/>
  <c r="H10" i="39"/>
  <c r="H10" i="27" s="1"/>
  <c r="CR11" i="3" s="1"/>
  <c r="CV11" s="1"/>
  <c r="V29" i="78"/>
  <c r="X29" s="1"/>
  <c r="Y29" s="1"/>
  <c r="AN28" i="4" s="1"/>
  <c r="M28" s="1"/>
  <c r="BB31" i="78"/>
  <c r="BD31" s="1"/>
  <c r="BE31" s="1"/>
  <c r="BX30" i="4" s="1"/>
  <c r="F27" i="78"/>
  <c r="H27" s="1"/>
  <c r="I27" s="1"/>
  <c r="V26" i="4" s="1"/>
  <c r="BB30" i="78"/>
  <c r="BD30" s="1"/>
  <c r="BE30" s="1"/>
  <c r="BX29" i="4" s="1"/>
  <c r="CH32" i="78"/>
  <c r="CJ32" s="1"/>
  <c r="CK32" s="1"/>
  <c r="DH31" i="4" s="1"/>
  <c r="F35" i="78"/>
  <c r="H35" s="1"/>
  <c r="I35" s="1"/>
  <c r="V34" i="4" s="1"/>
  <c r="AL37" i="78"/>
  <c r="AN37" s="1"/>
  <c r="AO37" s="1"/>
  <c r="BF36" i="4" s="1"/>
  <c r="C17" i="11"/>
  <c r="BP27" i="9"/>
  <c r="AT15" i="78"/>
  <c r="AV15" s="1"/>
  <c r="AW15" s="1"/>
  <c r="BO14" i="4" s="1"/>
  <c r="F15" i="78"/>
  <c r="H15" s="1"/>
  <c r="I15" s="1"/>
  <c r="V14" i="4" s="1"/>
  <c r="FD15" i="3"/>
  <c r="AL15" i="78"/>
  <c r="AN15" s="1"/>
  <c r="AO15" s="1"/>
  <c r="BF14" i="4" s="1"/>
  <c r="BI13" i="8"/>
  <c r="CX26" i="78"/>
  <c r="CZ26" s="1"/>
  <c r="DA26" s="1"/>
  <c r="DZ25" i="4" s="1"/>
  <c r="CP14" i="78"/>
  <c r="CR14" s="1"/>
  <c r="CS14" s="1"/>
  <c r="DQ13" i="4" s="1"/>
  <c r="FP21" i="3"/>
  <c r="U9" i="11"/>
  <c r="H8" i="10" s="1"/>
  <c r="CX28" i="11"/>
  <c r="C22"/>
  <c r="U15"/>
  <c r="H14" i="10" s="1"/>
  <c r="AZ20" i="3"/>
  <c r="AZ12"/>
  <c r="AD41" i="4"/>
  <c r="AD43"/>
  <c r="BI21" i="11"/>
  <c r="BK21"/>
  <c r="BG21"/>
  <c r="M42" i="292"/>
  <c r="CW23" i="11"/>
  <c r="DE23"/>
  <c r="CX23" s="1"/>
  <c r="F26" i="238"/>
  <c r="W6" i="5"/>
  <c r="Y6" s="1"/>
  <c r="L21" i="75"/>
  <c r="BI22" i="6"/>
  <c r="AY6" i="8"/>
  <c r="P26" i="240"/>
  <c r="AV6" i="8"/>
  <c r="DO43" i="3"/>
  <c r="F21" i="75"/>
  <c r="AE22" i="6"/>
  <c r="H52" i="292"/>
  <c r="BD33" i="11"/>
  <c r="BL33"/>
  <c r="BE33" s="1"/>
  <c r="BR31"/>
  <c r="CA30" i="10" s="1"/>
  <c r="BT31" i="11"/>
  <c r="BZ30" i="10" s="1"/>
  <c r="BP31" i="11"/>
  <c r="CC30" i="10" s="1"/>
  <c r="M8" i="9"/>
  <c r="K8"/>
  <c r="AU9" i="11"/>
  <c r="G28" i="292"/>
  <c r="BC9" i="11"/>
  <c r="EH5" i="3"/>
  <c r="B7" i="33"/>
  <c r="B8" i="36"/>
  <c r="B8" i="39" s="1"/>
  <c r="B8" i="27" s="1"/>
  <c r="X9" i="3" s="1"/>
  <c r="AB9" s="1"/>
  <c r="B8" i="37"/>
  <c r="B8" i="40" s="1"/>
  <c r="B8" i="28" s="1"/>
  <c r="GD9" i="3"/>
  <c r="CX19"/>
  <c r="J28" i="71"/>
  <c r="J26" i="70"/>
  <c r="C14" i="57"/>
  <c r="H15" i="7" s="1"/>
  <c r="C13" i="58"/>
  <c r="R8" i="47"/>
  <c r="E7" i="46" s="1"/>
  <c r="AU8" i="4" s="1"/>
  <c r="Q9" i="47"/>
  <c r="B28" i="71"/>
  <c r="B26" i="70"/>
  <c r="J38" i="4"/>
  <c r="AM41"/>
  <c r="AM43"/>
  <c r="BW41"/>
  <c r="BW43"/>
  <c r="G5"/>
  <c r="Y6" i="11"/>
  <c r="G5" i="10" s="1"/>
  <c r="U6" i="11"/>
  <c r="H5" i="10" s="1"/>
  <c r="AA6" i="11"/>
  <c r="F5" i="10" s="1"/>
  <c r="CL15" i="3"/>
  <c r="FR7"/>
  <c r="CX16"/>
  <c r="AO37" i="8"/>
  <c r="AM37"/>
  <c r="M59" i="240"/>
  <c r="H28"/>
  <c r="AE8" i="8"/>
  <c r="AB8"/>
  <c r="AL8" i="11"/>
  <c r="F25" i="292"/>
  <c r="AT8" i="11"/>
  <c r="AM8" s="1"/>
  <c r="BA7" i="10" s="1"/>
  <c r="BV11" i="11"/>
  <c r="CD11"/>
  <c r="BW11" s="1"/>
  <c r="CK10" i="10" s="1"/>
  <c r="BD22" i="11"/>
  <c r="H41" i="292"/>
  <c r="BL22" i="11"/>
  <c r="BE22" s="1"/>
  <c r="DK9"/>
  <c r="DI9"/>
  <c r="DM9"/>
  <c r="DB22"/>
  <c r="DD22"/>
  <c r="CZ22"/>
  <c r="AC28" i="239"/>
  <c r="BY6" i="9"/>
  <c r="CX5" i="5"/>
  <c r="CX41" s="1"/>
  <c r="CV41"/>
  <c r="AC30" i="238"/>
  <c r="BZ9" i="5" s="1"/>
  <c r="BZ8"/>
  <c r="E35" i="242"/>
  <c r="BE15" i="3" s="1"/>
  <c r="BF15" s="1"/>
  <c r="BG15" s="1"/>
  <c r="BL15" s="1"/>
  <c r="BE14"/>
  <c r="BF14" s="1"/>
  <c r="BG14" s="1"/>
  <c r="BL14" s="1"/>
  <c r="BB6"/>
  <c r="G7" i="58"/>
  <c r="G7" i="57" s="1"/>
  <c r="P8" i="7" s="1"/>
  <c r="G6" i="57"/>
  <c r="P7" i="7" s="1"/>
  <c r="BE41" i="4"/>
  <c r="BE43"/>
  <c r="AB29" i="239"/>
  <c r="BZ7" i="9"/>
  <c r="BX7"/>
  <c r="H5" i="47"/>
  <c r="G5"/>
  <c r="G6" s="1"/>
  <c r="G7" s="1"/>
  <c r="G8" s="1"/>
  <c r="G9" s="1"/>
  <c r="G10" s="1"/>
  <c r="G11" s="1"/>
  <c r="G12" s="1"/>
  <c r="G13" s="1"/>
  <c r="G14" s="1"/>
  <c r="G15" s="1"/>
  <c r="G16" s="1"/>
  <c r="G17" s="1"/>
  <c r="G18" s="1"/>
  <c r="G19" s="1"/>
  <c r="G20" s="1"/>
  <c r="G21" s="1"/>
  <c r="G22" s="1"/>
  <c r="G23" s="1"/>
  <c r="G24" s="1"/>
  <c r="G25" s="1"/>
  <c r="G26" s="1"/>
  <c r="G27" s="1"/>
  <c r="G28" s="1"/>
  <c r="G29" s="1"/>
  <c r="G30" s="1"/>
  <c r="G31" s="1"/>
  <c r="G32" s="1"/>
  <c r="G33" s="1"/>
  <c r="G34" s="1"/>
  <c r="G35" s="1"/>
  <c r="G36" s="1"/>
  <c r="G37" s="1"/>
  <c r="G38" s="1"/>
  <c r="FF21" i="3"/>
  <c r="GD4"/>
  <c r="G24" i="35"/>
  <c r="G24" i="37" s="1"/>
  <c r="G24" i="40" s="1"/>
  <c r="G24" i="28" s="1"/>
  <c r="G24" i="34"/>
  <c r="G24" i="36" s="1"/>
  <c r="G24" i="39" s="1"/>
  <c r="G24" i="27" s="1"/>
  <c r="CF25" i="3" s="1"/>
  <c r="CJ25" s="1"/>
  <c r="X10" i="76"/>
  <c r="AB11"/>
  <c r="U12" i="78" s="1"/>
  <c r="M13" i="71"/>
  <c r="M12" i="70" s="1"/>
  <c r="M12" i="285"/>
  <c r="E12" i="76"/>
  <c r="C12" s="1"/>
  <c r="G12" s="1"/>
  <c r="B13" i="78" s="1"/>
  <c r="I13" i="76"/>
  <c r="D14" i="78" s="1"/>
  <c r="F14" s="1"/>
  <c r="H14" s="1"/>
  <c r="I14" s="1"/>
  <c r="V13" i="4" s="1"/>
  <c r="BS22" i="6"/>
  <c r="N21" i="75"/>
  <c r="BG32" i="11"/>
  <c r="BI32"/>
  <c r="BK32"/>
  <c r="O38" i="240"/>
  <c r="AR16" i="8"/>
  <c r="AT16"/>
  <c r="AB15"/>
  <c r="L38" i="239"/>
  <c r="AL16" i="9"/>
  <c r="AJ16"/>
  <c r="L37" i="292"/>
  <c r="CN18" i="11"/>
  <c r="CV18"/>
  <c r="CJ6"/>
  <c r="CH6"/>
  <c r="CL6"/>
  <c r="CH19"/>
  <c r="CJ19"/>
  <c r="CL19"/>
  <c r="Z15" i="9"/>
  <c r="BZ13" i="3"/>
  <c r="AD22"/>
  <c r="M28" i="240"/>
  <c r="AO6" i="8"/>
  <c r="AM6"/>
  <c r="DD14" i="11"/>
  <c r="DB14"/>
  <c r="CZ14"/>
  <c r="D29" i="242"/>
  <c r="AS8" i="3"/>
  <c r="AP6"/>
  <c r="Y9" i="47"/>
  <c r="Z8"/>
  <c r="G7" i="46" s="1"/>
  <c r="BM8" i="4" s="1"/>
  <c r="G3" i="40"/>
  <c r="G3" i="28" s="1"/>
  <c r="G3" i="39"/>
  <c r="G3" i="27" s="1"/>
  <c r="CF4" i="3" s="1"/>
  <c r="CJ4" s="1"/>
  <c r="AO12" i="76"/>
  <c r="AS13"/>
  <c r="AJ14" i="78" s="1"/>
  <c r="M29" i="242"/>
  <c r="EW8" i="3"/>
  <c r="EX8" s="1"/>
  <c r="EY8" s="1"/>
  <c r="AZ8" i="11"/>
  <c r="BI7" i="10" s="1"/>
  <c r="BB8" i="11"/>
  <c r="BH7" i="10" s="1"/>
  <c r="AX8" i="11"/>
  <c r="BK7" i="10" s="1"/>
  <c r="AQ22" i="11"/>
  <c r="AZ21" i="10" s="1"/>
  <c r="AS22" i="11"/>
  <c r="AY21" i="10" s="1"/>
  <c r="AO22" i="11"/>
  <c r="BB21" i="10" s="1"/>
  <c r="C47" i="292"/>
  <c r="K28" i="11"/>
  <c r="S28"/>
  <c r="L28" s="1"/>
  <c r="Z27" i="10" s="1"/>
  <c r="CA31" i="11"/>
  <c r="CJ30" i="10" s="1"/>
  <c r="CC31" i="11"/>
  <c r="CI30" i="10" s="1"/>
  <c r="BY31" i="11"/>
  <c r="CL30" i="10" s="1"/>
  <c r="GD17" i="3"/>
  <c r="R19"/>
  <c r="AL9" i="47"/>
  <c r="AM8"/>
  <c r="J7" i="46" s="1"/>
  <c r="CN8" i="4" s="1"/>
  <c r="DQ11" i="76"/>
  <c r="DP12"/>
  <c r="DT12" s="1"/>
  <c r="DB13" i="78" s="1"/>
  <c r="DU12" i="76"/>
  <c r="DC13" i="78" s="1"/>
  <c r="K25" i="34"/>
  <c r="K25" i="36" s="1"/>
  <c r="K25" i="39" s="1"/>
  <c r="K25" i="27" s="1"/>
  <c r="EB26" i="3" s="1"/>
  <c r="EF26" s="1"/>
  <c r="K25" i="35"/>
  <c r="K25" i="37" s="1"/>
  <c r="K25" i="40" s="1"/>
  <c r="K25" i="28" s="1"/>
  <c r="BE6" i="11"/>
  <c r="BI6"/>
  <c r="BK6"/>
  <c r="CX21" i="3"/>
  <c r="ET18"/>
  <c r="C21" i="75"/>
  <c r="P22" i="6"/>
  <c r="FR22" i="3"/>
  <c r="B20" i="75"/>
  <c r="K21" i="6"/>
  <c r="I27" i="240"/>
  <c r="AC7" i="8"/>
  <c r="CX21" i="4"/>
  <c r="K21" i="50"/>
  <c r="BP27" i="8"/>
  <c r="BS27"/>
  <c r="CL24" i="11"/>
  <c r="CJ24"/>
  <c r="CH24"/>
  <c r="DD32"/>
  <c r="DB32"/>
  <c r="CZ32"/>
  <c r="J26" i="239"/>
  <c r="AE6" i="9"/>
  <c r="BX13"/>
  <c r="AB35" i="239"/>
  <c r="BZ13" i="9"/>
  <c r="AH27" i="11"/>
  <c r="AQ26" i="10" s="1"/>
  <c r="AJ27" i="11"/>
  <c r="AP26" i="10" s="1"/>
  <c r="AF27" i="11"/>
  <c r="AS26" i="10" s="1"/>
  <c r="AW31" i="8"/>
  <c r="AY31"/>
  <c r="I36" i="240"/>
  <c r="AC15" i="8" s="1"/>
  <c r="AC14"/>
  <c r="AU23" i="11"/>
  <c r="G42" i="292"/>
  <c r="BC23" i="11"/>
  <c r="AV23" s="1"/>
  <c r="BJ22" i="10" s="1"/>
  <c r="CW29" i="11"/>
  <c r="DE29"/>
  <c r="CX29" s="1"/>
  <c r="BB27"/>
  <c r="BH26" i="10" s="1"/>
  <c r="AX27" i="11"/>
  <c r="BK26" i="10" s="1"/>
  <c r="AZ27" i="11"/>
  <c r="BI26" i="10" s="1"/>
  <c r="I36" i="239"/>
  <c r="AA15" i="9" s="1"/>
  <c r="AA14"/>
  <c r="CA13" i="5"/>
  <c r="CC13" s="1"/>
  <c r="AD35" i="238"/>
  <c r="CA14" i="5" s="1"/>
  <c r="CC14" s="1"/>
  <c r="P21"/>
  <c r="C43" i="238"/>
  <c r="CE33" i="11"/>
  <c r="K52" i="292"/>
  <c r="CM33" i="11"/>
  <c r="AK7" i="5"/>
  <c r="L27" i="238"/>
  <c r="R13" i="3"/>
  <c r="D38" i="238"/>
  <c r="Q16" i="5"/>
  <c r="R16"/>
  <c r="BD9" i="47"/>
  <c r="BE8"/>
  <c r="N7" i="46" s="1"/>
  <c r="DX8" i="4" s="1"/>
  <c r="F28" i="71"/>
  <c r="F26" i="70"/>
  <c r="DG41" i="4"/>
  <c r="DG43"/>
  <c r="ET23" i="3"/>
  <c r="M21" i="75"/>
  <c r="BN22" i="6"/>
  <c r="R8" i="11"/>
  <c r="X7" i="10" s="1"/>
  <c r="N8" i="11"/>
  <c r="AA7" i="10" s="1"/>
  <c r="P8" i="11"/>
  <c r="Y7" i="10" s="1"/>
  <c r="AB23" i="8"/>
  <c r="C43" i="239"/>
  <c r="L21" i="9"/>
  <c r="CU22" i="11"/>
  <c r="DA21" i="10" s="1"/>
  <c r="CQ22" i="11"/>
  <c r="DD21" i="10" s="1"/>
  <c r="CS22" i="11"/>
  <c r="DB21" i="10" s="1"/>
  <c r="BQ7" i="3"/>
  <c r="BR7" s="1"/>
  <c r="BS7" s="1"/>
  <c r="BX7" s="1"/>
  <c r="F26" i="242"/>
  <c r="DE5" i="5"/>
  <c r="DE41" s="1"/>
  <c r="DD41"/>
  <c r="AZ27" i="9"/>
  <c r="S49" i="239"/>
  <c r="AZ28" i="9" s="1"/>
  <c r="AL14" i="78"/>
  <c r="AN14" s="1"/>
  <c r="AO14" s="1"/>
  <c r="BF13" i="4" s="1"/>
  <c r="BP22" i="9"/>
  <c r="AL27" i="78"/>
  <c r="AN27" s="1"/>
  <c r="AO27" s="1"/>
  <c r="BF26" i="4" s="1"/>
  <c r="BB26" i="78"/>
  <c r="BD26" s="1"/>
  <c r="BE26" s="1"/>
  <c r="BX25" i="4" s="1"/>
  <c r="CX29" i="78"/>
  <c r="CZ29" s="1"/>
  <c r="DA29" s="1"/>
  <c r="DZ28" i="4" s="1"/>
  <c r="V32" i="78"/>
  <c r="X32" s="1"/>
  <c r="Y32" s="1"/>
  <c r="AN31" i="4" s="1"/>
  <c r="M31" s="1"/>
  <c r="BB34" i="78"/>
  <c r="BD34" s="1"/>
  <c r="BE34" s="1"/>
  <c r="BX33" i="4" s="1"/>
  <c r="CH36" i="78"/>
  <c r="CJ36" s="1"/>
  <c r="CK36" s="1"/>
  <c r="DH35" i="4" s="1"/>
  <c r="BR16" i="78"/>
  <c r="BT16" s="1"/>
  <c r="BU16" s="1"/>
  <c r="CP15" i="4" s="1"/>
  <c r="BR18" i="78"/>
  <c r="BT18" s="1"/>
  <c r="BU18" s="1"/>
  <c r="CP17" i="4" s="1"/>
  <c r="U13" i="76"/>
  <c r="Y13" s="1"/>
  <c r="R14" i="78" s="1"/>
  <c r="V14" s="1"/>
  <c r="X14" s="1"/>
  <c r="Y14" s="1"/>
  <c r="AN13" i="4" s="1"/>
  <c r="M13" s="1"/>
  <c r="CH15" i="78"/>
  <c r="CJ15" s="1"/>
  <c r="CK15" s="1"/>
  <c r="DH14" i="4" s="1"/>
  <c r="BJ15" i="78"/>
  <c r="BL15" s="1"/>
  <c r="BM15" s="1"/>
  <c r="CG14" i="4" s="1"/>
  <c r="I15" i="40"/>
  <c r="I15" i="28" s="1"/>
  <c r="BP14" i="9"/>
  <c r="J24" i="3"/>
  <c r="P24" s="1"/>
  <c r="AZ24"/>
  <c r="CV41" i="4"/>
  <c r="AH9" i="47"/>
  <c r="AI8"/>
  <c r="I7" i="46" s="1"/>
  <c r="CE8" i="4" s="1"/>
  <c r="BO10" i="76"/>
  <c r="BS11"/>
  <c r="BG12" i="78" s="1"/>
  <c r="I29" i="71"/>
  <c r="I27" i="70"/>
  <c r="CX41" i="4"/>
  <c r="CX43"/>
  <c r="EH9" i="3"/>
  <c r="D21" i="75"/>
  <c r="U22" i="6"/>
  <c r="AZ32" i="11"/>
  <c r="BI31" i="10" s="1"/>
  <c r="BB32" i="11"/>
  <c r="BH31" i="10" s="1"/>
  <c r="AX32" i="11"/>
  <c r="BK31" i="10" s="1"/>
  <c r="BD28" i="11"/>
  <c r="BL28"/>
  <c r="BE28" s="1"/>
  <c r="BE7" i="3"/>
  <c r="BF7" s="1"/>
  <c r="BG7" s="1"/>
  <c r="BL7" s="1"/>
  <c r="E26" i="242"/>
  <c r="AX12" i="76"/>
  <c r="BB13"/>
  <c r="AR14" i="78" s="1"/>
  <c r="AV13" i="76"/>
  <c r="AZ13" s="1"/>
  <c r="AP14" i="78" s="1"/>
  <c r="E21" i="75"/>
  <c r="Z22" i="6"/>
  <c r="R16" i="11"/>
  <c r="X15" i="10" s="1"/>
  <c r="N16" i="11"/>
  <c r="AA15" i="10" s="1"/>
  <c r="P16" i="11"/>
  <c r="Y15" i="10" s="1"/>
  <c r="BH10" i="76"/>
  <c r="BL11"/>
  <c r="BA12" i="78" s="1"/>
  <c r="CI18" i="76"/>
  <c r="CM19"/>
  <c r="BY20" i="78" s="1"/>
  <c r="BD17" i="11"/>
  <c r="H36" i="292"/>
  <c r="BL17" i="11"/>
  <c r="BE17" s="1"/>
  <c r="AF23"/>
  <c r="AS22" i="10" s="1"/>
  <c r="AH23" i="11"/>
  <c r="AQ22" i="10" s="1"/>
  <c r="AJ23" i="11"/>
  <c r="AP22" i="10" s="1"/>
  <c r="AP12" i="9"/>
  <c r="AQ12"/>
  <c r="BD12" i="11"/>
  <c r="H31" i="292"/>
  <c r="BL12" i="11"/>
  <c r="BE12" s="1"/>
  <c r="I44" i="240"/>
  <c r="AC23" i="8" s="1"/>
  <c r="AC22"/>
  <c r="GD7" i="3"/>
  <c r="AB41" i="4"/>
  <c r="H9" i="34"/>
  <c r="H9" i="36" s="1"/>
  <c r="H9" i="31"/>
  <c r="H10" i="32" s="1"/>
  <c r="H9" i="38" s="1"/>
  <c r="H8" i="29"/>
  <c r="H9" i="35"/>
  <c r="H9" i="37" s="1"/>
  <c r="J25" i="35"/>
  <c r="J25" i="37" s="1"/>
  <c r="J25" i="40" s="1"/>
  <c r="J25" i="28" s="1"/>
  <c r="J25" i="34"/>
  <c r="J25" i="36" s="1"/>
  <c r="J25" i="39" s="1"/>
  <c r="J25" i="27" s="1"/>
  <c r="DP26" i="3" s="1"/>
  <c r="DT26" s="1"/>
  <c r="CF10" i="76"/>
  <c r="CJ11"/>
  <c r="BV12" i="78" s="1"/>
  <c r="D41" i="4"/>
  <c r="DH11" i="76"/>
  <c r="DG12"/>
  <c r="DK12" s="1"/>
  <c r="CT13" i="78" s="1"/>
  <c r="DL12" i="76"/>
  <c r="CU13" i="78" s="1"/>
  <c r="B25" i="35"/>
  <c r="B25" i="37" s="1"/>
  <c r="B25" i="40" s="1"/>
  <c r="B25" i="28" s="1"/>
  <c r="B25" i="34"/>
  <c r="B25" i="36" s="1"/>
  <c r="B25" i="39" s="1"/>
  <c r="B25" i="27" s="1"/>
  <c r="X26" i="3" s="1"/>
  <c r="AB26" s="1"/>
  <c r="F10" i="76"/>
  <c r="J11"/>
  <c r="E12" i="78" s="1"/>
  <c r="L7" i="47"/>
  <c r="M6"/>
  <c r="D5" i="46" s="1"/>
  <c r="AL6" i="4" s="1"/>
  <c r="AR12" i="76"/>
  <c r="AI13" i="78" s="1"/>
  <c r="AN11" i="76"/>
  <c r="AM12"/>
  <c r="AQ12" s="1"/>
  <c r="AH13" i="78" s="1"/>
  <c r="G37" i="242"/>
  <c r="CC17" i="3" s="1"/>
  <c r="CD17" s="1"/>
  <c r="CE17" s="1"/>
  <c r="CJ17" s="1"/>
  <c r="CC16"/>
  <c r="CD16" s="1"/>
  <c r="CE16" s="1"/>
  <c r="CJ16" s="1"/>
  <c r="N29" i="242"/>
  <c r="FI9" i="3" s="1"/>
  <c r="FJ9" s="1"/>
  <c r="FK9" s="1"/>
  <c r="FP9" s="1"/>
  <c r="FI8"/>
  <c r="FJ8" s="1"/>
  <c r="FK8" s="1"/>
  <c r="FP8" s="1"/>
  <c r="O21" i="75"/>
  <c r="BX22" i="6"/>
  <c r="CX17" i="3"/>
  <c r="AY27" i="9"/>
  <c r="R49" i="239"/>
  <c r="AY28" i="9" s="1"/>
  <c r="BA28" s="1"/>
  <c r="BJ17"/>
  <c r="W39" i="239"/>
  <c r="BK17" i="9"/>
  <c r="DR18" i="11"/>
  <c r="DT18"/>
  <c r="DV18"/>
  <c r="CA10"/>
  <c r="CJ9" i="10" s="1"/>
  <c r="BY10" i="11"/>
  <c r="CL9" i="10" s="1"/>
  <c r="CC10" i="11"/>
  <c r="CI9" i="10" s="1"/>
  <c r="B18" i="11"/>
  <c r="J18"/>
  <c r="C18" s="1"/>
  <c r="AB28" i="240"/>
  <c r="CC6" i="8"/>
  <c r="BZ6"/>
  <c r="DV31" i="11"/>
  <c r="DT31"/>
  <c r="DR31"/>
  <c r="AA59" i="240"/>
  <c r="BV37" i="8"/>
  <c r="BX37"/>
  <c r="AL32" i="11"/>
  <c r="F51" i="292"/>
  <c r="AT32" i="11"/>
  <c r="AM32" s="1"/>
  <c r="BA31" i="10" s="1"/>
  <c r="DF10" i="11"/>
  <c r="DN10"/>
  <c r="DG10" s="1"/>
  <c r="AY16" i="5"/>
  <c r="BA16" s="1"/>
  <c r="R38" i="238"/>
  <c r="AY17" i="5" s="1"/>
  <c r="BA17" s="1"/>
  <c r="CV6"/>
  <c r="CX6" s="1"/>
  <c r="AM28" i="238"/>
  <c r="AI41"/>
  <c r="CN20" i="5" s="1"/>
  <c r="CN19"/>
  <c r="DK23" i="11"/>
  <c r="DM23"/>
  <c r="DI23"/>
  <c r="M28" i="238"/>
  <c r="AL8" i="5"/>
  <c r="BN8" i="3"/>
  <c r="AK14" i="5"/>
  <c r="L36" i="238"/>
  <c r="AK15" i="5" s="1"/>
  <c r="AQ9" i="47"/>
  <c r="AR8"/>
  <c r="K7" i="46" s="1"/>
  <c r="CW8" i="4" s="1"/>
  <c r="CL13" i="11"/>
  <c r="CJ13"/>
  <c r="CH13"/>
  <c r="B58" i="242"/>
  <c r="U38" i="3" s="1"/>
  <c r="U37"/>
  <c r="V37" s="1"/>
  <c r="W37" s="1"/>
  <c r="J16"/>
  <c r="P16" s="1"/>
  <c r="AZ16"/>
  <c r="AU7" i="47"/>
  <c r="AV6"/>
  <c r="L5" i="46" s="1"/>
  <c r="DF6" i="4" s="1"/>
  <c r="CR9" i="76"/>
  <c r="CV10"/>
  <c r="CG11" i="78" s="1"/>
  <c r="DW12" i="76"/>
  <c r="DE13" i="78" s="1"/>
  <c r="DS11" i="76"/>
  <c r="BV27" i="8"/>
  <c r="BX27"/>
  <c r="BN9" i="9"/>
  <c r="X31" i="239"/>
  <c r="BP9" i="9"/>
  <c r="M62" i="6"/>
  <c r="M63" s="1"/>
  <c r="M66" s="1"/>
  <c r="CW11" i="11"/>
  <c r="DE11"/>
  <c r="I27" i="239"/>
  <c r="AA7" i="9"/>
  <c r="BN23"/>
  <c r="BP23"/>
  <c r="G13" i="11"/>
  <c r="I13"/>
  <c r="E13"/>
  <c r="AC24"/>
  <c r="AK24"/>
  <c r="AD24" s="1"/>
  <c r="AR23" i="10" s="1"/>
  <c r="BM32" i="11"/>
  <c r="I51" i="292"/>
  <c r="BU32" i="11"/>
  <c r="BN32" s="1"/>
  <c r="CB31" i="10" s="1"/>
  <c r="V39" i="240"/>
  <c r="BK17" i="8"/>
  <c r="BN17"/>
  <c r="AU17" i="11"/>
  <c r="G36" i="292"/>
  <c r="BC17" i="11"/>
  <c r="AV17" s="1"/>
  <c r="BJ16" i="10" s="1"/>
  <c r="N38" i="239"/>
  <c r="AO16" i="9"/>
  <c r="AQ16"/>
  <c r="AL30" i="238"/>
  <c r="CU9" i="5" s="1"/>
  <c r="CU8"/>
  <c r="M54" i="240"/>
  <c r="AM32" i="8"/>
  <c r="AO32"/>
  <c r="M21" i="9"/>
  <c r="B43" i="239"/>
  <c r="K21" i="9"/>
  <c r="CN8" i="11"/>
  <c r="L27" i="292"/>
  <c r="CV8" i="11"/>
  <c r="CO8" s="1"/>
  <c r="DC7" i="10" s="1"/>
  <c r="G31" i="11"/>
  <c r="I31"/>
  <c r="E31"/>
  <c r="Y28"/>
  <c r="G27" i="10" s="1"/>
  <c r="AO12" i="8"/>
  <c r="AL12"/>
  <c r="AS7" i="5"/>
  <c r="P27" i="238"/>
  <c r="CO14" i="5"/>
  <c r="CQ14" s="1"/>
  <c r="AJ36" i="238"/>
  <c r="CO15" i="5" s="1"/>
  <c r="CQ15" s="1"/>
  <c r="R25" i="3"/>
  <c r="N3" i="40"/>
  <c r="N3" i="28" s="1"/>
  <c r="N3" i="39"/>
  <c r="N3" i="27" s="1"/>
  <c r="FL4" i="3" s="1"/>
  <c r="FP4" s="1"/>
  <c r="AE10" i="76"/>
  <c r="AI11"/>
  <c r="AA12" i="78" s="1"/>
  <c r="M29" i="71"/>
  <c r="M27" i="70"/>
  <c r="E29" i="71"/>
  <c r="E27" i="70"/>
  <c r="BJ12" i="76"/>
  <c r="AY13" i="78" s="1"/>
  <c r="BF11" i="76"/>
  <c r="BE12"/>
  <c r="BI12" s="1"/>
  <c r="AX13" i="78" s="1"/>
  <c r="J21" i="75"/>
  <c r="AY22" i="6"/>
  <c r="R27" i="11"/>
  <c r="X26" i="10" s="1"/>
  <c r="N27" i="11"/>
  <c r="AA26" i="10" s="1"/>
  <c r="P27" i="11"/>
  <c r="Y26" i="10" s="1"/>
  <c r="CX12" i="3"/>
  <c r="GD5"/>
  <c r="AD10"/>
  <c r="BL41" i="4"/>
  <c r="C4" i="39"/>
  <c r="C4" i="27" s="1"/>
  <c r="AJ5" i="3" s="1"/>
  <c r="C4" i="40"/>
  <c r="C4" i="28" s="1"/>
  <c r="BI7" i="47"/>
  <c r="O6" i="46" s="1"/>
  <c r="EG7" i="4" s="1"/>
  <c r="BH8" i="47"/>
  <c r="GD25" i="3"/>
  <c r="BQ12" i="76"/>
  <c r="BU13"/>
  <c r="BI14" i="78" s="1"/>
  <c r="BN13" i="76"/>
  <c r="BR13" s="1"/>
  <c r="BF14" i="78" s="1"/>
  <c r="BJ14" s="1"/>
  <c r="BL14" s="1"/>
  <c r="BM14" s="1"/>
  <c r="CG13" i="4" s="1"/>
  <c r="BN41"/>
  <c r="BN43"/>
  <c r="DP41"/>
  <c r="DP43"/>
  <c r="H12" i="76"/>
  <c r="C13" i="78" s="1"/>
  <c r="D11" i="76"/>
  <c r="BC13"/>
  <c r="AS14" i="78" s="1"/>
  <c r="AY12" i="76"/>
  <c r="EH12" i="3"/>
  <c r="BA27" i="8"/>
  <c r="BD27" s="1"/>
  <c r="R49" i="240"/>
  <c r="BA28" i="8" s="1"/>
  <c r="BD28" s="1"/>
  <c r="T10" i="11"/>
  <c r="D29" i="292"/>
  <c r="AB10" i="11"/>
  <c r="U10"/>
  <c r="H9" i="10" s="1"/>
  <c r="BT13" i="9"/>
  <c r="AA35" i="239"/>
  <c r="BU13" i="9"/>
  <c r="DR8" i="11"/>
  <c r="DT8"/>
  <c r="DV8"/>
  <c r="AC9"/>
  <c r="E26" i="292"/>
  <c r="AK9" i="11"/>
  <c r="AD9"/>
  <c r="AR8" i="10" s="1"/>
  <c r="CA7" i="5"/>
  <c r="AD29" i="238"/>
  <c r="AS15" i="11"/>
  <c r="AY14" i="10" s="1"/>
  <c r="AO15" i="11"/>
  <c r="BB14" i="10" s="1"/>
  <c r="AQ15" i="11"/>
  <c r="AZ14" i="10" s="1"/>
  <c r="BR28" i="11"/>
  <c r="CA27" i="10" s="1"/>
  <c r="BP28" i="11"/>
  <c r="CC27" i="10" s="1"/>
  <c r="BT28" i="11"/>
  <c r="BZ27" i="10" s="1"/>
  <c r="CW8" i="5"/>
  <c r="AN30" i="238"/>
  <c r="CW9" i="5" s="1"/>
  <c r="B42" i="292"/>
  <c r="B23" i="11"/>
  <c r="J23"/>
  <c r="C23" s="1"/>
  <c r="DT28"/>
  <c r="DR28"/>
  <c r="DV28"/>
  <c r="BB13" i="3"/>
  <c r="M10" i="76"/>
  <c r="Q11"/>
  <c r="K12" i="78" s="1"/>
  <c r="F25" i="35"/>
  <c r="F25" i="37" s="1"/>
  <c r="F25" i="40" s="1"/>
  <c r="F25" i="28" s="1"/>
  <c r="F25" i="34"/>
  <c r="F25" i="36" s="1"/>
  <c r="F25" i="39" s="1"/>
  <c r="F25" i="27" s="1"/>
  <c r="BT26" i="3" s="1"/>
  <c r="BX26" s="1"/>
  <c r="DJ9" i="76"/>
  <c r="DN10"/>
  <c r="CW11" i="78" s="1"/>
  <c r="ET22" i="3"/>
  <c r="T44" i="240"/>
  <c r="BF22" i="8"/>
  <c r="BI22"/>
  <c r="L42" i="292"/>
  <c r="CN23" i="11"/>
  <c r="CV23"/>
  <c r="CO23" s="1"/>
  <c r="DC22" i="10" s="1"/>
  <c r="T38" i="238"/>
  <c r="BE17" i="5" s="1"/>
  <c r="BE16"/>
  <c r="BZ8" i="3"/>
  <c r="CX25"/>
  <c r="AL19" i="11"/>
  <c r="AT19"/>
  <c r="AM19" s="1"/>
  <c r="BA18" i="10" s="1"/>
  <c r="DD6" i="5"/>
  <c r="DE6" s="1"/>
  <c r="AQ28" i="238"/>
  <c r="DF28" i="11"/>
  <c r="DN28"/>
  <c r="DG28" s="1"/>
  <c r="DR24"/>
  <c r="DT24"/>
  <c r="DV24"/>
  <c r="H27" i="239"/>
  <c r="AB7" i="9"/>
  <c r="Z7"/>
  <c r="AJ32" i="11"/>
  <c r="AP31" i="10" s="1"/>
  <c r="AH32" i="11"/>
  <c r="AQ31" i="10" s="1"/>
  <c r="AF32" i="11"/>
  <c r="AS31" i="10" s="1"/>
  <c r="AL14" i="5"/>
  <c r="M36" i="238"/>
  <c r="AL15" i="5" s="1"/>
  <c r="CH28" i="78"/>
  <c r="CJ28" s="1"/>
  <c r="CK28" s="1"/>
  <c r="DH27" i="4" s="1"/>
  <c r="BR35" i="78"/>
  <c r="BT35" s="1"/>
  <c r="BU35" s="1"/>
  <c r="CP34" i="4" s="1"/>
  <c r="BR14" i="78"/>
  <c r="BT14" s="1"/>
  <c r="BU14" s="1"/>
  <c r="CP13" i="4" s="1"/>
  <c r="BR29" i="78"/>
  <c r="BT29" s="1"/>
  <c r="BU29" s="1"/>
  <c r="CP28" i="4" s="1"/>
  <c r="CX31" i="78"/>
  <c r="CZ31" s="1"/>
  <c r="DA31" s="1"/>
  <c r="DZ30" i="4" s="1"/>
  <c r="V34" i="78"/>
  <c r="X34" s="1"/>
  <c r="Y34" s="1"/>
  <c r="AN33" i="4" s="1"/>
  <c r="M33" s="1"/>
  <c r="BB36" i="78"/>
  <c r="BD36" s="1"/>
  <c r="BE36" s="1"/>
  <c r="BX35" i="4" s="1"/>
  <c r="AL29" i="78"/>
  <c r="AN29" s="1"/>
  <c r="AO29" s="1"/>
  <c r="BF28" i="4" s="1"/>
  <c r="BR31" i="78"/>
  <c r="BT31" s="1"/>
  <c r="BU31" s="1"/>
  <c r="CP30" i="4" s="1"/>
  <c r="CX33" i="78"/>
  <c r="CZ33" s="1"/>
  <c r="DA33" s="1"/>
  <c r="DZ32" i="4" s="1"/>
  <c r="V36" i="78"/>
  <c r="X36" s="1"/>
  <c r="Y36" s="1"/>
  <c r="AN35" i="4" s="1"/>
  <c r="M35" s="1"/>
  <c r="AV32" i="11"/>
  <c r="BJ31" i="10" s="1"/>
  <c r="AM9" i="11"/>
  <c r="BA8" i="10" s="1"/>
  <c r="DG15" i="11"/>
  <c r="CX22"/>
  <c r="BZ6" i="9"/>
  <c r="V15" i="78"/>
  <c r="X15" s="1"/>
  <c r="Y15" s="1"/>
  <c r="AN14" i="4" s="1"/>
  <c r="M14" s="1"/>
  <c r="CX14" i="11"/>
  <c r="DF14" i="78"/>
  <c r="DH14" s="1"/>
  <c r="DI14" s="1"/>
  <c r="EI13" i="4" s="1"/>
  <c r="AG7" i="9"/>
  <c r="AD27" i="11"/>
  <c r="AR26" i="10" s="1"/>
  <c r="AV22" i="11"/>
  <c r="BJ21" i="10" s="1"/>
  <c r="CF32" i="11"/>
  <c r="AM8" i="5"/>
  <c r="I15" i="39"/>
  <c r="I15" i="27" s="1"/>
  <c r="DD16" i="3" s="1"/>
  <c r="DH16" s="1"/>
  <c r="L8" i="11"/>
  <c r="Z7" i="10" s="1"/>
  <c r="AE22" i="8"/>
  <c r="AZ18" i="3"/>
  <c r="DG31" i="11"/>
  <c r="R5" i="3"/>
  <c r="DV14" i="11" l="1"/>
  <c r="DT14"/>
  <c r="DP14"/>
  <c r="DR14"/>
  <c r="T29" i="240"/>
  <c r="BI7" i="8"/>
  <c r="BF7"/>
  <c r="AD15" i="11"/>
  <c r="AR14" i="10" s="1"/>
  <c r="AH15" i="11"/>
  <c r="AQ14" i="10" s="1"/>
  <c r="AJ15" i="11"/>
  <c r="AP14" i="10" s="1"/>
  <c r="AF15" i="11"/>
  <c r="AS14" i="10" s="1"/>
  <c r="X31" i="240"/>
  <c r="BP9" i="8"/>
  <c r="BS9"/>
  <c r="AC16" i="11"/>
  <c r="AK16"/>
  <c r="AA30" i="239"/>
  <c r="BT8" i="9"/>
  <c r="BU8"/>
  <c r="AK31" i="238"/>
  <c r="CP10" i="5" s="1"/>
  <c r="CP9"/>
  <c r="B38" i="242"/>
  <c r="U18" i="3" s="1"/>
  <c r="V18" s="1"/>
  <c r="W18" s="1"/>
  <c r="AB18" s="1"/>
  <c r="AD18" s="1"/>
  <c r="U17"/>
  <c r="V17" s="1"/>
  <c r="W17" s="1"/>
  <c r="AB17" s="1"/>
  <c r="AD17" s="1"/>
  <c r="AC29" i="240"/>
  <c r="CA7" i="8"/>
  <c r="G43" i="242"/>
  <c r="CC23" i="3" s="1"/>
  <c r="CD23" s="1"/>
  <c r="CE23" s="1"/>
  <c r="CJ23" s="1"/>
  <c r="CL23" s="1"/>
  <c r="CC22"/>
  <c r="CD22" s="1"/>
  <c r="CE22" s="1"/>
  <c r="CJ22" s="1"/>
  <c r="CL22" s="1"/>
  <c r="DA6"/>
  <c r="DB6" s="1"/>
  <c r="DC6" s="1"/>
  <c r="I25" i="242"/>
  <c r="AT37" i="3"/>
  <c r="AU37" s="1"/>
  <c r="G37"/>
  <c r="H37" s="1"/>
  <c r="I37" s="1"/>
  <c r="AA28" i="11"/>
  <c r="F27" i="10" s="1"/>
  <c r="AZ26" i="3"/>
  <c r="W28" i="11"/>
  <c r="I27" i="10" s="1"/>
  <c r="AQ28" i="9"/>
  <c r="CH14" i="78"/>
  <c r="CJ14" s="1"/>
  <c r="CK14" s="1"/>
  <c r="DH13" i="4" s="1"/>
  <c r="AH23" i="8"/>
  <c r="AJ23"/>
  <c r="W26" i="238"/>
  <c r="BL6" i="5"/>
  <c r="AJ7" i="8"/>
  <c r="AG7"/>
  <c r="J27" i="240"/>
  <c r="N38" i="8"/>
  <c r="N41" s="1"/>
  <c r="P38"/>
  <c r="P41" s="1"/>
  <c r="AO22"/>
  <c r="M44" i="240"/>
  <c r="AM22" i="8"/>
  <c r="Q25" i="239"/>
  <c r="AU4" i="9" s="1"/>
  <c r="AU5"/>
  <c r="AU41" s="1"/>
  <c r="BS15" i="8"/>
  <c r="BP15"/>
  <c r="DW15" i="11"/>
  <c r="DO15"/>
  <c r="AR23" i="8"/>
  <c r="AT23"/>
  <c r="BL13"/>
  <c r="BN13"/>
  <c r="U29" i="239"/>
  <c r="BE7" i="9"/>
  <c r="E25" i="238"/>
  <c r="V4" i="5" s="1"/>
  <c r="V5"/>
  <c r="V41" s="1"/>
  <c r="P4" i="9"/>
  <c r="R4"/>
  <c r="AS41" i="3"/>
  <c r="AT38"/>
  <c r="G38"/>
  <c r="AE23" i="8"/>
  <c r="BR13" i="78"/>
  <c r="BT13" s="1"/>
  <c r="BU13" s="1"/>
  <c r="CP12" i="4" s="1"/>
  <c r="CB7" i="5"/>
  <c r="CC7" s="1"/>
  <c r="AE29" i="238"/>
  <c r="CD41" i="3"/>
  <c r="CE5"/>
  <c r="CE43" s="1"/>
  <c r="AP29" i="238"/>
  <c r="DC7" i="5"/>
  <c r="H9" i="40"/>
  <c r="H9" i="28" s="1"/>
  <c r="BA27" i="9"/>
  <c r="H9" i="39"/>
  <c r="H9" i="27" s="1"/>
  <c r="CR10" i="3" s="1"/>
  <c r="CV10" s="1"/>
  <c r="BS28" i="8"/>
  <c r="BQ28"/>
  <c r="L29" i="71"/>
  <c r="L27" i="70"/>
  <c r="S43" i="240"/>
  <c r="BD21" i="8"/>
  <c r="BB21"/>
  <c r="H26" i="35"/>
  <c r="H26" i="37" s="1"/>
  <c r="H26" i="40" s="1"/>
  <c r="H26" i="28" s="1"/>
  <c r="H26" i="34"/>
  <c r="H26" i="36" s="1"/>
  <c r="H26" i="39" s="1"/>
  <c r="H26" i="27" s="1"/>
  <c r="CR27" i="3" s="1"/>
  <c r="CV27" s="1"/>
  <c r="CX27" s="1"/>
  <c r="N14" i="78"/>
  <c r="P14" s="1"/>
  <c r="Q14" s="1"/>
  <c r="AE13" i="4" s="1"/>
  <c r="E7" i="47"/>
  <c r="B6" i="46" s="1"/>
  <c r="T7" i="4" s="1"/>
  <c r="D8" i="47"/>
  <c r="H29" i="71"/>
  <c r="H27" i="70"/>
  <c r="D26" i="34"/>
  <c r="D26" i="36" s="1"/>
  <c r="D26" i="39" s="1"/>
  <c r="D26" i="27" s="1"/>
  <c r="AV27" i="3" s="1"/>
  <c r="J27" s="1"/>
  <c r="P27" s="1"/>
  <c r="R27" s="1"/>
  <c r="D26" i="35"/>
  <c r="D26" i="37" s="1"/>
  <c r="D26" i="40" s="1"/>
  <c r="D26" i="28" s="1"/>
  <c r="D29" i="71"/>
  <c r="D27" i="70"/>
  <c r="V7" i="47"/>
  <c r="F6" i="46" s="1"/>
  <c r="BD7" i="4" s="1"/>
  <c r="U8" i="47"/>
  <c r="L26" i="34"/>
  <c r="L26" i="36" s="1"/>
  <c r="L26" i="39" s="1"/>
  <c r="L26" i="27" s="1"/>
  <c r="EN27" i="3" s="1"/>
  <c r="ER27" s="1"/>
  <c r="ET27" s="1"/>
  <c r="L26" i="35"/>
  <c r="L26" i="37" s="1"/>
  <c r="L26" i="40" s="1"/>
  <c r="L26" i="28" s="1"/>
  <c r="DN9" i="76"/>
  <c r="CW10" i="78" s="1"/>
  <c r="DJ8" i="76"/>
  <c r="AY21" i="6"/>
  <c r="J20" i="75"/>
  <c r="B44" i="239"/>
  <c r="M22" i="9"/>
  <c r="K22"/>
  <c r="BN18" i="8"/>
  <c r="BK18"/>
  <c r="DD11" i="11"/>
  <c r="DB11"/>
  <c r="CZ11"/>
  <c r="AV7" i="47"/>
  <c r="L6" i="46" s="1"/>
  <c r="DF7" i="4" s="1"/>
  <c r="AU8" i="47"/>
  <c r="CC7" i="8"/>
  <c r="AB29" i="240"/>
  <c r="BZ7" i="8"/>
  <c r="AD26" i="3"/>
  <c r="DL11" i="76"/>
  <c r="CU12" i="78" s="1"/>
  <c r="DH10" i="76"/>
  <c r="DG11"/>
  <c r="DK11" s="1"/>
  <c r="CT12" i="78" s="1"/>
  <c r="CX12" s="1"/>
  <c r="CZ12" s="1"/>
  <c r="DA12" s="1"/>
  <c r="DZ11" i="4" s="1"/>
  <c r="BL10" i="76"/>
  <c r="BA11" i="78" s="1"/>
  <c r="BH9" i="76"/>
  <c r="AX11"/>
  <c r="BB12"/>
  <c r="AR13" i="78" s="1"/>
  <c r="AV12" i="76"/>
  <c r="AZ12" s="1"/>
  <c r="AP13" i="78" s="1"/>
  <c r="BB24" i="3"/>
  <c r="L26" i="238"/>
  <c r="AK6" i="5"/>
  <c r="AU24" i="11"/>
  <c r="BC24"/>
  <c r="AV24" s="1"/>
  <c r="BJ23" i="10" s="1"/>
  <c r="AL10" i="47"/>
  <c r="AM9"/>
  <c r="J8" i="46" s="1"/>
  <c r="CN9" i="4" s="1"/>
  <c r="CL4" i="3"/>
  <c r="CS18" i="11"/>
  <c r="DB17" i="10" s="1"/>
  <c r="CU18" i="11"/>
  <c r="DA17" i="10" s="1"/>
  <c r="CQ18" i="11"/>
  <c r="DD17" i="10" s="1"/>
  <c r="BB18" i="3"/>
  <c r="DJ16"/>
  <c r="AQ29" i="238"/>
  <c r="DD7" i="5"/>
  <c r="DE7" s="1"/>
  <c r="CA8"/>
  <c r="AD30" i="238"/>
  <c r="CA9" i="5" s="1"/>
  <c r="AC8" i="11"/>
  <c r="E25" i="292"/>
  <c r="AK8" i="11"/>
  <c r="AD8" s="1"/>
  <c r="AR7" i="10" s="1"/>
  <c r="BT14" i="9"/>
  <c r="BU14"/>
  <c r="T11" i="11"/>
  <c r="AB11"/>
  <c r="D10" i="76"/>
  <c r="H11"/>
  <c r="C12" i="78" s="1"/>
  <c r="BU12" i="76"/>
  <c r="BI13" i="78" s="1"/>
  <c r="BQ11" i="76"/>
  <c r="BN12"/>
  <c r="BR12" s="1"/>
  <c r="BF13" i="78" s="1"/>
  <c r="M30" i="71"/>
  <c r="M28" i="70"/>
  <c r="FR4" i="3"/>
  <c r="P26" i="238"/>
  <c r="AS6" i="5"/>
  <c r="CS8" i="11"/>
  <c r="DB7" i="10" s="1"/>
  <c r="CQ8" i="11"/>
  <c r="DD7" i="10" s="1"/>
  <c r="CU8" i="11"/>
  <c r="DA7" i="10" s="1"/>
  <c r="BM33" i="11"/>
  <c r="I52" i="292"/>
  <c r="BU33" i="11"/>
  <c r="BN33" s="1"/>
  <c r="CB32" i="10" s="1"/>
  <c r="DS10" i="76"/>
  <c r="DW11"/>
  <c r="DE12" i="78" s="1"/>
  <c r="M27" i="238"/>
  <c r="AL7" i="5"/>
  <c r="BJ18" i="9"/>
  <c r="BK18"/>
  <c r="CL16" i="3"/>
  <c r="J10" i="76"/>
  <c r="E11" i="78" s="1"/>
  <c r="F9" i="76"/>
  <c r="DV26" i="3"/>
  <c r="BD18" i="11"/>
  <c r="BL18"/>
  <c r="BE18" s="1"/>
  <c r="I27" i="34"/>
  <c r="I27" i="36" s="1"/>
  <c r="I27" i="39" s="1"/>
  <c r="I27" i="27" s="1"/>
  <c r="DD28" i="3" s="1"/>
  <c r="DH28" s="1"/>
  <c r="I27" i="35"/>
  <c r="I27" i="37" s="1"/>
  <c r="I27" i="40" s="1"/>
  <c r="I27" i="28" s="1"/>
  <c r="BO9" i="76"/>
  <c r="BS10"/>
  <c r="BG11" i="78" s="1"/>
  <c r="C44" i="239"/>
  <c r="L22" i="9"/>
  <c r="F26" i="34"/>
  <c r="F26" i="36" s="1"/>
  <c r="F26" i="39" s="1"/>
  <c r="F26" i="27" s="1"/>
  <c r="BT27" i="3" s="1"/>
  <c r="BX27" s="1"/>
  <c r="F26" i="35"/>
  <c r="F26" i="37" s="1"/>
  <c r="F26" i="40" s="1"/>
  <c r="F26" i="28" s="1"/>
  <c r="K20" i="6"/>
  <c r="B19" i="75"/>
  <c r="K29" i="11"/>
  <c r="C48" i="292"/>
  <c r="S29" i="11"/>
  <c r="EW9" i="3"/>
  <c r="EX9" s="1"/>
  <c r="EY9" s="1"/>
  <c r="M30" i="242"/>
  <c r="EW10" i="3" s="1"/>
  <c r="EX10" s="1"/>
  <c r="EY10" s="1"/>
  <c r="Z9" i="47"/>
  <c r="G8" i="46" s="1"/>
  <c r="BM9" i="4" s="1"/>
  <c r="Y10" i="47"/>
  <c r="AS9" i="3"/>
  <c r="D30" i="242"/>
  <c r="AS10" i="3" s="1"/>
  <c r="AO7" i="8"/>
  <c r="AM7"/>
  <c r="CN19" i="11"/>
  <c r="CV19"/>
  <c r="CO19" s="1"/>
  <c r="DC18" i="10" s="1"/>
  <c r="AR17" i="8"/>
  <c r="AT17"/>
  <c r="BS21" i="6"/>
  <c r="N20" i="75"/>
  <c r="M12" i="71"/>
  <c r="M11" i="70" s="1"/>
  <c r="M11" i="285"/>
  <c r="CL25" i="3"/>
  <c r="AC29" i="239"/>
  <c r="BY7" i="9"/>
  <c r="BI22" i="11"/>
  <c r="BG22"/>
  <c r="BK22"/>
  <c r="CA11"/>
  <c r="CJ10" i="10" s="1"/>
  <c r="BY11" i="11"/>
  <c r="CL10" i="10" s="1"/>
  <c r="CC11" i="11"/>
  <c r="CI10" i="10" s="1"/>
  <c r="AL7" i="11"/>
  <c r="F24" i="292"/>
  <c r="AT7" i="11"/>
  <c r="AM7" s="1"/>
  <c r="BA6" i="10" s="1"/>
  <c r="H27" i="240"/>
  <c r="AE7" i="8"/>
  <c r="AB7"/>
  <c r="R9" i="47"/>
  <c r="E8" i="46" s="1"/>
  <c r="AU9" i="4" s="1"/>
  <c r="Q10" i="47"/>
  <c r="J26" i="34"/>
  <c r="J26" i="36" s="1"/>
  <c r="J26" i="39" s="1"/>
  <c r="J26" i="27" s="1"/>
  <c r="DP27" i="3" s="1"/>
  <c r="DT27" s="1"/>
  <c r="J26" i="35"/>
  <c r="J26" i="37" s="1"/>
  <c r="J26" i="40" s="1"/>
  <c r="J26" i="28" s="1"/>
  <c r="W5" i="5"/>
  <c r="F25" i="238"/>
  <c r="W4" i="5" s="1"/>
  <c r="Y4" s="1"/>
  <c r="CW24" i="11"/>
  <c r="DE24"/>
  <c r="BB12" i="3"/>
  <c r="AP26"/>
  <c r="FR21"/>
  <c r="CX11"/>
  <c r="E53" i="292"/>
  <c r="AC34" i="11"/>
  <c r="AK34"/>
  <c r="DF33"/>
  <c r="N52" i="292"/>
  <c r="DN33" i="11"/>
  <c r="DG33" s="1"/>
  <c r="CX22" i="3"/>
  <c r="K29" i="71"/>
  <c r="K27" i="70"/>
  <c r="R7" i="3"/>
  <c r="AD23"/>
  <c r="G32" i="11"/>
  <c r="E32"/>
  <c r="I32"/>
  <c r="V10" i="76"/>
  <c r="Z11"/>
  <c r="S12" i="78" s="1"/>
  <c r="CE15" i="11"/>
  <c r="CF15"/>
  <c r="CM15"/>
  <c r="CN9" i="5"/>
  <c r="AI31" i="238"/>
  <c r="CN10" i="5" s="1"/>
  <c r="AZ33" i="11"/>
  <c r="BI32" i="10" s="1"/>
  <c r="BB33" i="11"/>
  <c r="BH32" i="10" s="1"/>
  <c r="AX33" i="11"/>
  <c r="BK32" i="10" s="1"/>
  <c r="U9" i="4"/>
  <c r="B9" i="50"/>
  <c r="N26" i="34"/>
  <c r="N26" i="36" s="1"/>
  <c r="N26" i="39" s="1"/>
  <c r="N26" i="27" s="1"/>
  <c r="FL27" i="3" s="1"/>
  <c r="FP27" s="1"/>
  <c r="N26" i="35"/>
  <c r="N26" i="37" s="1"/>
  <c r="N26" i="40" s="1"/>
  <c r="N26" i="28" s="1"/>
  <c r="R26" i="3"/>
  <c r="AJ31" i="238"/>
  <c r="CO10" i="5" s="1"/>
  <c r="CQ10" s="1"/>
  <c r="CO9"/>
  <c r="AU29" i="11"/>
  <c r="BC29"/>
  <c r="AV29" s="1"/>
  <c r="BJ28" i="10" s="1"/>
  <c r="CN33" i="11"/>
  <c r="L52" i="292"/>
  <c r="CV33" i="11"/>
  <c r="CO33" s="1"/>
  <c r="DC32" i="10" s="1"/>
  <c r="EH13" i="3"/>
  <c r="CY10" i="76"/>
  <c r="CX11"/>
  <c r="DB11" s="1"/>
  <c r="CL12" i="78" s="1"/>
  <c r="DC11" i="76"/>
  <c r="CM12" i="78" s="1"/>
  <c r="CK18" i="76"/>
  <c r="BW19" i="78" s="1"/>
  <c r="CG17" i="76"/>
  <c r="FF27" i="3"/>
  <c r="CA14" i="8"/>
  <c r="CC14"/>
  <c r="BK8" i="9"/>
  <c r="BI8"/>
  <c r="CX11" i="11"/>
  <c r="M65" i="6"/>
  <c r="AM14" i="5"/>
  <c r="CX13" i="78"/>
  <c r="CZ13" s="1"/>
  <c r="DA13" s="1"/>
  <c r="DZ12" i="4" s="1"/>
  <c r="DF13" i="78"/>
  <c r="DH13" s="1"/>
  <c r="DI13" s="1"/>
  <c r="EI12" i="4" s="1"/>
  <c r="AE15" i="8"/>
  <c r="AM23" i="5"/>
  <c r="AQ27" i="9"/>
  <c r="AD14" i="78"/>
  <c r="AF14" s="1"/>
  <c r="AG14" s="1"/>
  <c r="AW13" i="4" s="1"/>
  <c r="I14" i="40"/>
  <c r="I14" i="28" s="1"/>
  <c r="G23" i="11"/>
  <c r="I23"/>
  <c r="E23"/>
  <c r="BI8" i="47"/>
  <c r="O7" i="46" s="1"/>
  <c r="EG8" i="4" s="1"/>
  <c r="BH9" i="47"/>
  <c r="AM33" i="8"/>
  <c r="AO33"/>
  <c r="CL17" i="3"/>
  <c r="CX10"/>
  <c r="FF14"/>
  <c r="CJ33" i="11"/>
  <c r="CH33"/>
  <c r="CL33"/>
  <c r="DB29"/>
  <c r="CZ29"/>
  <c r="DD29"/>
  <c r="P21" i="6"/>
  <c r="C20" i="75"/>
  <c r="DQ10" i="76"/>
  <c r="DP11"/>
  <c r="DT11" s="1"/>
  <c r="DB12" i="78" s="1"/>
  <c r="DU11" i="76"/>
  <c r="DC12" i="78" s="1"/>
  <c r="BN14" i="3"/>
  <c r="J43" i="4"/>
  <c r="J41"/>
  <c r="AD9" i="3"/>
  <c r="BD34" i="11"/>
  <c r="H53" i="292"/>
  <c r="BL34" i="11"/>
  <c r="BE34" s="1"/>
  <c r="BB20" i="3"/>
  <c r="GD26"/>
  <c r="K26" i="239"/>
  <c r="AF6" i="9"/>
  <c r="AG6" s="1"/>
  <c r="AC38" i="8"/>
  <c r="AE38"/>
  <c r="DR9" i="11"/>
  <c r="DT9"/>
  <c r="DV9"/>
  <c r="AO20" i="6"/>
  <c r="H19" i="75"/>
  <c r="K26" i="34"/>
  <c r="K26" i="36" s="1"/>
  <c r="K26" i="39" s="1"/>
  <c r="K26" i="27" s="1"/>
  <c r="EB27" i="3" s="1"/>
  <c r="EF27" s="1"/>
  <c r="K26" i="35"/>
  <c r="K26" i="37" s="1"/>
  <c r="K26" i="40" s="1"/>
  <c r="K26" i="28" s="1"/>
  <c r="K12" i="60"/>
  <c r="K12" i="59" s="1"/>
  <c r="X13" i="7" s="1"/>
  <c r="K11" i="61"/>
  <c r="AH5" i="3"/>
  <c r="AG41"/>
  <c r="DB15" i="11"/>
  <c r="CZ15"/>
  <c r="DD15"/>
  <c r="CP11" i="76"/>
  <c r="CO12"/>
  <c r="CS12" s="1"/>
  <c r="CD13" i="78" s="1"/>
  <c r="CH13" s="1"/>
  <c r="CJ13" s="1"/>
  <c r="CK13" s="1"/>
  <c r="DH12" i="4" s="1"/>
  <c r="CT12" i="76"/>
  <c r="CE13" i="78" s="1"/>
  <c r="AE7" i="47"/>
  <c r="H6" i="46" s="1"/>
  <c r="BV7" i="4" s="1"/>
  <c r="AD8" i="47"/>
  <c r="CL14" i="11"/>
  <c r="CJ14"/>
  <c r="CH14"/>
  <c r="BN23" i="8"/>
  <c r="BL23"/>
  <c r="DO33" i="11"/>
  <c r="O52" i="292"/>
  <c r="DW33" i="11"/>
  <c r="DP33" s="1"/>
  <c r="DJ27" i="3"/>
  <c r="R7" i="11"/>
  <c r="X6" i="10" s="1"/>
  <c r="P7" i="11"/>
  <c r="Y6" i="10" s="1"/>
  <c r="N7" i="11"/>
  <c r="AA6" i="10" s="1"/>
  <c r="N27" i="70"/>
  <c r="N29" i="71"/>
  <c r="I12" i="29"/>
  <c r="I13" i="31"/>
  <c r="I14" i="32" s="1"/>
  <c r="I13" i="38" s="1"/>
  <c r="I13" i="34"/>
  <c r="I13" i="36" s="1"/>
  <c r="I13" i="35"/>
  <c r="I13" i="37" s="1"/>
  <c r="CW34" i="11"/>
  <c r="M53" i="292"/>
  <c r="CX34" i="11"/>
  <c r="DE34"/>
  <c r="C29" i="71"/>
  <c r="C27" i="70"/>
  <c r="W32" i="11"/>
  <c r="I31" i="10" s="1"/>
  <c r="Y32" i="11"/>
  <c r="G31" i="10" s="1"/>
  <c r="AA32" i="11"/>
  <c r="F31" i="10" s="1"/>
  <c r="AW9" i="76"/>
  <c r="BA10"/>
  <c r="AQ11" i="78" s="1"/>
  <c r="EH26" i="3"/>
  <c r="CS23" i="11"/>
  <c r="DB22" i="10" s="1"/>
  <c r="CQ23" i="11"/>
  <c r="DD22" i="10" s="1"/>
  <c r="CU23" i="11"/>
  <c r="DA22" i="10" s="1"/>
  <c r="B24" i="11"/>
  <c r="B43" i="292"/>
  <c r="J24" i="11"/>
  <c r="AF9"/>
  <c r="AS8" i="10" s="1"/>
  <c r="AH9" i="11"/>
  <c r="AQ8" i="10" s="1"/>
  <c r="AJ9" i="11"/>
  <c r="AP8" i="10" s="1"/>
  <c r="Y10" i="11"/>
  <c r="G9" i="10" s="1"/>
  <c r="W10" i="11"/>
  <c r="I9" i="10" s="1"/>
  <c r="AA10" i="11"/>
  <c r="F9" i="10" s="1"/>
  <c r="BF10" i="76"/>
  <c r="BJ11"/>
  <c r="AY12" i="78" s="1"/>
  <c r="M27" i="35"/>
  <c r="M27" i="37" s="1"/>
  <c r="M27" i="40" s="1"/>
  <c r="M27" i="28" s="1"/>
  <c r="M27" i="34"/>
  <c r="M27" i="36" s="1"/>
  <c r="M27" i="39" s="1"/>
  <c r="M27" i="27" s="1"/>
  <c r="EZ28" i="3" s="1"/>
  <c r="FD28" s="1"/>
  <c r="AE9" i="76"/>
  <c r="AI10"/>
  <c r="AA11" i="78" s="1"/>
  <c r="AZ17" i="11"/>
  <c r="BI16" i="10" s="1"/>
  <c r="BB17" i="11"/>
  <c r="BH16" i="10" s="1"/>
  <c r="AX17" i="11"/>
  <c r="BK16" i="10" s="1"/>
  <c r="AJ24" i="11"/>
  <c r="AP23" i="10" s="1"/>
  <c r="AF24" i="11"/>
  <c r="AS23" i="10" s="1"/>
  <c r="AH24" i="11"/>
  <c r="AQ23" i="10" s="1"/>
  <c r="I26" i="239"/>
  <c r="AA6" i="9"/>
  <c r="CV9" i="76"/>
  <c r="CG10" i="78" s="1"/>
  <c r="CR8" i="76"/>
  <c r="R16" i="3"/>
  <c r="AL33" i="11"/>
  <c r="F52" i="292"/>
  <c r="AT33" i="11"/>
  <c r="AM33" s="1"/>
  <c r="BA32" i="10" s="1"/>
  <c r="BX38" i="8"/>
  <c r="BX41" s="1"/>
  <c r="BV38"/>
  <c r="BV41" s="1"/>
  <c r="G18" i="11"/>
  <c r="E18"/>
  <c r="I18"/>
  <c r="FR9" i="3"/>
  <c r="AN10" i="76"/>
  <c r="AR11"/>
  <c r="AI12" i="78" s="1"/>
  <c r="CJ10" i="76"/>
  <c r="BV11" i="78" s="1"/>
  <c r="CF9" i="76"/>
  <c r="H8" i="34"/>
  <c r="H8" i="36" s="1"/>
  <c r="H8" i="31"/>
  <c r="H9" i="32" s="1"/>
  <c r="H8" i="38" s="1"/>
  <c r="H7" i="29"/>
  <c r="H8" i="35"/>
  <c r="H8" i="37" s="1"/>
  <c r="BD13" i="11"/>
  <c r="BL13"/>
  <c r="BI17"/>
  <c r="BK17"/>
  <c r="BG17"/>
  <c r="CM18" i="76"/>
  <c r="BY19" i="78" s="1"/>
  <c r="CI17" i="76"/>
  <c r="BN7" i="3"/>
  <c r="D20" i="75"/>
  <c r="U21" i="6"/>
  <c r="BZ7" i="3"/>
  <c r="BN21" i="6"/>
  <c r="M20" i="75"/>
  <c r="BD10" i="47"/>
  <c r="BE9"/>
  <c r="N8" i="46" s="1"/>
  <c r="DX9" i="4" s="1"/>
  <c r="CE34" i="11"/>
  <c r="K53" i="292"/>
  <c r="CM34" i="11"/>
  <c r="CF34" s="1"/>
  <c r="AZ23"/>
  <c r="BI22" i="10" s="1"/>
  <c r="AX23" i="11"/>
  <c r="BK22" i="10" s="1"/>
  <c r="BB23" i="11"/>
  <c r="BH22" i="10" s="1"/>
  <c r="BZ14" i="9"/>
  <c r="BX14"/>
  <c r="G8" i="3"/>
  <c r="H8" s="1"/>
  <c r="I8" s="1"/>
  <c r="P8" s="1"/>
  <c r="AT8"/>
  <c r="AU8" s="1"/>
  <c r="AZ8" s="1"/>
  <c r="AL17" i="9"/>
  <c r="AJ17"/>
  <c r="E11" i="76"/>
  <c r="I12"/>
  <c r="D13" i="78" s="1"/>
  <c r="F13" s="1"/>
  <c r="H13" s="1"/>
  <c r="I13" s="1"/>
  <c r="V12" i="4" s="1"/>
  <c r="AB10" i="76"/>
  <c r="U11" i="78" s="1"/>
  <c r="X9" i="76"/>
  <c r="I5" i="47"/>
  <c r="C4" i="46" s="1"/>
  <c r="AC5" i="4" s="1"/>
  <c r="H6" i="47"/>
  <c r="AO38" i="8"/>
  <c r="AO41" s="1"/>
  <c r="AM38"/>
  <c r="AM41" s="1"/>
  <c r="B27" i="70"/>
  <c r="B29" i="71"/>
  <c r="AU10" i="11"/>
  <c r="G29" i="292"/>
  <c r="BC10" i="11"/>
  <c r="AV10" s="1"/>
  <c r="BJ9" i="10" s="1"/>
  <c r="AE21" i="6"/>
  <c r="F20" i="75"/>
  <c r="P25" i="240"/>
  <c r="AY5" i="8"/>
  <c r="AV5"/>
  <c r="AV41" s="1"/>
  <c r="AQ7" i="5"/>
  <c r="N27" i="238"/>
  <c r="DO10" i="11"/>
  <c r="DW10"/>
  <c r="AY10" i="47"/>
  <c r="AZ9"/>
  <c r="M8" i="46" s="1"/>
  <c r="DO9" i="4" s="1"/>
  <c r="BB7" i="3"/>
  <c r="R5" i="8"/>
  <c r="D25" i="240"/>
  <c r="R4" i="8" s="1"/>
  <c r="U4" s="1"/>
  <c r="AJ7" i="5"/>
  <c r="K27" i="238"/>
  <c r="BM5" i="5"/>
  <c r="X25" i="238"/>
  <c r="BM4" i="5" s="1"/>
  <c r="BO4" s="1"/>
  <c r="Z30" i="240"/>
  <c r="BX8" i="8"/>
  <c r="BU8"/>
  <c r="Y31" i="239"/>
  <c r="BO10" i="9" s="1"/>
  <c r="BO9"/>
  <c r="G26" i="70"/>
  <c r="G28" i="71"/>
  <c r="B43" i="240"/>
  <c r="P21" i="8"/>
  <c r="M21"/>
  <c r="AR7" i="5"/>
  <c r="AT7" s="1"/>
  <c r="O27" i="238"/>
  <c r="AT10" i="76"/>
  <c r="AK11" i="78" s="1"/>
  <c r="AP9" i="76"/>
  <c r="O26" i="34"/>
  <c r="O26" i="36" s="1"/>
  <c r="O26" i="39" s="1"/>
  <c r="O26" i="27" s="1"/>
  <c r="FX27" i="3" s="1"/>
  <c r="GB27" s="1"/>
  <c r="O26" i="35"/>
  <c r="O26" i="37" s="1"/>
  <c r="O26" i="40" s="1"/>
  <c r="O26" i="28" s="1"/>
  <c r="BB26" i="3"/>
  <c r="CS32" i="11"/>
  <c r="DB31" i="10" s="1"/>
  <c r="CQ32" i="11"/>
  <c r="DD31" i="10" s="1"/>
  <c r="CU32" i="11"/>
  <c r="DA31" i="10" s="1"/>
  <c r="CA28" i="11"/>
  <c r="CJ27" i="10" s="1"/>
  <c r="CC28" i="11"/>
  <c r="CI27" i="10" s="1"/>
  <c r="BY28" i="11"/>
  <c r="CL27" i="10" s="1"/>
  <c r="DB33" i="11"/>
  <c r="CZ33"/>
  <c r="DD33"/>
  <c r="BM5"/>
  <c r="BU5"/>
  <c r="AT21" i="6"/>
  <c r="I20" i="75"/>
  <c r="BD21" i="6"/>
  <c r="K20" i="75"/>
  <c r="CA32" i="11"/>
  <c r="CJ31" i="10" s="1"/>
  <c r="BY32" i="11"/>
  <c r="CL31" i="10" s="1"/>
  <c r="CC32" i="11"/>
  <c r="CI31" i="10" s="1"/>
  <c r="AL24" i="11"/>
  <c r="AT24"/>
  <c r="AM24" s="1"/>
  <c r="BA23" i="10" s="1"/>
  <c r="CJ7" i="11"/>
  <c r="CH7"/>
  <c r="CL7"/>
  <c r="T33"/>
  <c r="D52" i="292"/>
  <c r="U33" i="11"/>
  <c r="H32" i="10" s="1"/>
  <c r="AB33" i="11"/>
  <c r="W11" i="76"/>
  <c r="AA12"/>
  <c r="T13" i="78" s="1"/>
  <c r="V13" s="1"/>
  <c r="X13" s="1"/>
  <c r="Y13" s="1"/>
  <c r="AN12" i="4" s="1"/>
  <c r="M12" s="1"/>
  <c r="AM15" i="5"/>
  <c r="AT14" i="78"/>
  <c r="AV14" s="1"/>
  <c r="AW14" s="1"/>
  <c r="BO13" i="4" s="1"/>
  <c r="I14" i="39"/>
  <c r="I14" i="27" s="1"/>
  <c r="DD15" i="3" s="1"/>
  <c r="DH15" s="1"/>
  <c r="BZ20" i="78"/>
  <c r="CB20" s="1"/>
  <c r="CC20" s="1"/>
  <c r="CY19" i="4" s="1"/>
  <c r="BI14" i="8"/>
  <c r="AB6" i="9"/>
  <c r="H26" i="239"/>
  <c r="Z6" i="9"/>
  <c r="BI23" i="8"/>
  <c r="BF23"/>
  <c r="AY11" i="76"/>
  <c r="BC12"/>
  <c r="AS13" i="78" s="1"/>
  <c r="E27" i="34"/>
  <c r="E27" i="36" s="1"/>
  <c r="E27" i="39" s="1"/>
  <c r="E27" i="27" s="1"/>
  <c r="BH28" i="3" s="1"/>
  <c r="BL28" s="1"/>
  <c r="E27" i="35"/>
  <c r="E27" i="37" s="1"/>
  <c r="E27" i="40" s="1"/>
  <c r="E27" i="28" s="1"/>
  <c r="AU18" i="11"/>
  <c r="BC18"/>
  <c r="AV18" s="1"/>
  <c r="BJ17" i="10" s="1"/>
  <c r="V38" i="3"/>
  <c r="U41"/>
  <c r="BX21" i="6"/>
  <c r="O20" i="75"/>
  <c r="G6" i="4"/>
  <c r="BI28" i="11"/>
  <c r="BG28"/>
  <c r="BK28"/>
  <c r="I30" i="71"/>
  <c r="I28" i="70"/>
  <c r="F27"/>
  <c r="F29" i="71"/>
  <c r="P22" i="5"/>
  <c r="R22" s="1"/>
  <c r="C44" i="238"/>
  <c r="M12" i="35"/>
  <c r="M12" i="37" s="1"/>
  <c r="M12" i="40" s="1"/>
  <c r="M12" i="28" s="1"/>
  <c r="M12" i="34"/>
  <c r="M12" i="36" s="1"/>
  <c r="M12" i="39" s="1"/>
  <c r="M12" i="27" s="1"/>
  <c r="EZ13" i="3" s="1"/>
  <c r="FD13" s="1"/>
  <c r="BD23" i="11"/>
  <c r="H42" i="292"/>
  <c r="BL23" i="11"/>
  <c r="J27" i="70"/>
  <c r="J29" i="71"/>
  <c r="AZ9" i="11"/>
  <c r="BI8" i="10" s="1"/>
  <c r="BB9" i="11"/>
  <c r="BH8" i="10" s="1"/>
  <c r="AX9" i="11"/>
  <c r="BK8" i="10" s="1"/>
  <c r="DK32" i="11"/>
  <c r="DM32"/>
  <c r="DI32"/>
  <c r="AW38" i="8"/>
  <c r="AW41" s="1"/>
  <c r="AY38"/>
  <c r="AY41" s="1"/>
  <c r="AF28" i="11"/>
  <c r="AS27" i="10" s="1"/>
  <c r="AH28" i="11"/>
  <c r="AQ27" i="10" s="1"/>
  <c r="AJ28" i="11"/>
  <c r="AP27" i="10" s="1"/>
  <c r="CX23" i="3"/>
  <c r="AD24"/>
  <c r="BB38" i="8"/>
  <c r="BB41" s="1"/>
  <c r="BD38"/>
  <c r="BD41" s="1"/>
  <c r="O11" i="76"/>
  <c r="S12"/>
  <c r="M13" i="78" s="1"/>
  <c r="CB11" i="76"/>
  <c r="BO12" i="78" s="1"/>
  <c r="BW11" i="76"/>
  <c r="CA11" s="1"/>
  <c r="BN12" i="78" s="1"/>
  <c r="BX10" i="76"/>
  <c r="AV6" i="9"/>
  <c r="P26" i="239"/>
  <c r="AT6" i="9"/>
  <c r="B7" i="51"/>
  <c r="D8"/>
  <c r="B8" i="49" s="1"/>
  <c r="EH14" i="3"/>
  <c r="BV33" i="11"/>
  <c r="J52" i="292"/>
  <c r="CD33" i="11"/>
  <c r="BW33" s="1"/>
  <c r="CK32" i="10" s="1"/>
  <c r="AQ23" i="11"/>
  <c r="AZ22" i="10" s="1"/>
  <c r="AO23" i="11"/>
  <c r="BB22" i="10" s="1"/>
  <c r="AS23" i="11"/>
  <c r="AY22" i="10" s="1"/>
  <c r="FR5" i="3"/>
  <c r="CE8" i="11"/>
  <c r="K27" i="292"/>
  <c r="CM8" i="11"/>
  <c r="CA23"/>
  <c r="CJ22" i="10" s="1"/>
  <c r="CC23" i="11"/>
  <c r="CI22" i="10" s="1"/>
  <c r="BY23" i="11"/>
  <c r="CL22" i="10" s="1"/>
  <c r="K9" i="51"/>
  <c r="M10"/>
  <c r="E10" i="49" s="1"/>
  <c r="DI28" i="11"/>
  <c r="DK28"/>
  <c r="DM28"/>
  <c r="AQ19"/>
  <c r="AZ18" i="10" s="1"/>
  <c r="AS19" i="11"/>
  <c r="AY18" i="10" s="1"/>
  <c r="AO19" i="11"/>
  <c r="BB18" i="10" s="1"/>
  <c r="CN24" i="11"/>
  <c r="CV24"/>
  <c r="CO24" s="1"/>
  <c r="DC23" i="10" s="1"/>
  <c r="BZ26" i="3"/>
  <c r="M9" i="76"/>
  <c r="Q10"/>
  <c r="K11" i="78" s="1"/>
  <c r="E28" i="70"/>
  <c r="E30" i="71"/>
  <c r="L28" i="292"/>
  <c r="CN9" i="11"/>
  <c r="CV9"/>
  <c r="CO9" s="1"/>
  <c r="DC8" i="10" s="1"/>
  <c r="AQ17" i="9"/>
  <c r="AO17"/>
  <c r="BR32" i="11"/>
  <c r="CA31" i="10" s="1"/>
  <c r="BP32" i="11"/>
  <c r="CC31" i="10" s="1"/>
  <c r="BT32" i="11"/>
  <c r="BZ31" i="10" s="1"/>
  <c r="BP10" i="9"/>
  <c r="BN10"/>
  <c r="BB16" i="3"/>
  <c r="AQ10" i="47"/>
  <c r="AR9"/>
  <c r="K8" i="46" s="1"/>
  <c r="CW9" i="4" s="1"/>
  <c r="AM29" i="238"/>
  <c r="CV7" i="5"/>
  <c r="CX7" s="1"/>
  <c r="DK10" i="11"/>
  <c r="DI10"/>
  <c r="DM10"/>
  <c r="AQ32"/>
  <c r="AZ31" i="10" s="1"/>
  <c r="AS32" i="11"/>
  <c r="AY31" i="10" s="1"/>
  <c r="AO32" i="11"/>
  <c r="BB31" i="10" s="1"/>
  <c r="FR8" i="3"/>
  <c r="M7" i="47"/>
  <c r="D6" i="46" s="1"/>
  <c r="AL7" i="4" s="1"/>
  <c r="L8" i="47"/>
  <c r="BI12" i="11"/>
  <c r="BK12"/>
  <c r="BG12"/>
  <c r="Z21" i="6"/>
  <c r="E20" i="75"/>
  <c r="E25" i="242"/>
  <c r="BE6" i="3"/>
  <c r="BF6" s="1"/>
  <c r="BG6" s="1"/>
  <c r="BL6" s="1"/>
  <c r="F22" i="6"/>
  <c r="AH10" i="47"/>
  <c r="AI9"/>
  <c r="I8" i="46" s="1"/>
  <c r="CE9" i="4" s="1"/>
  <c r="R24" i="3"/>
  <c r="F25" i="242"/>
  <c r="BQ6" i="3"/>
  <c r="BR6" s="1"/>
  <c r="BS6" s="1"/>
  <c r="BX6" s="1"/>
  <c r="Q17" i="5"/>
  <c r="R17"/>
  <c r="AE5" i="9"/>
  <c r="J25" i="239"/>
  <c r="AE4" i="9" s="1"/>
  <c r="I26" i="240"/>
  <c r="AC6" i="8"/>
  <c r="P28" i="11"/>
  <c r="Y27" i="10" s="1"/>
  <c r="N28" i="11"/>
  <c r="AA27" i="10" s="1"/>
  <c r="R28" i="11"/>
  <c r="X27" i="10" s="1"/>
  <c r="AO11" i="76"/>
  <c r="AM11" s="1"/>
  <c r="AQ11" s="1"/>
  <c r="AH12" i="78" s="1"/>
  <c r="AS12" i="76"/>
  <c r="AJ13" i="78" s="1"/>
  <c r="BZ8" i="9"/>
  <c r="AB30" i="239"/>
  <c r="BX8" i="9"/>
  <c r="BN15" i="3"/>
  <c r="AQ8" i="11"/>
  <c r="AZ7" i="10" s="1"/>
  <c r="AS8" i="11"/>
  <c r="AY7" i="10" s="1"/>
  <c r="AO8" i="11"/>
  <c r="BB7" i="10" s="1"/>
  <c r="B26" i="34"/>
  <c r="B26" i="36" s="1"/>
  <c r="B26" i="39" s="1"/>
  <c r="B26" i="27" s="1"/>
  <c r="X27" i="3" s="1"/>
  <c r="AB27" s="1"/>
  <c r="B26" i="35"/>
  <c r="B26" i="37" s="1"/>
  <c r="B26" i="40" s="1"/>
  <c r="B26" i="28" s="1"/>
  <c r="C12" i="58"/>
  <c r="C13" i="57"/>
  <c r="H14" i="7" s="1"/>
  <c r="B6" i="33"/>
  <c r="B7" i="36"/>
  <c r="B7" i="39" s="1"/>
  <c r="B7" i="27" s="1"/>
  <c r="X8" i="3" s="1"/>
  <c r="AB8" s="1"/>
  <c r="B7" i="37"/>
  <c r="B7" i="40" s="1"/>
  <c r="B7" i="28" s="1"/>
  <c r="BG33" i="11"/>
  <c r="BI33"/>
  <c r="BK33"/>
  <c r="L20" i="75"/>
  <c r="BI21" i="6"/>
  <c r="DB23" i="11"/>
  <c r="DD23"/>
  <c r="CZ23"/>
  <c r="FF15" i="3"/>
  <c r="FR26"/>
  <c r="AJ33" i="11"/>
  <c r="AP32" i="10" s="1"/>
  <c r="AH33" i="11"/>
  <c r="AQ32" i="10" s="1"/>
  <c r="AF33" i="11"/>
  <c r="AS32" i="10" s="1"/>
  <c r="DA10" i="76"/>
  <c r="DE11"/>
  <c r="CO12" i="78" s="1"/>
  <c r="AF11" i="76"/>
  <c r="AJ12"/>
  <c r="AB13" i="78" s="1"/>
  <c r="AD12" i="76"/>
  <c r="AH12" s="1"/>
  <c r="Z13" i="78" s="1"/>
  <c r="N11" i="76"/>
  <c r="R12"/>
  <c r="L13" i="78" s="1"/>
  <c r="L12" i="76"/>
  <c r="P12" s="1"/>
  <c r="J13" i="78" s="1"/>
  <c r="AP4" i="3"/>
  <c r="CW16" i="11"/>
  <c r="DE16"/>
  <c r="CX16" s="1"/>
  <c r="B33"/>
  <c r="B52" i="292"/>
  <c r="J33" i="11"/>
  <c r="C33" s="1"/>
  <c r="BF7" i="9"/>
  <c r="T29" i="239"/>
  <c r="BD7" i="9"/>
  <c r="Y55" i="240"/>
  <c r="BQ33" i="8"/>
  <c r="BS33"/>
  <c r="G25" i="34"/>
  <c r="G25" i="36" s="1"/>
  <c r="G25" i="39" s="1"/>
  <c r="G25" i="27" s="1"/>
  <c r="CF26" i="3" s="1"/>
  <c r="CJ26" s="1"/>
  <c r="G25" i="35"/>
  <c r="G25" i="37" s="1"/>
  <c r="G25" i="40" s="1"/>
  <c r="G25" i="28" s="1"/>
  <c r="BG11" i="76"/>
  <c r="BK12"/>
  <c r="AZ13" i="78" s="1"/>
  <c r="BB13" s="1"/>
  <c r="BD13" s="1"/>
  <c r="BE13" s="1"/>
  <c r="BX12" i="4" s="1"/>
  <c r="DV32" i="11"/>
  <c r="DT32"/>
  <c r="DR32"/>
  <c r="BE14" i="9"/>
  <c r="BF14"/>
  <c r="AU34" i="11"/>
  <c r="G53" i="292"/>
  <c r="BC34" i="11"/>
  <c r="AV34" s="1"/>
  <c r="BJ33" i="10" s="1"/>
  <c r="AJ21" i="6"/>
  <c r="G20" i="75"/>
  <c r="S28" i="8"/>
  <c r="U28" s="1"/>
  <c r="E50" i="240"/>
  <c r="S6" i="11"/>
  <c r="K6"/>
  <c r="L6"/>
  <c r="Z5" i="10" s="1"/>
  <c r="C23" i="292"/>
  <c r="AG11" i="76"/>
  <c r="AK12"/>
  <c r="AC13" i="78" s="1"/>
  <c r="O29" i="71"/>
  <c r="O27" i="70"/>
  <c r="AZ28" i="11"/>
  <c r="BI27" i="10" s="1"/>
  <c r="BB28" i="11"/>
  <c r="BH27" i="10" s="1"/>
  <c r="AX28" i="11"/>
  <c r="BK27" i="10" s="1"/>
  <c r="BR6" i="11"/>
  <c r="CA5" i="10" s="1"/>
  <c r="BT6" i="11"/>
  <c r="BZ5" i="10" s="1"/>
  <c r="BP6" i="11"/>
  <c r="CC5" i="10" s="1"/>
  <c r="C26" i="34"/>
  <c r="C26" i="36" s="1"/>
  <c r="C26" i="39" s="1"/>
  <c r="C26" i="27" s="1"/>
  <c r="AJ27" i="3" s="1"/>
  <c r="AN27" s="1"/>
  <c r="C26" i="35"/>
  <c r="C26" i="37" s="1"/>
  <c r="C26" i="40" s="1"/>
  <c r="C26" i="28" s="1"/>
  <c r="BN27" i="3"/>
  <c r="AV11" i="4"/>
  <c r="E11" i="50"/>
  <c r="AL13" i="78"/>
  <c r="AN13" s="1"/>
  <c r="AO13" s="1"/>
  <c r="BF12" i="4" s="1"/>
  <c r="AM7" i="5"/>
  <c r="CF33" i="11"/>
  <c r="AB15" i="9"/>
  <c r="CO18" i="11"/>
  <c r="DC17" i="10" s="1"/>
  <c r="AV9" i="11"/>
  <c r="BJ8" i="10" s="1"/>
  <c r="DG32" i="11"/>
  <c r="CF14"/>
  <c r="CO32"/>
  <c r="DC31" i="10" s="1"/>
  <c r="BW28" i="11"/>
  <c r="CK27" i="10" s="1"/>
  <c r="CP13" i="78"/>
  <c r="CR13" s="1"/>
  <c r="CS13" s="1"/>
  <c r="DQ12" i="4" s="1"/>
  <c r="AM23" i="11"/>
  <c r="BA22" i="10" s="1"/>
  <c r="U32" i="11"/>
  <c r="H31" i="10" s="1"/>
  <c r="DP15" i="11" l="1"/>
  <c r="DT15"/>
  <c r="DV15"/>
  <c r="DR15"/>
  <c r="BF8" i="8"/>
  <c r="BI8"/>
  <c r="T30" i="240"/>
  <c r="AT41" i="3"/>
  <c r="AU38"/>
  <c r="AU43" s="1"/>
  <c r="H38"/>
  <c r="G41"/>
  <c r="BE8" i="9"/>
  <c r="U30" i="239"/>
  <c r="BE9" i="9" s="1"/>
  <c r="AO23" i="8"/>
  <c r="AM23"/>
  <c r="AJ6"/>
  <c r="J26" i="240"/>
  <c r="AG6" i="8"/>
  <c r="BL5" i="5"/>
  <c r="BL41" s="1"/>
  <c r="W25" i="238"/>
  <c r="BL4" i="5" s="1"/>
  <c r="CQ9"/>
  <c r="DA5" i="3"/>
  <c r="I24" i="242"/>
  <c r="DA4" i="3" s="1"/>
  <c r="DB4" s="1"/>
  <c r="DC4" s="1"/>
  <c r="BT9" i="9"/>
  <c r="BU9"/>
  <c r="AC30" i="240"/>
  <c r="CA9" i="8" s="1"/>
  <c r="CA8"/>
  <c r="AD16" i="11"/>
  <c r="AR15" i="10" s="1"/>
  <c r="AF16" i="11"/>
  <c r="AS15" i="10" s="1"/>
  <c r="AH16" i="11"/>
  <c r="AQ15" i="10" s="1"/>
  <c r="AJ16" i="11"/>
  <c r="AP15" i="10" s="1"/>
  <c r="BS10" i="8"/>
  <c r="BP10"/>
  <c r="AE30" i="238"/>
  <c r="CB9" i="5" s="1"/>
  <c r="CC9" s="1"/>
  <c r="CB8"/>
  <c r="CC8"/>
  <c r="CJ5" i="3"/>
  <c r="CL5" s="1"/>
  <c r="DC8" i="5"/>
  <c r="AP30" i="238"/>
  <c r="DC9" i="5" s="1"/>
  <c r="H8" i="40"/>
  <c r="H8" i="28" s="1"/>
  <c r="E8" i="47"/>
  <c r="B7" i="46" s="1"/>
  <c r="T8" i="4" s="1"/>
  <c r="D9" i="47"/>
  <c r="BD22" i="8"/>
  <c r="BB22"/>
  <c r="V8" i="47"/>
  <c r="F7" i="46" s="1"/>
  <c r="BD8" i="4" s="1"/>
  <c r="U9" i="47"/>
  <c r="H28" i="70"/>
  <c r="H30" i="71"/>
  <c r="BZ19" i="78"/>
  <c r="CB19" s="1"/>
  <c r="CC19" s="1"/>
  <c r="CY18" i="4" s="1"/>
  <c r="BJ13" i="78"/>
  <c r="BL13" s="1"/>
  <c r="BM13" s="1"/>
  <c r="CG12" i="4" s="1"/>
  <c r="D30" i="71"/>
  <c r="D28" i="70"/>
  <c r="H27" i="35"/>
  <c r="H27" i="37" s="1"/>
  <c r="H27" i="40" s="1"/>
  <c r="H27" i="28" s="1"/>
  <c r="H27" i="34"/>
  <c r="H27" i="36" s="1"/>
  <c r="H27" i="39" s="1"/>
  <c r="H27" i="27" s="1"/>
  <c r="CR28" i="3" s="1"/>
  <c r="CV28" s="1"/>
  <c r="CX28" s="1"/>
  <c r="L28" i="70"/>
  <c r="L30" i="71"/>
  <c r="D27" i="35"/>
  <c r="D27" i="37" s="1"/>
  <c r="D27" i="40" s="1"/>
  <c r="D27" i="28" s="1"/>
  <c r="D27" i="34"/>
  <c r="D27" i="36" s="1"/>
  <c r="D27" i="39" s="1"/>
  <c r="D27" i="27" s="1"/>
  <c r="AV28" i="3" s="1"/>
  <c r="L27" i="35"/>
  <c r="L27" i="37" s="1"/>
  <c r="L27" i="40" s="1"/>
  <c r="L27" i="28" s="1"/>
  <c r="L27" i="34"/>
  <c r="L27" i="36" s="1"/>
  <c r="L27" i="39" s="1"/>
  <c r="L27" i="27" s="1"/>
  <c r="EN28" i="3" s="1"/>
  <c r="ER28" s="1"/>
  <c r="ET28" s="1"/>
  <c r="AZ27"/>
  <c r="BB27" s="1"/>
  <c r="G19" i="75"/>
  <c r="AJ20" i="6"/>
  <c r="BG10" i="76"/>
  <c r="BK11"/>
  <c r="AZ12" i="78" s="1"/>
  <c r="BZ9" i="9"/>
  <c r="BX9"/>
  <c r="E28" i="34"/>
  <c r="E28" i="36" s="1"/>
  <c r="E28" i="39" s="1"/>
  <c r="E28" i="27" s="1"/>
  <c r="BH29" i="3" s="1"/>
  <c r="BL29" s="1"/>
  <c r="E28" i="35"/>
  <c r="E28" i="37" s="1"/>
  <c r="E28" i="40" s="1"/>
  <c r="E28" i="28" s="1"/>
  <c r="CJ8" i="11"/>
  <c r="CH8"/>
  <c r="CL8"/>
  <c r="S11" i="76"/>
  <c r="M12" i="78" s="1"/>
  <c r="O10" i="76"/>
  <c r="P23" i="5"/>
  <c r="R23" s="1"/>
  <c r="C45" i="238"/>
  <c r="P24" i="5" s="1"/>
  <c r="R24" s="1"/>
  <c r="DJ15" i="3"/>
  <c r="BR5" i="11"/>
  <c r="CA4" i="10" s="1"/>
  <c r="BP5" i="11"/>
  <c r="CC4" i="10" s="1"/>
  <c r="BT5" i="11"/>
  <c r="BZ4" i="10" s="1"/>
  <c r="B27" i="35"/>
  <c r="B27" i="37" s="1"/>
  <c r="B27" i="40" s="1"/>
  <c r="B27" i="28" s="1"/>
  <c r="B27" i="34"/>
  <c r="B27" i="36" s="1"/>
  <c r="B27" i="39" s="1"/>
  <c r="B27" i="27" s="1"/>
  <c r="X28" i="3" s="1"/>
  <c r="AB28" s="1"/>
  <c r="E10" i="76"/>
  <c r="I11"/>
  <c r="D12" i="78" s="1"/>
  <c r="FF28" i="3"/>
  <c r="EH27"/>
  <c r="DF34" i="11"/>
  <c r="N53" i="292"/>
  <c r="DN34" i="11"/>
  <c r="DG34" s="1"/>
  <c r="AL6"/>
  <c r="AT6"/>
  <c r="AM6" s="1"/>
  <c r="BA5" i="10" s="1"/>
  <c r="F23" i="292"/>
  <c r="M11" i="71"/>
  <c r="M10" i="70" s="1"/>
  <c r="M10" i="285"/>
  <c r="P29" i="11"/>
  <c r="Y28" i="10" s="1"/>
  <c r="N29" i="11"/>
  <c r="AA28" i="10" s="1"/>
  <c r="R29" i="11"/>
  <c r="X28" i="10" s="1"/>
  <c r="AP27" i="3"/>
  <c r="O30" i="71"/>
  <c r="O28" i="70"/>
  <c r="T30" i="239"/>
  <c r="BF8" i="9"/>
  <c r="BD8"/>
  <c r="B34" i="11"/>
  <c r="B53" i="292"/>
  <c r="J34" i="11"/>
  <c r="C34" s="1"/>
  <c r="AF10" i="76"/>
  <c r="AJ11"/>
  <c r="AB12" i="78" s="1"/>
  <c r="AD11" i="76"/>
  <c r="AH11" s="1"/>
  <c r="Z12" i="78" s="1"/>
  <c r="BI20" i="6"/>
  <c r="L19" i="75"/>
  <c r="C12" i="57"/>
  <c r="H13" i="7" s="1"/>
  <c r="C11" i="58"/>
  <c r="AO10" i="76"/>
  <c r="AM10" s="1"/>
  <c r="AQ10" s="1"/>
  <c r="AH11" i="78" s="1"/>
  <c r="AS11" i="76"/>
  <c r="AJ12" i="78" s="1"/>
  <c r="Z20" i="6"/>
  <c r="E19" i="75"/>
  <c r="CV8" i="5"/>
  <c r="CX8" s="1"/>
  <c r="AM30" i="238"/>
  <c r="CV9" i="5" s="1"/>
  <c r="CX9" s="1"/>
  <c r="CS9" i="11"/>
  <c r="DB8" i="10" s="1"/>
  <c r="CU9" i="11"/>
  <c r="DA8" i="10" s="1"/>
  <c r="CQ9" i="11"/>
  <c r="DD8" i="10" s="1"/>
  <c r="E29" i="70"/>
  <c r="E31" i="71"/>
  <c r="M8" i="76"/>
  <c r="Q9"/>
  <c r="K10" i="78" s="1"/>
  <c r="AV10" i="4"/>
  <c r="E10" i="50"/>
  <c r="BV34" i="11"/>
  <c r="J53" i="292"/>
  <c r="CD34" i="11"/>
  <c r="U8" i="4"/>
  <c r="B8" i="50"/>
  <c r="BI23" i="11"/>
  <c r="BK23"/>
  <c r="BG23"/>
  <c r="F27" i="35"/>
  <c r="F27" i="37" s="1"/>
  <c r="F27" i="40" s="1"/>
  <c r="F27" i="28" s="1"/>
  <c r="F27" i="34"/>
  <c r="F27" i="36" s="1"/>
  <c r="F27" i="39" s="1"/>
  <c r="F27" i="27" s="1"/>
  <c r="BT28" i="3" s="1"/>
  <c r="BX28" s="1"/>
  <c r="O19" i="75"/>
  <c r="BX20" i="6"/>
  <c r="BB18" i="11"/>
  <c r="BH17" i="10" s="1"/>
  <c r="AX18" i="11"/>
  <c r="BK17" i="10" s="1"/>
  <c r="AZ18" i="11"/>
  <c r="BI17" i="10" s="1"/>
  <c r="BN28" i="3"/>
  <c r="W33" i="11"/>
  <c r="I32" i="10" s="1"/>
  <c r="Y33" i="11"/>
  <c r="G32" i="10" s="1"/>
  <c r="AA33" i="11"/>
  <c r="F32" i="10" s="1"/>
  <c r="GD27" i="3"/>
  <c r="G29" i="71"/>
  <c r="G27" i="70"/>
  <c r="BO5" i="5"/>
  <c r="BO41" s="1"/>
  <c r="BM41"/>
  <c r="U5" i="8"/>
  <c r="R41"/>
  <c r="DR10" i="11"/>
  <c r="DT10"/>
  <c r="DV10"/>
  <c r="F19" i="75"/>
  <c r="AE20" i="6"/>
  <c r="AU11" i="11"/>
  <c r="G30" i="292"/>
  <c r="BC11" i="11"/>
  <c r="AV11" s="1"/>
  <c r="BJ10" i="10" s="1"/>
  <c r="B28" i="70"/>
  <c r="B30" i="71"/>
  <c r="I6" i="47"/>
  <c r="C5" i="46" s="1"/>
  <c r="AC6" i="4" s="1"/>
  <c r="H7" i="47"/>
  <c r="BB8" i="3"/>
  <c r="BD11" i="47"/>
  <c r="BE10"/>
  <c r="N9" i="46" s="1"/>
  <c r="DX10" i="4" s="1"/>
  <c r="AL34" i="11"/>
  <c r="F53" i="292"/>
  <c r="AT34" i="11"/>
  <c r="AM34" s="1"/>
  <c r="BA33" i="10" s="1"/>
  <c r="CR7" i="76"/>
  <c r="CV8"/>
  <c r="CG9" i="78" s="1"/>
  <c r="AE8" i="76"/>
  <c r="AI9"/>
  <c r="AA10" i="78" s="1"/>
  <c r="B25" i="11"/>
  <c r="J25"/>
  <c r="N28" i="70"/>
  <c r="N30" i="71"/>
  <c r="AD9" i="47"/>
  <c r="AE8"/>
  <c r="H7" i="46" s="1"/>
  <c r="BV8" i="4" s="1"/>
  <c r="CT11" i="76"/>
  <c r="CE12" i="78" s="1"/>
  <c r="CP10" i="76"/>
  <c r="CO11"/>
  <c r="CS11" s="1"/>
  <c r="CD12" i="78" s="1"/>
  <c r="C19" i="75"/>
  <c r="P20" i="6"/>
  <c r="BI9" i="47"/>
  <c r="O8" i="46" s="1"/>
  <c r="EG9" i="4" s="1"/>
  <c r="BH10" i="47"/>
  <c r="CN34" i="11"/>
  <c r="L53" i="292"/>
  <c r="CV34" i="11"/>
  <c r="CO34" s="1"/>
  <c r="DC33" i="10" s="1"/>
  <c r="K30" i="71"/>
  <c r="K28" i="70"/>
  <c r="AH34" i="11"/>
  <c r="AQ33" i="10" s="1"/>
  <c r="AF34" i="11"/>
  <c r="AS33" i="10" s="1"/>
  <c r="AJ34" i="11"/>
  <c r="AP33" i="10" s="1"/>
  <c r="DB24" i="11"/>
  <c r="DD24"/>
  <c r="CZ24"/>
  <c r="R10" i="47"/>
  <c r="E9" i="46" s="1"/>
  <c r="AU10" i="4" s="1"/>
  <c r="Q11" i="47"/>
  <c r="G10" i="3"/>
  <c r="H10" s="1"/>
  <c r="I10" s="1"/>
  <c r="P10" s="1"/>
  <c r="AT10"/>
  <c r="AU10" s="1"/>
  <c r="AZ10" s="1"/>
  <c r="B18" i="75"/>
  <c r="K19" i="6"/>
  <c r="DJ28" i="3"/>
  <c r="F8" i="76"/>
  <c r="J9"/>
  <c r="E10" i="78" s="1"/>
  <c r="I53" i="292"/>
  <c r="BM34" i="11"/>
  <c r="BU34"/>
  <c r="BN34" s="1"/>
  <c r="CB33" i="10" s="1"/>
  <c r="Y11" i="11"/>
  <c r="G10" i="10" s="1"/>
  <c r="W11" i="11"/>
  <c r="I10" i="10" s="1"/>
  <c r="AA11" i="11"/>
  <c r="F10" i="10" s="1"/>
  <c r="AX10" i="76"/>
  <c r="BB11"/>
  <c r="AR12" i="78" s="1"/>
  <c r="AV11" i="76"/>
  <c r="AZ11" s="1"/>
  <c r="AP12" i="78" s="1"/>
  <c r="H8" i="39"/>
  <c r="H8" i="27" s="1"/>
  <c r="CR9" i="3" s="1"/>
  <c r="CV9" s="1"/>
  <c r="BE11" i="76"/>
  <c r="BI11" s="1"/>
  <c r="AX12" i="78" s="1"/>
  <c r="I13" i="39"/>
  <c r="I13" i="27" s="1"/>
  <c r="DD14" i="3" s="1"/>
  <c r="DH14" s="1"/>
  <c r="L29" i="11"/>
  <c r="Z28" i="10" s="1"/>
  <c r="N10" i="76"/>
  <c r="R11"/>
  <c r="L12" i="78" s="1"/>
  <c r="L11" i="76"/>
  <c r="P11" s="1"/>
  <c r="J12" i="78" s="1"/>
  <c r="L9" i="47"/>
  <c r="M8"/>
  <c r="D7" i="46" s="1"/>
  <c r="AL8" i="4" s="1"/>
  <c r="BX9" i="76"/>
  <c r="BW10"/>
  <c r="CA10" s="1"/>
  <c r="BN11" i="78" s="1"/>
  <c r="CB10" i="76"/>
  <c r="BO11" i="78" s="1"/>
  <c r="J28" i="70"/>
  <c r="J30" i="71"/>
  <c r="I28" i="34"/>
  <c r="I28" i="36" s="1"/>
  <c r="I28" i="39" s="1"/>
  <c r="I28" i="27" s="1"/>
  <c r="DD29" i="3" s="1"/>
  <c r="DH29" s="1"/>
  <c r="I28" i="35"/>
  <c r="I28" i="37" s="1"/>
  <c r="I28" i="40" s="1"/>
  <c r="I28" i="28" s="1"/>
  <c r="K19" i="75"/>
  <c r="BD20" i="6"/>
  <c r="G26" i="34"/>
  <c r="G26" i="36" s="1"/>
  <c r="G26" i="39" s="1"/>
  <c r="G26" i="27" s="1"/>
  <c r="CF27" i="3" s="1"/>
  <c r="CJ27" s="1"/>
  <c r="G26" i="35"/>
  <c r="G26" i="37" s="1"/>
  <c r="G26" i="40" s="1"/>
  <c r="G26" i="28" s="1"/>
  <c r="K26" i="238"/>
  <c r="AJ6" i="5"/>
  <c r="R8" i="3"/>
  <c r="BN20" i="6"/>
  <c r="M19" i="75"/>
  <c r="CM17" i="76"/>
  <c r="BY18" i="78" s="1"/>
  <c r="CI16" i="76"/>
  <c r="C27" i="34"/>
  <c r="C27" i="36" s="1"/>
  <c r="C27" i="39" s="1"/>
  <c r="C27" i="27" s="1"/>
  <c r="AJ28" i="3" s="1"/>
  <c r="AN28" s="1"/>
  <c r="C27" i="35"/>
  <c r="C27" i="37" s="1"/>
  <c r="C27" i="40" s="1"/>
  <c r="C27" i="28" s="1"/>
  <c r="G9" i="3"/>
  <c r="H9" s="1"/>
  <c r="I9" s="1"/>
  <c r="P9" s="1"/>
  <c r="AT9"/>
  <c r="AU9" s="1"/>
  <c r="AZ9" s="1"/>
  <c r="DW10" i="76"/>
  <c r="DE11" i="78" s="1"/>
  <c r="DS9" i="76"/>
  <c r="AU9" i="47"/>
  <c r="AV8"/>
  <c r="L7" i="46" s="1"/>
  <c r="DF8" i="4" s="1"/>
  <c r="O27" i="34"/>
  <c r="O27" i="36" s="1"/>
  <c r="O27" i="39" s="1"/>
  <c r="O27" i="27" s="1"/>
  <c r="FX28" i="3" s="1"/>
  <c r="GB28" s="1"/>
  <c r="O27" i="35"/>
  <c r="O27" i="37" s="1"/>
  <c r="O27" i="40" s="1"/>
  <c r="O27" i="28" s="1"/>
  <c r="K5" i="11"/>
  <c r="S5"/>
  <c r="L5" s="1"/>
  <c r="Z4" i="10" s="1"/>
  <c r="S29" i="8"/>
  <c r="U29" s="1"/>
  <c r="E51" i="240"/>
  <c r="AZ34" i="11"/>
  <c r="BI33" i="10" s="1"/>
  <c r="AX34" i="11"/>
  <c r="BK33" i="10" s="1"/>
  <c r="BB34" i="11"/>
  <c r="BH33" i="10" s="1"/>
  <c r="CL26" i="3"/>
  <c r="DB16" i="11"/>
  <c r="CZ16"/>
  <c r="DD16"/>
  <c r="AE41" i="9"/>
  <c r="F24" i="242"/>
  <c r="BQ4" i="3" s="1"/>
  <c r="BR4" s="1"/>
  <c r="BS4" s="1"/>
  <c r="BX4" s="1"/>
  <c r="BQ5"/>
  <c r="AH11" i="47"/>
  <c r="AI10"/>
  <c r="I9" i="46" s="1"/>
  <c r="CE10" i="4" s="1"/>
  <c r="E24" i="242"/>
  <c r="BE4" i="3" s="1"/>
  <c r="BF4" s="1"/>
  <c r="BG4" s="1"/>
  <c r="BL4" s="1"/>
  <c r="BE5"/>
  <c r="CN10" i="11"/>
  <c r="L29" i="292"/>
  <c r="CV10" i="11"/>
  <c r="CO10" s="1"/>
  <c r="DC9" i="10" s="1"/>
  <c r="CU24" i="11"/>
  <c r="DA23" i="10" s="1"/>
  <c r="CQ24" i="11"/>
  <c r="DD23" i="10" s="1"/>
  <c r="CS24" i="11"/>
  <c r="DB23" i="10" s="1"/>
  <c r="CE9" i="11"/>
  <c r="K28" i="292"/>
  <c r="CM9" i="11"/>
  <c r="P25" i="239"/>
  <c r="AV5" i="9"/>
  <c r="AV41" s="1"/>
  <c r="AT5"/>
  <c r="AT41" s="1"/>
  <c r="FF13" i="3"/>
  <c r="F28" i="70"/>
  <c r="F30" i="71"/>
  <c r="V41" i="3"/>
  <c r="W38"/>
  <c r="W10" i="76"/>
  <c r="AA11"/>
  <c r="T12" i="78" s="1"/>
  <c r="AQ24" i="11"/>
  <c r="AZ23" i="10" s="1"/>
  <c r="AS24" i="11"/>
  <c r="AY23" i="10" s="1"/>
  <c r="AO24" i="11"/>
  <c r="BB23" i="10" s="1"/>
  <c r="AT20" i="6"/>
  <c r="I19" i="75"/>
  <c r="AR6" i="5"/>
  <c r="AT6" s="1"/>
  <c r="O26" i="238"/>
  <c r="P22" i="8"/>
  <c r="B44" i="240"/>
  <c r="M22" i="8"/>
  <c r="N26" i="238"/>
  <c r="AQ6" i="5"/>
  <c r="AY4" i="8"/>
  <c r="AV4"/>
  <c r="CJ34" i="11"/>
  <c r="CH34"/>
  <c r="CL34"/>
  <c r="BI13"/>
  <c r="BK13"/>
  <c r="BG13"/>
  <c r="AQ33"/>
  <c r="AZ32" i="10" s="1"/>
  <c r="AO33" i="11"/>
  <c r="BB32" i="10" s="1"/>
  <c r="AS33" i="11"/>
  <c r="AY32" i="10" s="1"/>
  <c r="I25" i="239"/>
  <c r="AA4" i="9" s="1"/>
  <c r="AA5"/>
  <c r="AA41" s="1"/>
  <c r="G24" i="11"/>
  <c r="I24"/>
  <c r="E24"/>
  <c r="DB34"/>
  <c r="CZ34"/>
  <c r="DD34"/>
  <c r="DV33"/>
  <c r="DT33"/>
  <c r="DR33"/>
  <c r="BG34"/>
  <c r="BI34"/>
  <c r="BK34"/>
  <c r="DQ9" i="76"/>
  <c r="DU10"/>
  <c r="DC11" i="78" s="1"/>
  <c r="DP10" i="76"/>
  <c r="DT10" s="1"/>
  <c r="DB11" i="78" s="1"/>
  <c r="CG16" i="76"/>
  <c r="CK17"/>
  <c r="BW18" i="78" s="1"/>
  <c r="CY9" i="76"/>
  <c r="CX10"/>
  <c r="DB10" s="1"/>
  <c r="CL11" i="78" s="1"/>
  <c r="DC10" i="76"/>
  <c r="CM11" i="78" s="1"/>
  <c r="CS33" i="11"/>
  <c r="DB32" i="10" s="1"/>
  <c r="CU33" i="11"/>
  <c r="DA32" i="10" s="1"/>
  <c r="CQ33" i="11"/>
  <c r="DD32" i="10" s="1"/>
  <c r="AZ29" i="11"/>
  <c r="BI28" i="10" s="1"/>
  <c r="BB29" i="11"/>
  <c r="BH28" i="10" s="1"/>
  <c r="AX29" i="11"/>
  <c r="BK28" i="10" s="1"/>
  <c r="Z10" i="76"/>
  <c r="S11" i="78" s="1"/>
  <c r="V9" i="76"/>
  <c r="K27" i="34"/>
  <c r="K27" i="36" s="1"/>
  <c r="K27" i="39" s="1"/>
  <c r="K27" i="27" s="1"/>
  <c r="EB28" i="3" s="1"/>
  <c r="EF28" s="1"/>
  <c r="K27" i="35"/>
  <c r="K27" i="37" s="1"/>
  <c r="K27" i="40" s="1"/>
  <c r="K27" i="28" s="1"/>
  <c r="DK33" i="11"/>
  <c r="DM33"/>
  <c r="DI33"/>
  <c r="Y5" i="5"/>
  <c r="Y41" s="1"/>
  <c r="W41"/>
  <c r="AQ7" i="11"/>
  <c r="AZ6" i="10" s="1"/>
  <c r="AS7" i="11"/>
  <c r="AY6" i="10" s="1"/>
  <c r="AO7" i="11"/>
  <c r="BB6" i="10" s="1"/>
  <c r="N19" i="75"/>
  <c r="BS20" i="6"/>
  <c r="CS19" i="11"/>
  <c r="DB18" i="10" s="1"/>
  <c r="CU19" i="11"/>
  <c r="DA18" i="10" s="1"/>
  <c r="CQ19" i="11"/>
  <c r="DD18" i="10" s="1"/>
  <c r="C45" i="239"/>
  <c r="L24" i="9" s="1"/>
  <c r="L23"/>
  <c r="M26" i="238"/>
  <c r="AL6" i="5"/>
  <c r="AM6" s="1"/>
  <c r="DD8"/>
  <c r="AQ30" i="238"/>
  <c r="DD9" i="5" s="1"/>
  <c r="DE9" s="1"/>
  <c r="AZ24" i="11"/>
  <c r="BI23" i="10" s="1"/>
  <c r="BB24" i="11"/>
  <c r="BH23" i="10" s="1"/>
  <c r="AX24" i="11"/>
  <c r="BK23" i="10" s="1"/>
  <c r="L25" i="238"/>
  <c r="AK4" i="5" s="1"/>
  <c r="AK5"/>
  <c r="AB30" i="240"/>
  <c r="CC8" i="8"/>
  <c r="BZ8"/>
  <c r="J19" i="75"/>
  <c r="AY20" i="6"/>
  <c r="AL12" i="78"/>
  <c r="AN12" s="1"/>
  <c r="AO12" s="1"/>
  <c r="BF11" i="4" s="1"/>
  <c r="C11" i="76"/>
  <c r="G11" s="1"/>
  <c r="B12" i="78" s="1"/>
  <c r="F12" s="1"/>
  <c r="H12" s="1"/>
  <c r="I12" s="1"/>
  <c r="V11" i="4" s="1"/>
  <c r="N13" i="78"/>
  <c r="P13" s="1"/>
  <c r="Q13" s="1"/>
  <c r="AE12" i="4" s="1"/>
  <c r="BE23" i="11"/>
  <c r="DP10"/>
  <c r="I13" i="40"/>
  <c r="I13" i="28" s="1"/>
  <c r="AD34" i="11"/>
  <c r="AR33" i="10" s="1"/>
  <c r="CX24" i="11"/>
  <c r="U11"/>
  <c r="H10" i="10" s="1"/>
  <c r="AU35" i="11"/>
  <c r="G54" i="292"/>
  <c r="BC35" i="11"/>
  <c r="AV35" s="1"/>
  <c r="BJ34" i="10" s="1"/>
  <c r="AD8" i="3"/>
  <c r="AC5" i="8"/>
  <c r="AC41" s="1"/>
  <c r="I25" i="240"/>
  <c r="AC4" i="8" s="1"/>
  <c r="M9" i="51"/>
  <c r="E9" i="49" s="1"/>
  <c r="K8" i="51"/>
  <c r="B6"/>
  <c r="D7"/>
  <c r="B7" i="49" s="1"/>
  <c r="BD24" i="11"/>
  <c r="BL24"/>
  <c r="BE24" s="1"/>
  <c r="AP8" i="76"/>
  <c r="AT9"/>
  <c r="AK10" i="78" s="1"/>
  <c r="CE35" i="11"/>
  <c r="K54" i="292"/>
  <c r="CM35" i="11"/>
  <c r="CF35" s="1"/>
  <c r="F21" i="6"/>
  <c r="BJ10" i="76"/>
  <c r="AY11" i="78" s="1"/>
  <c r="BF9" i="76"/>
  <c r="BE10"/>
  <c r="BI10" s="1"/>
  <c r="AX11" i="78" s="1"/>
  <c r="AW8" i="76"/>
  <c r="BA9"/>
  <c r="AQ10" i="78" s="1"/>
  <c r="CW35" i="11"/>
  <c r="M54" i="292"/>
  <c r="DE35" i="11"/>
  <c r="N27" i="35"/>
  <c r="N27" i="37" s="1"/>
  <c r="N27" i="40" s="1"/>
  <c r="N27" i="28" s="1"/>
  <c r="N27" i="34"/>
  <c r="N27" i="36" s="1"/>
  <c r="N27" i="39" s="1"/>
  <c r="N27" i="27" s="1"/>
  <c r="FL28" i="3" s="1"/>
  <c r="FP28" s="1"/>
  <c r="DO34" i="11"/>
  <c r="O53" i="292"/>
  <c r="DW34" i="11"/>
  <c r="AI5" i="3"/>
  <c r="AH41"/>
  <c r="BD35" i="11"/>
  <c r="H54" i="292"/>
  <c r="BL35" i="11"/>
  <c r="BE35" s="1"/>
  <c r="DV27" i="3"/>
  <c r="BZ27"/>
  <c r="M28" i="34"/>
  <c r="M28" i="36" s="1"/>
  <c r="M28" i="39" s="1"/>
  <c r="M28" i="27" s="1"/>
  <c r="EZ29" i="3" s="1"/>
  <c r="FD29" s="1"/>
  <c r="M28" i="35"/>
  <c r="M28" i="37" s="1"/>
  <c r="M28" i="40" s="1"/>
  <c r="M28" i="28" s="1"/>
  <c r="AF8" i="11"/>
  <c r="AS7" i="10" s="1"/>
  <c r="AH8" i="11"/>
  <c r="AQ7" i="10" s="1"/>
  <c r="AJ8" i="11"/>
  <c r="AP7" i="10" s="1"/>
  <c r="BH8" i="76"/>
  <c r="BL9"/>
  <c r="BA10" i="78" s="1"/>
  <c r="DJ7" i="76"/>
  <c r="DN8"/>
  <c r="CW9" i="78" s="1"/>
  <c r="AK11" i="76"/>
  <c r="AC12" i="78" s="1"/>
  <c r="AG10" i="76"/>
  <c r="P6" i="11"/>
  <c r="Y5" i="10" s="1"/>
  <c r="R6" i="11"/>
  <c r="X5" i="10" s="1"/>
  <c r="N6" i="11"/>
  <c r="AA5" i="10" s="1"/>
  <c r="BS34" i="8"/>
  <c r="Y56" i="240"/>
  <c r="BQ34" i="8"/>
  <c r="G33" i="11"/>
  <c r="E33"/>
  <c r="I33"/>
  <c r="DE10" i="76"/>
  <c r="CO11" i="78" s="1"/>
  <c r="DA9" i="76"/>
  <c r="B5" i="33"/>
  <c r="B6" i="36"/>
  <c r="B6" i="39" s="1"/>
  <c r="B6" i="27" s="1"/>
  <c r="X7" i="3" s="1"/>
  <c r="AB7" s="1"/>
  <c r="B6" i="37"/>
  <c r="B6" i="40" s="1"/>
  <c r="B6" i="28" s="1"/>
  <c r="AD27" i="3"/>
  <c r="BZ6"/>
  <c r="BN6"/>
  <c r="G7" i="4"/>
  <c r="AQ11" i="47"/>
  <c r="AR10"/>
  <c r="K9" i="46" s="1"/>
  <c r="CW10" i="4" s="1"/>
  <c r="CA33" i="11"/>
  <c r="CJ32" i="10" s="1"/>
  <c r="BY33" i="11"/>
  <c r="CL32" i="10" s="1"/>
  <c r="CC33" i="11"/>
  <c r="CI32" i="10" s="1"/>
  <c r="J27" i="35"/>
  <c r="J27" i="37" s="1"/>
  <c r="J27" i="40" s="1"/>
  <c r="J27" i="28" s="1"/>
  <c r="J27" i="34"/>
  <c r="J27" i="36" s="1"/>
  <c r="J27" i="39" s="1"/>
  <c r="J27" i="27" s="1"/>
  <c r="DP28" i="3" s="1"/>
  <c r="DT28" s="1"/>
  <c r="I29" i="70"/>
  <c r="I31" i="71"/>
  <c r="BC11" i="76"/>
  <c r="AS12" i="78" s="1"/>
  <c r="AY10" i="76"/>
  <c r="AB5" i="9"/>
  <c r="AB41" s="1"/>
  <c r="H25" i="239"/>
  <c r="Z5" i="9"/>
  <c r="Z41" s="1"/>
  <c r="T34" i="11"/>
  <c r="D53" i="292"/>
  <c r="AB34" i="11"/>
  <c r="U34" s="1"/>
  <c r="H33" i="10" s="1"/>
  <c r="BX9" i="8"/>
  <c r="BU9"/>
  <c r="AY11" i="47"/>
  <c r="AZ10"/>
  <c r="M9" i="46" s="1"/>
  <c r="DO10" i="4" s="1"/>
  <c r="AZ10" i="11"/>
  <c r="BI9" i="10" s="1"/>
  <c r="AX10" i="11"/>
  <c r="BK9" i="10" s="1"/>
  <c r="BB10" i="11"/>
  <c r="BH9" i="10" s="1"/>
  <c r="X8" i="76"/>
  <c r="AB9"/>
  <c r="U10" i="78" s="1"/>
  <c r="U20" i="6"/>
  <c r="D19" i="75"/>
  <c r="H7" i="34"/>
  <c r="H7" i="36" s="1"/>
  <c r="H7" i="31"/>
  <c r="H8" i="32" s="1"/>
  <c r="H7" i="38" s="1"/>
  <c r="H6" i="29"/>
  <c r="H7" i="35"/>
  <c r="H7" i="37" s="1"/>
  <c r="CF8" i="76"/>
  <c r="CJ9"/>
  <c r="BV10" i="78" s="1"/>
  <c r="AR10" i="76"/>
  <c r="AI11" i="78" s="1"/>
  <c r="AN9" i="76"/>
  <c r="C30" i="71"/>
  <c r="C28" i="70"/>
  <c r="I12" i="35"/>
  <c r="I12" i="37" s="1"/>
  <c r="I12" i="34"/>
  <c r="I12" i="36" s="1"/>
  <c r="I11" i="29"/>
  <c r="I12" i="31"/>
  <c r="I13" i="32" s="1"/>
  <c r="I12" i="38" s="1"/>
  <c r="K11" i="60"/>
  <c r="K11" i="59" s="1"/>
  <c r="X12" i="7" s="1"/>
  <c r="K10" i="61"/>
  <c r="H18" i="75"/>
  <c r="AO19" i="6"/>
  <c r="K25" i="239"/>
  <c r="AF4" i="9" s="1"/>
  <c r="AG4" s="1"/>
  <c r="AF5"/>
  <c r="AF41" s="1"/>
  <c r="M67" i="6"/>
  <c r="AX5" s="1"/>
  <c r="BC38"/>
  <c r="AI38"/>
  <c r="BC5"/>
  <c r="O5"/>
  <c r="J38"/>
  <c r="O35"/>
  <c r="Y33"/>
  <c r="BW32"/>
  <c r="Y31"/>
  <c r="BW30"/>
  <c r="AX35"/>
  <c r="BM33"/>
  <c r="AD33"/>
  <c r="AN31"/>
  <c r="AN30"/>
  <c r="J30"/>
  <c r="AX29"/>
  <c r="J29"/>
  <c r="AX28"/>
  <c r="AN28"/>
  <c r="BM34"/>
  <c r="BC35"/>
  <c r="AN34"/>
  <c r="AX33"/>
  <c r="J33"/>
  <c r="AD32"/>
  <c r="BW35"/>
  <c r="BR35"/>
  <c r="BC34"/>
  <c r="J34"/>
  <c r="BC33"/>
  <c r="T33"/>
  <c r="AX31"/>
  <c r="J31"/>
  <c r="BC30"/>
  <c r="BH29"/>
  <c r="AI29"/>
  <c r="BR28"/>
  <c r="AD28"/>
  <c r="BH27"/>
  <c r="AI27"/>
  <c r="BC26"/>
  <c r="AD26"/>
  <c r="BH25"/>
  <c r="BR24"/>
  <c r="BC24"/>
  <c r="AD24"/>
  <c r="AI23"/>
  <c r="BR22"/>
  <c r="BC22"/>
  <c r="BH21"/>
  <c r="AI21"/>
  <c r="BR20"/>
  <c r="AD20"/>
  <c r="BH19"/>
  <c r="AI19"/>
  <c r="BC18"/>
  <c r="AD18"/>
  <c r="BH17"/>
  <c r="BR16"/>
  <c r="BC16"/>
  <c r="AD16"/>
  <c r="AI15"/>
  <c r="BR14"/>
  <c r="BC14"/>
  <c r="BH13"/>
  <c r="AI13"/>
  <c r="BR12"/>
  <c r="BC12"/>
  <c r="AD12"/>
  <c r="BH11"/>
  <c r="AI11"/>
  <c r="BR10"/>
  <c r="AX34"/>
  <c r="AI32"/>
  <c r="BM30"/>
  <c r="O29"/>
  <c r="J27"/>
  <c r="O26"/>
  <c r="AS24"/>
  <c r="AS23"/>
  <c r="Y23"/>
  <c r="J22"/>
  <c r="AN21"/>
  <c r="AX20"/>
  <c r="AS19"/>
  <c r="Y19"/>
  <c r="Y18"/>
  <c r="O17"/>
  <c r="AX15"/>
  <c r="AN14"/>
  <c r="AN13"/>
  <c r="J13"/>
  <c r="T12"/>
  <c r="AN11"/>
  <c r="J11"/>
  <c r="AX4"/>
  <c r="O36"/>
  <c r="E13"/>
  <c r="AD35"/>
  <c r="T31"/>
  <c r="BW28"/>
  <c r="AX27"/>
  <c r="AN27"/>
  <c r="AX26"/>
  <c r="BW25"/>
  <c r="AS25"/>
  <c r="Y25"/>
  <c r="Y24"/>
  <c r="O23"/>
  <c r="AX21"/>
  <c r="Y20"/>
  <c r="O19"/>
  <c r="O18"/>
  <c r="BW16"/>
  <c r="AN16"/>
  <c r="T15"/>
  <c r="BM14"/>
  <c r="T14"/>
  <c r="BM13"/>
  <c r="BM12"/>
  <c r="AX11"/>
  <c r="BH10"/>
  <c r="AI10"/>
  <c r="BR9"/>
  <c r="BC9"/>
  <c r="AD9"/>
  <c r="BH8"/>
  <c r="AI8"/>
  <c r="BR7"/>
  <c r="BC7"/>
  <c r="AD7"/>
  <c r="BH6"/>
  <c r="AI6"/>
  <c r="O4"/>
  <c r="BW37"/>
  <c r="BW36"/>
  <c r="E28"/>
  <c r="AS32"/>
  <c r="Y30"/>
  <c r="T27"/>
  <c r="AN26"/>
  <c r="BM24"/>
  <c r="BW23"/>
  <c r="J21"/>
  <c r="BM19"/>
  <c r="AS18"/>
  <c r="AN33"/>
  <c r="BC31"/>
  <c r="O27"/>
  <c r="BM25"/>
  <c r="AN24"/>
  <c r="T23"/>
  <c r="BM22"/>
  <c r="O22"/>
  <c r="BW20"/>
  <c r="AN20"/>
  <c r="T19"/>
  <c r="BM18"/>
  <c r="BW17"/>
  <c r="J17"/>
  <c r="T16"/>
  <c r="BM15"/>
  <c r="AX14"/>
  <c r="AS13"/>
  <c r="AS11"/>
  <c r="O10"/>
  <c r="Y9"/>
  <c r="BW8"/>
  <c r="O8"/>
  <c r="Y7"/>
  <c r="BW6"/>
  <c r="O6"/>
  <c r="BR4"/>
  <c r="BR37"/>
  <c r="AN37"/>
  <c r="AD37"/>
  <c r="BR36"/>
  <c r="AN36"/>
  <c r="AD36"/>
  <c r="E34"/>
  <c r="E20"/>
  <c r="E16"/>
  <c r="BW26"/>
  <c r="T25"/>
  <c r="J23"/>
  <c r="BW21"/>
  <c r="AS20"/>
  <c r="J18"/>
  <c r="Y17"/>
  <c r="Y14"/>
  <c r="BW11"/>
  <c r="J10"/>
  <c r="AN8"/>
  <c r="T7"/>
  <c r="AI4"/>
  <c r="BH36"/>
  <c r="T36"/>
  <c r="AN17"/>
  <c r="Y15"/>
  <c r="BW12"/>
  <c r="O11"/>
  <c r="T10"/>
  <c r="AX9"/>
  <c r="AS7"/>
  <c r="T6"/>
  <c r="BM4"/>
  <c r="AS4"/>
  <c r="BM37"/>
  <c r="E33"/>
  <c r="O13"/>
  <c r="Y11"/>
  <c r="T9"/>
  <c r="AX6"/>
  <c r="E14"/>
  <c r="AN15"/>
  <c r="O12"/>
  <c r="J9"/>
  <c r="AX8"/>
  <c r="J8"/>
  <c r="AS6"/>
  <c r="Y4"/>
  <c r="AX37"/>
  <c r="AX36"/>
  <c r="E15"/>
  <c r="AX16"/>
  <c r="BW10"/>
  <c r="AN10"/>
  <c r="AN9"/>
  <c r="BM8"/>
  <c r="T8"/>
  <c r="BM7"/>
  <c r="AX7"/>
  <c r="BM6"/>
  <c r="BC37"/>
  <c r="T37"/>
  <c r="BC36"/>
  <c r="E8"/>
  <c r="E12"/>
  <c r="E31"/>
  <c r="E7"/>
  <c r="E17"/>
  <c r="E29"/>
  <c r="E26"/>
  <c r="E30"/>
  <c r="E18"/>
  <c r="E37"/>
  <c r="E22"/>
  <c r="E25"/>
  <c r="E32"/>
  <c r="E35"/>
  <c r="E11"/>
  <c r="E5"/>
  <c r="E21"/>
  <c r="E36"/>
  <c r="FR27" i="3"/>
  <c r="CJ15" i="11"/>
  <c r="CL15"/>
  <c r="CH15"/>
  <c r="AC35"/>
  <c r="E54" i="292"/>
  <c r="AK35" i="11"/>
  <c r="AD35" s="1"/>
  <c r="AR34" i="10" s="1"/>
  <c r="AE6" i="8"/>
  <c r="H26" i="240"/>
  <c r="AB6" i="8"/>
  <c r="AC30" i="239"/>
  <c r="BY9" i="9" s="1"/>
  <c r="BY8"/>
  <c r="M11" i="35"/>
  <c r="M11" i="37" s="1"/>
  <c r="M11" i="40" s="1"/>
  <c r="M11" i="28" s="1"/>
  <c r="M11" i="34"/>
  <c r="M11" i="36" s="1"/>
  <c r="M11" i="39" s="1"/>
  <c r="M11" i="27" s="1"/>
  <c r="EZ12" i="3" s="1"/>
  <c r="FD12" s="1"/>
  <c r="Y11" i="47"/>
  <c r="Z10"/>
  <c r="G9" i="46" s="1"/>
  <c r="BM10" i="4" s="1"/>
  <c r="K30" i="11"/>
  <c r="C49" i="292"/>
  <c r="S30" i="11"/>
  <c r="BO8" i="76"/>
  <c r="BS9"/>
  <c r="BG10" i="78" s="1"/>
  <c r="BI18" i="11"/>
  <c r="BK18"/>
  <c r="BG18"/>
  <c r="BR33"/>
  <c r="CA32" i="10" s="1"/>
  <c r="BP33" i="11"/>
  <c r="CC32" i="10" s="1"/>
  <c r="BT33" i="11"/>
  <c r="BZ32" i="10" s="1"/>
  <c r="P25" i="238"/>
  <c r="AS4" i="5" s="1"/>
  <c r="AS5"/>
  <c r="AS41" s="1"/>
  <c r="M29" i="70"/>
  <c r="M31" i="71"/>
  <c r="BQ10" i="76"/>
  <c r="BU11"/>
  <c r="BI12" i="78" s="1"/>
  <c r="BN11" i="76"/>
  <c r="BR11" s="1"/>
  <c r="BF12" i="78" s="1"/>
  <c r="H10" i="76"/>
  <c r="C11" i="78" s="1"/>
  <c r="D9" i="76"/>
  <c r="C10"/>
  <c r="G10" s="1"/>
  <c r="B11" i="78" s="1"/>
  <c r="AC7" i="11"/>
  <c r="E24" i="292"/>
  <c r="AK7" i="11"/>
  <c r="AL11" i="47"/>
  <c r="AM10"/>
  <c r="J9" i="46" s="1"/>
  <c r="CN10" i="4" s="1"/>
  <c r="DH9" i="76"/>
  <c r="DG10"/>
  <c r="DK10" s="1"/>
  <c r="CT11" i="78" s="1"/>
  <c r="DL10" i="76"/>
  <c r="CU11" i="78" s="1"/>
  <c r="B45" i="239"/>
  <c r="M23" i="9"/>
  <c r="K23"/>
  <c r="AD13" i="78"/>
  <c r="AF13" s="1"/>
  <c r="AG13" s="1"/>
  <c r="AW12" i="4" s="1"/>
  <c r="CF8" i="11"/>
  <c r="BR12" i="78"/>
  <c r="BT12" s="1"/>
  <c r="BU12" s="1"/>
  <c r="CP11" i="4" s="1"/>
  <c r="BN5" i="11"/>
  <c r="CB4" i="10" s="1"/>
  <c r="BE13" i="11"/>
  <c r="C24"/>
  <c r="DF12" i="78"/>
  <c r="DH12" s="1"/>
  <c r="DI12" s="1"/>
  <c r="EI11" i="4" s="1"/>
  <c r="CP12" i="78"/>
  <c r="CR12" s="1"/>
  <c r="CS12" s="1"/>
  <c r="DQ11" i="4" s="1"/>
  <c r="U11" i="76"/>
  <c r="Y11" s="1"/>
  <c r="R12" i="78" s="1"/>
  <c r="AT13"/>
  <c r="AV13" s="1"/>
  <c r="AW13" s="1"/>
  <c r="BO12" i="4" s="1"/>
  <c r="BF9" i="8" l="1"/>
  <c r="BI9"/>
  <c r="V12" i="78"/>
  <c r="X12" s="1"/>
  <c r="Y12" s="1"/>
  <c r="AN11" i="4" s="1"/>
  <c r="M11" s="1"/>
  <c r="AD14" i="6"/>
  <c r="BH15"/>
  <c r="AI17"/>
  <c r="BR18"/>
  <c r="BC20"/>
  <c r="AD22"/>
  <c r="BH23"/>
  <c r="AI25"/>
  <c r="BR26"/>
  <c r="BC28"/>
  <c r="AD30"/>
  <c r="AX32"/>
  <c r="AI34"/>
  <c r="BH31"/>
  <c r="O34"/>
  <c r="J28"/>
  <c r="AN29"/>
  <c r="AX30"/>
  <c r="Y34"/>
  <c r="O32"/>
  <c r="BW5"/>
  <c r="O38"/>
  <c r="O43" s="1"/>
  <c r="DE8" i="5"/>
  <c r="AG5" i="8"/>
  <c r="AG41" s="1"/>
  <c r="AJ5"/>
  <c r="AJ41" s="1"/>
  <c r="J25" i="240"/>
  <c r="DB5" i="3"/>
  <c r="DA41"/>
  <c r="I38"/>
  <c r="I43" s="1"/>
  <c r="H41"/>
  <c r="BB12" i="78"/>
  <c r="BD12" s="1"/>
  <c r="BE12" s="1"/>
  <c r="BX11" i="4" s="1"/>
  <c r="BM36" i="6"/>
  <c r="AD4"/>
  <c r="BC4"/>
  <c r="J6"/>
  <c r="AN6"/>
  <c r="AS8"/>
  <c r="BM9"/>
  <c r="AX10"/>
  <c r="AS12"/>
  <c r="Y13"/>
  <c r="AS15"/>
  <c r="E24"/>
  <c r="T4"/>
  <c r="BH37"/>
  <c r="J7"/>
  <c r="AN7"/>
  <c r="AS9"/>
  <c r="AS10"/>
  <c r="Y12"/>
  <c r="J16"/>
  <c r="AS17"/>
  <c r="T20"/>
  <c r="BM21"/>
  <c r="AS22"/>
  <c r="BM23"/>
  <c r="Y26"/>
  <c r="E6"/>
  <c r="E19"/>
  <c r="E27"/>
  <c r="Y36"/>
  <c r="AI36"/>
  <c r="AS36"/>
  <c r="Y37"/>
  <c r="AI37"/>
  <c r="AS37"/>
  <c r="AN4"/>
  <c r="BW4"/>
  <c r="Y6"/>
  <c r="O7"/>
  <c r="BW7"/>
  <c r="Y8"/>
  <c r="O9"/>
  <c r="BW9"/>
  <c r="Y10"/>
  <c r="AX12"/>
  <c r="J14"/>
  <c r="J15"/>
  <c r="BW15"/>
  <c r="AS16"/>
  <c r="BM17"/>
  <c r="T18"/>
  <c r="BW18"/>
  <c r="O20"/>
  <c r="BM20"/>
  <c r="T21"/>
  <c r="AN22"/>
  <c r="BW22"/>
  <c r="O24"/>
  <c r="O25"/>
  <c r="J26"/>
  <c r="BW27"/>
  <c r="BR31"/>
  <c r="AI35"/>
  <c r="J19"/>
  <c r="BW19"/>
  <c r="T22"/>
  <c r="T24"/>
  <c r="BW24"/>
  <c r="BM26"/>
  <c r="Y29"/>
  <c r="T32"/>
  <c r="E9"/>
  <c r="J36"/>
  <c r="J37"/>
  <c r="J4"/>
  <c r="AD6"/>
  <c r="BC6"/>
  <c r="BR6"/>
  <c r="AI7"/>
  <c r="BH7"/>
  <c r="AD8"/>
  <c r="BC8"/>
  <c r="BR8"/>
  <c r="AI9"/>
  <c r="BH9"/>
  <c r="AD10"/>
  <c r="BC10"/>
  <c r="BM10"/>
  <c r="BM11"/>
  <c r="AX13"/>
  <c r="BW13"/>
  <c r="AS14"/>
  <c r="BW14"/>
  <c r="O16"/>
  <c r="BM16"/>
  <c r="T17"/>
  <c r="AN18"/>
  <c r="AX19"/>
  <c r="O21"/>
  <c r="Y22"/>
  <c r="AX23"/>
  <c r="AX24"/>
  <c r="AN25"/>
  <c r="AX25"/>
  <c r="T26"/>
  <c r="Y27"/>
  <c r="AS27"/>
  <c r="O28"/>
  <c r="BW29"/>
  <c r="BC32"/>
  <c r="E10"/>
  <c r="E23"/>
  <c r="O37"/>
  <c r="BH4"/>
  <c r="T11"/>
  <c r="J12"/>
  <c r="AN12"/>
  <c r="T13"/>
  <c r="O14"/>
  <c r="O15"/>
  <c r="Y16"/>
  <c r="AX17"/>
  <c r="AX18"/>
  <c r="AN19"/>
  <c r="J20"/>
  <c r="Y21"/>
  <c r="AS21"/>
  <c r="AX22"/>
  <c r="AN23"/>
  <c r="J24"/>
  <c r="J25"/>
  <c r="AS26"/>
  <c r="Y28"/>
  <c r="O30"/>
  <c r="AI31"/>
  <c r="BR32"/>
  <c r="BR34"/>
  <c r="AD11"/>
  <c r="BC11"/>
  <c r="BR11"/>
  <c r="AI12"/>
  <c r="BH12"/>
  <c r="AD13"/>
  <c r="BC13"/>
  <c r="BR13"/>
  <c r="AI14"/>
  <c r="BH14"/>
  <c r="AD15"/>
  <c r="BC15"/>
  <c r="BR15"/>
  <c r="AI16"/>
  <c r="BH16"/>
  <c r="AD17"/>
  <c r="BC17"/>
  <c r="BR17"/>
  <c r="AI18"/>
  <c r="BH18"/>
  <c r="AD19"/>
  <c r="BC19"/>
  <c r="BR19"/>
  <c r="AI20"/>
  <c r="BH20"/>
  <c r="AD21"/>
  <c r="BC21"/>
  <c r="BR21"/>
  <c r="AI22"/>
  <c r="BH22"/>
  <c r="AD23"/>
  <c r="BC23"/>
  <c r="BR23"/>
  <c r="AI24"/>
  <c r="BH24"/>
  <c r="AD25"/>
  <c r="BC25"/>
  <c r="BR25"/>
  <c r="AI26"/>
  <c r="BH26"/>
  <c r="AD27"/>
  <c r="BC27"/>
  <c r="BR27"/>
  <c r="AI28"/>
  <c r="BH28"/>
  <c r="AD29"/>
  <c r="BC29"/>
  <c r="BR29"/>
  <c r="AI30"/>
  <c r="BH30"/>
  <c r="AS31"/>
  <c r="J32"/>
  <c r="BM32"/>
  <c r="AI33"/>
  <c r="BR33"/>
  <c r="AD34"/>
  <c r="AS35"/>
  <c r="BH35"/>
  <c r="BW34"/>
  <c r="AD31"/>
  <c r="BM31"/>
  <c r="BH32"/>
  <c r="AS33"/>
  <c r="J35"/>
  <c r="T34"/>
  <c r="AS34"/>
  <c r="BH34"/>
  <c r="BM27"/>
  <c r="T28"/>
  <c r="AS28"/>
  <c r="BM28"/>
  <c r="T29"/>
  <c r="AS29"/>
  <c r="BM29"/>
  <c r="T30"/>
  <c r="AS30"/>
  <c r="BR30"/>
  <c r="AN32"/>
  <c r="BH33"/>
  <c r="T35"/>
  <c r="AN35"/>
  <c r="BM35"/>
  <c r="O31"/>
  <c r="BW31"/>
  <c r="Y32"/>
  <c r="O33"/>
  <c r="BW33"/>
  <c r="Y35"/>
  <c r="AI5"/>
  <c r="AX38"/>
  <c r="AD38"/>
  <c r="BR38"/>
  <c r="T5"/>
  <c r="AN5"/>
  <c r="BH5"/>
  <c r="BH43" s="1"/>
  <c r="T38"/>
  <c r="BJ12" i="78"/>
  <c r="BL12" s="1"/>
  <c r="BM12" s="1"/>
  <c r="CG11" i="4" s="1"/>
  <c r="AN38" i="6"/>
  <c r="AN43" s="1"/>
  <c r="Y38"/>
  <c r="BR5"/>
  <c r="J28" i="3"/>
  <c r="P28" s="1"/>
  <c r="R28" s="1"/>
  <c r="AZ28"/>
  <c r="BB28" s="1"/>
  <c r="U10" i="47"/>
  <c r="V9"/>
  <c r="F8" i="46" s="1"/>
  <c r="BD9" i="4" s="1"/>
  <c r="E9" i="47"/>
  <c r="B8" i="46" s="1"/>
  <c r="T9" i="4" s="1"/>
  <c r="D10" i="47"/>
  <c r="Y5" i="6"/>
  <c r="BW38"/>
  <c r="BM38"/>
  <c r="L28" i="34"/>
  <c r="L28" i="36" s="1"/>
  <c r="L28" i="39" s="1"/>
  <c r="L28" i="27" s="1"/>
  <c r="EN29" i="3" s="1"/>
  <c r="ER29" s="1"/>
  <c r="ET29" s="1"/>
  <c r="L28" i="35"/>
  <c r="L28" i="37" s="1"/>
  <c r="L28" i="40" s="1"/>
  <c r="L28" i="28" s="1"/>
  <c r="D29" i="70"/>
  <c r="D31" i="71"/>
  <c r="H28" i="35"/>
  <c r="H28" i="37" s="1"/>
  <c r="H28" i="40" s="1"/>
  <c r="H28" i="28" s="1"/>
  <c r="H28" i="34"/>
  <c r="H28" i="36" s="1"/>
  <c r="H28" i="39" s="1"/>
  <c r="H28" i="27" s="1"/>
  <c r="CR29" i="3" s="1"/>
  <c r="CV29" s="1"/>
  <c r="CX29" s="1"/>
  <c r="BM5" i="6"/>
  <c r="AS38"/>
  <c r="L31" i="71"/>
  <c r="L29" i="70"/>
  <c r="D28" i="35"/>
  <c r="D28" i="37" s="1"/>
  <c r="D28" i="40" s="1"/>
  <c r="D28" i="28" s="1"/>
  <c r="D28" i="34"/>
  <c r="D28" i="36" s="1"/>
  <c r="D28" i="39" s="1"/>
  <c r="D28" i="27" s="1"/>
  <c r="AV29" i="3" s="1"/>
  <c r="H31" i="71"/>
  <c r="H29" i="70"/>
  <c r="BH38" i="6"/>
  <c r="AD5"/>
  <c r="E38"/>
  <c r="E43" s="1"/>
  <c r="CH12" i="78"/>
  <c r="CJ12" s="1"/>
  <c r="CK12" s="1"/>
  <c r="DH11" i="4" s="1"/>
  <c r="FF12" i="3"/>
  <c r="I32" i="71"/>
  <c r="I30" i="70"/>
  <c r="DV34" i="11"/>
  <c r="DT34"/>
  <c r="DR34"/>
  <c r="N18" i="75"/>
  <c r="BS19" i="6"/>
  <c r="CY8" i="76"/>
  <c r="CX9"/>
  <c r="DB9" s="1"/>
  <c r="CL10" i="78" s="1"/>
  <c r="DC9" i="76"/>
  <c r="CM10" i="78" s="1"/>
  <c r="BZ4" i="3"/>
  <c r="CX9"/>
  <c r="R10"/>
  <c r="N31" i="71"/>
  <c r="N29" i="70"/>
  <c r="AU12" i="11"/>
  <c r="G31" i="292"/>
  <c r="BC12" i="11"/>
  <c r="AV12" s="1"/>
  <c r="BJ11" i="10" s="1"/>
  <c r="G30" i="71"/>
  <c r="G28" i="70"/>
  <c r="CA34" i="11"/>
  <c r="CJ33" i="10" s="1"/>
  <c r="BY34" i="11"/>
  <c r="CL33" i="10" s="1"/>
  <c r="CC34" i="11"/>
  <c r="CI33" i="10" s="1"/>
  <c r="M7" i="76"/>
  <c r="Q8"/>
  <c r="K9" i="78" s="1"/>
  <c r="E18" i="75"/>
  <c r="Z19" i="6"/>
  <c r="C10" i="58"/>
  <c r="C11" i="57"/>
  <c r="H12" i="7" s="1"/>
  <c r="M10" i="35"/>
  <c r="M10" i="37" s="1"/>
  <c r="M10" i="40" s="1"/>
  <c r="M10" i="28" s="1"/>
  <c r="M10" i="34"/>
  <c r="M10" i="36" s="1"/>
  <c r="M10" i="39" s="1"/>
  <c r="M10" i="27" s="1"/>
  <c r="EZ11" i="3" s="1"/>
  <c r="FD11" s="1"/>
  <c r="O9" i="76"/>
  <c r="S10"/>
  <c r="M11" i="78" s="1"/>
  <c r="M24" i="9"/>
  <c r="K24"/>
  <c r="AK6" i="11"/>
  <c r="E23" i="292"/>
  <c r="AC6" i="11"/>
  <c r="M32" i="71"/>
  <c r="M30" i="70"/>
  <c r="P30" i="11"/>
  <c r="Y29" i="10" s="1"/>
  <c r="N30" i="11"/>
  <c r="AA29" i="10" s="1"/>
  <c r="R30" i="11"/>
  <c r="X29" i="10" s="1"/>
  <c r="Z11" i="47"/>
  <c r="G10" i="46" s="1"/>
  <c r="BM11" i="4" s="1"/>
  <c r="Y12" i="47"/>
  <c r="AH35" i="11"/>
  <c r="AQ34" i="10" s="1"/>
  <c r="AJ35" i="11"/>
  <c r="AP34" i="10" s="1"/>
  <c r="AF35" i="11"/>
  <c r="AS34" i="10" s="1"/>
  <c r="BC43" i="6"/>
  <c r="F20"/>
  <c r="AB8" i="76"/>
  <c r="U9" i="78" s="1"/>
  <c r="X7" i="76"/>
  <c r="Y34" i="11"/>
  <c r="G33" i="10" s="1"/>
  <c r="W34" i="11"/>
  <c r="I33" i="10" s="1"/>
  <c r="AA34" i="11"/>
  <c r="F33" i="10" s="1"/>
  <c r="B4" i="33"/>
  <c r="B5" i="36"/>
  <c r="B5" i="39" s="1"/>
  <c r="B5" i="27" s="1"/>
  <c r="X6" i="3" s="1"/>
  <c r="AB6" s="1"/>
  <c r="B5" i="37"/>
  <c r="B5" i="40" s="1"/>
  <c r="B5" i="28" s="1"/>
  <c r="AG9" i="76"/>
  <c r="AK10"/>
  <c r="AC11" i="78" s="1"/>
  <c r="BI35" i="11"/>
  <c r="BG35"/>
  <c r="BK35"/>
  <c r="AN5" i="3"/>
  <c r="AI43"/>
  <c r="DB35" i="11"/>
  <c r="DD35"/>
  <c r="CZ35"/>
  <c r="AT8" i="76"/>
  <c r="AK9" i="78" s="1"/>
  <c r="AP7" i="76"/>
  <c r="U7" i="4"/>
  <c r="B7" i="50"/>
  <c r="AZ35" i="11"/>
  <c r="BI34" i="10" s="1"/>
  <c r="AX35" i="11"/>
  <c r="BK34" i="10" s="1"/>
  <c r="BB35" i="11"/>
  <c r="BH34" i="10" s="1"/>
  <c r="AK41" i="5"/>
  <c r="W43" i="3"/>
  <c r="AV4" i="9"/>
  <c r="AT4"/>
  <c r="CS10" i="11"/>
  <c r="DB9" i="10" s="1"/>
  <c r="CU10" i="11"/>
  <c r="DA9" i="10" s="1"/>
  <c r="CQ10" i="11"/>
  <c r="DD9" i="10" s="1"/>
  <c r="BF5" i="3"/>
  <c r="BE41"/>
  <c r="BR5"/>
  <c r="BQ41"/>
  <c r="S30" i="8"/>
  <c r="U30" s="1"/>
  <c r="E52" i="240"/>
  <c r="AV9" i="47"/>
  <c r="L8" i="46" s="1"/>
  <c r="DF9" i="4" s="1"/>
  <c r="AU10" i="47"/>
  <c r="R9" i="3"/>
  <c r="CL27"/>
  <c r="DJ29"/>
  <c r="G8" i="4"/>
  <c r="N9" i="76"/>
  <c r="R10"/>
  <c r="L11" i="78" s="1"/>
  <c r="L10" i="76"/>
  <c r="P10" s="1"/>
  <c r="J11" i="78" s="1"/>
  <c r="N11" s="1"/>
  <c r="P11" s="1"/>
  <c r="Q11" s="1"/>
  <c r="AE10" i="4" s="1"/>
  <c r="BT34" i="11"/>
  <c r="BZ33" i="10" s="1"/>
  <c r="BR34" i="11"/>
  <c r="CA33" i="10" s="1"/>
  <c r="BP34" i="11"/>
  <c r="CC33" i="10" s="1"/>
  <c r="BB10" i="3"/>
  <c r="CS34" i="11"/>
  <c r="DB33" i="10" s="1"/>
  <c r="CQ34" i="11"/>
  <c r="DD33" i="10" s="1"/>
  <c r="CU34" i="11"/>
  <c r="DA33" i="10" s="1"/>
  <c r="BI10" i="47"/>
  <c r="O9" i="46" s="1"/>
  <c r="EG10" i="4" s="1"/>
  <c r="BH11" i="47"/>
  <c r="AE9"/>
  <c r="H8" i="46" s="1"/>
  <c r="BV9" i="4" s="1"/>
  <c r="AD10" i="47"/>
  <c r="G25" i="11"/>
  <c r="I25"/>
  <c r="E25"/>
  <c r="AE7" i="76"/>
  <c r="AI8"/>
  <c r="AA9" i="78" s="1"/>
  <c r="BD12" i="47"/>
  <c r="BE11"/>
  <c r="N10" i="46" s="1"/>
  <c r="DX11" i="4" s="1"/>
  <c r="EB11" s="1"/>
  <c r="F18" i="75"/>
  <c r="AE19" i="6"/>
  <c r="G27" i="34"/>
  <c r="G27" i="36" s="1"/>
  <c r="G27" i="39" s="1"/>
  <c r="G27" i="27" s="1"/>
  <c r="CF28" i="3" s="1"/>
  <c r="CJ28" s="1"/>
  <c r="G27" i="35"/>
  <c r="G27" i="37" s="1"/>
  <c r="G27" i="40" s="1"/>
  <c r="G27" i="28" s="1"/>
  <c r="AO9" i="76"/>
  <c r="AS10"/>
  <c r="AJ11" i="78" s="1"/>
  <c r="G34" i="11"/>
  <c r="E34"/>
  <c r="I34"/>
  <c r="O31" i="71"/>
  <c r="O29" i="70"/>
  <c r="M10" i="71"/>
  <c r="M9" i="70" s="1"/>
  <c r="M9" i="285"/>
  <c r="N54" i="292"/>
  <c r="DF35" i="11"/>
  <c r="DN35"/>
  <c r="AD28" i="3"/>
  <c r="AL11" i="78"/>
  <c r="AN11" s="1"/>
  <c r="AO11" s="1"/>
  <c r="BF10" i="4" s="1"/>
  <c r="I12" i="40"/>
  <c r="I12" i="28" s="1"/>
  <c r="CP11" i="78"/>
  <c r="CR11" s="1"/>
  <c r="CS11" s="1"/>
  <c r="DQ10" i="4" s="1"/>
  <c r="DS10" s="1"/>
  <c r="DF11" i="78"/>
  <c r="DH11" s="1"/>
  <c r="DI11" s="1"/>
  <c r="EI10" i="4" s="1"/>
  <c r="AT12" i="78"/>
  <c r="AV12" s="1"/>
  <c r="AW12" s="1"/>
  <c r="BO11" i="4" s="1"/>
  <c r="AL12" i="47"/>
  <c r="AM11"/>
  <c r="J10" i="46" s="1"/>
  <c r="CN11" i="4" s="1"/>
  <c r="CR11" s="1"/>
  <c r="M29" i="34"/>
  <c r="M29" i="36" s="1"/>
  <c r="M29" i="39" s="1"/>
  <c r="M29" i="27" s="1"/>
  <c r="EZ30" i="3" s="1"/>
  <c r="FD30" s="1"/>
  <c r="M29" i="35"/>
  <c r="M29" i="37" s="1"/>
  <c r="M29" i="40" s="1"/>
  <c r="M29" i="28" s="1"/>
  <c r="H17" i="75"/>
  <c r="AO18" i="6"/>
  <c r="C28" i="34"/>
  <c r="C28" i="36" s="1"/>
  <c r="C28" i="39" s="1"/>
  <c r="C28" i="27" s="1"/>
  <c r="AJ29" i="3" s="1"/>
  <c r="AN29" s="1"/>
  <c r="C28" i="35"/>
  <c r="C28" i="37" s="1"/>
  <c r="C28" i="40" s="1"/>
  <c r="C28" i="28" s="1"/>
  <c r="CJ8" i="76"/>
  <c r="BV9" i="78" s="1"/>
  <c r="CF7" i="76"/>
  <c r="AR11" i="47"/>
  <c r="K10" i="46" s="1"/>
  <c r="CW11" i="4" s="1"/>
  <c r="AQ12" i="47"/>
  <c r="DA8" i="76"/>
  <c r="DE9"/>
  <c r="CO10" i="78" s="1"/>
  <c r="BL8" i="76"/>
  <c r="BA9" i="78" s="1"/>
  <c r="BH7" i="76"/>
  <c r="BD36" i="11"/>
  <c r="H55" i="292"/>
  <c r="BL36" i="11"/>
  <c r="CW36"/>
  <c r="M55" i="292"/>
  <c r="DE36" i="11"/>
  <c r="D6" i="51"/>
  <c r="B6" i="49" s="1"/>
  <c r="B5" i="51"/>
  <c r="CC9" i="8"/>
  <c r="BZ9"/>
  <c r="EH28" i="3"/>
  <c r="N25" i="238"/>
  <c r="AQ4" i="5" s="1"/>
  <c r="AQ5"/>
  <c r="AQ41" s="1"/>
  <c r="I18" i="75"/>
  <c r="AT19" i="6"/>
  <c r="J31" i="71"/>
  <c r="J29" i="70"/>
  <c r="L10" i="47"/>
  <c r="M9"/>
  <c r="D8" i="46" s="1"/>
  <c r="AL9" i="4" s="1"/>
  <c r="J8" i="76"/>
  <c r="E9" i="78" s="1"/>
  <c r="F7" i="76"/>
  <c r="B17" i="75"/>
  <c r="K18" i="6"/>
  <c r="CP9" i="76"/>
  <c r="CO10"/>
  <c r="CS10" s="1"/>
  <c r="CD11" i="78" s="1"/>
  <c r="CT10" i="76"/>
  <c r="CE11" i="78" s="1"/>
  <c r="AL35" i="11"/>
  <c r="F54" i="292"/>
  <c r="AT35" i="11"/>
  <c r="AM35" s="1"/>
  <c r="BA34" i="10" s="1"/>
  <c r="B31" i="71"/>
  <c r="B29" i="70"/>
  <c r="BX19" i="6"/>
  <c r="O18" i="75"/>
  <c r="AJ19" i="6"/>
  <c r="G18" i="75"/>
  <c r="DL9" i="76"/>
  <c r="CU10" i="78" s="1"/>
  <c r="DH8" i="76"/>
  <c r="DG9"/>
  <c r="DK9" s="1"/>
  <c r="CT10" i="78" s="1"/>
  <c r="AJ7" i="11"/>
  <c r="AP6" i="10" s="1"/>
  <c r="AF7" i="11"/>
  <c r="AS6" i="10" s="1"/>
  <c r="AH7" i="11"/>
  <c r="AQ6" i="10" s="1"/>
  <c r="D8" i="76"/>
  <c r="H9"/>
  <c r="C10" i="78" s="1"/>
  <c r="BU10" i="76"/>
  <c r="BI11" i="78" s="1"/>
  <c r="BQ9" i="76"/>
  <c r="BN10"/>
  <c r="BR10" s="1"/>
  <c r="BF11" i="78" s="1"/>
  <c r="AX43" i="6"/>
  <c r="BR43"/>
  <c r="T43"/>
  <c r="Y43"/>
  <c r="BM43"/>
  <c r="H6" i="34"/>
  <c r="H6" i="36" s="1"/>
  <c r="H5" i="29"/>
  <c r="H6" i="31"/>
  <c r="H7" i="32" s="1"/>
  <c r="H6" i="38" s="1"/>
  <c r="H6" i="35"/>
  <c r="H6" i="37" s="1"/>
  <c r="D18" i="75"/>
  <c r="U19" i="6"/>
  <c r="AY9" i="76"/>
  <c r="BC10"/>
  <c r="AS11" i="78" s="1"/>
  <c r="DV28" i="3"/>
  <c r="AD7"/>
  <c r="Y57" i="240"/>
  <c r="BQ35" i="8"/>
  <c r="BS35"/>
  <c r="DN7" i="76"/>
  <c r="CW8" i="78" s="1"/>
  <c r="DJ6" i="76"/>
  <c r="DO35" i="11"/>
  <c r="O54" i="292"/>
  <c r="DW35" i="11"/>
  <c r="DP35" s="1"/>
  <c r="BF8" i="76"/>
  <c r="BE9"/>
  <c r="BI9" s="1"/>
  <c r="AX10" i="78" s="1"/>
  <c r="BJ9" i="76"/>
  <c r="AY10" i="78" s="1"/>
  <c r="CJ35" i="11"/>
  <c r="CH35"/>
  <c r="CL35"/>
  <c r="AV9" i="4"/>
  <c r="E9" i="50"/>
  <c r="V8" i="76"/>
  <c r="U9"/>
  <c r="Y9" s="1"/>
  <c r="R10" i="78" s="1"/>
  <c r="Z9" i="76"/>
  <c r="S10" i="78" s="1"/>
  <c r="CG15" i="76"/>
  <c r="CK16"/>
  <c r="BW17" i="78" s="1"/>
  <c r="O25" i="238"/>
  <c r="AR4" i="5" s="1"/>
  <c r="AT4" s="1"/>
  <c r="AR5"/>
  <c r="W9" i="76"/>
  <c r="AA10"/>
  <c r="T11" i="78" s="1"/>
  <c r="F28" i="34"/>
  <c r="F28" i="36" s="1"/>
  <c r="F28" i="39" s="1"/>
  <c r="F28" i="27" s="1"/>
  <c r="BT29" i="3" s="1"/>
  <c r="BX29" s="1"/>
  <c r="F28" i="35"/>
  <c r="F28" i="37" s="1"/>
  <c r="F28" i="40" s="1"/>
  <c r="F28" i="28" s="1"/>
  <c r="CE10" i="11"/>
  <c r="CM10"/>
  <c r="AH12" i="47"/>
  <c r="AI11"/>
  <c r="I10" i="46" s="1"/>
  <c r="CE11" i="4" s="1"/>
  <c r="CI11" s="1"/>
  <c r="BB9" i="3"/>
  <c r="CM16" i="76"/>
  <c r="BY17" i="78" s="1"/>
  <c r="CI15" i="76"/>
  <c r="BW9"/>
  <c r="CA9" s="1"/>
  <c r="BN10" i="78" s="1"/>
  <c r="CB9" i="76"/>
  <c r="BO10" i="78" s="1"/>
  <c r="BX8" i="76"/>
  <c r="BM35" i="11"/>
  <c r="I54" i="292"/>
  <c r="BU35" i="11"/>
  <c r="BN35" s="1"/>
  <c r="CB34" i="10" s="1"/>
  <c r="K31" i="71"/>
  <c r="K29" i="70"/>
  <c r="P19" i="6"/>
  <c r="C18" i="75"/>
  <c r="AQ34" i="11"/>
  <c r="AZ33" i="10" s="1"/>
  <c r="AS34" i="11"/>
  <c r="AY33" i="10" s="1"/>
  <c r="AO34" i="11"/>
  <c r="BB33" i="10" s="1"/>
  <c r="I7" i="47"/>
  <c r="C6" i="46" s="1"/>
  <c r="AC7" i="4" s="1"/>
  <c r="H8" i="47"/>
  <c r="AZ11" i="11"/>
  <c r="BI10" i="10" s="1"/>
  <c r="BB11" i="11"/>
  <c r="BH10" i="10" s="1"/>
  <c r="AX11" i="11"/>
  <c r="BK10" i="10" s="1"/>
  <c r="BV35" i="11"/>
  <c r="J54" i="292"/>
  <c r="CD35" i="11"/>
  <c r="BW35" s="1"/>
  <c r="CK34" i="10" s="1"/>
  <c r="E29" i="34"/>
  <c r="E29" i="36" s="1"/>
  <c r="E29" i="39" s="1"/>
  <c r="E29" i="27" s="1"/>
  <c r="BH30" i="3" s="1"/>
  <c r="BL30" s="1"/>
  <c r="E29" i="35"/>
  <c r="E29" i="37" s="1"/>
  <c r="E29" i="40" s="1"/>
  <c r="E29" i="28" s="1"/>
  <c r="L18" i="75"/>
  <c r="BI19" i="6"/>
  <c r="AF9" i="76"/>
  <c r="AJ10"/>
  <c r="AB11" i="78" s="1"/>
  <c r="AD10" i="76"/>
  <c r="AH10" s="1"/>
  <c r="Z11" i="78" s="1"/>
  <c r="O28" i="35"/>
  <c r="O28" i="37" s="1"/>
  <c r="O28" i="40" s="1"/>
  <c r="O28" i="28" s="1"/>
  <c r="O28" i="34"/>
  <c r="O28" i="36" s="1"/>
  <c r="O28" i="39" s="1"/>
  <c r="O28" i="27" s="1"/>
  <c r="FX29" i="3" s="1"/>
  <c r="GB29" s="1"/>
  <c r="AQ6" i="11"/>
  <c r="AZ5" i="10" s="1"/>
  <c r="AS6" i="11"/>
  <c r="AY5" i="10" s="1"/>
  <c r="AO6" i="11"/>
  <c r="BB5" i="10" s="1"/>
  <c r="E9" i="76"/>
  <c r="I10"/>
  <c r="D11" i="78" s="1"/>
  <c r="F11" s="1"/>
  <c r="H11" s="1"/>
  <c r="I11" s="1"/>
  <c r="V10" i="4" s="1"/>
  <c r="BN29" i="3"/>
  <c r="BG9" i="76"/>
  <c r="BK10"/>
  <c r="AZ11" i="78" s="1"/>
  <c r="AD12"/>
  <c r="AF12" s="1"/>
  <c r="AG12" s="1"/>
  <c r="AW11" i="4" s="1"/>
  <c r="L30" i="11"/>
  <c r="Z29" i="10" s="1"/>
  <c r="I12" i="39"/>
  <c r="I12" i="27" s="1"/>
  <c r="DD13" i="3" s="1"/>
  <c r="DH13" s="1"/>
  <c r="CX35" i="11"/>
  <c r="AG5" i="9"/>
  <c r="AG41" s="1"/>
  <c r="C25" i="11"/>
  <c r="K31"/>
  <c r="C50" i="292"/>
  <c r="S31" i="11"/>
  <c r="L31" s="1"/>
  <c r="Z30" i="10" s="1"/>
  <c r="AD43" i="6"/>
  <c r="BW43"/>
  <c r="I10" i="29"/>
  <c r="I11" i="31"/>
  <c r="I12" i="32" s="1"/>
  <c r="I11" i="38" s="1"/>
  <c r="I11" i="35"/>
  <c r="I11" i="37" s="1"/>
  <c r="I11" i="34"/>
  <c r="I11" i="36" s="1"/>
  <c r="AY12" i="47"/>
  <c r="AZ11"/>
  <c r="M10" i="46" s="1"/>
  <c r="DO11" i="4" s="1"/>
  <c r="DS11" s="1"/>
  <c r="AB4" i="9"/>
  <c r="Z4"/>
  <c r="FR28" i="3"/>
  <c r="AW7" i="76"/>
  <c r="BA8"/>
  <c r="AQ9" i="78" s="1"/>
  <c r="K55" i="292"/>
  <c r="CE36" i="11"/>
  <c r="CM36"/>
  <c r="CF36" s="1"/>
  <c r="B45" i="240"/>
  <c r="P23" i="8"/>
  <c r="M23"/>
  <c r="CJ9" i="11"/>
  <c r="CH9"/>
  <c r="CL9"/>
  <c r="BN4" i="3"/>
  <c r="DS8" i="76"/>
  <c r="DW9"/>
  <c r="DE10" i="78" s="1"/>
  <c r="M18" i="75"/>
  <c r="BN19" i="6"/>
  <c r="BO7" i="76"/>
  <c r="BS8"/>
  <c r="BG9" i="78" s="1"/>
  <c r="H25" i="240"/>
  <c r="AE5" i="8"/>
  <c r="AE41" s="1"/>
  <c r="AB5"/>
  <c r="AB41" s="1"/>
  <c r="AC36" i="11"/>
  <c r="E55" i="292"/>
  <c r="AK36" i="11"/>
  <c r="AD36" s="1"/>
  <c r="AR35" i="10" s="1"/>
  <c r="AI43" i="6"/>
  <c r="K9" i="61"/>
  <c r="K10" i="60"/>
  <c r="K10" i="59" s="1"/>
  <c r="X11" i="7" s="1"/>
  <c r="C31" i="71"/>
  <c r="C29" i="70"/>
  <c r="AN8" i="76"/>
  <c r="AR9"/>
  <c r="AI10" i="78" s="1"/>
  <c r="T35" i="11"/>
  <c r="D54" i="292"/>
  <c r="AB35" i="11"/>
  <c r="U35" s="1"/>
  <c r="H34" i="10" s="1"/>
  <c r="I29" i="34"/>
  <c r="I29" i="36" s="1"/>
  <c r="I29" i="39" s="1"/>
  <c r="I29" i="27" s="1"/>
  <c r="DD30" i="3" s="1"/>
  <c r="DH30" s="1"/>
  <c r="I29" i="35"/>
  <c r="I29" i="37" s="1"/>
  <c r="I29" i="40" s="1"/>
  <c r="I29" i="28" s="1"/>
  <c r="FF29" i="3"/>
  <c r="BI24" i="11"/>
  <c r="BG24"/>
  <c r="BK24"/>
  <c r="K7" i="51"/>
  <c r="M8"/>
  <c r="E8" i="49" s="1"/>
  <c r="G55" i="292"/>
  <c r="AU36" i="11"/>
  <c r="BC36"/>
  <c r="AV36" s="1"/>
  <c r="BJ35" i="10" s="1"/>
  <c r="J18" i="75"/>
  <c r="AY19" i="6"/>
  <c r="M25" i="238"/>
  <c r="AL4" i="5" s="1"/>
  <c r="AM4" s="1"/>
  <c r="AL5"/>
  <c r="AL41" s="1"/>
  <c r="DQ8" i="76"/>
  <c r="DP9"/>
  <c r="DT9" s="1"/>
  <c r="DB10" i="78" s="1"/>
  <c r="DU9" i="76"/>
  <c r="DC10" i="78" s="1"/>
  <c r="F31" i="71"/>
  <c r="F29" i="70"/>
  <c r="CN11" i="11"/>
  <c r="L30" i="292"/>
  <c r="CV11" i="11"/>
  <c r="CO11" s="1"/>
  <c r="DC10" i="10" s="1"/>
  <c r="P5" i="11"/>
  <c r="Y4" i="10" s="1"/>
  <c r="N5" i="11"/>
  <c r="AA4" i="10" s="1"/>
  <c r="R5" i="11"/>
  <c r="X4" i="10" s="1"/>
  <c r="GD28" i="3"/>
  <c r="AP28"/>
  <c r="K25" i="238"/>
  <c r="AJ4" i="5" s="1"/>
  <c r="AJ5"/>
  <c r="AJ41" s="1"/>
  <c r="BD19" i="6"/>
  <c r="K18" i="75"/>
  <c r="J28" i="34"/>
  <c r="J28" i="36" s="1"/>
  <c r="J28" i="39" s="1"/>
  <c r="J28" i="27" s="1"/>
  <c r="DP29" i="3" s="1"/>
  <c r="DT29" s="1"/>
  <c r="J28" i="35"/>
  <c r="J28" i="37" s="1"/>
  <c r="J28" i="40" s="1"/>
  <c r="J28" i="28" s="1"/>
  <c r="DJ14" i="3"/>
  <c r="AX9" i="76"/>
  <c r="BB10"/>
  <c r="AR11" i="78" s="1"/>
  <c r="AV10" i="76"/>
  <c r="AZ10" s="1"/>
  <c r="AP11" i="78" s="1"/>
  <c r="R11" i="47"/>
  <c r="E10" i="46" s="1"/>
  <c r="AU11" i="4" s="1"/>
  <c r="Q12" i="47"/>
  <c r="K28" i="34"/>
  <c r="K28" i="36" s="1"/>
  <c r="K28" i="39" s="1"/>
  <c r="K28" i="27" s="1"/>
  <c r="EB29" i="3" s="1"/>
  <c r="EF29" s="1"/>
  <c r="K28" i="35"/>
  <c r="K28" i="37" s="1"/>
  <c r="K28" i="40" s="1"/>
  <c r="K28" i="28" s="1"/>
  <c r="CN35" i="11"/>
  <c r="L54" i="292"/>
  <c r="CV35" i="11"/>
  <c r="CO35" s="1"/>
  <c r="DC34" i="10" s="1"/>
  <c r="N28" i="34"/>
  <c r="N28" i="36" s="1"/>
  <c r="N28" i="39" s="1"/>
  <c r="N28" i="27" s="1"/>
  <c r="FL29" i="3" s="1"/>
  <c r="FP29" s="1"/>
  <c r="N28" i="35"/>
  <c r="N28" i="37" s="1"/>
  <c r="N28" i="40" s="1"/>
  <c r="N28" i="28" s="1"/>
  <c r="CR6" i="76"/>
  <c r="CV7"/>
  <c r="CG8" i="78" s="1"/>
  <c r="B28" i="34"/>
  <c r="B28" i="36" s="1"/>
  <c r="B28" i="39" s="1"/>
  <c r="B28" i="27" s="1"/>
  <c r="X29" i="3" s="1"/>
  <c r="AB29" s="1"/>
  <c r="B28" i="35"/>
  <c r="B28" i="37" s="1"/>
  <c r="B28" i="40" s="1"/>
  <c r="B28" i="28" s="1"/>
  <c r="BZ28" i="3"/>
  <c r="E32" i="71"/>
  <c r="E30" i="70"/>
  <c r="B35" i="11"/>
  <c r="B54" i="292"/>
  <c r="J35" i="11"/>
  <c r="C35" s="1"/>
  <c r="BF9" i="9"/>
  <c r="BD9"/>
  <c r="AL5" i="11"/>
  <c r="AT5"/>
  <c r="AM5" s="1"/>
  <c r="BA4" i="10" s="1"/>
  <c r="DK34" i="11"/>
  <c r="DI34"/>
  <c r="DM34"/>
  <c r="H7" i="39"/>
  <c r="H7" i="27" s="1"/>
  <c r="CR8" i="3" s="1"/>
  <c r="CV8" s="1"/>
  <c r="CX11" i="78"/>
  <c r="CZ11" s="1"/>
  <c r="DA11" s="1"/>
  <c r="DZ10" i="4" s="1"/>
  <c r="EB10" s="1"/>
  <c r="AD7" i="11"/>
  <c r="AR6" i="10" s="1"/>
  <c r="AS5" i="6"/>
  <c r="J5"/>
  <c r="H7" i="40"/>
  <c r="H7" i="28" s="1"/>
  <c r="DP34" i="11"/>
  <c r="BB11" i="78"/>
  <c r="BD11" s="1"/>
  <c r="BE11" s="1"/>
  <c r="BX10" i="4" s="1"/>
  <c r="U10" i="76"/>
  <c r="Y10" s="1"/>
  <c r="R11" i="78" s="1"/>
  <c r="V11" s="1"/>
  <c r="X11" s="1"/>
  <c r="Y11" s="1"/>
  <c r="AN10" i="4" s="1"/>
  <c r="M10" s="1"/>
  <c r="BZ18" i="78"/>
  <c r="CB18" s="1"/>
  <c r="CC18" s="1"/>
  <c r="CY17" i="4" s="1"/>
  <c r="CF9" i="11"/>
  <c r="BR11" i="78"/>
  <c r="BT11" s="1"/>
  <c r="BU11" s="1"/>
  <c r="CP10" i="4" s="1"/>
  <c r="CR10" s="1"/>
  <c r="N12" i="78"/>
  <c r="P12" s="1"/>
  <c r="Q12" s="1"/>
  <c r="AE11" i="4" s="1"/>
  <c r="BW34" i="11"/>
  <c r="CK33" i="10" s="1"/>
  <c r="AG4" i="8" l="1"/>
  <c r="AJ4"/>
  <c r="DC5" i="3"/>
  <c r="DC43" s="1"/>
  <c r="DB41"/>
  <c r="AY11" i="4"/>
  <c r="BA11" s="1"/>
  <c r="BJ11" i="78"/>
  <c r="BL11" s="1"/>
  <c r="BM11" s="1"/>
  <c r="CG10" i="4" s="1"/>
  <c r="CI10" s="1"/>
  <c r="CX10" i="78"/>
  <c r="CZ10" s="1"/>
  <c r="DA10" s="1"/>
  <c r="DZ9" i="4" s="1"/>
  <c r="EB9" s="1"/>
  <c r="DF10" i="78"/>
  <c r="DH10" s="1"/>
  <c r="DI10" s="1"/>
  <c r="EI9" i="4" s="1"/>
  <c r="EK9" s="1"/>
  <c r="R50" i="9"/>
  <c r="AZ29" i="3"/>
  <c r="BB29" s="1"/>
  <c r="J29"/>
  <c r="P29" s="1"/>
  <c r="R29" s="1"/>
  <c r="D30" i="70"/>
  <c r="D32" i="71"/>
  <c r="AD11" i="78"/>
  <c r="AF11" s="1"/>
  <c r="AG11" s="1"/>
  <c r="AW10" i="4" s="1"/>
  <c r="AY10" s="1"/>
  <c r="BA10" s="1"/>
  <c r="BZ17" i="78"/>
  <c r="CB17" s="1"/>
  <c r="CC17" s="1"/>
  <c r="CY16" i="4" s="1"/>
  <c r="H30" i="70"/>
  <c r="H32" i="71"/>
  <c r="L32"/>
  <c r="L30" i="70"/>
  <c r="E10" i="47"/>
  <c r="B9" i="46" s="1"/>
  <c r="T10" i="4" s="1"/>
  <c r="D11" i="47"/>
  <c r="X10" i="4"/>
  <c r="Z10" s="1"/>
  <c r="EK10"/>
  <c r="EM10" s="1"/>
  <c r="H29" i="34"/>
  <c r="H29" i="36" s="1"/>
  <c r="H29" i="39" s="1"/>
  <c r="H29" i="27" s="1"/>
  <c r="CR30" i="3" s="1"/>
  <c r="CV30" s="1"/>
  <c r="CX30" s="1"/>
  <c r="H29" i="35"/>
  <c r="H29" i="37" s="1"/>
  <c r="H29" i="40" s="1"/>
  <c r="H29" i="28" s="1"/>
  <c r="L29" i="34"/>
  <c r="L29" i="36" s="1"/>
  <c r="L29" i="39" s="1"/>
  <c r="L29" i="27" s="1"/>
  <c r="EN30" i="3" s="1"/>
  <c r="ER30" s="1"/>
  <c r="ET30" s="1"/>
  <c r="L29" i="35"/>
  <c r="L29" i="37" s="1"/>
  <c r="L29" i="40" s="1"/>
  <c r="L29" i="28" s="1"/>
  <c r="U11" i="47"/>
  <c r="V10"/>
  <c r="F9" i="46" s="1"/>
  <c r="BD10" i="4" s="1"/>
  <c r="BH10" s="1"/>
  <c r="BJ10" s="1"/>
  <c r="D29" i="34"/>
  <c r="D29" i="36" s="1"/>
  <c r="D29" i="39" s="1"/>
  <c r="D29" i="27" s="1"/>
  <c r="AV30" i="3" s="1"/>
  <c r="D29" i="35"/>
  <c r="D29" i="37" s="1"/>
  <c r="D29" i="40" s="1"/>
  <c r="D29" i="28" s="1"/>
  <c r="DU10" i="4"/>
  <c r="CK10"/>
  <c r="ED10"/>
  <c r="EM9"/>
  <c r="AD29" i="3"/>
  <c r="L17" i="75"/>
  <c r="BI18" i="6"/>
  <c r="CJ10" i="11"/>
  <c r="CH10"/>
  <c r="CL10"/>
  <c r="O55" i="292"/>
  <c r="DO36" i="11"/>
  <c r="DW36"/>
  <c r="DP36" s="1"/>
  <c r="BC9" i="76"/>
  <c r="AS10" i="78" s="1"/>
  <c r="AY8" i="76"/>
  <c r="G17" i="75"/>
  <c r="AJ18" i="6"/>
  <c r="CT9" i="76"/>
  <c r="CE10" i="78" s="1"/>
  <c r="CP8" i="76"/>
  <c r="CO9"/>
  <c r="CS9" s="1"/>
  <c r="CD10" i="78" s="1"/>
  <c r="DB36" i="11"/>
  <c r="DD36"/>
  <c r="CZ36"/>
  <c r="BI36"/>
  <c r="BK36"/>
  <c r="BG36"/>
  <c r="AP29" i="3"/>
  <c r="AM12" i="47"/>
  <c r="J11" i="46" s="1"/>
  <c r="CN12" i="4" s="1"/>
  <c r="CR12" s="1"/>
  <c r="AL13" i="47"/>
  <c r="CT10" i="4"/>
  <c r="DK35" i="11"/>
  <c r="DI35"/>
  <c r="DM35"/>
  <c r="M9" i="71"/>
  <c r="M8" i="70" s="1"/>
  <c r="M8" i="285"/>
  <c r="AO8" i="76"/>
  <c r="AS9"/>
  <c r="AJ10" i="78" s="1"/>
  <c r="F17" i="75"/>
  <c r="AE18" i="6"/>
  <c r="AU11" i="47"/>
  <c r="AV10"/>
  <c r="L9" i="46" s="1"/>
  <c r="DF10" i="4" s="1"/>
  <c r="AP6" i="76"/>
  <c r="AT7"/>
  <c r="AK8" i="78" s="1"/>
  <c r="FF11" i="3"/>
  <c r="M6" i="76"/>
  <c r="Q7"/>
  <c r="K8" i="78" s="1"/>
  <c r="G28" i="34"/>
  <c r="G28" i="36" s="1"/>
  <c r="G28" i="39" s="1"/>
  <c r="G28" i="27" s="1"/>
  <c r="CF29" i="3" s="1"/>
  <c r="CJ29" s="1"/>
  <c r="G28" i="35"/>
  <c r="G28" i="37" s="1"/>
  <c r="G28" i="40" s="1"/>
  <c r="G28" i="28" s="1"/>
  <c r="AU13" i="11"/>
  <c r="BC13"/>
  <c r="AV13" s="1"/>
  <c r="BJ12" i="10" s="1"/>
  <c r="CY7" i="76"/>
  <c r="DC8"/>
  <c r="CM9" i="78" s="1"/>
  <c r="CX8" i="76"/>
  <c r="DB8" s="1"/>
  <c r="CL9" i="78" s="1"/>
  <c r="CX8" i="3"/>
  <c r="G35" i="11"/>
  <c r="E35"/>
  <c r="I35"/>
  <c r="E30" i="34"/>
  <c r="E30" i="36" s="1"/>
  <c r="E30" i="39" s="1"/>
  <c r="E30" i="27" s="1"/>
  <c r="BH31" i="3" s="1"/>
  <c r="BL31" s="1"/>
  <c r="E30" i="35"/>
  <c r="E30" i="37" s="1"/>
  <c r="E30" i="40" s="1"/>
  <c r="E30" i="28" s="1"/>
  <c r="CN36" i="11"/>
  <c r="L55" i="292"/>
  <c r="CV36" i="11"/>
  <c r="CO36" s="1"/>
  <c r="DC35" i="10" s="1"/>
  <c r="R12" i="47"/>
  <c r="E11" i="46" s="1"/>
  <c r="AU12" i="4" s="1"/>
  <c r="AY12" s="1"/>
  <c r="Q13" i="47"/>
  <c r="CN12" i="11"/>
  <c r="L31" i="292"/>
  <c r="CV12" i="11"/>
  <c r="CO12" s="1"/>
  <c r="DC11" i="10" s="1"/>
  <c r="AZ36" i="11"/>
  <c r="BI35" i="10" s="1"/>
  <c r="AX36" i="11"/>
  <c r="BK35" i="10" s="1"/>
  <c r="BB36" i="11"/>
  <c r="BH35" i="10" s="1"/>
  <c r="M7" i="51"/>
  <c r="E7" i="49" s="1"/>
  <c r="K6" i="51"/>
  <c r="AR8" i="76"/>
  <c r="AI9" i="78" s="1"/>
  <c r="AN7" i="76"/>
  <c r="K8" i="61"/>
  <c r="K9" i="60"/>
  <c r="K9" i="59" s="1"/>
  <c r="X10" i="7" s="1"/>
  <c r="M17" i="75"/>
  <c r="BN18" i="6"/>
  <c r="CL36" i="11"/>
  <c r="CJ36"/>
  <c r="CH36"/>
  <c r="CA35"/>
  <c r="CJ34" i="10" s="1"/>
  <c r="BY35" i="11"/>
  <c r="CL34" i="10" s="1"/>
  <c r="CC35" i="11"/>
  <c r="CI34" i="10" s="1"/>
  <c r="C17" i="75"/>
  <c r="P18" i="6"/>
  <c r="BM36" i="11"/>
  <c r="I55" i="292"/>
  <c r="BU36" i="11"/>
  <c r="AH13" i="47"/>
  <c r="AI12"/>
  <c r="I11" i="46" s="1"/>
  <c r="CE12" i="4" s="1"/>
  <c r="CI12" s="1"/>
  <c r="AT5" i="5"/>
  <c r="AT41" s="1"/>
  <c r="AR41"/>
  <c r="DT35" i="11"/>
  <c r="DR35"/>
  <c r="DV35"/>
  <c r="F6" i="76"/>
  <c r="J7"/>
  <c r="E8" i="78" s="1"/>
  <c r="J29" i="35"/>
  <c r="J29" i="37" s="1"/>
  <c r="J29" i="40" s="1"/>
  <c r="J29" i="28" s="1"/>
  <c r="J29" i="34"/>
  <c r="J29" i="36" s="1"/>
  <c r="J29" i="39" s="1"/>
  <c r="J29" i="27" s="1"/>
  <c r="DP30" i="3" s="1"/>
  <c r="DT30" s="1"/>
  <c r="BH6" i="76"/>
  <c r="BL7"/>
  <c r="BA8" i="78" s="1"/>
  <c r="AR12" i="47"/>
  <c r="K11" i="46" s="1"/>
  <c r="CW12" i="4" s="1"/>
  <c r="AQ13" i="47"/>
  <c r="CT11" i="4"/>
  <c r="N55" i="292"/>
  <c r="DF36" i="11"/>
  <c r="DN36"/>
  <c r="O30" i="70"/>
  <c r="O32" i="71"/>
  <c r="BI11" i="47"/>
  <c r="O10" i="46" s="1"/>
  <c r="EG11" i="4" s="1"/>
  <c r="EK11" s="1"/>
  <c r="BH12" i="47"/>
  <c r="N8" i="76"/>
  <c r="R9"/>
  <c r="L10" i="78" s="1"/>
  <c r="L9" i="76"/>
  <c r="P9" s="1"/>
  <c r="J10" i="78" s="1"/>
  <c r="BG5" i="3"/>
  <c r="BF41"/>
  <c r="AK9" i="76"/>
  <c r="AC10" i="78" s="1"/>
  <c r="AG8" i="76"/>
  <c r="M33" i="71"/>
  <c r="M31" i="70"/>
  <c r="AH6" i="11"/>
  <c r="AQ5" i="10" s="1"/>
  <c r="AF6" i="11"/>
  <c r="AS5" i="10" s="1"/>
  <c r="AJ6" i="11"/>
  <c r="AP5" i="10" s="1"/>
  <c r="S9" i="76"/>
  <c r="M10" i="78" s="1"/>
  <c r="O8" i="76"/>
  <c r="C10" i="57"/>
  <c r="H11" i="7" s="1"/>
  <c r="C9" i="58"/>
  <c r="N32" i="71"/>
  <c r="N30" i="70"/>
  <c r="I33" i="71"/>
  <c r="I31" i="70"/>
  <c r="I11" i="40"/>
  <c r="I11" i="28" s="1"/>
  <c r="AT11" i="78"/>
  <c r="AV11" s="1"/>
  <c r="AW11" s="1"/>
  <c r="BO10" i="4" s="1"/>
  <c r="BQ10" s="1"/>
  <c r="I11" i="39"/>
  <c r="I11" i="27" s="1"/>
  <c r="DD12" i="3" s="1"/>
  <c r="DH12" s="1"/>
  <c r="AS43" i="6"/>
  <c r="BR10" i="78"/>
  <c r="BT10" s="1"/>
  <c r="BU10" s="1"/>
  <c r="CP9" i="4" s="1"/>
  <c r="CR9" s="1"/>
  <c r="H6" i="40"/>
  <c r="H6" i="28" s="1"/>
  <c r="CH11" i="78"/>
  <c r="CJ11" s="1"/>
  <c r="CK11" s="1"/>
  <c r="DH10" i="4" s="1"/>
  <c r="CX36" i="11"/>
  <c r="BE36"/>
  <c r="CP10" i="78"/>
  <c r="CR10" s="1"/>
  <c r="CS10" s="1"/>
  <c r="DQ9" i="4" s="1"/>
  <c r="DS9" s="1"/>
  <c r="E33" i="71"/>
  <c r="E31" i="70"/>
  <c r="Y35" i="11"/>
  <c r="G34" i="10" s="1"/>
  <c r="W35" i="11"/>
  <c r="I34" i="10" s="1"/>
  <c r="AA35" i="11"/>
  <c r="F34" i="10" s="1"/>
  <c r="C29" i="34"/>
  <c r="C29" i="36" s="1"/>
  <c r="C29" i="39" s="1"/>
  <c r="C29" i="27" s="1"/>
  <c r="AJ30" i="3" s="1"/>
  <c r="AN30" s="1"/>
  <c r="C29" i="35"/>
  <c r="C29" i="37" s="1"/>
  <c r="C29" i="40" s="1"/>
  <c r="C29" i="28" s="1"/>
  <c r="AW6" i="76"/>
  <c r="BA7"/>
  <c r="AQ8" i="78" s="1"/>
  <c r="DJ13" i="3"/>
  <c r="E8" i="76"/>
  <c r="I9"/>
  <c r="D10" i="78" s="1"/>
  <c r="BZ29" i="3"/>
  <c r="B29" i="35"/>
  <c r="B29" i="37" s="1"/>
  <c r="B29" i="40" s="1"/>
  <c r="B29" i="28" s="1"/>
  <c r="B29" i="34"/>
  <c r="B29" i="36" s="1"/>
  <c r="B29" i="39" s="1"/>
  <c r="B29" i="27" s="1"/>
  <c r="X30" i="3" s="1"/>
  <c r="AB30" s="1"/>
  <c r="J32" i="71"/>
  <c r="J30" i="70"/>
  <c r="AQ5" i="11"/>
  <c r="AZ4" i="10" s="1"/>
  <c r="AS5" i="11"/>
  <c r="AY4" i="10" s="1"/>
  <c r="AO5" i="11"/>
  <c r="BB4" i="10" s="1"/>
  <c r="CR5" i="76"/>
  <c r="CV6"/>
  <c r="CG7" i="78" s="1"/>
  <c r="EH29" i="3"/>
  <c r="K17" i="75"/>
  <c r="BD18" i="6"/>
  <c r="F32" i="71"/>
  <c r="F30" i="70"/>
  <c r="AV8" i="4"/>
  <c r="E8" i="50"/>
  <c r="DJ30" i="3"/>
  <c r="AC37" i="11"/>
  <c r="E56" i="292"/>
  <c r="AK37" i="11"/>
  <c r="AE4" i="8"/>
  <c r="AB4"/>
  <c r="AY13" i="47"/>
  <c r="AZ12"/>
  <c r="M11" i="46" s="1"/>
  <c r="DO12" i="4" s="1"/>
  <c r="DS12" s="1"/>
  <c r="I10" i="35"/>
  <c r="I10" i="37" s="1"/>
  <c r="I10" i="34"/>
  <c r="I10" i="36" s="1"/>
  <c r="I9" i="29"/>
  <c r="I10" i="31"/>
  <c r="I11" i="32" s="1"/>
  <c r="I10" i="38" s="1"/>
  <c r="K32" i="11"/>
  <c r="C51" i="292"/>
  <c r="S32" i="11"/>
  <c r="L32"/>
  <c r="Z31" i="10" s="1"/>
  <c r="BG8" i="76"/>
  <c r="BK9"/>
  <c r="AZ10" i="78" s="1"/>
  <c r="BB10" s="1"/>
  <c r="BD10" s="1"/>
  <c r="BE10" s="1"/>
  <c r="BX9" i="4" s="1"/>
  <c r="BZ9" s="1"/>
  <c r="GD29" i="3"/>
  <c r="AF8" i="76"/>
  <c r="AJ9"/>
  <c r="AB10" i="78" s="1"/>
  <c r="AD9" i="76"/>
  <c r="AH9" s="1"/>
  <c r="Z10" i="78" s="1"/>
  <c r="BN30" i="3"/>
  <c r="I8" i="47"/>
  <c r="C7" i="46" s="1"/>
  <c r="AC8" i="4" s="1"/>
  <c r="H9" i="47"/>
  <c r="K30" i="70"/>
  <c r="K32" i="71"/>
  <c r="CI14" i="76"/>
  <c r="CM15"/>
  <c r="BY16" i="78" s="1"/>
  <c r="CK11" i="4"/>
  <c r="W8" i="76"/>
  <c r="AA9"/>
  <c r="T10" i="78" s="1"/>
  <c r="CG14" i="76"/>
  <c r="CK15"/>
  <c r="BW16" i="78" s="1"/>
  <c r="DJ5" i="76"/>
  <c r="DN6"/>
  <c r="CW7" i="78" s="1"/>
  <c r="Y58" i="240"/>
  <c r="BQ36" i="8"/>
  <c r="BS36"/>
  <c r="D17" i="75"/>
  <c r="U18" i="6"/>
  <c r="DH7" i="76"/>
  <c r="DG8"/>
  <c r="DK8" s="1"/>
  <c r="CT9" i="78" s="1"/>
  <c r="DL8" i="76"/>
  <c r="CU9" i="78" s="1"/>
  <c r="O17" i="75"/>
  <c r="BX18" i="6"/>
  <c r="AQ35" i="11"/>
  <c r="AZ34" i="10" s="1"/>
  <c r="AO35" i="11"/>
  <c r="BB34" i="10" s="1"/>
  <c r="AS35" i="11"/>
  <c r="AY34" i="10" s="1"/>
  <c r="B16" i="75"/>
  <c r="K17" i="6"/>
  <c r="L11" i="47"/>
  <c r="M10"/>
  <c r="D9" i="46" s="1"/>
  <c r="AL10" i="4" s="1"/>
  <c r="I17" i="75"/>
  <c r="AT18" i="6"/>
  <c r="U6" i="4"/>
  <c r="B6" i="50"/>
  <c r="DE8" i="76"/>
  <c r="CO9" i="78" s="1"/>
  <c r="DA7" i="76"/>
  <c r="H16" i="75"/>
  <c r="AO17" i="6"/>
  <c r="FF30" i="3"/>
  <c r="O29" i="34"/>
  <c r="O29" i="36" s="1"/>
  <c r="O29" i="39" s="1"/>
  <c r="O29" i="27" s="1"/>
  <c r="FX30" i="3" s="1"/>
  <c r="GB30" s="1"/>
  <c r="O29" i="35"/>
  <c r="O29" i="37" s="1"/>
  <c r="O29" i="40" s="1"/>
  <c r="O29" i="28" s="1"/>
  <c r="CL28" i="3"/>
  <c r="BE12" i="47"/>
  <c r="N11" i="46" s="1"/>
  <c r="DX12" i="4" s="1"/>
  <c r="EB12" s="1"/>
  <c r="BD13" i="47"/>
  <c r="S31" i="8"/>
  <c r="U31" s="1"/>
  <c r="E53" i="240"/>
  <c r="AP5" i="3"/>
  <c r="B3" i="33"/>
  <c r="B4" i="36"/>
  <c r="B4" i="39" s="1"/>
  <c r="B4" i="27" s="1"/>
  <c r="X5" i="3" s="1"/>
  <c r="AB5" s="1"/>
  <c r="B4" i="37"/>
  <c r="B4" i="40" s="1"/>
  <c r="B4" i="28" s="1"/>
  <c r="X6" i="76"/>
  <c r="AB7"/>
  <c r="U8" i="78" s="1"/>
  <c r="M30" i="34"/>
  <c r="M30" i="36" s="1"/>
  <c r="M30" i="39" s="1"/>
  <c r="M30" i="27" s="1"/>
  <c r="EZ31" i="3" s="1"/>
  <c r="FD31" s="1"/>
  <c r="M30" i="35"/>
  <c r="M30" i="37" s="1"/>
  <c r="M30" i="40" s="1"/>
  <c r="M30" i="28" s="1"/>
  <c r="BB12" i="11"/>
  <c r="BH11" i="10" s="1"/>
  <c r="AZ12" i="11"/>
  <c r="BI11" i="10" s="1"/>
  <c r="AX12" i="11"/>
  <c r="BK11" i="10" s="1"/>
  <c r="N29" i="35"/>
  <c r="N29" i="37" s="1"/>
  <c r="N29" i="40" s="1"/>
  <c r="N29" i="28" s="1"/>
  <c r="N29" i="34"/>
  <c r="N29" i="36" s="1"/>
  <c r="N29" i="39" s="1"/>
  <c r="N29" i="27" s="1"/>
  <c r="FL30" i="3" s="1"/>
  <c r="FP30" s="1"/>
  <c r="N17" i="75"/>
  <c r="BS18" i="6"/>
  <c r="I30" i="34"/>
  <c r="I30" i="36" s="1"/>
  <c r="I30" i="39" s="1"/>
  <c r="I30" i="27" s="1"/>
  <c r="DD31" i="3" s="1"/>
  <c r="DH31" s="1"/>
  <c r="I30" i="35"/>
  <c r="I30" i="37" s="1"/>
  <c r="I30" i="40" s="1"/>
  <c r="I30" i="28" s="1"/>
  <c r="C9" i="76"/>
  <c r="G9" s="1"/>
  <c r="B10" i="78" s="1"/>
  <c r="AM9" i="76"/>
  <c r="AQ9" s="1"/>
  <c r="AH10" i="78" s="1"/>
  <c r="AL10" s="1"/>
  <c r="AN10" s="1"/>
  <c r="AO10" s="1"/>
  <c r="BF9" i="4" s="1"/>
  <c r="BH9" s="1"/>
  <c r="J43" i="6"/>
  <c r="H6" i="39"/>
  <c r="H6" i="27" s="1"/>
  <c r="CR7" i="3" s="1"/>
  <c r="CV7" s="1"/>
  <c r="AM5" i="5"/>
  <c r="AM41" s="1"/>
  <c r="BQ11" i="4"/>
  <c r="AD6" i="11"/>
  <c r="AR5" i="10" s="1"/>
  <c r="FR29" i="3"/>
  <c r="AL36" i="11"/>
  <c r="F55" i="292"/>
  <c r="AT36" i="11"/>
  <c r="AM36" s="1"/>
  <c r="BA35" i="10" s="1"/>
  <c r="B36" i="11"/>
  <c r="B55" i="292"/>
  <c r="J36" i="11"/>
  <c r="C36" s="1"/>
  <c r="CS35"/>
  <c r="DB34" i="10" s="1"/>
  <c r="CQ35" i="11"/>
  <c r="DD34" i="10" s="1"/>
  <c r="CU35" i="11"/>
  <c r="DA34" i="10" s="1"/>
  <c r="AX8" i="76"/>
  <c r="BB9"/>
  <c r="AR10" i="78" s="1"/>
  <c r="AV9" i="76"/>
  <c r="AZ9" s="1"/>
  <c r="AP10" i="78" s="1"/>
  <c r="DV29" i="3"/>
  <c r="R56" i="5"/>
  <c r="R57"/>
  <c r="CS11" i="11"/>
  <c r="DB10" i="10" s="1"/>
  <c r="CU11" i="11"/>
  <c r="DA10" i="10" s="1"/>
  <c r="CQ11" i="11"/>
  <c r="DD10" i="10" s="1"/>
  <c r="F29" i="35"/>
  <c r="F29" i="37" s="1"/>
  <c r="F29" i="40" s="1"/>
  <c r="F29" i="28" s="1"/>
  <c r="F29" i="34"/>
  <c r="F29" i="36" s="1"/>
  <c r="F29" i="39" s="1"/>
  <c r="F29" i="27" s="1"/>
  <c r="BT30" i="3" s="1"/>
  <c r="BX30" s="1"/>
  <c r="DQ7" i="76"/>
  <c r="DP8"/>
  <c r="DT8" s="1"/>
  <c r="DB9" i="78" s="1"/>
  <c r="DU8" i="76"/>
  <c r="DC9" i="78" s="1"/>
  <c r="AY18" i="6"/>
  <c r="J17" i="75"/>
  <c r="AU37" i="11"/>
  <c r="G56" i="292"/>
  <c r="BC37" i="11"/>
  <c r="T36"/>
  <c r="D55" i="292"/>
  <c r="AB36" i="11"/>
  <c r="U36" s="1"/>
  <c r="H35" i="10" s="1"/>
  <c r="C30" i="70"/>
  <c r="C32" i="71"/>
  <c r="AH36" i="11"/>
  <c r="AQ35" i="10" s="1"/>
  <c r="AF36" i="11"/>
  <c r="AS35" i="10" s="1"/>
  <c r="AJ36" i="11"/>
  <c r="AP35" i="10" s="1"/>
  <c r="BO6" i="76"/>
  <c r="BS7"/>
  <c r="BG8" i="78" s="1"/>
  <c r="DW8" i="76"/>
  <c r="DE9" i="78" s="1"/>
  <c r="DS7" i="76"/>
  <c r="P24" i="8"/>
  <c r="M24"/>
  <c r="CE37" i="11"/>
  <c r="K56" i="292"/>
  <c r="CM37" i="11"/>
  <c r="CF37" s="1"/>
  <c r="DU11" i="4"/>
  <c r="P31" i="11"/>
  <c r="Y30" i="10" s="1"/>
  <c r="N31" i="11"/>
  <c r="AA30" i="10" s="1"/>
  <c r="R31" i="11"/>
  <c r="X30" i="10" s="1"/>
  <c r="BV36" i="11"/>
  <c r="J55" i="292"/>
  <c r="CD36" i="11"/>
  <c r="BW36" s="1"/>
  <c r="CK35" i="10" s="1"/>
  <c r="K29" i="34"/>
  <c r="K29" i="36" s="1"/>
  <c r="K29" i="39" s="1"/>
  <c r="K29" i="27" s="1"/>
  <c r="EB30" i="3" s="1"/>
  <c r="EF30" s="1"/>
  <c r="K29" i="35"/>
  <c r="K29" i="37" s="1"/>
  <c r="K29" i="40" s="1"/>
  <c r="K29" i="28" s="1"/>
  <c r="BR35" i="11"/>
  <c r="CA34" i="10" s="1"/>
  <c r="BP35" i="11"/>
  <c r="CC34" i="10" s="1"/>
  <c r="BT35" i="11"/>
  <c r="BZ34" i="10" s="1"/>
  <c r="BX7" i="76"/>
  <c r="BW8"/>
  <c r="CA8" s="1"/>
  <c r="BN9" i="78" s="1"/>
  <c r="CB8" i="76"/>
  <c r="BO9" i="78" s="1"/>
  <c r="Z8" i="76"/>
  <c r="S9" i="78" s="1"/>
  <c r="V7" i="76"/>
  <c r="U8"/>
  <c r="Y8" s="1"/>
  <c r="R9" i="78" s="1"/>
  <c r="BJ8" i="76"/>
  <c r="AY9" i="78" s="1"/>
  <c r="BF7" i="76"/>
  <c r="F19" i="6"/>
  <c r="H5" i="34"/>
  <c r="H5" i="36" s="1"/>
  <c r="H5" i="31"/>
  <c r="H6" i="32" s="1"/>
  <c r="H5" i="38" s="1"/>
  <c r="H4" i="29"/>
  <c r="H5" i="35"/>
  <c r="H5" i="37" s="1"/>
  <c r="BQ8" i="76"/>
  <c r="BU9"/>
  <c r="BI10" i="78" s="1"/>
  <c r="BN9" i="76"/>
  <c r="BR9" s="1"/>
  <c r="BF10" i="78" s="1"/>
  <c r="H8" i="76"/>
  <c r="C9" i="78" s="1"/>
  <c r="D7" i="76"/>
  <c r="C8"/>
  <c r="G8" s="1"/>
  <c r="B9" i="78" s="1"/>
  <c r="ED9" i="4"/>
  <c r="B32" i="71"/>
  <c r="B30" i="70"/>
  <c r="G9" i="4"/>
  <c r="B4" i="51"/>
  <c r="D4" s="1"/>
  <c r="B4" i="49" s="1"/>
  <c r="D5" i="51"/>
  <c r="B5" i="49" s="1"/>
  <c r="CW37" i="11"/>
  <c r="M56" i="292"/>
  <c r="DE37" i="11"/>
  <c r="BD37"/>
  <c r="H56" i="292"/>
  <c r="BL37" i="11"/>
  <c r="CF6" i="76"/>
  <c r="CJ7"/>
  <c r="BV8" i="78" s="1"/>
  <c r="M9" i="35"/>
  <c r="M9" i="37" s="1"/>
  <c r="M9" i="40" s="1"/>
  <c r="M9" i="28" s="1"/>
  <c r="M9" i="34"/>
  <c r="M9" i="36" s="1"/>
  <c r="M9" i="39" s="1"/>
  <c r="M9" i="27" s="1"/>
  <c r="EZ10" i="3" s="1"/>
  <c r="FD10" s="1"/>
  <c r="ED11" i="4"/>
  <c r="AE6" i="76"/>
  <c r="AI7"/>
  <c r="AA8" i="78" s="1"/>
  <c r="AD11" i="47"/>
  <c r="AE10"/>
  <c r="H9" i="46" s="1"/>
  <c r="BV10" i="4" s="1"/>
  <c r="BZ10" s="1"/>
  <c r="BS5" i="3"/>
  <c r="BR41"/>
  <c r="AD6"/>
  <c r="Y13" i="47"/>
  <c r="Z12"/>
  <c r="G11" i="46" s="1"/>
  <c r="BM12" i="4" s="1"/>
  <c r="BQ12" s="1"/>
  <c r="AC5" i="11"/>
  <c r="AK5"/>
  <c r="AD5" s="1"/>
  <c r="AR4" i="10" s="1"/>
  <c r="E17" i="75"/>
  <c r="Z18" i="6"/>
  <c r="G31" i="71"/>
  <c r="G29" i="70"/>
  <c r="V10" i="78"/>
  <c r="X10" s="1"/>
  <c r="Y10" s="1"/>
  <c r="AN9" i="4" s="1"/>
  <c r="M9" s="1"/>
  <c r="CF10" i="11"/>
  <c r="DG35"/>
  <c r="R51" i="9"/>
  <c r="BZ16" i="78" l="1"/>
  <c r="CB16" s="1"/>
  <c r="CC16" s="1"/>
  <c r="CY15" i="4" s="1"/>
  <c r="J30" i="3"/>
  <c r="P30" s="1"/>
  <c r="R30" s="1"/>
  <c r="AZ30"/>
  <c r="BB30" s="1"/>
  <c r="L33" i="71"/>
  <c r="L31" i="70"/>
  <c r="BJ10" i="78"/>
  <c r="BL10" s="1"/>
  <c r="BM10" s="1"/>
  <c r="CG9" i="4" s="1"/>
  <c r="CI9" s="1"/>
  <c r="L30" i="34"/>
  <c r="L30" i="36" s="1"/>
  <c r="L30" i="39" s="1"/>
  <c r="L30" i="27" s="1"/>
  <c r="EN31" i="3" s="1"/>
  <c r="ER31" s="1"/>
  <c r="ET31" s="1"/>
  <c r="L30" i="35"/>
  <c r="L30" i="37" s="1"/>
  <c r="L30" i="40" s="1"/>
  <c r="L30" i="28" s="1"/>
  <c r="V11" i="47"/>
  <c r="F10" i="46" s="1"/>
  <c r="BD11" i="4" s="1"/>
  <c r="BH11" s="1"/>
  <c r="BJ11" s="1"/>
  <c r="U12" i="47"/>
  <c r="H30" i="34"/>
  <c r="H30" i="36" s="1"/>
  <c r="H30" i="39" s="1"/>
  <c r="H30" i="27" s="1"/>
  <c r="CR31" i="3" s="1"/>
  <c r="CV31" s="1"/>
  <c r="CX31" s="1"/>
  <c r="H30" i="35"/>
  <c r="H30" i="37" s="1"/>
  <c r="H30" i="40" s="1"/>
  <c r="H30" i="28" s="1"/>
  <c r="D30" i="34"/>
  <c r="D30" i="36" s="1"/>
  <c r="D30" i="39" s="1"/>
  <c r="D30" i="27" s="1"/>
  <c r="AV31" i="3" s="1"/>
  <c r="D30" i="35"/>
  <c r="D30" i="37" s="1"/>
  <c r="D30" i="40" s="1"/>
  <c r="D30" i="28" s="1"/>
  <c r="CP9" i="78"/>
  <c r="CR9" s="1"/>
  <c r="CS9" s="1"/>
  <c r="DQ8" i="4" s="1"/>
  <c r="DS8" s="1"/>
  <c r="E11" i="47"/>
  <c r="B10" i="46" s="1"/>
  <c r="T11" i="4" s="1"/>
  <c r="X11" s="1"/>
  <c r="Z11" s="1"/>
  <c r="D12" i="47"/>
  <c r="H31" i="70"/>
  <c r="H33" i="71"/>
  <c r="D33"/>
  <c r="D31" i="70"/>
  <c r="CB9" i="4"/>
  <c r="G30" i="70"/>
  <c r="G32" i="71"/>
  <c r="AE5" i="76"/>
  <c r="AI6"/>
  <c r="AA7" i="78" s="1"/>
  <c r="BB37" i="11"/>
  <c r="BH36" i="10" s="1"/>
  <c r="AZ37" i="11"/>
  <c r="BI36" i="10" s="1"/>
  <c r="AX37" i="11"/>
  <c r="BK36" i="10" s="1"/>
  <c r="GD30" i="3"/>
  <c r="BG7" i="76"/>
  <c r="BK8"/>
  <c r="AZ9" i="78" s="1"/>
  <c r="I31" i="34"/>
  <c r="I31" i="36" s="1"/>
  <c r="I31" i="39" s="1"/>
  <c r="I31" i="27" s="1"/>
  <c r="DD32" i="3" s="1"/>
  <c r="DH32" s="1"/>
  <c r="I31" i="35"/>
  <c r="I31" i="37" s="1"/>
  <c r="I31" i="40" s="1"/>
  <c r="I31" i="28" s="1"/>
  <c r="C8" i="58"/>
  <c r="C9" i="57"/>
  <c r="H10" i="7" s="1"/>
  <c r="M34" i="71"/>
  <c r="M32" i="70"/>
  <c r="O33" i="71"/>
  <c r="O31" i="70"/>
  <c r="AR13" i="47"/>
  <c r="K12" i="46" s="1"/>
  <c r="CW13" i="4" s="1"/>
  <c r="AQ14" i="47"/>
  <c r="DV30" i="3"/>
  <c r="BR36" i="11"/>
  <c r="CA35" i="10" s="1"/>
  <c r="BP36" i="11"/>
  <c r="CC35" i="10" s="1"/>
  <c r="BT36" i="11"/>
  <c r="BZ35" i="10" s="1"/>
  <c r="K7" i="61"/>
  <c r="K8" i="60"/>
  <c r="K8" i="59" s="1"/>
  <c r="X9" i="7" s="1"/>
  <c r="M6" i="51"/>
  <c r="E6" i="49" s="1"/>
  <c r="K5" i="51"/>
  <c r="BA12" i="4"/>
  <c r="DU8"/>
  <c r="AO7" i="76"/>
  <c r="AM7" s="1"/>
  <c r="AQ7" s="1"/>
  <c r="AH8" i="78" s="1"/>
  <c r="AS8" i="76"/>
  <c r="AJ9" i="78" s="1"/>
  <c r="AL14" i="47"/>
  <c r="AM13"/>
  <c r="J12" i="46" s="1"/>
  <c r="CN13" i="4" s="1"/>
  <c r="CR13" s="1"/>
  <c r="DO37" i="11"/>
  <c r="O56" i="292"/>
  <c r="DW37" i="11"/>
  <c r="DP37" s="1"/>
  <c r="G29" i="34"/>
  <c r="G29" i="36" s="1"/>
  <c r="G29" i="39" s="1"/>
  <c r="G29" i="27" s="1"/>
  <c r="CF30" i="3" s="1"/>
  <c r="CJ30" s="1"/>
  <c r="G29" i="35"/>
  <c r="G29" i="37" s="1"/>
  <c r="G29" i="40" s="1"/>
  <c r="G29" i="28" s="1"/>
  <c r="AH5" i="11"/>
  <c r="AQ4" i="10" s="1"/>
  <c r="AF5" i="11"/>
  <c r="AS4" i="10" s="1"/>
  <c r="AJ5" i="11"/>
  <c r="AP4" i="10" s="1"/>
  <c r="Z13" i="47"/>
  <c r="G12" i="46" s="1"/>
  <c r="BM13" i="4" s="1"/>
  <c r="BQ13" s="1"/>
  <c r="Y14" i="47"/>
  <c r="BX5" i="3"/>
  <c r="BS43"/>
  <c r="FF10"/>
  <c r="BD38" i="11"/>
  <c r="H57" i="292"/>
  <c r="BL38" i="11"/>
  <c r="BE38"/>
  <c r="M57" i="292"/>
  <c r="CW38" i="11"/>
  <c r="DE38"/>
  <c r="CX38"/>
  <c r="BF6" i="76"/>
  <c r="BE7"/>
  <c r="BI7" s="1"/>
  <c r="AX8" i="78" s="1"/>
  <c r="BJ7" i="76"/>
  <c r="AY8" i="78" s="1"/>
  <c r="EH30" i="3"/>
  <c r="AY17" i="6"/>
  <c r="J16" i="75"/>
  <c r="DQ6" i="76"/>
  <c r="DP7"/>
  <c r="DT7" s="1"/>
  <c r="DB8" i="78" s="1"/>
  <c r="DU7" i="76"/>
  <c r="DC8" i="78" s="1"/>
  <c r="AX7" i="76"/>
  <c r="BB8"/>
  <c r="AR9" i="78" s="1"/>
  <c r="AV8" i="76"/>
  <c r="AZ8" s="1"/>
  <c r="AP9" i="78" s="1"/>
  <c r="B37" i="11"/>
  <c r="B56" i="292"/>
  <c r="J37" i="11"/>
  <c r="C37" s="1"/>
  <c r="AL37"/>
  <c r="F56" i="292"/>
  <c r="AT37" i="11"/>
  <c r="BJ9" i="4"/>
  <c r="FR30" i="3"/>
  <c r="AB6" i="76"/>
  <c r="U7" i="78" s="1"/>
  <c r="X5" i="76"/>
  <c r="BD14" i="47"/>
  <c r="BE13"/>
  <c r="N12" i="46" s="1"/>
  <c r="DX13" i="4" s="1"/>
  <c r="EB13" s="1"/>
  <c r="G10"/>
  <c r="O10" s="1"/>
  <c r="AP10"/>
  <c r="BX17" i="6"/>
  <c r="O16" i="75"/>
  <c r="F18" i="6"/>
  <c r="Y59" i="240"/>
  <c r="BS37" i="8"/>
  <c r="BQ37"/>
  <c r="W7" i="76"/>
  <c r="AA8"/>
  <c r="T9" i="78" s="1"/>
  <c r="V9" s="1"/>
  <c r="X9" s="1"/>
  <c r="Y9" s="1"/>
  <c r="AN8" i="4" s="1"/>
  <c r="CM14" i="76"/>
  <c r="BY15" i="78" s="1"/>
  <c r="CI13" i="76"/>
  <c r="K33" i="11"/>
  <c r="C52" i="292"/>
  <c r="S33" i="11"/>
  <c r="L33" s="1"/>
  <c r="Z32" i="10" s="1"/>
  <c r="AY14" i="47"/>
  <c r="AZ13"/>
  <c r="M12" i="46" s="1"/>
  <c r="DO13" i="4" s="1"/>
  <c r="DS13" s="1"/>
  <c r="AF37" i="11"/>
  <c r="AS36" i="10" s="1"/>
  <c r="AH37" i="11"/>
  <c r="AQ36" i="10" s="1"/>
  <c r="AJ37" i="11"/>
  <c r="AP36" i="10" s="1"/>
  <c r="F31" i="70"/>
  <c r="F33" i="71"/>
  <c r="AD30" i="3"/>
  <c r="AW5" i="76"/>
  <c r="BA6"/>
  <c r="AQ7" i="78" s="1"/>
  <c r="N31" i="70"/>
  <c r="N33" i="71"/>
  <c r="M31" i="34"/>
  <c r="M31" i="36" s="1"/>
  <c r="M31" i="39" s="1"/>
  <c r="M31" i="27" s="1"/>
  <c r="EZ32" i="3" s="1"/>
  <c r="FD32" s="1"/>
  <c r="M31" i="35"/>
  <c r="M31" i="37" s="1"/>
  <c r="M31" i="40" s="1"/>
  <c r="M31" i="28" s="1"/>
  <c r="EM11" i="4"/>
  <c r="DK36" i="11"/>
  <c r="DI36"/>
  <c r="DM36"/>
  <c r="BL6" i="76"/>
  <c r="BA7" i="78" s="1"/>
  <c r="BH5" i="76"/>
  <c r="J6"/>
  <c r="E7" i="78" s="1"/>
  <c r="F5" i="76"/>
  <c r="CU12" i="11"/>
  <c r="DA11" i="10" s="1"/>
  <c r="CS12" i="11"/>
  <c r="DB11" i="10" s="1"/>
  <c r="CQ12" i="11"/>
  <c r="DD11" i="10" s="1"/>
  <c r="R13" i="47"/>
  <c r="E12" i="46" s="1"/>
  <c r="AU13" i="4" s="1"/>
  <c r="AY13" s="1"/>
  <c r="Q14" i="47"/>
  <c r="CN37" i="11"/>
  <c r="L56" i="292"/>
  <c r="CV37" i="11"/>
  <c r="CO37" s="1"/>
  <c r="DC36" i="10" s="1"/>
  <c r="BB13" i="11"/>
  <c r="BH12" i="10" s="1"/>
  <c r="AZ13" i="11"/>
  <c r="BI12" i="10" s="1"/>
  <c r="AX13" i="11"/>
  <c r="BK12" i="10" s="1"/>
  <c r="CL29" i="3"/>
  <c r="CP7" i="76"/>
  <c r="CO8"/>
  <c r="CS8" s="1"/>
  <c r="CD9" i="78" s="1"/>
  <c r="CT8" i="76"/>
  <c r="CE9" i="78" s="1"/>
  <c r="AY7" i="76"/>
  <c r="BC8"/>
  <c r="AS9" i="78" s="1"/>
  <c r="L16" i="75"/>
  <c r="BI17" i="6"/>
  <c r="R51" i="5"/>
  <c r="R52" i="9"/>
  <c r="R53" s="1"/>
  <c r="AP9" i="4"/>
  <c r="H5" i="40"/>
  <c r="H5" i="28" s="1"/>
  <c r="AV37" i="11"/>
  <c r="BJ36" i="10" s="1"/>
  <c r="N10" i="78"/>
  <c r="P10" s="1"/>
  <c r="Q10" s="1"/>
  <c r="AE9" i="4" s="1"/>
  <c r="BN36" i="11"/>
  <c r="CB35" i="10" s="1"/>
  <c r="CB10" i="4"/>
  <c r="CK9"/>
  <c r="BZ30" i="3"/>
  <c r="BS11" i="4"/>
  <c r="AO16" i="6"/>
  <c r="H15" i="75"/>
  <c r="K33" i="71"/>
  <c r="K31" i="70"/>
  <c r="AF7" i="76"/>
  <c r="AJ8"/>
  <c r="AB9" i="78" s="1"/>
  <c r="AD8" i="76"/>
  <c r="AH8" s="1"/>
  <c r="Z9" i="78" s="1"/>
  <c r="E57" i="292"/>
  <c r="AC38" i="11"/>
  <c r="AK38"/>
  <c r="AD38" s="1"/>
  <c r="AR37" i="10" s="1"/>
  <c r="DU9" i="4"/>
  <c r="Z17" i="6"/>
  <c r="E16" i="75"/>
  <c r="BS12" i="4"/>
  <c r="BG37" i="11"/>
  <c r="BI37"/>
  <c r="BK37"/>
  <c r="DB37"/>
  <c r="CZ37"/>
  <c r="DD37"/>
  <c r="U4" i="4"/>
  <c r="B4" i="50"/>
  <c r="B31" i="70"/>
  <c r="B33" i="71"/>
  <c r="D6" i="76"/>
  <c r="H7"/>
  <c r="C8" i="78" s="1"/>
  <c r="BQ7" i="76"/>
  <c r="BU8"/>
  <c r="BI9" i="78" s="1"/>
  <c r="BN8" i="76"/>
  <c r="BR8" s="1"/>
  <c r="BF9" i="78" s="1"/>
  <c r="CB7" i="76"/>
  <c r="BO8" i="78" s="1"/>
  <c r="BW7" i="76"/>
  <c r="CA7" s="1"/>
  <c r="BN8" i="78" s="1"/>
  <c r="BX6" i="76"/>
  <c r="BV37" i="11"/>
  <c r="J56" i="292"/>
  <c r="CD37" i="11"/>
  <c r="BW37" s="1"/>
  <c r="CK36" i="10" s="1"/>
  <c r="C30" i="35"/>
  <c r="C30" i="37" s="1"/>
  <c r="C30" i="40" s="1"/>
  <c r="C30" i="28" s="1"/>
  <c r="C30" i="34"/>
  <c r="C30" i="36" s="1"/>
  <c r="C30" i="39" s="1"/>
  <c r="C30" i="27" s="1"/>
  <c r="AJ31" i="3" s="1"/>
  <c r="AN31" s="1"/>
  <c r="R58" i="5"/>
  <c r="R59" s="1"/>
  <c r="U57" s="1"/>
  <c r="I36" i="11"/>
  <c r="G36"/>
  <c r="E36"/>
  <c r="AQ36"/>
  <c r="AZ35" i="10" s="1"/>
  <c r="AO36" i="11"/>
  <c r="BB35" i="10" s="1"/>
  <c r="AS36" i="11"/>
  <c r="AY35" i="10" s="1"/>
  <c r="BS17" i="6"/>
  <c r="N16" i="75"/>
  <c r="B3" i="36"/>
  <c r="B3" i="39" s="1"/>
  <c r="B3" i="27" s="1"/>
  <c r="X4" i="3" s="1"/>
  <c r="AB4" s="1"/>
  <c r="B3" i="37"/>
  <c r="B3" i="40" s="1"/>
  <c r="B3" i="28" s="1"/>
  <c r="AT17" i="6"/>
  <c r="I16" i="75"/>
  <c r="K16" i="6"/>
  <c r="B15" i="75"/>
  <c r="DL7" i="76"/>
  <c r="CU8" i="78" s="1"/>
  <c r="DH6" i="76"/>
  <c r="DG7"/>
  <c r="DK7" s="1"/>
  <c r="CT8" i="78" s="1"/>
  <c r="I9" i="47"/>
  <c r="C8" i="46" s="1"/>
  <c r="AC9" i="4" s="1"/>
  <c r="AG9" s="1"/>
  <c r="H10" i="47"/>
  <c r="P32" i="11"/>
  <c r="Y31" i="10" s="1"/>
  <c r="N32" i="11"/>
  <c r="AA31" i="10" s="1"/>
  <c r="R32" i="11"/>
  <c r="X31" i="10" s="1"/>
  <c r="I8" i="29"/>
  <c r="I9" i="31"/>
  <c r="I10" i="32" s="1"/>
  <c r="I9" i="38" s="1"/>
  <c r="I9" i="35"/>
  <c r="I9" i="37" s="1"/>
  <c r="I9" i="34"/>
  <c r="I9" i="36" s="1"/>
  <c r="DU12" i="4"/>
  <c r="F30" i="34"/>
  <c r="F30" i="36" s="1"/>
  <c r="F30" i="39" s="1"/>
  <c r="F30" i="27" s="1"/>
  <c r="BT31" i="3" s="1"/>
  <c r="BX31" s="1"/>
  <c r="F30" i="35"/>
  <c r="F30" i="37" s="1"/>
  <c r="F30" i="40" s="1"/>
  <c r="F30" i="28" s="1"/>
  <c r="J31" i="70"/>
  <c r="J33" i="71"/>
  <c r="E7" i="76"/>
  <c r="C7" s="1"/>
  <c r="G7" s="1"/>
  <c r="B8" i="78" s="1"/>
  <c r="I8" i="76"/>
  <c r="D9" i="78" s="1"/>
  <c r="E34" i="71"/>
  <c r="E32" i="70"/>
  <c r="BS10" i="4"/>
  <c r="N30" i="34"/>
  <c r="N30" i="36" s="1"/>
  <c r="N30" i="39" s="1"/>
  <c r="N30" i="27" s="1"/>
  <c r="FL31" i="3" s="1"/>
  <c r="FP31" s="1"/>
  <c r="N30" i="35"/>
  <c r="N30" i="37" s="1"/>
  <c r="N30" i="40" s="1"/>
  <c r="N30" i="28" s="1"/>
  <c r="O7" i="76"/>
  <c r="S8"/>
  <c r="M9" i="78" s="1"/>
  <c r="BL5" i="3"/>
  <c r="BG43"/>
  <c r="BI12" i="47"/>
  <c r="O11" i="46" s="1"/>
  <c r="EG12" i="4" s="1"/>
  <c r="EK12" s="1"/>
  <c r="BH13" i="47"/>
  <c r="AH14"/>
  <c r="AI13"/>
  <c r="I12" i="46" s="1"/>
  <c r="CE13" i="4" s="1"/>
  <c r="CI13" s="1"/>
  <c r="P17" i="6"/>
  <c r="C16" i="75"/>
  <c r="BN17" i="6"/>
  <c r="M16" i="75"/>
  <c r="AN6" i="76"/>
  <c r="AR7"/>
  <c r="AI8" i="78" s="1"/>
  <c r="CS36" i="11"/>
  <c r="DB35" i="10" s="1"/>
  <c r="CQ36" i="11"/>
  <c r="DD35" i="10" s="1"/>
  <c r="CU36" i="11"/>
  <c r="DA35" i="10" s="1"/>
  <c r="BN31" i="3"/>
  <c r="CY6" i="76"/>
  <c r="CX7"/>
  <c r="DB7" s="1"/>
  <c r="CL8" i="78" s="1"/>
  <c r="DC7" i="76"/>
  <c r="CM8" i="78" s="1"/>
  <c r="M5" i="76"/>
  <c r="Q6"/>
  <c r="K7" i="78" s="1"/>
  <c r="AT6" i="76"/>
  <c r="AK7" i="78" s="1"/>
  <c r="AP5" i="76"/>
  <c r="AU12" i="47"/>
  <c r="AV11"/>
  <c r="L10" i="46" s="1"/>
  <c r="DF11" i="4" s="1"/>
  <c r="DJ11" s="1"/>
  <c r="AE17" i="6"/>
  <c r="F16" i="75"/>
  <c r="M8" i="35"/>
  <c r="M8" i="37" s="1"/>
  <c r="M8" i="40" s="1"/>
  <c r="M8" i="28" s="1"/>
  <c r="M8" i="34"/>
  <c r="M8" i="36" s="1"/>
  <c r="M8" i="39" s="1"/>
  <c r="M8" i="27" s="1"/>
  <c r="EZ9" i="3" s="1"/>
  <c r="FD9" s="1"/>
  <c r="AJ17" i="6"/>
  <c r="G16" i="75"/>
  <c r="H5" i="39"/>
  <c r="H5" i="27" s="1"/>
  <c r="CR6" i="3" s="1"/>
  <c r="CV6" s="1"/>
  <c r="BE8" i="76"/>
  <c r="BI8" s="1"/>
  <c r="AX9" i="78" s="1"/>
  <c r="BB9" s="1"/>
  <c r="BD9" s="1"/>
  <c r="BE9" s="1"/>
  <c r="BX8" i="4" s="1"/>
  <c r="BZ8" s="1"/>
  <c r="DF9" i="78"/>
  <c r="DH9" s="1"/>
  <c r="DI9" s="1"/>
  <c r="EI8" i="4" s="1"/>
  <c r="EK8" s="1"/>
  <c r="F10" i="78"/>
  <c r="H10" s="1"/>
  <c r="I10" s="1"/>
  <c r="V9" i="4" s="1"/>
  <c r="X9" s="1"/>
  <c r="AD10" i="78"/>
  <c r="AF10" s="1"/>
  <c r="AG10" s="1"/>
  <c r="AW9" i="4" s="1"/>
  <c r="AY9" s="1"/>
  <c r="AD37" i="11"/>
  <c r="AR36" i="10" s="1"/>
  <c r="DG36" i="11"/>
  <c r="CH10" i="78"/>
  <c r="CJ10" s="1"/>
  <c r="CK10" s="1"/>
  <c r="DH9" i="4" s="1"/>
  <c r="DJ9" s="1"/>
  <c r="CJ6" i="76"/>
  <c r="BV7" i="78" s="1"/>
  <c r="CF5" i="76"/>
  <c r="H4" i="34"/>
  <c r="H4" i="36" s="1"/>
  <c r="H4" i="31"/>
  <c r="H5" i="32" s="1"/>
  <c r="H4" i="38" s="1"/>
  <c r="H3" i="29"/>
  <c r="H4" i="35"/>
  <c r="H4" i="37" s="1"/>
  <c r="V6" i="76"/>
  <c r="U7"/>
  <c r="Y7" s="1"/>
  <c r="R8" i="78" s="1"/>
  <c r="Z7" i="76"/>
  <c r="S8" i="78" s="1"/>
  <c r="CJ37" i="11"/>
  <c r="CH37"/>
  <c r="CL37"/>
  <c r="Y36"/>
  <c r="G35" i="10" s="1"/>
  <c r="AA36" i="11"/>
  <c r="F35" i="10" s="1"/>
  <c r="W36" i="11"/>
  <c r="I35" i="10" s="1"/>
  <c r="DJ31" i="3"/>
  <c r="ED12" i="4"/>
  <c r="L12" i="47"/>
  <c r="M11"/>
  <c r="D10" i="46" s="1"/>
  <c r="AL11" i="4" s="1"/>
  <c r="D16" i="75"/>
  <c r="U17" i="6"/>
  <c r="AD12" i="47"/>
  <c r="AE11"/>
  <c r="H10" i="46" s="1"/>
  <c r="BV11" i="4" s="1"/>
  <c r="BZ11" s="1"/>
  <c r="U5"/>
  <c r="B5" i="50"/>
  <c r="B30" i="34"/>
  <c r="B30" i="36" s="1"/>
  <c r="B30" i="39" s="1"/>
  <c r="B30" i="27" s="1"/>
  <c r="X31" i="3" s="1"/>
  <c r="AB31" s="1"/>
  <c r="B30" i="35"/>
  <c r="B30" i="37" s="1"/>
  <c r="B30" i="40" s="1"/>
  <c r="B30" i="28" s="1"/>
  <c r="CA36" i="11"/>
  <c r="CJ35" i="10" s="1"/>
  <c r="CC36" i="11"/>
  <c r="CI35" i="10" s="1"/>
  <c r="BY36" i="11"/>
  <c r="CL35" i="10" s="1"/>
  <c r="K57" i="292"/>
  <c r="CE38" i="11"/>
  <c r="CM38"/>
  <c r="CF38" s="1"/>
  <c r="DS6" i="76"/>
  <c r="DW7"/>
  <c r="DE8" i="78" s="1"/>
  <c r="BO5" i="76"/>
  <c r="BS6"/>
  <c r="BG7" i="78" s="1"/>
  <c r="C33" i="71"/>
  <c r="C31" i="70"/>
  <c r="T37" i="11"/>
  <c r="D56" i="292"/>
  <c r="AB37" i="11"/>
  <c r="G57" i="292"/>
  <c r="AU38" i="11"/>
  <c r="BC38"/>
  <c r="CX7" i="3"/>
  <c r="FF31"/>
  <c r="AD5"/>
  <c r="S32" i="8"/>
  <c r="U32" s="1"/>
  <c r="E54" i="240"/>
  <c r="DA6" i="76"/>
  <c r="DE7"/>
  <c r="CO8" i="78" s="1"/>
  <c r="DN5" i="76"/>
  <c r="CW6" i="78" s="1"/>
  <c r="DJ4" i="76"/>
  <c r="DN4" s="1"/>
  <c r="CW5" i="78" s="1"/>
  <c r="CG13" i="76"/>
  <c r="CK14"/>
  <c r="BW15" i="78" s="1"/>
  <c r="BZ15" s="1"/>
  <c r="CB15" s="1"/>
  <c r="CC15" s="1"/>
  <c r="CY14" i="4" s="1"/>
  <c r="K30" i="34"/>
  <c r="K30" i="36" s="1"/>
  <c r="K30" i="39" s="1"/>
  <c r="K30" i="27" s="1"/>
  <c r="EB31" i="3" s="1"/>
  <c r="EF31" s="1"/>
  <c r="K30" i="35"/>
  <c r="K30" i="37" s="1"/>
  <c r="K30" i="40" s="1"/>
  <c r="K30" i="28" s="1"/>
  <c r="BD17" i="6"/>
  <c r="K16" i="75"/>
  <c r="CV5" i="76"/>
  <c r="CG6" i="78" s="1"/>
  <c r="CR4" i="76"/>
  <c r="CV4" s="1"/>
  <c r="CG5" i="78" s="1"/>
  <c r="J30" i="34"/>
  <c r="J30" i="36" s="1"/>
  <c r="J30" i="39" s="1"/>
  <c r="J30" i="27" s="1"/>
  <c r="DP31" i="3" s="1"/>
  <c r="DT31" s="1"/>
  <c r="J30" i="35"/>
  <c r="J30" i="37" s="1"/>
  <c r="J30" i="40" s="1"/>
  <c r="J30" i="28" s="1"/>
  <c r="AP30" i="3"/>
  <c r="E31" i="34"/>
  <c r="E31" i="36" s="1"/>
  <c r="E31" i="39" s="1"/>
  <c r="E31" i="27" s="1"/>
  <c r="BH32" i="3" s="1"/>
  <c r="BL32" s="1"/>
  <c r="E31" i="35"/>
  <c r="E31" i="37" s="1"/>
  <c r="E31" i="40" s="1"/>
  <c r="E31" i="28" s="1"/>
  <c r="CT9" i="4"/>
  <c r="DJ12" i="3"/>
  <c r="I32" i="70"/>
  <c r="I34" i="71"/>
  <c r="AG7" i="76"/>
  <c r="AK8"/>
  <c r="AC9" i="78" s="1"/>
  <c r="N7" i="76"/>
  <c r="R8"/>
  <c r="L9" i="78" s="1"/>
  <c r="L8" i="76"/>
  <c r="P8" s="1"/>
  <c r="J9" i="78" s="1"/>
  <c r="O30" i="34"/>
  <c r="O30" i="36" s="1"/>
  <c r="O30" i="39" s="1"/>
  <c r="O30" i="27" s="1"/>
  <c r="FX31" i="3" s="1"/>
  <c r="GB31" s="1"/>
  <c r="O30" i="35"/>
  <c r="O30" i="37" s="1"/>
  <c r="O30" i="40" s="1"/>
  <c r="O30" i="28" s="1"/>
  <c r="DF37" i="11"/>
  <c r="N56" i="292"/>
  <c r="DN37" i="11"/>
  <c r="DG37" s="1"/>
  <c r="CK12" i="4"/>
  <c r="BM37" i="11"/>
  <c r="I56" i="292"/>
  <c r="BU37" i="11"/>
  <c r="BN37" s="1"/>
  <c r="CB36" i="10" s="1"/>
  <c r="AV7" i="4"/>
  <c r="E7" i="50"/>
  <c r="CN13" i="11"/>
  <c r="L32" i="292"/>
  <c r="CV13" i="11"/>
  <c r="M8" i="71"/>
  <c r="M7" i="70" s="1"/>
  <c r="M7" i="285"/>
  <c r="CT12" i="4"/>
  <c r="DT36" i="11"/>
  <c r="DR36"/>
  <c r="DV36"/>
  <c r="O9" i="4"/>
  <c r="I10" i="39"/>
  <c r="I10" i="27" s="1"/>
  <c r="DD11" i="3" s="1"/>
  <c r="DH11" s="1"/>
  <c r="BE37" i="11"/>
  <c r="CX37"/>
  <c r="F9" i="78"/>
  <c r="H9" s="1"/>
  <c r="I9" s="1"/>
  <c r="V8" i="4" s="1"/>
  <c r="X8" s="1"/>
  <c r="BR9" i="78"/>
  <c r="BT9" s="1"/>
  <c r="BU9" s="1"/>
  <c r="CP8" i="4" s="1"/>
  <c r="CR8" s="1"/>
  <c r="AT10" i="78"/>
  <c r="AV10" s="1"/>
  <c r="AW10" s="1"/>
  <c r="BO9" i="4" s="1"/>
  <c r="BQ9" s="1"/>
  <c r="CX9" i="78"/>
  <c r="CZ9" s="1"/>
  <c r="DA9" s="1"/>
  <c r="DZ8" i="4" s="1"/>
  <c r="EB8" s="1"/>
  <c r="I10" i="40"/>
  <c r="I10" i="28" s="1"/>
  <c r="AM8" i="76"/>
  <c r="AQ8" s="1"/>
  <c r="AH9" i="78" s="1"/>
  <c r="DJ10" i="4"/>
  <c r="R52" i="5"/>
  <c r="CX8" i="78" l="1"/>
  <c r="CZ8" s="1"/>
  <c r="DA8" s="1"/>
  <c r="DZ7" i="4" s="1"/>
  <c r="EB7" s="1"/>
  <c r="AL9" i="78"/>
  <c r="AN9" s="1"/>
  <c r="AO9" s="1"/>
  <c r="BF8" i="4" s="1"/>
  <c r="BH8" s="1"/>
  <c r="BJ8" s="1"/>
  <c r="U58" i="5"/>
  <c r="H31" i="35"/>
  <c r="H31" i="37" s="1"/>
  <c r="H31" i="40" s="1"/>
  <c r="H31" i="28" s="1"/>
  <c r="H31" i="34"/>
  <c r="H31" i="36" s="1"/>
  <c r="H31" i="39" s="1"/>
  <c r="H31" i="27" s="1"/>
  <c r="CR32" i="3" s="1"/>
  <c r="CV32" s="1"/>
  <c r="CX32" s="1"/>
  <c r="U13" i="47"/>
  <c r="V12"/>
  <c r="F11" i="46" s="1"/>
  <c r="BD12" i="4" s="1"/>
  <c r="BH12" s="1"/>
  <c r="BJ12" s="1"/>
  <c r="N9" i="78"/>
  <c r="P9" s="1"/>
  <c r="Q9" s="1"/>
  <c r="AE8" i="4" s="1"/>
  <c r="AG8" s="1"/>
  <c r="H32" i="70"/>
  <c r="H34" i="71"/>
  <c r="D32" i="70"/>
  <c r="D34" i="71"/>
  <c r="L32" i="70"/>
  <c r="L34" i="71"/>
  <c r="D31" i="35"/>
  <c r="D31" i="37" s="1"/>
  <c r="D31" i="40" s="1"/>
  <c r="D31" i="28" s="1"/>
  <c r="D31" i="34"/>
  <c r="D31" i="36" s="1"/>
  <c r="D31" i="39" s="1"/>
  <c r="D31" i="27" s="1"/>
  <c r="AV32" i="3" s="1"/>
  <c r="D13" i="47"/>
  <c r="E12"/>
  <c r="B11" i="46" s="1"/>
  <c r="T12" i="4" s="1"/>
  <c r="X12" s="1"/>
  <c r="Z12" s="1"/>
  <c r="J31" i="3"/>
  <c r="P31" s="1"/>
  <c r="R31" s="1"/>
  <c r="AZ31"/>
  <c r="BB31" s="1"/>
  <c r="L31" i="34"/>
  <c r="L31" i="36" s="1"/>
  <c r="L31" i="39" s="1"/>
  <c r="L31" i="27" s="1"/>
  <c r="EN32" i="3" s="1"/>
  <c r="ER32" s="1"/>
  <c r="ET32" s="1"/>
  <c r="L31" i="35"/>
  <c r="L31" i="37" s="1"/>
  <c r="L31" i="40" s="1"/>
  <c r="L31" i="28" s="1"/>
  <c r="H4" i="40"/>
  <c r="H4" i="28" s="1"/>
  <c r="M38" i="5"/>
  <c r="AH38"/>
  <c r="AH43" s="1"/>
  <c r="AH5"/>
  <c r="AV38"/>
  <c r="AV5"/>
  <c r="BX38"/>
  <c r="BX43" s="1"/>
  <c r="BX5"/>
  <c r="CZ38"/>
  <c r="CZ5"/>
  <c r="AA38"/>
  <c r="AA43" s="1"/>
  <c r="AA5"/>
  <c r="AO38"/>
  <c r="AO5"/>
  <c r="BQ38"/>
  <c r="BQ43" s="1"/>
  <c r="BQ5"/>
  <c r="CS38"/>
  <c r="CS5"/>
  <c r="T38"/>
  <c r="T5"/>
  <c r="BJ38"/>
  <c r="BJ5"/>
  <c r="CL38"/>
  <c r="CL43" s="1"/>
  <c r="CL5"/>
  <c r="DG38"/>
  <c r="BC5"/>
  <c r="CE5"/>
  <c r="BC38"/>
  <c r="CE38"/>
  <c r="DG5"/>
  <c r="CZ35"/>
  <c r="CL35"/>
  <c r="BX35"/>
  <c r="BJ35"/>
  <c r="AV35"/>
  <c r="AH35"/>
  <c r="T35"/>
  <c r="CS33"/>
  <c r="BQ33"/>
  <c r="AO33"/>
  <c r="DG32"/>
  <c r="CE32"/>
  <c r="BC32"/>
  <c r="AA32"/>
  <c r="CS31"/>
  <c r="BQ31"/>
  <c r="AO31"/>
  <c r="DG30"/>
  <c r="CE30"/>
  <c r="BC30"/>
  <c r="AA30"/>
  <c r="CS29"/>
  <c r="BQ29"/>
  <c r="AO29"/>
  <c r="DG28"/>
  <c r="CE28"/>
  <c r="BC28"/>
  <c r="AA28"/>
  <c r="CS27"/>
  <c r="BQ27"/>
  <c r="AO27"/>
  <c r="DG26"/>
  <c r="CE26"/>
  <c r="BC26"/>
  <c r="AA26"/>
  <c r="CS25"/>
  <c r="BQ25"/>
  <c r="AO25"/>
  <c r="DG24"/>
  <c r="CE24"/>
  <c r="BC24"/>
  <c r="AA24"/>
  <c r="CL23"/>
  <c r="BJ23"/>
  <c r="AH23"/>
  <c r="CS22"/>
  <c r="BQ22"/>
  <c r="AO22"/>
  <c r="CZ21"/>
  <c r="BX21"/>
  <c r="AV21"/>
  <c r="DG20"/>
  <c r="CE20"/>
  <c r="BC20"/>
  <c r="AA20"/>
  <c r="CL19"/>
  <c r="BJ19"/>
  <c r="AH19"/>
  <c r="CZ18"/>
  <c r="BX18"/>
  <c r="AV18"/>
  <c r="T18"/>
  <c r="CL17"/>
  <c r="BJ17"/>
  <c r="AH17"/>
  <c r="CZ16"/>
  <c r="BX16"/>
  <c r="AV16"/>
  <c r="T16"/>
  <c r="CL15"/>
  <c r="BJ15"/>
  <c r="AH15"/>
  <c r="CZ14"/>
  <c r="BX14"/>
  <c r="AV14"/>
  <c r="T14"/>
  <c r="CL13"/>
  <c r="BJ13"/>
  <c r="AH13"/>
  <c r="CZ12"/>
  <c r="BX12"/>
  <c r="AV12"/>
  <c r="T12"/>
  <c r="CL11"/>
  <c r="BJ11"/>
  <c r="AH11"/>
  <c r="CZ10"/>
  <c r="BX10"/>
  <c r="AV10"/>
  <c r="T10"/>
  <c r="CL9"/>
  <c r="BJ9"/>
  <c r="AH9"/>
  <c r="CZ8"/>
  <c r="BX8"/>
  <c r="AV8"/>
  <c r="T8"/>
  <c r="CL7"/>
  <c r="BJ7"/>
  <c r="AH7"/>
  <c r="CZ6"/>
  <c r="BX6"/>
  <c r="AV6"/>
  <c r="T6"/>
  <c r="CL4"/>
  <c r="BJ4"/>
  <c r="AH4"/>
  <c r="CZ37"/>
  <c r="BX37"/>
  <c r="AV37"/>
  <c r="T37"/>
  <c r="CS36"/>
  <c r="BQ36"/>
  <c r="AO36"/>
  <c r="M36"/>
  <c r="M30"/>
  <c r="M25"/>
  <c r="M18"/>
  <c r="M11"/>
  <c r="DG34"/>
  <c r="CS34"/>
  <c r="CE34"/>
  <c r="BQ34"/>
  <c r="BC34"/>
  <c r="AO34"/>
  <c r="AA34"/>
  <c r="CZ33"/>
  <c r="BX33"/>
  <c r="AV33"/>
  <c r="T33"/>
  <c r="CL32"/>
  <c r="BJ32"/>
  <c r="AH32"/>
  <c r="CZ31"/>
  <c r="BX31"/>
  <c r="AV31"/>
  <c r="T31"/>
  <c r="CL30"/>
  <c r="BJ30"/>
  <c r="AH30"/>
  <c r="CZ29"/>
  <c r="BX29"/>
  <c r="AV29"/>
  <c r="T29"/>
  <c r="CL28"/>
  <c r="BJ28"/>
  <c r="AH28"/>
  <c r="CZ27"/>
  <c r="BX27"/>
  <c r="AV27"/>
  <c r="T27"/>
  <c r="CL26"/>
  <c r="BJ26"/>
  <c r="AH26"/>
  <c r="CZ25"/>
  <c r="BX25"/>
  <c r="AV25"/>
  <c r="T25"/>
  <c r="CL24"/>
  <c r="BJ24"/>
  <c r="AH24"/>
  <c r="CS23"/>
  <c r="BQ23"/>
  <c r="AO23"/>
  <c r="CZ22"/>
  <c r="BX22"/>
  <c r="AV22"/>
  <c r="DG21"/>
  <c r="CE21"/>
  <c r="BC21"/>
  <c r="AA21"/>
  <c r="CL20"/>
  <c r="BJ20"/>
  <c r="AH20"/>
  <c r="CS19"/>
  <c r="BQ19"/>
  <c r="AO19"/>
  <c r="DG18"/>
  <c r="CE18"/>
  <c r="BC18"/>
  <c r="AA18"/>
  <c r="CS17"/>
  <c r="BQ17"/>
  <c r="AO17"/>
  <c r="DG16"/>
  <c r="CE16"/>
  <c r="BC16"/>
  <c r="AA16"/>
  <c r="CS15"/>
  <c r="BQ15"/>
  <c r="AO15"/>
  <c r="DG14"/>
  <c r="CE14"/>
  <c r="BC14"/>
  <c r="AA14"/>
  <c r="CS13"/>
  <c r="BQ13"/>
  <c r="AO13"/>
  <c r="DG12"/>
  <c r="CE12"/>
  <c r="BC12"/>
  <c r="AA12"/>
  <c r="CS11"/>
  <c r="BQ11"/>
  <c r="AO11"/>
  <c r="DG10"/>
  <c r="CE10"/>
  <c r="BC10"/>
  <c r="AA10"/>
  <c r="CS9"/>
  <c r="BQ9"/>
  <c r="AO9"/>
  <c r="DG8"/>
  <c r="CE8"/>
  <c r="BC8"/>
  <c r="AA8"/>
  <c r="CS7"/>
  <c r="BQ7"/>
  <c r="AO7"/>
  <c r="DG6"/>
  <c r="CE6"/>
  <c r="BC6"/>
  <c r="AA6"/>
  <c r="CS4"/>
  <c r="BQ4"/>
  <c r="AO4"/>
  <c r="DG37"/>
  <c r="CE37"/>
  <c r="BC37"/>
  <c r="AA37"/>
  <c r="CZ36"/>
  <c r="BX36"/>
  <c r="AV36"/>
  <c r="T36"/>
  <c r="M31"/>
  <c r="M26"/>
  <c r="M19"/>
  <c r="M12"/>
  <c r="DG35"/>
  <c r="CS35"/>
  <c r="CE35"/>
  <c r="BQ35"/>
  <c r="BC35"/>
  <c r="AO35"/>
  <c r="AA35"/>
  <c r="DG33"/>
  <c r="CE33"/>
  <c r="BC33"/>
  <c r="AA33"/>
  <c r="CS32"/>
  <c r="BQ32"/>
  <c r="AO32"/>
  <c r="DG31"/>
  <c r="CE31"/>
  <c r="BC31"/>
  <c r="AA31"/>
  <c r="CS30"/>
  <c r="BQ30"/>
  <c r="AO30"/>
  <c r="DG29"/>
  <c r="CE29"/>
  <c r="BC29"/>
  <c r="AA29"/>
  <c r="CS28"/>
  <c r="BQ28"/>
  <c r="AO28"/>
  <c r="DG27"/>
  <c r="CE27"/>
  <c r="BC27"/>
  <c r="AA27"/>
  <c r="CS26"/>
  <c r="BQ26"/>
  <c r="AO26"/>
  <c r="DG25"/>
  <c r="CE25"/>
  <c r="BC25"/>
  <c r="AA25"/>
  <c r="CS24"/>
  <c r="BQ24"/>
  <c r="AO24"/>
  <c r="CZ23"/>
  <c r="BX23"/>
  <c r="AV23"/>
  <c r="DG22"/>
  <c r="CE22"/>
  <c r="BC22"/>
  <c r="AA22"/>
  <c r="CL21"/>
  <c r="BJ21"/>
  <c r="AH21"/>
  <c r="CS20"/>
  <c r="BQ20"/>
  <c r="AO20"/>
  <c r="CZ19"/>
  <c r="BX19"/>
  <c r="AV19"/>
  <c r="T19"/>
  <c r="CL18"/>
  <c r="BJ18"/>
  <c r="AH18"/>
  <c r="CZ17"/>
  <c r="BX17"/>
  <c r="AV17"/>
  <c r="T17"/>
  <c r="CL16"/>
  <c r="BJ16"/>
  <c r="AH16"/>
  <c r="CZ15"/>
  <c r="BX15"/>
  <c r="AV15"/>
  <c r="T15"/>
  <c r="CL14"/>
  <c r="BJ14"/>
  <c r="AH14"/>
  <c r="CZ13"/>
  <c r="BX13"/>
  <c r="AV13"/>
  <c r="T13"/>
  <c r="CL12"/>
  <c r="BJ12"/>
  <c r="AH12"/>
  <c r="CZ11"/>
  <c r="BX11"/>
  <c r="AV11"/>
  <c r="T11"/>
  <c r="CL10"/>
  <c r="BJ10"/>
  <c r="AH10"/>
  <c r="CZ9"/>
  <c r="BX9"/>
  <c r="AV9"/>
  <c r="T9"/>
  <c r="CL8"/>
  <c r="BJ8"/>
  <c r="AH8"/>
  <c r="CZ7"/>
  <c r="BX7"/>
  <c r="AV7"/>
  <c r="T7"/>
  <c r="CL6"/>
  <c r="BJ6"/>
  <c r="AH6"/>
  <c r="CZ4"/>
  <c r="BX4"/>
  <c r="AV4"/>
  <c r="T4"/>
  <c r="CL37"/>
  <c r="BJ37"/>
  <c r="AH37"/>
  <c r="DG36"/>
  <c r="CE36"/>
  <c r="BC36"/>
  <c r="AA36"/>
  <c r="M32"/>
  <c r="M27"/>
  <c r="M21"/>
  <c r="M13"/>
  <c r="M7"/>
  <c r="BX34"/>
  <c r="T34"/>
  <c r="CZ32"/>
  <c r="CL31"/>
  <c r="BX30"/>
  <c r="BJ29"/>
  <c r="AV28"/>
  <c r="AH27"/>
  <c r="T26"/>
  <c r="CZ24"/>
  <c r="CE23"/>
  <c r="BJ22"/>
  <c r="AO21"/>
  <c r="DG19"/>
  <c r="CS18"/>
  <c r="CE17"/>
  <c r="BQ16"/>
  <c r="BC15"/>
  <c r="AO14"/>
  <c r="AA13"/>
  <c r="DG11"/>
  <c r="CS10"/>
  <c r="CE9"/>
  <c r="BQ8"/>
  <c r="BC7"/>
  <c r="AO6"/>
  <c r="AA4"/>
  <c r="M37"/>
  <c r="M35"/>
  <c r="M8"/>
  <c r="CL33"/>
  <c r="AV30"/>
  <c r="CZ26"/>
  <c r="CZ20"/>
  <c r="BC17"/>
  <c r="DG13"/>
  <c r="BQ10"/>
  <c r="AA7"/>
  <c r="CL36"/>
  <c r="CL34"/>
  <c r="AH34"/>
  <c r="AH33"/>
  <c r="T32"/>
  <c r="CZ30"/>
  <c r="CL29"/>
  <c r="BX28"/>
  <c r="BJ27"/>
  <c r="AV26"/>
  <c r="AH25"/>
  <c r="DG23"/>
  <c r="CL22"/>
  <c r="BQ21"/>
  <c r="AV20"/>
  <c r="AA19"/>
  <c r="DG17"/>
  <c r="CS16"/>
  <c r="CE15"/>
  <c r="BQ14"/>
  <c r="BC13"/>
  <c r="AO12"/>
  <c r="AA11"/>
  <c r="DG9"/>
  <c r="CS8"/>
  <c r="CE7"/>
  <c r="BQ6"/>
  <c r="BC4"/>
  <c r="AO37"/>
  <c r="AH36"/>
  <c r="M17"/>
  <c r="T23"/>
  <c r="T21"/>
  <c r="BJ34"/>
  <c r="AH29"/>
  <c r="CL25"/>
  <c r="AH22"/>
  <c r="BQ18"/>
  <c r="AA15"/>
  <c r="CE11"/>
  <c r="AO8"/>
  <c r="CS37"/>
  <c r="T22"/>
  <c r="CZ34"/>
  <c r="AV34"/>
  <c r="BJ33"/>
  <c r="AV32"/>
  <c r="AH31"/>
  <c r="T30"/>
  <c r="CZ28"/>
  <c r="CL27"/>
  <c r="BX26"/>
  <c r="BJ25"/>
  <c r="AV24"/>
  <c r="AA23"/>
  <c r="CS21"/>
  <c r="BX20"/>
  <c r="BC19"/>
  <c r="AO18"/>
  <c r="AA17"/>
  <c r="DG15"/>
  <c r="CS14"/>
  <c r="CE13"/>
  <c r="BQ12"/>
  <c r="BC11"/>
  <c r="AO10"/>
  <c r="AA9"/>
  <c r="DG7"/>
  <c r="CS6"/>
  <c r="CE4"/>
  <c r="BQ37"/>
  <c r="BJ36"/>
  <c r="M22"/>
  <c r="BX32"/>
  <c r="BJ31"/>
  <c r="T28"/>
  <c r="BX24"/>
  <c r="BC23"/>
  <c r="CE19"/>
  <c r="AO16"/>
  <c r="CS12"/>
  <c r="BC9"/>
  <c r="DG4"/>
  <c r="M29"/>
  <c r="T24"/>
  <c r="T20"/>
  <c r="M28"/>
  <c r="M23"/>
  <c r="M14"/>
  <c r="M33"/>
  <c r="M9"/>
  <c r="M10"/>
  <c r="M24"/>
  <c r="M6"/>
  <c r="M20"/>
  <c r="M34"/>
  <c r="M15"/>
  <c r="M16"/>
  <c r="M5"/>
  <c r="AI8" i="4"/>
  <c r="M8"/>
  <c r="O8" s="1"/>
  <c r="AP8"/>
  <c r="R53" i="5"/>
  <c r="R54" s="1"/>
  <c r="U52" s="1"/>
  <c r="N32" i="70"/>
  <c r="N34" i="71"/>
  <c r="F31" i="35"/>
  <c r="F31" i="37" s="1"/>
  <c r="F31" i="40" s="1"/>
  <c r="F31" i="28" s="1"/>
  <c r="F31" i="34"/>
  <c r="F31" i="36" s="1"/>
  <c r="F31" i="39" s="1"/>
  <c r="F31" i="27" s="1"/>
  <c r="BT32" i="3" s="1"/>
  <c r="BX32" s="1"/>
  <c r="BQ38" i="8"/>
  <c r="BQ41" s="1"/>
  <c r="BS38"/>
  <c r="BS41" s="1"/>
  <c r="BE14" i="47"/>
  <c r="N13" i="46" s="1"/>
  <c r="DX14" i="4" s="1"/>
  <c r="EB14" s="1"/>
  <c r="BD15" i="47"/>
  <c r="DQ5" i="76"/>
  <c r="DU6"/>
  <c r="DC7" i="78" s="1"/>
  <c r="DP6" i="76"/>
  <c r="DT6" s="1"/>
  <c r="DB7" i="78" s="1"/>
  <c r="CL30" i="3"/>
  <c r="AV6" i="4"/>
  <c r="E6" i="50"/>
  <c r="G33" i="71"/>
  <c r="G31" i="70"/>
  <c r="Q9" i="4"/>
  <c r="CU13" i="11"/>
  <c r="DA12" i="10" s="1"/>
  <c r="CS13" i="11"/>
  <c r="DB12" i="10" s="1"/>
  <c r="CQ13" i="11"/>
  <c r="DD12" i="10" s="1"/>
  <c r="DF38" i="11"/>
  <c r="N57" i="292"/>
  <c r="DN38" i="11"/>
  <c r="DG38" s="1"/>
  <c r="AK7" i="76"/>
  <c r="AC8" i="78" s="1"/>
  <c r="AG6" i="76"/>
  <c r="BN32" i="3"/>
  <c r="EH31"/>
  <c r="AU39" i="11"/>
  <c r="AU41" s="1"/>
  <c r="BC39"/>
  <c r="AD31" i="3"/>
  <c r="AD13" i="47"/>
  <c r="AE12"/>
  <c r="H11" i="46" s="1"/>
  <c r="BV12" i="4" s="1"/>
  <c r="BZ12" s="1"/>
  <c r="L13" i="47"/>
  <c r="M12"/>
  <c r="D11" i="46" s="1"/>
  <c r="AL12" i="4" s="1"/>
  <c r="G15" i="75"/>
  <c r="AJ16" i="6"/>
  <c r="F15" i="75"/>
  <c r="AE16" i="6"/>
  <c r="AP4" i="76"/>
  <c r="AT4" s="1"/>
  <c r="AK5" i="78" s="1"/>
  <c r="AT5" i="76"/>
  <c r="AK6" i="78" s="1"/>
  <c r="M4" i="76"/>
  <c r="Q5"/>
  <c r="K6" i="78" s="1"/>
  <c r="C15" i="75"/>
  <c r="P16" i="6"/>
  <c r="BI13" i="47"/>
  <c r="O12" i="46" s="1"/>
  <c r="EG13" i="4" s="1"/>
  <c r="EK13" s="1"/>
  <c r="BH14" i="47"/>
  <c r="J32" i="70"/>
  <c r="J34" i="71"/>
  <c r="ED7" i="4"/>
  <c r="AD4" i="3"/>
  <c r="CA37" i="11"/>
  <c r="CJ36" i="10" s="1"/>
  <c r="BY37" i="11"/>
  <c r="CL36" i="10" s="1"/>
  <c r="CC37" i="11"/>
  <c r="CI36" i="10" s="1"/>
  <c r="BQ6" i="76"/>
  <c r="BU7"/>
  <c r="BI8" i="78" s="1"/>
  <c r="BN7" i="76"/>
  <c r="BR7" s="1"/>
  <c r="BF8" i="78" s="1"/>
  <c r="B32" i="70"/>
  <c r="B34" i="71"/>
  <c r="Z16" i="6"/>
  <c r="E15" i="75"/>
  <c r="K34" i="71"/>
  <c r="K32" i="70"/>
  <c r="AR9" i="4"/>
  <c r="BI16" i="6"/>
  <c r="L15" i="75"/>
  <c r="CS37" i="11"/>
  <c r="DB36" i="10" s="1"/>
  <c r="CQ37" i="11"/>
  <c r="DD36" i="10" s="1"/>
  <c r="CU37" i="11"/>
  <c r="DA36" i="10" s="1"/>
  <c r="BA13" i="4"/>
  <c r="BH4" i="76"/>
  <c r="BL4" s="1"/>
  <c r="BA5" i="78" s="1"/>
  <c r="BL5" i="76"/>
  <c r="BA6" i="78" s="1"/>
  <c r="N31" i="35"/>
  <c r="N31" i="37" s="1"/>
  <c r="N31" i="40" s="1"/>
  <c r="N31" i="28" s="1"/>
  <c r="N31" i="34"/>
  <c r="N31" i="36" s="1"/>
  <c r="N31" i="39" s="1"/>
  <c r="N31" i="27" s="1"/>
  <c r="FL32" i="3" s="1"/>
  <c r="FP32" s="1"/>
  <c r="AY15" i="47"/>
  <c r="AZ14"/>
  <c r="M13" i="46" s="1"/>
  <c r="DO14" i="4" s="1"/>
  <c r="DS14" s="1"/>
  <c r="W6" i="76"/>
  <c r="AA7"/>
  <c r="T8" i="78" s="1"/>
  <c r="V8" s="1"/>
  <c r="X8" s="1"/>
  <c r="Y8" s="1"/>
  <c r="AN7" i="4" s="1"/>
  <c r="AR10"/>
  <c r="X4" i="76"/>
  <c r="AB4" s="1"/>
  <c r="U5" i="78" s="1"/>
  <c r="AB5" i="76"/>
  <c r="U6" i="78" s="1"/>
  <c r="AL38" i="11"/>
  <c r="F57" i="292"/>
  <c r="AT38" i="11"/>
  <c r="AM38" s="1"/>
  <c r="BA37" i="10" s="1"/>
  <c r="B38" i="11"/>
  <c r="B57" i="292"/>
  <c r="J38" i="11"/>
  <c r="C38" s="1"/>
  <c r="AX6" i="76"/>
  <c r="BB7"/>
  <c r="AR8" i="78" s="1"/>
  <c r="AV7" i="76"/>
  <c r="AZ7" s="1"/>
  <c r="AP8" i="78" s="1"/>
  <c r="J15" i="75"/>
  <c r="AY16" i="6"/>
  <c r="BJ6" i="76"/>
  <c r="AY7" i="78" s="1"/>
  <c r="BF5" i="76"/>
  <c r="DE39" i="11"/>
  <c r="CX39" s="1"/>
  <c r="CX41" s="1"/>
  <c r="CW39"/>
  <c r="CW41" s="1"/>
  <c r="BZ5" i="3"/>
  <c r="DT37" i="11"/>
  <c r="DR37"/>
  <c r="DV37"/>
  <c r="CT13" i="4"/>
  <c r="O34" i="71"/>
  <c r="O32" i="70"/>
  <c r="M33"/>
  <c r="M35" i="71"/>
  <c r="DJ32" i="3"/>
  <c r="G30" i="34"/>
  <c r="G30" i="36" s="1"/>
  <c r="G30" i="39" s="1"/>
  <c r="G30" i="27" s="1"/>
  <c r="CF31" i="3" s="1"/>
  <c r="CJ31" s="1"/>
  <c r="G30" i="35"/>
  <c r="G30" i="37" s="1"/>
  <c r="G30" i="40" s="1"/>
  <c r="G30" i="28" s="1"/>
  <c r="BR8" i="78"/>
  <c r="BT8" s="1"/>
  <c r="BU8" s="1"/>
  <c r="CP7" i="4" s="1"/>
  <c r="CR7" s="1"/>
  <c r="AD9" i="78"/>
  <c r="AF9" s="1"/>
  <c r="AG9" s="1"/>
  <c r="AW8" i="4" s="1"/>
  <c r="AY8" s="1"/>
  <c r="CH9" i="78"/>
  <c r="CJ9" s="1"/>
  <c r="CK9" s="1"/>
  <c r="DH8" i="4" s="1"/>
  <c r="DJ8" s="1"/>
  <c r="DJ11" i="3"/>
  <c r="GD31"/>
  <c r="DW6" i="76"/>
  <c r="DE7" i="78" s="1"/>
  <c r="DS5" i="76"/>
  <c r="CB11" i="4"/>
  <c r="H3" i="34"/>
  <c r="H3" i="36" s="1"/>
  <c r="H3" i="31"/>
  <c r="H4" i="32" s="1"/>
  <c r="H3" i="38" s="1"/>
  <c r="H3" i="35"/>
  <c r="H3" i="37" s="1"/>
  <c r="EM8" i="4"/>
  <c r="CY5" i="76"/>
  <c r="CX6"/>
  <c r="DB6" s="1"/>
  <c r="CL7" i="78" s="1"/>
  <c r="DC6" i="76"/>
  <c r="CM7" i="78" s="1"/>
  <c r="FR31" i="3"/>
  <c r="H6" i="76"/>
  <c r="C7" i="78" s="1"/>
  <c r="D5" i="76"/>
  <c r="AK39" i="11"/>
  <c r="AD39" s="1"/>
  <c r="AC39"/>
  <c r="AC41" s="1"/>
  <c r="AW4" i="76"/>
  <c r="BA5"/>
  <c r="AQ6" i="78" s="1"/>
  <c r="AQ37" i="11"/>
  <c r="AZ36" i="10" s="1"/>
  <c r="AS37" i="11"/>
  <c r="AY36" i="10" s="1"/>
  <c r="AO37" i="11"/>
  <c r="BB36" i="10" s="1"/>
  <c r="BL39" i="11"/>
  <c r="BE39" s="1"/>
  <c r="BE41" s="1"/>
  <c r="BD39"/>
  <c r="BD41" s="1"/>
  <c r="AO6" i="76"/>
  <c r="AS7"/>
  <c r="AJ8" i="78" s="1"/>
  <c r="AL8" s="1"/>
  <c r="AN8" s="1"/>
  <c r="AO8" s="1"/>
  <c r="BF7" i="4" s="1"/>
  <c r="BH7" s="1"/>
  <c r="O31" i="34"/>
  <c r="O31" i="36" s="1"/>
  <c r="O31" i="39" s="1"/>
  <c r="O31" i="27" s="1"/>
  <c r="FX32" i="3" s="1"/>
  <c r="GB32" s="1"/>
  <c r="O31" i="35"/>
  <c r="O31" i="37" s="1"/>
  <c r="O31" i="40" s="1"/>
  <c r="O31" i="28" s="1"/>
  <c r="M32" i="34"/>
  <c r="M32" i="36" s="1"/>
  <c r="M32" i="39" s="1"/>
  <c r="M32" i="27" s="1"/>
  <c r="EZ33" i="3" s="1"/>
  <c r="FD33" s="1"/>
  <c r="M32" i="35"/>
  <c r="M32" i="37" s="1"/>
  <c r="M32" i="40" s="1"/>
  <c r="M32" i="28" s="1"/>
  <c r="ED8" i="4"/>
  <c r="BS9"/>
  <c r="Z8"/>
  <c r="M7" i="71"/>
  <c r="M6" i="70" s="1"/>
  <c r="M6" i="285"/>
  <c r="CN14" i="11"/>
  <c r="CV14"/>
  <c r="CO14" s="1"/>
  <c r="DC13" i="10" s="1"/>
  <c r="I57" i="292"/>
  <c r="BM38" i="11"/>
  <c r="BU38"/>
  <c r="BN38" s="1"/>
  <c r="CB37" i="10" s="1"/>
  <c r="N6" i="76"/>
  <c r="R7"/>
  <c r="L8" i="78" s="1"/>
  <c r="L7" i="76"/>
  <c r="P7" s="1"/>
  <c r="J8" i="78" s="1"/>
  <c r="I32" i="34"/>
  <c r="I32" i="36" s="1"/>
  <c r="I32" i="39" s="1"/>
  <c r="I32" i="27" s="1"/>
  <c r="DD33" i="3" s="1"/>
  <c r="DH33" s="1"/>
  <c r="I32" i="35"/>
  <c r="I32" i="37" s="1"/>
  <c r="I32" i="40" s="1"/>
  <c r="I32" i="28" s="1"/>
  <c r="DV31" i="3"/>
  <c r="CG12" i="76"/>
  <c r="CK13"/>
  <c r="BW14" i="78" s="1"/>
  <c r="DE6" i="76"/>
  <c r="CO7" i="78" s="1"/>
  <c r="DA5" i="76"/>
  <c r="BB38" i="11"/>
  <c r="BH37" i="10" s="1"/>
  <c r="AZ38" i="11"/>
  <c r="BI37" i="10" s="1"/>
  <c r="AX38" i="11"/>
  <c r="BK37" i="10" s="1"/>
  <c r="Y37" i="11"/>
  <c r="G36" i="10" s="1"/>
  <c r="W37" i="11"/>
  <c r="I36" i="10" s="1"/>
  <c r="AA37" i="11"/>
  <c r="F36" i="10" s="1"/>
  <c r="C34" i="71"/>
  <c r="C32" i="70"/>
  <c r="U43" i="4"/>
  <c r="U41"/>
  <c r="U16" i="6"/>
  <c r="D15" i="75"/>
  <c r="DL9" i="4"/>
  <c r="CX6" i="3"/>
  <c r="FF9"/>
  <c r="DL11" i="4"/>
  <c r="BN16" i="6"/>
  <c r="M15" i="75"/>
  <c r="CK13" i="4"/>
  <c r="E32" i="34"/>
  <c r="E32" i="36" s="1"/>
  <c r="E32" i="39" s="1"/>
  <c r="E32" i="27" s="1"/>
  <c r="BH33" i="3" s="1"/>
  <c r="BL33" s="1"/>
  <c r="E32" i="35"/>
  <c r="E32" i="37" s="1"/>
  <c r="E32" i="40" s="1"/>
  <c r="E32" i="28" s="1"/>
  <c r="I10" i="47"/>
  <c r="C9" i="46" s="1"/>
  <c r="AC10" i="4" s="1"/>
  <c r="AG10" s="1"/>
  <c r="H11" i="47"/>
  <c r="AF6" i="76"/>
  <c r="AJ7"/>
  <c r="AB8" i="78" s="1"/>
  <c r="AD7" i="76"/>
  <c r="AH7" s="1"/>
  <c r="Z8" i="78" s="1"/>
  <c r="U51" i="9"/>
  <c r="AA51"/>
  <c r="BC7" i="76"/>
  <c r="AS8" i="78" s="1"/>
  <c r="AY6" i="76"/>
  <c r="F4"/>
  <c r="J4" s="1"/>
  <c r="E5" i="78" s="1"/>
  <c r="J5" i="76"/>
  <c r="E6" i="78" s="1"/>
  <c r="FF32" i="3"/>
  <c r="F32" i="70"/>
  <c r="F34" i="71"/>
  <c r="P33" i="11"/>
  <c r="Y32" i="10" s="1"/>
  <c r="N33" i="11"/>
  <c r="AA32" i="10" s="1"/>
  <c r="R33" i="11"/>
  <c r="X32" i="10" s="1"/>
  <c r="O15" i="75"/>
  <c r="BX16" i="6"/>
  <c r="ED13" i="4"/>
  <c r="G37" i="11"/>
  <c r="E37"/>
  <c r="I37"/>
  <c r="DB38"/>
  <c r="CZ38"/>
  <c r="DD38"/>
  <c r="BG38"/>
  <c r="BI38"/>
  <c r="BK38"/>
  <c r="BS13" i="4"/>
  <c r="O57" i="292"/>
  <c r="DO38" i="11"/>
  <c r="DW38"/>
  <c r="M5" i="51"/>
  <c r="E5" i="49" s="1"/>
  <c r="K4" i="51"/>
  <c r="M4" s="1"/>
  <c r="E4" i="49" s="1"/>
  <c r="C8" i="57"/>
  <c r="H9" i="7" s="1"/>
  <c r="C7" i="58"/>
  <c r="BG6" i="76"/>
  <c r="BK7"/>
  <c r="AZ8" i="78" s="1"/>
  <c r="AE4" i="76"/>
  <c r="AI5"/>
  <c r="AA6" i="78" s="1"/>
  <c r="I9" i="40"/>
  <c r="I9" i="28" s="1"/>
  <c r="CP8" i="78"/>
  <c r="CR8" s="1"/>
  <c r="CS8" s="1"/>
  <c r="DQ7" i="4" s="1"/>
  <c r="DS7" s="1"/>
  <c r="I9" i="39"/>
  <c r="I9" i="27" s="1"/>
  <c r="DD10" i="3" s="1"/>
  <c r="DH10" s="1"/>
  <c r="BJ9" i="78"/>
  <c r="BL9" s="1"/>
  <c r="BM9" s="1"/>
  <c r="CG8" i="4" s="1"/>
  <c r="CI8" s="1"/>
  <c r="AM37" i="11"/>
  <c r="BA36" i="10" s="1"/>
  <c r="AT9" i="78"/>
  <c r="AV9" s="1"/>
  <c r="AW9" s="1"/>
  <c r="BO8" i="4" s="1"/>
  <c r="BQ8" s="1"/>
  <c r="DF8" i="78"/>
  <c r="DH8" s="1"/>
  <c r="DI8" s="1"/>
  <c r="EI7" i="4" s="1"/>
  <c r="EK7" s="1"/>
  <c r="AA52" i="9"/>
  <c r="DL10" i="4"/>
  <c r="M7" i="35"/>
  <c r="M7" i="37" s="1"/>
  <c r="M7" i="40" s="1"/>
  <c r="M7" i="28" s="1"/>
  <c r="M7" i="34"/>
  <c r="M7" i="36" s="1"/>
  <c r="M7" i="39" s="1"/>
  <c r="M7" i="27" s="1"/>
  <c r="EZ8" i="3" s="1"/>
  <c r="FD8" s="1"/>
  <c r="DI37" i="11"/>
  <c r="DM37"/>
  <c r="DK37"/>
  <c r="S33" i="8"/>
  <c r="U33" s="1"/>
  <c r="E55" i="240"/>
  <c r="T38" i="11"/>
  <c r="D57" i="292"/>
  <c r="AB38" i="11"/>
  <c r="CE39"/>
  <c r="CE41" s="1"/>
  <c r="CM39"/>
  <c r="G11" i="4"/>
  <c r="O11" s="1"/>
  <c r="AP11"/>
  <c r="CF4" i="76"/>
  <c r="CJ4" s="1"/>
  <c r="BV5" i="78" s="1"/>
  <c r="CJ5" i="76"/>
  <c r="BV6" i="78" s="1"/>
  <c r="AU13" i="47"/>
  <c r="AV12"/>
  <c r="L11" i="46" s="1"/>
  <c r="DF12" i="4" s="1"/>
  <c r="DJ12" s="1"/>
  <c r="AH15" i="47"/>
  <c r="AI14"/>
  <c r="I13" i="46" s="1"/>
  <c r="CE14" i="4" s="1"/>
  <c r="CI14" s="1"/>
  <c r="BN5" i="3"/>
  <c r="E33" i="70"/>
  <c r="E35" i="71"/>
  <c r="BZ31" i="3"/>
  <c r="AI9" i="4"/>
  <c r="B14" i="75"/>
  <c r="K15" i="6"/>
  <c r="BX5" i="76"/>
  <c r="BW6"/>
  <c r="CA6" s="1"/>
  <c r="BN7" i="78" s="1"/>
  <c r="CB6" i="76"/>
  <c r="BO7" i="78" s="1"/>
  <c r="K31" i="34"/>
  <c r="K31" i="36" s="1"/>
  <c r="K31" i="39" s="1"/>
  <c r="K31" i="27" s="1"/>
  <c r="EB32" i="3" s="1"/>
  <c r="EF32" s="1"/>
  <c r="K31" i="35"/>
  <c r="K31" i="37" s="1"/>
  <c r="K31" i="40" s="1"/>
  <c r="K31" i="28" s="1"/>
  <c r="R14" i="47"/>
  <c r="E13" i="46" s="1"/>
  <c r="AU14" i="4" s="1"/>
  <c r="AY14" s="1"/>
  <c r="Q15" i="47"/>
  <c r="DU13" i="4"/>
  <c r="K34" i="11"/>
  <c r="C53" i="292"/>
  <c r="S34" i="11"/>
  <c r="L34" s="1"/>
  <c r="Z33" i="10" s="1"/>
  <c r="CT8" i="4"/>
  <c r="BR37" i="11"/>
  <c r="CA36" i="10" s="1"/>
  <c r="BT37" i="11"/>
  <c r="BZ36" i="10" s="1"/>
  <c r="BP37" i="11"/>
  <c r="CC36" i="10" s="1"/>
  <c r="I33" i="70"/>
  <c r="I35" i="71"/>
  <c r="K15" i="75"/>
  <c r="BD16" i="6"/>
  <c r="C31" i="34"/>
  <c r="C31" i="36" s="1"/>
  <c r="C31" i="39" s="1"/>
  <c r="C31" i="27" s="1"/>
  <c r="AJ32" i="3" s="1"/>
  <c r="AN32" s="1"/>
  <c r="C31" i="35"/>
  <c r="C31" i="37" s="1"/>
  <c r="C31" i="40" s="1"/>
  <c r="C31" i="28" s="1"/>
  <c r="BO4" i="76"/>
  <c r="BS5"/>
  <c r="BG6" i="78" s="1"/>
  <c r="CJ38" i="11"/>
  <c r="CH38"/>
  <c r="CL38"/>
  <c r="F17" i="6"/>
  <c r="Z6" i="76"/>
  <c r="S7" i="78" s="1"/>
  <c r="V5" i="76"/>
  <c r="U6"/>
  <c r="Y6" s="1"/>
  <c r="R7" i="78" s="1"/>
  <c r="BA9" i="4"/>
  <c r="Z9"/>
  <c r="CB8"/>
  <c r="AR6" i="76"/>
  <c r="AI7" i="78" s="1"/>
  <c r="AN5" i="76"/>
  <c r="EM12" i="4"/>
  <c r="S7" i="76"/>
  <c r="M8" i="78" s="1"/>
  <c r="O6" i="76"/>
  <c r="E6"/>
  <c r="I7"/>
  <c r="D8" i="78" s="1"/>
  <c r="F8" s="1"/>
  <c r="H8" s="1"/>
  <c r="I8" s="1"/>
  <c r="V7" i="4" s="1"/>
  <c r="X7" s="1"/>
  <c r="J31" i="35"/>
  <c r="J31" i="37" s="1"/>
  <c r="J31" i="40" s="1"/>
  <c r="J31" i="28" s="1"/>
  <c r="J31" i="34"/>
  <c r="J31" i="36" s="1"/>
  <c r="J31" i="39" s="1"/>
  <c r="J31" i="27" s="1"/>
  <c r="DP32" i="3" s="1"/>
  <c r="DT32" s="1"/>
  <c r="I8" i="35"/>
  <c r="I8" i="37" s="1"/>
  <c r="I8" i="34"/>
  <c r="I8" i="36" s="1"/>
  <c r="I7" i="29"/>
  <c r="I8" i="31"/>
  <c r="I9" i="32" s="1"/>
  <c r="I8" i="38" s="1"/>
  <c r="DH5" i="76"/>
  <c r="DG6"/>
  <c r="DK6" s="1"/>
  <c r="CT7" i="78" s="1"/>
  <c r="DL6" i="76"/>
  <c r="CU7" i="78" s="1"/>
  <c r="AT16" i="6"/>
  <c r="I15" i="75"/>
  <c r="N15"/>
  <c r="BS16" i="6"/>
  <c r="AP31" i="3"/>
  <c r="BV38" i="11"/>
  <c r="J57" i="292"/>
  <c r="CD38" i="11"/>
  <c r="BW38" s="1"/>
  <c r="CK37" i="10" s="1"/>
  <c r="B31" i="35"/>
  <c r="B31" i="37" s="1"/>
  <c r="B31" i="40" s="1"/>
  <c r="B31" i="28" s="1"/>
  <c r="B31" i="34"/>
  <c r="B31" i="36" s="1"/>
  <c r="B31" i="39" s="1"/>
  <c r="B31" i="27" s="1"/>
  <c r="X32" i="3" s="1"/>
  <c r="AB32" s="1"/>
  <c r="AF38" i="11"/>
  <c r="AS37" i="10" s="1"/>
  <c r="AH38" i="11"/>
  <c r="AQ37" i="10" s="1"/>
  <c r="AJ38" i="11"/>
  <c r="AP37" i="10" s="1"/>
  <c r="H14" i="75"/>
  <c r="AO15" i="6"/>
  <c r="CT7" i="76"/>
  <c r="CE8" i="78" s="1"/>
  <c r="CP6" i="76"/>
  <c r="CO7"/>
  <c r="CS7" s="1"/>
  <c r="CD8" i="78" s="1"/>
  <c r="CN38" i="11"/>
  <c r="L57" i="292"/>
  <c r="CV38" i="11"/>
  <c r="CO38" s="1"/>
  <c r="DC37" i="10" s="1"/>
  <c r="CI12" i="76"/>
  <c r="CM13"/>
  <c r="BY14" i="78" s="1"/>
  <c r="Q10" i="4"/>
  <c r="Y15" i="47"/>
  <c r="Z14"/>
  <c r="G13" i="46" s="1"/>
  <c r="BM14" i="4" s="1"/>
  <c r="BQ14" s="1"/>
  <c r="AM14" i="47"/>
  <c r="J13" i="46" s="1"/>
  <c r="CN14" i="4" s="1"/>
  <c r="CR14" s="1"/>
  <c r="AL15" i="47"/>
  <c r="K7" i="60"/>
  <c r="K7" i="59" s="1"/>
  <c r="X8" i="7" s="1"/>
  <c r="K6" i="61"/>
  <c r="AQ15" i="47"/>
  <c r="AR14"/>
  <c r="K13" i="46" s="1"/>
  <c r="CW14" i="4" s="1"/>
  <c r="DA14" s="1"/>
  <c r="BB8" i="78"/>
  <c r="BD8" s="1"/>
  <c r="BE8" s="1"/>
  <c r="BX7" i="4" s="1"/>
  <c r="BZ7" s="1"/>
  <c r="U53" i="5"/>
  <c r="CO13" i="11"/>
  <c r="DC12" i="10" s="1"/>
  <c r="AV38" i="11"/>
  <c r="BJ37" i="10" s="1"/>
  <c r="U37" i="11"/>
  <c r="H36" i="10" s="1"/>
  <c r="H4" i="39"/>
  <c r="H4" i="27" s="1"/>
  <c r="CR5" i="3" s="1"/>
  <c r="CV5" s="1"/>
  <c r="U52" i="9"/>
  <c r="T43" i="5" l="1"/>
  <c r="D33" i="70"/>
  <c r="D35" i="71"/>
  <c r="E13" i="47"/>
  <c r="B12" i="46" s="1"/>
  <c r="T13" i="4" s="1"/>
  <c r="X13" s="1"/>
  <c r="Z13" s="1"/>
  <c r="D14" i="47"/>
  <c r="L32" i="35"/>
  <c r="L32" i="37" s="1"/>
  <c r="L32" i="40" s="1"/>
  <c r="L32" i="28" s="1"/>
  <c r="L32" i="34"/>
  <c r="L32" i="36" s="1"/>
  <c r="L32" i="39" s="1"/>
  <c r="L32" i="27" s="1"/>
  <c r="EN33" i="3" s="1"/>
  <c r="ER33" s="1"/>
  <c r="ET33" s="1"/>
  <c r="H32" i="34"/>
  <c r="H32" i="36" s="1"/>
  <c r="H32" i="39" s="1"/>
  <c r="H32" i="27" s="1"/>
  <c r="CR33" i="3" s="1"/>
  <c r="CV33" s="1"/>
  <c r="CX33" s="1"/>
  <c r="H32" i="35"/>
  <c r="H32" i="37" s="1"/>
  <c r="H32" i="40" s="1"/>
  <c r="H32" i="28" s="1"/>
  <c r="L35" i="71"/>
  <c r="L33" i="70"/>
  <c r="H35" i="71"/>
  <c r="H33" i="70"/>
  <c r="V13" i="47"/>
  <c r="F12" i="46" s="1"/>
  <c r="BD13" i="4" s="1"/>
  <c r="BH13" s="1"/>
  <c r="BJ13" s="1"/>
  <c r="U14" i="47"/>
  <c r="BC43" i="5"/>
  <c r="AZ32" i="3"/>
  <c r="BB32" s="1"/>
  <c r="J32"/>
  <c r="P32" s="1"/>
  <c r="R32" s="1"/>
  <c r="D32" i="34"/>
  <c r="D32" i="36" s="1"/>
  <c r="D32" i="39" s="1"/>
  <c r="D32" i="27" s="1"/>
  <c r="AV33" i="3" s="1"/>
  <c r="D32" i="35"/>
  <c r="D32" i="37" s="1"/>
  <c r="D32" i="40" s="1"/>
  <c r="D32" i="28" s="1"/>
  <c r="DG43" i="5"/>
  <c r="BJ43"/>
  <c r="CS43"/>
  <c r="AO43"/>
  <c r="CZ43"/>
  <c r="AV43"/>
  <c r="M7" i="4"/>
  <c r="O7" s="1"/>
  <c r="AP7"/>
  <c r="BJ7"/>
  <c r="Z7"/>
  <c r="K5" i="61"/>
  <c r="K6" i="60"/>
  <c r="K6" i="59" s="1"/>
  <c r="X7" i="7" s="1"/>
  <c r="I36" i="71"/>
  <c r="I34" i="70"/>
  <c r="E36" i="71"/>
  <c r="E34" i="70"/>
  <c r="CM41" i="11"/>
  <c r="CJ39"/>
  <c r="CJ41" s="1"/>
  <c r="CL39"/>
  <c r="CL41" s="1"/>
  <c r="CH39"/>
  <c r="CH41" s="1"/>
  <c r="DJ10" i="3"/>
  <c r="AV5" i="4"/>
  <c r="E5" i="50"/>
  <c r="GD32" i="3"/>
  <c r="O32" i="34"/>
  <c r="O32" i="36" s="1"/>
  <c r="O32" i="39" s="1"/>
  <c r="O32" i="27" s="1"/>
  <c r="FX33" i="3" s="1"/>
  <c r="GB33" s="1"/>
  <c r="O32" i="35"/>
  <c r="O32" i="37" s="1"/>
  <c r="O32" i="40" s="1"/>
  <c r="O32" i="28" s="1"/>
  <c r="FR32" i="3"/>
  <c r="K35" i="71"/>
  <c r="K33" i="70"/>
  <c r="Z15" i="47"/>
  <c r="G14" i="46" s="1"/>
  <c r="BM15" i="4" s="1"/>
  <c r="BQ15" s="1"/>
  <c r="Y16" i="47"/>
  <c r="CM12" i="76"/>
  <c r="BY13" i="78" s="1"/>
  <c r="CI11" i="76"/>
  <c r="CA38" i="11"/>
  <c r="CJ37" i="10" s="1"/>
  <c r="BY38" i="11"/>
  <c r="CL37" i="10" s="1"/>
  <c r="CC38" i="11"/>
  <c r="CI37" i="10" s="1"/>
  <c r="E5" i="76"/>
  <c r="C5" s="1"/>
  <c r="G5" s="1"/>
  <c r="B6" i="78" s="1"/>
  <c r="I6" i="76"/>
  <c r="D7" i="78" s="1"/>
  <c r="AP32" i="3"/>
  <c r="I33" i="35"/>
  <c r="I33" i="37" s="1"/>
  <c r="I33" i="40" s="1"/>
  <c r="I33" i="28" s="1"/>
  <c r="I33" i="34"/>
  <c r="I33" i="36" s="1"/>
  <c r="I33" i="39" s="1"/>
  <c r="I33" i="27" s="1"/>
  <c r="DD34" i="3" s="1"/>
  <c r="DH34" s="1"/>
  <c r="K35" i="11"/>
  <c r="C54" i="292"/>
  <c r="S35" i="11"/>
  <c r="L35" s="1"/>
  <c r="Z34" i="10" s="1"/>
  <c r="R15" i="47"/>
  <c r="E14" i="46" s="1"/>
  <c r="AU15" i="4" s="1"/>
  <c r="AY15" s="1"/>
  <c r="Q16" i="47"/>
  <c r="E33" i="34"/>
  <c r="E33" i="36" s="1"/>
  <c r="E33" i="39" s="1"/>
  <c r="E33" i="27" s="1"/>
  <c r="BH34" i="3" s="1"/>
  <c r="BL34" s="1"/>
  <c r="E33" i="35"/>
  <c r="E33" i="37" s="1"/>
  <c r="E33" i="40" s="1"/>
  <c r="E33" i="28" s="1"/>
  <c r="AH16" i="47"/>
  <c r="AI15"/>
  <c r="I14" i="46" s="1"/>
  <c r="CE15" i="4" s="1"/>
  <c r="CI15" s="1"/>
  <c r="AB39" i="11"/>
  <c r="U39" s="1"/>
  <c r="T39"/>
  <c r="T41" s="1"/>
  <c r="EM7" i="4"/>
  <c r="CK8"/>
  <c r="DU7"/>
  <c r="C6" i="58"/>
  <c r="C7" i="57"/>
  <c r="H8" i="7" s="1"/>
  <c r="DT38" i="11"/>
  <c r="DR38"/>
  <c r="DV38"/>
  <c r="AY5" i="76"/>
  <c r="BC6"/>
  <c r="AS7" i="78" s="1"/>
  <c r="N5" i="76"/>
  <c r="R6"/>
  <c r="L7" i="78" s="1"/>
  <c r="L6" i="76"/>
  <c r="P6" s="1"/>
  <c r="J7" i="78" s="1"/>
  <c r="BU39" i="11"/>
  <c r="BN39" s="1"/>
  <c r="BM39"/>
  <c r="BM41" s="1"/>
  <c r="M6" i="71"/>
  <c r="M5" i="70" s="1"/>
  <c r="M5" i="285"/>
  <c r="BA4" i="76"/>
  <c r="AQ5" i="78" s="1"/>
  <c r="AK41" i="11"/>
  <c r="AJ39"/>
  <c r="AH39"/>
  <c r="AF39"/>
  <c r="DL8" i="4"/>
  <c r="BA8"/>
  <c r="O35" i="71"/>
  <c r="O33" i="70"/>
  <c r="BF4" i="76"/>
  <c r="BJ5"/>
  <c r="AY6" i="78" s="1"/>
  <c r="AQ38" i="11"/>
  <c r="AZ37" i="10" s="1"/>
  <c r="AS38" i="11"/>
  <c r="AY37" i="10" s="1"/>
  <c r="AO38" i="11"/>
  <c r="BB37" i="10" s="1"/>
  <c r="W5" i="76"/>
  <c r="AA6"/>
  <c r="T7" i="78" s="1"/>
  <c r="V7" s="1"/>
  <c r="X7" s="1"/>
  <c r="Y7" s="1"/>
  <c r="AN6" i="4" s="1"/>
  <c r="E14" i="75"/>
  <c r="Z15" i="6"/>
  <c r="BI14" i="47"/>
  <c r="O13" i="46" s="1"/>
  <c r="EG14" i="4" s="1"/>
  <c r="EK14" s="1"/>
  <c r="BH15" i="47"/>
  <c r="AJ15" i="6"/>
  <c r="G14" i="75"/>
  <c r="AD14" i="47"/>
  <c r="AE13"/>
  <c r="H12" i="46" s="1"/>
  <c r="BV13" i="4" s="1"/>
  <c r="BZ13" s="1"/>
  <c r="G34" i="71"/>
  <c r="G32" i="70"/>
  <c r="BD16" i="47"/>
  <c r="BE15"/>
  <c r="N14" i="46" s="1"/>
  <c r="DX15" i="4" s="1"/>
  <c r="EB15" s="1"/>
  <c r="BZ32" i="3"/>
  <c r="I8" i="39"/>
  <c r="I8" i="27" s="1"/>
  <c r="DD9" i="3" s="1"/>
  <c r="DH9" s="1"/>
  <c r="H3" i="39"/>
  <c r="H3" i="27" s="1"/>
  <c r="CR4" i="3" s="1"/>
  <c r="CV4" s="1"/>
  <c r="I8" i="40"/>
  <c r="I8" i="28" s="1"/>
  <c r="AD8" i="78"/>
  <c r="AF8" s="1"/>
  <c r="AG8" s="1"/>
  <c r="AW7" i="4" s="1"/>
  <c r="AY7" s="1"/>
  <c r="BZ14" i="78"/>
  <c r="CB14" s="1"/>
  <c r="CC14" s="1"/>
  <c r="CY13" i="4" s="1"/>
  <c r="DA13" s="1"/>
  <c r="CP7" i="78"/>
  <c r="CR7" s="1"/>
  <c r="CS7" s="1"/>
  <c r="DQ6" i="4" s="1"/>
  <c r="DS6" s="1"/>
  <c r="H3" i="40"/>
  <c r="H3" i="28" s="1"/>
  <c r="AT8" i="78"/>
  <c r="AV8" s="1"/>
  <c r="AW8" s="1"/>
  <c r="BO7" i="4" s="1"/>
  <c r="BQ7" s="1"/>
  <c r="BJ8" i="78"/>
  <c r="BL8" s="1"/>
  <c r="BM8" s="1"/>
  <c r="CG7" i="4" s="1"/>
  <c r="CI7" s="1"/>
  <c r="M43" i="5"/>
  <c r="I14" i="75"/>
  <c r="AT15" i="6"/>
  <c r="CK14" i="4"/>
  <c r="Y38" i="11"/>
  <c r="G37" i="10" s="1"/>
  <c r="W38" i="11"/>
  <c r="I37" i="10" s="1"/>
  <c r="AA38" i="11"/>
  <c r="F37" i="10" s="1"/>
  <c r="F32" i="34"/>
  <c r="F32" i="36" s="1"/>
  <c r="F32" i="39" s="1"/>
  <c r="F32" i="27" s="1"/>
  <c r="BT33" i="3" s="1"/>
  <c r="BX33" s="1"/>
  <c r="F32" i="35"/>
  <c r="F32" i="37" s="1"/>
  <c r="F32" i="40" s="1"/>
  <c r="F32" i="28" s="1"/>
  <c r="C35" i="71"/>
  <c r="C33" i="70"/>
  <c r="J14" i="75"/>
  <c r="AY15" i="6"/>
  <c r="J32" i="34"/>
  <c r="J32" i="36" s="1"/>
  <c r="J32" i="39" s="1"/>
  <c r="J32" i="27" s="1"/>
  <c r="DP33" i="3" s="1"/>
  <c r="DT33" s="1"/>
  <c r="J32" i="35"/>
  <c r="J32" i="37" s="1"/>
  <c r="J32" i="40" s="1"/>
  <c r="J32" i="28" s="1"/>
  <c r="BC41" i="11"/>
  <c r="BB39"/>
  <c r="AZ39"/>
  <c r="AX39"/>
  <c r="N32" i="34"/>
  <c r="N32" i="36" s="1"/>
  <c r="N32" i="39" s="1"/>
  <c r="N32" i="27" s="1"/>
  <c r="FL33" i="3" s="1"/>
  <c r="FP33" s="1"/>
  <c r="N32" i="35"/>
  <c r="N32" i="37" s="1"/>
  <c r="N32" i="40" s="1"/>
  <c r="N32" i="28" s="1"/>
  <c r="CX5" i="3"/>
  <c r="CB7" i="4"/>
  <c r="AR15" i="47"/>
  <c r="K14" i="46" s="1"/>
  <c r="CW15" i="4" s="1"/>
  <c r="DA15" s="1"/>
  <c r="AQ16" i="47"/>
  <c r="CT14" i="4"/>
  <c r="CS38" i="11"/>
  <c r="DB37" i="10" s="1"/>
  <c r="CQ38" i="11"/>
  <c r="DD37" i="10" s="1"/>
  <c r="CU38" i="11"/>
  <c r="DA37" i="10" s="1"/>
  <c r="CP5" i="76"/>
  <c r="CO6"/>
  <c r="CS6" s="1"/>
  <c r="CD7" i="78" s="1"/>
  <c r="CT6" i="76"/>
  <c r="CE7" i="78" s="1"/>
  <c r="N14" i="75"/>
  <c r="BS15" i="6"/>
  <c r="AN4" i="76"/>
  <c r="AR5"/>
  <c r="AI6" i="78" s="1"/>
  <c r="BS4" i="76"/>
  <c r="BG5" i="78" s="1"/>
  <c r="BD15" i="6"/>
  <c r="K14" i="75"/>
  <c r="N34" i="11"/>
  <c r="AA33" i="10" s="1"/>
  <c r="R34" i="11"/>
  <c r="X33" i="10" s="1"/>
  <c r="P34" i="11"/>
  <c r="Y33" i="10" s="1"/>
  <c r="BW5" i="76"/>
  <c r="CA5" s="1"/>
  <c r="BN6" i="78" s="1"/>
  <c r="CB5" i="76"/>
  <c r="BO6" i="78" s="1"/>
  <c r="BX4" i="76"/>
  <c r="B13" i="75"/>
  <c r="K14" i="6"/>
  <c r="AU14" i="47"/>
  <c r="AV13"/>
  <c r="L12" i="46" s="1"/>
  <c r="DF13" i="4" s="1"/>
  <c r="DJ13" s="1"/>
  <c r="Q11"/>
  <c r="S34" i="8"/>
  <c r="U34" s="1"/>
  <c r="E56" i="240"/>
  <c r="AV4" i="4"/>
  <c r="E4" i="50"/>
  <c r="BX15" i="6"/>
  <c r="O14" i="75"/>
  <c r="F35" i="71"/>
  <c r="F33" i="70"/>
  <c r="I38" i="9"/>
  <c r="CA38"/>
  <c r="BV5"/>
  <c r="DR5" i="10" s="1"/>
  <c r="DV5" s="1"/>
  <c r="BG38" i="9"/>
  <c r="BB5"/>
  <c r="CH5" i="10" s="1"/>
  <c r="AM38" i="9"/>
  <c r="AH5"/>
  <c r="AX5" i="10" s="1"/>
  <c r="S38" i="9"/>
  <c r="N5"/>
  <c r="N5" i="10" s="1"/>
  <c r="R5" s="1"/>
  <c r="BL37" i="9"/>
  <c r="CZ37" i="10" s="1"/>
  <c r="AM37" i="9"/>
  <c r="BG37" i="10" s="1"/>
  <c r="AC37" i="9"/>
  <c r="AO37" i="10" s="1"/>
  <c r="BQ36" i="9"/>
  <c r="DI36" i="10" s="1"/>
  <c r="DM36" s="1"/>
  <c r="BB36" i="9"/>
  <c r="CH36" i="10" s="1"/>
  <c r="AR36" i="9"/>
  <c r="BP36" i="10" s="1"/>
  <c r="BT36" s="1"/>
  <c r="S36" i="9"/>
  <c r="W36" i="10" s="1"/>
  <c r="BV35" i="9"/>
  <c r="DR35" i="10" s="1"/>
  <c r="DV35" s="1"/>
  <c r="BG35" i="9"/>
  <c r="CQ35" i="10" s="1"/>
  <c r="CU35" s="1"/>
  <c r="AH35" i="9"/>
  <c r="AX35" i="10" s="1"/>
  <c r="X35" i="9"/>
  <c r="AF35" i="10" s="1"/>
  <c r="AJ35" s="1"/>
  <c r="CA34" i="9"/>
  <c r="EA34" i="10" s="1"/>
  <c r="EE34" s="1"/>
  <c r="AW34" i="9"/>
  <c r="BY34" i="10" s="1"/>
  <c r="N34" i="9"/>
  <c r="N34" i="10" s="1"/>
  <c r="R34" s="1"/>
  <c r="BL33" i="9"/>
  <c r="CZ33" i="10" s="1"/>
  <c r="AM33" i="9"/>
  <c r="BG33" i="10" s="1"/>
  <c r="AC33" i="9"/>
  <c r="AO33" i="10" s="1"/>
  <c r="BQ32" i="9"/>
  <c r="DI32" i="10" s="1"/>
  <c r="DM32" s="1"/>
  <c r="BB32" i="9"/>
  <c r="CH32" i="10" s="1"/>
  <c r="AR32" i="9"/>
  <c r="BP32" i="10" s="1"/>
  <c r="BT32" s="1"/>
  <c r="S32" i="9"/>
  <c r="W32" i="10" s="1"/>
  <c r="BQ31" i="9"/>
  <c r="DI31" i="10" s="1"/>
  <c r="DM31" s="1"/>
  <c r="BB31" i="9"/>
  <c r="CH31" i="10" s="1"/>
  <c r="AR31" i="9"/>
  <c r="BP31" i="10" s="1"/>
  <c r="BT31" s="1"/>
  <c r="S31" i="9"/>
  <c r="W31" i="10" s="1"/>
  <c r="BV30" i="9"/>
  <c r="DR30" i="10" s="1"/>
  <c r="DV30" s="1"/>
  <c r="BG30" i="9"/>
  <c r="CQ30" i="10" s="1"/>
  <c r="CU30" s="1"/>
  <c r="AH30" i="9"/>
  <c r="AX30" i="10" s="1"/>
  <c r="X30" i="9"/>
  <c r="AF30" i="10" s="1"/>
  <c r="AJ30" s="1"/>
  <c r="CA29" i="9"/>
  <c r="EA29" i="10" s="1"/>
  <c r="EE29" s="1"/>
  <c r="AW29" i="9"/>
  <c r="BY29" i="10" s="1"/>
  <c r="N29" i="9"/>
  <c r="N29" i="10" s="1"/>
  <c r="R29" s="1"/>
  <c r="BL28" i="9"/>
  <c r="CZ28" i="10" s="1"/>
  <c r="AM28" i="9"/>
  <c r="BG28" i="10" s="1"/>
  <c r="AC28" i="9"/>
  <c r="AO28" i="10" s="1"/>
  <c r="BQ27" i="9"/>
  <c r="DI27" i="10" s="1"/>
  <c r="DM27" s="1"/>
  <c r="BB27" i="9"/>
  <c r="CH27" i="10" s="1"/>
  <c r="AR27" i="9"/>
  <c r="BP27" i="10" s="1"/>
  <c r="BT27" s="1"/>
  <c r="S27" i="9"/>
  <c r="W27" i="10" s="1"/>
  <c r="BV26" i="9"/>
  <c r="DR26" i="10" s="1"/>
  <c r="DV26" s="1"/>
  <c r="BG26" i="9"/>
  <c r="CQ26" i="10" s="1"/>
  <c r="CU26" s="1"/>
  <c r="AH26" i="9"/>
  <c r="AX26" i="10" s="1"/>
  <c r="X26" i="9"/>
  <c r="AF26" i="10" s="1"/>
  <c r="AJ26" s="1"/>
  <c r="CA25" i="9"/>
  <c r="EA25" i="10" s="1"/>
  <c r="EE25" s="1"/>
  <c r="AW25" i="9"/>
  <c r="BY25" i="10" s="1"/>
  <c r="N25" i="9"/>
  <c r="N25" i="10" s="1"/>
  <c r="R25" s="1"/>
  <c r="BL24" i="9"/>
  <c r="CZ24" i="10" s="1"/>
  <c r="AM24" i="9"/>
  <c r="BG24" i="10" s="1"/>
  <c r="AC24" i="9"/>
  <c r="AO24" i="10" s="1"/>
  <c r="BL23" i="9"/>
  <c r="CZ23" i="10" s="1"/>
  <c r="AM23" i="9"/>
  <c r="BG23" i="10" s="1"/>
  <c r="AC23" i="9"/>
  <c r="AO23" i="10" s="1"/>
  <c r="BL22" i="9"/>
  <c r="CZ22" i="10" s="1"/>
  <c r="AM22" i="9"/>
  <c r="BG22" i="10" s="1"/>
  <c r="AC22" i="9"/>
  <c r="AO22" i="10" s="1"/>
  <c r="CA21" i="9"/>
  <c r="EA21" i="10" s="1"/>
  <c r="EE21" s="1"/>
  <c r="AW21" i="9"/>
  <c r="BY21" i="10" s="1"/>
  <c r="I21" i="9"/>
  <c r="E21" i="10" s="1"/>
  <c r="BV20" i="9"/>
  <c r="DR20" i="10" s="1"/>
  <c r="DV20" s="1"/>
  <c r="BG20" i="9"/>
  <c r="CQ20" i="10" s="1"/>
  <c r="CU20" s="1"/>
  <c r="AH20" i="9"/>
  <c r="AX20" i="10" s="1"/>
  <c r="X20" i="9"/>
  <c r="AF20" i="10" s="1"/>
  <c r="AJ20" s="1"/>
  <c r="BQ19" i="9"/>
  <c r="DI19" i="10" s="1"/>
  <c r="DM19" s="1"/>
  <c r="BB19" i="9"/>
  <c r="CH19" i="10" s="1"/>
  <c r="AR19" i="9"/>
  <c r="BP19" i="10" s="1"/>
  <c r="BT19" s="1"/>
  <c r="S19" i="9"/>
  <c r="W19" i="10" s="1"/>
  <c r="BQ18" i="9"/>
  <c r="DI18" i="10" s="1"/>
  <c r="DM18" s="1"/>
  <c r="BB18" i="9"/>
  <c r="CH18" i="10" s="1"/>
  <c r="AR18" i="9"/>
  <c r="BP18" i="10" s="1"/>
  <c r="BT18" s="1"/>
  <c r="S18" i="9"/>
  <c r="W18" i="10" s="1"/>
  <c r="BV17" i="9"/>
  <c r="DR17" i="10" s="1"/>
  <c r="DV17" s="1"/>
  <c r="BG17" i="9"/>
  <c r="CQ17" i="10" s="1"/>
  <c r="CU17" s="1"/>
  <c r="AH17" i="9"/>
  <c r="AX17" i="10" s="1"/>
  <c r="X17" i="9"/>
  <c r="AF17" i="10" s="1"/>
  <c r="AJ17" s="1"/>
  <c r="CA16" i="9"/>
  <c r="EA16" i="10" s="1"/>
  <c r="EE16" s="1"/>
  <c r="AW16" i="9"/>
  <c r="BY16" i="10" s="1"/>
  <c r="N16" i="9"/>
  <c r="N16" i="10" s="1"/>
  <c r="R16" s="1"/>
  <c r="BL15" i="9"/>
  <c r="CZ15" i="10" s="1"/>
  <c r="AM15" i="9"/>
  <c r="BG15" i="10" s="1"/>
  <c r="AC15" i="9"/>
  <c r="AO15" i="10" s="1"/>
  <c r="BQ14" i="9"/>
  <c r="DI14" i="10" s="1"/>
  <c r="DM14" s="1"/>
  <c r="BB14" i="9"/>
  <c r="CH14" i="10" s="1"/>
  <c r="AR14" i="9"/>
  <c r="BP14" i="10" s="1"/>
  <c r="BT14" s="1"/>
  <c r="S14" i="9"/>
  <c r="W14" i="10" s="1"/>
  <c r="BV13" i="9"/>
  <c r="DR13" i="10" s="1"/>
  <c r="DV13" s="1"/>
  <c r="BG13" i="9"/>
  <c r="CQ13" i="10" s="1"/>
  <c r="CU13" s="1"/>
  <c r="AH13" i="9"/>
  <c r="AX13" i="10" s="1"/>
  <c r="X13" i="9"/>
  <c r="AF13" i="10" s="1"/>
  <c r="AJ13" s="1"/>
  <c r="CA12" i="9"/>
  <c r="EA12" i="10" s="1"/>
  <c r="EE12" s="1"/>
  <c r="AW12" i="9"/>
  <c r="BY12" i="10" s="1"/>
  <c r="N12" i="9"/>
  <c r="N12" i="10" s="1"/>
  <c r="R12" s="1"/>
  <c r="BL11" i="9"/>
  <c r="CZ11" i="10" s="1"/>
  <c r="AM11" i="9"/>
  <c r="BG11" i="10" s="1"/>
  <c r="AC11" i="9"/>
  <c r="AO11" i="10" s="1"/>
  <c r="BQ10" i="9"/>
  <c r="DI10" i="10" s="1"/>
  <c r="DM10" s="1"/>
  <c r="BB10" i="9"/>
  <c r="CH10" i="10" s="1"/>
  <c r="AR10" i="9"/>
  <c r="BP10" i="10" s="1"/>
  <c r="BT10" s="1"/>
  <c r="S10" i="9"/>
  <c r="W10" i="10" s="1"/>
  <c r="BV9" i="9"/>
  <c r="DR9" i="10" s="1"/>
  <c r="DV9" s="1"/>
  <c r="BG9" i="9"/>
  <c r="CQ9" i="10" s="1"/>
  <c r="CU9" s="1"/>
  <c r="AH9" i="9"/>
  <c r="AX9" i="10" s="1"/>
  <c r="X9" i="9"/>
  <c r="AF9" i="10" s="1"/>
  <c r="AJ9" s="1"/>
  <c r="CA8" i="9"/>
  <c r="EA8" i="10" s="1"/>
  <c r="EE8" s="1"/>
  <c r="AW8" i="9"/>
  <c r="BY8" i="10" s="1"/>
  <c r="N8" i="9"/>
  <c r="N8" i="10" s="1"/>
  <c r="R8" s="1"/>
  <c r="BL7" i="9"/>
  <c r="CZ7" i="10" s="1"/>
  <c r="AM7" i="9"/>
  <c r="BG7" i="10" s="1"/>
  <c r="AC7" i="9"/>
  <c r="AO7" i="10" s="1"/>
  <c r="BQ6" i="9"/>
  <c r="DI6" i="10" s="1"/>
  <c r="DM6" s="1"/>
  <c r="BB6" i="9"/>
  <c r="CH6" i="10" s="1"/>
  <c r="AR6" i="9"/>
  <c r="BP6" i="10" s="1"/>
  <c r="BT6" s="1"/>
  <c r="S6" i="9"/>
  <c r="W6" i="10" s="1"/>
  <c r="BV4" i="9"/>
  <c r="DR4" i="10" s="1"/>
  <c r="DV4" s="1"/>
  <c r="BG4" i="9"/>
  <c r="CQ4" i="10" s="1"/>
  <c r="CU4" s="1"/>
  <c r="AH4" i="9"/>
  <c r="AX4" i="10" s="1"/>
  <c r="X4" i="9"/>
  <c r="AF4" i="10" s="1"/>
  <c r="AJ4" s="1"/>
  <c r="N24" i="9"/>
  <c r="N24" i="10" s="1"/>
  <c r="R24" s="1"/>
  <c r="N20" i="9"/>
  <c r="N20" i="10" s="1"/>
  <c r="R20" s="1"/>
  <c r="BV38" i="9"/>
  <c r="BQ5"/>
  <c r="DI5" i="10" s="1"/>
  <c r="DM5" s="1"/>
  <c r="BB38" i="9"/>
  <c r="AW5"/>
  <c r="BY5" i="10" s="1"/>
  <c r="AH38" i="9"/>
  <c r="AC5"/>
  <c r="AO5" i="10" s="1"/>
  <c r="N38" i="9"/>
  <c r="CA37"/>
  <c r="EA37" i="10" s="1"/>
  <c r="AW37" i="9"/>
  <c r="BY37" i="10" s="1"/>
  <c r="N37" i="9"/>
  <c r="N37" i="10" s="1"/>
  <c r="BL36" i="9"/>
  <c r="CZ36" i="10" s="1"/>
  <c r="AM36" i="9"/>
  <c r="BG36" i="10" s="1"/>
  <c r="AC36" i="9"/>
  <c r="AO36" i="10" s="1"/>
  <c r="BQ35" i="9"/>
  <c r="DI35" i="10" s="1"/>
  <c r="DM35" s="1"/>
  <c r="BB35" i="9"/>
  <c r="CH35" i="10" s="1"/>
  <c r="AR35" i="9"/>
  <c r="BP35" i="10" s="1"/>
  <c r="BT35" s="1"/>
  <c r="S35" i="9"/>
  <c r="W35" i="10" s="1"/>
  <c r="BV34" i="9"/>
  <c r="DR34" i="10" s="1"/>
  <c r="DV34" s="1"/>
  <c r="BG34" i="9"/>
  <c r="CQ34" i="10" s="1"/>
  <c r="CU34" s="1"/>
  <c r="AH34" i="9"/>
  <c r="AX34" i="10" s="1"/>
  <c r="X34" i="9"/>
  <c r="AF34" i="10" s="1"/>
  <c r="AJ34" s="1"/>
  <c r="CA33" i="9"/>
  <c r="EA33" i="10" s="1"/>
  <c r="EE33" s="1"/>
  <c r="AW33" i="9"/>
  <c r="BY33" i="10" s="1"/>
  <c r="N33" i="9"/>
  <c r="N33" i="10" s="1"/>
  <c r="R33" s="1"/>
  <c r="BL32" i="9"/>
  <c r="CZ32" i="10" s="1"/>
  <c r="AM32" i="9"/>
  <c r="BG32" i="10" s="1"/>
  <c r="AC32" i="9"/>
  <c r="AO32" i="10" s="1"/>
  <c r="BL31" i="9"/>
  <c r="CZ31" i="10" s="1"/>
  <c r="AM31" i="9"/>
  <c r="BG31" i="10" s="1"/>
  <c r="AC31" i="9"/>
  <c r="AO31" i="10" s="1"/>
  <c r="BQ30" i="9"/>
  <c r="DI30" i="10" s="1"/>
  <c r="DM30" s="1"/>
  <c r="BB30" i="9"/>
  <c r="CH30" i="10" s="1"/>
  <c r="AR30" i="9"/>
  <c r="BP30" i="10" s="1"/>
  <c r="BT30" s="1"/>
  <c r="S30" i="9"/>
  <c r="W30" i="10" s="1"/>
  <c r="BV29" i="9"/>
  <c r="DR29" i="10" s="1"/>
  <c r="DV29" s="1"/>
  <c r="BG29" i="9"/>
  <c r="CQ29" i="10" s="1"/>
  <c r="CU29" s="1"/>
  <c r="AH29" i="9"/>
  <c r="AX29" i="10" s="1"/>
  <c r="X29" i="9"/>
  <c r="AF29" i="10" s="1"/>
  <c r="AJ29" s="1"/>
  <c r="CA28" i="9"/>
  <c r="EA28" i="10" s="1"/>
  <c r="EE28" s="1"/>
  <c r="AW28" i="9"/>
  <c r="BY28" i="10" s="1"/>
  <c r="N28" i="9"/>
  <c r="N28" i="10" s="1"/>
  <c r="R28" s="1"/>
  <c r="BL27" i="9"/>
  <c r="CZ27" i="10" s="1"/>
  <c r="AM27" i="9"/>
  <c r="BG27" i="10" s="1"/>
  <c r="AC27" i="9"/>
  <c r="AO27" i="10" s="1"/>
  <c r="BQ26" i="9"/>
  <c r="DI26" i="10" s="1"/>
  <c r="DM26" s="1"/>
  <c r="BB26" i="9"/>
  <c r="CH26" i="10" s="1"/>
  <c r="AR26" i="9"/>
  <c r="BP26" i="10" s="1"/>
  <c r="BT26" s="1"/>
  <c r="S26" i="9"/>
  <c r="W26" i="10" s="1"/>
  <c r="BV25" i="9"/>
  <c r="DR25" i="10" s="1"/>
  <c r="DV25" s="1"/>
  <c r="BG25" i="9"/>
  <c r="CQ25" i="10" s="1"/>
  <c r="CU25" s="1"/>
  <c r="AH25" i="9"/>
  <c r="AX25" i="10" s="1"/>
  <c r="X25" i="9"/>
  <c r="AF25" i="10" s="1"/>
  <c r="AJ25" s="1"/>
  <c r="CA24" i="9"/>
  <c r="EA24" i="10" s="1"/>
  <c r="EE24" s="1"/>
  <c r="AW24" i="9"/>
  <c r="BY24" i="10" s="1"/>
  <c r="CA23" i="9"/>
  <c r="EA23" i="10" s="1"/>
  <c r="EE23" s="1"/>
  <c r="AW23" i="9"/>
  <c r="BY23" i="10" s="1"/>
  <c r="CA22" i="9"/>
  <c r="EA22" i="10" s="1"/>
  <c r="EE22" s="1"/>
  <c r="AW22" i="9"/>
  <c r="BY22" i="10" s="1"/>
  <c r="I22" i="9"/>
  <c r="E22" i="10" s="1"/>
  <c r="BV21" i="9"/>
  <c r="DR21" i="10" s="1"/>
  <c r="DV21" s="1"/>
  <c r="BG21" i="9"/>
  <c r="CQ21" i="10" s="1"/>
  <c r="CU21" s="1"/>
  <c r="AH21" i="9"/>
  <c r="AX21" i="10" s="1"/>
  <c r="X21" i="9"/>
  <c r="AF21" i="10" s="1"/>
  <c r="AJ21" s="1"/>
  <c r="BQ20" i="9"/>
  <c r="DI20" i="10" s="1"/>
  <c r="DM20" s="1"/>
  <c r="BB20" i="9"/>
  <c r="CH20" i="10" s="1"/>
  <c r="AR20" i="9"/>
  <c r="BP20" i="10" s="1"/>
  <c r="BT20" s="1"/>
  <c r="S20" i="9"/>
  <c r="W20" i="10" s="1"/>
  <c r="BL19" i="9"/>
  <c r="CZ19" i="10" s="1"/>
  <c r="AM19" i="9"/>
  <c r="BG19" i="10" s="1"/>
  <c r="AC19" i="9"/>
  <c r="AO19" i="10" s="1"/>
  <c r="BL18" i="9"/>
  <c r="CZ18" i="10" s="1"/>
  <c r="AM18" i="9"/>
  <c r="BG18" i="10" s="1"/>
  <c r="AC18" i="9"/>
  <c r="AO18" i="10" s="1"/>
  <c r="BQ17" i="9"/>
  <c r="DI17" i="10" s="1"/>
  <c r="DM17" s="1"/>
  <c r="BB17" i="9"/>
  <c r="CH17" i="10" s="1"/>
  <c r="AR17" i="9"/>
  <c r="BP17" i="10" s="1"/>
  <c r="BT17" s="1"/>
  <c r="S17" i="9"/>
  <c r="W17" i="10" s="1"/>
  <c r="BV16" i="9"/>
  <c r="DR16" i="10" s="1"/>
  <c r="DV16" s="1"/>
  <c r="BG16" i="9"/>
  <c r="CQ16" i="10" s="1"/>
  <c r="CU16" s="1"/>
  <c r="AH16" i="9"/>
  <c r="AX16" i="10" s="1"/>
  <c r="X16" i="9"/>
  <c r="AF16" i="10" s="1"/>
  <c r="AJ16" s="1"/>
  <c r="CA15" i="9"/>
  <c r="EA15" i="10" s="1"/>
  <c r="EE15" s="1"/>
  <c r="AW15" i="9"/>
  <c r="BY15" i="10" s="1"/>
  <c r="N15" i="9"/>
  <c r="N15" i="10" s="1"/>
  <c r="R15" s="1"/>
  <c r="BL14" i="9"/>
  <c r="CZ14" i="10" s="1"/>
  <c r="AM14" i="9"/>
  <c r="BG14" i="10" s="1"/>
  <c r="AC14" i="9"/>
  <c r="AO14" i="10" s="1"/>
  <c r="BQ13" i="9"/>
  <c r="DI13" i="10" s="1"/>
  <c r="DM13" s="1"/>
  <c r="BB13" i="9"/>
  <c r="CH13" i="10" s="1"/>
  <c r="AR13" i="9"/>
  <c r="BP13" i="10" s="1"/>
  <c r="BT13" s="1"/>
  <c r="S13" i="9"/>
  <c r="W13" i="10" s="1"/>
  <c r="BV12" i="9"/>
  <c r="DR12" i="10" s="1"/>
  <c r="DV12" s="1"/>
  <c r="BG12" i="9"/>
  <c r="CQ12" i="10" s="1"/>
  <c r="CU12" s="1"/>
  <c r="AH12" i="9"/>
  <c r="AX12" i="10" s="1"/>
  <c r="X12" i="9"/>
  <c r="AF12" i="10" s="1"/>
  <c r="AJ12" s="1"/>
  <c r="CA11" i="9"/>
  <c r="EA11" i="10" s="1"/>
  <c r="EE11" s="1"/>
  <c r="AW11" i="9"/>
  <c r="BY11" i="10" s="1"/>
  <c r="N11" i="9"/>
  <c r="N11" i="10" s="1"/>
  <c r="R11" s="1"/>
  <c r="BL10" i="9"/>
  <c r="CZ10" i="10" s="1"/>
  <c r="AM10" i="9"/>
  <c r="BG10" i="10" s="1"/>
  <c r="AC10" i="9"/>
  <c r="AO10" i="10" s="1"/>
  <c r="BQ9" i="9"/>
  <c r="DI9" i="10" s="1"/>
  <c r="DM9" s="1"/>
  <c r="BB9" i="9"/>
  <c r="CH9" i="10" s="1"/>
  <c r="AR9" i="9"/>
  <c r="BP9" i="10" s="1"/>
  <c r="BT9" s="1"/>
  <c r="S9" i="9"/>
  <c r="W9" i="10" s="1"/>
  <c r="BV8" i="9"/>
  <c r="DR8" i="10" s="1"/>
  <c r="DV8" s="1"/>
  <c r="BG8" i="9"/>
  <c r="CQ8" i="10" s="1"/>
  <c r="CU8" s="1"/>
  <c r="AH8" i="9"/>
  <c r="AX8" i="10" s="1"/>
  <c r="X8" i="9"/>
  <c r="AF8" i="10" s="1"/>
  <c r="AJ8" s="1"/>
  <c r="CA7" i="9"/>
  <c r="EA7" i="10" s="1"/>
  <c r="EE7" s="1"/>
  <c r="AW7" i="9"/>
  <c r="BY7" i="10" s="1"/>
  <c r="N7" i="9"/>
  <c r="N7" i="10" s="1"/>
  <c r="R7" s="1"/>
  <c r="BL6" i="9"/>
  <c r="CZ6" i="10" s="1"/>
  <c r="AM6" i="9"/>
  <c r="BG6" i="10" s="1"/>
  <c r="AC6" i="9"/>
  <c r="AO6" i="10" s="1"/>
  <c r="BQ4" i="9"/>
  <c r="DI4" i="10" s="1"/>
  <c r="DM4" s="1"/>
  <c r="BB4" i="9"/>
  <c r="CH4" i="10" s="1"/>
  <c r="AR4" i="9"/>
  <c r="BP4" i="10" s="1"/>
  <c r="BT4" s="1"/>
  <c r="S4" i="9"/>
  <c r="W4" i="10" s="1"/>
  <c r="N23" i="9"/>
  <c r="N23" i="10" s="1"/>
  <c r="R23" s="1"/>
  <c r="BQ38" i="9"/>
  <c r="AR5"/>
  <c r="BP5" i="10" s="1"/>
  <c r="BT5" s="1"/>
  <c r="AC38" i="9"/>
  <c r="BV37"/>
  <c r="DR37" i="10" s="1"/>
  <c r="BG37" i="9"/>
  <c r="CQ37" i="10" s="1"/>
  <c r="CU37" s="1"/>
  <c r="X37" i="9"/>
  <c r="AF37" i="10" s="1"/>
  <c r="CA36" i="9"/>
  <c r="EA36" i="10" s="1"/>
  <c r="EE36" s="1"/>
  <c r="AW36" i="9"/>
  <c r="BY36" i="10" s="1"/>
  <c r="N36" i="9"/>
  <c r="N36" i="10" s="1"/>
  <c r="R36" s="1"/>
  <c r="AM35" i="9"/>
  <c r="BG35" i="10" s="1"/>
  <c r="AR34" i="9"/>
  <c r="BP34" i="10" s="1"/>
  <c r="BT34" s="1"/>
  <c r="AH33" i="9"/>
  <c r="AX33" i="10" s="1"/>
  <c r="CA31" i="9"/>
  <c r="EA31" i="10" s="1"/>
  <c r="EE31" s="1"/>
  <c r="AW31" i="9"/>
  <c r="BY31" i="10" s="1"/>
  <c r="N31" i="9"/>
  <c r="N31" i="10" s="1"/>
  <c r="R31" s="1"/>
  <c r="AM30" i="9"/>
  <c r="BG30" i="10" s="1"/>
  <c r="AR29" i="9"/>
  <c r="BP29" i="10" s="1"/>
  <c r="BT29" s="1"/>
  <c r="AH28" i="9"/>
  <c r="AX28" i="10" s="1"/>
  <c r="BL26" i="9"/>
  <c r="CZ26" i="10" s="1"/>
  <c r="AC26" i="9"/>
  <c r="AO26" i="10" s="1"/>
  <c r="BQ25" i="9"/>
  <c r="DI25" i="10" s="1"/>
  <c r="DM25" s="1"/>
  <c r="BB25" i="9"/>
  <c r="CH25" i="10" s="1"/>
  <c r="S25" i="9"/>
  <c r="W25" i="10" s="1"/>
  <c r="BV24" i="9"/>
  <c r="DR24" i="10" s="1"/>
  <c r="DV24" s="1"/>
  <c r="BG24" i="9"/>
  <c r="CQ24" i="10" s="1"/>
  <c r="CU24" s="1"/>
  <c r="X24" i="9"/>
  <c r="AF24" i="10" s="1"/>
  <c r="AJ24" s="1"/>
  <c r="BV23" i="9"/>
  <c r="DR23" i="10" s="1"/>
  <c r="DV23" s="1"/>
  <c r="BG23" i="9"/>
  <c r="CQ23" i="10" s="1"/>
  <c r="CU23" s="1"/>
  <c r="X23" i="9"/>
  <c r="AF23" i="10" s="1"/>
  <c r="AJ23" s="1"/>
  <c r="BV22" i="9"/>
  <c r="DR22" i="10" s="1"/>
  <c r="DV22" s="1"/>
  <c r="BG22" i="9"/>
  <c r="CQ22" i="10" s="1"/>
  <c r="CU22" s="1"/>
  <c r="X22" i="9"/>
  <c r="AF22" i="10" s="1"/>
  <c r="AJ22" s="1"/>
  <c r="AR21" i="9"/>
  <c r="BP21" i="10" s="1"/>
  <c r="BT21" s="1"/>
  <c r="BL20" i="9"/>
  <c r="CZ20" i="10" s="1"/>
  <c r="AC20" i="9"/>
  <c r="AO20" i="10" s="1"/>
  <c r="CA19" i="9"/>
  <c r="EA19" i="10" s="1"/>
  <c r="EE19" s="1"/>
  <c r="AW19" i="9"/>
  <c r="BY19" i="10" s="1"/>
  <c r="N19" i="9"/>
  <c r="N19" i="10" s="1"/>
  <c r="R19" s="1"/>
  <c r="BL17" i="9"/>
  <c r="CZ17" i="10" s="1"/>
  <c r="AC17" i="9"/>
  <c r="AO17" i="10" s="1"/>
  <c r="BQ16" i="9"/>
  <c r="DI16" i="10" s="1"/>
  <c r="DM16" s="1"/>
  <c r="BB16" i="9"/>
  <c r="CH16" i="10" s="1"/>
  <c r="S16" i="9"/>
  <c r="W16" i="10" s="1"/>
  <c r="BV15" i="9"/>
  <c r="DR15" i="10" s="1"/>
  <c r="DV15" s="1"/>
  <c r="BG15" i="9"/>
  <c r="CQ15" i="10" s="1"/>
  <c r="CU15" s="1"/>
  <c r="X15" i="9"/>
  <c r="AF15" i="10" s="1"/>
  <c r="AJ15" s="1"/>
  <c r="CA14" i="9"/>
  <c r="EA14" i="10" s="1"/>
  <c r="EE14" s="1"/>
  <c r="AW14" i="9"/>
  <c r="BY14" i="10" s="1"/>
  <c r="N14" i="9"/>
  <c r="N14" i="10" s="1"/>
  <c r="R14" s="1"/>
  <c r="AM13" i="9"/>
  <c r="BG13" i="10" s="1"/>
  <c r="AR12" i="9"/>
  <c r="BP12" i="10" s="1"/>
  <c r="BT12" s="1"/>
  <c r="AH11" i="9"/>
  <c r="AX11" i="10" s="1"/>
  <c r="BL9" i="9"/>
  <c r="CZ9" i="10" s="1"/>
  <c r="AC9" i="9"/>
  <c r="AO9" i="10" s="1"/>
  <c r="BQ8" i="9"/>
  <c r="DI8" i="10" s="1"/>
  <c r="DM8" s="1"/>
  <c r="BB8" i="9"/>
  <c r="CH8" i="10" s="1"/>
  <c r="S8" i="9"/>
  <c r="W8" i="10" s="1"/>
  <c r="BV7" i="9"/>
  <c r="DR7" i="10" s="1"/>
  <c r="DV7" s="1"/>
  <c r="BG7" i="9"/>
  <c r="CQ7" i="10" s="1"/>
  <c r="CU7" s="1"/>
  <c r="X7" i="9"/>
  <c r="AF7" i="10" s="1"/>
  <c r="AJ7" s="1"/>
  <c r="CA6" i="9"/>
  <c r="EA6" i="10" s="1"/>
  <c r="EE6" s="1"/>
  <c r="AW6" i="9"/>
  <c r="BY6" i="10" s="1"/>
  <c r="N6" i="9"/>
  <c r="N6" i="10" s="1"/>
  <c r="R6" s="1"/>
  <c r="AM4" i="9"/>
  <c r="BG4" i="10" s="1"/>
  <c r="CA5" i="9"/>
  <c r="EA5" i="10" s="1"/>
  <c r="EE5" s="1"/>
  <c r="S37" i="9"/>
  <c r="W37" i="10" s="1"/>
  <c r="N35" i="9"/>
  <c r="N35" i="10" s="1"/>
  <c r="R35" s="1"/>
  <c r="AM34" i="9"/>
  <c r="BG34" i="10" s="1"/>
  <c r="AH32" i="9"/>
  <c r="AX32" i="10" s="1"/>
  <c r="BG31" i="9"/>
  <c r="CQ31" i="10" s="1"/>
  <c r="CU31" s="1"/>
  <c r="CA30" i="9"/>
  <c r="EA30" i="10" s="1"/>
  <c r="EE30" s="1"/>
  <c r="AM29" i="9"/>
  <c r="BG29" i="10" s="1"/>
  <c r="BQ24" i="9"/>
  <c r="DI24" i="10" s="1"/>
  <c r="DM24" s="1"/>
  <c r="S24" i="9"/>
  <c r="W24" i="10" s="1"/>
  <c r="BB23" i="9"/>
  <c r="CH23" i="10" s="1"/>
  <c r="BQ22" i="9"/>
  <c r="DI22" i="10" s="1"/>
  <c r="DM22" s="1"/>
  <c r="S22" i="9"/>
  <c r="W22" i="10" s="1"/>
  <c r="BV19" i="9"/>
  <c r="DR19" i="10" s="1"/>
  <c r="DV19" s="1"/>
  <c r="X19" i="9"/>
  <c r="AF19" i="10" s="1"/>
  <c r="AJ19" s="1"/>
  <c r="AC16" i="9"/>
  <c r="AO16" i="10" s="1"/>
  <c r="BQ15" i="9"/>
  <c r="DI15" i="10" s="1"/>
  <c r="DM15" s="1"/>
  <c r="BG14" i="9"/>
  <c r="CQ14" i="10" s="1"/>
  <c r="CU14" s="1"/>
  <c r="CA13" i="9"/>
  <c r="EA13" i="10" s="1"/>
  <c r="EE13" s="1"/>
  <c r="BB7" i="9"/>
  <c r="CH7" i="10" s="1"/>
  <c r="BV6" i="9"/>
  <c r="DR6" i="10" s="1"/>
  <c r="DV6" s="1"/>
  <c r="X6" i="9"/>
  <c r="AF6" i="10" s="1"/>
  <c r="AJ6" s="1"/>
  <c r="N4" i="9"/>
  <c r="N4" i="10" s="1"/>
  <c r="R4" s="1"/>
  <c r="BG5" i="9"/>
  <c r="CQ5" i="10" s="1"/>
  <c r="CU5" s="1"/>
  <c r="AR38" i="9"/>
  <c r="S5"/>
  <c r="W5" i="10" s="1"/>
  <c r="AR37" i="9"/>
  <c r="BP37" i="10" s="1"/>
  <c r="BT37" s="1"/>
  <c r="AH36" i="9"/>
  <c r="AX36" i="10" s="1"/>
  <c r="BL34" i="9"/>
  <c r="CZ34" i="10" s="1"/>
  <c r="AC34" i="9"/>
  <c r="AO34" i="10" s="1"/>
  <c r="BQ33" i="9"/>
  <c r="DI33" i="10" s="1"/>
  <c r="DM33" s="1"/>
  <c r="BB33" i="9"/>
  <c r="CH33" i="10" s="1"/>
  <c r="S33" i="9"/>
  <c r="W33" i="10" s="1"/>
  <c r="BV32" i="9"/>
  <c r="DR32" i="10" s="1"/>
  <c r="DV32" s="1"/>
  <c r="BG32" i="9"/>
  <c r="CQ32" i="10" s="1"/>
  <c r="CU32" s="1"/>
  <c r="X32" i="9"/>
  <c r="AF32" i="10" s="1"/>
  <c r="AJ32" s="1"/>
  <c r="I32" i="9"/>
  <c r="E32" i="10" s="1"/>
  <c r="AH31" i="9"/>
  <c r="AX31" i="10" s="1"/>
  <c r="BL29" i="9"/>
  <c r="CZ29" i="10" s="1"/>
  <c r="AC29" i="9"/>
  <c r="AO29" i="10" s="1"/>
  <c r="BQ28" i="9"/>
  <c r="DI28" i="10" s="1"/>
  <c r="DM28" s="1"/>
  <c r="BB28" i="9"/>
  <c r="CH28" i="10" s="1"/>
  <c r="S28" i="9"/>
  <c r="W28" i="10" s="1"/>
  <c r="BV27" i="9"/>
  <c r="DR27" i="10" s="1"/>
  <c r="DV27" s="1"/>
  <c r="BG27" i="9"/>
  <c r="CQ27" i="10" s="1"/>
  <c r="CU27" s="1"/>
  <c r="X27" i="9"/>
  <c r="AF27" i="10" s="1"/>
  <c r="AJ27" s="1"/>
  <c r="CA26" i="9"/>
  <c r="EA26" i="10" s="1"/>
  <c r="EE26" s="1"/>
  <c r="AW26" i="9"/>
  <c r="BY26" i="10" s="1"/>
  <c r="N26" i="9"/>
  <c r="N26" i="10" s="1"/>
  <c r="R26" s="1"/>
  <c r="AM25" i="9"/>
  <c r="BG25" i="10" s="1"/>
  <c r="AR24" i="9"/>
  <c r="BP24" i="10" s="1"/>
  <c r="BT24" s="1"/>
  <c r="AR23" i="9"/>
  <c r="BP23" i="10" s="1"/>
  <c r="BT23" s="1"/>
  <c r="AR22" i="9"/>
  <c r="BP22" i="10" s="1"/>
  <c r="BT22" s="1"/>
  <c r="BL21" i="9"/>
  <c r="CZ21" i="10" s="1"/>
  <c r="AC21" i="9"/>
  <c r="AO21" i="10" s="1"/>
  <c r="CA20" i="9"/>
  <c r="EA20" i="10" s="1"/>
  <c r="EE20" s="1"/>
  <c r="AW20" i="9"/>
  <c r="BY20" i="10" s="1"/>
  <c r="I20" i="9"/>
  <c r="E20" i="10" s="1"/>
  <c r="AH19" i="9"/>
  <c r="AX19" i="10" s="1"/>
  <c r="BV18" i="9"/>
  <c r="DR18" i="10" s="1"/>
  <c r="DV18" s="1"/>
  <c r="BG18" i="9"/>
  <c r="CQ18" i="10" s="1"/>
  <c r="CU18" s="1"/>
  <c r="X18" i="9"/>
  <c r="AF18" i="10" s="1"/>
  <c r="AJ18" s="1"/>
  <c r="CA17" i="9"/>
  <c r="EA17" i="10" s="1"/>
  <c r="EE17" s="1"/>
  <c r="AW17" i="9"/>
  <c r="BY17" i="10" s="1"/>
  <c r="N17" i="9"/>
  <c r="N17" i="10" s="1"/>
  <c r="R17" s="1"/>
  <c r="AM16" i="9"/>
  <c r="BG16" i="10" s="1"/>
  <c r="AR15" i="9"/>
  <c r="BP15" i="10" s="1"/>
  <c r="BT15" s="1"/>
  <c r="AH14" i="9"/>
  <c r="AX14" i="10" s="1"/>
  <c r="BL12" i="9"/>
  <c r="CZ12" i="10" s="1"/>
  <c r="AC12" i="9"/>
  <c r="AO12" i="10" s="1"/>
  <c r="BQ11" i="9"/>
  <c r="DI11" i="10" s="1"/>
  <c r="DM11" s="1"/>
  <c r="BB11" i="9"/>
  <c r="CH11" i="10" s="1"/>
  <c r="S11" i="9"/>
  <c r="W11" i="10" s="1"/>
  <c r="BV10" i="9"/>
  <c r="DR10" i="10" s="1"/>
  <c r="DV10" s="1"/>
  <c r="BG10" i="9"/>
  <c r="CQ10" i="10" s="1"/>
  <c r="CU10" s="1"/>
  <c r="X10" i="9"/>
  <c r="AF10" i="10" s="1"/>
  <c r="AJ10" s="1"/>
  <c r="CA9" i="9"/>
  <c r="EA9" i="10" s="1"/>
  <c r="EE9" s="1"/>
  <c r="AW9" i="9"/>
  <c r="BY9" i="10" s="1"/>
  <c r="N9" i="9"/>
  <c r="N9" i="10" s="1"/>
  <c r="R9" s="1"/>
  <c r="AM8" i="9"/>
  <c r="BG8" i="10" s="1"/>
  <c r="AR7" i="9"/>
  <c r="BP7" i="10" s="1"/>
  <c r="BT7" s="1"/>
  <c r="AH6" i="9"/>
  <c r="AX6" i="10" s="1"/>
  <c r="N21" i="9"/>
  <c r="N21" i="10" s="1"/>
  <c r="R21" s="1"/>
  <c r="BL38" i="9"/>
  <c r="X38"/>
  <c r="BB37"/>
  <c r="CH37" i="10" s="1"/>
  <c r="BV36" i="9"/>
  <c r="DR36" i="10" s="1"/>
  <c r="DV36" s="1"/>
  <c r="X36" i="9"/>
  <c r="AF36" i="10" s="1"/>
  <c r="AJ36" s="1"/>
  <c r="AW35" i="9"/>
  <c r="BY35" i="10" s="1"/>
  <c r="AR33" i="9"/>
  <c r="BP33" i="10" s="1"/>
  <c r="BT33" s="1"/>
  <c r="X31" i="9"/>
  <c r="AF31" i="10" s="1"/>
  <c r="AJ31" s="1"/>
  <c r="AW30" i="9"/>
  <c r="BY30" i="10" s="1"/>
  <c r="N30" i="9"/>
  <c r="N30" i="10" s="1"/>
  <c r="R30" s="1"/>
  <c r="BL25" i="9"/>
  <c r="CZ25" i="10" s="1"/>
  <c r="AM21" i="9"/>
  <c r="BG21" i="10" s="1"/>
  <c r="BL16" i="9"/>
  <c r="CZ16" i="10" s="1"/>
  <c r="S15" i="9"/>
  <c r="W15" i="10" s="1"/>
  <c r="N13" i="9"/>
  <c r="N13" i="10" s="1"/>
  <c r="R13" s="1"/>
  <c r="AM12" i="9"/>
  <c r="BG12" i="10" s="1"/>
  <c r="BL8" i="9"/>
  <c r="CZ8" i="10" s="1"/>
  <c r="AW4" i="9"/>
  <c r="BY4" i="10" s="1"/>
  <c r="BL5" i="9"/>
  <c r="CZ5" i="10" s="1"/>
  <c r="AW38" i="9"/>
  <c r="X5"/>
  <c r="AF5" i="10" s="1"/>
  <c r="AJ5" s="1"/>
  <c r="AH37" i="9"/>
  <c r="AX37" i="10" s="1"/>
  <c r="BL35" i="9"/>
  <c r="CZ35" i="10" s="1"/>
  <c r="AC35" i="9"/>
  <c r="AO35" i="10" s="1"/>
  <c r="BQ34" i="9"/>
  <c r="DI34" i="10" s="1"/>
  <c r="DM34" s="1"/>
  <c r="BB34" i="9"/>
  <c r="CH34" i="10" s="1"/>
  <c r="S34" i="9"/>
  <c r="W34" i="10" s="1"/>
  <c r="BV33" i="9"/>
  <c r="DR33" i="10" s="1"/>
  <c r="DV33" s="1"/>
  <c r="BG33" i="9"/>
  <c r="CQ33" i="10" s="1"/>
  <c r="CU33" s="1"/>
  <c r="X33" i="9"/>
  <c r="AF33" i="10" s="1"/>
  <c r="AJ33" s="1"/>
  <c r="CA32" i="9"/>
  <c r="EA32" i="10" s="1"/>
  <c r="EE32" s="1"/>
  <c r="AW32" i="9"/>
  <c r="BY32" i="10" s="1"/>
  <c r="N32" i="9"/>
  <c r="N32" i="10" s="1"/>
  <c r="R32" s="1"/>
  <c r="BL30" i="9"/>
  <c r="CZ30" i="10" s="1"/>
  <c r="AC30" i="9"/>
  <c r="AO30" i="10" s="1"/>
  <c r="BQ29" i="9"/>
  <c r="DI29" i="10" s="1"/>
  <c r="DM29" s="1"/>
  <c r="BB29" i="9"/>
  <c r="CH29" i="10" s="1"/>
  <c r="S29" i="9"/>
  <c r="W29" i="10" s="1"/>
  <c r="BV28" i="9"/>
  <c r="DR28" i="10" s="1"/>
  <c r="DV28" s="1"/>
  <c r="BG28" i="9"/>
  <c r="CQ28" i="10" s="1"/>
  <c r="CU28" s="1"/>
  <c r="X28" i="9"/>
  <c r="AF28" i="10" s="1"/>
  <c r="AJ28" s="1"/>
  <c r="CA27" i="9"/>
  <c r="EA27" i="10" s="1"/>
  <c r="EE27" s="1"/>
  <c r="AW27" i="9"/>
  <c r="BY27" i="10" s="1"/>
  <c r="N27" i="9"/>
  <c r="N27" i="10" s="1"/>
  <c r="R27" s="1"/>
  <c r="AM26" i="9"/>
  <c r="BG26" i="10" s="1"/>
  <c r="AR25" i="9"/>
  <c r="BP25" i="10" s="1"/>
  <c r="BT25" s="1"/>
  <c r="AH24" i="9"/>
  <c r="AX24" i="10" s="1"/>
  <c r="AH23" i="9"/>
  <c r="AX23" i="10" s="1"/>
  <c r="AH22" i="9"/>
  <c r="AX22" i="10" s="1"/>
  <c r="BQ21" i="9"/>
  <c r="DI21" i="10" s="1"/>
  <c r="DM21" s="1"/>
  <c r="BB21" i="9"/>
  <c r="CH21" i="10" s="1"/>
  <c r="S21" i="9"/>
  <c r="W21" i="10" s="1"/>
  <c r="AM20" i="9"/>
  <c r="BG20" i="10" s="1"/>
  <c r="CA18" i="9"/>
  <c r="EA18" i="10" s="1"/>
  <c r="EE18" s="1"/>
  <c r="AW18" i="9"/>
  <c r="BY18" i="10" s="1"/>
  <c r="N18" i="9"/>
  <c r="N18" i="10" s="1"/>
  <c r="R18" s="1"/>
  <c r="AM17" i="9"/>
  <c r="BG17" i="10" s="1"/>
  <c r="AR16" i="9"/>
  <c r="BP16" i="10" s="1"/>
  <c r="BT16" s="1"/>
  <c r="AH15" i="9"/>
  <c r="AX15" i="10" s="1"/>
  <c r="BL13" i="9"/>
  <c r="CZ13" i="10" s="1"/>
  <c r="AC13" i="9"/>
  <c r="AO13" i="10" s="1"/>
  <c r="BQ12" i="9"/>
  <c r="DI12" i="10" s="1"/>
  <c r="DM12" s="1"/>
  <c r="BB12" i="9"/>
  <c r="CH12" i="10" s="1"/>
  <c r="S12" i="9"/>
  <c r="W12" i="10" s="1"/>
  <c r="BV11" i="9"/>
  <c r="DR11" i="10" s="1"/>
  <c r="DV11" s="1"/>
  <c r="BG11" i="9"/>
  <c r="CQ11" i="10" s="1"/>
  <c r="CU11" s="1"/>
  <c r="X11" i="9"/>
  <c r="AF11" i="10" s="1"/>
  <c r="AJ11" s="1"/>
  <c r="CA10" i="9"/>
  <c r="EA10" i="10" s="1"/>
  <c r="EE10" s="1"/>
  <c r="AW10" i="9"/>
  <c r="BY10" i="10" s="1"/>
  <c r="N10" i="9"/>
  <c r="N10" i="10" s="1"/>
  <c r="R10" s="1"/>
  <c r="AM9" i="9"/>
  <c r="BG9" i="10" s="1"/>
  <c r="AR8" i="9"/>
  <c r="BP8" i="10" s="1"/>
  <c r="BT8" s="1"/>
  <c r="AH7" i="9"/>
  <c r="AX7" i="10" s="1"/>
  <c r="BL4" i="9"/>
  <c r="CZ4" i="10" s="1"/>
  <c r="AC4" i="9"/>
  <c r="AO4" i="10" s="1"/>
  <c r="N22" i="9"/>
  <c r="N22" i="10" s="1"/>
  <c r="R22" s="1"/>
  <c r="AM5" i="9"/>
  <c r="BG5" i="10" s="1"/>
  <c r="BQ37" i="9"/>
  <c r="DI37" i="10" s="1"/>
  <c r="DM37" s="1"/>
  <c r="BG36" i="9"/>
  <c r="CQ36" i="10" s="1"/>
  <c r="CU36" s="1"/>
  <c r="CA35" i="9"/>
  <c r="EA35" i="10" s="1"/>
  <c r="EE35" s="1"/>
  <c r="BV31" i="9"/>
  <c r="DR31" i="10" s="1"/>
  <c r="DV31" s="1"/>
  <c r="AR28" i="9"/>
  <c r="BP28" i="10" s="1"/>
  <c r="BT28" s="1"/>
  <c r="AH27" i="9"/>
  <c r="AX27" i="10" s="1"/>
  <c r="AC25" i="9"/>
  <c r="AO25" i="10" s="1"/>
  <c r="BB24" i="9"/>
  <c r="CH24" i="10" s="1"/>
  <c r="BQ23" i="9"/>
  <c r="DI23" i="10" s="1"/>
  <c r="DM23" s="1"/>
  <c r="S23" i="9"/>
  <c r="W23" i="10" s="1"/>
  <c r="BB22" i="9"/>
  <c r="CH22" i="10" s="1"/>
  <c r="BG19" i="9"/>
  <c r="CQ19" i="10" s="1"/>
  <c r="CU19" s="1"/>
  <c r="I19" i="9"/>
  <c r="E19" i="10" s="1"/>
  <c r="AH18" i="9"/>
  <c r="AX18" i="10" s="1"/>
  <c r="BB15" i="9"/>
  <c r="CH15" i="10" s="1"/>
  <c r="BV14" i="9"/>
  <c r="DR14" i="10" s="1"/>
  <c r="DV14" s="1"/>
  <c r="X14" i="9"/>
  <c r="AF14" i="10" s="1"/>
  <c r="AJ14" s="1"/>
  <c r="AW13" i="9"/>
  <c r="BY13" i="10" s="1"/>
  <c r="AR11" i="9"/>
  <c r="BP11" i="10" s="1"/>
  <c r="BT11" s="1"/>
  <c r="AH10" i="9"/>
  <c r="AX10" i="10" s="1"/>
  <c r="AC8" i="9"/>
  <c r="AO8" i="10" s="1"/>
  <c r="BQ7" i="9"/>
  <c r="DI7" i="10" s="1"/>
  <c r="DM7" s="1"/>
  <c r="S7" i="9"/>
  <c r="W7" i="10" s="1"/>
  <c r="BG6" i="9"/>
  <c r="CQ6" i="10" s="1"/>
  <c r="CU6" s="1"/>
  <c r="CA4" i="9"/>
  <c r="EA4" i="10" s="1"/>
  <c r="EE4" s="1"/>
  <c r="I26" i="9"/>
  <c r="E26" i="10" s="1"/>
  <c r="I36" i="9"/>
  <c r="E36" i="10" s="1"/>
  <c r="I25" i="9"/>
  <c r="E25" i="10" s="1"/>
  <c r="I15" i="9"/>
  <c r="E15" i="10" s="1"/>
  <c r="I30" i="9"/>
  <c r="E30" i="10" s="1"/>
  <c r="I33" i="9"/>
  <c r="E33" i="10" s="1"/>
  <c r="I12" i="9"/>
  <c r="E12" i="10" s="1"/>
  <c r="I10" i="9"/>
  <c r="E10" i="10" s="1"/>
  <c r="I11" i="9"/>
  <c r="E11" i="10" s="1"/>
  <c r="I14" i="9"/>
  <c r="E14" i="10" s="1"/>
  <c r="I28" i="9"/>
  <c r="E28" i="10" s="1"/>
  <c r="I23" i="9"/>
  <c r="E23" i="10" s="1"/>
  <c r="I9" i="9"/>
  <c r="E9" i="10" s="1"/>
  <c r="I13" i="9"/>
  <c r="E13" i="10" s="1"/>
  <c r="I29" i="9"/>
  <c r="E29" i="10" s="1"/>
  <c r="I8" i="9"/>
  <c r="E8" i="10" s="1"/>
  <c r="I35" i="9"/>
  <c r="E35" i="10" s="1"/>
  <c r="I6" i="9"/>
  <c r="E6" i="10" s="1"/>
  <c r="I24" i="9"/>
  <c r="E24" i="10" s="1"/>
  <c r="I27" i="9"/>
  <c r="E27" i="10" s="1"/>
  <c r="I18" i="9"/>
  <c r="E18" i="10" s="1"/>
  <c r="I34" i="9"/>
  <c r="E34" i="10" s="1"/>
  <c r="I37" i="9"/>
  <c r="E37" i="10" s="1"/>
  <c r="I7" i="9"/>
  <c r="E7" i="10" s="1"/>
  <c r="I17" i="9"/>
  <c r="E17" i="10" s="1"/>
  <c r="I31" i="9"/>
  <c r="E31" i="10" s="1"/>
  <c r="I16" i="9"/>
  <c r="E16" i="10" s="1"/>
  <c r="I5" i="9"/>
  <c r="E5" i="10" s="1"/>
  <c r="AF5" i="76"/>
  <c r="AJ6"/>
  <c r="AB7" i="78" s="1"/>
  <c r="AD6" i="76"/>
  <c r="AH6" s="1"/>
  <c r="Z7" i="78" s="1"/>
  <c r="AI10" i="4"/>
  <c r="BN33" i="3"/>
  <c r="F16" i="6"/>
  <c r="C32" i="34"/>
  <c r="C32" i="36" s="1"/>
  <c r="C32" i="39" s="1"/>
  <c r="C32" i="27" s="1"/>
  <c r="AJ33" i="3" s="1"/>
  <c r="AN33" s="1"/>
  <c r="C32" i="35"/>
  <c r="C32" i="37" s="1"/>
  <c r="C32" i="40" s="1"/>
  <c r="C32" i="28" s="1"/>
  <c r="DA4" i="76"/>
  <c r="DE4" s="1"/>
  <c r="CO5" i="78" s="1"/>
  <c r="DE5" i="76"/>
  <c r="CO6" i="78" s="1"/>
  <c r="BR38" i="11"/>
  <c r="CA37" i="10" s="1"/>
  <c r="BP38" i="11"/>
  <c r="CC37" i="10" s="1"/>
  <c r="BT38" i="11"/>
  <c r="BZ37" i="10" s="1"/>
  <c r="DS4" i="76"/>
  <c r="DW4" s="1"/>
  <c r="DE5" i="78" s="1"/>
  <c r="DW5" i="76"/>
  <c r="DE6" i="78" s="1"/>
  <c r="CL31" i="3"/>
  <c r="M33" i="34"/>
  <c r="M33" i="36" s="1"/>
  <c r="M33" i="39" s="1"/>
  <c r="M33" i="27" s="1"/>
  <c r="EZ34" i="3" s="1"/>
  <c r="FD34" s="1"/>
  <c r="M33" i="35"/>
  <c r="M33" i="37" s="1"/>
  <c r="M33" i="40" s="1"/>
  <c r="M33" i="28" s="1"/>
  <c r="AX5" i="76"/>
  <c r="BB6"/>
  <c r="AR7" i="78" s="1"/>
  <c r="AV6" i="76"/>
  <c r="AZ6" s="1"/>
  <c r="AP7" i="78" s="1"/>
  <c r="AY16" i="47"/>
  <c r="AZ15"/>
  <c r="M14" i="46" s="1"/>
  <c r="DO15" i="4" s="1"/>
  <c r="DS15" s="1"/>
  <c r="L14" i="75"/>
  <c r="BI15" i="6"/>
  <c r="K32" i="34"/>
  <c r="K32" i="36" s="1"/>
  <c r="K32" i="39" s="1"/>
  <c r="K32" i="27" s="1"/>
  <c r="EB33" i="3" s="1"/>
  <c r="EF33" s="1"/>
  <c r="K32" i="35"/>
  <c r="K32" i="37" s="1"/>
  <c r="K32" i="40" s="1"/>
  <c r="K32" i="28" s="1"/>
  <c r="B35" i="71"/>
  <c r="B33" i="70"/>
  <c r="BU6" i="76"/>
  <c r="BI7" i="78" s="1"/>
  <c r="BQ5" i="76"/>
  <c r="BN6"/>
  <c r="BR6" s="1"/>
  <c r="BF7" i="78" s="1"/>
  <c r="BJ7" s="1"/>
  <c r="BL7" s="1"/>
  <c r="BM7" s="1"/>
  <c r="CG6" i="4" s="1"/>
  <c r="CI6" s="1"/>
  <c r="J35" i="71"/>
  <c r="J33" i="70"/>
  <c r="Q4" i="76"/>
  <c r="K5" i="78" s="1"/>
  <c r="F14" i="75"/>
  <c r="AE15" i="6"/>
  <c r="M13" i="47"/>
  <c r="D12" i="46" s="1"/>
  <c r="AL13" i="4" s="1"/>
  <c r="L14" i="47"/>
  <c r="AG5" i="76"/>
  <c r="AK6"/>
  <c r="AC7" i="78" s="1"/>
  <c r="DN39" i="11"/>
  <c r="DG39" s="1"/>
  <c r="DG41" s="1"/>
  <c r="DF39"/>
  <c r="DF41" s="1"/>
  <c r="N35" i="71"/>
  <c r="N33" i="70"/>
  <c r="AR8" i="4"/>
  <c r="CX7" i="78"/>
  <c r="CZ7" s="1"/>
  <c r="DA7" s="1"/>
  <c r="DZ6" i="4" s="1"/>
  <c r="EB6" s="1"/>
  <c r="U38" i="11"/>
  <c r="H37" i="10" s="1"/>
  <c r="N8" i="78"/>
  <c r="P8" s="1"/>
  <c r="Q8" s="1"/>
  <c r="AE7" i="4" s="1"/>
  <c r="AG7" s="1"/>
  <c r="C6" i="76"/>
  <c r="G6" s="1"/>
  <c r="B7" i="78" s="1"/>
  <c r="BS14" i="4"/>
  <c r="CV39" i="11"/>
  <c r="CO39" s="1"/>
  <c r="CN39"/>
  <c r="CN41" s="1"/>
  <c r="DL5" i="76"/>
  <c r="CU6" i="78" s="1"/>
  <c r="DH4" i="76"/>
  <c r="DG5"/>
  <c r="DK5" s="1"/>
  <c r="CT6" i="78" s="1"/>
  <c r="EH32" i="3"/>
  <c r="BG5" i="76"/>
  <c r="BK6"/>
  <c r="AZ7" i="78" s="1"/>
  <c r="DO39" i="11"/>
  <c r="DO41" s="1"/>
  <c r="DW39"/>
  <c r="DP39" s="1"/>
  <c r="DP41" s="1"/>
  <c r="AO5" i="76"/>
  <c r="AS6"/>
  <c r="AJ7" i="78" s="1"/>
  <c r="D4" i="76"/>
  <c r="H5"/>
  <c r="C6" i="78" s="1"/>
  <c r="G38" i="11"/>
  <c r="E38"/>
  <c r="I38"/>
  <c r="B32" i="34"/>
  <c r="B32" i="36" s="1"/>
  <c r="B32" i="39" s="1"/>
  <c r="B32" i="27" s="1"/>
  <c r="X33" i="3" s="1"/>
  <c r="AB33" s="1"/>
  <c r="B32" i="35"/>
  <c r="B32" i="37" s="1"/>
  <c r="B32" i="40" s="1"/>
  <c r="B32" i="28" s="1"/>
  <c r="P15" i="6"/>
  <c r="C14" i="75"/>
  <c r="CB12" i="4"/>
  <c r="G31" i="34"/>
  <c r="G31" i="36" s="1"/>
  <c r="G31" i="39" s="1"/>
  <c r="G31" i="27" s="1"/>
  <c r="CF32" i="3" s="1"/>
  <c r="CJ32" s="1"/>
  <c r="G31" i="35"/>
  <c r="G31" i="37" s="1"/>
  <c r="G31" i="40" s="1"/>
  <c r="G31" i="28" s="1"/>
  <c r="DQ4" i="76"/>
  <c r="DP5"/>
  <c r="DT5" s="1"/>
  <c r="DB6" i="78" s="1"/>
  <c r="DU5" i="76"/>
  <c r="DC6" i="78" s="1"/>
  <c r="Q8" i="4"/>
  <c r="DC14"/>
  <c r="AL16" i="47"/>
  <c r="AM15"/>
  <c r="J14" i="46" s="1"/>
  <c r="CN15" i="4" s="1"/>
  <c r="CR15" s="1"/>
  <c r="H13" i="75"/>
  <c r="AO14" i="6"/>
  <c r="AD32" i="3"/>
  <c r="CD39" i="11"/>
  <c r="BW39" s="1"/>
  <c r="BV39"/>
  <c r="BV41" s="1"/>
  <c r="I6" i="29"/>
  <c r="I7" i="31"/>
  <c r="I8" i="32" s="1"/>
  <c r="I7" i="38" s="1"/>
  <c r="I7" i="34"/>
  <c r="I7" i="36" s="1"/>
  <c r="I7" i="35"/>
  <c r="I7" i="37" s="1"/>
  <c r="DV32" i="3"/>
  <c r="O5" i="76"/>
  <c r="S6"/>
  <c r="M7" i="78" s="1"/>
  <c r="V4" i="76"/>
  <c r="U5"/>
  <c r="Y5" s="1"/>
  <c r="R6" i="78" s="1"/>
  <c r="Z5" i="76"/>
  <c r="S6" i="78" s="1"/>
  <c r="BA14" i="4"/>
  <c r="DL12"/>
  <c r="AR11"/>
  <c r="FF8" i="3"/>
  <c r="BS8" i="4"/>
  <c r="AI4" i="76"/>
  <c r="AA5" i="78" s="1"/>
  <c r="I11" i="47"/>
  <c r="C10" i="46" s="1"/>
  <c r="AC11" i="4" s="1"/>
  <c r="AG11" s="1"/>
  <c r="H12" i="47"/>
  <c r="M14" i="75"/>
  <c r="BN15" i="6"/>
  <c r="D14" i="75"/>
  <c r="U15" i="6"/>
  <c r="CG11" i="76"/>
  <c r="CK12"/>
  <c r="BW13" i="78" s="1"/>
  <c r="DJ33" i="3"/>
  <c r="CU14" i="11"/>
  <c r="DA13" i="10" s="1"/>
  <c r="CS14" i="11"/>
  <c r="DB13" i="10" s="1"/>
  <c r="CQ14" i="11"/>
  <c r="DD13" i="10" s="1"/>
  <c r="M6" i="35"/>
  <c r="M6" i="37" s="1"/>
  <c r="M6" i="40" s="1"/>
  <c r="M6" i="28" s="1"/>
  <c r="M6" i="34"/>
  <c r="M6" i="36" s="1"/>
  <c r="M6" i="39" s="1"/>
  <c r="M6" i="27" s="1"/>
  <c r="EZ7" i="3" s="1"/>
  <c r="FD7" s="1"/>
  <c r="FF33"/>
  <c r="BK39" i="11"/>
  <c r="BK41" s="1"/>
  <c r="BL41"/>
  <c r="BI39"/>
  <c r="BI41" s="1"/>
  <c r="BG39"/>
  <c r="BG41" s="1"/>
  <c r="AD41"/>
  <c r="AR38" i="10"/>
  <c r="AR41" s="1"/>
  <c r="CY4" i="76"/>
  <c r="CX5"/>
  <c r="DB5" s="1"/>
  <c r="CL6" i="78" s="1"/>
  <c r="DC5" i="76"/>
  <c r="CM6" i="78" s="1"/>
  <c r="CT7" i="4"/>
  <c r="M36" i="71"/>
  <c r="M34" i="70"/>
  <c r="DE41" i="11"/>
  <c r="DB39"/>
  <c r="DB41" s="1"/>
  <c r="DD39"/>
  <c r="DD41" s="1"/>
  <c r="CZ39"/>
  <c r="CZ41" s="1"/>
  <c r="B39"/>
  <c r="B41" s="1"/>
  <c r="J39"/>
  <c r="C39" s="1"/>
  <c r="C41" s="1"/>
  <c r="AT39"/>
  <c r="AL39"/>
  <c r="AL41" s="1"/>
  <c r="DU14" i="4"/>
  <c r="EM13"/>
  <c r="G12"/>
  <c r="O12" s="1"/>
  <c r="AP12"/>
  <c r="DI38" i="11"/>
  <c r="DM38"/>
  <c r="DK38"/>
  <c r="ED14" i="4"/>
  <c r="L38" i="5"/>
  <c r="N38" s="1"/>
  <c r="BB38"/>
  <c r="BB5"/>
  <c r="BD5" s="1"/>
  <c r="BB5" i="12" s="1"/>
  <c r="BB5" i="13" s="1"/>
  <c r="CD38" i="5"/>
  <c r="CD5"/>
  <c r="CF5" s="1"/>
  <c r="DF38"/>
  <c r="DF5"/>
  <c r="DH5" s="1"/>
  <c r="AG38"/>
  <c r="AG5"/>
  <c r="AI5" s="1"/>
  <c r="AU38"/>
  <c r="AU5"/>
  <c r="AW5" s="1"/>
  <c r="AT5" i="12" s="1"/>
  <c r="AT5" i="13" s="1"/>
  <c r="BW38" i="5"/>
  <c r="BW5"/>
  <c r="BY5" s="1"/>
  <c r="BZ5" i="12" s="1"/>
  <c r="BZ5" i="13" s="1"/>
  <c r="CY38" i="5"/>
  <c r="CY5"/>
  <c r="DA5" s="1"/>
  <c r="Z38"/>
  <c r="Z5"/>
  <c r="AB5" s="1"/>
  <c r="V5" i="12" s="1"/>
  <c r="V5" i="13" s="1"/>
  <c r="AN38" i="5"/>
  <c r="AN5"/>
  <c r="AP5" s="1"/>
  <c r="AL5" i="12" s="1"/>
  <c r="AL5" i="13" s="1"/>
  <c r="BP38" i="5"/>
  <c r="BP5"/>
  <c r="BR5" s="1"/>
  <c r="BR5" i="12" s="1"/>
  <c r="BR5" i="13" s="1"/>
  <c r="CR38" i="5"/>
  <c r="CR5"/>
  <c r="CT5" s="1"/>
  <c r="BI5"/>
  <c r="BK5" s="1"/>
  <c r="S5"/>
  <c r="U5" s="1"/>
  <c r="BI38"/>
  <c r="CK5"/>
  <c r="CM5" s="1"/>
  <c r="CP5" i="12" s="1"/>
  <c r="CP5" i="13" s="1"/>
  <c r="S38" i="5"/>
  <c r="S4"/>
  <c r="U4" s="1"/>
  <c r="S6"/>
  <c r="U6" s="1"/>
  <c r="CK38"/>
  <c r="CY34"/>
  <c r="DA34" s="1"/>
  <c r="CK34"/>
  <c r="CM34" s="1"/>
  <c r="CP34" i="12" s="1"/>
  <c r="CP34" i="13" s="1"/>
  <c r="BW34" i="5"/>
  <c r="BY34" s="1"/>
  <c r="BZ34" i="12" s="1"/>
  <c r="BZ34" i="13" s="1"/>
  <c r="BI34" i="5"/>
  <c r="BK34" s="1"/>
  <c r="AU34"/>
  <c r="AW34" s="1"/>
  <c r="AT34" i="12" s="1"/>
  <c r="AT34" i="13" s="1"/>
  <c r="AG34" i="5"/>
  <c r="AI34" s="1"/>
  <c r="S34"/>
  <c r="U34" s="1"/>
  <c r="CK33"/>
  <c r="CM33" s="1"/>
  <c r="CP33" i="12" s="1"/>
  <c r="CP33" i="13" s="1"/>
  <c r="BI33" i="5"/>
  <c r="BK33" s="1"/>
  <c r="AG33"/>
  <c r="AI33" s="1"/>
  <c r="CY32"/>
  <c r="DA32" s="1"/>
  <c r="BW32"/>
  <c r="BY32" s="1"/>
  <c r="BZ32" i="12" s="1"/>
  <c r="BZ32" i="13" s="1"/>
  <c r="AU32" i="5"/>
  <c r="AW32" s="1"/>
  <c r="AT32" i="12" s="1"/>
  <c r="AT32" i="13" s="1"/>
  <c r="S32" i="5"/>
  <c r="U32" s="1"/>
  <c r="CK31"/>
  <c r="CM31" s="1"/>
  <c r="CP31" i="12" s="1"/>
  <c r="CP31" i="13" s="1"/>
  <c r="BI31" i="5"/>
  <c r="BK31" s="1"/>
  <c r="AG31"/>
  <c r="AI31" s="1"/>
  <c r="CY30"/>
  <c r="DA30" s="1"/>
  <c r="BW30"/>
  <c r="BY30" s="1"/>
  <c r="BZ30" i="12" s="1"/>
  <c r="BZ30" i="13" s="1"/>
  <c r="AU30" i="5"/>
  <c r="AW30" s="1"/>
  <c r="AT30" i="12" s="1"/>
  <c r="AT30" i="13" s="1"/>
  <c r="S30" i="5"/>
  <c r="U30" s="1"/>
  <c r="CK29"/>
  <c r="CM29" s="1"/>
  <c r="CP29" i="12" s="1"/>
  <c r="CP29" i="13" s="1"/>
  <c r="BI29" i="5"/>
  <c r="BK29" s="1"/>
  <c r="AG29"/>
  <c r="AI29" s="1"/>
  <c r="CY28"/>
  <c r="DA28" s="1"/>
  <c r="BW28"/>
  <c r="BY28" s="1"/>
  <c r="BZ28" i="12" s="1"/>
  <c r="BZ28" i="13" s="1"/>
  <c r="AU28" i="5"/>
  <c r="AW28" s="1"/>
  <c r="AT28" i="12" s="1"/>
  <c r="AT28" i="13" s="1"/>
  <c r="S28" i="5"/>
  <c r="U28" s="1"/>
  <c r="CK27"/>
  <c r="CM27" s="1"/>
  <c r="CP27" i="12" s="1"/>
  <c r="CP27" i="13" s="1"/>
  <c r="BI27" i="5"/>
  <c r="BK27" s="1"/>
  <c r="AG27"/>
  <c r="AI27" s="1"/>
  <c r="CY26"/>
  <c r="DA26" s="1"/>
  <c r="BW26"/>
  <c r="BY26" s="1"/>
  <c r="BZ26" i="12" s="1"/>
  <c r="BZ26" i="13" s="1"/>
  <c r="AU26" i="5"/>
  <c r="AW26" s="1"/>
  <c r="AT26" i="12" s="1"/>
  <c r="AT26" i="13" s="1"/>
  <c r="S26" i="5"/>
  <c r="U26" s="1"/>
  <c r="CK25"/>
  <c r="CM25" s="1"/>
  <c r="CP25" i="12" s="1"/>
  <c r="CP25" i="13" s="1"/>
  <c r="BI25" i="5"/>
  <c r="BK25" s="1"/>
  <c r="AG25"/>
  <c r="AI25" s="1"/>
  <c r="CY24"/>
  <c r="DA24" s="1"/>
  <c r="BW24"/>
  <c r="BY24" s="1"/>
  <c r="BZ24" i="12" s="1"/>
  <c r="BZ24" i="13" s="1"/>
  <c r="AU24" i="5"/>
  <c r="AW24" s="1"/>
  <c r="AT24" i="12" s="1"/>
  <c r="AT24" i="13" s="1"/>
  <c r="S24" i="5"/>
  <c r="U24" s="1"/>
  <c r="CY23"/>
  <c r="DA23" s="1"/>
  <c r="BW23"/>
  <c r="BY23" s="1"/>
  <c r="BZ23" i="12" s="1"/>
  <c r="BZ23" i="13" s="1"/>
  <c r="AU23" i="5"/>
  <c r="AW23" s="1"/>
  <c r="AT23" i="12" s="1"/>
  <c r="AT23" i="13" s="1"/>
  <c r="S23" i="5"/>
  <c r="U23" s="1"/>
  <c r="CY22"/>
  <c r="DA22" s="1"/>
  <c r="BW22"/>
  <c r="BY22" s="1"/>
  <c r="BZ22" i="12" s="1"/>
  <c r="BZ22" i="13" s="1"/>
  <c r="AU22" i="5"/>
  <c r="AW22" s="1"/>
  <c r="AT22" i="12" s="1"/>
  <c r="AT22" i="13" s="1"/>
  <c r="S22" i="5"/>
  <c r="U22" s="1"/>
  <c r="CY21"/>
  <c r="DA21" s="1"/>
  <c r="BW21"/>
  <c r="BY21" s="1"/>
  <c r="BZ21" i="12" s="1"/>
  <c r="BZ21" i="13" s="1"/>
  <c r="AU21" i="5"/>
  <c r="AW21" s="1"/>
  <c r="AT21" i="12" s="1"/>
  <c r="AT21" i="13" s="1"/>
  <c r="S21" i="5"/>
  <c r="U21" s="1"/>
  <c r="CY20"/>
  <c r="DA20" s="1"/>
  <c r="BW20"/>
  <c r="BY20" s="1"/>
  <c r="BZ20" i="12" s="1"/>
  <c r="BZ20" i="13" s="1"/>
  <c r="AU20" i="5"/>
  <c r="AW20" s="1"/>
  <c r="AT20" i="12" s="1"/>
  <c r="AT20" i="13" s="1"/>
  <c r="S20" i="5"/>
  <c r="U20" s="1"/>
  <c r="CY19"/>
  <c r="DA19" s="1"/>
  <c r="BW19"/>
  <c r="BY19" s="1"/>
  <c r="BZ19" i="12" s="1"/>
  <c r="BZ19" i="13" s="1"/>
  <c r="AU19" i="5"/>
  <c r="AW19" s="1"/>
  <c r="AT19" i="12" s="1"/>
  <c r="AT19" i="13" s="1"/>
  <c r="S19" i="5"/>
  <c r="U19" s="1"/>
  <c r="CK18"/>
  <c r="CM18" s="1"/>
  <c r="CP18" i="12" s="1"/>
  <c r="CP18" i="13" s="1"/>
  <c r="BI18" i="5"/>
  <c r="BK18" s="1"/>
  <c r="AG18"/>
  <c r="AI18" s="1"/>
  <c r="CY17"/>
  <c r="DA17" s="1"/>
  <c r="BW17"/>
  <c r="BY17" s="1"/>
  <c r="BZ17" i="12" s="1"/>
  <c r="BZ17" i="13" s="1"/>
  <c r="AU17" i="5"/>
  <c r="AW17" s="1"/>
  <c r="AT17" i="12" s="1"/>
  <c r="AT17" i="13" s="1"/>
  <c r="S17" i="5"/>
  <c r="U17" s="1"/>
  <c r="CK16"/>
  <c r="CM16" s="1"/>
  <c r="CP16" i="12" s="1"/>
  <c r="CP16" i="13" s="1"/>
  <c r="BI16" i="5"/>
  <c r="BK16" s="1"/>
  <c r="AG16"/>
  <c r="AI16" s="1"/>
  <c r="CY15"/>
  <c r="DA15" s="1"/>
  <c r="BW15"/>
  <c r="BY15" s="1"/>
  <c r="BZ15" i="12" s="1"/>
  <c r="BZ15" i="13" s="1"/>
  <c r="AU15" i="5"/>
  <c r="AW15" s="1"/>
  <c r="AT15" i="12" s="1"/>
  <c r="AT15" i="13" s="1"/>
  <c r="S15" i="5"/>
  <c r="U15" s="1"/>
  <c r="CK14"/>
  <c r="CM14" s="1"/>
  <c r="CP14" i="12" s="1"/>
  <c r="CP14" i="13" s="1"/>
  <c r="BI14" i="5"/>
  <c r="BK14" s="1"/>
  <c r="AG14"/>
  <c r="AI14" s="1"/>
  <c r="CY13"/>
  <c r="DA13" s="1"/>
  <c r="BW13"/>
  <c r="BY13" s="1"/>
  <c r="BZ13" i="12" s="1"/>
  <c r="BZ13" i="13" s="1"/>
  <c r="AU13" i="5"/>
  <c r="AW13" s="1"/>
  <c r="AT13" i="12" s="1"/>
  <c r="AT13" i="13" s="1"/>
  <c r="S13" i="5"/>
  <c r="U13" s="1"/>
  <c r="CK12"/>
  <c r="CM12" s="1"/>
  <c r="CP12" i="12" s="1"/>
  <c r="CP12" i="13" s="1"/>
  <c r="BI12" i="5"/>
  <c r="BK12" s="1"/>
  <c r="AG12"/>
  <c r="AI12" s="1"/>
  <c r="CY11"/>
  <c r="DA11" s="1"/>
  <c r="BW11"/>
  <c r="BY11" s="1"/>
  <c r="BZ11" i="12" s="1"/>
  <c r="BZ11" i="13" s="1"/>
  <c r="AU11" i="5"/>
  <c r="AW11" s="1"/>
  <c r="AT11" i="12" s="1"/>
  <c r="AT11" i="13" s="1"/>
  <c r="S11" i="5"/>
  <c r="U11" s="1"/>
  <c r="CK10"/>
  <c r="CM10" s="1"/>
  <c r="CP10" i="12" s="1"/>
  <c r="CP10" i="13" s="1"/>
  <c r="BI10" i="5"/>
  <c r="BK10" s="1"/>
  <c r="AG10"/>
  <c r="AI10" s="1"/>
  <c r="CY9"/>
  <c r="DA9" s="1"/>
  <c r="BW9"/>
  <c r="BY9" s="1"/>
  <c r="BZ9" i="12" s="1"/>
  <c r="BZ9" i="13" s="1"/>
  <c r="AU9" i="5"/>
  <c r="AW9" s="1"/>
  <c r="AT9" i="12" s="1"/>
  <c r="AT9" i="13" s="1"/>
  <c r="S9" i="5"/>
  <c r="U9" s="1"/>
  <c r="CK8"/>
  <c r="CM8" s="1"/>
  <c r="CP8" i="12" s="1"/>
  <c r="CP8" i="13" s="1"/>
  <c r="BI8" i="5"/>
  <c r="BK8" s="1"/>
  <c r="AG8"/>
  <c r="AI8" s="1"/>
  <c r="CY7"/>
  <c r="DA7" s="1"/>
  <c r="BW7"/>
  <c r="BY7" s="1"/>
  <c r="BZ7" i="12" s="1"/>
  <c r="BZ7" i="13" s="1"/>
  <c r="AU7" i="5"/>
  <c r="AW7" s="1"/>
  <c r="AT7" i="12" s="1"/>
  <c r="AT7" i="13" s="1"/>
  <c r="S7" i="5"/>
  <c r="U7" s="1"/>
  <c r="CK6"/>
  <c r="CM6" s="1"/>
  <c r="CP6" i="12" s="1"/>
  <c r="CP6" i="13" s="1"/>
  <c r="BI6" i="5"/>
  <c r="BK6" s="1"/>
  <c r="AG6"/>
  <c r="AI6" s="1"/>
  <c r="DF4"/>
  <c r="DH4" s="1"/>
  <c r="CD4"/>
  <c r="CF4" s="1"/>
  <c r="BB4"/>
  <c r="BD4" s="1"/>
  <c r="BB4" i="12" s="1"/>
  <c r="BB4" i="13" s="1"/>
  <c r="Z4" i="5"/>
  <c r="AB4" s="1"/>
  <c r="V4" i="12" s="1"/>
  <c r="V4" i="13" s="1"/>
  <c r="DF35" i="5"/>
  <c r="DH35" s="1"/>
  <c r="CR35"/>
  <c r="CT35" s="1"/>
  <c r="CD35"/>
  <c r="CF35" s="1"/>
  <c r="BP35"/>
  <c r="BR35" s="1"/>
  <c r="BR35" i="12" s="1"/>
  <c r="BR35" i="13" s="1"/>
  <c r="BB35" i="5"/>
  <c r="BD35" s="1"/>
  <c r="BB35" i="12" s="1"/>
  <c r="BB35" i="13" s="1"/>
  <c r="AN35" i="5"/>
  <c r="AP35" s="1"/>
  <c r="AL35" i="12" s="1"/>
  <c r="AL35" i="13" s="1"/>
  <c r="Z35" i="5"/>
  <c r="AB35" s="1"/>
  <c r="V35" i="12" s="1"/>
  <c r="V35" i="13" s="1"/>
  <c r="DF33" i="5"/>
  <c r="DH33" s="1"/>
  <c r="CD33"/>
  <c r="CF33" s="1"/>
  <c r="BB33"/>
  <c r="BD33" s="1"/>
  <c r="BB33" i="12" s="1"/>
  <c r="BB33" i="13" s="1"/>
  <c r="Z33" i="5"/>
  <c r="AB33" s="1"/>
  <c r="V33" i="12" s="1"/>
  <c r="V33" i="13" s="1"/>
  <c r="CR32" i="5"/>
  <c r="CT32" s="1"/>
  <c r="BP32"/>
  <c r="BR32" s="1"/>
  <c r="BR32" i="12" s="1"/>
  <c r="BR32" i="13" s="1"/>
  <c r="AN32" i="5"/>
  <c r="AP32" s="1"/>
  <c r="AL32" i="12" s="1"/>
  <c r="AL32" i="13" s="1"/>
  <c r="DF31" i="5"/>
  <c r="DH31" s="1"/>
  <c r="CD31"/>
  <c r="CF31" s="1"/>
  <c r="BB31"/>
  <c r="BD31" s="1"/>
  <c r="BB31" i="12" s="1"/>
  <c r="BB31" i="13" s="1"/>
  <c r="Z31" i="5"/>
  <c r="AB31" s="1"/>
  <c r="V31" i="12" s="1"/>
  <c r="V31" i="13" s="1"/>
  <c r="CR30" i="5"/>
  <c r="CT30" s="1"/>
  <c r="BP30"/>
  <c r="BR30" s="1"/>
  <c r="BR30" i="12" s="1"/>
  <c r="BR30" i="13" s="1"/>
  <c r="AN30" i="5"/>
  <c r="AP30" s="1"/>
  <c r="AL30" i="12" s="1"/>
  <c r="AL30" i="13" s="1"/>
  <c r="DF29" i="5"/>
  <c r="DH29" s="1"/>
  <c r="CD29"/>
  <c r="CF29" s="1"/>
  <c r="BB29"/>
  <c r="BD29" s="1"/>
  <c r="BB29" i="12" s="1"/>
  <c r="BB29" i="13" s="1"/>
  <c r="Z29" i="5"/>
  <c r="AB29" s="1"/>
  <c r="V29" i="12" s="1"/>
  <c r="V29" i="13" s="1"/>
  <c r="CR28" i="5"/>
  <c r="CT28" s="1"/>
  <c r="BP28"/>
  <c r="BR28" s="1"/>
  <c r="BR28" i="12" s="1"/>
  <c r="BR28" i="13" s="1"/>
  <c r="AN28" i="5"/>
  <c r="AP28" s="1"/>
  <c r="AL28" i="12" s="1"/>
  <c r="AL28" i="13" s="1"/>
  <c r="DF27" i="5"/>
  <c r="DH27" s="1"/>
  <c r="CD27"/>
  <c r="CF27" s="1"/>
  <c r="BB27"/>
  <c r="BD27" s="1"/>
  <c r="BB27" i="12" s="1"/>
  <c r="BB27" i="13" s="1"/>
  <c r="Z27" i="5"/>
  <c r="AB27" s="1"/>
  <c r="V27" i="12" s="1"/>
  <c r="V27" i="13" s="1"/>
  <c r="CR26" i="5"/>
  <c r="CT26" s="1"/>
  <c r="BP26"/>
  <c r="BR26" s="1"/>
  <c r="BR26" i="12" s="1"/>
  <c r="BR26" i="13" s="1"/>
  <c r="AN26" i="5"/>
  <c r="AP26" s="1"/>
  <c r="AL26" i="12" s="1"/>
  <c r="AL26" i="13" s="1"/>
  <c r="DF25" i="5"/>
  <c r="DH25" s="1"/>
  <c r="CD25"/>
  <c r="CF25" s="1"/>
  <c r="BB25"/>
  <c r="BD25" s="1"/>
  <c r="BB25" i="12" s="1"/>
  <c r="BB25" i="13" s="1"/>
  <c r="Z25" i="5"/>
  <c r="AB25" s="1"/>
  <c r="V25" i="12" s="1"/>
  <c r="V25" i="13" s="1"/>
  <c r="CR24" i="5"/>
  <c r="CT24" s="1"/>
  <c r="BP24"/>
  <c r="BR24" s="1"/>
  <c r="BR24" i="12" s="1"/>
  <c r="BR24" i="13" s="1"/>
  <c r="AN24" i="5"/>
  <c r="AP24" s="1"/>
  <c r="AL24" i="12" s="1"/>
  <c r="AL24" i="13" s="1"/>
  <c r="CR23" i="5"/>
  <c r="CT23" s="1"/>
  <c r="BP23"/>
  <c r="BR23" s="1"/>
  <c r="BR23" i="12" s="1"/>
  <c r="BR23" i="13" s="1"/>
  <c r="AN23" i="5"/>
  <c r="AP23" s="1"/>
  <c r="AL23" i="12" s="1"/>
  <c r="AL23" i="13" s="1"/>
  <c r="CR22" i="5"/>
  <c r="CT22" s="1"/>
  <c r="BP22"/>
  <c r="BR22" s="1"/>
  <c r="BR22" i="12" s="1"/>
  <c r="BR22" i="13" s="1"/>
  <c r="AN22" i="5"/>
  <c r="AP22" s="1"/>
  <c r="AL22" i="12" s="1"/>
  <c r="AL22" i="13" s="1"/>
  <c r="CR21" i="5"/>
  <c r="CT21" s="1"/>
  <c r="BP21"/>
  <c r="BR21" s="1"/>
  <c r="BR21" i="12" s="1"/>
  <c r="BR21" i="13" s="1"/>
  <c r="AN21" i="5"/>
  <c r="AP21" s="1"/>
  <c r="AL21" i="12" s="1"/>
  <c r="AL21" i="13" s="1"/>
  <c r="CR20" i="5"/>
  <c r="CT20" s="1"/>
  <c r="BP20"/>
  <c r="BR20" s="1"/>
  <c r="BR20" i="12" s="1"/>
  <c r="BR20" i="13" s="1"/>
  <c r="AN20" i="5"/>
  <c r="AP20" s="1"/>
  <c r="AL20" i="12" s="1"/>
  <c r="AL20" i="13" s="1"/>
  <c r="CR19" i="5"/>
  <c r="CT19" s="1"/>
  <c r="BP19"/>
  <c r="BR19" s="1"/>
  <c r="BR19" i="12" s="1"/>
  <c r="BR19" i="13" s="1"/>
  <c r="AN19" i="5"/>
  <c r="AP19" s="1"/>
  <c r="AL19" i="12" s="1"/>
  <c r="AL19" i="13" s="1"/>
  <c r="DF18" i="5"/>
  <c r="DH18" s="1"/>
  <c r="CD18"/>
  <c r="CF18" s="1"/>
  <c r="BB18"/>
  <c r="BD18" s="1"/>
  <c r="BB18" i="12" s="1"/>
  <c r="BB18" i="13" s="1"/>
  <c r="Z18" i="5"/>
  <c r="AB18" s="1"/>
  <c r="V18" i="12" s="1"/>
  <c r="V18" i="13" s="1"/>
  <c r="CR17" i="5"/>
  <c r="CT17" s="1"/>
  <c r="BP17"/>
  <c r="BR17" s="1"/>
  <c r="BR17" i="12" s="1"/>
  <c r="BR17" i="13" s="1"/>
  <c r="AN17" i="5"/>
  <c r="AP17" s="1"/>
  <c r="AL17" i="12" s="1"/>
  <c r="AL17" i="13" s="1"/>
  <c r="DF16" i="5"/>
  <c r="DH16" s="1"/>
  <c r="CD16"/>
  <c r="CF16" s="1"/>
  <c r="BB16"/>
  <c r="BD16" s="1"/>
  <c r="BB16" i="12" s="1"/>
  <c r="BB16" i="13" s="1"/>
  <c r="Z16" i="5"/>
  <c r="AB16" s="1"/>
  <c r="V16" i="12" s="1"/>
  <c r="V16" i="13" s="1"/>
  <c r="CR15" i="5"/>
  <c r="CT15" s="1"/>
  <c r="BP15"/>
  <c r="BR15" s="1"/>
  <c r="BR15" i="12" s="1"/>
  <c r="BR15" i="13" s="1"/>
  <c r="AN15" i="5"/>
  <c r="AP15" s="1"/>
  <c r="AL15" i="12" s="1"/>
  <c r="AL15" i="13" s="1"/>
  <c r="DF14" i="5"/>
  <c r="DH14" s="1"/>
  <c r="CD14"/>
  <c r="CF14" s="1"/>
  <c r="BB14"/>
  <c r="BD14" s="1"/>
  <c r="BB14" i="12" s="1"/>
  <c r="BB14" i="13" s="1"/>
  <c r="Z14" i="5"/>
  <c r="AB14" s="1"/>
  <c r="V14" i="12" s="1"/>
  <c r="V14" i="13" s="1"/>
  <c r="CR13" i="5"/>
  <c r="CT13" s="1"/>
  <c r="BP13"/>
  <c r="BR13" s="1"/>
  <c r="BR13" i="12" s="1"/>
  <c r="BR13" i="13" s="1"/>
  <c r="AN13" i="5"/>
  <c r="AP13" s="1"/>
  <c r="AL13" i="12" s="1"/>
  <c r="AL13" i="13" s="1"/>
  <c r="DF12" i="5"/>
  <c r="DH12" s="1"/>
  <c r="CD12"/>
  <c r="CF12" s="1"/>
  <c r="BB12"/>
  <c r="BD12" s="1"/>
  <c r="BB12" i="12" s="1"/>
  <c r="BB12" i="13" s="1"/>
  <c r="Z12" i="5"/>
  <c r="AB12" s="1"/>
  <c r="V12" i="12" s="1"/>
  <c r="V12" i="13" s="1"/>
  <c r="CR11" i="5"/>
  <c r="CT11" s="1"/>
  <c r="BP11"/>
  <c r="BR11" s="1"/>
  <c r="BR11" i="12" s="1"/>
  <c r="BR11" i="13" s="1"/>
  <c r="AN11" i="5"/>
  <c r="AP11" s="1"/>
  <c r="AL11" i="12" s="1"/>
  <c r="AL11" i="13" s="1"/>
  <c r="DF10" i="5"/>
  <c r="DH10" s="1"/>
  <c r="CD10"/>
  <c r="CF10" s="1"/>
  <c r="BB10"/>
  <c r="BD10" s="1"/>
  <c r="BB10" i="12" s="1"/>
  <c r="BB10" i="13" s="1"/>
  <c r="Z10" i="5"/>
  <c r="AB10" s="1"/>
  <c r="V10" i="12" s="1"/>
  <c r="V10" i="13" s="1"/>
  <c r="CR9" i="5"/>
  <c r="CT9" s="1"/>
  <c r="BP9"/>
  <c r="BR9" s="1"/>
  <c r="BR9" i="12" s="1"/>
  <c r="BR9" i="13" s="1"/>
  <c r="AN9" i="5"/>
  <c r="AP9" s="1"/>
  <c r="AL9" i="12" s="1"/>
  <c r="AL9" i="13" s="1"/>
  <c r="DF8" i="5"/>
  <c r="DH8" s="1"/>
  <c r="CD8"/>
  <c r="CF8" s="1"/>
  <c r="BB8"/>
  <c r="BD8" s="1"/>
  <c r="BB8" i="12" s="1"/>
  <c r="BB8" i="13" s="1"/>
  <c r="Z8" i="5"/>
  <c r="AB8" s="1"/>
  <c r="V8" i="12" s="1"/>
  <c r="V8" i="13" s="1"/>
  <c r="CR7" i="5"/>
  <c r="CT7" s="1"/>
  <c r="BP7"/>
  <c r="BR7" s="1"/>
  <c r="BR7" i="12" s="1"/>
  <c r="BR7" i="13" s="1"/>
  <c r="AN7" i="5"/>
  <c r="AP7" s="1"/>
  <c r="AL7" i="12" s="1"/>
  <c r="AL7" i="13" s="1"/>
  <c r="DF6" i="5"/>
  <c r="DH6" s="1"/>
  <c r="CD6"/>
  <c r="CF6" s="1"/>
  <c r="BB6"/>
  <c r="BD6" s="1"/>
  <c r="BB6" i="12" s="1"/>
  <c r="BB6" i="13" s="1"/>
  <c r="Z6" i="5"/>
  <c r="AB6" s="1"/>
  <c r="V6" i="12" s="1"/>
  <c r="V6" i="13" s="1"/>
  <c r="CY4" i="5"/>
  <c r="DA4" s="1"/>
  <c r="BW4"/>
  <c r="BY4" s="1"/>
  <c r="BZ4" i="12" s="1"/>
  <c r="BZ4" i="13" s="1"/>
  <c r="AU4" i="5"/>
  <c r="AW4" s="1"/>
  <c r="AT4" i="12" s="1"/>
  <c r="AT4" i="13" s="1"/>
  <c r="DF34" i="5"/>
  <c r="DH34" s="1"/>
  <c r="CR34"/>
  <c r="CT34" s="1"/>
  <c r="CD34"/>
  <c r="CF34" s="1"/>
  <c r="BP34"/>
  <c r="BR34" s="1"/>
  <c r="BR34" i="12" s="1"/>
  <c r="BR34" i="13" s="1"/>
  <c r="BB34" i="5"/>
  <c r="BD34" s="1"/>
  <c r="BB34" i="12" s="1"/>
  <c r="BB34" i="13" s="1"/>
  <c r="AN34" i="5"/>
  <c r="AP34" s="1"/>
  <c r="AL34" i="12" s="1"/>
  <c r="AL34" i="13" s="1"/>
  <c r="Z34" i="5"/>
  <c r="AB34" s="1"/>
  <c r="V34" i="12" s="1"/>
  <c r="V34" i="13" s="1"/>
  <c r="CY33" i="5"/>
  <c r="DA33" s="1"/>
  <c r="BW33"/>
  <c r="BY33" s="1"/>
  <c r="BZ33" i="12" s="1"/>
  <c r="BZ33" i="13" s="1"/>
  <c r="AU33" i="5"/>
  <c r="AW33" s="1"/>
  <c r="AT33" i="12" s="1"/>
  <c r="AT33" i="13" s="1"/>
  <c r="S33" i="5"/>
  <c r="U33" s="1"/>
  <c r="CK32"/>
  <c r="CM32" s="1"/>
  <c r="CP32" i="12" s="1"/>
  <c r="CP32" i="13" s="1"/>
  <c r="BI32" i="5"/>
  <c r="BK32" s="1"/>
  <c r="AG32"/>
  <c r="AI32" s="1"/>
  <c r="CY31"/>
  <c r="DA31" s="1"/>
  <c r="BW31"/>
  <c r="BY31" s="1"/>
  <c r="BZ31" i="12" s="1"/>
  <c r="BZ31" i="13" s="1"/>
  <c r="AU31" i="5"/>
  <c r="AW31" s="1"/>
  <c r="AT31" i="12" s="1"/>
  <c r="AT31" i="13" s="1"/>
  <c r="S31" i="5"/>
  <c r="U31" s="1"/>
  <c r="CK30"/>
  <c r="CM30" s="1"/>
  <c r="CP30" i="12" s="1"/>
  <c r="CP30" i="13" s="1"/>
  <c r="BI30" i="5"/>
  <c r="BK30" s="1"/>
  <c r="AG30"/>
  <c r="AI30" s="1"/>
  <c r="CY29"/>
  <c r="DA29" s="1"/>
  <c r="BW29"/>
  <c r="BY29" s="1"/>
  <c r="BZ29" i="12" s="1"/>
  <c r="BZ29" i="13" s="1"/>
  <c r="AU29" i="5"/>
  <c r="AW29" s="1"/>
  <c r="AT29" i="12" s="1"/>
  <c r="AT29" i="13" s="1"/>
  <c r="S29" i="5"/>
  <c r="U29" s="1"/>
  <c r="CK28"/>
  <c r="CM28" s="1"/>
  <c r="CP28" i="12" s="1"/>
  <c r="CP28" i="13" s="1"/>
  <c r="BI28" i="5"/>
  <c r="BK28" s="1"/>
  <c r="AG28"/>
  <c r="AI28" s="1"/>
  <c r="CY27"/>
  <c r="DA27" s="1"/>
  <c r="BW27"/>
  <c r="BY27" s="1"/>
  <c r="BZ27" i="12" s="1"/>
  <c r="BZ27" i="13" s="1"/>
  <c r="AU27" i="5"/>
  <c r="AW27" s="1"/>
  <c r="AT27" i="12" s="1"/>
  <c r="AT27" i="13" s="1"/>
  <c r="S27" i="5"/>
  <c r="U27" s="1"/>
  <c r="CK26"/>
  <c r="CM26" s="1"/>
  <c r="CP26" i="12" s="1"/>
  <c r="CP26" i="13" s="1"/>
  <c r="BI26" i="5"/>
  <c r="BK26" s="1"/>
  <c r="AG26"/>
  <c r="AI26" s="1"/>
  <c r="CY25"/>
  <c r="DA25" s="1"/>
  <c r="BW25"/>
  <c r="BY25" s="1"/>
  <c r="BZ25" i="12" s="1"/>
  <c r="BZ25" i="13" s="1"/>
  <c r="AU25" i="5"/>
  <c r="AW25" s="1"/>
  <c r="AT25" i="12" s="1"/>
  <c r="AT25" i="13" s="1"/>
  <c r="S25" i="5"/>
  <c r="U25" s="1"/>
  <c r="CK24"/>
  <c r="CM24" s="1"/>
  <c r="CP24" i="12" s="1"/>
  <c r="CP24" i="13" s="1"/>
  <c r="BI24" i="5"/>
  <c r="BK24" s="1"/>
  <c r="AG24"/>
  <c r="AI24" s="1"/>
  <c r="CK23"/>
  <c r="CM23" s="1"/>
  <c r="CP23" i="12" s="1"/>
  <c r="CP23" i="13" s="1"/>
  <c r="BI23" i="5"/>
  <c r="BK23" s="1"/>
  <c r="AG23"/>
  <c r="AI23" s="1"/>
  <c r="CK22"/>
  <c r="CM22" s="1"/>
  <c r="CP22" i="12" s="1"/>
  <c r="CP22" i="13" s="1"/>
  <c r="BI22" i="5"/>
  <c r="BK22" s="1"/>
  <c r="AG22"/>
  <c r="AI22" s="1"/>
  <c r="CK21"/>
  <c r="CM21" s="1"/>
  <c r="CP21" i="12" s="1"/>
  <c r="CP21" i="13" s="1"/>
  <c r="BI21" i="5"/>
  <c r="BK21" s="1"/>
  <c r="AG21"/>
  <c r="AI21" s="1"/>
  <c r="CK20"/>
  <c r="CM20" s="1"/>
  <c r="CP20" i="12" s="1"/>
  <c r="CP20" i="13" s="1"/>
  <c r="BI20" i="5"/>
  <c r="BK20" s="1"/>
  <c r="AG20"/>
  <c r="AI20" s="1"/>
  <c r="CK19"/>
  <c r="CM19" s="1"/>
  <c r="CP19" i="12" s="1"/>
  <c r="CP19" i="13" s="1"/>
  <c r="BI19" i="5"/>
  <c r="BK19" s="1"/>
  <c r="AG19"/>
  <c r="AI19" s="1"/>
  <c r="CY18"/>
  <c r="DA18" s="1"/>
  <c r="BW18"/>
  <c r="BY18" s="1"/>
  <c r="BZ18" i="12" s="1"/>
  <c r="BZ18" i="13" s="1"/>
  <c r="AU18" i="5"/>
  <c r="AW18" s="1"/>
  <c r="AT18" i="12" s="1"/>
  <c r="AT18" i="13" s="1"/>
  <c r="S18" i="5"/>
  <c r="U18" s="1"/>
  <c r="CK17"/>
  <c r="CM17" s="1"/>
  <c r="CP17" i="12" s="1"/>
  <c r="CP17" i="13" s="1"/>
  <c r="BI17" i="5"/>
  <c r="BK17" s="1"/>
  <c r="AG17"/>
  <c r="AI17" s="1"/>
  <c r="CY16"/>
  <c r="DA16" s="1"/>
  <c r="BW16"/>
  <c r="BY16" s="1"/>
  <c r="BZ16" i="12" s="1"/>
  <c r="BZ16" i="13" s="1"/>
  <c r="AU16" i="5"/>
  <c r="AW16" s="1"/>
  <c r="AT16" i="12" s="1"/>
  <c r="AT16" i="13" s="1"/>
  <c r="S16" i="5"/>
  <c r="U16" s="1"/>
  <c r="CK15"/>
  <c r="CM15" s="1"/>
  <c r="CP15" i="12" s="1"/>
  <c r="CP15" i="13" s="1"/>
  <c r="BI15" i="5"/>
  <c r="BK15" s="1"/>
  <c r="AG15"/>
  <c r="AI15" s="1"/>
  <c r="CY14"/>
  <c r="DA14" s="1"/>
  <c r="BW14"/>
  <c r="BY14" s="1"/>
  <c r="BZ14" i="12" s="1"/>
  <c r="BZ14" i="13" s="1"/>
  <c r="AU14" i="5"/>
  <c r="AW14" s="1"/>
  <c r="AT14" i="12" s="1"/>
  <c r="AT14" i="13" s="1"/>
  <c r="S14" i="5"/>
  <c r="U14" s="1"/>
  <c r="CK13"/>
  <c r="CM13" s="1"/>
  <c r="CP13" i="12" s="1"/>
  <c r="CP13" i="13" s="1"/>
  <c r="BI13" i="5"/>
  <c r="BK13" s="1"/>
  <c r="AG13"/>
  <c r="AI13" s="1"/>
  <c r="CY12"/>
  <c r="DA12" s="1"/>
  <c r="BW12"/>
  <c r="BY12" s="1"/>
  <c r="BZ12" i="12" s="1"/>
  <c r="BZ12" i="13" s="1"/>
  <c r="AU12" i="5"/>
  <c r="AW12" s="1"/>
  <c r="AT12" i="12" s="1"/>
  <c r="AT12" i="13" s="1"/>
  <c r="S12" i="5"/>
  <c r="U12" s="1"/>
  <c r="CK11"/>
  <c r="CM11" s="1"/>
  <c r="CP11" i="12" s="1"/>
  <c r="CP11" i="13" s="1"/>
  <c r="BI11" i="5"/>
  <c r="BK11" s="1"/>
  <c r="AG11"/>
  <c r="AI11" s="1"/>
  <c r="CY10"/>
  <c r="DA10" s="1"/>
  <c r="BW10"/>
  <c r="BY10" s="1"/>
  <c r="BZ10" i="12" s="1"/>
  <c r="BZ10" i="13" s="1"/>
  <c r="AU10" i="5"/>
  <c r="AW10" s="1"/>
  <c r="AT10" i="12" s="1"/>
  <c r="AT10" i="13" s="1"/>
  <c r="S10" i="5"/>
  <c r="U10" s="1"/>
  <c r="CK9"/>
  <c r="CM9" s="1"/>
  <c r="CP9" i="12" s="1"/>
  <c r="CP9" i="13" s="1"/>
  <c r="BI9" i="5"/>
  <c r="BK9" s="1"/>
  <c r="AG9"/>
  <c r="AI9" s="1"/>
  <c r="CY8"/>
  <c r="DA8" s="1"/>
  <c r="BW8"/>
  <c r="BY8" s="1"/>
  <c r="BZ8" i="12" s="1"/>
  <c r="BZ8" i="13" s="1"/>
  <c r="AU8" i="5"/>
  <c r="AW8" s="1"/>
  <c r="AT8" i="12" s="1"/>
  <c r="AT8" i="13" s="1"/>
  <c r="S8" i="5"/>
  <c r="U8" s="1"/>
  <c r="CK7"/>
  <c r="CM7" s="1"/>
  <c r="CP7" i="12" s="1"/>
  <c r="CP7" i="13" s="1"/>
  <c r="BI7" i="5"/>
  <c r="BK7" s="1"/>
  <c r="AG7"/>
  <c r="AI7" s="1"/>
  <c r="CY6"/>
  <c r="DA6" s="1"/>
  <c r="BW6"/>
  <c r="BY6" s="1"/>
  <c r="BZ6" i="12" s="1"/>
  <c r="BZ6" i="13" s="1"/>
  <c r="AU6" i="5"/>
  <c r="AW6" s="1"/>
  <c r="AT6" i="12" s="1"/>
  <c r="AT6" i="13" s="1"/>
  <c r="CR4" i="5"/>
  <c r="CT4" s="1"/>
  <c r="BP4"/>
  <c r="BR4" s="1"/>
  <c r="BR4" i="12" s="1"/>
  <c r="BR4" i="13" s="1"/>
  <c r="AN4" i="5"/>
  <c r="AP4" s="1"/>
  <c r="AL4" i="12" s="1"/>
  <c r="AL4" i="13" s="1"/>
  <c r="BW35" i="5"/>
  <c r="BY35" s="1"/>
  <c r="BZ35" i="12" s="1"/>
  <c r="BZ35" i="13" s="1"/>
  <c r="S35" i="5"/>
  <c r="U35" s="1"/>
  <c r="DF32"/>
  <c r="DH32" s="1"/>
  <c r="CR31"/>
  <c r="CT31" s="1"/>
  <c r="CD30"/>
  <c r="CF30" s="1"/>
  <c r="BP29"/>
  <c r="BR29" s="1"/>
  <c r="BR29" i="12" s="1"/>
  <c r="BR29" i="13" s="1"/>
  <c r="BB28" i="5"/>
  <c r="BD28" s="1"/>
  <c r="BB28" i="12" s="1"/>
  <c r="BB28" i="13" s="1"/>
  <c r="AN27" i="5"/>
  <c r="AP27" s="1"/>
  <c r="AL27" i="12" s="1"/>
  <c r="AL27" i="13" s="1"/>
  <c r="Z26" i="5"/>
  <c r="AB26" s="1"/>
  <c r="V26" i="12" s="1"/>
  <c r="V26" i="13" s="1"/>
  <c r="DF24" i="5"/>
  <c r="DH24" s="1"/>
  <c r="BB23"/>
  <c r="BD23" s="1"/>
  <c r="BB23" i="12" s="1"/>
  <c r="BB23" i="13" s="1"/>
  <c r="DF22" i="5"/>
  <c r="DH22" s="1"/>
  <c r="BB21"/>
  <c r="BD21" s="1"/>
  <c r="BB21" i="12" s="1"/>
  <c r="BB21" i="13" s="1"/>
  <c r="DF20" i="5"/>
  <c r="DH20" s="1"/>
  <c r="BB19"/>
  <c r="BD19" s="1"/>
  <c r="BB19" i="12" s="1"/>
  <c r="BB19" i="13" s="1"/>
  <c r="AN18" i="5"/>
  <c r="AP18" s="1"/>
  <c r="AL18" i="12" s="1"/>
  <c r="AL18" i="13" s="1"/>
  <c r="Z17" i="5"/>
  <c r="AB17" s="1"/>
  <c r="V17" i="12" s="1"/>
  <c r="V17" i="13" s="1"/>
  <c r="DF15" i="5"/>
  <c r="DH15" s="1"/>
  <c r="CR14"/>
  <c r="CT14" s="1"/>
  <c r="CD13"/>
  <c r="CF13" s="1"/>
  <c r="BP12"/>
  <c r="BR12" s="1"/>
  <c r="BR12" i="12" s="1"/>
  <c r="BR12" i="13" s="1"/>
  <c r="BB11" i="5"/>
  <c r="BD11" s="1"/>
  <c r="BB11" i="12" s="1"/>
  <c r="BB11" i="13" s="1"/>
  <c r="AN10" i="5"/>
  <c r="AP10" s="1"/>
  <c r="AL10" i="12" s="1"/>
  <c r="AL10" i="13" s="1"/>
  <c r="Z9" i="5"/>
  <c r="AB9" s="1"/>
  <c r="V9" i="12" s="1"/>
  <c r="V9" i="13" s="1"/>
  <c r="DF7" i="5"/>
  <c r="DH7" s="1"/>
  <c r="CR6"/>
  <c r="CT6" s="1"/>
  <c r="CY37"/>
  <c r="DA37" s="1"/>
  <c r="BW37"/>
  <c r="BY37" s="1"/>
  <c r="BZ37" i="12" s="1"/>
  <c r="BZ37" i="13" s="1"/>
  <c r="AU37" i="5"/>
  <c r="AW37" s="1"/>
  <c r="AT37" i="12" s="1"/>
  <c r="AT37" i="13" s="1"/>
  <c r="S37" i="5"/>
  <c r="U37" s="1"/>
  <c r="CK36"/>
  <c r="CM36" s="1"/>
  <c r="CP36" i="12" s="1"/>
  <c r="CP36" i="13" s="1"/>
  <c r="BI36" i="5"/>
  <c r="BK36" s="1"/>
  <c r="AG36"/>
  <c r="AI36" s="1"/>
  <c r="CK35"/>
  <c r="CM35" s="1"/>
  <c r="CP35" i="12" s="1"/>
  <c r="CP35" i="13" s="1"/>
  <c r="DF30" i="5"/>
  <c r="DH30" s="1"/>
  <c r="CD28"/>
  <c r="CF28" s="1"/>
  <c r="BB26"/>
  <c r="BD26" s="1"/>
  <c r="BB26" i="12" s="1"/>
  <c r="BB26" i="13" s="1"/>
  <c r="AN25" i="5"/>
  <c r="AP25" s="1"/>
  <c r="AL25" i="12" s="1"/>
  <c r="AL25" i="13" s="1"/>
  <c r="Z22" i="5"/>
  <c r="AB22" s="1"/>
  <c r="V22" i="12" s="1"/>
  <c r="V22" i="13" s="1"/>
  <c r="CD19" i="5"/>
  <c r="CF19" s="1"/>
  <c r="AN16"/>
  <c r="AP16" s="1"/>
  <c r="AL16" i="12" s="1"/>
  <c r="AL16" i="13" s="1"/>
  <c r="DF13" i="5"/>
  <c r="DH13" s="1"/>
  <c r="CD11"/>
  <c r="CF11" s="1"/>
  <c r="BP10"/>
  <c r="BR10" s="1"/>
  <c r="BR10" i="12" s="1"/>
  <c r="BR10" i="13" s="1"/>
  <c r="Z7" i="5"/>
  <c r="AB7" s="1"/>
  <c r="V7" i="12" s="1"/>
  <c r="V7" i="13" s="1"/>
  <c r="AG4" i="5"/>
  <c r="AI4" s="1"/>
  <c r="AN37"/>
  <c r="AP37" s="1"/>
  <c r="AL37" i="12" s="1"/>
  <c r="AL37" i="13" s="1"/>
  <c r="BB36" i="5"/>
  <c r="BD36" s="1"/>
  <c r="BB36" i="12" s="1"/>
  <c r="BB36" i="13" s="1"/>
  <c r="BI35" i="5"/>
  <c r="BK35" s="1"/>
  <c r="CR33"/>
  <c r="CT33" s="1"/>
  <c r="CD32"/>
  <c r="CF32" s="1"/>
  <c r="BP31"/>
  <c r="BR31" s="1"/>
  <c r="BR31" i="12" s="1"/>
  <c r="BR31" i="13" s="1"/>
  <c r="BB30" i="5"/>
  <c r="BD30" s="1"/>
  <c r="BB30" i="12" s="1"/>
  <c r="BB30" i="13" s="1"/>
  <c r="AN29" i="5"/>
  <c r="AP29" s="1"/>
  <c r="AL29" i="12" s="1"/>
  <c r="AL29" i="13" s="1"/>
  <c r="Z28" i="5"/>
  <c r="AB28" s="1"/>
  <c r="V28" i="12" s="1"/>
  <c r="V28" i="13" s="1"/>
  <c r="DF26" i="5"/>
  <c r="DH26" s="1"/>
  <c r="CR25"/>
  <c r="CT25" s="1"/>
  <c r="CD24"/>
  <c r="CF24" s="1"/>
  <c r="Z23"/>
  <c r="AB23" s="1"/>
  <c r="V23" i="12" s="1"/>
  <c r="V23" i="13" s="1"/>
  <c r="CD22" i="5"/>
  <c r="CF22" s="1"/>
  <c r="Z21"/>
  <c r="AB21" s="1"/>
  <c r="V21" i="12" s="1"/>
  <c r="V21" i="13" s="1"/>
  <c r="CD20" i="5"/>
  <c r="CF20" s="1"/>
  <c r="Z19"/>
  <c r="AB19" s="1"/>
  <c r="V19" i="12" s="1"/>
  <c r="V19" i="13" s="1"/>
  <c r="DF17" i="5"/>
  <c r="DH17" s="1"/>
  <c r="CR16"/>
  <c r="CT16" s="1"/>
  <c r="CD15"/>
  <c r="CF15" s="1"/>
  <c r="BP14"/>
  <c r="BR14" s="1"/>
  <c r="BR14" i="12" s="1"/>
  <c r="BR14" i="13" s="1"/>
  <c r="BB13" i="5"/>
  <c r="BD13" s="1"/>
  <c r="BB13" i="12" s="1"/>
  <c r="BB13" i="13" s="1"/>
  <c r="AN12" i="5"/>
  <c r="AP12" s="1"/>
  <c r="AL12" i="12" s="1"/>
  <c r="AL12" i="13" s="1"/>
  <c r="Z11" i="5"/>
  <c r="AB11" s="1"/>
  <c r="V11" i="12" s="1"/>
  <c r="V11" i="13" s="1"/>
  <c r="DF9" i="5"/>
  <c r="DH9" s="1"/>
  <c r="CR8"/>
  <c r="CT8" s="1"/>
  <c r="CD7"/>
  <c r="CF7" s="1"/>
  <c r="BP6"/>
  <c r="BR6" s="1"/>
  <c r="BR6" i="12" s="1"/>
  <c r="BR6" i="13" s="1"/>
  <c r="CK4" i="5"/>
  <c r="CM4" s="1"/>
  <c r="CP4" i="12" s="1"/>
  <c r="CP4" i="13" s="1"/>
  <c r="DF37" i="5"/>
  <c r="DH37" s="1"/>
  <c r="CD37"/>
  <c r="CF37" s="1"/>
  <c r="BB37"/>
  <c r="BD37" s="1"/>
  <c r="BB37" i="12" s="1"/>
  <c r="BB37" i="13" s="1"/>
  <c r="Z37" i="5"/>
  <c r="AB37" s="1"/>
  <c r="V37" i="12" s="1"/>
  <c r="V37" i="13" s="1"/>
  <c r="CR36" i="5"/>
  <c r="CT36" s="1"/>
  <c r="BP36"/>
  <c r="BR36" s="1"/>
  <c r="BR36" i="12" s="1"/>
  <c r="BR36" i="13" s="1"/>
  <c r="AN36" i="5"/>
  <c r="AP36" s="1"/>
  <c r="AL36" i="12" s="1"/>
  <c r="AL36" i="13" s="1"/>
  <c r="AG35" i="5"/>
  <c r="AI35" s="1"/>
  <c r="AN33"/>
  <c r="AP33" s="1"/>
  <c r="AL33" i="12" s="1"/>
  <c r="AL33" i="13" s="1"/>
  <c r="Z32" i="5"/>
  <c r="AB32" s="1"/>
  <c r="V32" i="12" s="1"/>
  <c r="V32" i="13" s="1"/>
  <c r="CR29" i="5"/>
  <c r="CT29" s="1"/>
  <c r="BP27"/>
  <c r="BR27" s="1"/>
  <c r="BR27" i="12" s="1"/>
  <c r="BR27" i="13" s="1"/>
  <c r="Z24" i="5"/>
  <c r="AB24" s="1"/>
  <c r="V24" i="12" s="1"/>
  <c r="V24" i="13" s="1"/>
  <c r="CD23" i="5"/>
  <c r="CF23" s="1"/>
  <c r="CD21"/>
  <c r="CF21" s="1"/>
  <c r="Z20"/>
  <c r="AB20" s="1"/>
  <c r="V20" i="12" s="1"/>
  <c r="V20" i="13" s="1"/>
  <c r="BP18" i="5"/>
  <c r="BR18" s="1"/>
  <c r="BR18" i="12" s="1"/>
  <c r="BR18" i="13" s="1"/>
  <c r="Z15" i="5"/>
  <c r="AB15" s="1"/>
  <c r="V15" i="12" s="1"/>
  <c r="V15" i="13" s="1"/>
  <c r="CR12" i="5"/>
  <c r="CT12" s="1"/>
  <c r="BB9"/>
  <c r="BD9" s="1"/>
  <c r="BB9" i="12" s="1"/>
  <c r="BB9" i="13" s="1"/>
  <c r="AN8" i="5"/>
  <c r="AP8" s="1"/>
  <c r="AL8" i="12" s="1"/>
  <c r="AL8" i="13" s="1"/>
  <c r="CR37" i="5"/>
  <c r="CT37" s="1"/>
  <c r="DF36"/>
  <c r="DH36" s="1"/>
  <c r="Z36"/>
  <c r="AB36" s="1"/>
  <c r="V36" i="12" s="1"/>
  <c r="V36" i="13" s="1"/>
  <c r="CY35" i="5"/>
  <c r="DA35" s="1"/>
  <c r="AU35"/>
  <c r="AW35" s="1"/>
  <c r="AT35" i="12" s="1"/>
  <c r="AT35" i="13" s="1"/>
  <c r="BP33" i="5"/>
  <c r="BR33" s="1"/>
  <c r="BR33" i="12" s="1"/>
  <c r="BR33" i="13" s="1"/>
  <c r="BB32" i="5"/>
  <c r="BD32" s="1"/>
  <c r="BB32" i="12" s="1"/>
  <c r="BB32" i="13" s="1"/>
  <c r="AN31" i="5"/>
  <c r="AP31" s="1"/>
  <c r="AL31" i="12" s="1"/>
  <c r="AL31" i="13" s="1"/>
  <c r="Z30" i="5"/>
  <c r="AB30" s="1"/>
  <c r="V30" i="12" s="1"/>
  <c r="V30" i="13" s="1"/>
  <c r="DF28" i="5"/>
  <c r="DH28" s="1"/>
  <c r="CR27"/>
  <c r="CT27" s="1"/>
  <c r="CD26"/>
  <c r="CF26" s="1"/>
  <c r="BP25"/>
  <c r="BR25" s="1"/>
  <c r="BR25" i="12" s="1"/>
  <c r="BR25" i="13" s="1"/>
  <c r="BB24" i="5"/>
  <c r="BD24" s="1"/>
  <c r="BB24" i="12" s="1"/>
  <c r="BB24" i="13" s="1"/>
  <c r="DF23" i="5"/>
  <c r="DH23" s="1"/>
  <c r="BB22"/>
  <c r="BD22" s="1"/>
  <c r="BB22" i="12" s="1"/>
  <c r="BB22" i="13" s="1"/>
  <c r="DF21" i="5"/>
  <c r="DH21" s="1"/>
  <c r="BB20"/>
  <c r="BD20" s="1"/>
  <c r="BB20" i="12" s="1"/>
  <c r="BB20" i="13" s="1"/>
  <c r="DF19" i="5"/>
  <c r="DH19" s="1"/>
  <c r="CR18"/>
  <c r="CT18" s="1"/>
  <c r="CD17"/>
  <c r="CF17" s="1"/>
  <c r="BP16"/>
  <c r="BR16" s="1"/>
  <c r="BR16" i="12" s="1"/>
  <c r="BR16" i="13" s="1"/>
  <c r="BB15" i="5"/>
  <c r="BD15" s="1"/>
  <c r="BB15" i="12" s="1"/>
  <c r="BB15" i="13" s="1"/>
  <c r="AN14" i="5"/>
  <c r="AP14" s="1"/>
  <c r="AL14" i="12" s="1"/>
  <c r="AL14" i="13" s="1"/>
  <c r="Z13" i="5"/>
  <c r="AB13" s="1"/>
  <c r="V13" i="12" s="1"/>
  <c r="V13" i="13" s="1"/>
  <c r="DF11" i="5"/>
  <c r="DH11" s="1"/>
  <c r="CR10"/>
  <c r="CT10" s="1"/>
  <c r="CD9"/>
  <c r="CF9" s="1"/>
  <c r="BP8"/>
  <c r="BR8" s="1"/>
  <c r="BR8" i="12" s="1"/>
  <c r="BR8" i="13" s="1"/>
  <c r="BB7" i="5"/>
  <c r="BD7" s="1"/>
  <c r="BB7" i="12" s="1"/>
  <c r="BB7" i="13" s="1"/>
  <c r="AN6" i="5"/>
  <c r="AP6" s="1"/>
  <c r="AL6" i="12" s="1"/>
  <c r="AL6" i="13" s="1"/>
  <c r="BI4" i="5"/>
  <c r="BK4" s="1"/>
  <c r="CK37"/>
  <c r="CM37" s="1"/>
  <c r="CP37" i="12" s="1"/>
  <c r="CP37" i="13" s="1"/>
  <c r="BI37" i="5"/>
  <c r="BK37" s="1"/>
  <c r="AG37"/>
  <c r="AI37" s="1"/>
  <c r="CY36"/>
  <c r="DA36" s="1"/>
  <c r="BW36"/>
  <c r="BY36" s="1"/>
  <c r="BZ36" i="12" s="1"/>
  <c r="BZ36" i="13" s="1"/>
  <c r="AU36" i="5"/>
  <c r="AW36" s="1"/>
  <c r="AT36" i="12" s="1"/>
  <c r="AT36" i="13" s="1"/>
  <c r="S36" i="5"/>
  <c r="U36" s="1"/>
  <c r="BB17"/>
  <c r="BD17" s="1"/>
  <c r="BB17" i="12" s="1"/>
  <c r="BB17" i="13" s="1"/>
  <c r="BP37" i="5"/>
  <c r="BR37" s="1"/>
  <c r="BR37" i="12" s="1"/>
  <c r="BR37" i="13" s="1"/>
  <c r="CD36" i="5"/>
  <c r="CF36" s="1"/>
  <c r="L13"/>
  <c r="N13" s="1"/>
  <c r="L15"/>
  <c r="N15" s="1"/>
  <c r="L26"/>
  <c r="N26" s="1"/>
  <c r="L31"/>
  <c r="N31" s="1"/>
  <c r="L36"/>
  <c r="N36" s="1"/>
  <c r="L8"/>
  <c r="N8" s="1"/>
  <c r="L9"/>
  <c r="N9" s="1"/>
  <c r="L17"/>
  <c r="N17" s="1"/>
  <c r="L35"/>
  <c r="N35" s="1"/>
  <c r="L11"/>
  <c r="N11" s="1"/>
  <c r="L6"/>
  <c r="N6" s="1"/>
  <c r="L16"/>
  <c r="N16" s="1"/>
  <c r="L20"/>
  <c r="N20" s="1"/>
  <c r="L27"/>
  <c r="N27" s="1"/>
  <c r="L18"/>
  <c r="N18" s="1"/>
  <c r="L12"/>
  <c r="N12" s="1"/>
  <c r="L22"/>
  <c r="N22" s="1"/>
  <c r="L7"/>
  <c r="N7" s="1"/>
  <c r="L32"/>
  <c r="N32" s="1"/>
  <c r="L14"/>
  <c r="N14" s="1"/>
  <c r="L24"/>
  <c r="N24" s="1"/>
  <c r="L19"/>
  <c r="N19" s="1"/>
  <c r="L34"/>
  <c r="N34" s="1"/>
  <c r="L28"/>
  <c r="N28" s="1"/>
  <c r="L23"/>
  <c r="N23" s="1"/>
  <c r="L10"/>
  <c r="N10" s="1"/>
  <c r="L30"/>
  <c r="N30" s="1"/>
  <c r="L33"/>
  <c r="N33" s="1"/>
  <c r="L37"/>
  <c r="N37" s="1"/>
  <c r="L25"/>
  <c r="N25" s="1"/>
  <c r="L29"/>
  <c r="N29" s="1"/>
  <c r="L5"/>
  <c r="L21"/>
  <c r="N21" s="1"/>
  <c r="BE6" i="76"/>
  <c r="BI6" s="1"/>
  <c r="AX7" i="78" s="1"/>
  <c r="BB7" s="1"/>
  <c r="BD7" s="1"/>
  <c r="BE7" s="1"/>
  <c r="BX6" i="4" s="1"/>
  <c r="BZ6" s="1"/>
  <c r="CH8" i="78"/>
  <c r="CJ8" s="1"/>
  <c r="CK8" s="1"/>
  <c r="DH7" i="4" s="1"/>
  <c r="DJ7" s="1"/>
  <c r="AM6" i="76"/>
  <c r="AQ6" s="1"/>
  <c r="AH7" i="78" s="1"/>
  <c r="AL7" s="1"/>
  <c r="AN7" s="1"/>
  <c r="AO7" s="1"/>
  <c r="BF6" i="4" s="1"/>
  <c r="BH6" s="1"/>
  <c r="BR7" i="78"/>
  <c r="BT7" s="1"/>
  <c r="BU7" s="1"/>
  <c r="CP6" i="4" s="1"/>
  <c r="CR6" s="1"/>
  <c r="CF39" i="11"/>
  <c r="CF41" s="1"/>
  <c r="DP38"/>
  <c r="AV39"/>
  <c r="DF7" i="78"/>
  <c r="DH7" s="1"/>
  <c r="DI7" s="1"/>
  <c r="EI6" i="4" s="1"/>
  <c r="EK6" s="1"/>
  <c r="CE43" i="5"/>
  <c r="AJ37" i="10" l="1"/>
  <c r="J33" i="3"/>
  <c r="P33" s="1"/>
  <c r="R33" s="1"/>
  <c r="AZ33"/>
  <c r="BB33" s="1"/>
  <c r="U15" i="47"/>
  <c r="V14"/>
  <c r="F13" i="46" s="1"/>
  <c r="BD14" i="4" s="1"/>
  <c r="BH14" s="1"/>
  <c r="BJ14" s="1"/>
  <c r="L33" i="35"/>
  <c r="L33" i="37" s="1"/>
  <c r="L33" i="40" s="1"/>
  <c r="L33" i="28" s="1"/>
  <c r="L33" i="34"/>
  <c r="L33" i="36" s="1"/>
  <c r="L33" i="39" s="1"/>
  <c r="L33" i="27" s="1"/>
  <c r="EN34" i="3" s="1"/>
  <c r="ER34" s="1"/>
  <c r="ET34" s="1"/>
  <c r="D34" i="70"/>
  <c r="L34"/>
  <c r="L36" i="71"/>
  <c r="H34" i="70"/>
  <c r="H36" i="71"/>
  <c r="F7" i="78"/>
  <c r="H7" s="1"/>
  <c r="I7" s="1"/>
  <c r="V6" i="4" s="1"/>
  <c r="X6" s="1"/>
  <c r="Z6" s="1"/>
  <c r="D33" i="34"/>
  <c r="D33" i="36" s="1"/>
  <c r="D33" i="39" s="1"/>
  <c r="D33" i="27" s="1"/>
  <c r="AV34" i="3" s="1"/>
  <c r="D33" i="35"/>
  <c r="D33" i="37" s="1"/>
  <c r="D33" i="40" s="1"/>
  <c r="D33" i="28" s="1"/>
  <c r="H33" i="35"/>
  <c r="H33" i="37" s="1"/>
  <c r="H33" i="40" s="1"/>
  <c r="H33" i="28" s="1"/>
  <c r="H33" i="34"/>
  <c r="H33" i="36" s="1"/>
  <c r="H33" i="39" s="1"/>
  <c r="H33" i="27" s="1"/>
  <c r="CR34" i="3" s="1"/>
  <c r="CV34" s="1"/>
  <c r="CX34" s="1"/>
  <c r="E14" i="47"/>
  <c r="B13" i="46" s="1"/>
  <c r="T14" i="4" s="1"/>
  <c r="X14" s="1"/>
  <c r="Z14" s="1"/>
  <c r="D15" i="47"/>
  <c r="CH7" i="78"/>
  <c r="CJ7" s="1"/>
  <c r="CK7" s="1"/>
  <c r="DH6" i="4" s="1"/>
  <c r="DJ6" s="1"/>
  <c r="DC38" i="10"/>
  <c r="DC41" s="1"/>
  <c r="CO41" i="11"/>
  <c r="M6" i="4"/>
  <c r="O6" s="1"/>
  <c r="AP6"/>
  <c r="BN41" i="11"/>
  <c r="CB38" i="10"/>
  <c r="CB41" s="1"/>
  <c r="H38"/>
  <c r="H41" s="1"/>
  <c r="U41" i="11"/>
  <c r="BJ6" i="4"/>
  <c r="L43" i="5"/>
  <c r="N5"/>
  <c r="F28" i="13"/>
  <c r="F28" i="12"/>
  <c r="F12"/>
  <c r="F12" i="13"/>
  <c r="F31"/>
  <c r="F31" i="12"/>
  <c r="BJ37"/>
  <c r="BJ37" i="13"/>
  <c r="DN28" i="12"/>
  <c r="DN28" i="13"/>
  <c r="DN36" i="12"/>
  <c r="DN36" i="13"/>
  <c r="CH21" i="12"/>
  <c r="CH21" i="13"/>
  <c r="CH15"/>
  <c r="CH15" i="12"/>
  <c r="CH24"/>
  <c r="CH24" i="13"/>
  <c r="AD4" i="12"/>
  <c r="AD4" i="13"/>
  <c r="DN20" i="12"/>
  <c r="DN20" i="13"/>
  <c r="N35" i="12"/>
  <c r="N35" i="13"/>
  <c r="BJ9" i="12"/>
  <c r="BJ9" i="13"/>
  <c r="N14" i="12"/>
  <c r="N14" i="13"/>
  <c r="AD21" i="12"/>
  <c r="AD21" i="13"/>
  <c r="BJ22" i="12"/>
  <c r="BJ22" i="13"/>
  <c r="N25" i="12"/>
  <c r="N25" i="13"/>
  <c r="BJ28" i="12"/>
  <c r="BJ28" i="13"/>
  <c r="DF31" i="12"/>
  <c r="DF31" i="13"/>
  <c r="CH34" i="12"/>
  <c r="CH34" i="13"/>
  <c r="CH6"/>
  <c r="CH6" i="12"/>
  <c r="CX7" i="13"/>
  <c r="CX7" i="12"/>
  <c r="CX15" i="13"/>
  <c r="CX15" i="12"/>
  <c r="CX21" i="13"/>
  <c r="CX21" i="12"/>
  <c r="CH25"/>
  <c r="CH25" i="13"/>
  <c r="CX26"/>
  <c r="CX26" i="12"/>
  <c r="DN27"/>
  <c r="DN27" i="13"/>
  <c r="DN35"/>
  <c r="DN35" i="12"/>
  <c r="N7"/>
  <c r="N7" i="13"/>
  <c r="AD8" i="12"/>
  <c r="AD8" i="13"/>
  <c r="BJ10" i="12"/>
  <c r="BJ10" i="13"/>
  <c r="DF13" i="12"/>
  <c r="DF13" i="13"/>
  <c r="N15" i="12"/>
  <c r="N15" i="13"/>
  <c r="AD16" i="12"/>
  <c r="AD16" i="13"/>
  <c r="BJ18" i="12"/>
  <c r="BJ18" i="13"/>
  <c r="DF26"/>
  <c r="DF26" i="12"/>
  <c r="N28" i="13"/>
  <c r="N28" i="12"/>
  <c r="AD29" i="13"/>
  <c r="AD29" i="12"/>
  <c r="BJ31" i="13"/>
  <c r="BJ31" i="12"/>
  <c r="DF5"/>
  <c r="DF5" i="13"/>
  <c r="M34" i="34"/>
  <c r="M34" i="36" s="1"/>
  <c r="M34" i="39" s="1"/>
  <c r="M34" i="27" s="1"/>
  <c r="EZ35" i="3" s="1"/>
  <c r="FD35" s="1"/>
  <c r="M34" i="35"/>
  <c r="M34" i="37" s="1"/>
  <c r="M34" i="40" s="1"/>
  <c r="M34" i="28" s="1"/>
  <c r="F15" i="6"/>
  <c r="AL17" i="47"/>
  <c r="AM16"/>
  <c r="J15" i="46" s="1"/>
  <c r="CN16" i="4" s="1"/>
  <c r="CR16" s="1"/>
  <c r="AO4" i="76"/>
  <c r="AS4" s="1"/>
  <c r="AJ5" i="78" s="1"/>
  <c r="AS5" i="76"/>
  <c r="AJ6" i="78" s="1"/>
  <c r="CK6" i="4"/>
  <c r="L13" i="75"/>
  <c r="BI14" i="6"/>
  <c r="AP33" i="3"/>
  <c r="AW43" i="9"/>
  <c r="BY38" i="10"/>
  <c r="BY41" s="1"/>
  <c r="AC43" i="9"/>
  <c r="AO38" i="10"/>
  <c r="AO41" s="1"/>
  <c r="N43" i="9"/>
  <c r="N38" i="10"/>
  <c r="CH38"/>
  <c r="CH41" s="1"/>
  <c r="BB43" i="9"/>
  <c r="BG38" i="10"/>
  <c r="BG41" s="1"/>
  <c r="AM43" i="9"/>
  <c r="EA38" i="10"/>
  <c r="CA43" i="9"/>
  <c r="O13" i="75"/>
  <c r="BX14" i="6"/>
  <c r="S35" i="8"/>
  <c r="U35" s="1"/>
  <c r="E57" i="240"/>
  <c r="DL13" i="4"/>
  <c r="BW4" i="76"/>
  <c r="CA4" s="1"/>
  <c r="BN5" i="78" s="1"/>
  <c r="BR5" s="1"/>
  <c r="BT5" s="1"/>
  <c r="BU5" s="1"/>
  <c r="CP4" i="4" s="1"/>
  <c r="CR4" s="1"/>
  <c r="CB4" i="76"/>
  <c r="BO5" i="78" s="1"/>
  <c r="AR4" i="76"/>
  <c r="AI5" i="78" s="1"/>
  <c r="DL6" i="4"/>
  <c r="DC15"/>
  <c r="AZ41" i="11"/>
  <c r="BI38" i="10"/>
  <c r="BI41" s="1"/>
  <c r="DV33" i="3"/>
  <c r="C34" i="70"/>
  <c r="C36" i="71"/>
  <c r="BS7" i="4"/>
  <c r="DU6"/>
  <c r="CX4" i="3"/>
  <c r="G32" i="35"/>
  <c r="G32" i="37" s="1"/>
  <c r="G32" i="40" s="1"/>
  <c r="G32" i="28" s="1"/>
  <c r="G32" i="34"/>
  <c r="G32" i="36" s="1"/>
  <c r="G32" i="39" s="1"/>
  <c r="G32" i="27" s="1"/>
  <c r="CF33" i="3" s="1"/>
  <c r="CJ33" s="1"/>
  <c r="G13" i="75"/>
  <c r="AJ14" i="6"/>
  <c r="O33" i="34"/>
  <c r="O33" i="36" s="1"/>
  <c r="O33" i="39" s="1"/>
  <c r="O33" i="27" s="1"/>
  <c r="FX34" i="3" s="1"/>
  <c r="GB34" s="1"/>
  <c r="O33" i="35"/>
  <c r="O33" i="37" s="1"/>
  <c r="O33" i="40" s="1"/>
  <c r="O33" i="28" s="1"/>
  <c r="AS38" i="10"/>
  <c r="AS41" s="1"/>
  <c r="AF41" i="11"/>
  <c r="CK15" i="4"/>
  <c r="R16" i="47"/>
  <c r="E15" i="46" s="1"/>
  <c r="AU16" i="4" s="1"/>
  <c r="AY16" s="1"/>
  <c r="Q17" i="47"/>
  <c r="C55" i="292"/>
  <c r="K36" i="11"/>
  <c r="S36"/>
  <c r="L36" s="1"/>
  <c r="Z35" i="10" s="1"/>
  <c r="AV41" i="4"/>
  <c r="AV43"/>
  <c r="E37" i="71"/>
  <c r="E35" i="70"/>
  <c r="K4" i="61"/>
  <c r="K5" i="60"/>
  <c r="K5" i="59" s="1"/>
  <c r="X6" i="7" s="1"/>
  <c r="Q7" i="4"/>
  <c r="EM6"/>
  <c r="CT6"/>
  <c r="F21" i="13"/>
  <c r="F21" i="12"/>
  <c r="F37" i="13"/>
  <c r="F37" i="12"/>
  <c r="F23" i="13"/>
  <c r="F23" i="12"/>
  <c r="F24"/>
  <c r="F24" i="13"/>
  <c r="F22" i="12"/>
  <c r="F22" i="13"/>
  <c r="F20"/>
  <c r="F20" i="12"/>
  <c r="F35"/>
  <c r="F35" i="13"/>
  <c r="F36"/>
  <c r="F36" i="12"/>
  <c r="F13" i="13"/>
  <c r="F13" i="12"/>
  <c r="N36"/>
  <c r="N36" i="13"/>
  <c r="AD37" i="12"/>
  <c r="AD37" i="13"/>
  <c r="CX10"/>
  <c r="CX10" i="12"/>
  <c r="DN19" i="13"/>
  <c r="DN19" i="12"/>
  <c r="DN23" i="13"/>
  <c r="DN23" i="12"/>
  <c r="CX27"/>
  <c r="CX27" i="13"/>
  <c r="AD35"/>
  <c r="AD35" i="12"/>
  <c r="DN9" i="13"/>
  <c r="DN9" i="12"/>
  <c r="CH32"/>
  <c r="CH32" i="13"/>
  <c r="CH11"/>
  <c r="CH11" i="12"/>
  <c r="DN30"/>
  <c r="DN30" i="13"/>
  <c r="DF37" i="12"/>
  <c r="DF37" i="13"/>
  <c r="CX14"/>
  <c r="CX14" i="12"/>
  <c r="DN32"/>
  <c r="DN32" i="13"/>
  <c r="DF6" i="12"/>
  <c r="DF6" i="13"/>
  <c r="N8" i="12"/>
  <c r="N8" i="13"/>
  <c r="AD9" i="12"/>
  <c r="AD9" i="13"/>
  <c r="BJ11" i="12"/>
  <c r="BJ11" i="13"/>
  <c r="DF14" i="12"/>
  <c r="DF14" i="13"/>
  <c r="N16" i="12"/>
  <c r="N16" i="13"/>
  <c r="AD17" i="12"/>
  <c r="AD17" i="13"/>
  <c r="BJ19" i="12"/>
  <c r="BJ19" i="13"/>
  <c r="AD22" i="12"/>
  <c r="AD22" i="13"/>
  <c r="BJ23" i="12"/>
  <c r="BJ23" i="13"/>
  <c r="DF25" i="12"/>
  <c r="DF25" i="13"/>
  <c r="N27" i="12"/>
  <c r="N27" i="13"/>
  <c r="AD28" i="12"/>
  <c r="AD28" i="13"/>
  <c r="BJ30" i="12"/>
  <c r="BJ30" i="13"/>
  <c r="DF33" i="12"/>
  <c r="DF33" i="13"/>
  <c r="CH8"/>
  <c r="CH8" i="12"/>
  <c r="CX9" i="13"/>
  <c r="CX9" i="12"/>
  <c r="DN10" i="13"/>
  <c r="DN10" i="12"/>
  <c r="CH16" i="13"/>
  <c r="CH16" i="12"/>
  <c r="CX17" i="13"/>
  <c r="CX17" i="12"/>
  <c r="DN18" i="13"/>
  <c r="DN18" i="12"/>
  <c r="CX22" i="13"/>
  <c r="CX22" i="12"/>
  <c r="CH27"/>
  <c r="CH27" i="13"/>
  <c r="CX28" i="12"/>
  <c r="CX28" i="13"/>
  <c r="DN29" i="12"/>
  <c r="DN29" i="13"/>
  <c r="CX35"/>
  <c r="CX35" i="12"/>
  <c r="CH4" i="13"/>
  <c r="CH4" i="12"/>
  <c r="DF7"/>
  <c r="DF7" i="13"/>
  <c r="N9" i="12"/>
  <c r="N9" i="13"/>
  <c r="AD10" i="12"/>
  <c r="AD10" i="13"/>
  <c r="BJ12" i="12"/>
  <c r="BJ12" i="13"/>
  <c r="DF15" i="12"/>
  <c r="DF15" i="13"/>
  <c r="N17" i="12"/>
  <c r="N17" i="13"/>
  <c r="AD18" i="12"/>
  <c r="AD18" i="13"/>
  <c r="BJ25"/>
  <c r="BJ25" i="12"/>
  <c r="DF28" i="13"/>
  <c r="DF28" i="12"/>
  <c r="N30" i="13"/>
  <c r="N30" i="12"/>
  <c r="AD31" i="13"/>
  <c r="AD31" i="12"/>
  <c r="BJ33" i="13"/>
  <c r="BJ33" i="12"/>
  <c r="DF34" i="13"/>
  <c r="DF34" i="12"/>
  <c r="U38" i="5"/>
  <c r="S43"/>
  <c r="BJ5" i="12"/>
  <c r="BJ5" i="13"/>
  <c r="BR38" i="5"/>
  <c r="BP43"/>
  <c r="AB38"/>
  <c r="Z43"/>
  <c r="BY38"/>
  <c r="BW43"/>
  <c r="AI38"/>
  <c r="AG43"/>
  <c r="CF38"/>
  <c r="CD43"/>
  <c r="FF7" i="3"/>
  <c r="CG10" i="76"/>
  <c r="CK11"/>
  <c r="BW12" i="78" s="1"/>
  <c r="M13" i="75"/>
  <c r="BN14" i="6"/>
  <c r="CT15" i="4"/>
  <c r="DP4" i="76"/>
  <c r="DT4" s="1"/>
  <c r="DB5" i="78" s="1"/>
  <c r="DU4" i="76"/>
  <c r="DC5" i="78" s="1"/>
  <c r="DW41" i="11"/>
  <c r="DT39"/>
  <c r="DT41" s="1"/>
  <c r="DV39"/>
  <c r="DV41" s="1"/>
  <c r="DR39"/>
  <c r="DR41" s="1"/>
  <c r="BG4" i="76"/>
  <c r="BK4" s="1"/>
  <c r="AZ5" i="78" s="1"/>
  <c r="BK5" i="76"/>
  <c r="AZ6" i="78" s="1"/>
  <c r="DG4" i="76"/>
  <c r="DK4" s="1"/>
  <c r="CT5" i="78" s="1"/>
  <c r="DL4" i="76"/>
  <c r="CU5" i="78" s="1"/>
  <c r="AK5" i="76"/>
  <c r="AC6" i="78" s="1"/>
  <c r="AG4" i="76"/>
  <c r="AK4" s="1"/>
  <c r="AC5" i="78" s="1"/>
  <c r="AE14" i="6"/>
  <c r="F13" i="75"/>
  <c r="J36" i="71"/>
  <c r="J34" i="70"/>
  <c r="B33" i="35"/>
  <c r="B33" i="37" s="1"/>
  <c r="B33" i="40" s="1"/>
  <c r="B33" i="28" s="1"/>
  <c r="B33" i="34"/>
  <c r="B33" i="36" s="1"/>
  <c r="B33" i="39" s="1"/>
  <c r="B33" i="27" s="1"/>
  <c r="X34" i="3" s="1"/>
  <c r="AB34" s="1"/>
  <c r="FF34"/>
  <c r="CZ38" i="10"/>
  <c r="CZ41" s="1"/>
  <c r="BL43" i="9"/>
  <c r="F36" i="71"/>
  <c r="F34" i="70"/>
  <c r="B12" i="75"/>
  <c r="K13" i="6"/>
  <c r="AQ17" i="47"/>
  <c r="AR16"/>
  <c r="K15" i="46" s="1"/>
  <c r="CW16" i="4" s="1"/>
  <c r="DA16" s="1"/>
  <c r="AX41" i="11"/>
  <c r="BK38" i="10"/>
  <c r="BK41" s="1"/>
  <c r="C33" i="34"/>
  <c r="C33" i="36" s="1"/>
  <c r="C33" i="39" s="1"/>
  <c r="C33" i="27" s="1"/>
  <c r="AJ34" i="3" s="1"/>
  <c r="AN34" s="1"/>
  <c r="C33" i="35"/>
  <c r="C33" i="37" s="1"/>
  <c r="C33" i="40" s="1"/>
  <c r="C33" i="28" s="1"/>
  <c r="I13" i="75"/>
  <c r="AT14" i="6"/>
  <c r="CK7" i="4"/>
  <c r="DJ9" i="3"/>
  <c r="BD17" i="47"/>
  <c r="BE16"/>
  <c r="N15" i="46" s="1"/>
  <c r="DX16" i="4" s="1"/>
  <c r="EB16" s="1"/>
  <c r="AD15" i="47"/>
  <c r="AE14"/>
  <c r="H13" i="46" s="1"/>
  <c r="BV14" i="4" s="1"/>
  <c r="BZ14" s="1"/>
  <c r="EM14"/>
  <c r="BJ4" i="76"/>
  <c r="AY5" i="78" s="1"/>
  <c r="BE4" i="76"/>
  <c r="BI4" s="1"/>
  <c r="AX5" i="78" s="1"/>
  <c r="M5" i="35"/>
  <c r="M5" i="37" s="1"/>
  <c r="M5" i="40" s="1"/>
  <c r="M5" i="28" s="1"/>
  <c r="M5" i="34"/>
  <c r="M5" i="36" s="1"/>
  <c r="M5" i="39" s="1"/>
  <c r="M5" i="27" s="1"/>
  <c r="EZ6" i="3" s="1"/>
  <c r="FD6" s="1"/>
  <c r="BC5" i="76"/>
  <c r="AS6" i="78" s="1"/>
  <c r="AY4" i="76"/>
  <c r="BC4" s="1"/>
  <c r="AS5" i="78" s="1"/>
  <c r="BN34" i="3"/>
  <c r="P35" i="11"/>
  <c r="Y34" i="10" s="1"/>
  <c r="N35" i="11"/>
  <c r="AA34" i="10" s="1"/>
  <c r="R35" i="11"/>
  <c r="X34" i="10" s="1"/>
  <c r="E4" i="76"/>
  <c r="I4" s="1"/>
  <c r="D5" i="78" s="1"/>
  <c r="I5" i="76"/>
  <c r="D6" i="78" s="1"/>
  <c r="CI10" i="76"/>
  <c r="CM11"/>
  <c r="BY12" i="78" s="1"/>
  <c r="E34" i="34"/>
  <c r="E34" i="36" s="1"/>
  <c r="E34" i="39" s="1"/>
  <c r="E34" i="27" s="1"/>
  <c r="BH35" i="3" s="1"/>
  <c r="BL35" s="1"/>
  <c r="E34" i="35"/>
  <c r="E34" i="37" s="1"/>
  <c r="E34" i="40" s="1"/>
  <c r="E34" i="28" s="1"/>
  <c r="AR7" i="4"/>
  <c r="I7" i="39"/>
  <c r="I7" i="27" s="1"/>
  <c r="DD8" i="3" s="1"/>
  <c r="DH8" s="1"/>
  <c r="I7" i="40"/>
  <c r="I7" i="28" s="1"/>
  <c r="AT7" i="78"/>
  <c r="AV7" s="1"/>
  <c r="AW7" s="1"/>
  <c r="BO6" i="4" s="1"/>
  <c r="BQ6" s="1"/>
  <c r="AD7" i="78"/>
  <c r="AF7" s="1"/>
  <c r="AG7" s="1"/>
  <c r="AW6" i="4" s="1"/>
  <c r="AY6" s="1"/>
  <c r="DV37" i="10"/>
  <c r="EE37"/>
  <c r="AM5" i="76"/>
  <c r="AQ5" s="1"/>
  <c r="AH6" i="78" s="1"/>
  <c r="AL6" s="1"/>
  <c r="AN6" s="1"/>
  <c r="AO6" s="1"/>
  <c r="BF5" i="4" s="1"/>
  <c r="N7" i="78"/>
  <c r="P7" s="1"/>
  <c r="Q7" s="1"/>
  <c r="AE6" i="4" s="1"/>
  <c r="AG6" s="1"/>
  <c r="F14" i="12"/>
  <c r="F14" i="13"/>
  <c r="F16" i="12"/>
  <c r="F16" i="13"/>
  <c r="DN11"/>
  <c r="DN11" i="12"/>
  <c r="CX6" i="13"/>
  <c r="CX6" i="12"/>
  <c r="CX4"/>
  <c r="CX4" i="13"/>
  <c r="DF12" i="12"/>
  <c r="DF12" i="13"/>
  <c r="AD15" i="12"/>
  <c r="AD15" i="13"/>
  <c r="BJ17" i="12"/>
  <c r="BJ17" i="13"/>
  <c r="AD26" i="12"/>
  <c r="AD26" i="13"/>
  <c r="N33" i="12"/>
  <c r="N33" i="13"/>
  <c r="DN8"/>
  <c r="DN8" i="12"/>
  <c r="CH14" i="13"/>
  <c r="CH14" i="12"/>
  <c r="DN16" i="13"/>
  <c r="DN16" i="12"/>
  <c r="CH33"/>
  <c r="CH33" i="13"/>
  <c r="DN4"/>
  <c r="DN4" i="12"/>
  <c r="BJ34"/>
  <c r="BJ34" i="13"/>
  <c r="CM38" i="5"/>
  <c r="CK43"/>
  <c r="CX5" i="12"/>
  <c r="CX5" i="13"/>
  <c r="DN5" i="12"/>
  <c r="DN5" i="13"/>
  <c r="AR12" i="4"/>
  <c r="AT41" i="11"/>
  <c r="AQ39"/>
  <c r="AS39"/>
  <c r="AO39"/>
  <c r="I12" i="47"/>
  <c r="C11" i="46" s="1"/>
  <c r="AC12" i="4" s="1"/>
  <c r="AG12" s="1"/>
  <c r="H13" i="47"/>
  <c r="S5" i="76"/>
  <c r="M6" i="78" s="1"/>
  <c r="O4" i="76"/>
  <c r="S4" s="1"/>
  <c r="M5" i="78" s="1"/>
  <c r="BW41" i="11"/>
  <c r="CK38" i="10"/>
  <c r="CK41" s="1"/>
  <c r="C13" i="75"/>
  <c r="P14" i="6"/>
  <c r="L15" i="47"/>
  <c r="M14"/>
  <c r="D13" i="46" s="1"/>
  <c r="AL14" i="4" s="1"/>
  <c r="B36" i="71"/>
  <c r="B34" i="70"/>
  <c r="DL7" i="4"/>
  <c r="F25" i="13"/>
  <c r="F25" i="12"/>
  <c r="F10" i="13"/>
  <c r="F10" i="12"/>
  <c r="F19" i="13"/>
  <c r="F19" i="12"/>
  <c r="F7" i="13"/>
  <c r="F7" i="12"/>
  <c r="F27"/>
  <c r="F27" i="13"/>
  <c r="F11"/>
  <c r="F11" i="12"/>
  <c r="F8"/>
  <c r="F8" i="13"/>
  <c r="F15" i="12"/>
  <c r="F15" i="13"/>
  <c r="DF36" i="12"/>
  <c r="DF36" i="13"/>
  <c r="BJ4" i="12"/>
  <c r="BJ4" i="13"/>
  <c r="CH9"/>
  <c r="CH9" i="12"/>
  <c r="CX18" i="13"/>
  <c r="CX18" i="12"/>
  <c r="CH26"/>
  <c r="CH26" i="13"/>
  <c r="DF35" i="12"/>
  <c r="DF35" i="13"/>
  <c r="CX36" i="12"/>
  <c r="CX36" i="13"/>
  <c r="DN37" i="12"/>
  <c r="DN37" i="13"/>
  <c r="CX8"/>
  <c r="CX8" i="12"/>
  <c r="DN17" i="13"/>
  <c r="DN17" i="12"/>
  <c r="CH22"/>
  <c r="CH22" i="13"/>
  <c r="DN26" i="12"/>
  <c r="DN26" i="13"/>
  <c r="CH19"/>
  <c r="CH19" i="12"/>
  <c r="CH28"/>
  <c r="CH28" i="13"/>
  <c r="BJ36" i="12"/>
  <c r="BJ36" i="13"/>
  <c r="CH13"/>
  <c r="CH13" i="12"/>
  <c r="DN22"/>
  <c r="DN22" i="13"/>
  <c r="CX31" i="12"/>
  <c r="CX31" i="13"/>
  <c r="DF8" i="12"/>
  <c r="DF8" i="13"/>
  <c r="N10" i="12"/>
  <c r="N10" i="13"/>
  <c r="AD11" i="12"/>
  <c r="AD11" i="13"/>
  <c r="BJ13" i="12"/>
  <c r="BJ13" i="13"/>
  <c r="DF16" i="12"/>
  <c r="DF16" i="13"/>
  <c r="N18" i="12"/>
  <c r="N18" i="13"/>
  <c r="AD19" i="12"/>
  <c r="AD19" i="13"/>
  <c r="BJ20" i="12"/>
  <c r="BJ20" i="13"/>
  <c r="AD23" i="12"/>
  <c r="AD23" i="13"/>
  <c r="BJ24" i="12"/>
  <c r="BJ24" i="13"/>
  <c r="DF27" i="12"/>
  <c r="DF27" i="13"/>
  <c r="N29" i="12"/>
  <c r="N29" i="13"/>
  <c r="AD30" i="12"/>
  <c r="AD30" i="13"/>
  <c r="BJ32" i="12"/>
  <c r="BJ32" i="13"/>
  <c r="DN34" i="12"/>
  <c r="DN34" i="13"/>
  <c r="CH10"/>
  <c r="CH10" i="12"/>
  <c r="CX11" i="13"/>
  <c r="CX11" i="12"/>
  <c r="DN12" i="13"/>
  <c r="DN12" i="12"/>
  <c r="CH18" i="13"/>
  <c r="CH18" i="12"/>
  <c r="CX19" i="13"/>
  <c r="CX19" i="12"/>
  <c r="CX23" i="13"/>
  <c r="CX23" i="12"/>
  <c r="CH29" i="13"/>
  <c r="CH29" i="12"/>
  <c r="CX30"/>
  <c r="CX30" i="13"/>
  <c r="DN31" i="12"/>
  <c r="DN31" i="13"/>
  <c r="CH35"/>
  <c r="CH35" i="12"/>
  <c r="BJ6"/>
  <c r="BJ6" i="13"/>
  <c r="DF9" i="12"/>
  <c r="DF9" i="13"/>
  <c r="N11" i="12"/>
  <c r="N11" i="13"/>
  <c r="AD12" i="12"/>
  <c r="AD12" i="13"/>
  <c r="BJ14" i="12"/>
  <c r="BJ14" i="13"/>
  <c r="DF17" i="12"/>
  <c r="DF17" i="13"/>
  <c r="N19" i="12"/>
  <c r="N19" i="13"/>
  <c r="N20"/>
  <c r="N20" i="12"/>
  <c r="N21" i="13"/>
  <c r="N21" i="12"/>
  <c r="N22" i="13"/>
  <c r="N22" i="12"/>
  <c r="N23" i="13"/>
  <c r="N23" i="12"/>
  <c r="N24" i="13"/>
  <c r="N24" i="12"/>
  <c r="AD25" i="13"/>
  <c r="AD25" i="12"/>
  <c r="BJ27" i="13"/>
  <c r="BJ27" i="12"/>
  <c r="DF30" i="13"/>
  <c r="DF30" i="12"/>
  <c r="N32" i="13"/>
  <c r="N32" i="12"/>
  <c r="AD33" i="13"/>
  <c r="AD33" i="12"/>
  <c r="AD34"/>
  <c r="AD34" i="13"/>
  <c r="N4" i="12"/>
  <c r="N4" i="13"/>
  <c r="N5" i="12"/>
  <c r="N5" i="13"/>
  <c r="AD5" i="12"/>
  <c r="AD5" i="13"/>
  <c r="CH5" i="12"/>
  <c r="CH5" i="13"/>
  <c r="F38" i="12"/>
  <c r="F38" i="13"/>
  <c r="N43" i="5"/>
  <c r="DC4" i="76"/>
  <c r="CM5" i="78" s="1"/>
  <c r="CX4" i="76"/>
  <c r="DB4" s="1"/>
  <c r="CL5" i="78" s="1"/>
  <c r="Z4" i="76"/>
  <c r="S5" i="78" s="1"/>
  <c r="U4" i="76"/>
  <c r="Y4" s="1"/>
  <c r="R5" i="78" s="1"/>
  <c r="I6" i="35"/>
  <c r="I6" i="37" s="1"/>
  <c r="I5" i="29"/>
  <c r="I6" i="31"/>
  <c r="I7" i="32" s="1"/>
  <c r="I6" i="38" s="1"/>
  <c r="I6" i="34"/>
  <c r="I6" i="36" s="1"/>
  <c r="CD41" i="11"/>
  <c r="CC39"/>
  <c r="CA39"/>
  <c r="BY39"/>
  <c r="H12" i="75"/>
  <c r="AO13" i="6"/>
  <c r="AD33" i="3"/>
  <c r="H4" i="76"/>
  <c r="C5" i="78" s="1"/>
  <c r="C4" i="76"/>
  <c r="G4" s="1"/>
  <c r="B5" i="78" s="1"/>
  <c r="CV41" i="11"/>
  <c r="CU39"/>
  <c r="CS39"/>
  <c r="CQ39"/>
  <c r="AI7" i="4"/>
  <c r="N36" i="71"/>
  <c r="N34" i="70"/>
  <c r="J33" i="35"/>
  <c r="J33" i="37" s="1"/>
  <c r="J33" i="40" s="1"/>
  <c r="J33" i="28" s="1"/>
  <c r="J33" i="34"/>
  <c r="J33" i="36" s="1"/>
  <c r="J33" i="39" s="1"/>
  <c r="J33" i="27" s="1"/>
  <c r="DP34" i="3" s="1"/>
  <c r="DT34" s="1"/>
  <c r="EH33"/>
  <c r="AY17" i="47"/>
  <c r="AZ16"/>
  <c r="M15" i="46" s="1"/>
  <c r="DO16" i="4" s="1"/>
  <c r="DS16" s="1"/>
  <c r="X43" i="9"/>
  <c r="AF38" i="10"/>
  <c r="AR43" i="9"/>
  <c r="BP38" i="10"/>
  <c r="BQ43" i="9"/>
  <c r="DI38" i="10"/>
  <c r="AX38"/>
  <c r="AX41" s="1"/>
  <c r="AH43" i="9"/>
  <c r="BV43"/>
  <c r="DR38" i="10"/>
  <c r="W38"/>
  <c r="W41" s="1"/>
  <c r="S43" i="9"/>
  <c r="BG43"/>
  <c r="CQ38" i="10"/>
  <c r="F33" i="35"/>
  <c r="F33" i="37" s="1"/>
  <c r="F33" i="40" s="1"/>
  <c r="F33" i="28" s="1"/>
  <c r="F33" i="34"/>
  <c r="F33" i="36" s="1"/>
  <c r="F33" i="39" s="1"/>
  <c r="F33" i="27" s="1"/>
  <c r="BT34" i="3" s="1"/>
  <c r="BX34" s="1"/>
  <c r="K13" i="75"/>
  <c r="BD14" i="6"/>
  <c r="BS14"/>
  <c r="N13" i="75"/>
  <c r="FR33" i="3"/>
  <c r="J13" i="75"/>
  <c r="AY14" i="6"/>
  <c r="BZ33" i="3"/>
  <c r="BA7" i="4"/>
  <c r="ED15"/>
  <c r="CB13"/>
  <c r="BI15" i="47"/>
  <c r="O14" i="46" s="1"/>
  <c r="EG15" i="4" s="1"/>
  <c r="EK15" s="1"/>
  <c r="BH16" i="47"/>
  <c r="AJ41" i="11"/>
  <c r="AP38" i="10"/>
  <c r="AP41" s="1"/>
  <c r="M5" i="71"/>
  <c r="M4" i="70" s="1"/>
  <c r="M4" i="285"/>
  <c r="M4" i="71" s="1"/>
  <c r="M3" i="70" s="1"/>
  <c r="C5" i="58"/>
  <c r="C6" i="57"/>
  <c r="H7" i="7" s="1"/>
  <c r="AB41" i="11"/>
  <c r="AA39"/>
  <c r="Y39"/>
  <c r="W39"/>
  <c r="DJ34" i="3"/>
  <c r="BS15" i="4"/>
  <c r="K34" i="70"/>
  <c r="K36" i="71"/>
  <c r="GD33" i="3"/>
  <c r="I37" i="71"/>
  <c r="I35" i="70"/>
  <c r="AM39" i="11"/>
  <c r="BZ13" i="78"/>
  <c r="CB13" s="1"/>
  <c r="CC13" s="1"/>
  <c r="CY12" i="4" s="1"/>
  <c r="DA12" s="1"/>
  <c r="DF6" i="78"/>
  <c r="DH6" s="1"/>
  <c r="DI6" s="1"/>
  <c r="EI5" i="4" s="1"/>
  <c r="CX6" i="78"/>
  <c r="CZ6" s="1"/>
  <c r="DA6" s="1"/>
  <c r="DZ5" i="4" s="1"/>
  <c r="BR6" i="78"/>
  <c r="BT6" s="1"/>
  <c r="BU6" s="1"/>
  <c r="CP5" i="4" s="1"/>
  <c r="BE5" i="76"/>
  <c r="BI5" s="1"/>
  <c r="AX6" i="78" s="1"/>
  <c r="F33" i="12"/>
  <c r="F33" i="13"/>
  <c r="F17"/>
  <c r="F17" i="12"/>
  <c r="CH36"/>
  <c r="CH36" i="13"/>
  <c r="CX12"/>
  <c r="CX12" i="12"/>
  <c r="CX29"/>
  <c r="CX29" i="13"/>
  <c r="CH20" i="12"/>
  <c r="CH20" i="13"/>
  <c r="CX33" i="12"/>
  <c r="CX33" i="13"/>
  <c r="DN13"/>
  <c r="DN13" i="12"/>
  <c r="N37"/>
  <c r="N37" i="13"/>
  <c r="DN15"/>
  <c r="DN15" i="12"/>
  <c r="DN24"/>
  <c r="DN24" i="13"/>
  <c r="AD7" i="12"/>
  <c r="AD7" i="13"/>
  <c r="BJ38" i="10"/>
  <c r="BJ41" s="1"/>
  <c r="AV41" i="11"/>
  <c r="CB6" i="4"/>
  <c r="F29" i="12"/>
  <c r="F29" i="13"/>
  <c r="F30"/>
  <c r="F30" i="12"/>
  <c r="F34" i="13"/>
  <c r="F34" i="12"/>
  <c r="F32"/>
  <c r="F32" i="13"/>
  <c r="F18" i="12"/>
  <c r="F18" i="13"/>
  <c r="F6" i="12"/>
  <c r="F6" i="13"/>
  <c r="F9" i="12"/>
  <c r="F9" i="13"/>
  <c r="F26"/>
  <c r="F26" i="12"/>
  <c r="CH17" i="13"/>
  <c r="CH17" i="12"/>
  <c r="DN21"/>
  <c r="DN21" i="13"/>
  <c r="CX37" i="12"/>
  <c r="CX37" i="13"/>
  <c r="CH23"/>
  <c r="CH23" i="12"/>
  <c r="CH37"/>
  <c r="CH37" i="13"/>
  <c r="CH7"/>
  <c r="CH7" i="12"/>
  <c r="CX16" i="13"/>
  <c r="CX16" i="12"/>
  <c r="CX25"/>
  <c r="CX25" i="13"/>
  <c r="BJ35"/>
  <c r="BJ35" i="12"/>
  <c r="AD36"/>
  <c r="AD36" i="13"/>
  <c r="DN7"/>
  <c r="DN7" i="12"/>
  <c r="CH30"/>
  <c r="CH30" i="13"/>
  <c r="BJ7" i="12"/>
  <c r="BJ7" i="13"/>
  <c r="DF10" i="12"/>
  <c r="DF10" i="13"/>
  <c r="N12" i="12"/>
  <c r="N12" i="13"/>
  <c r="AD13" i="12"/>
  <c r="AD13" i="13"/>
  <c r="BJ15" i="12"/>
  <c r="BJ15" i="13"/>
  <c r="DF18" i="12"/>
  <c r="DF18" i="13"/>
  <c r="AD20" i="12"/>
  <c r="AD20" i="13"/>
  <c r="BJ21" i="12"/>
  <c r="BJ21" i="13"/>
  <c r="AD24" i="12"/>
  <c r="AD24" i="13"/>
  <c r="BJ26" i="12"/>
  <c r="BJ26" i="13"/>
  <c r="DF29" i="12"/>
  <c r="DF29" i="13"/>
  <c r="N31" i="12"/>
  <c r="N31" i="13"/>
  <c r="AD32" i="12"/>
  <c r="AD32" i="13"/>
  <c r="CX34" i="12"/>
  <c r="CX34" i="13"/>
  <c r="DF4"/>
  <c r="DF4" i="12"/>
  <c r="DN6" i="13"/>
  <c r="DN6" i="12"/>
  <c r="CH12" i="13"/>
  <c r="CH12" i="12"/>
  <c r="CX13" i="13"/>
  <c r="CX13" i="12"/>
  <c r="DN14" i="13"/>
  <c r="DN14" i="12"/>
  <c r="CX20" i="13"/>
  <c r="CX20" i="12"/>
  <c r="CX24"/>
  <c r="CX24" i="13"/>
  <c r="DN25" i="12"/>
  <c r="DN25" i="13"/>
  <c r="CH31" i="12"/>
  <c r="CH31" i="13"/>
  <c r="CX32" i="12"/>
  <c r="CX32" i="13"/>
  <c r="DN33" i="12"/>
  <c r="DN33" i="13"/>
  <c r="AD6" i="12"/>
  <c r="AD6" i="13"/>
  <c r="BJ8" i="12"/>
  <c r="BJ8" i="13"/>
  <c r="DF11" i="12"/>
  <c r="DF11" i="13"/>
  <c r="N13" i="12"/>
  <c r="N13" i="13"/>
  <c r="AD14" i="12"/>
  <c r="AD14" i="13"/>
  <c r="BJ16" i="12"/>
  <c r="BJ16" i="13"/>
  <c r="DF19" i="12"/>
  <c r="DF19" i="13"/>
  <c r="DF20"/>
  <c r="DF20" i="12"/>
  <c r="DF21" i="13"/>
  <c r="DF21" i="12"/>
  <c r="DF22"/>
  <c r="DF22" i="13"/>
  <c r="DF23" i="12"/>
  <c r="DF23" i="13"/>
  <c r="DF24"/>
  <c r="DF24" i="12"/>
  <c r="N26" i="13"/>
  <c r="N26" i="12"/>
  <c r="AD27" i="13"/>
  <c r="AD27" i="12"/>
  <c r="BJ29" i="13"/>
  <c r="BJ29" i="12"/>
  <c r="DF32" i="13"/>
  <c r="DF32" i="12"/>
  <c r="N34" i="13"/>
  <c r="N34" i="12"/>
  <c r="N6"/>
  <c r="N6" i="13"/>
  <c r="BK38" i="5"/>
  <c r="BI43"/>
  <c r="CT38"/>
  <c r="CR43"/>
  <c r="AP38"/>
  <c r="AN43"/>
  <c r="CY43"/>
  <c r="DA38"/>
  <c r="AW38"/>
  <c r="AU43"/>
  <c r="DH38"/>
  <c r="DF43"/>
  <c r="BD38"/>
  <c r="BB43"/>
  <c r="Q12" i="4"/>
  <c r="J41" i="11"/>
  <c r="I39"/>
  <c r="I41" s="1"/>
  <c r="G39"/>
  <c r="G41" s="1"/>
  <c r="E39"/>
  <c r="E41" s="1"/>
  <c r="M37" i="71"/>
  <c r="M35" i="70"/>
  <c r="D13" i="75"/>
  <c r="U14" i="6"/>
  <c r="AI11" i="4"/>
  <c r="CL32" i="3"/>
  <c r="ED6" i="4"/>
  <c r="N33" i="35"/>
  <c r="N33" i="37" s="1"/>
  <c r="N33" i="40" s="1"/>
  <c r="N33" i="28" s="1"/>
  <c r="N33" i="34"/>
  <c r="N33" i="36" s="1"/>
  <c r="N33" i="39" s="1"/>
  <c r="N33" i="27" s="1"/>
  <c r="FL34" i="3" s="1"/>
  <c r="FP34" s="1"/>
  <c r="DN41" i="11"/>
  <c r="DK39"/>
  <c r="DK41" s="1"/>
  <c r="DM39"/>
  <c r="DM41" s="1"/>
  <c r="DI39"/>
  <c r="DI41" s="1"/>
  <c r="G13" i="4"/>
  <c r="O13" s="1"/>
  <c r="AP13"/>
  <c r="BQ4" i="76"/>
  <c r="BU5"/>
  <c r="BI6" i="78" s="1"/>
  <c r="BN5" i="76"/>
  <c r="BR5" s="1"/>
  <c r="BF6" i="78" s="1"/>
  <c r="DU15" i="4"/>
  <c r="AX4" i="76"/>
  <c r="BB5"/>
  <c r="AR6" i="78" s="1"/>
  <c r="AV5" i="76"/>
  <c r="AZ5" s="1"/>
  <c r="AP6" i="78" s="1"/>
  <c r="AF4" i="76"/>
  <c r="AJ5"/>
  <c r="AB6" i="78" s="1"/>
  <c r="AD5" i="76"/>
  <c r="AH5" s="1"/>
  <c r="Z6" i="78" s="1"/>
  <c r="E38" i="10"/>
  <c r="E41" s="1"/>
  <c r="I43" i="9"/>
  <c r="AU15" i="47"/>
  <c r="AV14"/>
  <c r="L13" i="46" s="1"/>
  <c r="DF14" i="4" s="1"/>
  <c r="DJ14" s="1"/>
  <c r="CT5" i="76"/>
  <c r="CE6" i="78" s="1"/>
  <c r="CP4" i="76"/>
  <c r="CO5"/>
  <c r="CS5" s="1"/>
  <c r="CD6" i="78" s="1"/>
  <c r="CH6" s="1"/>
  <c r="CJ6" s="1"/>
  <c r="CK6" s="1"/>
  <c r="DH5" i="4" s="1"/>
  <c r="BB41" i="11"/>
  <c r="BH38" i="10"/>
  <c r="BH41" s="1"/>
  <c r="DC13" i="4"/>
  <c r="G35" i="71"/>
  <c r="G33" i="70"/>
  <c r="E13" i="75"/>
  <c r="Z14" i="6"/>
  <c r="W4" i="76"/>
  <c r="AA4" s="1"/>
  <c r="T5" i="78" s="1"/>
  <c r="AA5" i="76"/>
  <c r="T6" i="78" s="1"/>
  <c r="V6" s="1"/>
  <c r="X6" s="1"/>
  <c r="Y6" s="1"/>
  <c r="AN5" i="4" s="1"/>
  <c r="O34" i="70"/>
  <c r="O36" i="71"/>
  <c r="AQ38" i="10"/>
  <c r="AQ41" s="1"/>
  <c r="AH41" i="11"/>
  <c r="BU41"/>
  <c r="BR39"/>
  <c r="BT39"/>
  <c r="BP39"/>
  <c r="N4" i="76"/>
  <c r="R5"/>
  <c r="L6" i="78" s="1"/>
  <c r="L5" i="76"/>
  <c r="P5" s="1"/>
  <c r="J6" i="78" s="1"/>
  <c r="AH17" i="47"/>
  <c r="AI16"/>
  <c r="I15" i="46" s="1"/>
  <c r="CE16" i="4" s="1"/>
  <c r="CI16" s="1"/>
  <c r="BA15"/>
  <c r="Y17" i="47"/>
  <c r="Z16"/>
  <c r="G15" i="46" s="1"/>
  <c r="BM16" i="4" s="1"/>
  <c r="BQ16" s="1"/>
  <c r="K33" i="34"/>
  <c r="K33" i="36" s="1"/>
  <c r="K33" i="39" s="1"/>
  <c r="K33" i="27" s="1"/>
  <c r="EB34" i="3" s="1"/>
  <c r="EF34" s="1"/>
  <c r="K33" i="35"/>
  <c r="K33" i="37" s="1"/>
  <c r="K33" i="40" s="1"/>
  <c r="K33" i="28" s="1"/>
  <c r="I34" i="34"/>
  <c r="I34" i="36" s="1"/>
  <c r="I34" i="39" s="1"/>
  <c r="I34" i="27" s="1"/>
  <c r="DD35" i="3" s="1"/>
  <c r="DH35" s="1"/>
  <c r="I34" i="35"/>
  <c r="I34" i="37" s="1"/>
  <c r="I34" i="40" s="1"/>
  <c r="I34" i="28" s="1"/>
  <c r="CP6" i="78"/>
  <c r="CR6" s="1"/>
  <c r="CS6" s="1"/>
  <c r="DQ5" i="4" s="1"/>
  <c r="F6" i="78"/>
  <c r="H6" s="1"/>
  <c r="I6" s="1"/>
  <c r="V5" i="4" s="1"/>
  <c r="R37" i="10"/>
  <c r="O4" i="274"/>
  <c r="AM4" i="76" l="1"/>
  <c r="AQ4" s="1"/>
  <c r="AH5" i="78" s="1"/>
  <c r="J34" i="3"/>
  <c r="P34" s="1"/>
  <c r="R34" s="1"/>
  <c r="AZ34"/>
  <c r="BB34" s="1"/>
  <c r="L35" i="70"/>
  <c r="L37" i="71"/>
  <c r="V5" i="78"/>
  <c r="X5" s="1"/>
  <c r="Y5" s="1"/>
  <c r="AN4" i="4" s="1"/>
  <c r="AP4" s="1"/>
  <c r="AR4" s="1"/>
  <c r="CP5" i="78"/>
  <c r="CR5" s="1"/>
  <c r="CS5" s="1"/>
  <c r="DQ4" i="4" s="1"/>
  <c r="DS4" s="1"/>
  <c r="DU4" s="1"/>
  <c r="BB5" i="78"/>
  <c r="BD5" s="1"/>
  <c r="BE5" s="1"/>
  <c r="BX4" i="4" s="1"/>
  <c r="BZ4" s="1"/>
  <c r="E15" i="47"/>
  <c r="B14" i="46" s="1"/>
  <c r="T15" i="4" s="1"/>
  <c r="X15" s="1"/>
  <c r="Z15" s="1"/>
  <c r="D16" i="47"/>
  <c r="H34" i="35"/>
  <c r="H34" i="37" s="1"/>
  <c r="H34" i="40" s="1"/>
  <c r="H34" i="28" s="1"/>
  <c r="H34" i="34"/>
  <c r="H34" i="36" s="1"/>
  <c r="H34" i="39" s="1"/>
  <c r="H34" i="27" s="1"/>
  <c r="CR35" i="3" s="1"/>
  <c r="CV35" s="1"/>
  <c r="CX35" s="1"/>
  <c r="D37" i="71"/>
  <c r="D35" i="70"/>
  <c r="V15" i="47"/>
  <c r="F14" i="46" s="1"/>
  <c r="BD15" i="4" s="1"/>
  <c r="BH15" s="1"/>
  <c r="BJ15" s="1"/>
  <c r="U16" i="47"/>
  <c r="L34" i="35"/>
  <c r="L34" i="37" s="1"/>
  <c r="L34" i="40" s="1"/>
  <c r="L34" i="28" s="1"/>
  <c r="L34" i="34"/>
  <c r="L34" i="36" s="1"/>
  <c r="L34" i="39" s="1"/>
  <c r="L34" i="27" s="1"/>
  <c r="EN35" i="3" s="1"/>
  <c r="ER35" s="1"/>
  <c r="ET35" s="1"/>
  <c r="H37" i="71"/>
  <c r="H35" i="70"/>
  <c r="D34" i="34"/>
  <c r="D34" i="36" s="1"/>
  <c r="D34" i="39" s="1"/>
  <c r="D34" i="27" s="1"/>
  <c r="AV35" i="3" s="1"/>
  <c r="D34" i="35"/>
  <c r="D34" i="37" s="1"/>
  <c r="D34" i="40" s="1"/>
  <c r="D34" i="28" s="1"/>
  <c r="AT6" i="78"/>
  <c r="AV6" s="1"/>
  <c r="AW6" s="1"/>
  <c r="BO5" i="4" s="1"/>
  <c r="BQ5" s="1"/>
  <c r="M5"/>
  <c r="AN41"/>
  <c r="AP5"/>
  <c r="V41"/>
  <c r="X5"/>
  <c r="Z17" i="47"/>
  <c r="G16" i="46" s="1"/>
  <c r="BM17" i="4" s="1"/>
  <c r="BQ17" s="1"/>
  <c r="Y18" i="47"/>
  <c r="CA38" i="10"/>
  <c r="CA41" s="1"/>
  <c r="BR41" i="11"/>
  <c r="BO41" i="4"/>
  <c r="F14" i="6"/>
  <c r="DF38" i="12"/>
  <c r="DA43" i="5"/>
  <c r="DF38" i="13"/>
  <c r="DF41" s="1"/>
  <c r="AM41" i="11"/>
  <c r="BA38" i="10"/>
  <c r="BA41" s="1"/>
  <c r="P13" i="6"/>
  <c r="C12" i="75"/>
  <c r="BN35" i="3"/>
  <c r="FF6"/>
  <c r="DC16" i="4"/>
  <c r="J34" i="34"/>
  <c r="J34" i="36" s="1"/>
  <c r="J34" i="39" s="1"/>
  <c r="J34" i="27" s="1"/>
  <c r="DP35" i="3" s="1"/>
  <c r="DT35" s="1"/>
  <c r="J34" i="35"/>
  <c r="J34" i="37" s="1"/>
  <c r="J34" i="40" s="1"/>
  <c r="J34" i="28" s="1"/>
  <c r="E35" i="34"/>
  <c r="E35" i="36" s="1"/>
  <c r="E35" i="39" s="1"/>
  <c r="E35" i="27" s="1"/>
  <c r="BH36" i="3" s="1"/>
  <c r="BL36" s="1"/>
  <c r="E35" i="35"/>
  <c r="E35" i="37" s="1"/>
  <c r="E35" i="40" s="1"/>
  <c r="E35" i="28" s="1"/>
  <c r="BA16" i="4"/>
  <c r="GD34" i="3"/>
  <c r="BX13" i="6"/>
  <c r="O12" i="75"/>
  <c r="L12"/>
  <c r="BI13" i="6"/>
  <c r="AL18" i="47"/>
  <c r="AM17"/>
  <c r="J16" i="46" s="1"/>
  <c r="CN17" i="4" s="1"/>
  <c r="CR17" s="1"/>
  <c r="FF35" i="3"/>
  <c r="DS5" i="4"/>
  <c r="DQ41"/>
  <c r="BS16"/>
  <c r="CK16"/>
  <c r="BT41" i="11"/>
  <c r="BZ38" i="10"/>
  <c r="BZ41" s="1"/>
  <c r="G34" i="70"/>
  <c r="G36" i="71"/>
  <c r="DL14" i="4"/>
  <c r="BU4" i="76"/>
  <c r="BI5" i="78" s="1"/>
  <c r="BN4" i="76"/>
  <c r="BR4" s="1"/>
  <c r="BF5" i="78" s="1"/>
  <c r="M36" i="70"/>
  <c r="M38" i="71"/>
  <c r="M37" i="70" s="1"/>
  <c r="BB38" i="12"/>
  <c r="BD43" i="5"/>
  <c r="AT38" i="12"/>
  <c r="AW43" i="5"/>
  <c r="AL38" i="12"/>
  <c r="AP43" i="5"/>
  <c r="BJ38" i="12"/>
  <c r="BK43" i="5"/>
  <c r="BJ38" i="13"/>
  <c r="BJ41" s="1"/>
  <c r="CR5" i="4"/>
  <c r="CP41"/>
  <c r="I35" i="34"/>
  <c r="I35" i="36" s="1"/>
  <c r="I35" i="39" s="1"/>
  <c r="I35" i="27" s="1"/>
  <c r="DD36" i="3" s="1"/>
  <c r="DH36" s="1"/>
  <c r="I35" i="35"/>
  <c r="I35" i="37" s="1"/>
  <c r="I35" i="40" s="1"/>
  <c r="I35" i="28" s="1"/>
  <c r="W41" i="11"/>
  <c r="I38" i="10"/>
  <c r="I41" s="1"/>
  <c r="BS13" i="6"/>
  <c r="N12" i="75"/>
  <c r="BZ34" i="3"/>
  <c r="BP41" i="10"/>
  <c r="BT38"/>
  <c r="BT41" s="1"/>
  <c r="DU16" i="4"/>
  <c r="DV34" i="3"/>
  <c r="DA38" i="10"/>
  <c r="DA41" s="1"/>
  <c r="CU41" i="11"/>
  <c r="CL38" i="10"/>
  <c r="CL41" s="1"/>
  <c r="BY41" i="11"/>
  <c r="B34" i="34"/>
  <c r="B34" i="36" s="1"/>
  <c r="B34" i="39" s="1"/>
  <c r="B34" i="27" s="1"/>
  <c r="X35" i="3" s="1"/>
  <c r="AB35" s="1"/>
  <c r="B34" i="35"/>
  <c r="B34" i="37" s="1"/>
  <c r="B34" i="40" s="1"/>
  <c r="B34" i="28" s="1"/>
  <c r="AZ38" i="10"/>
  <c r="AZ41" s="1"/>
  <c r="AQ41" i="11"/>
  <c r="BA6" i="4"/>
  <c r="AE15" i="47"/>
  <c r="H14" i="46" s="1"/>
  <c r="BV15" i="4" s="1"/>
  <c r="BZ15" s="1"/>
  <c r="AD16" i="47"/>
  <c r="AT13" i="6"/>
  <c r="I12" i="75"/>
  <c r="K12" i="6"/>
  <c r="B11" i="75"/>
  <c r="CG9" i="76"/>
  <c r="CK10"/>
  <c r="BW11" i="78" s="1"/>
  <c r="AD38" i="12"/>
  <c r="AI43" i="5"/>
  <c r="AD38" i="13"/>
  <c r="AD41" s="1"/>
  <c r="V38" i="12"/>
  <c r="AB43" i="5"/>
  <c r="K4" i="60"/>
  <c r="K4" i="59" s="1"/>
  <c r="X5" i="7" s="1"/>
  <c r="X41" s="1"/>
  <c r="K3" i="61"/>
  <c r="K3" i="60" s="1"/>
  <c r="K3" i="59" s="1"/>
  <c r="X4" i="7" s="1"/>
  <c r="R36" i="11"/>
  <c r="X35" i="10" s="1"/>
  <c r="P36" i="11"/>
  <c r="Y35" i="10" s="1"/>
  <c r="N36" i="11"/>
  <c r="AA35" i="10" s="1"/>
  <c r="R17" i="47"/>
  <c r="E16" i="46" s="1"/>
  <c r="AU17" i="4" s="1"/>
  <c r="AY17" s="1"/>
  <c r="Q18" i="47"/>
  <c r="CL33" i="3"/>
  <c r="N41" i="10"/>
  <c r="R38"/>
  <c r="R41" s="1"/>
  <c r="CT16" i="4"/>
  <c r="N6" i="78"/>
  <c r="P6" s="1"/>
  <c r="Q6" s="1"/>
  <c r="AE5" i="4" s="1"/>
  <c r="AD6" i="78"/>
  <c r="AF6" s="1"/>
  <c r="AG6" s="1"/>
  <c r="AW5" i="4" s="1"/>
  <c r="I6" i="39"/>
  <c r="I6" i="27" s="1"/>
  <c r="DD7" i="3" s="1"/>
  <c r="DH7" s="1"/>
  <c r="I6" i="40"/>
  <c r="I6" i="28" s="1"/>
  <c r="CX5" i="78"/>
  <c r="CZ5" s="1"/>
  <c r="DA5" s="1"/>
  <c r="DZ4" i="4" s="1"/>
  <c r="EB4" s="1"/>
  <c r="DF5" i="78"/>
  <c r="DH5" s="1"/>
  <c r="DI5" s="1"/>
  <c r="EI4" i="4" s="1"/>
  <c r="EK4" s="1"/>
  <c r="AL5" i="78"/>
  <c r="AN5" s="1"/>
  <c r="AO5" s="1"/>
  <c r="BF4" i="4" s="1"/>
  <c r="BH4" s="1"/>
  <c r="AH18" i="47"/>
  <c r="AI17"/>
  <c r="I16" i="46" s="1"/>
  <c r="CE17" i="4" s="1"/>
  <c r="CI17" s="1"/>
  <c r="O37" i="71"/>
  <c r="O38" s="1"/>
  <c r="O35" i="70"/>
  <c r="AR13" i="4"/>
  <c r="I38" i="71"/>
  <c r="I37" i="70" s="1"/>
  <c r="I36"/>
  <c r="G38" i="10"/>
  <c r="G41" s="1"/>
  <c r="Y41" i="11"/>
  <c r="CJ38" i="10"/>
  <c r="CJ41" s="1"/>
  <c r="CA41" i="11"/>
  <c r="B35" i="70"/>
  <c r="B37" i="71"/>
  <c r="BS6" i="4"/>
  <c r="F34" i="34"/>
  <c r="F34" i="36" s="1"/>
  <c r="F34" i="39" s="1"/>
  <c r="F34" i="27" s="1"/>
  <c r="BT35" i="3" s="1"/>
  <c r="BX35" s="1"/>
  <c r="F34" i="35"/>
  <c r="F34" i="37" s="1"/>
  <c r="F34" i="40" s="1"/>
  <c r="F34" i="28" s="1"/>
  <c r="DJ35" i="3"/>
  <c r="G33" i="34"/>
  <c r="G33" i="36" s="1"/>
  <c r="G33" i="39" s="1"/>
  <c r="G33" i="27" s="1"/>
  <c r="CF34" i="3" s="1"/>
  <c r="CJ34" s="1"/>
  <c r="G33" i="35"/>
  <c r="G33" i="37" s="1"/>
  <c r="G33" i="40" s="1"/>
  <c r="G33" i="28" s="1"/>
  <c r="BB4" i="76"/>
  <c r="AR5" i="78" s="1"/>
  <c r="AV4" i="76"/>
  <c r="AZ4" s="1"/>
  <c r="AP5" i="78" s="1"/>
  <c r="M35" i="34"/>
  <c r="M35" i="36" s="1"/>
  <c r="M35" i="39" s="1"/>
  <c r="M35" i="27" s="1"/>
  <c r="EZ36" i="3" s="1"/>
  <c r="FD36" s="1"/>
  <c r="M35" i="35"/>
  <c r="M35" i="37" s="1"/>
  <c r="M35" i="40" s="1"/>
  <c r="M35" i="28" s="1"/>
  <c r="EK5" i="4"/>
  <c r="EI41"/>
  <c r="DC12"/>
  <c r="K34" i="35"/>
  <c r="K34" i="37" s="1"/>
  <c r="K34" i="40" s="1"/>
  <c r="K34" i="28" s="1"/>
  <c r="K34" i="34"/>
  <c r="K34" i="36" s="1"/>
  <c r="K34" i="39" s="1"/>
  <c r="K34" i="27" s="1"/>
  <c r="EB35" i="3" s="1"/>
  <c r="EF35" s="1"/>
  <c r="M4" i="35"/>
  <c r="M4" i="37" s="1"/>
  <c r="M4" i="40" s="1"/>
  <c r="M4" i="28" s="1"/>
  <c r="M4" i="34"/>
  <c r="M4" i="36" s="1"/>
  <c r="M4" i="39" s="1"/>
  <c r="M4" i="27" s="1"/>
  <c r="EZ5" i="3" s="1"/>
  <c r="FD5" s="1"/>
  <c r="EM15" i="4"/>
  <c r="BD13" i="6"/>
  <c r="K12" i="75"/>
  <c r="N35" i="70"/>
  <c r="N37" i="71"/>
  <c r="DB38" i="10"/>
  <c r="DB41" s="1"/>
  <c r="CS41" i="11"/>
  <c r="AO12" i="6"/>
  <c r="H11" i="75"/>
  <c r="M15" i="47"/>
  <c r="D14" i="46" s="1"/>
  <c r="AL15" i="4" s="1"/>
  <c r="L16" i="47"/>
  <c r="AI12" i="4"/>
  <c r="AS41" i="11"/>
  <c r="AY38" i="10"/>
  <c r="AY41" s="1"/>
  <c r="AI6" i="4"/>
  <c r="BH5"/>
  <c r="BF41"/>
  <c r="DJ8" i="3"/>
  <c r="CB4" i="4"/>
  <c r="CB14"/>
  <c r="AD34" i="3"/>
  <c r="AE13" i="6"/>
  <c r="F12" i="75"/>
  <c r="K37" i="11"/>
  <c r="C56" i="292"/>
  <c r="S37" i="11"/>
  <c r="L37" s="1"/>
  <c r="Z36" i="10" s="1"/>
  <c r="AJ13" i="6"/>
  <c r="G12" i="75"/>
  <c r="C34" i="34"/>
  <c r="C34" i="36" s="1"/>
  <c r="C34" i="39" s="1"/>
  <c r="C34" i="27" s="1"/>
  <c r="AJ35" i="3" s="1"/>
  <c r="AN35" s="1"/>
  <c r="C34" i="35"/>
  <c r="C34" i="37" s="1"/>
  <c r="C34" i="40" s="1"/>
  <c r="C34" i="28" s="1"/>
  <c r="CT4" i="4"/>
  <c r="EE38" i="10"/>
  <c r="EE41" s="1"/>
  <c r="EA41"/>
  <c r="Q6" i="4"/>
  <c r="BB6" i="78"/>
  <c r="BD6" s="1"/>
  <c r="BE6" s="1"/>
  <c r="BX5" i="4" s="1"/>
  <c r="BZ12" i="78"/>
  <c r="CB12" s="1"/>
  <c r="CC12" s="1"/>
  <c r="CY11" i="4" s="1"/>
  <c r="DA11" s="1"/>
  <c r="DH41"/>
  <c r="DJ5"/>
  <c r="AV15" i="47"/>
  <c r="L14" i="46" s="1"/>
  <c r="DF15" i="4" s="1"/>
  <c r="DJ15" s="1"/>
  <c r="AU16" i="47"/>
  <c r="C4" i="58"/>
  <c r="C5" i="57"/>
  <c r="H6" i="7" s="1"/>
  <c r="AY13" i="6"/>
  <c r="J12" i="75"/>
  <c r="AY18" i="47"/>
  <c r="AZ17"/>
  <c r="M16" i="46" s="1"/>
  <c r="DO17" i="4" s="1"/>
  <c r="DS17" s="1"/>
  <c r="CP38" i="12"/>
  <c r="CM43" i="5"/>
  <c r="CM10" i="76"/>
  <c r="BY11" i="78" s="1"/>
  <c r="CI9" i="76"/>
  <c r="ED16" i="4"/>
  <c r="EH34" i="3"/>
  <c r="CC38" i="10"/>
  <c r="CC41" s="1"/>
  <c r="BP41" i="11"/>
  <c r="FR34" i="3"/>
  <c r="R4" i="76"/>
  <c r="L5" i="78" s="1"/>
  <c r="L4" i="76"/>
  <c r="P4" s="1"/>
  <c r="J5" i="78" s="1"/>
  <c r="N5" s="1"/>
  <c r="P5" s="1"/>
  <c r="Q5" s="1"/>
  <c r="AE4" i="4" s="1"/>
  <c r="AG4" s="1"/>
  <c r="O34" i="34"/>
  <c r="O34" i="36" s="1"/>
  <c r="O34" i="39" s="1"/>
  <c r="O34" i="27" s="1"/>
  <c r="FX35" i="3" s="1"/>
  <c r="GB35" s="1"/>
  <c r="O34" i="35"/>
  <c r="O34" i="37" s="1"/>
  <c r="O34" i="40" s="1"/>
  <c r="O34" i="28" s="1"/>
  <c r="Z13" i="6"/>
  <c r="E12" i="75"/>
  <c r="CO4" i="76"/>
  <c r="CS4" s="1"/>
  <c r="CD5" i="78" s="1"/>
  <c r="CT4" i="76"/>
  <c r="CE5" i="78" s="1"/>
  <c r="AJ4" i="76"/>
  <c r="AB5" i="78" s="1"/>
  <c r="AD4" i="76"/>
  <c r="AH4" s="1"/>
  <c r="Z5" i="78" s="1"/>
  <c r="AD5" s="1"/>
  <c r="AF5" s="1"/>
  <c r="AG5" s="1"/>
  <c r="AW4" i="4" s="1"/>
  <c r="AY4" s="1"/>
  <c r="Q13"/>
  <c r="D12" i="75"/>
  <c r="U13" i="6"/>
  <c r="DN38" i="12"/>
  <c r="DH43" i="5"/>
  <c r="DN38" i="13"/>
  <c r="DN41" s="1"/>
  <c r="CX38" i="12"/>
  <c r="CT43" i="5"/>
  <c r="CX38" i="13"/>
  <c r="CX41" s="1"/>
  <c r="EB5" i="4"/>
  <c r="DZ41"/>
  <c r="K37" i="71"/>
  <c r="K35" i="70"/>
  <c r="F38" i="10"/>
  <c r="F41" s="1"/>
  <c r="AA41" i="11"/>
  <c r="M3" i="35"/>
  <c r="M3" i="37" s="1"/>
  <c r="M3" i="40" s="1"/>
  <c r="M3" i="28" s="1"/>
  <c r="M3" i="34"/>
  <c r="M3" i="36" s="1"/>
  <c r="M3" i="39" s="1"/>
  <c r="M3" i="27" s="1"/>
  <c r="EZ4" i="3" s="1"/>
  <c r="FD4" s="1"/>
  <c r="BI16" i="47"/>
  <c r="O15" i="46" s="1"/>
  <c r="EG16" i="4" s="1"/>
  <c r="EK16" s="1"/>
  <c r="BH17" i="47"/>
  <c r="CQ41" i="10"/>
  <c r="CU38"/>
  <c r="CU41" s="1"/>
  <c r="DV38"/>
  <c r="DV41" s="1"/>
  <c r="DR41"/>
  <c r="DM38"/>
  <c r="DM41" s="1"/>
  <c r="DI41"/>
  <c r="AJ38"/>
  <c r="AJ41" s="1"/>
  <c r="AF41"/>
  <c r="N34" i="34"/>
  <c r="N34" i="36" s="1"/>
  <c r="N34" i="39" s="1"/>
  <c r="N34" i="27" s="1"/>
  <c r="FL35" i="3" s="1"/>
  <c r="FP35" s="1"/>
  <c r="N34" i="35"/>
  <c r="N34" i="37" s="1"/>
  <c r="N34" i="40" s="1"/>
  <c r="N34" i="28" s="1"/>
  <c r="DD38" i="10"/>
  <c r="DD41" s="1"/>
  <c r="CQ41" i="11"/>
  <c r="CC41"/>
  <c r="CI38" i="10"/>
  <c r="CI41" s="1"/>
  <c r="I4" i="29"/>
  <c r="I5" i="31"/>
  <c r="I6" i="32" s="1"/>
  <c r="I5" i="38" s="1"/>
  <c r="I5" i="34"/>
  <c r="I5" i="36" s="1"/>
  <c r="I5" i="35"/>
  <c r="I5" i="37" s="1"/>
  <c r="G14" i="4"/>
  <c r="O14" s="1"/>
  <c r="AP14"/>
  <c r="I13" i="47"/>
  <c r="C12" i="46" s="1"/>
  <c r="AC13" i="4" s="1"/>
  <c r="AG13" s="1"/>
  <c r="H14" i="47"/>
  <c r="BB38" i="10"/>
  <c r="BB41" s="1"/>
  <c r="AO41" i="11"/>
  <c r="BD18" i="47"/>
  <c r="BE17"/>
  <c r="N16" i="46" s="1"/>
  <c r="DX17" i="4" s="1"/>
  <c r="EB17" s="1"/>
  <c r="AP34" i="3"/>
  <c r="AQ18" i="47"/>
  <c r="AR17"/>
  <c r="K16" i="46" s="1"/>
  <c r="CW17" i="4" s="1"/>
  <c r="DA17" s="1"/>
  <c r="F35" i="70"/>
  <c r="F37" i="71"/>
  <c r="J35" i="70"/>
  <c r="J37" i="71"/>
  <c r="BN13" i="6"/>
  <c r="M12" i="75"/>
  <c r="CH38" i="12"/>
  <c r="CF43" i="5"/>
  <c r="CH38" i="13"/>
  <c r="CH41" s="1"/>
  <c r="BZ38" i="12"/>
  <c r="BY43" i="5"/>
  <c r="BR38" i="12"/>
  <c r="BR43" i="5"/>
  <c r="N38" i="12"/>
  <c r="U43" i="5"/>
  <c r="N38" i="13"/>
  <c r="N41" s="1"/>
  <c r="E38" i="71"/>
  <c r="E37" i="70" s="1"/>
  <c r="E36"/>
  <c r="C37" i="71"/>
  <c r="C35" i="70"/>
  <c r="S36" i="8"/>
  <c r="U36" s="1"/>
  <c r="E58" i="240"/>
  <c r="F5" i="12"/>
  <c r="F43" s="1"/>
  <c r="F5" i="13"/>
  <c r="F41" s="1"/>
  <c r="AR6" i="4"/>
  <c r="BJ6" i="78"/>
  <c r="BL6" s="1"/>
  <c r="BM6" s="1"/>
  <c r="CG5" i="4" s="1"/>
  <c r="F5" i="78"/>
  <c r="H5" s="1"/>
  <c r="I5" s="1"/>
  <c r="V4" i="4" s="1"/>
  <c r="X4" s="1"/>
  <c r="O6" i="274"/>
  <c r="O23"/>
  <c r="O7"/>
  <c r="O9"/>
  <c r="O18"/>
  <c r="O11"/>
  <c r="O10"/>
  <c r="O14"/>
  <c r="O17"/>
  <c r="O15"/>
  <c r="O13"/>
  <c r="O5"/>
  <c r="O12"/>
  <c r="O16"/>
  <c r="O8"/>
  <c r="I5" i="40" l="1"/>
  <c r="I5" i="28" s="1"/>
  <c r="H38" i="71"/>
  <c r="H37" i="70" s="1"/>
  <c r="H36"/>
  <c r="AT5" i="78"/>
  <c r="AV5" s="1"/>
  <c r="AW5" s="1"/>
  <c r="BO4" i="4" s="1"/>
  <c r="BQ4" s="1"/>
  <c r="H35" i="34"/>
  <c r="H35" i="36" s="1"/>
  <c r="H35" i="39" s="1"/>
  <c r="H35" i="27" s="1"/>
  <c r="CR36" i="3" s="1"/>
  <c r="CV36" s="1"/>
  <c r="CX36" s="1"/>
  <c r="H35" i="35"/>
  <c r="H35" i="37" s="1"/>
  <c r="H35" i="40" s="1"/>
  <c r="H35" i="28" s="1"/>
  <c r="U17" i="47"/>
  <c r="V16"/>
  <c r="F15" i="46" s="1"/>
  <c r="BD16" i="4" s="1"/>
  <c r="BH16" s="1"/>
  <c r="BJ16" s="1"/>
  <c r="L35" i="35"/>
  <c r="L35" i="37" s="1"/>
  <c r="L35" i="40" s="1"/>
  <c r="L35" i="28" s="1"/>
  <c r="L35" i="34"/>
  <c r="L35" i="36" s="1"/>
  <c r="L35" i="39" s="1"/>
  <c r="L35" i="27" s="1"/>
  <c r="EN36" i="3" s="1"/>
  <c r="ER36" s="1"/>
  <c r="ET36" s="1"/>
  <c r="BJ5" i="78"/>
  <c r="BL5" s="1"/>
  <c r="BM5" s="1"/>
  <c r="CG4" i="4" s="1"/>
  <c r="CI4" s="1"/>
  <c r="D35" i="35"/>
  <c r="D35" i="37" s="1"/>
  <c r="D35" i="40" s="1"/>
  <c r="D35" i="28" s="1"/>
  <c r="D35" i="34"/>
  <c r="D35" i="36" s="1"/>
  <c r="D35" i="39" s="1"/>
  <c r="D35" i="27" s="1"/>
  <c r="AV36" i="3" s="1"/>
  <c r="E16" i="47"/>
  <c r="B15" i="46" s="1"/>
  <c r="T16" i="4" s="1"/>
  <c r="X16" s="1"/>
  <c r="Z16" s="1"/>
  <c r="D17" i="47"/>
  <c r="AZ35" i="3"/>
  <c r="BB35" s="1"/>
  <c r="J35"/>
  <c r="P35" s="1"/>
  <c r="R35" s="1"/>
  <c r="D36" i="70"/>
  <c r="D38" i="71"/>
  <c r="D37" i="70" s="1"/>
  <c r="L38" i="71"/>
  <c r="L37" i="70" s="1"/>
  <c r="L36"/>
  <c r="I5" i="39"/>
  <c r="I5" i="27" s="1"/>
  <c r="DD6" i="3" s="1"/>
  <c r="DH6" s="1"/>
  <c r="DJ6" s="1"/>
  <c r="P7" i="274"/>
  <c r="P12"/>
  <c r="P18"/>
  <c r="P15"/>
  <c r="P6"/>
  <c r="P11"/>
  <c r="P9"/>
  <c r="P5"/>
  <c r="P4"/>
  <c r="P13"/>
  <c r="P8"/>
  <c r="P10"/>
  <c r="P14"/>
  <c r="P16"/>
  <c r="P17"/>
  <c r="BS4" i="4"/>
  <c r="BJ4"/>
  <c r="AW41"/>
  <c r="AY5"/>
  <c r="AD43" i="12"/>
  <c r="AD41"/>
  <c r="C35" i="34"/>
  <c r="C35" i="36" s="1"/>
  <c r="C35" i="39" s="1"/>
  <c r="C35" i="27" s="1"/>
  <c r="AJ36" i="3" s="1"/>
  <c r="AN36" s="1"/>
  <c r="C35" i="35"/>
  <c r="C35" i="37" s="1"/>
  <c r="C35" i="40" s="1"/>
  <c r="C35" i="28" s="1"/>
  <c r="BR43" i="12"/>
  <c r="BR38" i="13"/>
  <c r="BR41" s="1"/>
  <c r="BR41" i="12"/>
  <c r="J36" i="70"/>
  <c r="J38" i="71"/>
  <c r="J37" i="70" s="1"/>
  <c r="DC17" i="4"/>
  <c r="ED17"/>
  <c r="I14" i="47"/>
  <c r="C13" i="46" s="1"/>
  <c r="AC14" i="4" s="1"/>
  <c r="AG14" s="1"/>
  <c r="H15" i="47"/>
  <c r="EM16" i="4"/>
  <c r="DN43" i="12"/>
  <c r="DN41"/>
  <c r="GD35" i="3"/>
  <c r="CP43" i="12"/>
  <c r="CP38" i="13"/>
  <c r="CP41" s="1"/>
  <c r="CP41" i="12"/>
  <c r="AZ18" i="47"/>
  <c r="M17" i="46" s="1"/>
  <c r="DO18" i="4" s="1"/>
  <c r="DS18" s="1"/>
  <c r="AY19" i="47"/>
  <c r="C3" i="58"/>
  <c r="C3" i="57" s="1"/>
  <c r="H4" i="7" s="1"/>
  <c r="C4" i="57"/>
  <c r="H5" i="7" s="1"/>
  <c r="H41" s="1"/>
  <c r="DC11" i="4"/>
  <c r="BZ5"/>
  <c r="BX41"/>
  <c r="AP35" i="3"/>
  <c r="P37" i="11"/>
  <c r="Y36" i="10" s="1"/>
  <c r="N37" i="11"/>
  <c r="AA36" i="10" s="1"/>
  <c r="R37" i="11"/>
  <c r="X36" i="10" s="1"/>
  <c r="EM5" i="4"/>
  <c r="B35" i="35"/>
  <c r="B35" i="37" s="1"/>
  <c r="B35" i="40" s="1"/>
  <c r="B35" i="28" s="1"/>
  <c r="B35" i="34"/>
  <c r="B35" i="36" s="1"/>
  <c r="B35" i="39" s="1"/>
  <c r="B35" i="27" s="1"/>
  <c r="X36" i="3" s="1"/>
  <c r="AB36" s="1"/>
  <c r="AH19" i="47"/>
  <c r="AI18"/>
  <c r="I17" i="46" s="1"/>
  <c r="CE18" i="4" s="1"/>
  <c r="CI18" s="1"/>
  <c r="AE41"/>
  <c r="AG5"/>
  <c r="R18" i="47"/>
  <c r="E17" i="46" s="1"/>
  <c r="AU18" i="4" s="1"/>
  <c r="AY18" s="1"/>
  <c r="Q19" i="47"/>
  <c r="V43" i="12"/>
  <c r="V41"/>
  <c r="V38" i="13"/>
  <c r="V41" s="1"/>
  <c r="B10" i="75"/>
  <c r="K11" i="6"/>
  <c r="AD17" i="47"/>
  <c r="AE16"/>
  <c r="H15" i="46" s="1"/>
  <c r="BV16" i="4" s="1"/>
  <c r="BZ16" s="1"/>
  <c r="BJ43" i="12"/>
  <c r="BJ41"/>
  <c r="AT43"/>
  <c r="AT41"/>
  <c r="AT38" i="13"/>
  <c r="AT41" s="1"/>
  <c r="M36" i="34"/>
  <c r="M36" i="36" s="1"/>
  <c r="M36" i="39" s="1"/>
  <c r="M36" i="27" s="1"/>
  <c r="EZ37" i="3" s="1"/>
  <c r="FD37" s="1"/>
  <c r="M36" i="35"/>
  <c r="M36" i="37" s="1"/>
  <c r="M36" i="40" s="1"/>
  <c r="M36" i="28" s="1"/>
  <c r="G34" i="34"/>
  <c r="G34" i="36" s="1"/>
  <c r="G34" i="39" s="1"/>
  <c r="G34" i="27" s="1"/>
  <c r="CF35" i="3" s="1"/>
  <c r="CJ35" s="1"/>
  <c r="G34" i="35"/>
  <c r="G34" i="37" s="1"/>
  <c r="G34" i="40" s="1"/>
  <c r="G34" i="28" s="1"/>
  <c r="DU5" i="4"/>
  <c r="AL19" i="47"/>
  <c r="AM18"/>
  <c r="J17" i="46" s="1"/>
  <c r="CN18" i="4" s="1"/>
  <c r="CR18" s="1"/>
  <c r="DV35" i="3"/>
  <c r="Y19" i="47"/>
  <c r="Z18"/>
  <c r="G17" i="46" s="1"/>
  <c r="BM18" i="4" s="1"/>
  <c r="BQ18" s="1"/>
  <c r="CH5" i="78"/>
  <c r="CJ5" s="1"/>
  <c r="CK5" s="1"/>
  <c r="DH4" i="4" s="1"/>
  <c r="DJ4" s="1"/>
  <c r="BZ11" i="78"/>
  <c r="CB11" s="1"/>
  <c r="CC11" s="1"/>
  <c r="CY10" i="4" s="1"/>
  <c r="DA10" s="1"/>
  <c r="F35" i="35"/>
  <c r="F35" i="37" s="1"/>
  <c r="F35" i="40" s="1"/>
  <c r="F35" i="28" s="1"/>
  <c r="F35" i="34"/>
  <c r="F35" i="36" s="1"/>
  <c r="F35" i="39" s="1"/>
  <c r="F35" i="27" s="1"/>
  <c r="BT36" i="3" s="1"/>
  <c r="BX36" s="1"/>
  <c r="FF5"/>
  <c r="B36" i="70"/>
  <c r="B38" i="71"/>
  <c r="B37" i="70" s="1"/>
  <c r="CK17" i="4"/>
  <c r="M37" i="34"/>
  <c r="M37" i="36" s="1"/>
  <c r="M37" i="39" s="1"/>
  <c r="M37" i="27" s="1"/>
  <c r="EZ38" i="3" s="1"/>
  <c r="M37" i="35"/>
  <c r="M37" i="37" s="1"/>
  <c r="M37" i="40" s="1"/>
  <c r="M37" i="28" s="1"/>
  <c r="CT17" i="4"/>
  <c r="O11" i="75"/>
  <c r="BX12" i="6"/>
  <c r="C11" i="75"/>
  <c r="P12" i="6"/>
  <c r="M41" i="4"/>
  <c r="O5"/>
  <c r="CI5"/>
  <c r="CG41"/>
  <c r="S37" i="8"/>
  <c r="U37" s="1"/>
  <c r="E59" i="240"/>
  <c r="S38" i="8" s="1"/>
  <c r="E36" i="34"/>
  <c r="E36" i="36" s="1"/>
  <c r="E36" i="39" s="1"/>
  <c r="E36" i="27" s="1"/>
  <c r="BH37" i="3" s="1"/>
  <c r="BL37" s="1"/>
  <c r="E36" i="35"/>
  <c r="E36" i="37" s="1"/>
  <c r="E36" i="40" s="1"/>
  <c r="E36" i="28" s="1"/>
  <c r="N43" i="12"/>
  <c r="N41"/>
  <c r="BZ43"/>
  <c r="BZ41"/>
  <c r="BZ38" i="13"/>
  <c r="BZ41" s="1"/>
  <c r="BN12" i="6"/>
  <c r="M11" i="75"/>
  <c r="F36" i="70"/>
  <c r="F38" i="71"/>
  <c r="F37" i="70" s="1"/>
  <c r="AR14" i="4"/>
  <c r="FR35" i="3"/>
  <c r="K38" i="71"/>
  <c r="K37" i="70" s="1"/>
  <c r="K36"/>
  <c r="ED5" i="4"/>
  <c r="U12" i="6"/>
  <c r="D11" i="75"/>
  <c r="DL15" i="4"/>
  <c r="BJ5"/>
  <c r="G15"/>
  <c r="O15" s="1"/>
  <c r="AP15"/>
  <c r="N35" i="35"/>
  <c r="N35" i="37" s="1"/>
  <c r="N35" i="40" s="1"/>
  <c r="N35" i="28" s="1"/>
  <c r="N35" i="34"/>
  <c r="N35" i="36" s="1"/>
  <c r="N35" i="39" s="1"/>
  <c r="N35" i="27" s="1"/>
  <c r="FL36" i="3" s="1"/>
  <c r="FP36" s="1"/>
  <c r="FF36"/>
  <c r="CL34"/>
  <c r="BZ35"/>
  <c r="I37" i="34"/>
  <c r="I37" i="36" s="1"/>
  <c r="I37" i="39" s="1"/>
  <c r="I37" i="27" s="1"/>
  <c r="DD38" i="3" s="1"/>
  <c r="I37" i="35"/>
  <c r="I37" i="37" s="1"/>
  <c r="I37" i="40" s="1"/>
  <c r="I37" i="28" s="1"/>
  <c r="O37" i="70"/>
  <c r="O36"/>
  <c r="EM4" i="4"/>
  <c r="AT12" i="6"/>
  <c r="I11" i="75"/>
  <c r="N11"/>
  <c r="BS12" i="6"/>
  <c r="AL43" i="12"/>
  <c r="AL38" i="13"/>
  <c r="AL41" s="1"/>
  <c r="AL41" i="12"/>
  <c r="BB43"/>
  <c r="BB41"/>
  <c r="BB38" i="13"/>
  <c r="BB41" s="1"/>
  <c r="BI12" i="6"/>
  <c r="L11" i="75"/>
  <c r="BN36" i="3"/>
  <c r="Z5" i="4"/>
  <c r="F41" i="12"/>
  <c r="E37" i="34"/>
  <c r="E37" i="36" s="1"/>
  <c r="E37" i="39" s="1"/>
  <c r="E37" i="27" s="1"/>
  <c r="BH38" i="3" s="1"/>
  <c r="E37" i="35"/>
  <c r="E37" i="37" s="1"/>
  <c r="E37" i="40" s="1"/>
  <c r="E37" i="28" s="1"/>
  <c r="Q14" i="4"/>
  <c r="I4" i="35"/>
  <c r="I4" i="37" s="1"/>
  <c r="I3" i="29"/>
  <c r="I4" i="31"/>
  <c r="I5" i="32" s="1"/>
  <c r="I4" i="38" s="1"/>
  <c r="I4" i="34"/>
  <c r="I4" i="36" s="1"/>
  <c r="BI17" i="47"/>
  <c r="O16" i="46" s="1"/>
  <c r="EG17" i="4" s="1"/>
  <c r="EK17" s="1"/>
  <c r="BH18" i="47"/>
  <c r="DU17" i="4"/>
  <c r="DL5"/>
  <c r="K11" i="75"/>
  <c r="BD12" i="6"/>
  <c r="ED4" i="4"/>
  <c r="AD35" i="3"/>
  <c r="DJ36"/>
  <c r="G37" i="71"/>
  <c r="G35" i="70"/>
  <c r="Z4" i="4"/>
  <c r="C38" i="71"/>
  <c r="C37" i="70" s="1"/>
  <c r="C36"/>
  <c r="CH43" i="12"/>
  <c r="CH41"/>
  <c r="J35" i="35"/>
  <c r="J35" i="37" s="1"/>
  <c r="J35" i="40" s="1"/>
  <c r="J35" i="28" s="1"/>
  <c r="J35" i="34"/>
  <c r="J35" i="36" s="1"/>
  <c r="J35" i="39" s="1"/>
  <c r="J35" i="27" s="1"/>
  <c r="DP36" i="3" s="1"/>
  <c r="DT36" s="1"/>
  <c r="AQ19" i="47"/>
  <c r="AR18"/>
  <c r="K17" i="46" s="1"/>
  <c r="CW18" i="4" s="1"/>
  <c r="DA18" s="1"/>
  <c r="BE18" i="47"/>
  <c r="N17" i="46" s="1"/>
  <c r="DX18" i="4" s="1"/>
  <c r="EB18" s="1"/>
  <c r="BD19" i="47"/>
  <c r="AI13" i="4"/>
  <c r="FF4" i="3"/>
  <c r="K35" i="34"/>
  <c r="K35" i="36" s="1"/>
  <c r="K35" i="39" s="1"/>
  <c r="K35" i="27" s="1"/>
  <c r="EB36" i="3" s="1"/>
  <c r="EF36" s="1"/>
  <c r="K35" i="35"/>
  <c r="K35" i="37" s="1"/>
  <c r="K35" i="40" s="1"/>
  <c r="K35" i="28" s="1"/>
  <c r="CX43" i="12"/>
  <c r="CX41"/>
  <c r="F13" i="6"/>
  <c r="BA4" i="4"/>
  <c r="Z12" i="6"/>
  <c r="E11" i="75"/>
  <c r="AI4" i="4"/>
  <c r="CI8" i="76"/>
  <c r="CM9"/>
  <c r="BY10" i="78" s="1"/>
  <c r="J11" i="75"/>
  <c r="AY12" i="6"/>
  <c r="AU17" i="47"/>
  <c r="AV16"/>
  <c r="L15" i="46" s="1"/>
  <c r="DF16" i="4" s="1"/>
  <c r="DJ16" s="1"/>
  <c r="G11" i="75"/>
  <c r="AJ12" i="6"/>
  <c r="K38" i="11"/>
  <c r="C57" i="292"/>
  <c r="S38" i="11"/>
  <c r="F11" i="75"/>
  <c r="AE12" i="6"/>
  <c r="L17" i="47"/>
  <c r="M16"/>
  <c r="D15" i="46" s="1"/>
  <c r="AL16" i="4" s="1"/>
  <c r="H10" i="75"/>
  <c r="AO11" i="6"/>
  <c r="N36" i="70"/>
  <c r="N38" i="71"/>
  <c r="N37" i="70" s="1"/>
  <c r="EH35" i="3"/>
  <c r="I36" i="34"/>
  <c r="I36" i="36" s="1"/>
  <c r="I36" i="39" s="1"/>
  <c r="I36" i="27" s="1"/>
  <c r="DD37" i="3" s="1"/>
  <c r="DH37" s="1"/>
  <c r="I36" i="35"/>
  <c r="I36" i="37" s="1"/>
  <c r="I36" i="40" s="1"/>
  <c r="I36" i="28" s="1"/>
  <c r="O35" i="34"/>
  <c r="O35" i="36" s="1"/>
  <c r="O35" i="39" s="1"/>
  <c r="O35" i="27" s="1"/>
  <c r="FX36" i="3" s="1"/>
  <c r="GB36" s="1"/>
  <c r="O35" i="35"/>
  <c r="O35" i="37" s="1"/>
  <c r="O35" i="40" s="1"/>
  <c r="O35" i="28" s="1"/>
  <c r="DJ7" i="3"/>
  <c r="BA17" i="4"/>
  <c r="CG8" i="76"/>
  <c r="CK9"/>
  <c r="BW10" i="78" s="1"/>
  <c r="CB15" i="4"/>
  <c r="CT5"/>
  <c r="CK4"/>
  <c r="DF43" i="12"/>
  <c r="DF41"/>
  <c r="BS5" i="4"/>
  <c r="BS17"/>
  <c r="AR5"/>
  <c r="O30" i="274"/>
  <c r="O25"/>
  <c r="O37"/>
  <c r="O26"/>
  <c r="O32"/>
  <c r="O31"/>
  <c r="O36"/>
  <c r="O29"/>
  <c r="O24"/>
  <c r="O28"/>
  <c r="O34"/>
  <c r="O35"/>
  <c r="O33"/>
  <c r="O27"/>
  <c r="D37" i="34" l="1"/>
  <c r="D37" i="36" s="1"/>
  <c r="D37" i="39" s="1"/>
  <c r="D37" i="27" s="1"/>
  <c r="AV38" i="3" s="1"/>
  <c r="D37" i="35"/>
  <c r="D37" i="37" s="1"/>
  <c r="D37" i="40" s="1"/>
  <c r="D37" i="28" s="1"/>
  <c r="D18" i="47"/>
  <c r="E17"/>
  <c r="B16" i="46" s="1"/>
  <c r="T17" i="4" s="1"/>
  <c r="X17" s="1"/>
  <c r="Z17" s="1"/>
  <c r="U18" i="47"/>
  <c r="V17"/>
  <c r="F16" i="46" s="1"/>
  <c r="BD17" i="4" s="1"/>
  <c r="BH17" s="1"/>
  <c r="BJ17" s="1"/>
  <c r="H36" i="35"/>
  <c r="H36" i="37" s="1"/>
  <c r="H36" i="40" s="1"/>
  <c r="H36" i="28" s="1"/>
  <c r="H36" i="34"/>
  <c r="H36" i="36" s="1"/>
  <c r="H36" i="39" s="1"/>
  <c r="H36" i="27" s="1"/>
  <c r="CR37" i="3" s="1"/>
  <c r="CV37" s="1"/>
  <c r="CX37" s="1"/>
  <c r="I4" i="39"/>
  <c r="I4" i="27" s="1"/>
  <c r="DD5" i="3" s="1"/>
  <c r="DH5" s="1"/>
  <c r="DJ5" s="1"/>
  <c r="I4" i="40"/>
  <c r="I4" i="28" s="1"/>
  <c r="D36" i="34"/>
  <c r="D36" i="36" s="1"/>
  <c r="D36" i="39" s="1"/>
  <c r="D36" i="27" s="1"/>
  <c r="AV37" i="3" s="1"/>
  <c r="D36" i="35"/>
  <c r="D36" i="37" s="1"/>
  <c r="D36" i="40" s="1"/>
  <c r="D36" i="28" s="1"/>
  <c r="L37" i="35"/>
  <c r="L37" i="37" s="1"/>
  <c r="L37" i="40" s="1"/>
  <c r="L37" i="28" s="1"/>
  <c r="L37" i="34"/>
  <c r="L37" i="36" s="1"/>
  <c r="L37" i="39" s="1"/>
  <c r="L37" i="27" s="1"/>
  <c r="EN38" i="3" s="1"/>
  <c r="H37" i="35"/>
  <c r="H37" i="37" s="1"/>
  <c r="H37" i="40" s="1"/>
  <c r="H37" i="28" s="1"/>
  <c r="H37" i="34"/>
  <c r="H37" i="36" s="1"/>
  <c r="H37" i="39" s="1"/>
  <c r="H37" i="27" s="1"/>
  <c r="CR38" i="3" s="1"/>
  <c r="L36" i="35"/>
  <c r="L36" i="37" s="1"/>
  <c r="L36" i="40" s="1"/>
  <c r="L36" i="28" s="1"/>
  <c r="L36" i="34"/>
  <c r="L36" i="36" s="1"/>
  <c r="L36" i="39" s="1"/>
  <c r="L36" i="27" s="1"/>
  <c r="EN37" i="3" s="1"/>
  <c r="ER37" s="1"/>
  <c r="ET37" s="1"/>
  <c r="J36"/>
  <c r="P36" s="1"/>
  <c r="R36" s="1"/>
  <c r="AZ36"/>
  <c r="BB36" s="1"/>
  <c r="P36" i="274"/>
  <c r="P35"/>
  <c r="P33"/>
  <c r="P29"/>
  <c r="P24"/>
  <c r="P23"/>
  <c r="P30"/>
  <c r="P32"/>
  <c r="P28"/>
  <c r="P26"/>
  <c r="P31"/>
  <c r="P27"/>
  <c r="P25"/>
  <c r="P34"/>
  <c r="P37"/>
  <c r="S39" i="11"/>
  <c r="L39" s="1"/>
  <c r="K39"/>
  <c r="K41" s="1"/>
  <c r="DL16" i="4"/>
  <c r="E10" i="75"/>
  <c r="Z11" i="6"/>
  <c r="BD20" i="47"/>
  <c r="BE19"/>
  <c r="N18" i="46" s="1"/>
  <c r="DX19" i="4" s="1"/>
  <c r="EB19" s="1"/>
  <c r="DV36" i="3"/>
  <c r="C36" i="34"/>
  <c r="C36" i="36" s="1"/>
  <c r="C36" i="39" s="1"/>
  <c r="C36" i="27" s="1"/>
  <c r="AJ37" i="3" s="1"/>
  <c r="AN37" s="1"/>
  <c r="C36" i="35"/>
  <c r="C36" i="37" s="1"/>
  <c r="C36" i="40" s="1"/>
  <c r="C36" i="28" s="1"/>
  <c r="BH43" i="3"/>
  <c r="BL38"/>
  <c r="N10" i="75"/>
  <c r="BS11" i="6"/>
  <c r="DH38" i="3"/>
  <c r="F36" i="34"/>
  <c r="F36" i="36" s="1"/>
  <c r="F36" i="39" s="1"/>
  <c r="F36" i="27" s="1"/>
  <c r="BT37" i="3" s="1"/>
  <c r="BX37" s="1"/>
  <c r="F36" i="35"/>
  <c r="F36" i="37" s="1"/>
  <c r="F36" i="40" s="1"/>
  <c r="F36" i="28" s="1"/>
  <c r="B37" i="35"/>
  <c r="B37" i="37" s="1"/>
  <c r="B37" i="40" s="1"/>
  <c r="B37" i="28" s="1"/>
  <c r="B37" i="34"/>
  <c r="B37" i="36" s="1"/>
  <c r="B37" i="39" s="1"/>
  <c r="B37" i="27" s="1"/>
  <c r="X38" i="3" s="1"/>
  <c r="CB16" i="4"/>
  <c r="BA18"/>
  <c r="AH20" i="47"/>
  <c r="AI19"/>
  <c r="I18" i="46" s="1"/>
  <c r="CE19" i="4" s="1"/>
  <c r="CI19" s="1"/>
  <c r="AI14"/>
  <c r="J36" i="34"/>
  <c r="J36" i="36" s="1"/>
  <c r="J36" i="39" s="1"/>
  <c r="J36" i="27" s="1"/>
  <c r="DP37" i="3" s="1"/>
  <c r="DT37" s="1"/>
  <c r="J36" i="35"/>
  <c r="J36" i="37" s="1"/>
  <c r="J36" i="40" s="1"/>
  <c r="J36" i="28" s="1"/>
  <c r="CG7" i="76"/>
  <c r="CK8"/>
  <c r="BW9" i="78" s="1"/>
  <c r="DJ37" i="3"/>
  <c r="N36" i="34"/>
  <c r="N36" i="36" s="1"/>
  <c r="N36" i="39" s="1"/>
  <c r="N36" i="27" s="1"/>
  <c r="FL37" i="3" s="1"/>
  <c r="FP37" s="1"/>
  <c r="N36" i="35"/>
  <c r="N36" i="37" s="1"/>
  <c r="N36" i="40" s="1"/>
  <c r="N36" i="28" s="1"/>
  <c r="L18" i="47"/>
  <c r="M17"/>
  <c r="D16" i="46" s="1"/>
  <c r="AL17" i="4" s="1"/>
  <c r="P38" i="11"/>
  <c r="Y37" i="10" s="1"/>
  <c r="N38" i="11"/>
  <c r="AA37" i="10" s="1"/>
  <c r="R38" i="11"/>
  <c r="X37" i="10" s="1"/>
  <c r="AJ11" i="6"/>
  <c r="G10" i="75"/>
  <c r="J10"/>
  <c r="AY11" i="6"/>
  <c r="AR19" i="47"/>
  <c r="K18" i="46" s="1"/>
  <c r="CW19" i="4" s="1"/>
  <c r="DA19" s="1"/>
  <c r="AQ20" i="47"/>
  <c r="G38" i="71"/>
  <c r="G37" i="70" s="1"/>
  <c r="G36"/>
  <c r="EM17" i="4"/>
  <c r="FR36" i="3"/>
  <c r="F37" i="35"/>
  <c r="F37" i="37" s="1"/>
  <c r="F37" i="40" s="1"/>
  <c r="F37" i="28" s="1"/>
  <c r="F37" i="34"/>
  <c r="F37" i="36" s="1"/>
  <c r="F37" i="39" s="1"/>
  <c r="F37" i="27" s="1"/>
  <c r="BT38" i="3" s="1"/>
  <c r="EZ43"/>
  <c r="FD38"/>
  <c r="R19" i="47"/>
  <c r="E18" i="46" s="1"/>
  <c r="AU19" i="4" s="1"/>
  <c r="AY19" s="1"/>
  <c r="Q20" i="47"/>
  <c r="J37" i="35"/>
  <c r="J37" i="37" s="1"/>
  <c r="J37" i="40" s="1"/>
  <c r="J37" i="28" s="1"/>
  <c r="J37" i="34"/>
  <c r="J37" i="36" s="1"/>
  <c r="J37" i="39" s="1"/>
  <c r="J37" i="27" s="1"/>
  <c r="DP38" i="3" s="1"/>
  <c r="GD36"/>
  <c r="H9" i="75"/>
  <c r="AO10" i="6"/>
  <c r="F10" i="75"/>
  <c r="AE11" i="6"/>
  <c r="AV17" i="47"/>
  <c r="L16" i="46" s="1"/>
  <c r="DF17" i="4" s="1"/>
  <c r="DJ17" s="1"/>
  <c r="AU18" i="47"/>
  <c r="CM8" i="76"/>
  <c r="BY9" i="78" s="1"/>
  <c r="CI7" i="76"/>
  <c r="EH36" i="3"/>
  <c r="ED18" i="4"/>
  <c r="C37" i="34"/>
  <c r="C37" i="36" s="1"/>
  <c r="C37" i="39" s="1"/>
  <c r="C37" i="27" s="1"/>
  <c r="AJ38" i="3" s="1"/>
  <c r="C37" i="35"/>
  <c r="C37" i="37" s="1"/>
  <c r="C37" i="40" s="1"/>
  <c r="C37" i="28" s="1"/>
  <c r="BD11" i="6"/>
  <c r="K10" i="75"/>
  <c r="I10"/>
  <c r="AT11" i="6"/>
  <c r="O36" i="35"/>
  <c r="O36" i="37" s="1"/>
  <c r="O36" i="40" s="1"/>
  <c r="O36" i="28" s="1"/>
  <c r="O36" i="34"/>
  <c r="O36" i="36" s="1"/>
  <c r="O36" i="39" s="1"/>
  <c r="O36" i="27" s="1"/>
  <c r="FX37" i="3" s="1"/>
  <c r="GB37" s="1"/>
  <c r="AR15" i="4"/>
  <c r="D10" i="75"/>
  <c r="U11" i="6"/>
  <c r="K36" i="34"/>
  <c r="K36" i="36" s="1"/>
  <c r="K36" i="39" s="1"/>
  <c r="K36" i="27" s="1"/>
  <c r="EB37" i="3" s="1"/>
  <c r="EF37" s="1"/>
  <c r="K36" i="35"/>
  <c r="K36" i="37" s="1"/>
  <c r="K36" i="40" s="1"/>
  <c r="K36" i="28" s="1"/>
  <c r="M10" i="75"/>
  <c r="BN11" i="6"/>
  <c r="BN37" i="3"/>
  <c r="CK5" i="4"/>
  <c r="P11" i="6"/>
  <c r="C10" i="75"/>
  <c r="B36" i="34"/>
  <c r="B36" i="36" s="1"/>
  <c r="B36" i="39" s="1"/>
  <c r="B36" i="27" s="1"/>
  <c r="X37" i="3" s="1"/>
  <c r="AB37" s="1"/>
  <c r="B36" i="35"/>
  <c r="B36" i="37" s="1"/>
  <c r="B36" i="40" s="1"/>
  <c r="B36" i="28" s="1"/>
  <c r="DL4" i="4"/>
  <c r="BS18"/>
  <c r="CT18"/>
  <c r="AE17" i="47"/>
  <c r="H16" i="46" s="1"/>
  <c r="BV17" i="4" s="1"/>
  <c r="BZ17" s="1"/>
  <c r="AD18" i="47"/>
  <c r="AI5" i="4"/>
  <c r="AD36" i="3"/>
  <c r="CB5" i="4"/>
  <c r="G52" i="7"/>
  <c r="G53"/>
  <c r="AP36" i="3"/>
  <c r="L10" i="75"/>
  <c r="BI11" i="6"/>
  <c r="BX11"/>
  <c r="O10" i="75"/>
  <c r="DC10" i="4"/>
  <c r="B9" i="75"/>
  <c r="K10" i="6"/>
  <c r="CK18" i="4"/>
  <c r="DU18"/>
  <c r="I15" i="47"/>
  <c r="C14" i="46" s="1"/>
  <c r="AC15" i="4" s="1"/>
  <c r="AG15" s="1"/>
  <c r="H16" i="47"/>
  <c r="N37" i="35"/>
  <c r="N37" i="37" s="1"/>
  <c r="N37" i="40" s="1"/>
  <c r="N37" i="28" s="1"/>
  <c r="N37" i="34"/>
  <c r="N37" i="36" s="1"/>
  <c r="N37" i="39" s="1"/>
  <c r="N37" i="27" s="1"/>
  <c r="FL38" i="3" s="1"/>
  <c r="G16" i="4"/>
  <c r="O16" s="1"/>
  <c r="AP16"/>
  <c r="DC18"/>
  <c r="G35" i="34"/>
  <c r="G35" i="36" s="1"/>
  <c r="G35" i="39" s="1"/>
  <c r="G35" i="27" s="1"/>
  <c r="CF36" i="3" s="1"/>
  <c r="CJ36" s="1"/>
  <c r="G35" i="35"/>
  <c r="G35" i="37" s="1"/>
  <c r="G35" i="40" s="1"/>
  <c r="G35" i="28" s="1"/>
  <c r="BI18" i="47"/>
  <c r="O17" i="46" s="1"/>
  <c r="EG18" i="4" s="1"/>
  <c r="EK18" s="1"/>
  <c r="BH19" i="47"/>
  <c r="I3" i="34"/>
  <c r="I3" i="36" s="1"/>
  <c r="I3" i="31"/>
  <c r="I4" i="32" s="1"/>
  <c r="I3" i="38" s="1"/>
  <c r="I3" i="35"/>
  <c r="I3" i="37" s="1"/>
  <c r="O37" i="35"/>
  <c r="O37" i="37" s="1"/>
  <c r="O37" i="40" s="1"/>
  <c r="O37" i="28" s="1"/>
  <c r="O37" i="34"/>
  <c r="O37" i="36" s="1"/>
  <c r="O37" i="39" s="1"/>
  <c r="O37" i="27" s="1"/>
  <c r="FX38" i="3" s="1"/>
  <c r="Q15" i="4"/>
  <c r="F12" i="6"/>
  <c r="K37" i="34"/>
  <c r="K37" i="36" s="1"/>
  <c r="K37" i="39" s="1"/>
  <c r="K37" i="27" s="1"/>
  <c r="EB38" i="3" s="1"/>
  <c r="K37" i="35"/>
  <c r="K37" i="37" s="1"/>
  <c r="K37" i="40" s="1"/>
  <c r="K37" i="28" s="1"/>
  <c r="S41" i="8"/>
  <c r="U38"/>
  <c r="Q5" i="4"/>
  <c r="BZ36" i="3"/>
  <c r="Z19" i="47"/>
  <c r="G18" i="46" s="1"/>
  <c r="BM19" i="4" s="1"/>
  <c r="BQ19" s="1"/>
  <c r="Y20" i="47"/>
  <c r="AL20"/>
  <c r="AM19"/>
  <c r="J18" i="46" s="1"/>
  <c r="CN19" i="4" s="1"/>
  <c r="CR19" s="1"/>
  <c r="CL35" i="3"/>
  <c r="FF37"/>
  <c r="AY20" i="47"/>
  <c r="AZ19"/>
  <c r="M18" i="46" s="1"/>
  <c r="DO19" i="4" s="1"/>
  <c r="DS19" s="1"/>
  <c r="BA5"/>
  <c r="BZ10" i="78"/>
  <c r="CB10" s="1"/>
  <c r="CC10" s="1"/>
  <c r="CY9" i="4" s="1"/>
  <c r="DA9" s="1"/>
  <c r="L38" i="11"/>
  <c r="Z37" i="10" s="1"/>
  <c r="ER38" i="3" l="1"/>
  <c r="EN43"/>
  <c r="U19" i="47"/>
  <c r="V18"/>
  <c r="F17" i="46" s="1"/>
  <c r="BD18" i="4" s="1"/>
  <c r="BH18" s="1"/>
  <c r="BJ18" s="1"/>
  <c r="AZ37" i="3"/>
  <c r="BB37" s="1"/>
  <c r="J37"/>
  <c r="P37" s="1"/>
  <c r="R37" s="1"/>
  <c r="E18" i="47"/>
  <c r="B17" i="46" s="1"/>
  <c r="T18" i="4" s="1"/>
  <c r="X18" s="1"/>
  <c r="Z18" s="1"/>
  <c r="D19" i="47"/>
  <c r="AZ38" i="3"/>
  <c r="AV43"/>
  <c r="J38"/>
  <c r="CV38"/>
  <c r="CR43"/>
  <c r="BZ9" i="78"/>
  <c r="CB9" s="1"/>
  <c r="CC9" s="1"/>
  <c r="CY8" i="4" s="1"/>
  <c r="DA8" s="1"/>
  <c r="DC8" s="1"/>
  <c r="DD43" i="3"/>
  <c r="G54" i="7"/>
  <c r="G55" s="1"/>
  <c r="K53" s="1"/>
  <c r="CI6" i="76"/>
  <c r="CM7"/>
  <c r="BY8" i="78" s="1"/>
  <c r="FF38" i="3"/>
  <c r="FD41"/>
  <c r="DH41"/>
  <c r="DJ38"/>
  <c r="ED19" i="4"/>
  <c r="AD19" i="47"/>
  <c r="AE18"/>
  <c r="H17" i="46" s="1"/>
  <c r="BV18" i="4" s="1"/>
  <c r="BZ18" s="1"/>
  <c r="F11" i="6"/>
  <c r="AJ43" i="3"/>
  <c r="AN38"/>
  <c r="DL17" i="4"/>
  <c r="H8" i="75"/>
  <c r="AO9" i="6"/>
  <c r="BA19" i="4"/>
  <c r="L19" i="47"/>
  <c r="M18"/>
  <c r="D17" i="46" s="1"/>
  <c r="AL18" i="4" s="1"/>
  <c r="DV37" i="3"/>
  <c r="BZ37"/>
  <c r="N9" i="75"/>
  <c r="BS10" i="6"/>
  <c r="E9" i="75"/>
  <c r="Z10" i="6"/>
  <c r="S41" i="11"/>
  <c r="P39"/>
  <c r="R39"/>
  <c r="N39"/>
  <c r="DC9" i="4"/>
  <c r="FX43" i="3"/>
  <c r="GB38"/>
  <c r="I16" i="47"/>
  <c r="C15" i="46" s="1"/>
  <c r="AC16" i="4" s="1"/>
  <c r="AG16" s="1"/>
  <c r="H17" i="47"/>
  <c r="AD37" i="3"/>
  <c r="M9" i="75"/>
  <c r="BN10" i="6"/>
  <c r="G36" i="34"/>
  <c r="G36" i="36" s="1"/>
  <c r="G36" i="39" s="1"/>
  <c r="G36" i="27" s="1"/>
  <c r="CF37" i="3" s="1"/>
  <c r="CJ37" s="1"/>
  <c r="G36" i="35"/>
  <c r="G36" i="37" s="1"/>
  <c r="G36" i="40" s="1"/>
  <c r="G36" i="28" s="1"/>
  <c r="X43" i="3"/>
  <c r="AB38"/>
  <c r="L41" i="11"/>
  <c r="Z38" i="10"/>
  <c r="Z41" s="1"/>
  <c r="AZ20" i="47"/>
  <c r="M19" i="46" s="1"/>
  <c r="DO20" i="4" s="1"/>
  <c r="DS20" s="1"/>
  <c r="AY21" i="47"/>
  <c r="EB43" i="3"/>
  <c r="EF38"/>
  <c r="DU19" i="4"/>
  <c r="Z20" i="47"/>
  <c r="G19" i="46" s="1"/>
  <c r="BM20" i="4" s="1"/>
  <c r="BQ20" s="1"/>
  <c r="Y21" i="47"/>
  <c r="BI19"/>
  <c r="O18" i="46" s="1"/>
  <c r="EG19" i="4" s="1"/>
  <c r="EK19" s="1"/>
  <c r="BH20" i="47"/>
  <c r="FL43" i="3"/>
  <c r="FP38"/>
  <c r="O9" i="75"/>
  <c r="BX10" i="6"/>
  <c r="EH37" i="3"/>
  <c r="GD37"/>
  <c r="K9" i="75"/>
  <c r="BD10" i="6"/>
  <c r="AU19" i="47"/>
  <c r="AV18"/>
  <c r="L17" i="46" s="1"/>
  <c r="DF18" i="4" s="1"/>
  <c r="DJ18" s="1"/>
  <c r="R20" i="47"/>
  <c r="E19" i="46" s="1"/>
  <c r="AU20" i="4" s="1"/>
  <c r="AY20" s="1"/>
  <c r="Q21" i="47"/>
  <c r="BT43" i="3"/>
  <c r="BX38"/>
  <c r="DC19" i="4"/>
  <c r="G17"/>
  <c r="O17" s="1"/>
  <c r="AP17"/>
  <c r="I3" i="40"/>
  <c r="I3" i="28" s="1"/>
  <c r="CT19" i="4"/>
  <c r="U41" i="8"/>
  <c r="P51"/>
  <c r="P52"/>
  <c r="AR16" i="4"/>
  <c r="CB17"/>
  <c r="D9" i="75"/>
  <c r="U10" i="6"/>
  <c r="AY10"/>
  <c r="J9" i="75"/>
  <c r="CK19" i="4"/>
  <c r="BL41" i="3"/>
  <c r="BN38"/>
  <c r="BS19" i="4"/>
  <c r="EM18"/>
  <c r="AL21" i="47"/>
  <c r="AM20"/>
  <c r="J19" i="46" s="1"/>
  <c r="CN20" i="4" s="1"/>
  <c r="CR20" s="1"/>
  <c r="CL36" i="3"/>
  <c r="Q16" i="4"/>
  <c r="AI15"/>
  <c r="B8" i="75"/>
  <c r="K9" i="6"/>
  <c r="L9" i="75"/>
  <c r="BI10" i="6"/>
  <c r="C9" i="75"/>
  <c r="P10" i="6"/>
  <c r="I9" i="75"/>
  <c r="AT10" i="6"/>
  <c r="F9" i="75"/>
  <c r="AE10" i="6"/>
  <c r="DP43" i="3"/>
  <c r="DT38"/>
  <c r="G37" i="34"/>
  <c r="G37" i="36" s="1"/>
  <c r="G37" i="39" s="1"/>
  <c r="G37" i="27" s="1"/>
  <c r="CF38" i="3" s="1"/>
  <c r="G37" i="35"/>
  <c r="G37" i="37" s="1"/>
  <c r="G37" i="40" s="1"/>
  <c r="G37" i="28" s="1"/>
  <c r="AQ21" i="47"/>
  <c r="AR20"/>
  <c r="K19" i="46" s="1"/>
  <c r="CW20" i="4" s="1"/>
  <c r="DA20" s="1"/>
  <c r="G9" i="75"/>
  <c r="AJ10" i="6"/>
  <c r="FR37" i="3"/>
  <c r="CG6" i="76"/>
  <c r="CK7"/>
  <c r="BW8" i="78" s="1"/>
  <c r="AI20" i="47"/>
  <c r="I19" i="46" s="1"/>
  <c r="CE20" i="4" s="1"/>
  <c r="CI20" s="1"/>
  <c r="AH21" i="47"/>
  <c r="AP37" i="3"/>
  <c r="BE20" i="47"/>
  <c r="N19" i="46" s="1"/>
  <c r="DX20" i="4" s="1"/>
  <c r="EB20" s="1"/>
  <c r="BD21" i="47"/>
  <c r="I3" i="39"/>
  <c r="I3" i="27" s="1"/>
  <c r="DD4" i="3" s="1"/>
  <c r="DH4" s="1"/>
  <c r="BB38" l="1"/>
  <c r="BB41" s="1"/>
  <c r="AZ41"/>
  <c r="K54" i="7"/>
  <c r="ER41" i="3"/>
  <c r="ET38"/>
  <c r="ET41" s="1"/>
  <c r="J43"/>
  <c r="P38"/>
  <c r="V19" i="47"/>
  <c r="F18" i="46" s="1"/>
  <c r="BD19" i="4" s="1"/>
  <c r="BH19" s="1"/>
  <c r="BJ19" s="1"/>
  <c r="U20" i="47"/>
  <c r="CX38" i="3"/>
  <c r="CX41" s="1"/>
  <c r="CV41"/>
  <c r="E19" i="47"/>
  <c r="B18" i="46" s="1"/>
  <c r="T19" i="4" s="1"/>
  <c r="X19" s="1"/>
  <c r="Z19" s="1"/>
  <c r="D20" i="47"/>
  <c r="DC20" i="4"/>
  <c r="AR17"/>
  <c r="BX41" i="3"/>
  <c r="BZ38"/>
  <c r="DL18" i="4"/>
  <c r="BI20" i="47"/>
  <c r="O19" i="46" s="1"/>
  <c r="EG20" i="4" s="1"/>
  <c r="EK20" s="1"/>
  <c r="BH21" i="47"/>
  <c r="AY22"/>
  <c r="AZ21"/>
  <c r="M20" i="46" s="1"/>
  <c r="DO21" i="4" s="1"/>
  <c r="DS21" s="1"/>
  <c r="AB41" i="3"/>
  <c r="AD38"/>
  <c r="AI16" i="4"/>
  <c r="BS9" i="6"/>
  <c r="N8" i="75"/>
  <c r="L20" i="47"/>
  <c r="M19"/>
  <c r="D18" i="46" s="1"/>
  <c r="AL19" i="4" s="1"/>
  <c r="AO8" i="6"/>
  <c r="H7" i="75"/>
  <c r="AD20" i="47"/>
  <c r="AE19"/>
  <c r="H18" i="46" s="1"/>
  <c r="BV19" i="4" s="1"/>
  <c r="BZ19" s="1"/>
  <c r="DJ41" i="3"/>
  <c r="E38" i="7"/>
  <c r="AE5"/>
  <c r="DP5" i="10" s="1"/>
  <c r="DT5" s="1"/>
  <c r="AA5" i="7"/>
  <c r="CX5" i="10" s="1"/>
  <c r="W5" i="7"/>
  <c r="CF5" i="10" s="1"/>
  <c r="S5" i="7"/>
  <c r="BN5" i="10" s="1"/>
  <c r="BR5" s="1"/>
  <c r="O5" i="7"/>
  <c r="AV5" i="10" s="1"/>
  <c r="K5" i="7"/>
  <c r="AD5" i="10" s="1"/>
  <c r="AH5" s="1"/>
  <c r="K38" i="7"/>
  <c r="O38"/>
  <c r="S38"/>
  <c r="W38"/>
  <c r="AA38"/>
  <c r="AE38"/>
  <c r="K55"/>
  <c r="I5"/>
  <c r="U5" i="10" s="1"/>
  <c r="AG5" i="7"/>
  <c r="DY5" i="10" s="1"/>
  <c r="EC5" s="1"/>
  <c r="AC5" i="7"/>
  <c r="DG5" i="10" s="1"/>
  <c r="DK5" s="1"/>
  <c r="Y5" i="7"/>
  <c r="CO5" i="10" s="1"/>
  <c r="CS5" s="1"/>
  <c r="U5" i="7"/>
  <c r="BW5" i="10" s="1"/>
  <c r="Q5" i="7"/>
  <c r="BE5" i="10" s="1"/>
  <c r="M5" i="7"/>
  <c r="AM5" i="10" s="1"/>
  <c r="G5" i="7"/>
  <c r="L5" i="10" s="1"/>
  <c r="P5" s="1"/>
  <c r="Q38" i="7"/>
  <c r="AG38"/>
  <c r="M38"/>
  <c r="AC38"/>
  <c r="G38"/>
  <c r="Y38"/>
  <c r="U38"/>
  <c r="I38"/>
  <c r="AG35"/>
  <c r="DY35" i="10" s="1"/>
  <c r="EC35" s="1"/>
  <c r="AA34" i="7"/>
  <c r="CX34" i="10" s="1"/>
  <c r="W34" i="7"/>
  <c r="CF34" i="10" s="1"/>
  <c r="U34" i="7"/>
  <c r="BW34" i="10" s="1"/>
  <c r="Q34" i="7"/>
  <c r="BE34" i="10" s="1"/>
  <c r="O34" i="7"/>
  <c r="AV34" i="10" s="1"/>
  <c r="AC33" i="7"/>
  <c r="DG33" i="10" s="1"/>
  <c r="DK33" s="1"/>
  <c r="W33" i="7"/>
  <c r="CF33" i="10" s="1"/>
  <c r="U33" i="7"/>
  <c r="BW33" i="10" s="1"/>
  <c r="S33" i="7"/>
  <c r="BN33" i="10" s="1"/>
  <c r="BR33" s="1"/>
  <c r="K33" i="7"/>
  <c r="AD33" i="10" s="1"/>
  <c r="AH33" s="1"/>
  <c r="G33" i="7"/>
  <c r="L33" i="10" s="1"/>
  <c r="P33" s="1"/>
  <c r="AC32" i="7"/>
  <c r="DG32" i="10" s="1"/>
  <c r="DK32" s="1"/>
  <c r="W32" i="7"/>
  <c r="CF32" i="10" s="1"/>
  <c r="U32" i="7"/>
  <c r="BW32" i="10" s="1"/>
  <c r="S32" i="7"/>
  <c r="BN32" i="10" s="1"/>
  <c r="BR32" s="1"/>
  <c r="K32" i="7"/>
  <c r="AD32" i="10" s="1"/>
  <c r="AH32" s="1"/>
  <c r="G32" i="7"/>
  <c r="L32" i="10" s="1"/>
  <c r="P32" s="1"/>
  <c r="AC31" i="7"/>
  <c r="DG31" i="10" s="1"/>
  <c r="DK31" s="1"/>
  <c r="W31" i="7"/>
  <c r="CF31" i="10" s="1"/>
  <c r="U31" i="7"/>
  <c r="BW31" i="10" s="1"/>
  <c r="S31" i="7"/>
  <c r="BN31" i="10" s="1"/>
  <c r="BR31" s="1"/>
  <c r="K31" i="7"/>
  <c r="AD31" i="10" s="1"/>
  <c r="AH31" s="1"/>
  <c r="G31" i="7"/>
  <c r="L31" i="10" s="1"/>
  <c r="P31" s="1"/>
  <c r="AC30" i="7"/>
  <c r="DG30" i="10" s="1"/>
  <c r="DK30" s="1"/>
  <c r="AE34" i="7"/>
  <c r="DP34" i="10" s="1"/>
  <c r="DT34" s="1"/>
  <c r="Q35" i="7"/>
  <c r="BE35" i="10" s="1"/>
  <c r="O35" i="7"/>
  <c r="AV35" i="10" s="1"/>
  <c r="AG33" i="7"/>
  <c r="DY33" i="10" s="1"/>
  <c r="EC33" s="1"/>
  <c r="AG32" i="7"/>
  <c r="DY32" i="10" s="1"/>
  <c r="EC32" s="1"/>
  <c r="AE32" i="7"/>
  <c r="DP32" i="10" s="1"/>
  <c r="DT32" s="1"/>
  <c r="Y32" i="7"/>
  <c r="CO32" i="10" s="1"/>
  <c r="CS32" s="1"/>
  <c r="Q32" i="7"/>
  <c r="BE32" i="10" s="1"/>
  <c r="AE31" i="7"/>
  <c r="DP31" i="10" s="1"/>
  <c r="DT31" s="1"/>
  <c r="Y31" i="7"/>
  <c r="CO31" i="10" s="1"/>
  <c r="CS31" s="1"/>
  <c r="Q31" i="7"/>
  <c r="BE31" i="10" s="1"/>
  <c r="AC35" i="7"/>
  <c r="DG35" i="10" s="1"/>
  <c r="DK35" s="1"/>
  <c r="W35" i="7"/>
  <c r="CF35" i="10" s="1"/>
  <c r="S35" i="7"/>
  <c r="BN35" i="10" s="1"/>
  <c r="BR35" s="1"/>
  <c r="M34" i="7"/>
  <c r="AM34" i="10" s="1"/>
  <c r="K35" i="7"/>
  <c r="AD35" i="10" s="1"/>
  <c r="AH35" s="1"/>
  <c r="AA33" i="7"/>
  <c r="CX33" i="10" s="1"/>
  <c r="O33" i="7"/>
  <c r="AV33" i="10" s="1"/>
  <c r="I33" i="7"/>
  <c r="U33" i="10" s="1"/>
  <c r="AG31" i="7"/>
  <c r="DY31" i="10" s="1"/>
  <c r="EC31" s="1"/>
  <c r="AG30" i="7"/>
  <c r="DY30" i="10" s="1"/>
  <c r="EC30" s="1"/>
  <c r="AE30" i="7"/>
  <c r="DP30" i="10" s="1"/>
  <c r="DT30" s="1"/>
  <c r="AA30" i="7"/>
  <c r="CX30" i="10" s="1"/>
  <c r="Y30" i="7"/>
  <c r="CO30" i="10" s="1"/>
  <c r="CS30" s="1"/>
  <c r="Q30" i="7"/>
  <c r="BE30" i="10" s="1"/>
  <c r="O30" i="7"/>
  <c r="AV30" i="10" s="1"/>
  <c r="AE29" i="7"/>
  <c r="DP29" i="10" s="1"/>
  <c r="DT29" s="1"/>
  <c r="AA29" i="7"/>
  <c r="CX29" i="10" s="1"/>
  <c r="Y29" i="7"/>
  <c r="CO29" i="10" s="1"/>
  <c r="CS29" s="1"/>
  <c r="Q29" i="7"/>
  <c r="BE29" i="10" s="1"/>
  <c r="O29" i="7"/>
  <c r="AV29" i="10" s="1"/>
  <c r="AE28" i="7"/>
  <c r="DP28" i="10" s="1"/>
  <c r="DT28" s="1"/>
  <c r="AA28" i="7"/>
  <c r="CX28" i="10" s="1"/>
  <c r="Y28" i="7"/>
  <c r="CO28" i="10" s="1"/>
  <c r="CS28" s="1"/>
  <c r="Q28" i="7"/>
  <c r="BE28" i="10" s="1"/>
  <c r="O28" i="7"/>
  <c r="AV28" i="10" s="1"/>
  <c r="AE27" i="7"/>
  <c r="DP27" i="10" s="1"/>
  <c r="DT27" s="1"/>
  <c r="AA27" i="7"/>
  <c r="CX27" i="10" s="1"/>
  <c r="Y27" i="7"/>
  <c r="CO27" i="10" s="1"/>
  <c r="CS27" s="1"/>
  <c r="Q27" i="7"/>
  <c r="BE27" i="10" s="1"/>
  <c r="O27" i="7"/>
  <c r="AV27" i="10" s="1"/>
  <c r="AE26" i="7"/>
  <c r="DP26" i="10" s="1"/>
  <c r="DT26" s="1"/>
  <c r="AA26" i="7"/>
  <c r="CX26" i="10" s="1"/>
  <c r="Y26" i="7"/>
  <c r="CO26" i="10" s="1"/>
  <c r="CS26" s="1"/>
  <c r="Q26" i="7"/>
  <c r="BE26" i="10" s="1"/>
  <c r="O26" i="7"/>
  <c r="AV26" i="10" s="1"/>
  <c r="AE25" i="7"/>
  <c r="DP25" i="10" s="1"/>
  <c r="DT25" s="1"/>
  <c r="AA25" i="7"/>
  <c r="CX25" i="10" s="1"/>
  <c r="Y25" i="7"/>
  <c r="CO25" i="10" s="1"/>
  <c r="CS25" s="1"/>
  <c r="Q25" i="7"/>
  <c r="BE25" i="10" s="1"/>
  <c r="O25" i="7"/>
  <c r="AV25" i="10" s="1"/>
  <c r="AE24" i="7"/>
  <c r="DP24" i="10" s="1"/>
  <c r="DT24" s="1"/>
  <c r="AA24" i="7"/>
  <c r="CX24" i="10" s="1"/>
  <c r="Y24" i="7"/>
  <c r="CO24" i="10" s="1"/>
  <c r="CS24" s="1"/>
  <c r="Q24" i="7"/>
  <c r="BE24" i="10" s="1"/>
  <c r="O24" i="7"/>
  <c r="AV24" i="10" s="1"/>
  <c r="AE23" i="7"/>
  <c r="DP23" i="10" s="1"/>
  <c r="DT23" s="1"/>
  <c r="AA23" i="7"/>
  <c r="CX23" i="10" s="1"/>
  <c r="Y23" i="7"/>
  <c r="CO23" i="10" s="1"/>
  <c r="CS23" s="1"/>
  <c r="Q23" i="7"/>
  <c r="BE23" i="10" s="1"/>
  <c r="O23" i="7"/>
  <c r="AV23" i="10" s="1"/>
  <c r="AE22" i="7"/>
  <c r="DP22" i="10" s="1"/>
  <c r="DT22" s="1"/>
  <c r="AA22" i="7"/>
  <c r="CX22" i="10" s="1"/>
  <c r="Y22" i="7"/>
  <c r="CO22" i="10" s="1"/>
  <c r="CS22" s="1"/>
  <c r="Q22" i="7"/>
  <c r="BE22" i="10" s="1"/>
  <c r="O22" i="7"/>
  <c r="AV22" i="10" s="1"/>
  <c r="AE21" i="7"/>
  <c r="DP21" i="10" s="1"/>
  <c r="DT21" s="1"/>
  <c r="AA21" i="7"/>
  <c r="CX21" i="10" s="1"/>
  <c r="Y21" i="7"/>
  <c r="CO21" i="10" s="1"/>
  <c r="CS21" s="1"/>
  <c r="Q21" i="7"/>
  <c r="BE21" i="10" s="1"/>
  <c r="O21" i="7"/>
  <c r="AV21" i="10" s="1"/>
  <c r="AE20" i="7"/>
  <c r="DP20" i="10" s="1"/>
  <c r="DT20" s="1"/>
  <c r="AA20" i="7"/>
  <c r="CX20" i="10" s="1"/>
  <c r="Y20" i="7"/>
  <c r="CO20" i="10" s="1"/>
  <c r="CS20" s="1"/>
  <c r="Q20" i="7"/>
  <c r="BE20" i="10" s="1"/>
  <c r="O20" i="7"/>
  <c r="AV20" i="10" s="1"/>
  <c r="AE19" i="7"/>
  <c r="DP19" i="10" s="1"/>
  <c r="DT19" s="1"/>
  <c r="AA19" i="7"/>
  <c r="CX19" i="10" s="1"/>
  <c r="Y19" i="7"/>
  <c r="CO19" i="10" s="1"/>
  <c r="CS19" s="1"/>
  <c r="Q19" i="7"/>
  <c r="BE19" i="10" s="1"/>
  <c r="O19" i="7"/>
  <c r="AV19" i="10" s="1"/>
  <c r="AE18" i="7"/>
  <c r="DP18" i="10" s="1"/>
  <c r="DT18" s="1"/>
  <c r="AA18" i="7"/>
  <c r="CX18" i="10" s="1"/>
  <c r="Y18" i="7"/>
  <c r="CO18" i="10" s="1"/>
  <c r="CS18" s="1"/>
  <c r="Q18" i="7"/>
  <c r="BE18" i="10" s="1"/>
  <c r="O18" i="7"/>
  <c r="AV18" i="10" s="1"/>
  <c r="AE17" i="7"/>
  <c r="DP17" i="10" s="1"/>
  <c r="DT17" s="1"/>
  <c r="AA17" i="7"/>
  <c r="CX17" i="10" s="1"/>
  <c r="Y17" i="7"/>
  <c r="CO17" i="10" s="1"/>
  <c r="CS17" s="1"/>
  <c r="Q17" i="7"/>
  <c r="BE17" i="10" s="1"/>
  <c r="O17" i="7"/>
  <c r="AV17" i="10" s="1"/>
  <c r="AE16" i="7"/>
  <c r="DP16" i="10" s="1"/>
  <c r="DT16" s="1"/>
  <c r="AA16" i="7"/>
  <c r="CX16" i="10" s="1"/>
  <c r="Y16" i="7"/>
  <c r="CO16" i="10" s="1"/>
  <c r="CS16" s="1"/>
  <c r="Q16" i="7"/>
  <c r="BE16" i="10" s="1"/>
  <c r="O16" i="7"/>
  <c r="AV16" i="10" s="1"/>
  <c r="AE15" i="7"/>
  <c r="DP15" i="10" s="1"/>
  <c r="DT15" s="1"/>
  <c r="AA15" i="7"/>
  <c r="CX15" i="10" s="1"/>
  <c r="Y15" i="7"/>
  <c r="CO15" i="10" s="1"/>
  <c r="CS15" s="1"/>
  <c r="Q15" i="7"/>
  <c r="BE15" i="10" s="1"/>
  <c r="O15" i="7"/>
  <c r="AV15" i="10" s="1"/>
  <c r="AE14" i="7"/>
  <c r="DP14" i="10" s="1"/>
  <c r="DT14" s="1"/>
  <c r="AA14" i="7"/>
  <c r="CX14" i="10" s="1"/>
  <c r="Y14" i="7"/>
  <c r="CO14" i="10" s="1"/>
  <c r="CS14" s="1"/>
  <c r="Q14" i="7"/>
  <c r="BE14" i="10" s="1"/>
  <c r="O14" i="7"/>
  <c r="AV14" i="10" s="1"/>
  <c r="AC34" i="7"/>
  <c r="DG34" i="10" s="1"/>
  <c r="DK34" s="1"/>
  <c r="Y35" i="7"/>
  <c r="CO35" i="10" s="1"/>
  <c r="CS35" s="1"/>
  <c r="S34" i="7"/>
  <c r="BN34" i="10" s="1"/>
  <c r="BR34" s="1"/>
  <c r="M35" i="7"/>
  <c r="AM35" i="10" s="1"/>
  <c r="K34" i="7"/>
  <c r="AD34" i="10" s="1"/>
  <c r="AH34" s="1"/>
  <c r="I34" i="7"/>
  <c r="U34" i="10" s="1"/>
  <c r="G35" i="7"/>
  <c r="L35" i="10" s="1"/>
  <c r="P35" s="1"/>
  <c r="M33" i="7"/>
  <c r="AM33" i="10" s="1"/>
  <c r="AA32" i="7"/>
  <c r="CX32" i="10" s="1"/>
  <c r="O32" i="7"/>
  <c r="AV32" i="10" s="1"/>
  <c r="I32" i="7"/>
  <c r="U32" i="10" s="1"/>
  <c r="AA31" i="7"/>
  <c r="CX31" i="10" s="1"/>
  <c r="O31" i="7"/>
  <c r="AV31" i="10" s="1"/>
  <c r="I31" i="7"/>
  <c r="U31" i="10" s="1"/>
  <c r="M30" i="7"/>
  <c r="AM30" i="10" s="1"/>
  <c r="I30" i="7"/>
  <c r="U30" i="10" s="1"/>
  <c r="AG29" i="7"/>
  <c r="DY29" i="10" s="1"/>
  <c r="EC29" s="1"/>
  <c r="M29" i="7"/>
  <c r="AM29" i="10" s="1"/>
  <c r="I29" i="7"/>
  <c r="U29" i="10" s="1"/>
  <c r="AG28" i="7"/>
  <c r="DY28" i="10" s="1"/>
  <c r="EC28" s="1"/>
  <c r="M28" i="7"/>
  <c r="AM28" i="10" s="1"/>
  <c r="I28" i="7"/>
  <c r="U28" i="10" s="1"/>
  <c r="AG27" i="7"/>
  <c r="DY27" i="10" s="1"/>
  <c r="EC27" s="1"/>
  <c r="M27" i="7"/>
  <c r="AM27" i="10" s="1"/>
  <c r="I27" i="7"/>
  <c r="U27" i="10" s="1"/>
  <c r="AG26" i="7"/>
  <c r="DY26" i="10" s="1"/>
  <c r="EC26" s="1"/>
  <c r="M26" i="7"/>
  <c r="AM26" i="10" s="1"/>
  <c r="I26" i="7"/>
  <c r="U26" i="10" s="1"/>
  <c r="AG25" i="7"/>
  <c r="DY25" i="10" s="1"/>
  <c r="EC25" s="1"/>
  <c r="M25" i="7"/>
  <c r="AM25" i="10" s="1"/>
  <c r="I25" i="7"/>
  <c r="U25" i="10" s="1"/>
  <c r="AG24" i="7"/>
  <c r="DY24" i="10" s="1"/>
  <c r="EC24" s="1"/>
  <c r="M24" i="7"/>
  <c r="AM24" i="10" s="1"/>
  <c r="I24" i="7"/>
  <c r="U24" i="10" s="1"/>
  <c r="AG23" i="7"/>
  <c r="DY23" i="10" s="1"/>
  <c r="EC23" s="1"/>
  <c r="M23" i="7"/>
  <c r="AM23" i="10" s="1"/>
  <c r="I23" i="7"/>
  <c r="U23" i="10" s="1"/>
  <c r="AG22" i="7"/>
  <c r="DY22" i="10" s="1"/>
  <c r="EC22" s="1"/>
  <c r="M22" i="7"/>
  <c r="AM22" i="10" s="1"/>
  <c r="I22" i="7"/>
  <c r="U22" i="10" s="1"/>
  <c r="AG21" i="7"/>
  <c r="DY21" i="10" s="1"/>
  <c r="EC21" s="1"/>
  <c r="M21" i="7"/>
  <c r="AM21" i="10" s="1"/>
  <c r="I21" i="7"/>
  <c r="U21" i="10" s="1"/>
  <c r="AG20" i="7"/>
  <c r="DY20" i="10" s="1"/>
  <c r="EC20" s="1"/>
  <c r="M20" i="7"/>
  <c r="AM20" i="10" s="1"/>
  <c r="I20" i="7"/>
  <c r="U20" i="10" s="1"/>
  <c r="AG19" i="7"/>
  <c r="DY19" i="10" s="1"/>
  <c r="EC19" s="1"/>
  <c r="M19" i="7"/>
  <c r="AM19" i="10" s="1"/>
  <c r="I19" i="7"/>
  <c r="U19" i="10" s="1"/>
  <c r="AG18" i="7"/>
  <c r="DY18" i="10" s="1"/>
  <c r="EC18" s="1"/>
  <c r="M18" i="7"/>
  <c r="AM18" i="10" s="1"/>
  <c r="I18" i="7"/>
  <c r="U18" i="10" s="1"/>
  <c r="AG17" i="7"/>
  <c r="DY17" i="10" s="1"/>
  <c r="EC17" s="1"/>
  <c r="M17" i="7"/>
  <c r="AM17" i="10" s="1"/>
  <c r="I17" i="7"/>
  <c r="U17" i="10" s="1"/>
  <c r="AG16" i="7"/>
  <c r="DY16" i="10" s="1"/>
  <c r="EC16" s="1"/>
  <c r="M16" i="7"/>
  <c r="AM16" i="10" s="1"/>
  <c r="I16" i="7"/>
  <c r="U16" i="10" s="1"/>
  <c r="AG15" i="7"/>
  <c r="DY15" i="10" s="1"/>
  <c r="EC15" s="1"/>
  <c r="M15" i="7"/>
  <c r="AM15" i="10" s="1"/>
  <c r="I15" i="7"/>
  <c r="U15" i="10" s="1"/>
  <c r="AG14" i="7"/>
  <c r="DY14" i="10" s="1"/>
  <c r="EC14" s="1"/>
  <c r="M14" i="7"/>
  <c r="AM14" i="10" s="1"/>
  <c r="I14" i="7"/>
  <c r="U14" i="10" s="1"/>
  <c r="AG13" i="7"/>
  <c r="DY13" i="10" s="1"/>
  <c r="EC13" s="1"/>
  <c r="M13" i="7"/>
  <c r="AM13" i="10" s="1"/>
  <c r="I13" i="7"/>
  <c r="U13" i="10" s="1"/>
  <c r="AG12" i="7"/>
  <c r="DY12" i="10" s="1"/>
  <c r="EC12" s="1"/>
  <c r="M12" i="7"/>
  <c r="AM12" i="10" s="1"/>
  <c r="I12" i="7"/>
  <c r="U12" i="10" s="1"/>
  <c r="AG11" i="7"/>
  <c r="DY11" i="10" s="1"/>
  <c r="EC11" s="1"/>
  <c r="M11" i="7"/>
  <c r="AM11" i="10" s="1"/>
  <c r="I11" i="7"/>
  <c r="U11" i="10" s="1"/>
  <c r="AG10" i="7"/>
  <c r="DY10" i="10" s="1"/>
  <c r="EC10" s="1"/>
  <c r="G34" i="7"/>
  <c r="L34" i="10" s="1"/>
  <c r="P34" s="1"/>
  <c r="Q33" i="7"/>
  <c r="BE33" i="10" s="1"/>
  <c r="W30" i="7"/>
  <c r="CF30" i="10" s="1"/>
  <c r="W29" i="7"/>
  <c r="CF29" i="10" s="1"/>
  <c r="U29" i="7"/>
  <c r="BW29" i="10" s="1"/>
  <c r="S29" i="7"/>
  <c r="BN29" i="10" s="1"/>
  <c r="BR29" s="1"/>
  <c r="U28" i="7"/>
  <c r="BW28" i="10" s="1"/>
  <c r="G28" i="7"/>
  <c r="L28" i="10" s="1"/>
  <c r="P28" s="1"/>
  <c r="W27" i="7"/>
  <c r="CF27" i="10" s="1"/>
  <c r="U27" i="7"/>
  <c r="BW27" i="10" s="1"/>
  <c r="S27" i="7"/>
  <c r="BN27" i="10" s="1"/>
  <c r="BR27" s="1"/>
  <c r="W26" i="7"/>
  <c r="CF26" i="10" s="1"/>
  <c r="K26" i="7"/>
  <c r="AD26" i="10" s="1"/>
  <c r="AH26" s="1"/>
  <c r="W25" i="7"/>
  <c r="CF25" i="10" s="1"/>
  <c r="U25" i="7"/>
  <c r="BW25" i="10" s="1"/>
  <c r="S25" i="7"/>
  <c r="BN25" i="10" s="1"/>
  <c r="BR25" s="1"/>
  <c r="W24" i="7"/>
  <c r="CF24" i="10" s="1"/>
  <c r="W23" i="7"/>
  <c r="CF23" i="10" s="1"/>
  <c r="W21" i="7"/>
  <c r="CF21" i="10" s="1"/>
  <c r="W19" i="7"/>
  <c r="CF19" i="10" s="1"/>
  <c r="S18" i="7"/>
  <c r="BN18" i="10" s="1"/>
  <c r="BR18" s="1"/>
  <c r="K17" i="7"/>
  <c r="AD17" i="10" s="1"/>
  <c r="AH17" s="1"/>
  <c r="AC16" i="7"/>
  <c r="DG16" i="10" s="1"/>
  <c r="DK16" s="1"/>
  <c r="S16" i="7"/>
  <c r="BN16" i="10" s="1"/>
  <c r="BR16" s="1"/>
  <c r="K15" i="7"/>
  <c r="AD15" i="10" s="1"/>
  <c r="AH15" s="1"/>
  <c r="AC14" i="7"/>
  <c r="DG14" i="10" s="1"/>
  <c r="DK14" s="1"/>
  <c r="U14" i="7"/>
  <c r="BW14" i="10" s="1"/>
  <c r="K14" i="7"/>
  <c r="AD14" i="10" s="1"/>
  <c r="AH14" s="1"/>
  <c r="AE13" i="7"/>
  <c r="DP13" i="10" s="1"/>
  <c r="DT13" s="1"/>
  <c r="AA13" i="7"/>
  <c r="CX13" i="10" s="1"/>
  <c r="Y13" i="7"/>
  <c r="CO13" i="10" s="1"/>
  <c r="CS13" s="1"/>
  <c r="AE12" i="7"/>
  <c r="DP12" i="10" s="1"/>
  <c r="DT12" s="1"/>
  <c r="AA12" i="7"/>
  <c r="CX12" i="10" s="1"/>
  <c r="Y12" i="7"/>
  <c r="CO12" i="10" s="1"/>
  <c r="CS12" s="1"/>
  <c r="U12" i="7"/>
  <c r="BW12" i="10" s="1"/>
  <c r="AE11" i="7"/>
  <c r="DP11" i="10" s="1"/>
  <c r="DT11" s="1"/>
  <c r="AA11" i="7"/>
  <c r="CX11" i="10" s="1"/>
  <c r="Y11" i="7"/>
  <c r="CO11" i="10" s="1"/>
  <c r="CS11" s="1"/>
  <c r="AE10" i="7"/>
  <c r="DP10" i="10" s="1"/>
  <c r="DT10" s="1"/>
  <c r="AA10" i="7"/>
  <c r="CX10" i="10" s="1"/>
  <c r="Y10" i="7"/>
  <c r="CO10" i="10" s="1"/>
  <c r="CS10" s="1"/>
  <c r="Q10" i="7"/>
  <c r="BE10" i="10" s="1"/>
  <c r="O10" i="7"/>
  <c r="AV10" i="10" s="1"/>
  <c r="AE9" i="7"/>
  <c r="DP9" i="10" s="1"/>
  <c r="DT9" s="1"/>
  <c r="AA9" i="7"/>
  <c r="CX9" i="10" s="1"/>
  <c r="Y9" i="7"/>
  <c r="CO9" i="10" s="1"/>
  <c r="CS9" s="1"/>
  <c r="Q9" i="7"/>
  <c r="BE9" i="10" s="1"/>
  <c r="O9" i="7"/>
  <c r="AV9" i="10" s="1"/>
  <c r="AE8" i="7"/>
  <c r="DP8" i="10" s="1"/>
  <c r="DT8" s="1"/>
  <c r="AA8" i="7"/>
  <c r="CX8" i="10" s="1"/>
  <c r="Y8" i="7"/>
  <c r="CO8" i="10" s="1"/>
  <c r="CS8" s="1"/>
  <c r="Q8" i="7"/>
  <c r="BE8" i="10" s="1"/>
  <c r="O8" i="7"/>
  <c r="AV8" i="10" s="1"/>
  <c r="AE7" i="7"/>
  <c r="DP7" i="10" s="1"/>
  <c r="DT7" s="1"/>
  <c r="AA7" i="7"/>
  <c r="CX7" i="10" s="1"/>
  <c r="Y7" i="7"/>
  <c r="CO7" i="10" s="1"/>
  <c r="CS7" s="1"/>
  <c r="Q7" i="7"/>
  <c r="BE7" i="10" s="1"/>
  <c r="O7" i="7"/>
  <c r="AV7" i="10" s="1"/>
  <c r="AE6" i="7"/>
  <c r="DP6" i="10" s="1"/>
  <c r="DT6" s="1"/>
  <c r="AA6" i="7"/>
  <c r="CX6" i="10" s="1"/>
  <c r="Y6" i="7"/>
  <c r="CO6" i="10" s="1"/>
  <c r="CS6" s="1"/>
  <c r="Q6" i="7"/>
  <c r="BE6" i="10" s="1"/>
  <c r="O6" i="7"/>
  <c r="AV6" i="10" s="1"/>
  <c r="I4" i="7"/>
  <c r="U4" i="10" s="1"/>
  <c r="G4" i="7"/>
  <c r="L4" i="10" s="1"/>
  <c r="P4" s="1"/>
  <c r="AG37" i="7"/>
  <c r="DY37" i="10" s="1"/>
  <c r="EC37" s="1"/>
  <c r="G37" i="7"/>
  <c r="L37" i="10" s="1"/>
  <c r="P37" s="1"/>
  <c r="AG36" i="7"/>
  <c r="DY36" i="10" s="1"/>
  <c r="EC36" s="1"/>
  <c r="G36" i="7"/>
  <c r="L36" i="10" s="1"/>
  <c r="P36" s="1"/>
  <c r="E29" i="7"/>
  <c r="C29" i="10" s="1"/>
  <c r="AE35" i="7"/>
  <c r="DP35" i="10" s="1"/>
  <c r="DT35" s="1"/>
  <c r="AE33" i="7"/>
  <c r="DP33" i="10" s="1"/>
  <c r="DT33" s="1"/>
  <c r="Y33" i="7"/>
  <c r="CO33" i="10" s="1"/>
  <c r="CS33" s="1"/>
  <c r="M32" i="7"/>
  <c r="AM32" i="10" s="1"/>
  <c r="AC28" i="7"/>
  <c r="DG28" i="10" s="1"/>
  <c r="DK28" s="1"/>
  <c r="W28" i="7"/>
  <c r="CF28" i="10" s="1"/>
  <c r="AC27" i="7"/>
  <c r="DG27" i="10" s="1"/>
  <c r="DK27" s="1"/>
  <c r="G26" i="7"/>
  <c r="L26" i="10" s="1"/>
  <c r="P26" s="1"/>
  <c r="AC25" i="7"/>
  <c r="DG25" i="10" s="1"/>
  <c r="DK25" s="1"/>
  <c r="S24" i="7"/>
  <c r="BN24" i="10" s="1"/>
  <c r="BR24" s="1"/>
  <c r="K23" i="7"/>
  <c r="AD23" i="10" s="1"/>
  <c r="AH23" s="1"/>
  <c r="AC22" i="7"/>
  <c r="DG22" i="10" s="1"/>
  <c r="DK22" s="1"/>
  <c r="S22" i="7"/>
  <c r="BN22" i="10" s="1"/>
  <c r="BR22" s="1"/>
  <c r="K21" i="7"/>
  <c r="AD21" i="10" s="1"/>
  <c r="AH21" s="1"/>
  <c r="AC20" i="7"/>
  <c r="DG20" i="10" s="1"/>
  <c r="DK20" s="1"/>
  <c r="S20" i="7"/>
  <c r="BN20" i="10" s="1"/>
  <c r="BR20" s="1"/>
  <c r="K19" i="7"/>
  <c r="AD19" i="10" s="1"/>
  <c r="AH19" s="1"/>
  <c r="AC18" i="7"/>
  <c r="DG18" i="10" s="1"/>
  <c r="DK18" s="1"/>
  <c r="K18" i="7"/>
  <c r="AD18" i="10" s="1"/>
  <c r="AH18" s="1"/>
  <c r="AC17" i="7"/>
  <c r="DG17" i="10" s="1"/>
  <c r="DK17" s="1"/>
  <c r="G17" i="7"/>
  <c r="L17" i="10" s="1"/>
  <c r="P17" s="1"/>
  <c r="U16" i="7"/>
  <c r="BW16" i="10" s="1"/>
  <c r="K16" i="7"/>
  <c r="AD16" i="10" s="1"/>
  <c r="AH16" s="1"/>
  <c r="AC15" i="7"/>
  <c r="DG15" i="10" s="1"/>
  <c r="DK15" s="1"/>
  <c r="G15" i="7"/>
  <c r="L15" i="10" s="1"/>
  <c r="P15" s="1"/>
  <c r="W14" i="7"/>
  <c r="CF14" i="10" s="1"/>
  <c r="G14" i="7"/>
  <c r="L14" i="10" s="1"/>
  <c r="P14" s="1"/>
  <c r="S13" i="7"/>
  <c r="BN13" i="10" s="1"/>
  <c r="BR13" s="1"/>
  <c r="K13" i="7"/>
  <c r="AD13" i="10" s="1"/>
  <c r="AH13" s="1"/>
  <c r="G13" i="7"/>
  <c r="L13" i="10" s="1"/>
  <c r="P13" s="1"/>
  <c r="S12" i="7"/>
  <c r="BN12" i="10" s="1"/>
  <c r="BR12" s="1"/>
  <c r="K12" i="7"/>
  <c r="AD12" i="10" s="1"/>
  <c r="AH12" s="1"/>
  <c r="G12" i="7"/>
  <c r="L12" i="10" s="1"/>
  <c r="P12" s="1"/>
  <c r="S11" i="7"/>
  <c r="BN11" i="10" s="1"/>
  <c r="BR11" s="1"/>
  <c r="K11" i="7"/>
  <c r="AD11" i="10" s="1"/>
  <c r="AH11" s="1"/>
  <c r="G11" i="7"/>
  <c r="L11" i="10" s="1"/>
  <c r="P11" s="1"/>
  <c r="M10" i="7"/>
  <c r="AM10" i="10" s="1"/>
  <c r="I10" i="7"/>
  <c r="U10" i="10" s="1"/>
  <c r="AG9" i="7"/>
  <c r="DY9" i="10" s="1"/>
  <c r="EC9" s="1"/>
  <c r="M9" i="7"/>
  <c r="AM9" i="10" s="1"/>
  <c r="I9" i="7"/>
  <c r="U9" i="10" s="1"/>
  <c r="AG8" i="7"/>
  <c r="DY8" i="10" s="1"/>
  <c r="EC8" s="1"/>
  <c r="M8" i="7"/>
  <c r="AM8" i="10" s="1"/>
  <c r="I8" i="7"/>
  <c r="U8" i="10" s="1"/>
  <c r="AG7" i="7"/>
  <c r="DY7" i="10" s="1"/>
  <c r="EC7" s="1"/>
  <c r="M7" i="7"/>
  <c r="AM7" i="10" s="1"/>
  <c r="I7" i="7"/>
  <c r="U7" i="10" s="1"/>
  <c r="AG6" i="7"/>
  <c r="DY6" i="10" s="1"/>
  <c r="EC6" s="1"/>
  <c r="M6" i="7"/>
  <c r="AM6" i="10" s="1"/>
  <c r="I6" i="7"/>
  <c r="U6" i="10" s="1"/>
  <c r="AG4" i="7"/>
  <c r="DY4" i="10" s="1"/>
  <c r="EC4" s="1"/>
  <c r="AE4" i="7"/>
  <c r="DP4" i="10" s="1"/>
  <c r="DT4" s="1"/>
  <c r="S4" i="7"/>
  <c r="BN4" i="10" s="1"/>
  <c r="BR4" s="1"/>
  <c r="AE37" i="7"/>
  <c r="DP37" i="10" s="1"/>
  <c r="DT37" s="1"/>
  <c r="U37" i="7"/>
  <c r="BW37" i="10" s="1"/>
  <c r="S37" i="7"/>
  <c r="BN37" i="10" s="1"/>
  <c r="BR37" s="1"/>
  <c r="Q37" i="7"/>
  <c r="BE37" i="10" s="1"/>
  <c r="O37" i="7"/>
  <c r="AV37" i="10" s="1"/>
  <c r="M37" i="7"/>
  <c r="AM37" i="10" s="1"/>
  <c r="AE36" i="7"/>
  <c r="DP36" i="10" s="1"/>
  <c r="DT36" s="1"/>
  <c r="U36" i="7"/>
  <c r="BW36" i="10" s="1"/>
  <c r="S36" i="7"/>
  <c r="BN36" i="10" s="1"/>
  <c r="BR36" s="1"/>
  <c r="Q36" i="7"/>
  <c r="BE36" i="10" s="1"/>
  <c r="O36" i="7"/>
  <c r="AV36" i="10" s="1"/>
  <c r="M36" i="7"/>
  <c r="AM36" i="10" s="1"/>
  <c r="AG34" i="7"/>
  <c r="DY34" i="10" s="1"/>
  <c r="EC34" s="1"/>
  <c r="U30" i="7"/>
  <c r="BW30" i="10" s="1"/>
  <c r="G30" i="7"/>
  <c r="L30" i="10" s="1"/>
  <c r="P30" s="1"/>
  <c r="K28" i="7"/>
  <c r="AD28" i="10" s="1"/>
  <c r="AH28" s="1"/>
  <c r="G27" i="7"/>
  <c r="L27" i="10" s="1"/>
  <c r="P27" s="1"/>
  <c r="U26" i="7"/>
  <c r="BW26" i="10" s="1"/>
  <c r="U24" i="7"/>
  <c r="BW24" i="10" s="1"/>
  <c r="S23" i="7"/>
  <c r="BN23" i="10" s="1"/>
  <c r="BR23" s="1"/>
  <c r="G22" i="7"/>
  <c r="L22" i="10" s="1"/>
  <c r="P22" s="1"/>
  <c r="U21" i="7"/>
  <c r="BW21" i="10" s="1"/>
  <c r="S21" i="7"/>
  <c r="BN21" i="10" s="1"/>
  <c r="BR21" s="1"/>
  <c r="W18" i="7"/>
  <c r="CF18" i="10" s="1"/>
  <c r="U35" i="7"/>
  <c r="BW35" i="10" s="1"/>
  <c r="S30" i="7"/>
  <c r="BN30" i="10" s="1"/>
  <c r="BR30" s="1"/>
  <c r="K30" i="7"/>
  <c r="AD30" i="10" s="1"/>
  <c r="AH30" s="1"/>
  <c r="AC29" i="7"/>
  <c r="DG29" i="10" s="1"/>
  <c r="DK29" s="1"/>
  <c r="K29" i="7"/>
  <c r="AD29" i="10" s="1"/>
  <c r="AH29" s="1"/>
  <c r="K27" i="7"/>
  <c r="AD27" i="10" s="1"/>
  <c r="AH27" s="1"/>
  <c r="AC26" i="7"/>
  <c r="DG26" i="10" s="1"/>
  <c r="DK26" s="1"/>
  <c r="S26" i="7"/>
  <c r="BN26" i="10" s="1"/>
  <c r="BR26" s="1"/>
  <c r="K25" i="7"/>
  <c r="AD25" i="10" s="1"/>
  <c r="AH25" s="1"/>
  <c r="AC24" i="7"/>
  <c r="DG24" i="10" s="1"/>
  <c r="DK24" s="1"/>
  <c r="K24" i="7"/>
  <c r="AD24" i="10" s="1"/>
  <c r="AH24" s="1"/>
  <c r="AC23" i="7"/>
  <c r="DG23" i="10" s="1"/>
  <c r="DK23" s="1"/>
  <c r="G23" i="7"/>
  <c r="L23" i="10" s="1"/>
  <c r="P23" s="1"/>
  <c r="U22" i="7"/>
  <c r="BW22" i="10" s="1"/>
  <c r="K22" i="7"/>
  <c r="AD22" i="10" s="1"/>
  <c r="AH22" s="1"/>
  <c r="AC21" i="7"/>
  <c r="DG21" i="10" s="1"/>
  <c r="DK21" s="1"/>
  <c r="G21" i="7"/>
  <c r="L21" i="10" s="1"/>
  <c r="P21" s="1"/>
  <c r="U20" i="7"/>
  <c r="BW20" i="10" s="1"/>
  <c r="K20" i="7"/>
  <c r="AD20" i="10" s="1"/>
  <c r="AH20" s="1"/>
  <c r="AC19" i="7"/>
  <c r="DG19" i="10" s="1"/>
  <c r="DK19" s="1"/>
  <c r="G19" i="7"/>
  <c r="L19" i="10" s="1"/>
  <c r="P19" s="1"/>
  <c r="U18" i="7"/>
  <c r="BW18" i="10" s="1"/>
  <c r="G18" i="7"/>
  <c r="L18" i="10" s="1"/>
  <c r="P18" s="1"/>
  <c r="U17" i="7"/>
  <c r="BW17" i="10" s="1"/>
  <c r="S17" i="7"/>
  <c r="BN17" i="10" s="1"/>
  <c r="BR17" s="1"/>
  <c r="W16" i="7"/>
  <c r="CF16" i="10" s="1"/>
  <c r="G16" i="7"/>
  <c r="L16" i="10" s="1"/>
  <c r="P16" s="1"/>
  <c r="U15" i="7"/>
  <c r="BW15" i="10" s="1"/>
  <c r="S15" i="7"/>
  <c r="BN15" i="10" s="1"/>
  <c r="BR15" s="1"/>
  <c r="AC13" i="7"/>
  <c r="DG13" i="10" s="1"/>
  <c r="DK13" s="1"/>
  <c r="W13" i="7"/>
  <c r="CF13" i="10" s="1"/>
  <c r="AC12" i="7"/>
  <c r="DG12" i="10" s="1"/>
  <c r="DK12" s="1"/>
  <c r="AC11" i="7"/>
  <c r="DG11" i="10" s="1"/>
  <c r="DK11" s="1"/>
  <c r="W11" i="7"/>
  <c r="CF11" i="10" s="1"/>
  <c r="AC10" i="7"/>
  <c r="DG10" i="10" s="1"/>
  <c r="DK10" s="1"/>
  <c r="W10" i="7"/>
  <c r="CF10" i="10" s="1"/>
  <c r="U10" i="7"/>
  <c r="BW10" i="10" s="1"/>
  <c r="S10" i="7"/>
  <c r="BN10" i="10" s="1"/>
  <c r="BR10" s="1"/>
  <c r="K10" i="7"/>
  <c r="AD10" i="10" s="1"/>
  <c r="AH10" s="1"/>
  <c r="G10" i="7"/>
  <c r="L10" i="10" s="1"/>
  <c r="P10" s="1"/>
  <c r="AC9" i="7"/>
  <c r="DG9" i="10" s="1"/>
  <c r="DK9" s="1"/>
  <c r="W9" i="7"/>
  <c r="CF9" i="10" s="1"/>
  <c r="U9" i="7"/>
  <c r="BW9" i="10" s="1"/>
  <c r="S9" i="7"/>
  <c r="BN9" i="10" s="1"/>
  <c r="BR9" s="1"/>
  <c r="K9" i="7"/>
  <c r="AD9" i="10" s="1"/>
  <c r="AH9" s="1"/>
  <c r="G9" i="7"/>
  <c r="L9" i="10" s="1"/>
  <c r="P9" s="1"/>
  <c r="AC8" i="7"/>
  <c r="DG8" i="10" s="1"/>
  <c r="DK8" s="1"/>
  <c r="W8" i="7"/>
  <c r="CF8" i="10" s="1"/>
  <c r="U8" i="7"/>
  <c r="BW8" i="10" s="1"/>
  <c r="S8" i="7"/>
  <c r="BN8" i="10" s="1"/>
  <c r="BR8" s="1"/>
  <c r="K8" i="7"/>
  <c r="AD8" i="10" s="1"/>
  <c r="AH8" s="1"/>
  <c r="G8" i="7"/>
  <c r="L8" i="10" s="1"/>
  <c r="P8" s="1"/>
  <c r="AC7" i="7"/>
  <c r="DG7" i="10" s="1"/>
  <c r="DK7" s="1"/>
  <c r="W7" i="7"/>
  <c r="CF7" i="10" s="1"/>
  <c r="U7" i="7"/>
  <c r="BW7" i="10" s="1"/>
  <c r="S7" i="7"/>
  <c r="BN7" i="10" s="1"/>
  <c r="BR7" s="1"/>
  <c r="K7" i="7"/>
  <c r="AD7" i="10" s="1"/>
  <c r="AH7" s="1"/>
  <c r="G7" i="7"/>
  <c r="L7" i="10" s="1"/>
  <c r="P7" s="1"/>
  <c r="AC6" i="7"/>
  <c r="DG6" i="10" s="1"/>
  <c r="DK6" s="1"/>
  <c r="W6" i="7"/>
  <c r="CF6" i="10" s="1"/>
  <c r="U6" i="7"/>
  <c r="BW6" i="10" s="1"/>
  <c r="S6" i="7"/>
  <c r="BN6" i="10" s="1"/>
  <c r="BR6" s="1"/>
  <c r="K6" i="7"/>
  <c r="AD6" i="10" s="1"/>
  <c r="AH6" s="1"/>
  <c r="G6" i="7"/>
  <c r="L6" i="10" s="1"/>
  <c r="P6" s="1"/>
  <c r="AC4" i="7"/>
  <c r="DG4" i="10" s="1"/>
  <c r="DK4" s="1"/>
  <c r="Y4" i="7"/>
  <c r="CO4" i="10" s="1"/>
  <c r="CS4" s="1"/>
  <c r="U4" i="7"/>
  <c r="BW4" i="10" s="1"/>
  <c r="Q4" i="7"/>
  <c r="BE4" i="10" s="1"/>
  <c r="O4" i="7"/>
  <c r="AV4" i="10" s="1"/>
  <c r="M4" i="7"/>
  <c r="AM4" i="10" s="1"/>
  <c r="K4" i="7"/>
  <c r="AD4" i="10" s="1"/>
  <c r="AH4" s="1"/>
  <c r="AC37" i="7"/>
  <c r="DG37" i="10" s="1"/>
  <c r="DK37" s="1"/>
  <c r="AA37" i="7"/>
  <c r="CX37" i="10" s="1"/>
  <c r="Y37" i="7"/>
  <c r="CO37" i="10" s="1"/>
  <c r="CS37" s="1"/>
  <c r="W37" i="7"/>
  <c r="CF37" i="10" s="1"/>
  <c r="K37" i="7"/>
  <c r="AD37" i="10" s="1"/>
  <c r="AH37" s="1"/>
  <c r="AC36" i="7"/>
  <c r="DG36" i="10" s="1"/>
  <c r="DK36" s="1"/>
  <c r="AA36" i="7"/>
  <c r="CX36" i="10" s="1"/>
  <c r="Y36" i="7"/>
  <c r="CO36" i="10" s="1"/>
  <c r="CS36" s="1"/>
  <c r="W36" i="7"/>
  <c r="CF36" i="10" s="1"/>
  <c r="K36" i="7"/>
  <c r="AD36" i="10" s="1"/>
  <c r="AH36" s="1"/>
  <c r="E21" i="7"/>
  <c r="C21" i="10" s="1"/>
  <c r="AA35" i="7"/>
  <c r="CX35" i="10" s="1"/>
  <c r="Y34" i="7"/>
  <c r="CO34" i="10" s="1"/>
  <c r="CS34" s="1"/>
  <c r="I35" i="7"/>
  <c r="U35" i="10" s="1"/>
  <c r="M31" i="7"/>
  <c r="AM31" i="10" s="1"/>
  <c r="G29" i="7"/>
  <c r="L29" i="10" s="1"/>
  <c r="P29" s="1"/>
  <c r="S28" i="7"/>
  <c r="BN28" i="10" s="1"/>
  <c r="BR28" s="1"/>
  <c r="G25" i="7"/>
  <c r="L25" i="10" s="1"/>
  <c r="P25" s="1"/>
  <c r="G24" i="7"/>
  <c r="L24" i="10" s="1"/>
  <c r="P24" s="1"/>
  <c r="U23" i="7"/>
  <c r="BW23" i="10" s="1"/>
  <c r="W22" i="7"/>
  <c r="CF22" i="10" s="1"/>
  <c r="W20" i="7"/>
  <c r="CF20" i="10" s="1"/>
  <c r="G20" i="7"/>
  <c r="L20" i="10" s="1"/>
  <c r="P20" s="1"/>
  <c r="U19" i="7"/>
  <c r="BW19" i="10" s="1"/>
  <c r="S19" i="7"/>
  <c r="BN19" i="10" s="1"/>
  <c r="BR19" s="1"/>
  <c r="W17" i="7"/>
  <c r="CF17" i="10" s="1"/>
  <c r="U13" i="7"/>
  <c r="BW13" i="10" s="1"/>
  <c r="O13" i="7"/>
  <c r="AV13" i="10" s="1"/>
  <c r="U11" i="7"/>
  <c r="BW11" i="10" s="1"/>
  <c r="Q11" i="7"/>
  <c r="BE11" i="10" s="1"/>
  <c r="W15" i="7"/>
  <c r="CF15" i="10" s="1"/>
  <c r="Q12" i="7"/>
  <c r="BE12" i="10" s="1"/>
  <c r="S14" i="7"/>
  <c r="BN14" i="10" s="1"/>
  <c r="BR14" s="1"/>
  <c r="O12" i="7"/>
  <c r="AV12" i="10" s="1"/>
  <c r="O11" i="7"/>
  <c r="AV11" i="10" s="1"/>
  <c r="AA4" i="7"/>
  <c r="CX4" i="10" s="1"/>
  <c r="W4" i="7"/>
  <c r="CF4" i="10" s="1"/>
  <c r="I37" i="7"/>
  <c r="U37" i="10" s="1"/>
  <c r="I36" i="7"/>
  <c r="U36" i="10" s="1"/>
  <c r="Q13" i="7"/>
  <c r="BE13" i="10" s="1"/>
  <c r="W12" i="7"/>
  <c r="CF12" i="10" s="1"/>
  <c r="E11" i="7"/>
  <c r="C11" i="10" s="1"/>
  <c r="E28" i="7"/>
  <c r="C28" i="10" s="1"/>
  <c r="E34" i="7"/>
  <c r="C34" i="10" s="1"/>
  <c r="E10" i="7"/>
  <c r="C10" i="10" s="1"/>
  <c r="E19" i="7"/>
  <c r="C19" i="10" s="1"/>
  <c r="E16" i="7"/>
  <c r="C16" i="10" s="1"/>
  <c r="E31" i="7"/>
  <c r="C31" i="10" s="1"/>
  <c r="E23" i="7"/>
  <c r="C23" i="10" s="1"/>
  <c r="E8" i="7"/>
  <c r="C8" i="10" s="1"/>
  <c r="E15" i="7"/>
  <c r="C15" i="10" s="1"/>
  <c r="E6" i="7"/>
  <c r="C6" i="10" s="1"/>
  <c r="E32" i="7"/>
  <c r="C32" i="10" s="1"/>
  <c r="E14" i="7"/>
  <c r="C14" i="10" s="1"/>
  <c r="E35" i="7"/>
  <c r="C35" i="10" s="1"/>
  <c r="E7" i="7"/>
  <c r="C7" i="10" s="1"/>
  <c r="E20" i="7"/>
  <c r="C20" i="10" s="1"/>
  <c r="E17" i="7"/>
  <c r="C17" i="10" s="1"/>
  <c r="E22" i="7"/>
  <c r="C22" i="10" s="1"/>
  <c r="E30" i="7"/>
  <c r="C30" i="10" s="1"/>
  <c r="E24" i="7"/>
  <c r="C24" i="10" s="1"/>
  <c r="E9" i="7"/>
  <c r="C9" i="10" s="1"/>
  <c r="E27" i="7"/>
  <c r="C27" i="10" s="1"/>
  <c r="E25" i="7"/>
  <c r="C25" i="10" s="1"/>
  <c r="E18" i="7"/>
  <c r="C18" i="10" s="1"/>
  <c r="E13" i="7"/>
  <c r="C13" i="10" s="1"/>
  <c r="E37" i="7"/>
  <c r="C37" i="10" s="1"/>
  <c r="E26" i="7"/>
  <c r="C26" i="10" s="1"/>
  <c r="E5" i="7"/>
  <c r="C5" i="10" s="1"/>
  <c r="E36" i="7"/>
  <c r="C36" i="10" s="1"/>
  <c r="E12" i="7"/>
  <c r="C12" i="10" s="1"/>
  <c r="E33" i="7"/>
  <c r="C33" i="10" s="1"/>
  <c r="Y38"/>
  <c r="Y41" s="1"/>
  <c r="P41" i="11"/>
  <c r="G18" i="4"/>
  <c r="O18" s="1"/>
  <c r="AP18"/>
  <c r="AN41" i="3"/>
  <c r="AP38"/>
  <c r="CB18" i="4"/>
  <c r="BD22" i="47"/>
  <c r="BE21"/>
  <c r="N20" i="46" s="1"/>
  <c r="DX21" i="4" s="1"/>
  <c r="EB21" s="1"/>
  <c r="AI21" i="47"/>
  <c r="I20" i="46" s="1"/>
  <c r="CE21" i="4" s="1"/>
  <c r="CI21" s="1"/>
  <c r="AH22" i="47"/>
  <c r="DT41" i="3"/>
  <c r="DV38"/>
  <c r="P53" i="8"/>
  <c r="P54" s="1"/>
  <c r="W53" s="1"/>
  <c r="Q17" i="4"/>
  <c r="AU20" i="47"/>
  <c r="AV19"/>
  <c r="L18" i="46" s="1"/>
  <c r="DF19" i="4" s="1"/>
  <c r="DJ19" s="1"/>
  <c r="EM19"/>
  <c r="DU20"/>
  <c r="GB41" i="3"/>
  <c r="GD38"/>
  <c r="AA38" i="10"/>
  <c r="AA41" s="1"/>
  <c r="N41" i="11"/>
  <c r="DJ4" i="3"/>
  <c r="CG5" i="76"/>
  <c r="CK6"/>
  <c r="BW7" i="78" s="1"/>
  <c r="AJ9" i="6"/>
  <c r="G8" i="75"/>
  <c r="CF43" i="3"/>
  <c r="CJ38"/>
  <c r="AE9" i="6"/>
  <c r="F8" i="75"/>
  <c r="P9" i="6"/>
  <c r="C8" i="75"/>
  <c r="K8" i="6"/>
  <c r="B7" i="75"/>
  <c r="AL22" i="47"/>
  <c r="AM21"/>
  <c r="J20" i="46" s="1"/>
  <c r="CN21" i="4" s="1"/>
  <c r="CR21" s="1"/>
  <c r="BN41" i="3"/>
  <c r="AY9" i="6"/>
  <c r="J8" i="75"/>
  <c r="CT20" i="4"/>
  <c r="D8" i="75"/>
  <c r="U9" i="6"/>
  <c r="BA20" i="4"/>
  <c r="BD9" i="6"/>
  <c r="K8" i="75"/>
  <c r="BX9" i="6"/>
  <c r="O8" i="75"/>
  <c r="BS20" i="4"/>
  <c r="CL37" i="3"/>
  <c r="BN9" i="6"/>
  <c r="M8" i="75"/>
  <c r="I17" i="47"/>
  <c r="C16" i="46" s="1"/>
  <c r="AC17" i="4" s="1"/>
  <c r="AG17" s="1"/>
  <c r="H18" i="47"/>
  <c r="ED20" i="4"/>
  <c r="CK20"/>
  <c r="AR21" i="47"/>
  <c r="K20" i="46" s="1"/>
  <c r="CW21" i="4" s="1"/>
  <c r="DA21" s="1"/>
  <c r="AQ22" i="47"/>
  <c r="AT9" i="6"/>
  <c r="I8" i="75"/>
  <c r="L8"/>
  <c r="BI9" i="6"/>
  <c r="F10"/>
  <c r="R21" i="47"/>
  <c r="E20" i="46" s="1"/>
  <c r="AU21" i="4" s="1"/>
  <c r="AY21" s="1"/>
  <c r="Q22" i="47"/>
  <c r="FP41" i="3"/>
  <c r="FR38"/>
  <c r="Z21" i="47"/>
  <c r="G20" i="46" s="1"/>
  <c r="BM21" i="4" s="1"/>
  <c r="BQ21" s="1"/>
  <c r="Y22" i="47"/>
  <c r="EF41" i="3"/>
  <c r="EH38"/>
  <c r="R41" i="11"/>
  <c r="X38" i="10"/>
  <c r="X41" s="1"/>
  <c r="Z9" i="6"/>
  <c r="E8" i="75"/>
  <c r="FF41" i="3"/>
  <c r="CM6" i="76"/>
  <c r="BY7" i="78" s="1"/>
  <c r="CI5" i="76"/>
  <c r="BZ8" i="78"/>
  <c r="CB8" s="1"/>
  <c r="CC8" s="1"/>
  <c r="CY7" i="4" s="1"/>
  <c r="DA7" s="1"/>
  <c r="BZ7" i="78" l="1"/>
  <c r="CB7" s="1"/>
  <c r="CC7" s="1"/>
  <c r="CY6" i="4" s="1"/>
  <c r="DA6" s="1"/>
  <c r="D21" i="47"/>
  <c r="E20"/>
  <c r="B19" i="46" s="1"/>
  <c r="T20" i="4" s="1"/>
  <c r="X20" s="1"/>
  <c r="Z20" s="1"/>
  <c r="V20" i="47"/>
  <c r="F19" i="46" s="1"/>
  <c r="BD20" i="4" s="1"/>
  <c r="BH20" s="1"/>
  <c r="BJ20" s="1"/>
  <c r="U21" i="47"/>
  <c r="P41" i="3"/>
  <c r="R38"/>
  <c r="R41" s="1"/>
  <c r="V53" i="8"/>
  <c r="V52"/>
  <c r="W52"/>
  <c r="L38" s="1"/>
  <c r="BN8" i="6"/>
  <c r="M7" i="75"/>
  <c r="K7"/>
  <c r="BD8" i="6"/>
  <c r="F7" i="75"/>
  <c r="AE8" i="6"/>
  <c r="AA38" i="8"/>
  <c r="BE34"/>
  <c r="CG34" i="10" s="1"/>
  <c r="BT31" i="8"/>
  <c r="DH31" i="10" s="1"/>
  <c r="DL31" s="1"/>
  <c r="AZ29" i="8"/>
  <c r="BX29" i="10" s="1"/>
  <c r="AF27" i="8"/>
  <c r="AN27" i="10" s="1"/>
  <c r="AZ38" i="8"/>
  <c r="V6"/>
  <c r="V6" i="10" s="1"/>
  <c r="AA35" i="8"/>
  <c r="AE35" i="10" s="1"/>
  <c r="AI35" s="1"/>
  <c r="AU32" i="8"/>
  <c r="BO32" i="10" s="1"/>
  <c r="BS32" s="1"/>
  <c r="Q30" i="8"/>
  <c r="M30" i="10" s="1"/>
  <c r="Q30" s="1"/>
  <c r="BY27" i="8"/>
  <c r="DQ27" i="10" s="1"/>
  <c r="DU27" s="1"/>
  <c r="BE25" i="8"/>
  <c r="CG25" i="10" s="1"/>
  <c r="AU23" i="8"/>
  <c r="BO23" i="10" s="1"/>
  <c r="BS23" s="1"/>
  <c r="Q21" i="8"/>
  <c r="M21" i="10" s="1"/>
  <c r="Q21" s="1"/>
  <c r="BY18" i="8"/>
  <c r="DQ18" i="10" s="1"/>
  <c r="DU18" s="1"/>
  <c r="BJ16" i="8"/>
  <c r="CP16" i="10" s="1"/>
  <c r="CT16" s="1"/>
  <c r="AK14" i="8"/>
  <c r="AW14" i="10" s="1"/>
  <c r="V12" i="8"/>
  <c r="V12" i="10" s="1"/>
  <c r="Q24" i="8"/>
  <c r="M24" i="10" s="1"/>
  <c r="Q24" s="1"/>
  <c r="BY21" i="8"/>
  <c r="DQ21" i="10" s="1"/>
  <c r="DU21" s="1"/>
  <c r="BJ19" i="8"/>
  <c r="CP19" i="10" s="1"/>
  <c r="CT19" s="1"/>
  <c r="AK17" i="8"/>
  <c r="AW17" i="10" s="1"/>
  <c r="V15" i="8"/>
  <c r="V15" i="10" s="1"/>
  <c r="BE12" i="8"/>
  <c r="CG12" i="10" s="1"/>
  <c r="AP10" i="8"/>
  <c r="BF10" i="10" s="1"/>
  <c r="AA8" i="8"/>
  <c r="AE8" i="10" s="1"/>
  <c r="AI8" s="1"/>
  <c r="CD37" i="8"/>
  <c r="DZ37" i="10" s="1"/>
  <c r="ED37" s="1"/>
  <c r="L35" i="8"/>
  <c r="D35" i="10" s="1"/>
  <c r="AA11" i="8"/>
  <c r="AE11" i="10" s="1"/>
  <c r="AI11" s="1"/>
  <c r="BT8" i="8"/>
  <c r="DH8" i="10" s="1"/>
  <c r="DL8" s="1"/>
  <c r="BO4" i="8"/>
  <c r="CY4" i="10" s="1"/>
  <c r="V36" i="8"/>
  <c r="V36" i="10" s="1"/>
  <c r="AU5" i="8"/>
  <c r="BO5" i="10" s="1"/>
  <c r="BS5" s="1"/>
  <c r="BJ30" i="8"/>
  <c r="CP30" i="10" s="1"/>
  <c r="CT30" s="1"/>
  <c r="AP6" i="8"/>
  <c r="BF6" i="10" s="1"/>
  <c r="CD29" i="8"/>
  <c r="DZ29" i="10" s="1"/>
  <c r="ED29" s="1"/>
  <c r="BO22" i="8"/>
  <c r="CY22" i="10" s="1"/>
  <c r="BO14" i="8"/>
  <c r="CY14" i="10" s="1"/>
  <c r="AF22" i="8"/>
  <c r="AN22" i="10" s="1"/>
  <c r="BO13" i="8"/>
  <c r="CY13" i="10" s="1"/>
  <c r="AK37" i="8"/>
  <c r="AW37" i="10" s="1"/>
  <c r="BE8" i="8"/>
  <c r="CG8" i="10" s="1"/>
  <c r="V5" i="8"/>
  <c r="V5" i="10" s="1"/>
  <c r="AK6" i="8"/>
  <c r="AW6" i="10" s="1"/>
  <c r="Q33" i="8"/>
  <c r="M33" i="10" s="1"/>
  <c r="Q33" s="1"/>
  <c r="BY30" i="8"/>
  <c r="DQ30" i="10" s="1"/>
  <c r="DU30" s="1"/>
  <c r="BJ28" i="8"/>
  <c r="CP28" i="10" s="1"/>
  <c r="CT28" s="1"/>
  <c r="AK26" i="8"/>
  <c r="AW26" i="10" s="1"/>
  <c r="CD38" i="8"/>
  <c r="BJ35"/>
  <c r="CP35" i="10" s="1"/>
  <c r="CT35" s="1"/>
  <c r="BO33" i="8"/>
  <c r="CY33" i="10" s="1"/>
  <c r="AP31" i="8"/>
  <c r="BF31" i="10" s="1"/>
  <c r="AA29" i="8"/>
  <c r="AE29" i="10" s="1"/>
  <c r="AI29" s="1"/>
  <c r="BT26" i="8"/>
  <c r="DH26" i="10" s="1"/>
  <c r="DL26" s="1"/>
  <c r="BO24" i="8"/>
  <c r="CY24" i="10" s="1"/>
  <c r="AP22" i="8"/>
  <c r="BF22" i="10" s="1"/>
  <c r="AA20" i="8"/>
  <c r="AE20" i="10" s="1"/>
  <c r="AI20" s="1"/>
  <c r="BT17" i="8"/>
  <c r="DH17" i="10" s="1"/>
  <c r="DL17" s="1"/>
  <c r="AZ15" i="8"/>
  <c r="BX15" i="10" s="1"/>
  <c r="AF13" i="8"/>
  <c r="AN13" i="10" s="1"/>
  <c r="AP25" i="8"/>
  <c r="BF25" i="10" s="1"/>
  <c r="AA23" i="8"/>
  <c r="AE23" i="10" s="1"/>
  <c r="AI23" s="1"/>
  <c r="BT20" i="8"/>
  <c r="DH20" i="10" s="1"/>
  <c r="DL20" s="1"/>
  <c r="AZ18" i="8"/>
  <c r="BX18" i="10" s="1"/>
  <c r="AF16" i="8"/>
  <c r="AN16" i="10" s="1"/>
  <c r="CD13" i="8"/>
  <c r="DZ13" i="10" s="1"/>
  <c r="ED13" s="1"/>
  <c r="BO11" i="8"/>
  <c r="CY11" i="10" s="1"/>
  <c r="AU9" i="8"/>
  <c r="BO9" i="10" s="1"/>
  <c r="BS9" s="1"/>
  <c r="Q7" i="8"/>
  <c r="M7" i="10" s="1"/>
  <c r="Q7" s="1"/>
  <c r="Q37" i="8"/>
  <c r="M37" i="10" s="1"/>
  <c r="Q37" s="1"/>
  <c r="L21" i="8"/>
  <c r="D21" i="10" s="1"/>
  <c r="Q10" i="8"/>
  <c r="M10" i="10" s="1"/>
  <c r="Q10" s="1"/>
  <c r="BY7" i="8"/>
  <c r="DQ7" i="10" s="1"/>
  <c r="DU7" s="1"/>
  <c r="AU37" i="8"/>
  <c r="BO37" i="10" s="1"/>
  <c r="BS37" s="1"/>
  <c r="L24" i="8"/>
  <c r="D24" i="10" s="1"/>
  <c r="BJ6" i="8"/>
  <c r="CP6" i="10" s="1"/>
  <c r="CT6" s="1"/>
  <c r="AU29" i="8"/>
  <c r="BO29" i="10" s="1"/>
  <c r="BS29" s="1"/>
  <c r="BT34" i="8"/>
  <c r="DH34" i="10" s="1"/>
  <c r="DL34" s="1"/>
  <c r="BT28" i="8"/>
  <c r="DH28" i="10" s="1"/>
  <c r="DL28" s="1"/>
  <c r="AZ21" i="8"/>
  <c r="BX21" i="10" s="1"/>
  <c r="CD12" i="8"/>
  <c r="DZ12" i="10" s="1"/>
  <c r="ED12" s="1"/>
  <c r="CD19" i="8"/>
  <c r="DZ19" i="10" s="1"/>
  <c r="ED19" s="1"/>
  <c r="AZ12" i="8"/>
  <c r="BX12" i="10" s="1"/>
  <c r="BY36" i="8"/>
  <c r="DQ36" i="10" s="1"/>
  <c r="DU36" s="1"/>
  <c r="V7" i="8"/>
  <c r="V7" i="10" s="1"/>
  <c r="AK38" i="8"/>
  <c r="CD34"/>
  <c r="DZ34" i="10" s="1"/>
  <c r="ED34" s="1"/>
  <c r="BO32" i="8"/>
  <c r="CY32" i="10" s="1"/>
  <c r="AP30" i="8"/>
  <c r="BF30" i="10" s="1"/>
  <c r="AA28" i="8"/>
  <c r="AE28" i="10" s="1"/>
  <c r="AI28" s="1"/>
  <c r="BT25" i="8"/>
  <c r="DH25" i="10" s="1"/>
  <c r="DL25" s="1"/>
  <c r="BO6" i="8"/>
  <c r="CY6" i="10" s="1"/>
  <c r="AZ35" i="8"/>
  <c r="BX35" i="10" s="1"/>
  <c r="AK33" i="8"/>
  <c r="AW33" i="10" s="1"/>
  <c r="V31" i="8"/>
  <c r="V31" i="10" s="1"/>
  <c r="BE28" i="8"/>
  <c r="CG28" i="10" s="1"/>
  <c r="AU26" i="8"/>
  <c r="BO26" i="10" s="1"/>
  <c r="BS26" s="1"/>
  <c r="AK24" i="8"/>
  <c r="AW24" i="10" s="1"/>
  <c r="V22" i="8"/>
  <c r="V22" i="10" s="1"/>
  <c r="BE19" i="8"/>
  <c r="CG19" i="10" s="1"/>
  <c r="AU17" i="8"/>
  <c r="BO17" i="10" s="1"/>
  <c r="BS17" s="1"/>
  <c r="Q15" i="8"/>
  <c r="M15" i="10" s="1"/>
  <c r="Q15" s="1"/>
  <c r="BY12" i="8"/>
  <c r="DQ12" i="10" s="1"/>
  <c r="DU12" s="1"/>
  <c r="V25" i="8"/>
  <c r="V25" i="10" s="1"/>
  <c r="BE22" i="8"/>
  <c r="CG22" i="10" s="1"/>
  <c r="AU20" i="8"/>
  <c r="BO20" i="10" s="1"/>
  <c r="BS20" s="1"/>
  <c r="Q18" i="8"/>
  <c r="M18" i="10" s="1"/>
  <c r="Q18" s="1"/>
  <c r="BY15" i="8"/>
  <c r="DQ15" i="10" s="1"/>
  <c r="DU15" s="1"/>
  <c r="BJ13" i="8"/>
  <c r="CP13" i="10" s="1"/>
  <c r="CT13" s="1"/>
  <c r="AK11" i="8"/>
  <c r="AW11" i="10" s="1"/>
  <c r="CD8" i="8"/>
  <c r="DZ8" i="10" s="1"/>
  <c r="ED8" s="1"/>
  <c r="BE4" i="8"/>
  <c r="CG4" i="10" s="1"/>
  <c r="BT36" i="8"/>
  <c r="DH36" i="10" s="1"/>
  <c r="DL36" s="1"/>
  <c r="L15" i="8"/>
  <c r="D15" i="10" s="1"/>
  <c r="BO9" i="8"/>
  <c r="CY9" i="10" s="1"/>
  <c r="AP7" i="8"/>
  <c r="BF7" i="10" s="1"/>
  <c r="L37" i="8"/>
  <c r="D37" i="10" s="1"/>
  <c r="L18" i="8"/>
  <c r="D18" i="10" s="1"/>
  <c r="AU33" i="8"/>
  <c r="BO33" i="10" s="1"/>
  <c r="BS33" s="1"/>
  <c r="BJ26" i="8"/>
  <c r="CP26" i="10" s="1"/>
  <c r="CT26" s="1"/>
  <c r="AP35" i="8"/>
  <c r="BF35" i="10" s="1"/>
  <c r="AP29" i="8"/>
  <c r="BF29" i="10" s="1"/>
  <c r="AF23" i="8"/>
  <c r="AN23" i="10" s="1"/>
  <c r="AA18" i="8"/>
  <c r="AE18" i="10" s="1"/>
  <c r="AI18" s="1"/>
  <c r="AZ13" i="8"/>
  <c r="BX13" i="10" s="1"/>
  <c r="AA21" i="8"/>
  <c r="AE21" i="10" s="1"/>
  <c r="AI21" s="1"/>
  <c r="AZ16" i="8"/>
  <c r="BX16" i="10" s="1"/>
  <c r="BY10" i="8"/>
  <c r="DQ10" i="10" s="1"/>
  <c r="DU10" s="1"/>
  <c r="BY37" i="8"/>
  <c r="DQ37" i="10" s="1"/>
  <c r="DU37" s="1"/>
  <c r="Q8" i="8"/>
  <c r="M8" i="10" s="1"/>
  <c r="Q8" s="1"/>
  <c r="L12" i="8"/>
  <c r="D12" i="10" s="1"/>
  <c r="CO38"/>
  <c r="Y43" i="7"/>
  <c r="DY38" i="10"/>
  <c r="AG43" i="7"/>
  <c r="CX38" i="10"/>
  <c r="CX41" s="1"/>
  <c r="AA43" i="7"/>
  <c r="AD38" i="10"/>
  <c r="K43" i="7"/>
  <c r="H6" i="75"/>
  <c r="AO7" i="6"/>
  <c r="AD41" i="3"/>
  <c r="X60"/>
  <c r="BI21" i="47"/>
  <c r="O20" i="46" s="1"/>
  <c r="EG21" i="4" s="1"/>
  <c r="EK21" s="1"/>
  <c r="BH22" i="47"/>
  <c r="DC7" i="4"/>
  <c r="EH41" i="3"/>
  <c r="BA21" i="4"/>
  <c r="AI17"/>
  <c r="U8" i="6"/>
  <c r="D7" i="75"/>
  <c r="AL23" i="47"/>
  <c r="AM22"/>
  <c r="J21" i="46" s="1"/>
  <c r="CN22" i="4" s="1"/>
  <c r="CR22" s="1"/>
  <c r="CG4" i="76"/>
  <c r="CK4" s="1"/>
  <c r="BW5" i="78" s="1"/>
  <c r="CK5" i="76"/>
  <c r="BW6" i="78" s="1"/>
  <c r="DL19" i="4"/>
  <c r="AI22" i="47"/>
  <c r="I21" i="46" s="1"/>
  <c r="CE22" i="4" s="1"/>
  <c r="CI22" s="1"/>
  <c r="AH23" i="47"/>
  <c r="AR18" i="4"/>
  <c r="BW38" i="10"/>
  <c r="BW41" s="1"/>
  <c r="U43" i="7"/>
  <c r="AM38" i="10"/>
  <c r="AM41" s="1"/>
  <c r="M43" i="7"/>
  <c r="DP38" i="10"/>
  <c r="AE43" i="7"/>
  <c r="AV38" i="10"/>
  <c r="AV41" s="1"/>
  <c r="O43" i="7"/>
  <c r="C38" i="10"/>
  <c r="C41" s="1"/>
  <c r="E43" i="7"/>
  <c r="AD21" i="47"/>
  <c r="AE20"/>
  <c r="H19" i="46" s="1"/>
  <c r="BV20" i="4" s="1"/>
  <c r="BZ20" s="1"/>
  <c r="L21" i="47"/>
  <c r="M20"/>
  <c r="D19" i="46" s="1"/>
  <c r="AL20" i="4" s="1"/>
  <c r="AZ22" i="47"/>
  <c r="M21" i="46" s="1"/>
  <c r="DO22" i="4" s="1"/>
  <c r="DS22" s="1"/>
  <c r="AY23" i="47"/>
  <c r="FR41" i="3"/>
  <c r="AR22" i="47"/>
  <c r="K21" i="46" s="1"/>
  <c r="CW22" i="4" s="1"/>
  <c r="DA22" s="1"/>
  <c r="AQ23" i="47"/>
  <c r="B6" i="75"/>
  <c r="K7" i="6"/>
  <c r="CK21" i="4"/>
  <c r="BS21"/>
  <c r="J7" i="75"/>
  <c r="AY8" i="6"/>
  <c r="CT21" i="4"/>
  <c r="C7" i="75"/>
  <c r="P8" i="6"/>
  <c r="CL38" i="3"/>
  <c r="CJ41"/>
  <c r="BE22" i="47"/>
  <c r="N21" i="46" s="1"/>
  <c r="DX22" i="4" s="1"/>
  <c r="EB22" s="1"/>
  <c r="BD23" i="47"/>
  <c r="U38" i="10"/>
  <c r="U41" s="1"/>
  <c r="I43" i="7"/>
  <c r="DG38" i="10"/>
  <c r="AC43" i="7"/>
  <c r="BN38" i="10"/>
  <c r="S43" i="7"/>
  <c r="CB19" i="4"/>
  <c r="G19"/>
  <c r="O19" s="1"/>
  <c r="AP19"/>
  <c r="N7" i="75"/>
  <c r="BS8" i="6"/>
  <c r="DU21" i="4"/>
  <c r="U59" i="3"/>
  <c r="U60"/>
  <c r="G7" i="75"/>
  <c r="AJ8" i="6"/>
  <c r="AU21" i="47"/>
  <c r="AV20"/>
  <c r="L19" i="46" s="1"/>
  <c r="DF20" i="4" s="1"/>
  <c r="DJ20" s="1"/>
  <c r="Q18"/>
  <c r="CI4" i="76"/>
  <c r="CM4" s="1"/>
  <c r="BY5" i="78" s="1"/>
  <c r="CM5" i="76"/>
  <c r="BY6" i="78" s="1"/>
  <c r="Z8" i="6"/>
  <c r="E7" i="75"/>
  <c r="R22" i="47"/>
  <c r="E21" i="46" s="1"/>
  <c r="AU22" i="4" s="1"/>
  <c r="AY22" s="1"/>
  <c r="Q23" i="47"/>
  <c r="AT8" i="6"/>
  <c r="I7" i="75"/>
  <c r="I18" i="47"/>
  <c r="C17" i="46" s="1"/>
  <c r="AC18" i="4" s="1"/>
  <c r="AG18" s="1"/>
  <c r="H19" i="47"/>
  <c r="O7" i="75"/>
  <c r="BX8" i="6"/>
  <c r="F9"/>
  <c r="DC6" i="4"/>
  <c r="Y23" i="47"/>
  <c r="Z22"/>
  <c r="G21" i="46" s="1"/>
  <c r="BM22" i="4" s="1"/>
  <c r="BQ22" s="1"/>
  <c r="BI8" i="6"/>
  <c r="L7" i="75"/>
  <c r="DC21" i="4"/>
  <c r="GD41" i="3"/>
  <c r="DV41"/>
  <c r="ED21" i="4"/>
  <c r="AP41" i="3"/>
  <c r="L38" i="10"/>
  <c r="G43" i="7"/>
  <c r="BE38" i="10"/>
  <c r="BE41" s="1"/>
  <c r="Q43" i="7"/>
  <c r="CF38" i="10"/>
  <c r="CF41" s="1"/>
  <c r="W43" i="7"/>
  <c r="EM20" i="4"/>
  <c r="BZ41" i="3"/>
  <c r="AZ4" i="8" l="1"/>
  <c r="BX4" i="10" s="1"/>
  <c r="AK36" i="8"/>
  <c r="AW36" i="10" s="1"/>
  <c r="BE9" i="8"/>
  <c r="CG9" i="10" s="1"/>
  <c r="BT14" i="8"/>
  <c r="DH14" i="10" s="1"/>
  <c r="DL14" s="1"/>
  <c r="AP19" i="8"/>
  <c r="BF19" i="10" s="1"/>
  <c r="BT11" i="8"/>
  <c r="DH11" i="10" s="1"/>
  <c r="DL11" s="1"/>
  <c r="AP16" i="8"/>
  <c r="BF16" i="10" s="1"/>
  <c r="AA22" i="8"/>
  <c r="AE22" i="10" s="1"/>
  <c r="AI22" s="1"/>
  <c r="BO27" i="8"/>
  <c r="CY27" i="10" s="1"/>
  <c r="AP33" i="8"/>
  <c r="BF33" i="10" s="1"/>
  <c r="V26" i="8"/>
  <c r="V26" i="10" s="1"/>
  <c r="BE31" i="8"/>
  <c r="CG31" i="10" s="1"/>
  <c r="L10" i="8"/>
  <c r="D10" i="10" s="1"/>
  <c r="AU36" i="8"/>
  <c r="BO36" i="10" s="1"/>
  <c r="BS36" s="1"/>
  <c r="BY4" i="8"/>
  <c r="DQ4" i="10" s="1"/>
  <c r="DU4" s="1"/>
  <c r="AA9" i="8"/>
  <c r="AE9" i="10" s="1"/>
  <c r="AI9" s="1"/>
  <c r="L7" i="8"/>
  <c r="D7" i="10" s="1"/>
  <c r="AF36" i="8"/>
  <c r="AN36" i="10" s="1"/>
  <c r="AF4" i="8"/>
  <c r="AN4" i="10" s="1"/>
  <c r="AP8" i="8"/>
  <c r="BF8" i="10" s="1"/>
  <c r="BO10" i="8"/>
  <c r="CY10" i="10" s="1"/>
  <c r="V13" i="8"/>
  <c r="V13" i="10" s="1"/>
  <c r="AK15" i="8"/>
  <c r="AW15" i="10" s="1"/>
  <c r="BJ17" i="8"/>
  <c r="CP17" i="10" s="1"/>
  <c r="CT17" s="1"/>
  <c r="BY19" i="8"/>
  <c r="DQ19" i="10" s="1"/>
  <c r="DU19" s="1"/>
  <c r="Q22" i="8"/>
  <c r="M22" i="10" s="1"/>
  <c r="Q22" s="1"/>
  <c r="AU24" i="8"/>
  <c r="BO24" i="10" s="1"/>
  <c r="BS24" s="1"/>
  <c r="AK12" i="8"/>
  <c r="AW12" i="10" s="1"/>
  <c r="BJ14" i="8"/>
  <c r="CP14" i="10" s="1"/>
  <c r="CT14" s="1"/>
  <c r="BY16" i="8"/>
  <c r="DQ16" i="10" s="1"/>
  <c r="DU16" s="1"/>
  <c r="Q19" i="8"/>
  <c r="M19" i="10" s="1"/>
  <c r="Q19" s="1"/>
  <c r="AU21" i="8"/>
  <c r="BO21" i="10" s="1"/>
  <c r="BS21" s="1"/>
  <c r="BE23" i="8"/>
  <c r="CG23" i="10" s="1"/>
  <c r="BY25" i="8"/>
  <c r="DQ25" i="10" s="1"/>
  <c r="DU25" s="1"/>
  <c r="Q28" i="8"/>
  <c r="M28" i="10" s="1"/>
  <c r="Q28" s="1"/>
  <c r="AU30" i="8"/>
  <c r="BO30" i="10" s="1"/>
  <c r="BS30" s="1"/>
  <c r="BE32" i="8"/>
  <c r="CG32" i="10" s="1"/>
  <c r="AK35" i="8"/>
  <c r="AW35" i="10" s="1"/>
  <c r="AF6" i="8"/>
  <c r="AN6" i="10" s="1"/>
  <c r="AK5" i="8"/>
  <c r="AW5" i="10" s="1"/>
  <c r="AZ27" i="8"/>
  <c r="BX27" i="10" s="1"/>
  <c r="BT29" i="8"/>
  <c r="DH29" i="10" s="1"/>
  <c r="DL29" s="1"/>
  <c r="AA32" i="8"/>
  <c r="AE32" i="10" s="1"/>
  <c r="AI32" s="1"/>
  <c r="AP34" i="8"/>
  <c r="BF34" i="10" s="1"/>
  <c r="AZ5" i="8"/>
  <c r="BX5" i="10" s="1"/>
  <c r="V37" i="8"/>
  <c r="V37" i="10" s="1"/>
  <c r="L25" i="8"/>
  <c r="D25" i="10" s="1"/>
  <c r="AK10" i="8"/>
  <c r="AW10" i="10" s="1"/>
  <c r="BO17" i="8"/>
  <c r="CY17" i="10" s="1"/>
  <c r="AF11" i="8"/>
  <c r="AN11" i="10" s="1"/>
  <c r="BT19" i="8"/>
  <c r="DH19" i="10" s="1"/>
  <c r="DL19" s="1"/>
  <c r="AZ26" i="8"/>
  <c r="BX26" i="10" s="1"/>
  <c r="AA34" i="8"/>
  <c r="AE34" i="10" s="1"/>
  <c r="AI34" s="1"/>
  <c r="BE27" i="8"/>
  <c r="CG27" i="10" s="1"/>
  <c r="AZ34" i="8"/>
  <c r="BX34" i="10" s="1"/>
  <c r="L16" i="8"/>
  <c r="D16" i="10" s="1"/>
  <c r="BO36" i="8"/>
  <c r="CY36" i="10" s="1"/>
  <c r="AK7" i="8"/>
  <c r="AW7" i="10" s="1"/>
  <c r="BJ9" i="8"/>
  <c r="CP9" i="10" s="1"/>
  <c r="CT9" s="1"/>
  <c r="L13" i="8"/>
  <c r="D13" i="10" s="1"/>
  <c r="BE36" i="8"/>
  <c r="CG36" i="10" s="1"/>
  <c r="AU4" i="8"/>
  <c r="BO4" i="10" s="1"/>
  <c r="BS4" s="1"/>
  <c r="BY8" i="8"/>
  <c r="DQ8" i="10" s="1"/>
  <c r="DU8" s="1"/>
  <c r="Q11" i="8"/>
  <c r="M11" i="10" s="1"/>
  <c r="Q11" s="1"/>
  <c r="AP13" i="8"/>
  <c r="BF13" i="10" s="1"/>
  <c r="BO15" i="8"/>
  <c r="CY15" i="10" s="1"/>
  <c r="CD17" i="8"/>
  <c r="DZ17" i="10" s="1"/>
  <c r="ED17" s="1"/>
  <c r="AF20" i="8"/>
  <c r="AN20" i="10" s="1"/>
  <c r="AZ22" i="8"/>
  <c r="BX22" i="10" s="1"/>
  <c r="BT24" i="8"/>
  <c r="DH24" i="10" s="1"/>
  <c r="DL24" s="1"/>
  <c r="BO12" i="8"/>
  <c r="CY12" i="10" s="1"/>
  <c r="CD14" i="8"/>
  <c r="DZ14" i="10" s="1"/>
  <c r="ED14" s="1"/>
  <c r="AF17" i="8"/>
  <c r="AN17" i="10" s="1"/>
  <c r="AZ19" i="8"/>
  <c r="BX19" i="10" s="1"/>
  <c r="BT21" i="8"/>
  <c r="DH21" i="10" s="1"/>
  <c r="DL21" s="1"/>
  <c r="AA24" i="8"/>
  <c r="AE24" i="10" s="1"/>
  <c r="AI24" s="1"/>
  <c r="AF26" i="8"/>
  <c r="AN26" i="10" s="1"/>
  <c r="AZ28" i="8"/>
  <c r="BX28" i="10" s="1"/>
  <c r="BT30" i="8"/>
  <c r="DH30" i="10" s="1"/>
  <c r="DL30" s="1"/>
  <c r="AA33" i="8"/>
  <c r="AE33" i="10" s="1"/>
  <c r="AI33" s="1"/>
  <c r="AU35" i="8"/>
  <c r="BO35" i="10" s="1"/>
  <c r="BS35" s="1"/>
  <c r="BE6" i="8"/>
  <c r="CG6" i="10" s="1"/>
  <c r="V38" i="8"/>
  <c r="V28"/>
  <c r="V28" i="10" s="1"/>
  <c r="AK30" i="8"/>
  <c r="AW30" i="10" s="1"/>
  <c r="BJ32" i="8"/>
  <c r="CP32" i="10" s="1"/>
  <c r="CT32" s="1"/>
  <c r="BO34" i="8"/>
  <c r="CY34" i="10" s="1"/>
  <c r="AP5" i="8"/>
  <c r="BF5" i="10" s="1"/>
  <c r="BJ7" i="8"/>
  <c r="CP7" i="10" s="1"/>
  <c r="CT7" s="1"/>
  <c r="L33" i="8"/>
  <c r="D33" i="10" s="1"/>
  <c r="AP11" i="8"/>
  <c r="BF11" i="10" s="1"/>
  <c r="AZ20" i="8"/>
  <c r="BX20" i="10" s="1"/>
  <c r="AP12" i="8"/>
  <c r="BF12" i="10" s="1"/>
  <c r="CD20" i="8"/>
  <c r="DZ20" i="10" s="1"/>
  <c r="ED20" s="1"/>
  <c r="AF28" i="8"/>
  <c r="AN28" i="10" s="1"/>
  <c r="BE35" i="8"/>
  <c r="CG35" i="10" s="1"/>
  <c r="BY28" i="8"/>
  <c r="DQ28" i="10" s="1"/>
  <c r="DU28" s="1"/>
  <c r="CD35" i="8"/>
  <c r="DZ35" i="10" s="1"/>
  <c r="ED35" s="1"/>
  <c r="L30" i="8"/>
  <c r="D30" i="10" s="1"/>
  <c r="BO37" i="8"/>
  <c r="CY37" i="10" s="1"/>
  <c r="AF8" i="8"/>
  <c r="AN8" i="10" s="1"/>
  <c r="AZ10" i="8"/>
  <c r="BX10" i="10" s="1"/>
  <c r="L27" i="8"/>
  <c r="D27" i="10" s="1"/>
  <c r="AP37" i="8"/>
  <c r="BF37" i="10" s="1"/>
  <c r="AZ7" i="8"/>
  <c r="BX7" i="10" s="1"/>
  <c r="BT9" i="8"/>
  <c r="DH9" i="10" s="1"/>
  <c r="DL9" s="1"/>
  <c r="Q12" i="8"/>
  <c r="M12" i="10" s="1"/>
  <c r="Q12" s="1"/>
  <c r="AU14" i="8"/>
  <c r="BO14" i="10" s="1"/>
  <c r="BS14" s="1"/>
  <c r="BE16" i="8"/>
  <c r="CG16" i="10" s="1"/>
  <c r="V19" i="8"/>
  <c r="V19" i="10" s="1"/>
  <c r="AK21" i="8"/>
  <c r="AW21" i="10" s="1"/>
  <c r="BJ23" i="8"/>
  <c r="CP23" i="10" s="1"/>
  <c r="CT23" s="1"/>
  <c r="AU11" i="8"/>
  <c r="BO11" i="10" s="1"/>
  <c r="BS11" s="1"/>
  <c r="BE13" i="8"/>
  <c r="CG13" i="10" s="1"/>
  <c r="V16" i="8"/>
  <c r="V16" i="10" s="1"/>
  <c r="AK18" i="8"/>
  <c r="AW18" i="10" s="1"/>
  <c r="BJ20" i="8"/>
  <c r="CP20" i="10" s="1"/>
  <c r="CT20" s="1"/>
  <c r="BY22" i="8"/>
  <c r="DQ22" i="10" s="1"/>
  <c r="DU22" s="1"/>
  <c r="Q25" i="8"/>
  <c r="M25" i="10" s="1"/>
  <c r="Q25" s="1"/>
  <c r="AK27" i="8"/>
  <c r="AW27" i="10" s="1"/>
  <c r="BJ29" i="8"/>
  <c r="CP29" i="10" s="1"/>
  <c r="CT29" s="1"/>
  <c r="BY31" i="8"/>
  <c r="DQ31" i="10" s="1"/>
  <c r="DU31" s="1"/>
  <c r="Q34" i="8"/>
  <c r="M34" i="10" s="1"/>
  <c r="Q34" s="1"/>
  <c r="BT35" i="8"/>
  <c r="DH35" i="10" s="1"/>
  <c r="DL35" s="1"/>
  <c r="BO5" i="8"/>
  <c r="CY5" i="10" s="1"/>
  <c r="BO26" i="8"/>
  <c r="CY26" i="10" s="1"/>
  <c r="CD28" i="8"/>
  <c r="DZ28" i="10" s="1"/>
  <c r="ED28" s="1"/>
  <c r="AF31" i="8"/>
  <c r="AN31" i="10" s="1"/>
  <c r="AZ33" i="8"/>
  <c r="BX33" i="10" s="1"/>
  <c r="AU38" i="8"/>
  <c r="BO38" i="10" s="1"/>
  <c r="L20" i="8"/>
  <c r="D20" i="10" s="1"/>
  <c r="BY9" i="8"/>
  <c r="DQ9" i="10" s="1"/>
  <c r="DU9" s="1"/>
  <c r="BJ4" i="8"/>
  <c r="CP4" i="10" s="1"/>
  <c r="CT4" s="1"/>
  <c r="CD11" i="8"/>
  <c r="DZ11" i="10" s="1"/>
  <c r="ED11" s="1"/>
  <c r="AA17" i="8"/>
  <c r="AE17" i="10" s="1"/>
  <c r="AI17" s="1"/>
  <c r="BT22" i="8"/>
  <c r="DH22" i="10" s="1"/>
  <c r="DL22" s="1"/>
  <c r="AA14" i="8"/>
  <c r="AE14" i="10" s="1"/>
  <c r="AI14" s="1"/>
  <c r="BO18" i="8"/>
  <c r="CY18" i="10" s="1"/>
  <c r="AP24" i="8"/>
  <c r="BF24" i="10" s="1"/>
  <c r="AA31" i="8"/>
  <c r="AE31" i="10" s="1"/>
  <c r="AI31" s="1"/>
  <c r="L6" i="8"/>
  <c r="D6" i="10" s="1"/>
  <c r="AK28" i="8"/>
  <c r="AW28" i="10" s="1"/>
  <c r="BY38" i="8"/>
  <c r="L26"/>
  <c r="D26" i="10" s="1"/>
  <c r="AZ37" i="8"/>
  <c r="BX37" i="10" s="1"/>
  <c r="CD7" i="8"/>
  <c r="DZ7" i="10" s="1"/>
  <c r="ED7" s="1"/>
  <c r="AF10" i="8"/>
  <c r="AN10" i="10" s="1"/>
  <c r="L23" i="8"/>
  <c r="D23" i="10" s="1"/>
  <c r="AF37" i="8"/>
  <c r="AN37" i="10" s="1"/>
  <c r="AF7" i="8"/>
  <c r="AN7" i="10" s="1"/>
  <c r="AZ9" i="8"/>
  <c r="BX9" i="10" s="1"/>
  <c r="BY11" i="8"/>
  <c r="DQ11" i="10" s="1"/>
  <c r="DU11" s="1"/>
  <c r="Q14" i="8"/>
  <c r="M14" i="10" s="1"/>
  <c r="Q14" s="1"/>
  <c r="AU16" i="8"/>
  <c r="BO16" i="10" s="1"/>
  <c r="BS16" s="1"/>
  <c r="BE18" i="8"/>
  <c r="CG18" i="10" s="1"/>
  <c r="V21" i="8"/>
  <c r="V21" i="10" s="1"/>
  <c r="AK23" i="8"/>
  <c r="AW23" i="10" s="1"/>
  <c r="BJ25" i="8"/>
  <c r="CP25" i="10" s="1"/>
  <c r="CT25" s="1"/>
  <c r="AU13" i="8"/>
  <c r="BO13" i="10" s="1"/>
  <c r="BS13" s="1"/>
  <c r="BE15" i="8"/>
  <c r="CG15" i="10" s="1"/>
  <c r="V18" i="8"/>
  <c r="V18" i="10" s="1"/>
  <c r="AK20" i="8"/>
  <c r="AW20" i="10" s="1"/>
  <c r="BJ22" i="8"/>
  <c r="CP22" i="10" s="1"/>
  <c r="CT22" s="1"/>
  <c r="BY24" i="8"/>
  <c r="DQ24" i="10" s="1"/>
  <c r="DU24" s="1"/>
  <c r="V27" i="8"/>
  <c r="V27" i="10" s="1"/>
  <c r="AK29" i="8"/>
  <c r="AW29" i="10" s="1"/>
  <c r="BJ31" i="8"/>
  <c r="CP31" i="10" s="1"/>
  <c r="CT31" s="1"/>
  <c r="BY33" i="8"/>
  <c r="DQ33" i="10" s="1"/>
  <c r="DU33" s="1"/>
  <c r="BO35" i="8"/>
  <c r="CY35" i="10" s="1"/>
  <c r="BT5" i="8"/>
  <c r="DH5" i="10" s="1"/>
  <c r="DL5" s="1"/>
  <c r="AP26" i="8"/>
  <c r="BF26" i="10" s="1"/>
  <c r="BO28" i="8"/>
  <c r="CY28" i="10" s="1"/>
  <c r="CD30" i="8"/>
  <c r="DZ30" i="10" s="1"/>
  <c r="ED30" s="1"/>
  <c r="AF33" i="8"/>
  <c r="AN33" i="10" s="1"/>
  <c r="AZ6" i="8"/>
  <c r="BX6" i="10" s="1"/>
  <c r="Q5" i="8"/>
  <c r="M5" i="10" s="1"/>
  <c r="Q5" s="1"/>
  <c r="AK9" i="8"/>
  <c r="AW9" i="10" s="1"/>
  <c r="AK4" i="8"/>
  <c r="AW4" i="10" s="1"/>
  <c r="AF14" i="8"/>
  <c r="AN14" i="10" s="1"/>
  <c r="BO21" i="8"/>
  <c r="CY21" i="10" s="1"/>
  <c r="AF15" i="8"/>
  <c r="AN15" i="10" s="1"/>
  <c r="BT23" i="8"/>
  <c r="DH23" i="10" s="1"/>
  <c r="DL23" s="1"/>
  <c r="AZ30" i="8"/>
  <c r="BX30" i="10" s="1"/>
  <c r="BY6" i="8"/>
  <c r="DQ6" i="10" s="1"/>
  <c r="DU6" s="1"/>
  <c r="Q31" i="8"/>
  <c r="M31" i="10" s="1"/>
  <c r="Q31" s="1"/>
  <c r="AF5" i="8"/>
  <c r="AN5" i="10" s="1"/>
  <c r="L32" i="8"/>
  <c r="D32" i="10" s="1"/>
  <c r="Q4" i="8"/>
  <c r="M4" i="10" s="1"/>
  <c r="Q4" s="1"/>
  <c r="AU8" i="8"/>
  <c r="BO8" i="10" s="1"/>
  <c r="BS8" s="1"/>
  <c r="BE10" i="8"/>
  <c r="CG10" i="10" s="1"/>
  <c r="L29" i="8"/>
  <c r="D29" i="10" s="1"/>
  <c r="BE37" i="8"/>
  <c r="CG37" i="10" s="1"/>
  <c r="BE7" i="8"/>
  <c r="CG7" i="10" s="1"/>
  <c r="V10" i="8"/>
  <c r="V10" i="10" s="1"/>
  <c r="AF12" i="8"/>
  <c r="AN12" i="10" s="1"/>
  <c r="AZ14" i="8"/>
  <c r="BX14" i="10" s="1"/>
  <c r="BT16" i="8"/>
  <c r="DH16" i="10" s="1"/>
  <c r="DL16" s="1"/>
  <c r="AA19" i="8"/>
  <c r="AE19" i="10" s="1"/>
  <c r="AI19" s="1"/>
  <c r="AP21" i="8"/>
  <c r="BF21" i="10" s="1"/>
  <c r="BO23" i="8"/>
  <c r="CY23" i="10" s="1"/>
  <c r="AZ11" i="8"/>
  <c r="BX11" i="10" s="1"/>
  <c r="BT13" i="8"/>
  <c r="DH13" i="10" s="1"/>
  <c r="DL13" s="1"/>
  <c r="AA16" i="8"/>
  <c r="AE16" i="10" s="1"/>
  <c r="AI16" s="1"/>
  <c r="AP18" i="8"/>
  <c r="BF18" i="10" s="1"/>
  <c r="BO20" i="8"/>
  <c r="CY20" i="10" s="1"/>
  <c r="CD22" i="8"/>
  <c r="DZ22" i="10" s="1"/>
  <c r="ED22" s="1"/>
  <c r="AF25" i="8"/>
  <c r="AN25" i="10" s="1"/>
  <c r="AP27" i="8"/>
  <c r="BF27" i="10" s="1"/>
  <c r="BO29" i="8"/>
  <c r="CY29" i="10" s="1"/>
  <c r="CD31" i="8"/>
  <c r="DZ31" i="10" s="1"/>
  <c r="ED31" s="1"/>
  <c r="Q35" i="8"/>
  <c r="M35" i="10" s="1"/>
  <c r="Q35" s="1"/>
  <c r="BY34" i="8"/>
  <c r="DQ34" i="10" s="1"/>
  <c r="DU34" s="1"/>
  <c r="BJ5" i="8"/>
  <c r="CP5" i="10" s="1"/>
  <c r="CT5" s="1"/>
  <c r="BY26" i="8"/>
  <c r="DQ26" i="10" s="1"/>
  <c r="DU26" s="1"/>
  <c r="Q29" i="8"/>
  <c r="M29" i="10" s="1"/>
  <c r="Q29" s="1"/>
  <c r="AU31" i="8"/>
  <c r="BO31" i="10" s="1"/>
  <c r="BS31" s="1"/>
  <c r="BE33" i="8"/>
  <c r="CG33" i="10" s="1"/>
  <c r="CD6" i="8"/>
  <c r="DZ6" i="10" s="1"/>
  <c r="ED6" s="1"/>
  <c r="L36" i="8"/>
  <c r="D36" i="10" s="1"/>
  <c r="AU10" i="8"/>
  <c r="BO10" i="10" s="1"/>
  <c r="BS10" s="1"/>
  <c r="AU7" i="8"/>
  <c r="BO7" i="10" s="1"/>
  <c r="BS7" s="1"/>
  <c r="CD15" i="8"/>
  <c r="DZ15" i="10" s="1"/>
  <c r="ED15" s="1"/>
  <c r="AP23" i="8"/>
  <c r="BF23" i="10" s="1"/>
  <c r="CD16" i="8"/>
  <c r="DZ16" i="10" s="1"/>
  <c r="ED16" s="1"/>
  <c r="CD24" i="8"/>
  <c r="DZ24" i="10" s="1"/>
  <c r="ED24" s="1"/>
  <c r="BO31" i="8"/>
  <c r="CY31" i="10" s="1"/>
  <c r="BE5" i="8"/>
  <c r="CG5" i="10" s="1"/>
  <c r="AK32" i="8"/>
  <c r="AW32" i="10" s="1"/>
  <c r="L14" i="8"/>
  <c r="D14" i="10" s="1"/>
  <c r="BJ36" i="8"/>
  <c r="CP36" i="10" s="1"/>
  <c r="CT36" s="1"/>
  <c r="AA7" i="8"/>
  <c r="AE7" i="10" s="1"/>
  <c r="AI7" s="1"/>
  <c r="AP9" i="8"/>
  <c r="BF9" i="10" s="1"/>
  <c r="L11" i="8"/>
  <c r="D11" i="10" s="1"/>
  <c r="AP36" i="8"/>
  <c r="BF36" i="10" s="1"/>
  <c r="AP4" i="8"/>
  <c r="BF4" i="10" s="1"/>
  <c r="BO8" i="8"/>
  <c r="CY8" i="10" s="1"/>
  <c r="CD10" i="8"/>
  <c r="DZ10" i="10" s="1"/>
  <c r="ED10" s="1"/>
  <c r="AK13" i="8"/>
  <c r="AW13" i="10" s="1"/>
  <c r="BJ15" i="8"/>
  <c r="CP15" i="10" s="1"/>
  <c r="CT15" s="1"/>
  <c r="BY17" i="8"/>
  <c r="DQ17" i="10" s="1"/>
  <c r="DU17" s="1"/>
  <c r="Q20" i="8"/>
  <c r="M20" i="10" s="1"/>
  <c r="Q20" s="1"/>
  <c r="AU22" i="8"/>
  <c r="BO22" i="10" s="1"/>
  <c r="BS22" s="1"/>
  <c r="BE24" i="8"/>
  <c r="CG24" i="10" s="1"/>
  <c r="BJ12" i="8"/>
  <c r="CP12" i="10" s="1"/>
  <c r="CT12" s="1"/>
  <c r="BY14" i="8"/>
  <c r="DQ14" i="10" s="1"/>
  <c r="DU14" s="1"/>
  <c r="Q17" i="8"/>
  <c r="M17" i="10" s="1"/>
  <c r="Q17" s="1"/>
  <c r="AU19" i="8"/>
  <c r="BO19" i="10" s="1"/>
  <c r="BS19" s="1"/>
  <c r="BE21" i="8"/>
  <c r="CG21" i="10" s="1"/>
  <c r="V24" i="8"/>
  <c r="V24" i="10" s="1"/>
  <c r="Q26" i="8"/>
  <c r="M26" i="10" s="1"/>
  <c r="Q26" s="1"/>
  <c r="AU28" i="8"/>
  <c r="BO28" i="10" s="1"/>
  <c r="BS28" s="1"/>
  <c r="BE30" i="8"/>
  <c r="CG30" i="10" s="1"/>
  <c r="V33" i="8"/>
  <c r="V33" i="10" s="1"/>
  <c r="AU34" i="8"/>
  <c r="BO34" i="10" s="1"/>
  <c r="BS34" s="1"/>
  <c r="AU6" i="8"/>
  <c r="BO6" i="10" s="1"/>
  <c r="BS6" s="1"/>
  <c r="AA5" i="8"/>
  <c r="AE5" i="10" s="1"/>
  <c r="AI5" s="1"/>
  <c r="BT27" i="8"/>
  <c r="DH27" i="10" s="1"/>
  <c r="DL27" s="1"/>
  <c r="AA30" i="8"/>
  <c r="AE30" i="10" s="1"/>
  <c r="AI30" s="1"/>
  <c r="AP32" i="8"/>
  <c r="BF32" i="10" s="1"/>
  <c r="Q6" i="8"/>
  <c r="M6" i="10" s="1"/>
  <c r="Q6" s="1"/>
  <c r="L5" i="8"/>
  <c r="D5" i="10" s="1"/>
  <c r="AZ36" i="8"/>
  <c r="BX36" i="10" s="1"/>
  <c r="L17" i="8"/>
  <c r="D17" i="10" s="1"/>
  <c r="BJ8" i="8"/>
  <c r="CP8" i="10" s="1"/>
  <c r="CT8" s="1"/>
  <c r="AA13" i="8"/>
  <c r="AE13" i="10" s="1"/>
  <c r="AI13" s="1"/>
  <c r="BT18" i="8"/>
  <c r="DH18" i="10" s="1"/>
  <c r="DL18" s="1"/>
  <c r="AZ24" i="8"/>
  <c r="BX24" i="10" s="1"/>
  <c r="BT15" i="8"/>
  <c r="DH15" i="10" s="1"/>
  <c r="DL15" s="1"/>
  <c r="AP20" i="8"/>
  <c r="BF20" i="10" s="1"/>
  <c r="CD25" i="8"/>
  <c r="DZ25" i="10" s="1"/>
  <c r="ED25" s="1"/>
  <c r="AF32" i="8"/>
  <c r="AN32" i="10" s="1"/>
  <c r="BT38" i="8"/>
  <c r="V30"/>
  <c r="V30" i="10" s="1"/>
  <c r="Q38" i="8"/>
  <c r="M38" i="10" s="1"/>
  <c r="L34" i="8"/>
  <c r="D34" i="10" s="1"/>
  <c r="V4" i="8"/>
  <c r="V4" i="10" s="1"/>
  <c r="AZ8" i="8"/>
  <c r="BX8" i="10" s="1"/>
  <c r="BT10" i="8"/>
  <c r="DH10" i="10" s="1"/>
  <c r="DL10" s="1"/>
  <c r="L31" i="8"/>
  <c r="D31" i="10" s="1"/>
  <c r="BT37" i="8"/>
  <c r="DH37" i="10" s="1"/>
  <c r="DL37" s="1"/>
  <c r="BT7" i="8"/>
  <c r="DH7" i="10" s="1"/>
  <c r="DL7" s="1"/>
  <c r="AA10" i="8"/>
  <c r="AE10" i="10" s="1"/>
  <c r="AI10" s="1"/>
  <c r="AU12" i="8"/>
  <c r="BO12" i="10" s="1"/>
  <c r="BS12" s="1"/>
  <c r="BE14" i="8"/>
  <c r="CG14" i="10" s="1"/>
  <c r="V17" i="8"/>
  <c r="V17" i="10" s="1"/>
  <c r="AK19" i="8"/>
  <c r="AW19" i="10" s="1"/>
  <c r="BJ21" i="8"/>
  <c r="CP21" i="10" s="1"/>
  <c r="CT21" s="1"/>
  <c r="BY23" i="8"/>
  <c r="DQ23" i="10" s="1"/>
  <c r="DU23" s="1"/>
  <c r="BE11" i="8"/>
  <c r="CG11" i="10" s="1"/>
  <c r="V14" i="8"/>
  <c r="V14" i="10" s="1"/>
  <c r="AK16" i="8"/>
  <c r="AW16" i="10" s="1"/>
  <c r="BJ18" i="8"/>
  <c r="CP18" i="10" s="1"/>
  <c r="CT18" s="1"/>
  <c r="BY20" i="8"/>
  <c r="DQ20" i="10" s="1"/>
  <c r="DU20" s="1"/>
  <c r="Q23" i="8"/>
  <c r="M23" i="10" s="1"/>
  <c r="Q23" s="1"/>
  <c r="AU25" i="8"/>
  <c r="BO25" i="10" s="1"/>
  <c r="BS25" s="1"/>
  <c r="BJ27" i="8"/>
  <c r="CP27" i="10" s="1"/>
  <c r="CT27" s="1"/>
  <c r="BY29" i="8"/>
  <c r="DQ29" i="10" s="1"/>
  <c r="DU29" s="1"/>
  <c r="Q32" i="8"/>
  <c r="M32" i="10" s="1"/>
  <c r="Q32" s="1"/>
  <c r="V35" i="8"/>
  <c r="V35" i="10" s="1"/>
  <c r="BY35" i="8"/>
  <c r="DQ35" i="10" s="1"/>
  <c r="DU35" s="1"/>
  <c r="BJ38" i="8"/>
  <c r="CP38" i="10" s="1"/>
  <c r="CD26" i="8"/>
  <c r="DZ26" i="10" s="1"/>
  <c r="ED26" s="1"/>
  <c r="AF29" i="8"/>
  <c r="AN29" i="10" s="1"/>
  <c r="AZ31" i="8"/>
  <c r="BX31" i="10" s="1"/>
  <c r="BT33" i="8"/>
  <c r="DH33" i="10" s="1"/>
  <c r="DL33" s="1"/>
  <c r="BY5" i="8"/>
  <c r="DQ5" i="10" s="1"/>
  <c r="DU5" s="1"/>
  <c r="L28" i="8"/>
  <c r="D28" i="10" s="1"/>
  <c r="V11" i="8"/>
  <c r="V11" i="10" s="1"/>
  <c r="V8" i="8"/>
  <c r="V8" i="10" s="1"/>
  <c r="AP15" i="8"/>
  <c r="BF15" i="10" s="1"/>
  <c r="CD23" i="8"/>
  <c r="DZ23" i="10" s="1"/>
  <c r="ED23" s="1"/>
  <c r="AZ17" i="8"/>
  <c r="BX17" i="10" s="1"/>
  <c r="AZ25" i="8"/>
  <c r="BX25" i="10" s="1"/>
  <c r="BT32" i="8"/>
  <c r="DH32" i="10" s="1"/>
  <c r="DL32" s="1"/>
  <c r="AF38" i="8"/>
  <c r="BY32"/>
  <c r="DQ32" i="10" s="1"/>
  <c r="DU32" s="1"/>
  <c r="L8" i="8"/>
  <c r="D8" i="10" s="1"/>
  <c r="AA36" i="8"/>
  <c r="AE36" i="10" s="1"/>
  <c r="AI36" s="1"/>
  <c r="BT4" i="8"/>
  <c r="DH4" i="10" s="1"/>
  <c r="DL4" s="1"/>
  <c r="V9" i="8"/>
  <c r="V9" i="10" s="1"/>
  <c r="W55" i="8"/>
  <c r="Q36"/>
  <c r="M36" i="10" s="1"/>
  <c r="Q36" s="1"/>
  <c r="AA4" i="8"/>
  <c r="AE4" i="10" s="1"/>
  <c r="AI4" s="1"/>
  <c r="AK8" i="8"/>
  <c r="AW8" i="10" s="1"/>
  <c r="BJ10" i="8"/>
  <c r="CP10" i="10" s="1"/>
  <c r="CT10" s="1"/>
  <c r="BT12" i="8"/>
  <c r="DH12" i="10" s="1"/>
  <c r="DL12" s="1"/>
  <c r="AA15" i="8"/>
  <c r="AE15" i="10" s="1"/>
  <c r="AI15" s="1"/>
  <c r="AP17" i="8"/>
  <c r="BF17" i="10" s="1"/>
  <c r="BO19" i="8"/>
  <c r="CY19" i="10" s="1"/>
  <c r="CD21" i="8"/>
  <c r="DZ21" i="10" s="1"/>
  <c r="ED21" s="1"/>
  <c r="AF24" i="8"/>
  <c r="AN24" i="10" s="1"/>
  <c r="AA12" i="8"/>
  <c r="AE12" i="10" s="1"/>
  <c r="AI12" s="1"/>
  <c r="AP14" i="8"/>
  <c r="BF14" i="10" s="1"/>
  <c r="BO16" i="8"/>
  <c r="CY16" i="10" s="1"/>
  <c r="CD18" i="8"/>
  <c r="DZ18" i="10" s="1"/>
  <c r="ED18" s="1"/>
  <c r="AF21" i="8"/>
  <c r="AN21" i="10" s="1"/>
  <c r="AZ23" i="8"/>
  <c r="BX23" i="10" s="1"/>
  <c r="BO25" i="8"/>
  <c r="CY25" i="10" s="1"/>
  <c r="CD27" i="8"/>
  <c r="DZ27" i="10" s="1"/>
  <c r="ED27" s="1"/>
  <c r="AF30" i="8"/>
  <c r="AN30" i="10" s="1"/>
  <c r="AZ32" i="8"/>
  <c r="BX32" i="10" s="1"/>
  <c r="AF35" i="8"/>
  <c r="AN35" i="10" s="1"/>
  <c r="AA6" i="8"/>
  <c r="AE6" i="10" s="1"/>
  <c r="AI6" s="1"/>
  <c r="AP38" i="8"/>
  <c r="AU27"/>
  <c r="BO27" i="10" s="1"/>
  <c r="BS27" s="1"/>
  <c r="BE29" i="8"/>
  <c r="CG29" i="10" s="1"/>
  <c r="V32" i="8"/>
  <c r="V32" i="10" s="1"/>
  <c r="AK34" i="8"/>
  <c r="AW34" i="10" s="1"/>
  <c r="BE38" i="8"/>
  <c r="BE43" s="1"/>
  <c r="BJ37"/>
  <c r="CP37" i="10" s="1"/>
  <c r="CT37" s="1"/>
  <c r="L9" i="8"/>
  <c r="D9" i="10" s="1"/>
  <c r="Q9" i="8"/>
  <c r="M9" i="10" s="1"/>
  <c r="Q9" s="1"/>
  <c r="AF18" i="8"/>
  <c r="AN18" i="10" s="1"/>
  <c r="AA25" i="8"/>
  <c r="AE25" i="10" s="1"/>
  <c r="AI25" s="1"/>
  <c r="AF19" i="8"/>
  <c r="AN19" i="10" s="1"/>
  <c r="AA27" i="8"/>
  <c r="AE27" i="10" s="1"/>
  <c r="AI27" s="1"/>
  <c r="CD33" i="8"/>
  <c r="DZ33" i="10" s="1"/>
  <c r="ED33" s="1"/>
  <c r="Q27" i="8"/>
  <c r="M27" i="10" s="1"/>
  <c r="Q27" s="1"/>
  <c r="V34" i="8"/>
  <c r="V34" i="10" s="1"/>
  <c r="L22" i="8"/>
  <c r="D22" i="10" s="1"/>
  <c r="AA37" i="8"/>
  <c r="AE37" i="10" s="1"/>
  <c r="AI37" s="1"/>
  <c r="BO7" i="8"/>
  <c r="CY7" i="10" s="1"/>
  <c r="CD9" i="8"/>
  <c r="DZ9" i="10" s="1"/>
  <c r="ED9" s="1"/>
  <c r="L19" i="8"/>
  <c r="D19" i="10" s="1"/>
  <c r="CD36" i="8"/>
  <c r="DZ36" i="10" s="1"/>
  <c r="ED36" s="1"/>
  <c r="CD4" i="8"/>
  <c r="DZ4" i="10" s="1"/>
  <c r="ED4" s="1"/>
  <c r="AF9" i="8"/>
  <c r="AN9" i="10" s="1"/>
  <c r="BJ11" i="8"/>
  <c r="CP11" i="10" s="1"/>
  <c r="CT11" s="1"/>
  <c r="BY13" i="8"/>
  <c r="DQ13" i="10" s="1"/>
  <c r="DU13" s="1"/>
  <c r="Q16" i="8"/>
  <c r="M16" i="10" s="1"/>
  <c r="Q16" s="1"/>
  <c r="AU18" i="8"/>
  <c r="BO18" i="10" s="1"/>
  <c r="BS18" s="1"/>
  <c r="BE20" i="8"/>
  <c r="CG20" i="10" s="1"/>
  <c r="V23" i="8"/>
  <c r="V23" i="10" s="1"/>
  <c r="AK25" i="8"/>
  <c r="AW25" i="10" s="1"/>
  <c r="Q13" i="8"/>
  <c r="M13" i="10" s="1"/>
  <c r="Q13" s="1"/>
  <c r="AU15" i="8"/>
  <c r="BO15" i="10" s="1"/>
  <c r="BS15" s="1"/>
  <c r="BE17" i="8"/>
  <c r="CG17" i="10" s="1"/>
  <c r="V20" i="8"/>
  <c r="V20" i="10" s="1"/>
  <c r="AK22" i="8"/>
  <c r="AW22" i="10" s="1"/>
  <c r="BJ24" i="8"/>
  <c r="CP24" i="10" s="1"/>
  <c r="CT24" s="1"/>
  <c r="BE26" i="8"/>
  <c r="CG26" i="10" s="1"/>
  <c r="V29" i="8"/>
  <c r="V29" i="10" s="1"/>
  <c r="AK31" i="8"/>
  <c r="AW31" i="10" s="1"/>
  <c r="BJ33" i="8"/>
  <c r="CP33" i="10" s="1"/>
  <c r="CT33" s="1"/>
  <c r="BJ34" i="8"/>
  <c r="CP34" i="10" s="1"/>
  <c r="CT34" s="1"/>
  <c r="CD5" i="8"/>
  <c r="DZ5" i="10" s="1"/>
  <c r="ED5" s="1"/>
  <c r="AA26" i="8"/>
  <c r="AE26" i="10" s="1"/>
  <c r="AI26" s="1"/>
  <c r="AP28" i="8"/>
  <c r="BF28" i="10" s="1"/>
  <c r="BO30" i="8"/>
  <c r="CY30" i="10" s="1"/>
  <c r="CD32" i="8"/>
  <c r="DZ32" i="10" s="1"/>
  <c r="ED32" s="1"/>
  <c r="BT6" i="8"/>
  <c r="DH6" i="10" s="1"/>
  <c r="DL6" s="1"/>
  <c r="D22" i="47"/>
  <c r="E21"/>
  <c r="B20" i="46" s="1"/>
  <c r="T21" i="4" s="1"/>
  <c r="X21" s="1"/>
  <c r="Z21" s="1"/>
  <c r="V21" i="47"/>
  <c r="F20" i="46" s="1"/>
  <c r="BD21" i="4" s="1"/>
  <c r="BH21" s="1"/>
  <c r="BJ21" s="1"/>
  <c r="U22" i="47"/>
  <c r="AF34" i="8"/>
  <c r="AN34" i="10" s="1"/>
  <c r="BO38" i="8"/>
  <c r="CY38" i="10" s="1"/>
  <c r="CY41" s="1"/>
  <c r="V55" i="8"/>
  <c r="F60" i="3"/>
  <c r="BJ43" i="8"/>
  <c r="AF43"/>
  <c r="AN38" i="10"/>
  <c r="Z23" i="47"/>
  <c r="G22" i="46" s="1"/>
  <c r="BM23" i="4" s="1"/>
  <c r="BQ23" s="1"/>
  <c r="Y24" i="47"/>
  <c r="BX7" i="6"/>
  <c r="O6" i="75"/>
  <c r="AJ7" i="6"/>
  <c r="G6" i="75"/>
  <c r="AR19" i="4"/>
  <c r="CL41" i="3"/>
  <c r="B5" i="75"/>
  <c r="K6" i="6"/>
  <c r="M21" i="47"/>
  <c r="D20" i="46" s="1"/>
  <c r="AL21" i="4" s="1"/>
  <c r="L22" i="47"/>
  <c r="DT38" i="10"/>
  <c r="DT41" s="1"/>
  <c r="DP41"/>
  <c r="CK22" i="4"/>
  <c r="AL24" i="47"/>
  <c r="AM23"/>
  <c r="J22" i="46" s="1"/>
  <c r="CN23" i="4" s="1"/>
  <c r="CR23" s="1"/>
  <c r="EM21"/>
  <c r="AH38" i="10"/>
  <c r="AH41" s="1"/>
  <c r="AD41"/>
  <c r="EC38"/>
  <c r="EC41" s="1"/>
  <c r="DY41"/>
  <c r="DQ38"/>
  <c r="BY43" i="8"/>
  <c r="AU43"/>
  <c r="M6" i="75"/>
  <c r="BN7" i="6"/>
  <c r="L6" i="75"/>
  <c r="BI7" i="6"/>
  <c r="I19" i="47"/>
  <c r="C18" i="46" s="1"/>
  <c r="AC19" i="4" s="1"/>
  <c r="AG19" s="1"/>
  <c r="H20" i="47"/>
  <c r="R23"/>
  <c r="E22" i="46" s="1"/>
  <c r="AU23" i="4" s="1"/>
  <c r="AY23" s="1"/>
  <c r="Q24" i="47"/>
  <c r="DL20" i="4"/>
  <c r="Q19"/>
  <c r="AZ23" i="47"/>
  <c r="M22" i="46" s="1"/>
  <c r="DO23" i="4" s="1"/>
  <c r="DS23" s="1"/>
  <c r="AY24" i="47"/>
  <c r="AA43" i="8"/>
  <c r="AE38" i="10"/>
  <c r="F6" i="75"/>
  <c r="AE7" i="6"/>
  <c r="BS22" i="4"/>
  <c r="I6" i="75"/>
  <c r="AT7" i="6"/>
  <c r="E6" i="75"/>
  <c r="Z7" i="6"/>
  <c r="N6" i="75"/>
  <c r="BS7" i="6"/>
  <c r="DK38" i="10"/>
  <c r="DK41" s="1"/>
  <c r="DG41"/>
  <c r="AI23" i="47"/>
  <c r="I22" i="46" s="1"/>
  <c r="CE23" i="4" s="1"/>
  <c r="CI23" s="1"/>
  <c r="AH24" i="47"/>
  <c r="AK43" i="8"/>
  <c r="AW38" i="10"/>
  <c r="AW41" s="1"/>
  <c r="DZ38"/>
  <c r="AZ43" i="8"/>
  <c r="BX38" i="10"/>
  <c r="D38"/>
  <c r="D41" s="1"/>
  <c r="BD7" i="6"/>
  <c r="K6" i="75"/>
  <c r="BZ6" i="78"/>
  <c r="CB6" s="1"/>
  <c r="CC6" s="1"/>
  <c r="CY5" i="4" s="1"/>
  <c r="C60" i="3"/>
  <c r="BR38" i="10"/>
  <c r="BR41" s="1"/>
  <c r="BN41"/>
  <c r="AR23" i="47"/>
  <c r="K22" i="46" s="1"/>
  <c r="CW23" i="4" s="1"/>
  <c r="DA23" s="1"/>
  <c r="AQ24" i="47"/>
  <c r="CB20" i="4"/>
  <c r="D6" i="75"/>
  <c r="U7" i="6"/>
  <c r="DH38" i="10"/>
  <c r="BT43" i="8"/>
  <c r="Q43"/>
  <c r="AP43"/>
  <c r="BF38" i="10"/>
  <c r="BF41" s="1"/>
  <c r="CG38"/>
  <c r="CG41" s="1"/>
  <c r="U61" i="3"/>
  <c r="C59"/>
  <c r="ED22" i="4"/>
  <c r="G20"/>
  <c r="O20" s="1"/>
  <c r="AP20"/>
  <c r="CT22"/>
  <c r="BH23" i="47"/>
  <c r="BI22"/>
  <c r="O21" i="46" s="1"/>
  <c r="EG22" i="4" s="1"/>
  <c r="EK22" s="1"/>
  <c r="P38" i="10"/>
  <c r="P41" s="1"/>
  <c r="L41"/>
  <c r="AI18" i="4"/>
  <c r="BA22"/>
  <c r="AU22" i="47"/>
  <c r="AV21"/>
  <c r="L20" i="46" s="1"/>
  <c r="DF21" i="4" s="1"/>
  <c r="DJ21" s="1"/>
  <c r="BD24" i="47"/>
  <c r="BE23"/>
  <c r="N22" i="46" s="1"/>
  <c r="DX23" i="4" s="1"/>
  <c r="EB23" s="1"/>
  <c r="P7" i="6"/>
  <c r="C6" i="75"/>
  <c r="J6"/>
  <c r="AY7" i="6"/>
  <c r="DC22" i="4"/>
  <c r="DU22"/>
  <c r="AD22" i="47"/>
  <c r="AE21"/>
  <c r="H20" i="46" s="1"/>
  <c r="BV21" i="4" s="1"/>
  <c r="BZ21" s="1"/>
  <c r="F8" i="6"/>
  <c r="H5" i="75"/>
  <c r="AO6" i="6"/>
  <c r="CS38" i="10"/>
  <c r="CS41" s="1"/>
  <c r="CO41"/>
  <c r="V43" i="8"/>
  <c r="V38" i="10"/>
  <c r="V41" s="1"/>
  <c r="BZ5" i="78"/>
  <c r="CB5" s="1"/>
  <c r="CC5" s="1"/>
  <c r="CY4" i="4" s="1"/>
  <c r="DA4" s="1"/>
  <c r="X59" i="3"/>
  <c r="BX41" i="10" l="1"/>
  <c r="BO43" i="8"/>
  <c r="CD43"/>
  <c r="AN41" i="10"/>
  <c r="L43" i="8"/>
  <c r="D23" i="47"/>
  <c r="E22"/>
  <c r="B21" i="46" s="1"/>
  <c r="T22" i="4" s="1"/>
  <c r="X22" s="1"/>
  <c r="Z22" s="1"/>
  <c r="V22" i="47"/>
  <c r="F21" i="46" s="1"/>
  <c r="BD22" i="4" s="1"/>
  <c r="BH22" s="1"/>
  <c r="BJ22" s="1"/>
  <c r="U23" i="47"/>
  <c r="CB21" i="4"/>
  <c r="U62" i="3"/>
  <c r="C61"/>
  <c r="DL38" i="10"/>
  <c r="DL41" s="1"/>
  <c r="DH41"/>
  <c r="K5" i="75"/>
  <c r="BD6" i="6"/>
  <c r="DZ41" i="10"/>
  <c r="ED38"/>
  <c r="ED41" s="1"/>
  <c r="M5" i="75"/>
  <c r="BN6" i="6"/>
  <c r="H4" i="75"/>
  <c r="AO4" i="6" s="1"/>
  <c r="AO5"/>
  <c r="J5" i="75"/>
  <c r="AY6" i="6"/>
  <c r="BD25" i="47"/>
  <c r="BE24"/>
  <c r="N23" i="46" s="1"/>
  <c r="DX24" i="4" s="1"/>
  <c r="EB24" s="1"/>
  <c r="BI23" i="47"/>
  <c r="O22" i="46" s="1"/>
  <c r="EG23" i="4" s="1"/>
  <c r="EK23" s="1"/>
  <c r="BH24" i="47"/>
  <c r="Q20" i="4"/>
  <c r="AQ25" i="47"/>
  <c r="AR24"/>
  <c r="K23" i="46" s="1"/>
  <c r="CW24" i="4" s="1"/>
  <c r="DA24" s="1"/>
  <c r="E5" i="75"/>
  <c r="Z6" i="6"/>
  <c r="BA23" i="4"/>
  <c r="CT23"/>
  <c r="O5" i="75"/>
  <c r="BX6" i="6"/>
  <c r="DL21" i="4"/>
  <c r="DC23"/>
  <c r="AZ24" i="47"/>
  <c r="M23" i="46" s="1"/>
  <c r="DO24" i="4" s="1"/>
  <c r="DS24" s="1"/>
  <c r="AY25" i="47"/>
  <c r="DQ41" i="10"/>
  <c r="DU38"/>
  <c r="DU41" s="1"/>
  <c r="AL25" i="47"/>
  <c r="AM24"/>
  <c r="J23" i="46" s="1"/>
  <c r="CN24" i="4" s="1"/>
  <c r="CR24" s="1"/>
  <c r="B4" i="75"/>
  <c r="K4" i="6" s="1"/>
  <c r="K5"/>
  <c r="ED23" i="4"/>
  <c r="EM22"/>
  <c r="AR20"/>
  <c r="M41" i="10"/>
  <c r="Q38"/>
  <c r="Q41" s="1"/>
  <c r="D5" i="75"/>
  <c r="U6" i="6"/>
  <c r="AE41" i="10"/>
  <c r="AI38"/>
  <c r="AI41" s="1"/>
  <c r="R24" i="47"/>
  <c r="E23" i="46" s="1"/>
  <c r="AU24" i="4" s="1"/>
  <c r="AY24" s="1"/>
  <c r="Q25" i="47"/>
  <c r="BS38" i="10"/>
  <c r="BS41" s="1"/>
  <c r="BO41"/>
  <c r="G21" i="4"/>
  <c r="O21" s="1"/>
  <c r="AP21"/>
  <c r="BS23"/>
  <c r="CT38" i="10"/>
  <c r="CT41" s="1"/>
  <c r="CP41"/>
  <c r="C5" i="75"/>
  <c r="P6" i="6"/>
  <c r="AI24" i="47"/>
  <c r="I23" i="46" s="1"/>
  <c r="CE24" i="4" s="1"/>
  <c r="CI24" s="1"/>
  <c r="AH25" i="47"/>
  <c r="I20"/>
  <c r="C19" i="46" s="1"/>
  <c r="AC20" i="4" s="1"/>
  <c r="AG20" s="1"/>
  <c r="H21" i="47"/>
  <c r="F59" i="3"/>
  <c r="X61"/>
  <c r="DC4" i="4"/>
  <c r="AD23" i="47"/>
  <c r="AE22"/>
  <c r="H21" i="46" s="1"/>
  <c r="BV22" i="4" s="1"/>
  <c r="BZ22" s="1"/>
  <c r="AU23" i="47"/>
  <c r="AV22"/>
  <c r="L21" i="46" s="1"/>
  <c r="DF22" i="4" s="1"/>
  <c r="DJ22" s="1"/>
  <c r="F7" i="6"/>
  <c r="DA5" i="4"/>
  <c r="CY41"/>
  <c r="CK23"/>
  <c r="BS6" i="6"/>
  <c r="N5" i="75"/>
  <c r="I5"/>
  <c r="AT6" i="6"/>
  <c r="F5" i="75"/>
  <c r="AE6" i="6"/>
  <c r="DU23" i="4"/>
  <c r="AI19"/>
  <c r="L5" i="75"/>
  <c r="BI6" i="6"/>
  <c r="L23" i="47"/>
  <c r="M22"/>
  <c r="D21" i="46" s="1"/>
  <c r="AL22" i="4" s="1"/>
  <c r="G5" i="75"/>
  <c r="AJ6" i="6"/>
  <c r="Y25" i="47"/>
  <c r="Z24"/>
  <c r="G23" i="46" s="1"/>
  <c r="BM24" i="4" s="1"/>
  <c r="BQ24" s="1"/>
  <c r="E23" i="47" l="1"/>
  <c r="B22" i="46" s="1"/>
  <c r="T23" i="4" s="1"/>
  <c r="X23" s="1"/>
  <c r="Z23" s="1"/>
  <c r="D24" i="47"/>
  <c r="V23"/>
  <c r="F22" i="46" s="1"/>
  <c r="BD23" i="4" s="1"/>
  <c r="BH23" s="1"/>
  <c r="BJ23" s="1"/>
  <c r="U24" i="47"/>
  <c r="CB22" i="4"/>
  <c r="P5" i="6"/>
  <c r="C4" i="75"/>
  <c r="P4" i="6" s="1"/>
  <c r="D4" i="75"/>
  <c r="U4" i="6" s="1"/>
  <c r="U5"/>
  <c r="AY5"/>
  <c r="J4" i="75"/>
  <c r="AY4" i="6" s="1"/>
  <c r="Z25" i="47"/>
  <c r="G24" i="46" s="1"/>
  <c r="BM25" i="4" s="1"/>
  <c r="BQ25" s="1"/>
  <c r="Y26" i="47"/>
  <c r="M23"/>
  <c r="D22" i="46" s="1"/>
  <c r="AL23" i="4" s="1"/>
  <c r="L24" i="47"/>
  <c r="AE5" i="6"/>
  <c r="F4" i="75"/>
  <c r="AE4" i="6" s="1"/>
  <c r="DC5" i="4"/>
  <c r="AU24" i="47"/>
  <c r="AV23"/>
  <c r="L22" i="46" s="1"/>
  <c r="DF23" i="4" s="1"/>
  <c r="DJ23" s="1"/>
  <c r="I21" i="47"/>
  <c r="C20" i="46" s="1"/>
  <c r="AC21" i="4" s="1"/>
  <c r="AG21" s="1"/>
  <c r="H22" i="47"/>
  <c r="Q26"/>
  <c r="R25"/>
  <c r="E24" i="46" s="1"/>
  <c r="AU25" i="4" s="1"/>
  <c r="AY25" s="1"/>
  <c r="F6" i="6"/>
  <c r="K41"/>
  <c r="K43"/>
  <c r="BX5"/>
  <c r="O4" i="75"/>
  <c r="BX4" i="6" s="1"/>
  <c r="Z5"/>
  <c r="E4" i="75"/>
  <c r="Z4" i="6" s="1"/>
  <c r="AO41"/>
  <c r="AO43"/>
  <c r="F61" i="3"/>
  <c r="X62"/>
  <c r="BA24" i="4"/>
  <c r="BI24" i="47"/>
  <c r="O23" i="46" s="1"/>
  <c r="EG24" i="4" s="1"/>
  <c r="EK24" s="1"/>
  <c r="BH25" i="47"/>
  <c r="BS24" i="4"/>
  <c r="BS5" i="6"/>
  <c r="N4" i="75"/>
  <c r="BS4" i="6" s="1"/>
  <c r="DL22" i="4"/>
  <c r="CK24"/>
  <c r="AL26" i="47"/>
  <c r="AM25"/>
  <c r="J24" i="46" s="1"/>
  <c r="CN25" i="4" s="1"/>
  <c r="CR25" s="1"/>
  <c r="DU24"/>
  <c r="BD26" i="47"/>
  <c r="BE25"/>
  <c r="N24" i="46" s="1"/>
  <c r="DX25" i="4" s="1"/>
  <c r="EB25" s="1"/>
  <c r="BN5" i="6"/>
  <c r="M4" i="75"/>
  <c r="BN4" i="6" s="1"/>
  <c r="BD5"/>
  <c r="K4" i="75"/>
  <c r="BD4" i="6" s="1"/>
  <c r="C62" i="3"/>
  <c r="U64"/>
  <c r="U65"/>
  <c r="AI20" i="4"/>
  <c r="AR21"/>
  <c r="DC24"/>
  <c r="G22"/>
  <c r="O22" s="1"/>
  <c r="AP22"/>
  <c r="AJ5" i="6"/>
  <c r="G4" i="75"/>
  <c r="AJ4" i="6" s="1"/>
  <c r="L4" i="75"/>
  <c r="BI4" i="6" s="1"/>
  <c r="BI5"/>
  <c r="AT5"/>
  <c r="I4" i="75"/>
  <c r="AT4" i="6" s="1"/>
  <c r="AE23" i="47"/>
  <c r="H22" i="46" s="1"/>
  <c r="BV23" i="4" s="1"/>
  <c r="BZ23" s="1"/>
  <c r="AD24" i="47"/>
  <c r="AH26"/>
  <c r="AI25"/>
  <c r="I24" i="46" s="1"/>
  <c r="CE25" i="4" s="1"/>
  <c r="CI25" s="1"/>
  <c r="Q21"/>
  <c r="CT24"/>
  <c r="AZ25" i="47"/>
  <c r="M24" i="46" s="1"/>
  <c r="DO25" i="4" s="1"/>
  <c r="DS25" s="1"/>
  <c r="AY26" i="47"/>
  <c r="AR25"/>
  <c r="K24" i="46" s="1"/>
  <c r="CW25" i="4" s="1"/>
  <c r="DA25" s="1"/>
  <c r="AQ26" i="47"/>
  <c r="EM23" i="4"/>
  <c r="ED24"/>
  <c r="E24" i="47" l="1"/>
  <c r="B23" i="46" s="1"/>
  <c r="T24" i="4" s="1"/>
  <c r="X24" s="1"/>
  <c r="Z24" s="1"/>
  <c r="D25" i="47"/>
  <c r="U25"/>
  <c r="V24"/>
  <c r="F23" i="46" s="1"/>
  <c r="BD24" i="4" s="1"/>
  <c r="BH24" s="1"/>
  <c r="BJ24" s="1"/>
  <c r="AQ27" i="47"/>
  <c r="AR26"/>
  <c r="K25" i="46" s="1"/>
  <c r="CW26" i="4" s="1"/>
  <c r="DA26" s="1"/>
  <c r="CT25"/>
  <c r="AI21"/>
  <c r="AY43" i="6"/>
  <c r="AY41"/>
  <c r="AZ26" i="47"/>
  <c r="M25" i="46" s="1"/>
  <c r="DO26" i="4" s="1"/>
  <c r="DS26" s="1"/>
  <c r="AY27" i="47"/>
  <c r="AD25"/>
  <c r="AE24"/>
  <c r="H23" i="46" s="1"/>
  <c r="BV24" i="4" s="1"/>
  <c r="BZ24" s="1"/>
  <c r="BI41" i="6"/>
  <c r="BI43"/>
  <c r="AR22" i="4"/>
  <c r="DC25"/>
  <c r="AI26" i="47"/>
  <c r="I25" i="46" s="1"/>
  <c r="CE26" i="4" s="1"/>
  <c r="CI26" s="1"/>
  <c r="AH27" i="47"/>
  <c r="AT43" i="6"/>
  <c r="AT41"/>
  <c r="AJ41"/>
  <c r="AJ43"/>
  <c r="C65" i="3"/>
  <c r="BD43" i="6"/>
  <c r="BD41"/>
  <c r="AL27" i="47"/>
  <c r="AM26"/>
  <c r="J25" i="46" s="1"/>
  <c r="CN26" i="4" s="1"/>
  <c r="CR26" s="1"/>
  <c r="BA25"/>
  <c r="DL23"/>
  <c r="Y27" i="47"/>
  <c r="Z26"/>
  <c r="G25" i="46" s="1"/>
  <c r="BM26" i="4" s="1"/>
  <c r="BQ26" s="1"/>
  <c r="CK25"/>
  <c r="G23"/>
  <c r="O23" s="1"/>
  <c r="AP23"/>
  <c r="F5" i="6"/>
  <c r="U43"/>
  <c r="U41"/>
  <c r="DU25" i="4"/>
  <c r="CB23"/>
  <c r="Q22"/>
  <c r="BN41" i="6"/>
  <c r="BN43"/>
  <c r="BE26" i="47"/>
  <c r="N25" i="46" s="1"/>
  <c r="DX26" i="4" s="1"/>
  <c r="EB26" s="1"/>
  <c r="BD27" i="47"/>
  <c r="BS43" i="6"/>
  <c r="BS41"/>
  <c r="EM24" i="4"/>
  <c r="Z43" i="6"/>
  <c r="Z41"/>
  <c r="BX43"/>
  <c r="BX41"/>
  <c r="I22" i="47"/>
  <c r="C21" i="46" s="1"/>
  <c r="AC22" i="4" s="1"/>
  <c r="AG22" s="1"/>
  <c r="H23" i="47"/>
  <c r="L25"/>
  <c r="M24"/>
  <c r="D23" i="46" s="1"/>
  <c r="AL24" i="4" s="1"/>
  <c r="P43" i="6"/>
  <c r="P41"/>
  <c r="R51"/>
  <c r="U66" i="3"/>
  <c r="C66" s="1"/>
  <c r="C64"/>
  <c r="ED25" i="4"/>
  <c r="BI25" i="47"/>
  <c r="O24" i="46" s="1"/>
  <c r="EG25" i="4" s="1"/>
  <c r="EK25" s="1"/>
  <c r="BH26" i="47"/>
  <c r="F62" i="3"/>
  <c r="X65"/>
  <c r="X64"/>
  <c r="R26" i="47"/>
  <c r="E25" i="46" s="1"/>
  <c r="AU26" i="4" s="1"/>
  <c r="AY26" s="1"/>
  <c r="Q27" i="47"/>
  <c r="AU25"/>
  <c r="AV24"/>
  <c r="L23" i="46" s="1"/>
  <c r="DF24" i="4" s="1"/>
  <c r="DJ24" s="1"/>
  <c r="AE43" i="6"/>
  <c r="AE41"/>
  <c r="BS25" i="4"/>
  <c r="R52" i="6"/>
  <c r="ES38" i="3" l="1"/>
  <c r="CL38" i="12" s="1"/>
  <c r="AO35" i="3"/>
  <c r="R35" i="12" s="1"/>
  <c r="R35" i="13" s="1"/>
  <c r="FQ33" i="3"/>
  <c r="BA32"/>
  <c r="Z32" i="13" s="1"/>
  <c r="BA30" i="3"/>
  <c r="Z30" i="12" s="1"/>
  <c r="AC28" i="3"/>
  <c r="J28" i="13" s="1"/>
  <c r="EG27" i="3"/>
  <c r="BM7"/>
  <c r="AH7" i="12" s="1"/>
  <c r="CW15" i="3"/>
  <c r="BF15" i="13" s="1"/>
  <c r="EG8" i="3"/>
  <c r="CD8" i="13" s="1"/>
  <c r="AC25" i="3"/>
  <c r="GC20"/>
  <c r="DJ20" i="13" s="1"/>
  <c r="DU21" i="3"/>
  <c r="BV21" i="12" s="1"/>
  <c r="BV21" i="13" s="1"/>
  <c r="CK6" i="3"/>
  <c r="AX6" i="12" s="1"/>
  <c r="AX6" i="13" s="1"/>
  <c r="CK14" i="3"/>
  <c r="AX14" i="12" s="1"/>
  <c r="AO12" i="3"/>
  <c r="R12" i="12" s="1"/>
  <c r="R12" i="13" s="1"/>
  <c r="EG38" i="3"/>
  <c r="CD38" i="13" s="1"/>
  <c r="DI36" i="3"/>
  <c r="BN36" i="12" s="1"/>
  <c r="BN36" i="13" s="1"/>
  <c r="GC34" i="3"/>
  <c r="DI33"/>
  <c r="BN33" i="12" s="1"/>
  <c r="BN33" i="13" s="1"/>
  <c r="DI31" i="3"/>
  <c r="BN31" i="12" s="1"/>
  <c r="BN31" i="13" s="1"/>
  <c r="CK28" i="3"/>
  <c r="AX28" i="12" s="1"/>
  <c r="Q8" i="3"/>
  <c r="EG13"/>
  <c r="CD13" i="12" s="1"/>
  <c r="Q27" i="3"/>
  <c r="B27" i="12" s="1"/>
  <c r="BM22" i="3"/>
  <c r="AH22" i="12" s="1"/>
  <c r="AH22" i="13" s="1"/>
  <c r="ES26" i="3"/>
  <c r="CL26" i="12" s="1"/>
  <c r="CK11" i="3"/>
  <c r="AX11" i="12" s="1"/>
  <c r="AX11" i="13" s="1"/>
  <c r="AC13" i="3"/>
  <c r="J13" i="12" s="1"/>
  <c r="DU24" i="3"/>
  <c r="BV24" i="12" s="1"/>
  <c r="BV24" i="13" s="1"/>
  <c r="FE22" i="3"/>
  <c r="ES20"/>
  <c r="CL20" i="12" s="1"/>
  <c r="CL20" i="13" s="1"/>
  <c r="Q21" i="3"/>
  <c r="B21" i="13" s="1"/>
  <c r="DI4" i="3"/>
  <c r="BN4" i="12" s="1"/>
  <c r="BN4" i="13" s="1"/>
  <c r="BY37" i="3"/>
  <c r="AP37" i="12" s="1"/>
  <c r="DI5" i="3"/>
  <c r="BN5" i="12" s="1"/>
  <c r="BN5" i="13" s="1"/>
  <c r="CW37" i="3"/>
  <c r="BF37" i="12" s="1"/>
  <c r="AO34" i="3"/>
  <c r="R34" i="12" s="1"/>
  <c r="R34" i="13" s="1"/>
  <c r="CK32" i="3"/>
  <c r="AX32" i="12" s="1"/>
  <c r="AO32" i="3"/>
  <c r="R32" i="12" s="1"/>
  <c r="R32" i="13" s="1"/>
  <c r="FE32" i="3"/>
  <c r="CT32" i="13" s="1"/>
  <c r="GC31" i="3"/>
  <c r="DJ31" i="13" s="1"/>
  <c r="FE31" i="3"/>
  <c r="DI30"/>
  <c r="BN30" i="12" s="1"/>
  <c r="BN30" i="13" s="1"/>
  <c r="FE29" i="3"/>
  <c r="CT29" i="12" s="1"/>
  <c r="CW30" i="3"/>
  <c r="BF30" i="13" s="1"/>
  <c r="CK26" i="3"/>
  <c r="AX26" i="12" s="1"/>
  <c r="CW22" i="3"/>
  <c r="BF22" i="12" s="1"/>
  <c r="BY26" i="3"/>
  <c r="AP26" i="12" s="1"/>
  <c r="AP26" i="13" s="1"/>
  <c r="CW11" i="3"/>
  <c r="BF11" i="13" s="1"/>
  <c r="ES23" i="3"/>
  <c r="CL23" i="12" s="1"/>
  <c r="DU25" i="3"/>
  <c r="BV25" i="12" s="1"/>
  <c r="BV25" i="13" s="1"/>
  <c r="Q13" i="3"/>
  <c r="B13" i="13" s="1"/>
  <c r="BM8" i="3"/>
  <c r="AH8" i="12" s="1"/>
  <c r="AH8" i="13" s="1"/>
  <c r="CW19" i="3"/>
  <c r="Q12"/>
  <c r="B12" i="12" s="1"/>
  <c r="DU9" i="3"/>
  <c r="BV9" i="12" s="1"/>
  <c r="BV9" i="13" s="1"/>
  <c r="FQ10" i="3"/>
  <c r="DB10" i="13" s="1"/>
  <c r="GC10" i="3"/>
  <c r="BM16"/>
  <c r="AH16" i="12" s="1"/>
  <c r="AH16" i="13" s="1"/>
  <c r="BY20" i="3"/>
  <c r="AP20" i="12" s="1"/>
  <c r="AP20" i="13" s="1"/>
  <c r="DU20" i="3"/>
  <c r="BV20" i="12" s="1"/>
  <c r="BV20" i="13" s="1"/>
  <c r="EG19" i="3"/>
  <c r="BA23"/>
  <c r="Z23" i="12" s="1"/>
  <c r="BY12" i="3"/>
  <c r="AP12" i="12" s="1"/>
  <c r="AP12" i="13" s="1"/>
  <c r="GC8" i="3"/>
  <c r="DJ8" i="12" s="1"/>
  <c r="D26" i="47"/>
  <c r="E25"/>
  <c r="B24" i="46" s="1"/>
  <c r="T25" i="4" s="1"/>
  <c r="X25" s="1"/>
  <c r="Z25" s="1"/>
  <c r="FQ37" i="3"/>
  <c r="DB37" i="12" s="1"/>
  <c r="CK35" i="3"/>
  <c r="AX35" i="12" s="1"/>
  <c r="AX35" i="13" s="1"/>
  <c r="ES37" i="3"/>
  <c r="CL37" i="12" s="1"/>
  <c r="BY34" i="3"/>
  <c r="AP34" i="12" s="1"/>
  <c r="AC33" i="3"/>
  <c r="J33" i="12" s="1"/>
  <c r="FE8" i="3"/>
  <c r="CT8" i="12" s="1"/>
  <c r="DU32" i="3"/>
  <c r="BV32" i="12" s="1"/>
  <c r="BM5" i="3"/>
  <c r="AH5" i="12" s="1"/>
  <c r="AH5" i="13" s="1"/>
  <c r="CK29" i="3"/>
  <c r="AX29" i="12" s="1"/>
  <c r="AX29" i="13" s="1"/>
  <c r="FE11" i="3"/>
  <c r="CT11" i="12" s="1"/>
  <c r="CK27" i="3"/>
  <c r="AX27" i="12" s="1"/>
  <c r="FE12" i="3"/>
  <c r="CT12" i="12" s="1"/>
  <c r="ES29" i="3"/>
  <c r="CL29" i="12" s="1"/>
  <c r="CL29" i="13" s="1"/>
  <c r="DI27" i="3"/>
  <c r="BN27" i="12" s="1"/>
  <c r="BN27" i="13" s="1"/>
  <c r="BA24" i="3"/>
  <c r="AC9"/>
  <c r="J9" i="13" s="1"/>
  <c r="BA18" i="3"/>
  <c r="Z18" i="13" s="1"/>
  <c r="DI26" i="3"/>
  <c r="BN26" i="12" s="1"/>
  <c r="BN26" i="13" s="1"/>
  <c r="BY8" i="3"/>
  <c r="AP8" i="12" s="1"/>
  <c r="EG23" i="3"/>
  <c r="CD23" i="12" s="1"/>
  <c r="ES18" i="3"/>
  <c r="CL18" i="12" s="1"/>
  <c r="GC21" i="3"/>
  <c r="DJ21" i="12" s="1"/>
  <c r="DU12" i="3"/>
  <c r="BV12" i="12" s="1"/>
  <c r="GC6" i="3"/>
  <c r="DJ6" i="13" s="1"/>
  <c r="BM19" i="3"/>
  <c r="AH19" i="12" s="1"/>
  <c r="AH19" i="13" s="1"/>
  <c r="BA4" i="3"/>
  <c r="Z4" i="12" s="1"/>
  <c r="DU23" i="3"/>
  <c r="BV23" i="12" s="1"/>
  <c r="FQ16" i="3"/>
  <c r="DB16" i="13" s="1"/>
  <c r="DI24" i="3"/>
  <c r="BN24" i="12" s="1"/>
  <c r="BN24" i="13" s="1"/>
  <c r="AO17" i="3"/>
  <c r="R17" i="12" s="1"/>
  <c r="R17" i="13" s="1"/>
  <c r="FQ13" i="3"/>
  <c r="BY18"/>
  <c r="AP18" i="12" s="1"/>
  <c r="AP18" i="13" s="1"/>
  <c r="U26" i="47"/>
  <c r="V25"/>
  <c r="F24" i="46" s="1"/>
  <c r="BD25" i="4" s="1"/>
  <c r="BH25" s="1"/>
  <c r="BJ25" s="1"/>
  <c r="FQ38" i="3"/>
  <c r="Q38"/>
  <c r="B38" i="12" s="1"/>
  <c r="BM37" i="3"/>
  <c r="AH37" i="12" s="1"/>
  <c r="AH37" i="13" s="1"/>
  <c r="DU35" i="3"/>
  <c r="BV35" i="12" s="1"/>
  <c r="BV35" i="13" s="1"/>
  <c r="DI8" i="3"/>
  <c r="BN8" i="12" s="1"/>
  <c r="DI9" i="3"/>
  <c r="BN9" i="12" s="1"/>
  <c r="BN9" i="13" s="1"/>
  <c r="CW5" i="3"/>
  <c r="BF5" i="13" s="1"/>
  <c r="DI11" i="3"/>
  <c r="BN11" i="12" s="1"/>
  <c r="BN11" i="13" s="1"/>
  <c r="ES32" i="3"/>
  <c r="CL32" i="12" s="1"/>
  <c r="BA31" i="3"/>
  <c r="Z31" i="12" s="1"/>
  <c r="AO29" i="3"/>
  <c r="R29" i="12" s="1"/>
  <c r="R29" i="13" s="1"/>
  <c r="AC7" i="3"/>
  <c r="J7" i="13" s="1"/>
  <c r="AO27" i="3"/>
  <c r="R27" i="12" s="1"/>
  <c r="AC8" i="3"/>
  <c r="J8" i="13" s="1"/>
  <c r="CW23" i="3"/>
  <c r="BF23" i="13" s="1"/>
  <c r="FQ8" i="3"/>
  <c r="DB8" i="12" s="1"/>
  <c r="FE15" i="3"/>
  <c r="FQ7"/>
  <c r="DB7" i="13" s="1"/>
  <c r="GC17" i="3"/>
  <c r="DJ17" i="13" s="1"/>
  <c r="EG5" i="3"/>
  <c r="CD5" i="13" s="1"/>
  <c r="ES22" i="3"/>
  <c r="CL22" i="12" s="1"/>
  <c r="ES17" i="3"/>
  <c r="CL17" i="12" s="1"/>
  <c r="CL17" i="13" s="1"/>
  <c r="AO21" i="3"/>
  <c r="R21" i="12" s="1"/>
  <c r="R21" i="13" s="1"/>
  <c r="DU17" i="3"/>
  <c r="BV17" i="12" s="1"/>
  <c r="BV17" i="13" s="1"/>
  <c r="FE25" i="3"/>
  <c r="FQ24"/>
  <c r="DB24" i="12" s="1"/>
  <c r="AO14" i="3"/>
  <c r="R14" i="12" s="1"/>
  <c r="R14" i="13" s="1"/>
  <c r="GC14" i="3"/>
  <c r="DJ14" i="13" s="1"/>
  <c r="GC22" i="3"/>
  <c r="DI20"/>
  <c r="BN20" i="12" s="1"/>
  <c r="DI21" i="3"/>
  <c r="BN21" i="12" s="1"/>
  <c r="BN21" i="13" s="1"/>
  <c r="AO18" i="3"/>
  <c r="R18" i="12" s="1"/>
  <c r="R18" i="13" s="1"/>
  <c r="FE16" i="3"/>
  <c r="BS26" i="4"/>
  <c r="DB37" i="13"/>
  <c r="CL37"/>
  <c r="DJ34" i="12"/>
  <c r="DJ34" i="13"/>
  <c r="DB33"/>
  <c r="DB33" i="12"/>
  <c r="CL32" i="13"/>
  <c r="CT31" i="12"/>
  <c r="CT31" i="13"/>
  <c r="AX27"/>
  <c r="J28" i="12"/>
  <c r="R27" i="13"/>
  <c r="AX26"/>
  <c r="Z24"/>
  <c r="Z24" i="12"/>
  <c r="CT15"/>
  <c r="CT15" i="13"/>
  <c r="CL26"/>
  <c r="DJ22" i="12"/>
  <c r="DJ22" i="13"/>
  <c r="CD19" i="12"/>
  <c r="CD19" i="13"/>
  <c r="BN20"/>
  <c r="AX14"/>
  <c r="DB13"/>
  <c r="DB13" i="12"/>
  <c r="CT16"/>
  <c r="CT16" i="13"/>
  <c r="DC26" i="4"/>
  <c r="AV25" i="47"/>
  <c r="L24" i="46" s="1"/>
  <c r="DF25" i="4" s="1"/>
  <c r="DJ25" s="1"/>
  <c r="AU26" i="47"/>
  <c r="F65" i="3"/>
  <c r="DL24" i="4"/>
  <c r="F64" i="3"/>
  <c r="X66"/>
  <c r="F66" s="1"/>
  <c r="EM25" i="4"/>
  <c r="G24"/>
  <c r="O24" s="1"/>
  <c r="AP24"/>
  <c r="ED26"/>
  <c r="F43" i="6"/>
  <c r="BA26" i="4"/>
  <c r="BI26" i="47"/>
  <c r="O25" i="46" s="1"/>
  <c r="EG26" i="4" s="1"/>
  <c r="EK26" s="1"/>
  <c r="BH27" i="47"/>
  <c r="AI22" i="4"/>
  <c r="BD28" i="47"/>
  <c r="BE27"/>
  <c r="N26" i="46" s="1"/>
  <c r="DX27" i="4" s="1"/>
  <c r="EB27" s="1"/>
  <c r="Q23"/>
  <c r="Z27" i="47"/>
  <c r="G26" i="46" s="1"/>
  <c r="BM27" i="4" s="1"/>
  <c r="BQ27" s="1"/>
  <c r="Y28" i="47"/>
  <c r="AY28"/>
  <c r="AZ27"/>
  <c r="M26" i="46" s="1"/>
  <c r="DO27" i="4" s="1"/>
  <c r="DS27" s="1"/>
  <c r="AR27" i="47"/>
  <c r="K26" i="46" s="1"/>
  <c r="CW27" i="4" s="1"/>
  <c r="DA27" s="1"/>
  <c r="AQ28" i="47"/>
  <c r="DU38" i="3"/>
  <c r="AC38"/>
  <c r="EG37"/>
  <c r="CK36"/>
  <c r="AX36" i="12" s="1"/>
  <c r="DU37" i="3"/>
  <c r="BV37" i="12" s="1"/>
  <c r="BA37" i="3"/>
  <c r="FE37"/>
  <c r="EG36"/>
  <c r="DU36"/>
  <c r="BV36" i="12" s="1"/>
  <c r="CW38" i="3"/>
  <c r="AC35"/>
  <c r="BY35"/>
  <c r="AP35" i="12" s="1"/>
  <c r="BA36" i="3"/>
  <c r="DI7"/>
  <c r="BN7" i="12" s="1"/>
  <c r="ES36" i="3"/>
  <c r="CL36" i="12" s="1"/>
  <c r="Q35" i="3"/>
  <c r="DU34"/>
  <c r="BV34" i="12" s="1"/>
  <c r="EG34" i="3"/>
  <c r="BM35"/>
  <c r="AH35" i="12" s="1"/>
  <c r="Q34" i="3"/>
  <c r="GC33"/>
  <c r="BA34"/>
  <c r="EG33"/>
  <c r="EG32"/>
  <c r="AC32"/>
  <c r="CW34"/>
  <c r="Q33"/>
  <c r="DI10"/>
  <c r="BN10" i="12" s="1"/>
  <c r="BM32" i="3"/>
  <c r="AH32" i="12" s="1"/>
  <c r="BY5" i="3"/>
  <c r="AP5" i="12" s="1"/>
  <c r="FE9" i="3"/>
  <c r="CW6"/>
  <c r="AC4"/>
  <c r="AC30"/>
  <c r="BY30"/>
  <c r="AP30" i="12" s="1"/>
  <c r="FQ30" i="3"/>
  <c r="AO30"/>
  <c r="R30" i="12" s="1"/>
  <c r="FE10" i="3"/>
  <c r="AO5"/>
  <c r="R5" i="12" s="1"/>
  <c r="Q30" i="3"/>
  <c r="ES31"/>
  <c r="CL31" i="12" s="1"/>
  <c r="AC29" i="3"/>
  <c r="FE30"/>
  <c r="Q10"/>
  <c r="Q29"/>
  <c r="DI14"/>
  <c r="BN14" i="12" s="1"/>
  <c r="DI29" i="3"/>
  <c r="BN29" i="12" s="1"/>
  <c r="BA9" i="3"/>
  <c r="DU28"/>
  <c r="BV28" i="12" s="1"/>
  <c r="BM6" i="3"/>
  <c r="AH6" i="12" s="1"/>
  <c r="FE28" i="3"/>
  <c r="FQ27"/>
  <c r="GC27"/>
  <c r="BA28"/>
  <c r="AO4"/>
  <c r="R4" i="12" s="1"/>
  <c r="BA20" i="3"/>
  <c r="FQ21"/>
  <c r="CW28"/>
  <c r="DU26"/>
  <c r="BV26" i="12" s="1"/>
  <c r="AC26" i="3"/>
  <c r="FQ5"/>
  <c r="FQ43" s="1"/>
  <c r="BA16"/>
  <c r="FQ9"/>
  <c r="BM14"/>
  <c r="AH14" i="12" s="1"/>
  <c r="AO26" i="3"/>
  <c r="R26" i="12" s="1"/>
  <c r="BM15" i="3"/>
  <c r="AH15" i="12" s="1"/>
  <c r="ES28" i="3"/>
  <c r="CL28" i="12" s="1"/>
  <c r="EG12" i="3"/>
  <c r="FQ22"/>
  <c r="CW26"/>
  <c r="BY17"/>
  <c r="AP17" i="12" s="1"/>
  <c r="EG4" i="3"/>
  <c r="BY25"/>
  <c r="AP25" i="12" s="1"/>
  <c r="AO6" i="3"/>
  <c r="R6" i="12" s="1"/>
  <c r="BY9" i="3"/>
  <c r="AP9" i="12" s="1"/>
  <c r="BA13" i="3"/>
  <c r="Q19"/>
  <c r="AC12"/>
  <c r="EG22"/>
  <c r="FQ19"/>
  <c r="GC9"/>
  <c r="GC25"/>
  <c r="CW17"/>
  <c r="GC4"/>
  <c r="CW27"/>
  <c r="BA17"/>
  <c r="AC11"/>
  <c r="DU6"/>
  <c r="BV6" i="12" s="1"/>
  <c r="EG25" i="3"/>
  <c r="Q17"/>
  <c r="ES7"/>
  <c r="CL7" i="12" s="1"/>
  <c r="DI22" i="3"/>
  <c r="BN22" i="12" s="1"/>
  <c r="AC17" i="3"/>
  <c r="FQ14"/>
  <c r="CK8"/>
  <c r="AX8" i="12" s="1"/>
  <c r="FE24" i="3"/>
  <c r="DU22"/>
  <c r="BV22" i="12" s="1"/>
  <c r="EG21" i="3"/>
  <c r="BY10"/>
  <c r="AP10" i="12" s="1"/>
  <c r="BM9" i="3"/>
  <c r="AH9" i="12" s="1"/>
  <c r="FQ23" i="3"/>
  <c r="DU8"/>
  <c r="BV8" i="12" s="1"/>
  <c r="FQ18" i="3"/>
  <c r="BY15"/>
  <c r="AP15" i="12" s="1"/>
  <c r="BA11" i="3"/>
  <c r="AO8"/>
  <c r="R8" i="12" s="1"/>
  <c r="BM10" i="3"/>
  <c r="AH10" i="12" s="1"/>
  <c r="DU14" i="3"/>
  <c r="BV14" i="12" s="1"/>
  <c r="BA21" i="3"/>
  <c r="GC24"/>
  <c r="DU5"/>
  <c r="BV5" i="12" s="1"/>
  <c r="ES16" i="3"/>
  <c r="CL16" i="12" s="1"/>
  <c r="ES13" i="3"/>
  <c r="CL13" i="12" s="1"/>
  <c r="CK20" i="3"/>
  <c r="AX20" i="12" s="1"/>
  <c r="CK12" i="3"/>
  <c r="AX12" i="12" s="1"/>
  <c r="GC18" i="3"/>
  <c r="DU4"/>
  <c r="BV4" i="12" s="1"/>
  <c r="EG6" i="3"/>
  <c r="AO19"/>
  <c r="R19" i="12" s="1"/>
  <c r="AO15" i="3"/>
  <c r="R15" i="12" s="1"/>
  <c r="AO11" i="3"/>
  <c r="R11" i="12" s="1"/>
  <c r="GC12" i="3"/>
  <c r="AO20"/>
  <c r="R20" i="12" s="1"/>
  <c r="ES9" i="3"/>
  <c r="CL9" i="12" s="1"/>
  <c r="AC21" i="3"/>
  <c r="BY19"/>
  <c r="AP19" i="12" s="1"/>
  <c r="BA14" i="3"/>
  <c r="AC19"/>
  <c r="CW24"/>
  <c r="CK13"/>
  <c r="AX13" i="12" s="1"/>
  <c r="Q14" i="3"/>
  <c r="R61" i="6"/>
  <c r="R54"/>
  <c r="R57" s="1"/>
  <c r="R27" i="47"/>
  <c r="E26" i="46" s="1"/>
  <c r="AU27" i="4" s="1"/>
  <c r="AY27" s="1"/>
  <c r="Q28" i="47"/>
  <c r="AP37" i="13"/>
  <c r="R60" i="6"/>
  <c r="R53"/>
  <c r="R56" s="1"/>
  <c r="L26" i="47"/>
  <c r="M25"/>
  <c r="D24" i="46" s="1"/>
  <c r="AL25" i="4" s="1"/>
  <c r="AL28" i="47"/>
  <c r="AM27"/>
  <c r="J26" i="46" s="1"/>
  <c r="CN27" i="4" s="1"/>
  <c r="CR27" s="1"/>
  <c r="CK26"/>
  <c r="CB24"/>
  <c r="CK38" i="3"/>
  <c r="BY38"/>
  <c r="GC38"/>
  <c r="DI38"/>
  <c r="AC37"/>
  <c r="BM38"/>
  <c r="AC36"/>
  <c r="FQ36"/>
  <c r="DI37"/>
  <c r="BN37" i="12" s="1"/>
  <c r="AO36" i="3"/>
  <c r="R36" i="12" s="1"/>
  <c r="DI6" i="3"/>
  <c r="BN6" i="12" s="1"/>
  <c r="BM36" i="3"/>
  <c r="AH36" i="12" s="1"/>
  <c r="Q36" i="3"/>
  <c r="FQ35"/>
  <c r="FE5"/>
  <c r="CK33"/>
  <c r="AX33" i="12" s="1"/>
  <c r="FE6" i="3"/>
  <c r="AC34"/>
  <c r="FE35"/>
  <c r="FE7"/>
  <c r="DU33"/>
  <c r="BV33" i="12" s="1"/>
  <c r="BM34" i="3"/>
  <c r="AH34" i="12" s="1"/>
  <c r="BY33" i="3"/>
  <c r="AP33" i="12" s="1"/>
  <c r="AO33" i="3"/>
  <c r="R33" i="12" s="1"/>
  <c r="BY32" i="3"/>
  <c r="AP32" i="12" s="1"/>
  <c r="BM33" i="3"/>
  <c r="AH33" i="12" s="1"/>
  <c r="GC32" i="3"/>
  <c r="FE33"/>
  <c r="ES33"/>
  <c r="CL33" i="12" s="1"/>
  <c r="DU31" i="3"/>
  <c r="BV31" i="12" s="1"/>
  <c r="AO31" i="3"/>
  <c r="R31" i="12" s="1"/>
  <c r="BY31" i="3"/>
  <c r="AP31" i="12" s="1"/>
  <c r="FQ31" i="3"/>
  <c r="BM31"/>
  <c r="AH31" i="12" s="1"/>
  <c r="Q31" i="3"/>
  <c r="GC30"/>
  <c r="DI12"/>
  <c r="BN12" i="12" s="1"/>
  <c r="CW7" i="3"/>
  <c r="DU29"/>
  <c r="BV29" i="12" s="1"/>
  <c r="DI13" i="3"/>
  <c r="BN13" i="12" s="1"/>
  <c r="GC29" i="3"/>
  <c r="CW8"/>
  <c r="FQ29"/>
  <c r="BA10"/>
  <c r="BA29"/>
  <c r="ES30"/>
  <c r="CL30" i="12" s="1"/>
  <c r="BM4" i="3"/>
  <c r="AH4" i="12" s="1"/>
  <c r="CW9" i="3"/>
  <c r="FQ28"/>
  <c r="BA8"/>
  <c r="FE13"/>
  <c r="DI15"/>
  <c r="BN15" i="12" s="1"/>
  <c r="BY27" i="3"/>
  <c r="AP27" i="12" s="1"/>
  <c r="BY6" i="3"/>
  <c r="AP6" i="12" s="1"/>
  <c r="Q28" i="3"/>
  <c r="EG26"/>
  <c r="Q7"/>
  <c r="FQ26"/>
  <c r="CK17"/>
  <c r="AX17" i="12" s="1"/>
  <c r="CK4" i="3"/>
  <c r="AX4" i="12" s="1"/>
  <c r="Q24" i="3"/>
  <c r="BA27"/>
  <c r="BY7"/>
  <c r="AP7" i="12" s="1"/>
  <c r="GC26" i="3"/>
  <c r="AC23"/>
  <c r="FQ4"/>
  <c r="AC24"/>
  <c r="CK16"/>
  <c r="AX16" i="12" s="1"/>
  <c r="EG9" i="3"/>
  <c r="FE21"/>
  <c r="ES19"/>
  <c r="CL19" i="12" s="1"/>
  <c r="FE17" i="3"/>
  <c r="BY11"/>
  <c r="AP11" i="12" s="1"/>
  <c r="CW25" i="3"/>
  <c r="BM13"/>
  <c r="AH13" i="12" s="1"/>
  <c r="Q5" i="3"/>
  <c r="CW12"/>
  <c r="BA6"/>
  <c r="Q6"/>
  <c r="BY22"/>
  <c r="AP22" i="12" s="1"/>
  <c r="EG7" i="3"/>
  <c r="CW13"/>
  <c r="Q25"/>
  <c r="CK22"/>
  <c r="AX22" i="12" s="1"/>
  <c r="CK15" i="3"/>
  <c r="AX15" i="12" s="1"/>
  <c r="CK23" i="3"/>
  <c r="AX23" i="12" s="1"/>
  <c r="Q20" i="3"/>
  <c r="CK7"/>
  <c r="AX7" i="12" s="1"/>
  <c r="DI17" i="3"/>
  <c r="BN17" i="12" s="1"/>
  <c r="FQ6" i="3"/>
  <c r="CK9"/>
  <c r="AX9" i="12" s="1"/>
  <c r="DU10" i="3"/>
  <c r="BV10" i="12" s="1"/>
  <c r="CW18" i="3"/>
  <c r="BM20"/>
  <c r="AH20" i="12" s="1"/>
  <c r="BM17" i="3"/>
  <c r="AH17" i="12" s="1"/>
  <c r="BM24" i="3"/>
  <c r="AH24" i="12" s="1"/>
  <c r="EG16" i="3"/>
  <c r="DI23"/>
  <c r="BN23" i="12" s="1"/>
  <c r="EG17" i="3"/>
  <c r="CK19"/>
  <c r="AX19" i="12" s="1"/>
  <c r="ES15" i="3"/>
  <c r="CL15" i="12" s="1"/>
  <c r="ES12" i="3"/>
  <c r="CL12" i="12" s="1"/>
  <c r="ES11" i="3"/>
  <c r="CL11" i="12" s="1"/>
  <c r="BM11" i="3"/>
  <c r="AH11" i="12" s="1"/>
  <c r="BA19" i="3"/>
  <c r="BM21"/>
  <c r="AH21" i="12" s="1"/>
  <c r="AC16" i="3"/>
  <c r="ES6"/>
  <c r="CL6" i="12" s="1"/>
  <c r="CK21" i="3"/>
  <c r="AX21" i="12" s="1"/>
  <c r="DI25" i="3"/>
  <c r="BN25" i="12" s="1"/>
  <c r="GC15" i="3"/>
  <c r="DU19"/>
  <c r="BV19" i="12" s="1"/>
  <c r="EG10" i="3"/>
  <c r="AO23"/>
  <c r="R23" i="12" s="1"/>
  <c r="DU11" i="3"/>
  <c r="BV11" i="12" s="1"/>
  <c r="BY24" i="3"/>
  <c r="AP24" i="12" s="1"/>
  <c r="AO13" i="3"/>
  <c r="R13" i="12" s="1"/>
  <c r="EG18" i="3"/>
  <c r="ES4"/>
  <c r="CL4" i="12" s="1"/>
  <c r="BY21" i="3"/>
  <c r="AP21" i="12" s="1"/>
  <c r="FQ11" i="3"/>
  <c r="CK10"/>
  <c r="AX10" i="12" s="1"/>
  <c r="ES14" i="3"/>
  <c r="CL14" i="12" s="1"/>
  <c r="AO24" i="3"/>
  <c r="R24" i="12" s="1"/>
  <c r="AC18" i="3"/>
  <c r="AO10"/>
  <c r="R10" i="12" s="1"/>
  <c r="FQ20" i="3"/>
  <c r="BY16"/>
  <c r="AP16" i="12" s="1"/>
  <c r="AC20" i="3"/>
  <c r="DU15"/>
  <c r="BV15" i="12" s="1"/>
  <c r="Q22" i="3"/>
  <c r="I23" i="47"/>
  <c r="C22" i="46" s="1"/>
  <c r="AC23" i="4" s="1"/>
  <c r="AG23" s="1"/>
  <c r="H24" i="47"/>
  <c r="AR23" i="4"/>
  <c r="DB38" i="12"/>
  <c r="DB38" i="13"/>
  <c r="CD38" i="12"/>
  <c r="AP34" i="13"/>
  <c r="BN8"/>
  <c r="AX32"/>
  <c r="BV32"/>
  <c r="Z32" i="12"/>
  <c r="AX28" i="13"/>
  <c r="B8"/>
  <c r="B8" i="12"/>
  <c r="CD27"/>
  <c r="CD27" i="13"/>
  <c r="CD13"/>
  <c r="AH7"/>
  <c r="CL23"/>
  <c r="AP8"/>
  <c r="CL22"/>
  <c r="CL18"/>
  <c r="BF19" i="12"/>
  <c r="BF19" i="13"/>
  <c r="J25"/>
  <c r="J25" i="12"/>
  <c r="BV12" i="13"/>
  <c r="DJ20" i="12"/>
  <c r="CT25"/>
  <c r="CT25" i="13"/>
  <c r="DJ10" i="12"/>
  <c r="DJ10" i="13"/>
  <c r="BV23"/>
  <c r="CT22" i="12"/>
  <c r="CT22" i="13"/>
  <c r="AE25" i="47"/>
  <c r="H24" i="46" s="1"/>
  <c r="BV25" i="4" s="1"/>
  <c r="BZ25" s="1"/>
  <c r="AD26" i="47"/>
  <c r="CT26" i="4"/>
  <c r="AH28" i="47"/>
  <c r="AI27"/>
  <c r="I26" i="46" s="1"/>
  <c r="CE27" i="4" s="1"/>
  <c r="CI27" s="1"/>
  <c r="DU26"/>
  <c r="AO38" i="3"/>
  <c r="CK37"/>
  <c r="AX37" i="12" s="1"/>
  <c r="FE38" i="3"/>
  <c r="GC37"/>
  <c r="AO37"/>
  <c r="R37" i="12" s="1"/>
  <c r="Q37" i="3"/>
  <c r="GC36"/>
  <c r="BA38"/>
  <c r="BY36"/>
  <c r="AP36" i="12" s="1"/>
  <c r="EG35" i="3"/>
  <c r="GC35"/>
  <c r="FE36"/>
  <c r="CK34"/>
  <c r="AX34" i="12" s="1"/>
  <c r="FE4" i="3"/>
  <c r="BA35"/>
  <c r="FQ34"/>
  <c r="CW36"/>
  <c r="DI35"/>
  <c r="BN35" i="12" s="1"/>
  <c r="FE34" i="3"/>
  <c r="CW35"/>
  <c r="ES35"/>
  <c r="CL35" i="12" s="1"/>
  <c r="DI34" i="3"/>
  <c r="BN34" i="12" s="1"/>
  <c r="CW4" i="3"/>
  <c r="CK31"/>
  <c r="AX31" i="12" s="1"/>
  <c r="BA33" i="3"/>
  <c r="FQ32"/>
  <c r="ES34"/>
  <c r="CL34" i="12" s="1"/>
  <c r="Q32" i="3"/>
  <c r="CK30"/>
  <c r="AX30" i="12" s="1"/>
  <c r="EG31" i="3"/>
  <c r="DI32"/>
  <c r="BN32" i="12" s="1"/>
  <c r="CW33" i="3"/>
  <c r="AC31"/>
  <c r="CW32"/>
  <c r="DU30"/>
  <c r="BV30" i="12" s="1"/>
  <c r="EG30" i="3"/>
  <c r="AC5"/>
  <c r="AC6"/>
  <c r="BY29"/>
  <c r="AP29" i="12" s="1"/>
  <c r="CW31" i="3"/>
  <c r="EG29"/>
  <c r="BM30"/>
  <c r="AH30" i="12" s="1"/>
  <c r="GC28" i="3"/>
  <c r="BY4"/>
  <c r="AP4" i="12" s="1"/>
  <c r="BM29" i="3"/>
  <c r="AH29" i="12" s="1"/>
  <c r="AO28" i="3"/>
  <c r="R28" i="12" s="1"/>
  <c r="Q9" i="3"/>
  <c r="BY28"/>
  <c r="AP28" i="12" s="1"/>
  <c r="EG28" i="3"/>
  <c r="AC27"/>
  <c r="DU27"/>
  <c r="BV27" i="12" s="1"/>
  <c r="CW29" i="3"/>
  <c r="BM28"/>
  <c r="AH28" i="12" s="1"/>
  <c r="DI28" i="3"/>
  <c r="BN28" i="12" s="1"/>
  <c r="BA26" i="3"/>
  <c r="FE27"/>
  <c r="BA12"/>
  <c r="FE14"/>
  <c r="DI16"/>
  <c r="BN16" i="12" s="1"/>
  <c r="BM27" i="3"/>
  <c r="AH27" i="12" s="1"/>
  <c r="CK5" i="3"/>
  <c r="AX5" i="12" s="1"/>
  <c r="BA7" i="3"/>
  <c r="Q16"/>
  <c r="Q26"/>
  <c r="CK25"/>
  <c r="AX25" i="12" s="1"/>
  <c r="EG14" i="3"/>
  <c r="CW10"/>
  <c r="BY14"/>
  <c r="AP14" i="12" s="1"/>
  <c r="CW21" i="3"/>
  <c r="ES21"/>
  <c r="CL21" i="12" s="1"/>
  <c r="ES27" i="3"/>
  <c r="CL27" i="12" s="1"/>
  <c r="CK24" i="3"/>
  <c r="AX24" i="12" s="1"/>
  <c r="FQ25" i="3"/>
  <c r="AC22"/>
  <c r="BM26"/>
  <c r="AH26" i="12" s="1"/>
  <c r="AC10" i="3"/>
  <c r="BY13"/>
  <c r="AP13" i="12" s="1"/>
  <c r="BY23" i="3"/>
  <c r="AP23" i="12" s="1"/>
  <c r="BA25" i="3"/>
  <c r="FE19"/>
  <c r="Q23"/>
  <c r="GC5"/>
  <c r="GC7"/>
  <c r="CW16"/>
  <c r="BM23"/>
  <c r="AH23" i="12" s="1"/>
  <c r="Q18" i="3"/>
  <c r="FE26"/>
  <c r="AO25"/>
  <c r="R25" i="12" s="1"/>
  <c r="CW14" i="3"/>
  <c r="GC23"/>
  <c r="EG24"/>
  <c r="EG15"/>
  <c r="AO7"/>
  <c r="R7" i="12" s="1"/>
  <c r="CK18" i="3"/>
  <c r="AX18" i="12" s="1"/>
  <c r="CW20" i="3"/>
  <c r="DU7"/>
  <c r="BV7" i="12" s="1"/>
  <c r="FE20" i="3"/>
  <c r="AO22"/>
  <c r="R22" i="12" s="1"/>
  <c r="AC15" i="3"/>
  <c r="BA5"/>
  <c r="FQ15"/>
  <c r="FE23"/>
  <c r="BM25"/>
  <c r="AH25" i="12" s="1"/>
  <c r="BM12" i="3"/>
  <c r="AH12" i="12" s="1"/>
  <c r="DU13" i="3"/>
  <c r="BV13" i="12" s="1"/>
  <c r="BM18" i="3"/>
  <c r="AH18" i="12" s="1"/>
  <c r="DU18" i="3"/>
  <c r="BV18" i="12" s="1"/>
  <c r="FE18" i="3"/>
  <c r="ES8"/>
  <c r="CL8" i="12" s="1"/>
  <c r="GC19" i="3"/>
  <c r="ES10"/>
  <c r="CL10" i="12" s="1"/>
  <c r="DU16" i="3"/>
  <c r="BV16" i="12" s="1"/>
  <c r="GC11" i="3"/>
  <c r="FQ17"/>
  <c r="DI18"/>
  <c r="BN18" i="12" s="1"/>
  <c r="BA22" i="3"/>
  <c r="ES24"/>
  <c r="CL24" i="12" s="1"/>
  <c r="ES25" i="3"/>
  <c r="CL25" i="12" s="1"/>
  <c r="DI19" i="3"/>
  <c r="BN19" i="12" s="1"/>
  <c r="AO16" i="3"/>
  <c r="R16" i="12" s="1"/>
  <c r="GC16" i="3"/>
  <c r="EG11"/>
  <c r="FQ12"/>
  <c r="ES5"/>
  <c r="CL5" i="12" s="1"/>
  <c r="AC14" i="3"/>
  <c r="BA15"/>
  <c r="GC13"/>
  <c r="AO9"/>
  <c r="R9" i="12" s="1"/>
  <c r="EG20" i="3"/>
  <c r="Q15"/>
  <c r="Q11"/>
  <c r="I4" i="274"/>
  <c r="I17"/>
  <c r="I14"/>
  <c r="I15"/>
  <c r="J9" i="12" l="1"/>
  <c r="DJ17"/>
  <c r="CT32"/>
  <c r="Z18"/>
  <c r="B27" i="13"/>
  <c r="Z30"/>
  <c r="BF23" i="12"/>
  <c r="J13" i="13"/>
  <c r="BF15" i="12"/>
  <c r="CT29" i="13"/>
  <c r="CT11"/>
  <c r="BF5" i="12"/>
  <c r="J33" i="13"/>
  <c r="BF37"/>
  <c r="B21" i="12"/>
  <c r="B13"/>
  <c r="Z4" i="13"/>
  <c r="DB10" i="12"/>
  <c r="CD23" i="13"/>
  <c r="BF22"/>
  <c r="CT12"/>
  <c r="EG43" i="3"/>
  <c r="DJ14" i="12"/>
  <c r="DJ6"/>
  <c r="CD8"/>
  <c r="DJ21" i="13"/>
  <c r="CD5" i="12"/>
  <c r="CD41" s="1"/>
  <c r="DB7"/>
  <c r="BF11"/>
  <c r="J8"/>
  <c r="BF30"/>
  <c r="J7"/>
  <c r="Z31" i="13"/>
  <c r="DJ31" i="12"/>
  <c r="CT8" i="13"/>
  <c r="B38"/>
  <c r="Q43" i="3"/>
  <c r="DJ8" i="13"/>
  <c r="Z23"/>
  <c r="DB16" i="12"/>
  <c r="B12" i="13"/>
  <c r="DB8"/>
  <c r="DB24"/>
  <c r="E26" i="47"/>
  <c r="B25" i="46" s="1"/>
  <c r="T26" i="4" s="1"/>
  <c r="X26" s="1"/>
  <c r="Z26" s="1"/>
  <c r="D27" i="47"/>
  <c r="U27"/>
  <c r="V26"/>
  <c r="F25" i="46" s="1"/>
  <c r="BD26" i="4" s="1"/>
  <c r="BH26" s="1"/>
  <c r="BJ26" s="1"/>
  <c r="CL5" i="13"/>
  <c r="Z22"/>
  <c r="Z22" i="12"/>
  <c r="AH12" i="13"/>
  <c r="Z5" i="12"/>
  <c r="Z5" i="13"/>
  <c r="CD15" i="12"/>
  <c r="CD15" i="13"/>
  <c r="CT19" i="12"/>
  <c r="CT19" i="13"/>
  <c r="AP14"/>
  <c r="CT27" i="12"/>
  <c r="CT27" i="13"/>
  <c r="AP4"/>
  <c r="BF31" i="12"/>
  <c r="BF31" i="13"/>
  <c r="B32"/>
  <c r="B32" i="12"/>
  <c r="AX31" i="13"/>
  <c r="CT36" i="12"/>
  <c r="CT36" i="13"/>
  <c r="R10"/>
  <c r="CD18" i="12"/>
  <c r="CD18" i="13"/>
  <c r="R23"/>
  <c r="CL12"/>
  <c r="BN23"/>
  <c r="AX23"/>
  <c r="Z6"/>
  <c r="Z6" i="12"/>
  <c r="DB4" i="13"/>
  <c r="DB4" i="12"/>
  <c r="DB26"/>
  <c r="DB26" i="13"/>
  <c r="CL30"/>
  <c r="BF7" i="12"/>
  <c r="BF7" i="13"/>
  <c r="AH33"/>
  <c r="R36"/>
  <c r="CL9"/>
  <c r="DJ18" i="12"/>
  <c r="DJ18" i="13"/>
  <c r="BV14"/>
  <c r="AH9"/>
  <c r="BN22"/>
  <c r="DB19"/>
  <c r="DB19" i="12"/>
  <c r="Z13"/>
  <c r="Z13" i="13"/>
  <c r="AH14"/>
  <c r="DB27"/>
  <c r="DB27" i="12"/>
  <c r="Z9"/>
  <c r="Z9" i="13"/>
  <c r="DB30" i="12"/>
  <c r="DB30" i="13"/>
  <c r="BF6"/>
  <c r="BF6" i="12"/>
  <c r="CD32"/>
  <c r="CD32" i="13"/>
  <c r="B35" i="12"/>
  <c r="B35" i="13"/>
  <c r="AX36"/>
  <c r="ED27" i="4"/>
  <c r="AR24"/>
  <c r="CD20" i="12"/>
  <c r="CD20" i="13"/>
  <c r="J14" i="12"/>
  <c r="J14" i="13"/>
  <c r="DJ16" i="12"/>
  <c r="DJ16" i="13"/>
  <c r="CL24"/>
  <c r="DJ11" i="12"/>
  <c r="DJ11" i="13"/>
  <c r="CL8"/>
  <c r="BV13"/>
  <c r="DB15"/>
  <c r="DB15" i="12"/>
  <c r="CT20"/>
  <c r="CT20" i="13"/>
  <c r="R7"/>
  <c r="BF14"/>
  <c r="BF14" i="12"/>
  <c r="AH23" i="13"/>
  <c r="B23" i="12"/>
  <c r="B23" i="13"/>
  <c r="AP13"/>
  <c r="DB25"/>
  <c r="DB25" i="12"/>
  <c r="BF21"/>
  <c r="BF21" i="13"/>
  <c r="AX25"/>
  <c r="AX5"/>
  <c r="Z12"/>
  <c r="Z12" i="12"/>
  <c r="AH28" i="13"/>
  <c r="CD28" i="12"/>
  <c r="CD28" i="13"/>
  <c r="AH29"/>
  <c r="CD29" i="12"/>
  <c r="CD29" i="13"/>
  <c r="J5"/>
  <c r="J5" i="12"/>
  <c r="J31" i="13"/>
  <c r="J31" i="12"/>
  <c r="AX30" i="13"/>
  <c r="Z33" i="12"/>
  <c r="Z33" i="13"/>
  <c r="CL35"/>
  <c r="BF36"/>
  <c r="BF36" i="12"/>
  <c r="AX34" i="13"/>
  <c r="AP36"/>
  <c r="R37"/>
  <c r="R38" i="12"/>
  <c r="AO43" i="3"/>
  <c r="CK27" i="4"/>
  <c r="CD43" i="12"/>
  <c r="AI23" i="4"/>
  <c r="B22" i="12"/>
  <c r="B22" i="13"/>
  <c r="DB20" i="12"/>
  <c r="DB20" i="13"/>
  <c r="CL14"/>
  <c r="CL4"/>
  <c r="BV11"/>
  <c r="DJ15" i="12"/>
  <c r="DJ15" i="13"/>
  <c r="J16" i="12"/>
  <c r="J16" i="13"/>
  <c r="CL11"/>
  <c r="CD17" i="12"/>
  <c r="CD17" i="13"/>
  <c r="AH17"/>
  <c r="AX9"/>
  <c r="B20"/>
  <c r="B20" i="12"/>
  <c r="B25" i="13"/>
  <c r="B25" i="12"/>
  <c r="B6"/>
  <c r="B6" i="13"/>
  <c r="AH13"/>
  <c r="CL19"/>
  <c r="J24" i="12"/>
  <c r="J24" i="13"/>
  <c r="AP7"/>
  <c r="AX17"/>
  <c r="B28"/>
  <c r="B28" i="12"/>
  <c r="CT13"/>
  <c r="CT13" i="13"/>
  <c r="AH4"/>
  <c r="DB29"/>
  <c r="DB29" i="12"/>
  <c r="BV29" i="13"/>
  <c r="B31" i="12"/>
  <c r="B31" i="13"/>
  <c r="R31"/>
  <c r="DJ32" i="12"/>
  <c r="DJ32" i="13"/>
  <c r="AP33"/>
  <c r="CT35" i="12"/>
  <c r="CT35" i="13"/>
  <c r="CT5" i="12"/>
  <c r="CT5" i="13"/>
  <c r="BN6"/>
  <c r="J36" i="12"/>
  <c r="J36" i="13"/>
  <c r="GC43" i="3"/>
  <c r="DJ38" i="12"/>
  <c r="DJ38" i="13"/>
  <c r="CT27" i="4"/>
  <c r="BA27"/>
  <c r="BF24" i="13"/>
  <c r="BF24" i="12"/>
  <c r="J21" i="13"/>
  <c r="J21" i="12"/>
  <c r="R11" i="13"/>
  <c r="BV4"/>
  <c r="CL13"/>
  <c r="Z21" i="12"/>
  <c r="Z21" i="13"/>
  <c r="Z11" i="12"/>
  <c r="Z11" i="13"/>
  <c r="DB23"/>
  <c r="DB23" i="12"/>
  <c r="BV22" i="13"/>
  <c r="J17"/>
  <c r="J17" i="12"/>
  <c r="CD25"/>
  <c r="CD25" i="13"/>
  <c r="BF27" i="12"/>
  <c r="BF27" i="13"/>
  <c r="DJ9" i="12"/>
  <c r="DJ9" i="13"/>
  <c r="B19" i="12"/>
  <c r="B19" i="13"/>
  <c r="AP25"/>
  <c r="DB22" i="12"/>
  <c r="DB22" i="13"/>
  <c r="R26"/>
  <c r="DB5" i="12"/>
  <c r="DB43" s="1"/>
  <c r="DB5" i="13"/>
  <c r="DB21"/>
  <c r="DB21" i="12"/>
  <c r="DJ27"/>
  <c r="DJ27" i="13"/>
  <c r="BV28"/>
  <c r="B29"/>
  <c r="B29" i="12"/>
  <c r="CL31" i="13"/>
  <c r="R30"/>
  <c r="J4"/>
  <c r="J4" i="12"/>
  <c r="AH32" i="13"/>
  <c r="J32" i="12"/>
  <c r="J32" i="13"/>
  <c r="DJ33" i="12"/>
  <c r="DJ33" i="13"/>
  <c r="BV34"/>
  <c r="Z36"/>
  <c r="Z36" i="12"/>
  <c r="BV36" i="13"/>
  <c r="BV37"/>
  <c r="BV38" i="12"/>
  <c r="DU43" i="3"/>
  <c r="DC27" i="4"/>
  <c r="R58" i="6"/>
  <c r="CA38" i="3"/>
  <c r="DW37"/>
  <c r="BW37" i="12" s="1"/>
  <c r="FG37" i="3"/>
  <c r="FG36"/>
  <c r="FS35"/>
  <c r="DW35"/>
  <c r="BW35" i="12" s="1"/>
  <c r="BO35" i="3"/>
  <c r="AI35" i="12" s="1"/>
  <c r="CM32" i="3"/>
  <c r="AY32" i="12" s="1"/>
  <c r="CA33" i="3"/>
  <c r="AQ33" i="12" s="1"/>
  <c r="CY34" i="3"/>
  <c r="S33"/>
  <c r="CA5"/>
  <c r="AQ5" i="12" s="1"/>
  <c r="DW31" i="3"/>
  <c r="BW31" i="12" s="1"/>
  <c r="BC31" i="3"/>
  <c r="AQ30"/>
  <c r="S30" i="12" s="1"/>
  <c r="EU31" i="3"/>
  <c r="CM31" i="12" s="1"/>
  <c r="AE6" i="3"/>
  <c r="S9"/>
  <c r="BC29"/>
  <c r="EU30"/>
  <c r="CM30" i="12" s="1"/>
  <c r="AQ27" i="3"/>
  <c r="S27" i="12" s="1"/>
  <c r="BO28" i="3"/>
  <c r="AI28" i="12" s="1"/>
  <c r="AE26" i="3"/>
  <c r="FS9"/>
  <c r="BO27"/>
  <c r="AI27" i="12" s="1"/>
  <c r="AE9" i="3"/>
  <c r="EU28"/>
  <c r="CM28" i="12" s="1"/>
  <c r="FG14" i="3"/>
  <c r="BO7"/>
  <c r="AI7" i="12" s="1"/>
  <c r="FG17" i="3"/>
  <c r="CY12"/>
  <c r="DK17"/>
  <c r="BO17" i="12" s="1"/>
  <c r="CY15" i="3"/>
  <c r="BC6"/>
  <c r="EI12"/>
  <c r="S20"/>
  <c r="FS25"/>
  <c r="S19"/>
  <c r="AE11"/>
  <c r="EU26"/>
  <c r="CM26" i="12" s="1"/>
  <c r="EI23" i="3"/>
  <c r="BC13"/>
  <c r="AE22"/>
  <c r="BC25"/>
  <c r="BO8"/>
  <c r="AI8" i="12" s="1"/>
  <c r="EI25" i="3"/>
  <c r="CY19"/>
  <c r="EI5"/>
  <c r="GE7"/>
  <c r="CA16"/>
  <c r="AQ16" i="12" s="1"/>
  <c r="GE22" i="3"/>
  <c r="FG16"/>
  <c r="AQ10"/>
  <c r="S10" i="12" s="1"/>
  <c r="CM10" i="3"/>
  <c r="AY10" i="12" s="1"/>
  <c r="DW4" i="3"/>
  <c r="BW4" i="12" s="1"/>
  <c r="DW17" i="3"/>
  <c r="BW17" i="12" s="1"/>
  <c r="CA20" i="3"/>
  <c r="AQ20" i="12" s="1"/>
  <c r="BC11" i="3"/>
  <c r="FS23"/>
  <c r="DW22"/>
  <c r="BW22" i="12" s="1"/>
  <c r="AE20" i="3"/>
  <c r="DK20"/>
  <c r="BO20" i="12" s="1"/>
  <c r="AE16" i="3"/>
  <c r="AE13"/>
  <c r="EU7"/>
  <c r="CM7" i="12" s="1"/>
  <c r="CY24" i="3"/>
  <c r="CA12"/>
  <c r="AQ12" i="12" s="1"/>
  <c r="BC23" i="3"/>
  <c r="AQ13"/>
  <c r="S13" i="12" s="1"/>
  <c r="CM20" i="3"/>
  <c r="AY20" i="12" s="1"/>
  <c r="CM11" i="3"/>
  <c r="AY11" i="12" s="1"/>
  <c r="AQ8" i="3"/>
  <c r="S8" i="12" s="1"/>
  <c r="FG23" i="3"/>
  <c r="AQ22"/>
  <c r="S22" i="12" s="1"/>
  <c r="BO17" i="3"/>
  <c r="AI17" i="12" s="1"/>
  <c r="GE16" i="3"/>
  <c r="GE24"/>
  <c r="FS24"/>
  <c r="CM8"/>
  <c r="AY8" i="12" s="1"/>
  <c r="EU9" i="3"/>
  <c r="CM9" i="12" s="1"/>
  <c r="AQ15" i="3"/>
  <c r="S15" i="12" s="1"/>
  <c r="GE18" i="3"/>
  <c r="FS16"/>
  <c r="FG18"/>
  <c r="BC19"/>
  <c r="EU15"/>
  <c r="CM15" i="12" s="1"/>
  <c r="EI16" i="3"/>
  <c r="S17"/>
  <c r="DK4"/>
  <c r="BO4" i="12" s="1"/>
  <c r="AE38" i="3"/>
  <c r="DK38"/>
  <c r="FG38"/>
  <c r="BO38"/>
  <c r="EU38"/>
  <c r="GE36"/>
  <c r="DK37"/>
  <c r="BO37" i="12" s="1"/>
  <c r="AQ36" i="3"/>
  <c r="S36" i="12" s="1"/>
  <c r="CY37" i="3"/>
  <c r="DK6"/>
  <c r="BO6" i="12" s="1"/>
  <c r="S36" i="3"/>
  <c r="BO36"/>
  <c r="AI36" i="12" s="1"/>
  <c r="GE35" i="3"/>
  <c r="EI34"/>
  <c r="FG6"/>
  <c r="AE34"/>
  <c r="FG35"/>
  <c r="FG7"/>
  <c r="AQ33"/>
  <c r="S33" i="12" s="1"/>
  <c r="CY35" i="3"/>
  <c r="FG34"/>
  <c r="DK9"/>
  <c r="BO9" i="12" s="1"/>
  <c r="AQ32" i="3"/>
  <c r="S32" i="12" s="1"/>
  <c r="GE32" i="3"/>
  <c r="FS32"/>
  <c r="FG8"/>
  <c r="CM30"/>
  <c r="AY30" i="12" s="1"/>
  <c r="BO5" i="3"/>
  <c r="AI5" i="12" s="1"/>
  <c r="FG32" i="3"/>
  <c r="AE4"/>
  <c r="EU33"/>
  <c r="CM33" i="12" s="1"/>
  <c r="AQ31" i="3"/>
  <c r="S31" i="12" s="1"/>
  <c r="DK12" i="3"/>
  <c r="BO12" i="12" s="1"/>
  <c r="CA30" i="3"/>
  <c r="AQ30" i="12" s="1"/>
  <c r="AE5" i="3"/>
  <c r="CM29"/>
  <c r="AY29" i="12" s="1"/>
  <c r="GE29" i="3"/>
  <c r="AE29"/>
  <c r="AQ5"/>
  <c r="S5" i="12" s="1"/>
  <c r="CA29" i="3"/>
  <c r="AQ29" i="12" s="1"/>
  <c r="AQ29" i="3"/>
  <c r="S29" i="12" s="1"/>
  <c r="S10" i="3"/>
  <c r="FG12"/>
  <c r="FS28"/>
  <c r="BO29"/>
  <c r="AI29" i="12" s="1"/>
  <c r="FG29" i="3"/>
  <c r="GE28"/>
  <c r="S29"/>
  <c r="DK15"/>
  <c r="BO15" i="12" s="1"/>
  <c r="EU29" i="3"/>
  <c r="CM29" i="12" s="1"/>
  <c r="FG13" i="3"/>
  <c r="FS27"/>
  <c r="S28"/>
  <c r="S24"/>
  <c r="EI26"/>
  <c r="CM4"/>
  <c r="AY4" i="12" s="1"/>
  <c r="GE26" i="3"/>
  <c r="S7"/>
  <c r="S26"/>
  <c r="FS5"/>
  <c r="CY11"/>
  <c r="DK16"/>
  <c r="BO16" i="12" s="1"/>
  <c r="BC12" i="3"/>
  <c r="S27"/>
  <c r="DW26"/>
  <c r="BW26" i="12" s="1"/>
  <c r="BO14" i="3"/>
  <c r="AI14" i="12" s="1"/>
  <c r="CY27" i="3"/>
  <c r="AE12"/>
  <c r="BO26"/>
  <c r="AI26" i="12" s="1"/>
  <c r="FS6" i="3"/>
  <c r="BO23"/>
  <c r="AI23" i="12" s="1"/>
  <c r="DK26" i="3"/>
  <c r="BO26" i="12" s="1"/>
  <c r="CA23" i="3"/>
  <c r="AQ23" i="12" s="1"/>
  <c r="FS22" i="3"/>
  <c r="AQ25"/>
  <c r="S25" i="12" s="1"/>
  <c r="EU21" i="3"/>
  <c r="CM21" i="12" s="1"/>
  <c r="BO22" i="3"/>
  <c r="AI22" i="12" s="1"/>
  <c r="S12" i="3"/>
  <c r="CM15"/>
  <c r="AY15" i="12" s="1"/>
  <c r="EU23" i="3"/>
  <c r="CM23" i="12" s="1"/>
  <c r="GE17" i="3"/>
  <c r="CA14"/>
  <c r="AQ14" i="12" s="1"/>
  <c r="CM22" i="3"/>
  <c r="AY22" i="12" s="1"/>
  <c r="AQ6" i="3"/>
  <c r="S6" i="12" s="1"/>
  <c r="GE25" i="3"/>
  <c r="EU17"/>
  <c r="CM17" i="12" s="1"/>
  <c r="FS19" i="3"/>
  <c r="CA25"/>
  <c r="AQ25" i="12" s="1"/>
  <c r="BC21" i="3"/>
  <c r="AQ17"/>
  <c r="S17" i="12" s="1"/>
  <c r="EU8" i="3"/>
  <c r="CM8" i="12" s="1"/>
  <c r="FS20" i="3"/>
  <c r="EU14"/>
  <c r="CM14" i="12" s="1"/>
  <c r="EI6" i="3"/>
  <c r="FG22"/>
  <c r="GE14"/>
  <c r="GE13"/>
  <c r="DW8"/>
  <c r="BW8" i="12" s="1"/>
  <c r="EI21" i="3"/>
  <c r="BO20"/>
  <c r="AI20" i="12" s="1"/>
  <c r="AQ16" i="3"/>
  <c r="S16" i="12" s="1"/>
  <c r="CM21" i="3"/>
  <c r="AY21" i="12" s="1"/>
  <c r="GE10" i="3"/>
  <c r="DK22"/>
  <c r="BO22" i="12" s="1"/>
  <c r="CM13" i="3"/>
  <c r="AY13" i="12" s="1"/>
  <c r="AQ18" i="3"/>
  <c r="S18" i="12" s="1"/>
  <c r="DK21" i="3"/>
  <c r="BO21" i="12" s="1"/>
  <c r="EU24" i="3"/>
  <c r="CM24" i="12" s="1"/>
  <c r="FS17" i="3"/>
  <c r="DW19"/>
  <c r="BW19" i="12" s="1"/>
  <c r="BO10" i="3"/>
  <c r="AI10" i="12" s="1"/>
  <c r="BO25" i="3"/>
  <c r="AI25" i="12" s="1"/>
  <c r="AE15" i="3"/>
  <c r="BO24"/>
  <c r="AI24" i="12" s="1"/>
  <c r="AE14" i="3"/>
  <c r="DW5"/>
  <c r="BW5" i="12" s="1"/>
  <c r="BC4" i="3"/>
  <c r="GE6"/>
  <c r="EI15"/>
  <c r="EI20"/>
  <c r="AE21"/>
  <c r="AQ11"/>
  <c r="S11" i="12" s="1"/>
  <c r="EI18" i="3"/>
  <c r="DW20"/>
  <c r="BW20" i="12" s="1"/>
  <c r="DK25" i="3"/>
  <c r="BO25" i="12" s="1"/>
  <c r="BO21" i="3"/>
  <c r="AI21" i="12" s="1"/>
  <c r="EU12" i="3"/>
  <c r="CM12" i="12" s="1"/>
  <c r="DK23" i="3"/>
  <c r="BO23" i="12" s="1"/>
  <c r="S11" i="3"/>
  <c r="S15"/>
  <c r="R16" i="13"/>
  <c r="CT18" i="12"/>
  <c r="CT18" i="13"/>
  <c r="R25"/>
  <c r="AX24"/>
  <c r="AH27"/>
  <c r="BF29" i="12"/>
  <c r="BF29" i="13"/>
  <c r="BF33" i="12"/>
  <c r="BF33" i="13"/>
  <c r="DB34" i="12"/>
  <c r="DB34" i="13"/>
  <c r="DJ37" i="12"/>
  <c r="DJ37" i="13"/>
  <c r="AX10"/>
  <c r="BN25"/>
  <c r="AH20"/>
  <c r="BF13" i="12"/>
  <c r="BF13" i="13"/>
  <c r="CT21" i="12"/>
  <c r="CT21" i="13"/>
  <c r="AP6"/>
  <c r="AH31"/>
  <c r="AH34"/>
  <c r="DB35"/>
  <c r="DB35" i="12"/>
  <c r="AP38"/>
  <c r="BY43" i="3"/>
  <c r="AL29" i="47"/>
  <c r="AM28"/>
  <c r="J27" i="46" s="1"/>
  <c r="CN28" i="4" s="1"/>
  <c r="CR28" s="1"/>
  <c r="R15" i="13"/>
  <c r="CL16"/>
  <c r="CT24" i="12"/>
  <c r="CT24" i="13"/>
  <c r="DJ4" i="12"/>
  <c r="DJ4" i="13"/>
  <c r="CD12" i="12"/>
  <c r="CD12" i="13"/>
  <c r="Z20"/>
  <c r="Z20" i="12"/>
  <c r="B10" i="13"/>
  <c r="B10" i="12"/>
  <c r="BN10" i="13"/>
  <c r="AP35"/>
  <c r="CD36" i="12"/>
  <c r="CD36" i="13"/>
  <c r="BI27" i="47"/>
  <c r="O26" i="46" s="1"/>
  <c r="EG27" i="4" s="1"/>
  <c r="EK27" s="1"/>
  <c r="BH28" i="47"/>
  <c r="B15" i="12"/>
  <c r="B15" i="13"/>
  <c r="Z15" i="12"/>
  <c r="Z15" i="13"/>
  <c r="CD11" i="12"/>
  <c r="CD11" i="13"/>
  <c r="CL25"/>
  <c r="DB17"/>
  <c r="DB17" i="12"/>
  <c r="DJ19"/>
  <c r="DJ19" i="13"/>
  <c r="AH18"/>
  <c r="CT23" i="12"/>
  <c r="CT23" i="13"/>
  <c r="R22"/>
  <c r="AX18"/>
  <c r="DJ23" i="12"/>
  <c r="DJ23" i="13"/>
  <c r="B18"/>
  <c r="B18" i="12"/>
  <c r="DJ5" i="13"/>
  <c r="DJ5" i="12"/>
  <c r="AP23" i="13"/>
  <c r="J22" i="12"/>
  <c r="J22" i="13"/>
  <c r="CL21"/>
  <c r="CD14" i="12"/>
  <c r="CD14" i="13"/>
  <c r="Z7" i="12"/>
  <c r="Z7" i="13"/>
  <c r="CT14" i="12"/>
  <c r="CT14" i="13"/>
  <c r="BN28"/>
  <c r="J27"/>
  <c r="J27" i="12"/>
  <c r="R28" i="13"/>
  <c r="AH30"/>
  <c r="J6" i="12"/>
  <c r="J6" i="13"/>
  <c r="BF32"/>
  <c r="BF32" i="12"/>
  <c r="CD31"/>
  <c r="CD31" i="13"/>
  <c r="DB32" i="12"/>
  <c r="DB32" i="13"/>
  <c r="BN34"/>
  <c r="BN35"/>
  <c r="CT4" i="12"/>
  <c r="CT4" i="13"/>
  <c r="CD35" i="12"/>
  <c r="CD35" i="13"/>
  <c r="B37" i="12"/>
  <c r="B37" i="13"/>
  <c r="AX37"/>
  <c r="CB25" i="4"/>
  <c r="CL38" i="13"/>
  <c r="CL41" i="12"/>
  <c r="CL43"/>
  <c r="CD41" i="13"/>
  <c r="I24" i="47"/>
  <c r="C23" i="46" s="1"/>
  <c r="AC24" i="4" s="1"/>
  <c r="AG24" s="1"/>
  <c r="H25" i="47"/>
  <c r="AP16" i="13"/>
  <c r="R24"/>
  <c r="AP21"/>
  <c r="AP24"/>
  <c r="BV19"/>
  <c r="CL6"/>
  <c r="AH11"/>
  <c r="AX19"/>
  <c r="AH24"/>
  <c r="BV10"/>
  <c r="AX7"/>
  <c r="AX22"/>
  <c r="AP22"/>
  <c r="B5"/>
  <c r="B5" i="12"/>
  <c r="B41" s="1"/>
  <c r="CT17"/>
  <c r="CT17" i="13"/>
  <c r="AX16"/>
  <c r="DJ26" i="12"/>
  <c r="DJ26" i="13"/>
  <c r="AX4"/>
  <c r="CD26" i="12"/>
  <c r="CD26" i="13"/>
  <c r="BN15"/>
  <c r="BF9" i="12"/>
  <c r="BF9" i="13"/>
  <c r="Z10"/>
  <c r="Z10" i="12"/>
  <c r="BN13" i="13"/>
  <c r="DJ30" i="12"/>
  <c r="DJ30" i="13"/>
  <c r="AP31"/>
  <c r="CT33" i="12"/>
  <c r="CT33" i="13"/>
  <c r="R33"/>
  <c r="CT7" i="12"/>
  <c r="CT7" i="13"/>
  <c r="AX33"/>
  <c r="AH36"/>
  <c r="DB36" i="12"/>
  <c r="DB36" i="13"/>
  <c r="DI43" i="3"/>
  <c r="BN38" i="12"/>
  <c r="L27" i="47"/>
  <c r="M26"/>
  <c r="D25" i="46" s="1"/>
  <c r="AL26" i="4" s="1"/>
  <c r="R28" i="47"/>
  <c r="E27" i="46" s="1"/>
  <c r="AU28" i="4" s="1"/>
  <c r="AY28" s="1"/>
  <c r="Q29" i="47"/>
  <c r="AX13" i="13"/>
  <c r="AP19"/>
  <c r="DJ12" i="12"/>
  <c r="DJ12" i="13"/>
  <c r="CD6" i="12"/>
  <c r="CD6" i="13"/>
  <c r="AX20"/>
  <c r="DJ24" i="12"/>
  <c r="DJ24" i="13"/>
  <c r="R8"/>
  <c r="BV8"/>
  <c r="CD21" i="12"/>
  <c r="CD21" i="13"/>
  <c r="DB14" i="12"/>
  <c r="DB14" i="13"/>
  <c r="B17"/>
  <c r="B17" i="12"/>
  <c r="Z17"/>
  <c r="Z17" i="13"/>
  <c r="DJ25" i="12"/>
  <c r="DJ25" i="13"/>
  <c r="J12" i="12"/>
  <c r="J12" i="13"/>
  <c r="R6"/>
  <c r="BF26"/>
  <c r="BF26" i="12"/>
  <c r="AH15" i="13"/>
  <c r="Z16"/>
  <c r="Z16" i="12"/>
  <c r="BF28" i="13"/>
  <c r="BF28" i="12"/>
  <c r="Z28" i="13"/>
  <c r="Z28" i="12"/>
  <c r="AH6" i="13"/>
  <c r="BN14"/>
  <c r="J29"/>
  <c r="J29" i="12"/>
  <c r="CT10"/>
  <c r="CT10" i="13"/>
  <c r="J30" i="12"/>
  <c r="J30" i="13"/>
  <c r="AP5"/>
  <c r="BF34"/>
  <c r="BF34" i="12"/>
  <c r="Z34" i="13"/>
  <c r="Z34" i="12"/>
  <c r="CD34"/>
  <c r="CD34" i="13"/>
  <c r="BN7"/>
  <c r="BF38" i="12"/>
  <c r="BF38" i="13"/>
  <c r="CW43" i="3"/>
  <c r="Z37" i="12"/>
  <c r="Z37" i="13"/>
  <c r="J38" i="12"/>
  <c r="J38" i="13"/>
  <c r="AC43" i="3"/>
  <c r="AQ29" i="47"/>
  <c r="AR28"/>
  <c r="K27" i="46" s="1"/>
  <c r="CW28" i="4" s="1"/>
  <c r="DA28" s="1"/>
  <c r="DL25"/>
  <c r="CA37" i="3"/>
  <c r="AQ37" i="12" s="1"/>
  <c r="EI36" i="3"/>
  <c r="FS36"/>
  <c r="BC36"/>
  <c r="DW34"/>
  <c r="BW34" i="12" s="1"/>
  <c r="DK35" i="3"/>
  <c r="BO35" i="12" s="1"/>
  <c r="EI33" i="3"/>
  <c r="EI32"/>
  <c r="BC32"/>
  <c r="S32"/>
  <c r="S31"/>
  <c r="BO30"/>
  <c r="AI30" i="12" s="1"/>
  <c r="DK30" i="3"/>
  <c r="BO30" i="12" s="1"/>
  <c r="DW28" i="3"/>
  <c r="BW28" i="12" s="1"/>
  <c r="GE27" i="3"/>
  <c r="CM26"/>
  <c r="AY26" i="12" s="1"/>
  <c r="FS26" i="3"/>
  <c r="CM5"/>
  <c r="AY5" i="12" s="1"/>
  <c r="BC20" i="3"/>
  <c r="CY16"/>
  <c r="AQ9"/>
  <c r="S9" i="12" s="1"/>
  <c r="GE38" i="3"/>
  <c r="DW38"/>
  <c r="AE37"/>
  <c r="GE37"/>
  <c r="EI37"/>
  <c r="S37"/>
  <c r="BC38"/>
  <c r="DW36"/>
  <c r="BW36" i="12" s="1"/>
  <c r="BC37" i="3"/>
  <c r="CM35"/>
  <c r="AY35" i="12" s="1"/>
  <c r="FG5" i="3"/>
  <c r="DK7"/>
  <c r="BO7" i="12" s="1"/>
  <c r="CM34" i="3"/>
  <c r="AY34" i="12" s="1"/>
  <c r="EU37" i="3"/>
  <c r="CM37" i="12" s="1"/>
  <c r="CM33" i="3"/>
  <c r="AY33" i="12" s="1"/>
  <c r="AQ34" i="3"/>
  <c r="S34" i="12" s="1"/>
  <c r="BC35" i="3"/>
  <c r="DK8"/>
  <c r="BO8" i="12" s="1"/>
  <c r="CY36" i="3"/>
  <c r="S34"/>
  <c r="EU35"/>
  <c r="CM35" i="12" s="1"/>
  <c r="GE33" i="3"/>
  <c r="BC34"/>
  <c r="DW32"/>
  <c r="BW32" i="12" s="1"/>
  <c r="EU34" i="3"/>
  <c r="CM34" i="12" s="1"/>
  <c r="BO33" i="3"/>
  <c r="AI33" i="12" s="1"/>
  <c r="CM31" i="3"/>
  <c r="AY31" i="12" s="1"/>
  <c r="AE32" i="3"/>
  <c r="CY6"/>
  <c r="EI31"/>
  <c r="DK11"/>
  <c r="BO11" i="12" s="1"/>
  <c r="BO32" i="3"/>
  <c r="AI32" i="12" s="1"/>
  <c r="DK32" i="3"/>
  <c r="BO32" i="12" s="1"/>
  <c r="EI30" i="3"/>
  <c r="DW30"/>
  <c r="BW30" i="12" s="1"/>
  <c r="FG10" i="3"/>
  <c r="AE30"/>
  <c r="DK31"/>
  <c r="BO31" i="12" s="1"/>
  <c r="CM28" i="3"/>
  <c r="AY28" i="12" s="1"/>
  <c r="FS29" i="3"/>
  <c r="EI29"/>
  <c r="DK13"/>
  <c r="BO13" i="12" s="1"/>
  <c r="BC30" i="3"/>
  <c r="CY30"/>
  <c r="EI28"/>
  <c r="CA4"/>
  <c r="AQ4" i="12" s="1"/>
  <c r="BO4" i="3"/>
  <c r="AI4" i="12" s="1"/>
  <c r="BC10" i="3"/>
  <c r="DK14"/>
  <c r="BO14" i="12" s="1"/>
  <c r="AE8" i="3"/>
  <c r="BC28"/>
  <c r="CA6"/>
  <c r="AQ6" i="12" s="1"/>
  <c r="CY29" i="3"/>
  <c r="DW27"/>
  <c r="BW27" i="12" s="1"/>
  <c r="BC24" i="3"/>
  <c r="FG27"/>
  <c r="CY23"/>
  <c r="AE23"/>
  <c r="FS8"/>
  <c r="BC18"/>
  <c r="BC26"/>
  <c r="EI14"/>
  <c r="BC16"/>
  <c r="CM25"/>
  <c r="AY25" i="12" s="1"/>
  <c r="CM17" i="3"/>
  <c r="AY17" i="12" s="1"/>
  <c r="FG15" i="3"/>
  <c r="AQ26"/>
  <c r="S26" i="12" s="1"/>
  <c r="CY13" i="3"/>
  <c r="S6"/>
  <c r="S5"/>
  <c r="CY26"/>
  <c r="BC17"/>
  <c r="S25"/>
  <c r="EI8"/>
  <c r="CA8"/>
  <c r="AQ8" i="12" s="1"/>
  <c r="CY14" i="3"/>
  <c r="CY17"/>
  <c r="S23"/>
  <c r="FS7"/>
  <c r="CM23"/>
  <c r="AY23" i="12" s="1"/>
  <c r="CA17" i="3"/>
  <c r="AQ17" i="12" s="1"/>
  <c r="GE9" i="3"/>
  <c r="CY21"/>
  <c r="GE5"/>
  <c r="CA9"/>
  <c r="AQ9" i="12" s="1"/>
  <c r="EU19" i="3"/>
  <c r="CM19" i="12" s="1"/>
  <c r="FG26" i="3"/>
  <c r="GE21"/>
  <c r="AE10"/>
  <c r="DW10"/>
  <c r="BW10" i="12" s="1"/>
  <c r="EI11" i="3"/>
  <c r="DW12"/>
  <c r="BW12" i="12" s="1"/>
  <c r="CA18" i="3"/>
  <c r="AQ18" i="12" s="1"/>
  <c r="AQ24" i="3"/>
  <c r="S24" i="12" s="1"/>
  <c r="AQ19" i="3"/>
  <c r="S19" i="12" s="1"/>
  <c r="DK18" i="3"/>
  <c r="BO18" i="12" s="1"/>
  <c r="EU10" i="3"/>
  <c r="CM10" i="12" s="1"/>
  <c r="DW24" i="3"/>
  <c r="BW24" i="12" s="1"/>
  <c r="FS18" i="3"/>
  <c r="CA10"/>
  <c r="AQ10" i="12" s="1"/>
  <c r="CY20" i="3"/>
  <c r="FS12"/>
  <c r="EU16"/>
  <c r="CM16" i="12" s="1"/>
  <c r="DW21" i="3"/>
  <c r="BW21" i="12" s="1"/>
  <c r="AQ7" i="3"/>
  <c r="S7" i="12" s="1"/>
  <c r="AQ23" i="3"/>
  <c r="S23" i="12" s="1"/>
  <c r="AQ12" i="3"/>
  <c r="S12" i="12" s="1"/>
  <c r="EU20" i="3"/>
  <c r="CM20" i="12" s="1"/>
  <c r="EU25" i="3"/>
  <c r="CM25" i="12" s="1"/>
  <c r="CA24" i="3"/>
  <c r="AQ24" i="12" s="1"/>
  <c r="EI10" i="3"/>
  <c r="DW14"/>
  <c r="BW14" i="12" s="1"/>
  <c r="BO12" i="3"/>
  <c r="AI12" i="12" s="1"/>
  <c r="BC5" i="3"/>
  <c r="DW7"/>
  <c r="BW7" i="12" s="1"/>
  <c r="DW15" i="3"/>
  <c r="BW15" i="12" s="1"/>
  <c r="EU13" i="3"/>
  <c r="CM13" i="12" s="1"/>
  <c r="AQ14" i="3"/>
  <c r="S14" i="12" s="1"/>
  <c r="FG25" i="3"/>
  <c r="AE17"/>
  <c r="AQ21"/>
  <c r="S21" i="12" s="1"/>
  <c r="CA19" i="3"/>
  <c r="AQ19" i="12" s="1"/>
  <c r="GE12" i="3"/>
  <c r="EU4"/>
  <c r="CM4" i="12" s="1"/>
  <c r="DW11" i="3"/>
  <c r="BW11" i="12" s="1"/>
  <c r="CM9" i="3"/>
  <c r="AY9" i="12" s="1"/>
  <c r="BO18" i="3"/>
  <c r="AI18" i="12" s="1"/>
  <c r="EU11" i="3"/>
  <c r="CM11" i="12" s="1"/>
  <c r="EI17" i="3"/>
  <c r="S14"/>
  <c r="S22"/>
  <c r="R9" i="13"/>
  <c r="BV16"/>
  <c r="BV7"/>
  <c r="BF16"/>
  <c r="BF16" i="12"/>
  <c r="J10"/>
  <c r="J10" i="13"/>
  <c r="B26" i="12"/>
  <c r="B26" i="13"/>
  <c r="AP28"/>
  <c r="CD30" i="12"/>
  <c r="CD30" i="13"/>
  <c r="BF35" i="12"/>
  <c r="BF35" i="13"/>
  <c r="Z38" i="12"/>
  <c r="Z38" i="13"/>
  <c r="BA43" i="3"/>
  <c r="AI28" i="47"/>
  <c r="I27" i="46" s="1"/>
  <c r="CE28" i="4" s="1"/>
  <c r="CI28" s="1"/>
  <c r="AH29" i="47"/>
  <c r="BV15" i="13"/>
  <c r="AH21"/>
  <c r="DB6" i="12"/>
  <c r="DB6" i="13"/>
  <c r="BF25" i="12"/>
  <c r="BF25" i="13"/>
  <c r="Z27" i="12"/>
  <c r="Z27" i="13"/>
  <c r="Z8"/>
  <c r="Z8" i="12"/>
  <c r="BF8" i="13"/>
  <c r="BF8" i="12"/>
  <c r="BV31" i="13"/>
  <c r="J34" i="12"/>
  <c r="J34" i="13"/>
  <c r="AH38" i="12"/>
  <c r="BM43" i="3"/>
  <c r="J19" i="13"/>
  <c r="J19" i="12"/>
  <c r="AP15" i="13"/>
  <c r="BV6"/>
  <c r="CD4" i="12"/>
  <c r="CD4" i="13"/>
  <c r="J26" i="12"/>
  <c r="J26" i="13"/>
  <c r="B30" i="12"/>
  <c r="B30" i="13"/>
  <c r="B34"/>
  <c r="B34" i="12"/>
  <c r="DU27" i="4"/>
  <c r="Z28" i="47"/>
  <c r="G27" i="46" s="1"/>
  <c r="BM28" i="4" s="1"/>
  <c r="BQ28" s="1"/>
  <c r="Y29" i="47"/>
  <c r="B11" i="12"/>
  <c r="B11" i="13"/>
  <c r="DJ13" i="12"/>
  <c r="DJ13" i="13"/>
  <c r="DB12" i="12"/>
  <c r="DB12" i="13"/>
  <c r="BN19"/>
  <c r="BN18"/>
  <c r="CL10"/>
  <c r="BV18"/>
  <c r="AH25"/>
  <c r="J15"/>
  <c r="J15" i="12"/>
  <c r="BF20" i="13"/>
  <c r="BF20" i="12"/>
  <c r="CD24"/>
  <c r="CD24" i="13"/>
  <c r="CT26" i="12"/>
  <c r="CT26" i="13"/>
  <c r="DJ7" i="12"/>
  <c r="DJ7" i="13"/>
  <c r="Z25" i="12"/>
  <c r="Z25" i="13"/>
  <c r="AH26"/>
  <c r="CL27"/>
  <c r="BF10"/>
  <c r="BF10" i="12"/>
  <c r="B16" i="13"/>
  <c r="B16" i="12"/>
  <c r="BN16" i="13"/>
  <c r="Z26"/>
  <c r="Z26" i="12"/>
  <c r="BV27" i="13"/>
  <c r="B9"/>
  <c r="B9" i="12"/>
  <c r="DJ28"/>
  <c r="DJ28" i="13"/>
  <c r="AP29"/>
  <c r="BV30"/>
  <c r="BN32"/>
  <c r="CL34"/>
  <c r="BF4" i="12"/>
  <c r="BF4" i="13"/>
  <c r="CT34" i="12"/>
  <c r="CT34" i="13"/>
  <c r="Z35" i="12"/>
  <c r="Z35" i="13"/>
  <c r="DJ35" i="12"/>
  <c r="DJ35" i="13"/>
  <c r="DJ36" i="12"/>
  <c r="DJ36" i="13"/>
  <c r="CT38"/>
  <c r="FE43" i="3"/>
  <c r="CT38" i="12"/>
  <c r="AD27" i="47"/>
  <c r="AE26"/>
  <c r="H25" i="46" s="1"/>
  <c r="BV26" i="4" s="1"/>
  <c r="BZ26" s="1"/>
  <c r="J20" i="12"/>
  <c r="J20" i="13"/>
  <c r="J18" i="12"/>
  <c r="J18" i="13"/>
  <c r="DB11"/>
  <c r="DB11" i="12"/>
  <c r="R13" i="13"/>
  <c r="CD10" i="12"/>
  <c r="CD10" i="13"/>
  <c r="AX21"/>
  <c r="Z19" i="12"/>
  <c r="Z19" i="13"/>
  <c r="CL15"/>
  <c r="CD16" i="12"/>
  <c r="CD16" i="13"/>
  <c r="BF18"/>
  <c r="BF18" i="12"/>
  <c r="BN17" i="13"/>
  <c r="AX15"/>
  <c r="CD7" i="12"/>
  <c r="CD7" i="13"/>
  <c r="BF12"/>
  <c r="BF12" i="12"/>
  <c r="AP11" i="13"/>
  <c r="CD9" i="12"/>
  <c r="CD9" i="13"/>
  <c r="J23"/>
  <c r="J23" i="12"/>
  <c r="B24" i="13"/>
  <c r="B24" i="12"/>
  <c r="B7"/>
  <c r="B7" i="13"/>
  <c r="AP27"/>
  <c r="DB28" i="12"/>
  <c r="DB28" i="13"/>
  <c r="Z29" i="12"/>
  <c r="Z29" i="13"/>
  <c r="DJ29" i="12"/>
  <c r="DJ29" i="13"/>
  <c r="BN12"/>
  <c r="DB31"/>
  <c r="DB31" i="12"/>
  <c r="CL33" i="13"/>
  <c r="AP32"/>
  <c r="BV33"/>
  <c r="CT6" i="12"/>
  <c r="CT6" i="13"/>
  <c r="B36"/>
  <c r="B36" i="12"/>
  <c r="BN37" i="13"/>
  <c r="J37"/>
  <c r="J37" i="12"/>
  <c r="CK43" i="3"/>
  <c r="AX38" i="12"/>
  <c r="G25" i="4"/>
  <c r="O25" s="1"/>
  <c r="AP25"/>
  <c r="R62" i="6"/>
  <c r="R63" s="1"/>
  <c r="R66" s="1"/>
  <c r="B14" i="12"/>
  <c r="B14" i="13"/>
  <c r="Z14"/>
  <c r="Z14" i="12"/>
  <c r="R20" i="13"/>
  <c r="R19"/>
  <c r="AX12"/>
  <c r="BV5"/>
  <c r="AH10"/>
  <c r="DB18" i="12"/>
  <c r="DB18" i="13"/>
  <c r="AP10"/>
  <c r="AX8"/>
  <c r="CL7"/>
  <c r="J11"/>
  <c r="J11" i="12"/>
  <c r="BF17"/>
  <c r="BF17" i="13"/>
  <c r="CD22" i="12"/>
  <c r="CD22" i="13"/>
  <c r="AP9"/>
  <c r="AP17"/>
  <c r="CL28"/>
  <c r="DB9"/>
  <c r="DB9" i="12"/>
  <c r="BV26" i="13"/>
  <c r="R4"/>
  <c r="CT28" i="12"/>
  <c r="CT28" i="13"/>
  <c r="BN29"/>
  <c r="CT30" i="12"/>
  <c r="CT30" i="13"/>
  <c r="R5"/>
  <c r="AP30"/>
  <c r="CT9" i="12"/>
  <c r="CT9" i="13"/>
  <c r="B33"/>
  <c r="B33" i="12"/>
  <c r="CD33"/>
  <c r="CD33" i="13"/>
  <c r="AH35"/>
  <c r="CL36"/>
  <c r="J35"/>
  <c r="J35" i="12"/>
  <c r="CT37"/>
  <c r="CT37" i="13"/>
  <c r="CD37" i="12"/>
  <c r="CD37" i="13"/>
  <c r="AZ28" i="47"/>
  <c r="M27" i="46" s="1"/>
  <c r="DO28" i="4" s="1"/>
  <c r="DS28" s="1"/>
  <c r="AY29" i="47"/>
  <c r="BS27" i="4"/>
  <c r="BE28" i="47"/>
  <c r="N27" i="46" s="1"/>
  <c r="DX28" i="4" s="1"/>
  <c r="EB28" s="1"/>
  <c r="BD29" i="47"/>
  <c r="EM26" i="4"/>
  <c r="Q24"/>
  <c r="AU27" i="47"/>
  <c r="AV26"/>
  <c r="L25" i="46" s="1"/>
  <c r="DF26" i="4" s="1"/>
  <c r="DJ26" s="1"/>
  <c r="CM38" i="3"/>
  <c r="FS38"/>
  <c r="CM36"/>
  <c r="AY36" i="12" s="1"/>
  <c r="CY38" i="3"/>
  <c r="AQ35"/>
  <c r="S35" i="12" s="1"/>
  <c r="CA34" i="3"/>
  <c r="AQ34" i="12" s="1"/>
  <c r="CY4" i="3"/>
  <c r="DW33"/>
  <c r="BW33" i="12" s="1"/>
  <c r="CA32" i="3"/>
  <c r="AQ32" i="12" s="1"/>
  <c r="AE31" i="3"/>
  <c r="BO31"/>
  <c r="AI31" i="12" s="1"/>
  <c r="FG31" i="3"/>
  <c r="FG30"/>
  <c r="CM27"/>
  <c r="AY27" i="12" s="1"/>
  <c r="CA28" i="3"/>
  <c r="AQ28" i="12" s="1"/>
  <c r="EI27" i="3"/>
  <c r="BO6"/>
  <c r="AI6" i="12" s="1"/>
  <c r="CY10" i="3"/>
  <c r="FS21"/>
  <c r="CA26"/>
  <c r="AQ26" i="12" s="1"/>
  <c r="BO13" i="3"/>
  <c r="AI13" i="12" s="1"/>
  <c r="EI24" i="3"/>
  <c r="ES43"/>
  <c r="CM37"/>
  <c r="AY37" i="12" s="1"/>
  <c r="AQ38" i="3"/>
  <c r="EI38"/>
  <c r="FS37"/>
  <c r="AQ37"/>
  <c r="S37" i="12" s="1"/>
  <c r="S38" i="3"/>
  <c r="AE36"/>
  <c r="BO37"/>
  <c r="AI37" i="12" s="1"/>
  <c r="CA36" i="3"/>
  <c r="AQ36" i="12" s="1"/>
  <c r="DK5" i="3"/>
  <c r="BO5" i="12" s="1"/>
  <c r="FG4" i="3"/>
  <c r="EI35"/>
  <c r="CA35"/>
  <c r="AQ35" i="12" s="1"/>
  <c r="DK36" i="3"/>
  <c r="BO36" i="12" s="1"/>
  <c r="AE35" i="3"/>
  <c r="FS34"/>
  <c r="GE34"/>
  <c r="S35"/>
  <c r="EU36"/>
  <c r="CM36" i="12" s="1"/>
  <c r="FS33" i="3"/>
  <c r="BO34"/>
  <c r="AI34" i="12" s="1"/>
  <c r="DK34" i="3"/>
  <c r="BO34" i="12" s="1"/>
  <c r="AE33" i="3"/>
  <c r="DK10"/>
  <c r="BO10" i="12" s="1"/>
  <c r="FG33" i="3"/>
  <c r="BC33"/>
  <c r="DK33"/>
  <c r="BO33" i="12" s="1"/>
  <c r="CY5" i="3"/>
  <c r="FS31"/>
  <c r="FG9"/>
  <c r="CA31"/>
  <c r="AQ31" i="12" s="1"/>
  <c r="GE31" i="3"/>
  <c r="CY33"/>
  <c r="FS30"/>
  <c r="CY7"/>
  <c r="EU32"/>
  <c r="CM32" i="12" s="1"/>
  <c r="CY32" i="3"/>
  <c r="GE30"/>
  <c r="S30"/>
  <c r="CY31"/>
  <c r="CY8"/>
  <c r="DW29"/>
  <c r="BW29" i="12" s="1"/>
  <c r="FG11" i="3"/>
  <c r="AE7"/>
  <c r="AQ28"/>
  <c r="S28" i="12" s="1"/>
  <c r="DK29" i="3"/>
  <c r="BO29" i="12" s="1"/>
  <c r="AE28" i="3"/>
  <c r="BC9"/>
  <c r="CY9"/>
  <c r="S8"/>
  <c r="DK28"/>
  <c r="BO28" i="12" s="1"/>
  <c r="AE27" i="3"/>
  <c r="CA27"/>
  <c r="AQ27" i="12" s="1"/>
  <c r="BC8" i="3"/>
  <c r="FG28"/>
  <c r="CY22"/>
  <c r="CY28"/>
  <c r="BO15"/>
  <c r="AI15" i="12" s="1"/>
  <c r="BC7" i="3"/>
  <c r="AQ4"/>
  <c r="S4" i="12" s="1"/>
  <c r="DK27" i="3"/>
  <c r="BO27" i="12" s="1"/>
  <c r="CM16" i="3"/>
  <c r="AY16" i="12" s="1"/>
  <c r="CA7" i="3"/>
  <c r="AQ7" i="12" s="1"/>
  <c r="EI13" i="3"/>
  <c r="S16"/>
  <c r="AE24"/>
  <c r="FS4"/>
  <c r="BC27"/>
  <c r="FG19"/>
  <c r="EI9"/>
  <c r="EU27"/>
  <c r="CM27" i="12" s="1"/>
  <c r="AE25" i="3"/>
  <c r="EU18"/>
  <c r="CM18" i="12" s="1"/>
  <c r="CA22" i="3"/>
  <c r="AQ22" i="12" s="1"/>
  <c r="S13" i="3"/>
  <c r="CM7"/>
  <c r="AY7" i="12" s="1"/>
  <c r="GE4" i="3"/>
  <c r="EI7"/>
  <c r="EI4"/>
  <c r="S18"/>
  <c r="CA11"/>
  <c r="AQ11" i="12" s="1"/>
  <c r="EI22" i="3"/>
  <c r="DW25"/>
  <c r="BW25" i="12" s="1"/>
  <c r="CY25" i="3"/>
  <c r="FG21"/>
  <c r="CM24"/>
  <c r="AY24" i="12" s="1"/>
  <c r="DW6" i="3"/>
  <c r="BW6" i="12" s="1"/>
  <c r="EU22" i="3"/>
  <c r="CM22" i="12" s="1"/>
  <c r="CA13" i="3"/>
  <c r="AQ13" i="12" s="1"/>
  <c r="GE11" i="3"/>
  <c r="EU5"/>
  <c r="CM5" i="12" s="1"/>
  <c r="DW9" i="3"/>
  <c r="BW9" i="12" s="1"/>
  <c r="GE8" i="3"/>
  <c r="AE18"/>
  <c r="FS11"/>
  <c r="BC22"/>
  <c r="DW16"/>
  <c r="BW16" i="12" s="1"/>
  <c r="DW23" i="3"/>
  <c r="BW23" i="12" s="1"/>
  <c r="CA15" i="3"/>
  <c r="AQ15" i="12" s="1"/>
  <c r="BO9" i="3"/>
  <c r="AI9" i="12" s="1"/>
  <c r="FG24" i="3"/>
  <c r="BC15"/>
  <c r="EI19"/>
  <c r="BO16"/>
  <c r="AI16" i="12" s="1"/>
  <c r="FS10" i="3"/>
  <c r="GE19"/>
  <c r="AE19"/>
  <c r="FS13"/>
  <c r="DK19"/>
  <c r="BO19" i="12" s="1"/>
  <c r="DK24" i="3"/>
  <c r="BO24" i="12" s="1"/>
  <c r="FS14" i="3"/>
  <c r="GE23"/>
  <c r="DW13"/>
  <c r="BW13" i="12" s="1"/>
  <c r="FS15" i="3"/>
  <c r="FG20"/>
  <c r="CY18"/>
  <c r="CM14"/>
  <c r="AY14" i="12" s="1"/>
  <c r="EU6" i="3"/>
  <c r="CM6" i="12" s="1"/>
  <c r="BO19" i="3"/>
  <c r="AI19" i="12" s="1"/>
  <c r="CM18" i="3"/>
  <c r="AY18" i="12" s="1"/>
  <c r="GE15" i="3"/>
  <c r="BC14"/>
  <c r="AQ20"/>
  <c r="S20" i="12" s="1"/>
  <c r="CA21" i="3"/>
  <c r="AQ21" i="12" s="1"/>
  <c r="CM12" i="3"/>
  <c r="AY12" i="12" s="1"/>
  <c r="CM6" i="3"/>
  <c r="AY6" i="12" s="1"/>
  <c r="DW18" i="3"/>
  <c r="BW18" i="12" s="1"/>
  <c r="BO11" i="3"/>
  <c r="AI11" i="12" s="1"/>
  <c r="CM19" i="3"/>
  <c r="AY19" i="12" s="1"/>
  <c r="GE20" i="3"/>
  <c r="S21"/>
  <c r="I5" i="274"/>
  <c r="I13"/>
  <c r="I11"/>
  <c r="I18"/>
  <c r="I34"/>
  <c r="I16"/>
  <c r="I36"/>
  <c r="I6"/>
  <c r="I9"/>
  <c r="I10"/>
  <c r="I8"/>
  <c r="I12"/>
  <c r="I7"/>
  <c r="I33"/>
  <c r="V27" i="47" l="1"/>
  <c r="F26" i="46" s="1"/>
  <c r="BD27" i="4" s="1"/>
  <c r="BH27" s="1"/>
  <c r="BJ27" s="1"/>
  <c r="U28" i="47"/>
  <c r="E27"/>
  <c r="B26" i="46" s="1"/>
  <c r="T27" i="4" s="1"/>
  <c r="X27" s="1"/>
  <c r="Z27" s="1"/>
  <c r="D28" i="47"/>
  <c r="J16" i="274"/>
  <c r="J9"/>
  <c r="J13"/>
  <c r="J8"/>
  <c r="J6"/>
  <c r="J5"/>
  <c r="J4"/>
  <c r="J15"/>
  <c r="J17"/>
  <c r="J14"/>
  <c r="J12"/>
  <c r="J10"/>
  <c r="J7"/>
  <c r="J11"/>
  <c r="J18"/>
  <c r="AY18" i="13"/>
  <c r="DK23" i="12"/>
  <c r="DK23" i="13"/>
  <c r="AI9"/>
  <c r="CM22"/>
  <c r="C18" i="12"/>
  <c r="C18" i="13"/>
  <c r="AA27"/>
  <c r="AA27" i="12"/>
  <c r="BG22"/>
  <c r="BG22" i="13"/>
  <c r="K7"/>
  <c r="K7" i="12"/>
  <c r="DK31"/>
  <c r="DK31" i="13"/>
  <c r="DC33" i="12"/>
  <c r="DC33" i="13"/>
  <c r="AI37"/>
  <c r="BG10" i="12"/>
  <c r="BG10" i="13"/>
  <c r="AQ34"/>
  <c r="ED28" i="4"/>
  <c r="CT41" i="12"/>
  <c r="CT43"/>
  <c r="BS28" i="4"/>
  <c r="BW11" i="13"/>
  <c r="CM13"/>
  <c r="S7"/>
  <c r="AQ18"/>
  <c r="AQ9"/>
  <c r="BG17"/>
  <c r="BG17" i="12"/>
  <c r="AY17" i="13"/>
  <c r="AA26"/>
  <c r="AA26" i="12"/>
  <c r="BG29" i="13"/>
  <c r="BG29" i="12"/>
  <c r="CE28" i="13"/>
  <c r="CE28" i="12"/>
  <c r="K30" i="13"/>
  <c r="K30" i="12"/>
  <c r="BG6"/>
  <c r="BG6" i="13"/>
  <c r="CM35"/>
  <c r="AA37"/>
  <c r="AA37" i="12"/>
  <c r="S9" i="13"/>
  <c r="DC26" i="12"/>
  <c r="DC26" i="13"/>
  <c r="AA32"/>
  <c r="AA32" i="12"/>
  <c r="BW34" i="13"/>
  <c r="BF41"/>
  <c r="G26" i="4"/>
  <c r="O26" s="1"/>
  <c r="AP26"/>
  <c r="CT28"/>
  <c r="AI21" i="13"/>
  <c r="DK6" i="12"/>
  <c r="DK6" i="13"/>
  <c r="S18"/>
  <c r="S17"/>
  <c r="DC6" i="12"/>
  <c r="DC6" i="13"/>
  <c r="BO16"/>
  <c r="C24" i="12"/>
  <c r="C24" i="13"/>
  <c r="CM29"/>
  <c r="CU29"/>
  <c r="CU29" i="12"/>
  <c r="C10" i="13"/>
  <c r="C10" i="12"/>
  <c r="K4"/>
  <c r="K4" i="13"/>
  <c r="CU8"/>
  <c r="CU8" i="12"/>
  <c r="BO9" i="13"/>
  <c r="CU7"/>
  <c r="CU7" i="12"/>
  <c r="CE34"/>
  <c r="CE34" i="13"/>
  <c r="BO6"/>
  <c r="DK36"/>
  <c r="DK36" i="12"/>
  <c r="C17"/>
  <c r="C17" i="13"/>
  <c r="CU18"/>
  <c r="CU18" i="12"/>
  <c r="CM9" i="13"/>
  <c r="DK16"/>
  <c r="DK16" i="12"/>
  <c r="S8" i="13"/>
  <c r="AA23"/>
  <c r="AA23" i="12"/>
  <c r="K13"/>
  <c r="K13" i="13"/>
  <c r="BW22"/>
  <c r="BW17"/>
  <c r="CU16"/>
  <c r="CU16" i="12"/>
  <c r="CE5"/>
  <c r="CE5" i="13"/>
  <c r="AA25"/>
  <c r="AA25" i="12"/>
  <c r="CM26" i="13"/>
  <c r="C20" i="12"/>
  <c r="C20" i="13"/>
  <c r="BO17"/>
  <c r="CU14"/>
  <c r="CU14" i="12"/>
  <c r="DC9"/>
  <c r="DC9" i="13"/>
  <c r="CM30"/>
  <c r="CM31"/>
  <c r="AQ5"/>
  <c r="AY32"/>
  <c r="CU36"/>
  <c r="CU36" i="12"/>
  <c r="AY19" i="13"/>
  <c r="AY12"/>
  <c r="DK15" i="12"/>
  <c r="DK15" i="13"/>
  <c r="AY14"/>
  <c r="BW13"/>
  <c r="BO19"/>
  <c r="DC10" i="12"/>
  <c r="DC10" i="13"/>
  <c r="CU24"/>
  <c r="CU24" i="12"/>
  <c r="BW16" i="13"/>
  <c r="DK8"/>
  <c r="DK8" i="12"/>
  <c r="AQ13" i="13"/>
  <c r="CU21"/>
  <c r="CU21" i="12"/>
  <c r="AQ11" i="13"/>
  <c r="DK4"/>
  <c r="DK4" i="12"/>
  <c r="CM18" i="13"/>
  <c r="CU19"/>
  <c r="CU19" i="12"/>
  <c r="C16"/>
  <c r="C16" i="13"/>
  <c r="BO27"/>
  <c r="BG28"/>
  <c r="BG28" i="12"/>
  <c r="AQ27" i="13"/>
  <c r="BG9" i="12"/>
  <c r="BG9" i="13"/>
  <c r="S28"/>
  <c r="BG8"/>
  <c r="BG8" i="12"/>
  <c r="BG32" i="13"/>
  <c r="BG32" i="12"/>
  <c r="BG33" i="13"/>
  <c r="BG33" i="12"/>
  <c r="DC31" i="13"/>
  <c r="DC31" i="12"/>
  <c r="CU33" i="13"/>
  <c r="CU33" i="12"/>
  <c r="AI34" i="13"/>
  <c r="DK34"/>
  <c r="DK34" i="12"/>
  <c r="AQ35" i="13"/>
  <c r="AQ36"/>
  <c r="S37"/>
  <c r="AY37"/>
  <c r="DC21" i="12"/>
  <c r="DC21" i="13"/>
  <c r="AQ28"/>
  <c r="AI31"/>
  <c r="BG4"/>
  <c r="BG4" i="12"/>
  <c r="AY36" i="13"/>
  <c r="BD30" i="47"/>
  <c r="BE29"/>
  <c r="N28" i="46" s="1"/>
  <c r="DX29" i="4" s="1"/>
  <c r="EB29" s="1"/>
  <c r="AY30" i="47"/>
  <c r="AZ29"/>
  <c r="M28" i="46" s="1"/>
  <c r="DO29" i="4" s="1"/>
  <c r="DS29" s="1"/>
  <c r="AD28" i="47"/>
  <c r="AE27"/>
  <c r="H26" i="46" s="1"/>
  <c r="BV27" i="4" s="1"/>
  <c r="BZ27" s="1"/>
  <c r="Z29" i="47"/>
  <c r="G28" i="46" s="1"/>
  <c r="BM29" i="4" s="1"/>
  <c r="BQ29" s="1"/>
  <c r="Y30" i="47"/>
  <c r="C14" i="13"/>
  <c r="C14" i="12"/>
  <c r="AY9" i="13"/>
  <c r="AQ19"/>
  <c r="S14"/>
  <c r="AA5"/>
  <c r="AA5" i="12"/>
  <c r="AQ24" i="13"/>
  <c r="S23"/>
  <c r="DC12" i="12"/>
  <c r="DC12" i="13"/>
  <c r="BW24"/>
  <c r="S24"/>
  <c r="BW10"/>
  <c r="CM19"/>
  <c r="DK9"/>
  <c r="DK9" i="12"/>
  <c r="C23" i="13"/>
  <c r="C23" i="12"/>
  <c r="CE8" i="13"/>
  <c r="CE8" i="12"/>
  <c r="C5"/>
  <c r="C5" i="13"/>
  <c r="CU15"/>
  <c r="CU15" i="12"/>
  <c r="CE14" i="13"/>
  <c r="CE14" i="12"/>
  <c r="K23" i="13"/>
  <c r="K23" i="12"/>
  <c r="BW27" i="13"/>
  <c r="K8"/>
  <c r="K8" i="12"/>
  <c r="AQ4" i="13"/>
  <c r="BO13"/>
  <c r="BO31"/>
  <c r="CE30" i="12"/>
  <c r="CE30" i="13"/>
  <c r="CE31"/>
  <c r="CE31" i="12"/>
  <c r="AI33" i="13"/>
  <c r="DK33"/>
  <c r="DK33" i="12"/>
  <c r="BO8" i="13"/>
  <c r="CM37"/>
  <c r="AY35"/>
  <c r="C37" i="12"/>
  <c r="C37" i="13"/>
  <c r="BW38" i="12"/>
  <c r="DW43" i="3"/>
  <c r="AY5" i="13"/>
  <c r="BW28"/>
  <c r="C32" i="12"/>
  <c r="C32" i="13"/>
  <c r="BO35"/>
  <c r="CE36"/>
  <c r="CE36" i="12"/>
  <c r="J41" i="13"/>
  <c r="BA28" i="4"/>
  <c r="EM27"/>
  <c r="AP41" i="12"/>
  <c r="AP43"/>
  <c r="AP38" i="13"/>
  <c r="CM12"/>
  <c r="CE18" i="12"/>
  <c r="CE18" i="13"/>
  <c r="CE15"/>
  <c r="CE15" i="12"/>
  <c r="K14"/>
  <c r="K14" i="13"/>
  <c r="AI10"/>
  <c r="BO21"/>
  <c r="DK10" i="12"/>
  <c r="DK10" i="13"/>
  <c r="CE21"/>
  <c r="CE21" i="12"/>
  <c r="CU22" i="13"/>
  <c r="CU22" i="12"/>
  <c r="CM8" i="13"/>
  <c r="DC19"/>
  <c r="DC19" i="12"/>
  <c r="AY22" i="13"/>
  <c r="AY15"/>
  <c r="S25"/>
  <c r="AI23"/>
  <c r="BG27" i="12"/>
  <c r="BG27" i="13"/>
  <c r="AA12"/>
  <c r="AA12" i="12"/>
  <c r="C26"/>
  <c r="C26" i="13"/>
  <c r="CE26"/>
  <c r="CE26" i="12"/>
  <c r="CU13" i="13"/>
  <c r="CU13" i="12"/>
  <c r="DK28" i="13"/>
  <c r="DK28" i="12"/>
  <c r="CU12" i="13"/>
  <c r="CU12" i="12"/>
  <c r="S5" i="13"/>
  <c r="K5"/>
  <c r="K5" i="12"/>
  <c r="CM33" i="13"/>
  <c r="AY30"/>
  <c r="S32"/>
  <c r="S33"/>
  <c r="CU6"/>
  <c r="CU6" i="12"/>
  <c r="C36"/>
  <c r="C36" i="13"/>
  <c r="BO37"/>
  <c r="CU38"/>
  <c r="FG43" i="3"/>
  <c r="CU38" i="12"/>
  <c r="AA19" i="13"/>
  <c r="AA19" i="12"/>
  <c r="S15" i="13"/>
  <c r="DK24"/>
  <c r="DK24" i="12"/>
  <c r="CU23"/>
  <c r="CU23" i="13"/>
  <c r="S13"/>
  <c r="CM7"/>
  <c r="K20"/>
  <c r="K20" i="12"/>
  <c r="AQ20" i="13"/>
  <c r="S10"/>
  <c r="DK7" i="12"/>
  <c r="DK7" i="13"/>
  <c r="AI8"/>
  <c r="CE23"/>
  <c r="CE23" i="12"/>
  <c r="DC25"/>
  <c r="DC25" i="13"/>
  <c r="BG15" i="12"/>
  <c r="BG15" i="13"/>
  <c r="AI7"/>
  <c r="AI27"/>
  <c r="S27"/>
  <c r="K6" i="12"/>
  <c r="K6" i="13"/>
  <c r="BW31"/>
  <c r="AQ33"/>
  <c r="DC35"/>
  <c r="DC35" i="12"/>
  <c r="AQ38"/>
  <c r="CA43" i="3"/>
  <c r="BV41" i="12"/>
  <c r="BV43"/>
  <c r="BV38" i="13"/>
  <c r="R65" i="6"/>
  <c r="R67" s="1"/>
  <c r="BO38" s="1"/>
  <c r="DB41" i="13"/>
  <c r="DB41" i="12"/>
  <c r="AQ21" i="13"/>
  <c r="DC13" i="12"/>
  <c r="DC13" i="13"/>
  <c r="BW9"/>
  <c r="AY7"/>
  <c r="CE13"/>
  <c r="CE13" i="12"/>
  <c r="K27" i="13"/>
  <c r="K27" i="12"/>
  <c r="CM32" i="13"/>
  <c r="BG5" i="12"/>
  <c r="BG5" i="13"/>
  <c r="CE35"/>
  <c r="CE35" i="12"/>
  <c r="AY27" i="13"/>
  <c r="DC38" i="12"/>
  <c r="DC38" i="13"/>
  <c r="FS43" i="3"/>
  <c r="Z41" i="13"/>
  <c r="S21"/>
  <c r="CM25"/>
  <c r="BG20"/>
  <c r="BG20" i="12"/>
  <c r="K10"/>
  <c r="K10" i="13"/>
  <c r="C25" i="12"/>
  <c r="C25" i="13"/>
  <c r="BO14"/>
  <c r="BO32"/>
  <c r="AY34"/>
  <c r="CE37"/>
  <c r="CE37" i="12"/>
  <c r="DC28" i="4"/>
  <c r="I25" i="47"/>
  <c r="C24" i="46" s="1"/>
  <c r="AC25" i="4" s="1"/>
  <c r="AG25" s="1"/>
  <c r="H26" i="47"/>
  <c r="S11" i="13"/>
  <c r="BW19"/>
  <c r="BW8"/>
  <c r="CM17"/>
  <c r="AQ14"/>
  <c r="DC22" i="12"/>
  <c r="DC22" i="13"/>
  <c r="C7"/>
  <c r="C7" i="12"/>
  <c r="K29" i="13"/>
  <c r="K29" i="12"/>
  <c r="DJ41" i="13"/>
  <c r="DK20"/>
  <c r="DK20" i="12"/>
  <c r="AY6" i="13"/>
  <c r="AA14" i="12"/>
  <c r="AA14" i="13"/>
  <c r="CM6"/>
  <c r="DC15"/>
  <c r="DC15" i="12"/>
  <c r="BO24" i="13"/>
  <c r="DK19" i="12"/>
  <c r="DK19" i="13"/>
  <c r="AA15" i="12"/>
  <c r="AA15" i="13"/>
  <c r="BW23"/>
  <c r="K18"/>
  <c r="K18" i="12"/>
  <c r="DK11"/>
  <c r="DK11" i="13"/>
  <c r="AY24"/>
  <c r="CE22"/>
  <c r="CE22" i="12"/>
  <c r="CE7" i="13"/>
  <c r="CE7" i="12"/>
  <c r="AQ22" i="13"/>
  <c r="CE9" i="12"/>
  <c r="CE9" i="13"/>
  <c r="K24"/>
  <c r="K24" i="12"/>
  <c r="AY16" i="13"/>
  <c r="AI15"/>
  <c r="AA8"/>
  <c r="AA8" i="12"/>
  <c r="C8"/>
  <c r="C8" i="13"/>
  <c r="BO29"/>
  <c r="BW29"/>
  <c r="DK30"/>
  <c r="DK30" i="12"/>
  <c r="DC30"/>
  <c r="DC30" i="13"/>
  <c r="CU9"/>
  <c r="CU9" i="12"/>
  <c r="AA33" i="13"/>
  <c r="AA33" i="12"/>
  <c r="BO34" i="13"/>
  <c r="C35"/>
  <c r="C35" i="12"/>
  <c r="BO36" i="13"/>
  <c r="BO5"/>
  <c r="C38" i="12"/>
  <c r="C38" i="13"/>
  <c r="S43" i="3"/>
  <c r="S38" i="12"/>
  <c r="AQ43" i="3"/>
  <c r="AQ26" i="13"/>
  <c r="CE27"/>
  <c r="CE27" i="12"/>
  <c r="CU31" i="13"/>
  <c r="CU31" i="12"/>
  <c r="BW33" i="13"/>
  <c r="BG38"/>
  <c r="CY43" i="3"/>
  <c r="BG38" i="12"/>
  <c r="AU28" i="47"/>
  <c r="AV27"/>
  <c r="L26" i="46" s="1"/>
  <c r="DF27" i="4" s="1"/>
  <c r="DJ27" s="1"/>
  <c r="Q25"/>
  <c r="CB26"/>
  <c r="CT41" i="13"/>
  <c r="AH38"/>
  <c r="AH43" i="12"/>
  <c r="AH41"/>
  <c r="CK28" i="4"/>
  <c r="C22" i="13"/>
  <c r="C22" i="12"/>
  <c r="AI18" i="13"/>
  <c r="DK12"/>
  <c r="DK12" i="12"/>
  <c r="CU25" i="13"/>
  <c r="CU25" i="12"/>
  <c r="BW7" i="13"/>
  <c r="CE10"/>
  <c r="CE10" i="12"/>
  <c r="S12" i="13"/>
  <c r="CM16"/>
  <c r="DC18" i="12"/>
  <c r="DC18" i="13"/>
  <c r="S19"/>
  <c r="CE11"/>
  <c r="CE11" i="12"/>
  <c r="CU26" i="13"/>
  <c r="CU26" i="12"/>
  <c r="BG21" i="13"/>
  <c r="BG21" i="12"/>
  <c r="DC7" i="13"/>
  <c r="DC7" i="12"/>
  <c r="AQ8" i="13"/>
  <c r="BG26" i="12"/>
  <c r="BG26" i="13"/>
  <c r="S26"/>
  <c r="AA16"/>
  <c r="AA16" i="12"/>
  <c r="DC8" i="13"/>
  <c r="DC8" i="12"/>
  <c r="AA24" i="13"/>
  <c r="AA24" i="12"/>
  <c r="AA28" i="13"/>
  <c r="AA28" i="12"/>
  <c r="AI4" i="13"/>
  <c r="AA30"/>
  <c r="AA30" i="12"/>
  <c r="AY28" i="13"/>
  <c r="BW30"/>
  <c r="BO11"/>
  <c r="AY31"/>
  <c r="AA34"/>
  <c r="AA34" i="12"/>
  <c r="BG36" i="13"/>
  <c r="BG36" i="12"/>
  <c r="AY33" i="13"/>
  <c r="CU5" i="12"/>
  <c r="CU5" i="13"/>
  <c r="AA38"/>
  <c r="BC43" i="3"/>
  <c r="AA38" i="12"/>
  <c r="K37" i="13"/>
  <c r="K37" i="12"/>
  <c r="AA20" i="13"/>
  <c r="AA20" i="12"/>
  <c r="DK27"/>
  <c r="DK27" i="13"/>
  <c r="C31"/>
  <c r="C31" i="12"/>
  <c r="CE33" i="13"/>
  <c r="CE33" i="12"/>
  <c r="DC36" i="13"/>
  <c r="DC36" i="12"/>
  <c r="R29" i="47"/>
  <c r="E28" i="46" s="1"/>
  <c r="AU29" i="4" s="1"/>
  <c r="AY29" s="1"/>
  <c r="Q30" i="47"/>
  <c r="BI28"/>
  <c r="O27" i="46" s="1"/>
  <c r="EG28" i="4" s="1"/>
  <c r="EK28" s="1"/>
  <c r="BH29" i="47"/>
  <c r="BO23" i="13"/>
  <c r="BW20"/>
  <c r="CE20"/>
  <c r="CE20" i="12"/>
  <c r="BW5" i="13"/>
  <c r="AI25"/>
  <c r="CM24"/>
  <c r="BO22"/>
  <c r="AI20"/>
  <c r="DK14" i="12"/>
  <c r="DK14" i="13"/>
  <c r="DC20"/>
  <c r="DC20" i="12"/>
  <c r="AQ25" i="13"/>
  <c r="S6"/>
  <c r="CM23"/>
  <c r="CM21"/>
  <c r="BO26"/>
  <c r="K12"/>
  <c r="K12" i="12"/>
  <c r="C27" i="13"/>
  <c r="C27" i="12"/>
  <c r="DC5" i="13"/>
  <c r="DC5" i="12"/>
  <c r="AY4" i="13"/>
  <c r="DC27"/>
  <c r="DC27" i="12"/>
  <c r="C29" i="13"/>
  <c r="C29" i="12"/>
  <c r="DC28" i="13"/>
  <c r="DC28" i="12"/>
  <c r="AQ29" i="13"/>
  <c r="AY29"/>
  <c r="S31"/>
  <c r="AI5"/>
  <c r="DK32"/>
  <c r="DK32" i="12"/>
  <c r="BG35"/>
  <c r="BG35" i="13"/>
  <c r="K34"/>
  <c r="K34" i="12"/>
  <c r="AI36" i="13"/>
  <c r="S36"/>
  <c r="BO43" i="3"/>
  <c r="AI38" i="12"/>
  <c r="BO4" i="13"/>
  <c r="CM15"/>
  <c r="DK18"/>
  <c r="DK18" i="12"/>
  <c r="DC24" i="13"/>
  <c r="DC24" i="12"/>
  <c r="S22" i="13"/>
  <c r="AY20"/>
  <c r="BG24"/>
  <c r="BG24" i="12"/>
  <c r="BO20" i="13"/>
  <c r="AA11"/>
  <c r="AA11" i="12"/>
  <c r="AY10" i="13"/>
  <c r="AQ16"/>
  <c r="CE25"/>
  <c r="CE25" i="12"/>
  <c r="AA13" i="13"/>
  <c r="AA13" i="12"/>
  <c r="C19" i="13"/>
  <c r="C19" i="12"/>
  <c r="AA6"/>
  <c r="AA6" i="13"/>
  <c r="CU17"/>
  <c r="CU17" i="12"/>
  <c r="K9"/>
  <c r="K9" i="13"/>
  <c r="AI28"/>
  <c r="C9" i="12"/>
  <c r="C9" i="13"/>
  <c r="AA31" i="12"/>
  <c r="AA31" i="13"/>
  <c r="BG34" i="12"/>
  <c r="BG34" i="13"/>
  <c r="BW35"/>
  <c r="BW37"/>
  <c r="R41" i="12"/>
  <c r="R43"/>
  <c r="R38" i="13"/>
  <c r="AI11"/>
  <c r="BG18" i="12"/>
  <c r="BG18" i="13"/>
  <c r="AI16"/>
  <c r="AA22"/>
  <c r="AA22" i="12"/>
  <c r="BG25" i="13"/>
  <c r="BG25" i="12"/>
  <c r="K25" i="13"/>
  <c r="K25" i="12"/>
  <c r="S4" i="13"/>
  <c r="AA9"/>
  <c r="AA9" i="12"/>
  <c r="BG31"/>
  <c r="BG31" i="13"/>
  <c r="BO10"/>
  <c r="DC34" i="12"/>
  <c r="DC34" i="13"/>
  <c r="DC37" i="12"/>
  <c r="DC37" i="13"/>
  <c r="CE24"/>
  <c r="CE24" i="12"/>
  <c r="K31" i="13"/>
  <c r="K31" i="12"/>
  <c r="DU28" i="4"/>
  <c r="CE17" i="13"/>
  <c r="CE17" i="12"/>
  <c r="AI12" i="13"/>
  <c r="CM10"/>
  <c r="AQ17"/>
  <c r="C6"/>
  <c r="C6" i="12"/>
  <c r="BG23"/>
  <c r="BG23" i="13"/>
  <c r="CE29"/>
  <c r="CE29" i="12"/>
  <c r="CM34" i="13"/>
  <c r="AA35"/>
  <c r="AA35" i="12"/>
  <c r="DK38"/>
  <c r="GE43" i="3"/>
  <c r="DK38" i="13"/>
  <c r="BO30"/>
  <c r="AQ37"/>
  <c r="J43" i="12"/>
  <c r="J41"/>
  <c r="BN41"/>
  <c r="BN43"/>
  <c r="BN38" i="13"/>
  <c r="C15"/>
  <c r="C15" i="12"/>
  <c r="AI24" i="13"/>
  <c r="AY21"/>
  <c r="CE6"/>
  <c r="CE6" i="12"/>
  <c r="C12"/>
  <c r="C12" i="13"/>
  <c r="AI14"/>
  <c r="AQ30"/>
  <c r="DK43" i="3"/>
  <c r="BO38" i="12"/>
  <c r="C21"/>
  <c r="C21" i="13"/>
  <c r="BW18"/>
  <c r="S20"/>
  <c r="AI19"/>
  <c r="CU20"/>
  <c r="CU20" i="12"/>
  <c r="DC14"/>
  <c r="DC14" i="13"/>
  <c r="K19"/>
  <c r="K19" i="12"/>
  <c r="CE19" i="13"/>
  <c r="CE19" i="12"/>
  <c r="AQ15" i="13"/>
  <c r="DC11"/>
  <c r="DC11" i="12"/>
  <c r="CM5" i="13"/>
  <c r="BW6"/>
  <c r="BW25"/>
  <c r="CE4"/>
  <c r="CE4" i="12"/>
  <c r="C13" i="13"/>
  <c r="C13" i="12"/>
  <c r="CM27" i="13"/>
  <c r="DC4" i="12"/>
  <c r="DC4" i="13"/>
  <c r="AQ7"/>
  <c r="AA7" i="12"/>
  <c r="AA7" i="13"/>
  <c r="CU28"/>
  <c r="CU28" i="12"/>
  <c r="BO28" i="13"/>
  <c r="K28"/>
  <c r="K28" i="12"/>
  <c r="CU11"/>
  <c r="CU11" i="13"/>
  <c r="C30"/>
  <c r="C30" i="12"/>
  <c r="BG7"/>
  <c r="BG7" i="13"/>
  <c r="AQ31"/>
  <c r="BO33"/>
  <c r="K33"/>
  <c r="K33" i="12"/>
  <c r="CM36" i="13"/>
  <c r="K35"/>
  <c r="K35" i="12"/>
  <c r="CU4" i="13"/>
  <c r="CU4" i="12"/>
  <c r="K36" i="13"/>
  <c r="K36" i="12"/>
  <c r="CE38"/>
  <c r="EI43" i="3"/>
  <c r="CE38" i="13"/>
  <c r="AI13"/>
  <c r="AI6"/>
  <c r="CU30"/>
  <c r="CU30" i="12"/>
  <c r="AQ32" i="13"/>
  <c r="S35"/>
  <c r="AY38" i="12"/>
  <c r="CM43" i="3"/>
  <c r="DL26" i="4"/>
  <c r="AR25"/>
  <c r="AX43" i="12"/>
  <c r="AX38" i="13"/>
  <c r="AX41" i="12"/>
  <c r="AI29" i="47"/>
  <c r="I28" i="46" s="1"/>
  <c r="CE29" i="4" s="1"/>
  <c r="CI29" s="1"/>
  <c r="AH30" i="47"/>
  <c r="Z41" i="12"/>
  <c r="Z43"/>
  <c r="CM11" i="13"/>
  <c r="CM4"/>
  <c r="K17"/>
  <c r="K17" i="12"/>
  <c r="BW15" i="13"/>
  <c r="BW14"/>
  <c r="CM20"/>
  <c r="BW21"/>
  <c r="AQ10"/>
  <c r="BO18"/>
  <c r="BW12"/>
  <c r="DK21"/>
  <c r="DK21" i="12"/>
  <c r="DK5" i="13"/>
  <c r="DK5" i="12"/>
  <c r="AY23" i="13"/>
  <c r="BG14" i="12"/>
  <c r="BG14" i="13"/>
  <c r="AA17"/>
  <c r="AA17" i="12"/>
  <c r="BG13" i="13"/>
  <c r="BG13" i="12"/>
  <c r="AY25" i="13"/>
  <c r="AA18"/>
  <c r="AA18" i="12"/>
  <c r="CU27"/>
  <c r="CU27" i="13"/>
  <c r="AQ6"/>
  <c r="AA10" i="12"/>
  <c r="AA10" i="13"/>
  <c r="BG30" i="12"/>
  <c r="BG30" i="13"/>
  <c r="DC29" i="12"/>
  <c r="DC29" i="13"/>
  <c r="CU10" i="12"/>
  <c r="CU10" i="13"/>
  <c r="AI32"/>
  <c r="K32"/>
  <c r="K32" i="12"/>
  <c r="BW32" i="13"/>
  <c r="C34"/>
  <c r="C34" i="12"/>
  <c r="S34" i="13"/>
  <c r="BO7"/>
  <c r="BW36"/>
  <c r="DK37"/>
  <c r="DK37" i="12"/>
  <c r="BG16" i="13"/>
  <c r="BG16" i="12"/>
  <c r="AY26" i="13"/>
  <c r="AI30"/>
  <c r="CE32"/>
  <c r="CE32" i="12"/>
  <c r="AA36" i="13"/>
  <c r="AA36" i="12"/>
  <c r="AR29" i="47"/>
  <c r="K28" i="46" s="1"/>
  <c r="CW29" i="4" s="1"/>
  <c r="DA29" s="1"/>
  <c r="AQ30" i="47"/>
  <c r="BF41" i="12"/>
  <c r="BF43"/>
  <c r="L28" i="47"/>
  <c r="M27"/>
  <c r="D26" i="46" s="1"/>
  <c r="AL27" i="4" s="1"/>
  <c r="B41" i="13"/>
  <c r="AI24" i="4"/>
  <c r="CL41" i="13"/>
  <c r="AL30" i="47"/>
  <c r="AM29"/>
  <c r="J28" i="46" s="1"/>
  <c r="CN29" i="4" s="1"/>
  <c r="CR29" s="1"/>
  <c r="C11" i="13"/>
  <c r="C11" i="12"/>
  <c r="BO25" i="13"/>
  <c r="K21"/>
  <c r="K21" i="12"/>
  <c r="AA4" i="13"/>
  <c r="AA4" i="12"/>
  <c r="K15" i="13"/>
  <c r="K15" i="12"/>
  <c r="DC17"/>
  <c r="DC17" i="13"/>
  <c r="AY13"/>
  <c r="S16"/>
  <c r="DK13"/>
  <c r="DK13" i="12"/>
  <c r="CM14" i="13"/>
  <c r="AA21"/>
  <c r="AA21" i="12"/>
  <c r="DK25" i="13"/>
  <c r="DK25" i="12"/>
  <c r="DK17" i="13"/>
  <c r="DK17" i="12"/>
  <c r="AI22" i="13"/>
  <c r="AQ23"/>
  <c r="AI26"/>
  <c r="BW26"/>
  <c r="BG11" i="12"/>
  <c r="BG11" i="13"/>
  <c r="DK26"/>
  <c r="DK26" i="12"/>
  <c r="C28"/>
  <c r="C28" i="13"/>
  <c r="BO15"/>
  <c r="AI29"/>
  <c r="S29"/>
  <c r="DK29"/>
  <c r="DK29" i="12"/>
  <c r="BO12" i="13"/>
  <c r="CU32"/>
  <c r="CU32" i="12"/>
  <c r="DC32" i="13"/>
  <c r="DC32" i="12"/>
  <c r="CU34" i="13"/>
  <c r="CU34" i="12"/>
  <c r="CU35" i="13"/>
  <c r="CU35" i="12"/>
  <c r="DK35"/>
  <c r="DK35" i="13"/>
  <c r="BG37"/>
  <c r="BG37" i="12"/>
  <c r="CM38"/>
  <c r="EU43" i="3"/>
  <c r="K38" i="13"/>
  <c r="K38" i="12"/>
  <c r="AE43" i="3"/>
  <c r="CE16" i="13"/>
  <c r="CE16" i="12"/>
  <c r="DC16" i="13"/>
  <c r="DC16" i="12"/>
  <c r="AY8" i="13"/>
  <c r="AI17"/>
  <c r="AY11"/>
  <c r="AQ12"/>
  <c r="K16"/>
  <c r="K16" i="12"/>
  <c r="DC23" i="13"/>
  <c r="DC23" i="12"/>
  <c r="BW4" i="13"/>
  <c r="DK22"/>
  <c r="DK22" i="12"/>
  <c r="BG19"/>
  <c r="BG19" i="13"/>
  <c r="K22" i="12"/>
  <c r="K22" i="13"/>
  <c r="K11"/>
  <c r="K11" i="12"/>
  <c r="CE12" i="13"/>
  <c r="CE12" i="12"/>
  <c r="BG12" i="13"/>
  <c r="BG12" i="12"/>
  <c r="CM28" i="13"/>
  <c r="K26"/>
  <c r="K26" i="12"/>
  <c r="AA29" i="13"/>
  <c r="AA29" i="12"/>
  <c r="S30" i="13"/>
  <c r="C33" i="12"/>
  <c r="C33" i="13"/>
  <c r="AI35"/>
  <c r="CU37"/>
  <c r="CU37" i="12"/>
  <c r="DJ41"/>
  <c r="DJ43"/>
  <c r="B43"/>
  <c r="I35" i="274"/>
  <c r="I31"/>
  <c r="I30"/>
  <c r="I25"/>
  <c r="I32"/>
  <c r="I24"/>
  <c r="I23"/>
  <c r="I28"/>
  <c r="I27"/>
  <c r="I37"/>
  <c r="I29"/>
  <c r="I26"/>
  <c r="G7" i="6" l="1"/>
  <c r="H7" s="1"/>
  <c r="B7" i="10" s="1"/>
  <c r="J7" s="1"/>
  <c r="G7" i="13" s="1"/>
  <c r="Q8" i="6"/>
  <c r="R8" s="1"/>
  <c r="T8" i="10" s="1"/>
  <c r="AB8" s="1"/>
  <c r="W8" i="12" s="1"/>
  <c r="W8" i="13" s="1"/>
  <c r="L9" i="6"/>
  <c r="M9" s="1"/>
  <c r="K9" i="10" s="1"/>
  <c r="O9" s="1"/>
  <c r="S9" s="1"/>
  <c r="V12" i="6"/>
  <c r="W12" s="1"/>
  <c r="AC12" i="10" s="1"/>
  <c r="AG12" s="1"/>
  <c r="AK12" s="1"/>
  <c r="AZ14" i="6"/>
  <c r="BA14" s="1"/>
  <c r="CE14" i="10" s="1"/>
  <c r="CM14" s="1"/>
  <c r="CA14" i="12" s="1"/>
  <c r="CA14" i="13" s="1"/>
  <c r="Q16" i="6"/>
  <c r="R16" s="1"/>
  <c r="T16" i="10" s="1"/>
  <c r="AB16" s="1"/>
  <c r="W16" i="12" s="1"/>
  <c r="W16" i="13" s="1"/>
  <c r="BJ18" i="6"/>
  <c r="BK18" s="1"/>
  <c r="CW18" i="10" s="1"/>
  <c r="DE18" s="1"/>
  <c r="CQ18" i="12" s="1"/>
  <c r="CQ18" i="13" s="1"/>
  <c r="BJ21" i="6"/>
  <c r="BK21" s="1"/>
  <c r="CW21" i="10" s="1"/>
  <c r="DE21" s="1"/>
  <c r="CQ21" i="12" s="1"/>
  <c r="CQ21" i="13" s="1"/>
  <c r="AP22" i="6"/>
  <c r="AQ22" s="1"/>
  <c r="BM22" i="10" s="1"/>
  <c r="BQ22" s="1"/>
  <c r="BU22" s="1"/>
  <c r="BK22" i="12" s="1"/>
  <c r="G38" i="6"/>
  <c r="H38" s="1"/>
  <c r="BJ37"/>
  <c r="BK37" s="1"/>
  <c r="CW37" i="10" s="1"/>
  <c r="DE37" s="1"/>
  <c r="CQ37" i="12" s="1"/>
  <c r="CQ37" i="13" s="1"/>
  <c r="AP24" i="6"/>
  <c r="AQ24" s="1"/>
  <c r="BM24" i="10" s="1"/>
  <c r="BQ24" s="1"/>
  <c r="BU24" s="1"/>
  <c r="AA25" i="6"/>
  <c r="AB25" s="1"/>
  <c r="AL25" i="10" s="1"/>
  <c r="AT25" s="1"/>
  <c r="AM25" i="12" s="1"/>
  <c r="AM25" i="13" s="1"/>
  <c r="BJ25" i="6"/>
  <c r="BK25" s="1"/>
  <c r="CW25" i="10" s="1"/>
  <c r="DE25" s="1"/>
  <c r="CQ25" i="12" s="1"/>
  <c r="CQ25" i="13" s="1"/>
  <c r="L34" i="6"/>
  <c r="M34" s="1"/>
  <c r="K34" i="10" s="1"/>
  <c r="O34" s="1"/>
  <c r="S34" s="1"/>
  <c r="BO32" i="6"/>
  <c r="BP32" s="1"/>
  <c r="DF32" i="10" s="1"/>
  <c r="DJ32" s="1"/>
  <c r="DN32" s="1"/>
  <c r="BY6" i="6"/>
  <c r="BZ6" s="1"/>
  <c r="DX6" i="10" s="1"/>
  <c r="EB6" s="1"/>
  <c r="EF6" s="1"/>
  <c r="BO5" i="6"/>
  <c r="BP5" s="1"/>
  <c r="DF5" i="10" s="1"/>
  <c r="DJ5" s="1"/>
  <c r="DN5" s="1"/>
  <c r="CY5" i="13" s="1"/>
  <c r="AZ7" i="6"/>
  <c r="BA7" s="1"/>
  <c r="CE7" i="10" s="1"/>
  <c r="CM7" s="1"/>
  <c r="CA7" i="12" s="1"/>
  <c r="CA7" i="13" s="1"/>
  <c r="AF9" i="6"/>
  <c r="AG9" s="1"/>
  <c r="AU9" i="10" s="1"/>
  <c r="BC9" s="1"/>
  <c r="AU9" i="12" s="1"/>
  <c r="AU9" i="13" s="1"/>
  <c r="G12" i="6"/>
  <c r="H12" s="1"/>
  <c r="B12" i="10" s="1"/>
  <c r="J12" s="1"/>
  <c r="G12" i="13" s="1"/>
  <c r="AU13" i="6"/>
  <c r="AV13" s="1"/>
  <c r="BV13" i="10" s="1"/>
  <c r="CD13" s="1"/>
  <c r="BS13" i="12" s="1"/>
  <c r="BS13" i="13" s="1"/>
  <c r="AK15" i="6"/>
  <c r="AL15" s="1"/>
  <c r="BD15" i="10" s="1"/>
  <c r="BL15" s="1"/>
  <c r="BC15" i="12" s="1"/>
  <c r="BC15" i="13" s="1"/>
  <c r="AK17" i="6"/>
  <c r="AL17" s="1"/>
  <c r="BD17" i="10" s="1"/>
  <c r="BL17" s="1"/>
  <c r="BC17" i="12" s="1"/>
  <c r="BC17" i="13" s="1"/>
  <c r="AF19" i="6"/>
  <c r="AG19" s="1"/>
  <c r="AU19" i="10" s="1"/>
  <c r="BC19" s="1"/>
  <c r="AU19" i="12" s="1"/>
  <c r="AU19" i="13" s="1"/>
  <c r="AU22" i="6"/>
  <c r="AV22" s="1"/>
  <c r="BV22" i="10" s="1"/>
  <c r="CD22" s="1"/>
  <c r="BS22" i="12" s="1"/>
  <c r="BS22" i="13" s="1"/>
  <c r="BO23" i="6"/>
  <c r="BP23" s="1"/>
  <c r="DF23" i="10" s="1"/>
  <c r="DJ23" s="1"/>
  <c r="DN23" s="1"/>
  <c r="G37" i="6"/>
  <c r="H37" s="1"/>
  <c r="B37" i="10" s="1"/>
  <c r="J37" s="1"/>
  <c r="AU28" i="6"/>
  <c r="AV28" s="1"/>
  <c r="BV28" i="10" s="1"/>
  <c r="CD28" s="1"/>
  <c r="BS28" i="12" s="1"/>
  <c r="BS28" i="13" s="1"/>
  <c r="AU25" i="6"/>
  <c r="AV25" s="1"/>
  <c r="BV25" i="10" s="1"/>
  <c r="CD25" s="1"/>
  <c r="BS25" i="12" s="1"/>
  <c r="BS25" i="13" s="1"/>
  <c r="AA31" i="6"/>
  <c r="AB31" s="1"/>
  <c r="AL31" i="10" s="1"/>
  <c r="AT31" s="1"/>
  <c r="AM31" i="12" s="1"/>
  <c r="AM31" i="13" s="1"/>
  <c r="BT28" i="6"/>
  <c r="BU28" s="1"/>
  <c r="DO28" i="10" s="1"/>
  <c r="DS28" s="1"/>
  <c r="DW28" s="1"/>
  <c r="V34" i="6"/>
  <c r="W34" s="1"/>
  <c r="AC34" i="10" s="1"/>
  <c r="AG34" s="1"/>
  <c r="AK34" s="1"/>
  <c r="AE34" i="13" s="1"/>
  <c r="Q4" i="6"/>
  <c r="R4" s="1"/>
  <c r="T4" i="10" s="1"/>
  <c r="AB4" s="1"/>
  <c r="W4" i="12" s="1"/>
  <c r="W4" i="13" s="1"/>
  <c r="BJ4" i="6"/>
  <c r="BK4" s="1"/>
  <c r="CW4" i="10" s="1"/>
  <c r="DE4" s="1"/>
  <c r="CQ4" i="12" s="1"/>
  <c r="CQ4" i="13" s="1"/>
  <c r="AA6" i="6"/>
  <c r="AB6" s="1"/>
  <c r="AL6" i="10" s="1"/>
  <c r="AT6" s="1"/>
  <c r="AM6" i="12" s="1"/>
  <c r="AM6" i="13" s="1"/>
  <c r="G8" i="6"/>
  <c r="H8" s="1"/>
  <c r="B8" i="10" s="1"/>
  <c r="J8" s="1"/>
  <c r="G8" i="12" s="1"/>
  <c r="G9" i="6"/>
  <c r="H9" s="1"/>
  <c r="B9" i="10" s="1"/>
  <c r="J9" s="1"/>
  <c r="G9" i="12" s="1"/>
  <c r="G10" i="6"/>
  <c r="H10" s="1"/>
  <c r="B10" i="10" s="1"/>
  <c r="J10" s="1"/>
  <c r="G10" i="12" s="1"/>
  <c r="V10" i="6"/>
  <c r="W10" s="1"/>
  <c r="AC10" i="10" s="1"/>
  <c r="AG10" s="1"/>
  <c r="AK10" s="1"/>
  <c r="BO11" i="6"/>
  <c r="BP11" s="1"/>
  <c r="DF11" i="10" s="1"/>
  <c r="DJ11" s="1"/>
  <c r="DN11" s="1"/>
  <c r="CY11" i="13" s="1"/>
  <c r="BJ13" i="6"/>
  <c r="BK13" s="1"/>
  <c r="CW13" i="10" s="1"/>
  <c r="DE13" s="1"/>
  <c r="CQ13" i="12" s="1"/>
  <c r="CQ13" i="13" s="1"/>
  <c r="G15" i="6"/>
  <c r="H15" s="1"/>
  <c r="B15" i="10" s="1"/>
  <c r="J15" s="1"/>
  <c r="G15" i="13" s="1"/>
  <c r="AA15" i="6"/>
  <c r="AB15" s="1"/>
  <c r="AL15" i="10" s="1"/>
  <c r="AT15" s="1"/>
  <c r="AM15" i="12" s="1"/>
  <c r="AM15" i="13" s="1"/>
  <c r="AK16" i="6"/>
  <c r="AL16" s="1"/>
  <c r="BD16" i="10" s="1"/>
  <c r="BL16" s="1"/>
  <c r="BC16" i="12" s="1"/>
  <c r="BC16" i="13" s="1"/>
  <c r="BE17" i="6"/>
  <c r="BF17" s="1"/>
  <c r="CN17" i="10" s="1"/>
  <c r="CR17" s="1"/>
  <c r="CV17" s="1"/>
  <c r="CI17" i="13" s="1"/>
  <c r="Q18" i="6"/>
  <c r="R18" s="1"/>
  <c r="T18" i="10" s="1"/>
  <c r="AB18" s="1"/>
  <c r="W18" i="12" s="1"/>
  <c r="W18" i="13" s="1"/>
  <c r="AU19" i="6"/>
  <c r="AV19" s="1"/>
  <c r="BV19" i="10" s="1"/>
  <c r="CD19" s="1"/>
  <c r="BS19" i="12" s="1"/>
  <c r="BS19" i="13" s="1"/>
  <c r="BO20" i="6"/>
  <c r="BP20" s="1"/>
  <c r="DF20" i="10" s="1"/>
  <c r="DJ20" s="1"/>
  <c r="DN20" s="1"/>
  <c r="CY20" i="13" s="1"/>
  <c r="Q21" i="6"/>
  <c r="R21" s="1"/>
  <c r="T21" i="10" s="1"/>
  <c r="AB21" s="1"/>
  <c r="W21" i="12" s="1"/>
  <c r="W21" i="13" s="1"/>
  <c r="G23" i="6"/>
  <c r="H23" s="1"/>
  <c r="B23" i="10" s="1"/>
  <c r="J23" s="1"/>
  <c r="G23" i="12" s="1"/>
  <c r="BT38" i="6"/>
  <c r="AZ24"/>
  <c r="BA24" s="1"/>
  <c r="CE24" i="10" s="1"/>
  <c r="CM24" s="1"/>
  <c r="CA24" i="12" s="1"/>
  <c r="CA24" i="13" s="1"/>
  <c r="BT36" i="6"/>
  <c r="BU36" s="1"/>
  <c r="DO36" i="10" s="1"/>
  <c r="DS36" s="1"/>
  <c r="DW36" s="1"/>
  <c r="DG36" i="12" s="1"/>
  <c r="L28" i="6"/>
  <c r="M28" s="1"/>
  <c r="K28" i="10" s="1"/>
  <c r="O28" s="1"/>
  <c r="S28" s="1"/>
  <c r="O28" i="12" s="1"/>
  <c r="AP28" i="6"/>
  <c r="AQ28" s="1"/>
  <c r="BM28" i="10" s="1"/>
  <c r="BQ28" s="1"/>
  <c r="BU28" s="1"/>
  <c r="G36" i="6"/>
  <c r="H36" s="1"/>
  <c r="B36" i="10" s="1"/>
  <c r="J36" s="1"/>
  <c r="G36" i="13" s="1"/>
  <c r="AZ35" i="6"/>
  <c r="BA35" s="1"/>
  <c r="CE35" i="10" s="1"/>
  <c r="CM35" s="1"/>
  <c r="CA35" i="12" s="1"/>
  <c r="CA35" i="13" s="1"/>
  <c r="AZ28" i="6"/>
  <c r="BA28" s="1"/>
  <c r="CE28" i="10" s="1"/>
  <c r="CM28" s="1"/>
  <c r="CA28" i="12" s="1"/>
  <c r="CA28" i="13" s="1"/>
  <c r="Q28" i="6"/>
  <c r="R28" s="1"/>
  <c r="T28" i="10" s="1"/>
  <c r="AB28" s="1"/>
  <c r="W28" i="12" s="1"/>
  <c r="W28" i="13" s="1"/>
  <c r="Q35" i="6"/>
  <c r="R35" s="1"/>
  <c r="T35" i="10" s="1"/>
  <c r="AB35" s="1"/>
  <c r="W35" i="12" s="1"/>
  <c r="W35" i="13" s="1"/>
  <c r="AK27" i="6"/>
  <c r="AL27" s="1"/>
  <c r="BD27" i="10" s="1"/>
  <c r="BL27" s="1"/>
  <c r="BC27" i="12" s="1"/>
  <c r="BC27" i="13" s="1"/>
  <c r="BE30" i="6"/>
  <c r="BF30" s="1"/>
  <c r="CN30" i="10" s="1"/>
  <c r="CR30" s="1"/>
  <c r="CV30" s="1"/>
  <c r="CI30" i="13" s="1"/>
  <c r="AF31" i="6"/>
  <c r="AG31" s="1"/>
  <c r="AU31" i="10" s="1"/>
  <c r="BC31" s="1"/>
  <c r="AU31" i="12" s="1"/>
  <c r="AU31" i="13" s="1"/>
  <c r="AU31" i="6"/>
  <c r="AV31" s="1"/>
  <c r="BV31" i="10" s="1"/>
  <c r="CD31" s="1"/>
  <c r="BS31" i="12" s="1"/>
  <c r="BS31" i="13" s="1"/>
  <c r="AK34" i="6"/>
  <c r="AL34" s="1"/>
  <c r="BD34" i="10" s="1"/>
  <c r="BL34" s="1"/>
  <c r="BC34" i="12" s="1"/>
  <c r="BC34" i="13" s="1"/>
  <c r="V28" i="47"/>
  <c r="F27" i="46" s="1"/>
  <c r="BD28" i="4" s="1"/>
  <c r="BH28" s="1"/>
  <c r="BJ28" s="1"/>
  <c r="U29" i="47"/>
  <c r="BO4" i="6"/>
  <c r="BP4" s="1"/>
  <c r="DF4" i="10" s="1"/>
  <c r="DJ4" s="1"/>
  <c r="DN4" s="1"/>
  <c r="CY4" i="13" s="1"/>
  <c r="AZ4" i="6"/>
  <c r="BA4" s="1"/>
  <c r="CE4" i="10" s="1"/>
  <c r="CM4" s="1"/>
  <c r="CA4" i="12" s="1"/>
  <c r="CA4" i="13" s="1"/>
  <c r="L4" i="6"/>
  <c r="M4" s="1"/>
  <c r="K4" i="10" s="1"/>
  <c r="O4" s="1"/>
  <c r="S4" s="1"/>
  <c r="O4" i="13" s="1"/>
  <c r="AP6" i="6"/>
  <c r="AQ6" s="1"/>
  <c r="BM6" i="10" s="1"/>
  <c r="BQ6" s="1"/>
  <c r="BU6" s="1"/>
  <c r="AZ8" i="6"/>
  <c r="BA8" s="1"/>
  <c r="CE8" i="10" s="1"/>
  <c r="CM8" s="1"/>
  <c r="CA8" i="12" s="1"/>
  <c r="CA8" i="13" s="1"/>
  <c r="BY9" i="6"/>
  <c r="BZ9" s="1"/>
  <c r="DX9" i="10" s="1"/>
  <c r="EB9" s="1"/>
  <c r="EF9" s="1"/>
  <c r="DO9" i="12" s="1"/>
  <c r="BY10" i="6"/>
  <c r="BZ10" s="1"/>
  <c r="DX10" i="10" s="1"/>
  <c r="EB10" s="1"/>
  <c r="EF10" s="1"/>
  <c r="DO10" i="13" s="1"/>
  <c r="BT11" i="6"/>
  <c r="BU11" s="1"/>
  <c r="DO11" i="10" s="1"/>
  <c r="DS11" s="1"/>
  <c r="DW11" s="1"/>
  <c r="BO12" i="6"/>
  <c r="BP12" s="1"/>
  <c r="DF12" i="10" s="1"/>
  <c r="DJ12" s="1"/>
  <c r="DN12" s="1"/>
  <c r="CY12" i="12" s="1"/>
  <c r="AZ13" i="6"/>
  <c r="BA13" s="1"/>
  <c r="CE13" i="10" s="1"/>
  <c r="CM13" s="1"/>
  <c r="CA13" i="12" s="1"/>
  <c r="CA13" i="13" s="1"/>
  <c r="L13" i="6"/>
  <c r="M13" s="1"/>
  <c r="K13" i="10" s="1"/>
  <c r="O13" s="1"/>
  <c r="S13" s="1"/>
  <c r="O13" i="12" s="1"/>
  <c r="BJ15" i="6"/>
  <c r="BK15" s="1"/>
  <c r="CW15" i="10" s="1"/>
  <c r="DE15" s="1"/>
  <c r="CQ15" i="12" s="1"/>
  <c r="CQ15" i="13" s="1"/>
  <c r="G18" i="6"/>
  <c r="H18" s="1"/>
  <c r="B18" i="10" s="1"/>
  <c r="J18" s="1"/>
  <c r="G18" i="12" s="1"/>
  <c r="AP17" i="6"/>
  <c r="AQ17" s="1"/>
  <c r="BM17" i="10" s="1"/>
  <c r="BQ17" s="1"/>
  <c r="BU17" s="1"/>
  <c r="BK17" i="13" s="1"/>
  <c r="AZ19" i="6"/>
  <c r="BA19" s="1"/>
  <c r="CE19" i="10" s="1"/>
  <c r="CM19" s="1"/>
  <c r="CA19" i="12" s="1"/>
  <c r="CA19" i="13" s="1"/>
  <c r="AZ20" i="6"/>
  <c r="BA20" s="1"/>
  <c r="CE20" i="10" s="1"/>
  <c r="CM20" s="1"/>
  <c r="CA20" i="12" s="1"/>
  <c r="CA20" i="13" s="1"/>
  <c r="AA21" i="6"/>
  <c r="AB21" s="1"/>
  <c r="AL21" i="10" s="1"/>
  <c r="AT21" s="1"/>
  <c r="AM21" i="12" s="1"/>
  <c r="AM21" i="13" s="1"/>
  <c r="AZ22" i="6"/>
  <c r="BA22" s="1"/>
  <c r="CE22" i="10" s="1"/>
  <c r="CM22" s="1"/>
  <c r="CA22" i="12" s="1"/>
  <c r="CA22" i="13" s="1"/>
  <c r="BE23" i="6"/>
  <c r="BF23" s="1"/>
  <c r="CN23" i="10" s="1"/>
  <c r="CR23" s="1"/>
  <c r="CV23" s="1"/>
  <c r="CI23" i="12" s="1"/>
  <c r="BT24" i="6"/>
  <c r="BU24" s="1"/>
  <c r="DO24" i="10" s="1"/>
  <c r="DS24" s="1"/>
  <c r="DW24" s="1"/>
  <c r="DG24" i="13" s="1"/>
  <c r="BE24" i="6"/>
  <c r="BF24" s="1"/>
  <c r="CN24" i="10" s="1"/>
  <c r="CR24" s="1"/>
  <c r="CV24" s="1"/>
  <c r="CI24" i="13" s="1"/>
  <c r="G35" i="6"/>
  <c r="H35" s="1"/>
  <c r="B35" i="10" s="1"/>
  <c r="J35" s="1"/>
  <c r="G35" i="12" s="1"/>
  <c r="AP26" i="6"/>
  <c r="AQ26" s="1"/>
  <c r="BM26" i="10" s="1"/>
  <c r="BQ26" s="1"/>
  <c r="BU26" s="1"/>
  <c r="BK26" i="13" s="1"/>
  <c r="AF33" i="6"/>
  <c r="AG33" s="1"/>
  <c r="AU33" i="10" s="1"/>
  <c r="BC33" s="1"/>
  <c r="AU33" i="12" s="1"/>
  <c r="AU33" i="13" s="1"/>
  <c r="BO29" i="6"/>
  <c r="BP29" s="1"/>
  <c r="DF29" i="10" s="1"/>
  <c r="DJ29" s="1"/>
  <c r="DN29" s="1"/>
  <c r="CY29" i="12" s="1"/>
  <c r="AP27" i="6"/>
  <c r="AQ27" s="1"/>
  <c r="BM27" i="10" s="1"/>
  <c r="BQ27" s="1"/>
  <c r="BU27" s="1"/>
  <c r="BK27" i="13" s="1"/>
  <c r="BY26" i="6"/>
  <c r="BZ26" s="1"/>
  <c r="DX26" i="10" s="1"/>
  <c r="EB26" s="1"/>
  <c r="EF26" s="1"/>
  <c r="DO26" i="12" s="1"/>
  <c r="AA32" i="6"/>
  <c r="AB32" s="1"/>
  <c r="AL32" i="10" s="1"/>
  <c r="AT32" s="1"/>
  <c r="AM32" i="12" s="1"/>
  <c r="AM32" i="13" s="1"/>
  <c r="BE26" i="6"/>
  <c r="BF26" s="1"/>
  <c r="CN26" i="10" s="1"/>
  <c r="CR26" s="1"/>
  <c r="CV26" s="1"/>
  <c r="CI26" i="12" s="1"/>
  <c r="BJ29" i="6"/>
  <c r="BK29" s="1"/>
  <c r="CW29" i="10" s="1"/>
  <c r="DE29" s="1"/>
  <c r="CQ29" i="12" s="1"/>
  <c r="CQ29" i="13" s="1"/>
  <c r="BJ35" i="6"/>
  <c r="BK35" s="1"/>
  <c r="CW35" i="10" s="1"/>
  <c r="DE35" s="1"/>
  <c r="CQ35" i="12" s="1"/>
  <c r="CQ35" i="13" s="1"/>
  <c r="BO30" i="6"/>
  <c r="BP30" s="1"/>
  <c r="DF30" i="10" s="1"/>
  <c r="DJ30" s="1"/>
  <c r="DN30" s="1"/>
  <c r="CY30" i="13" s="1"/>
  <c r="AU33" i="6"/>
  <c r="AV33" s="1"/>
  <c r="BV33" i="10" s="1"/>
  <c r="CD33" s="1"/>
  <c r="BS33" i="12" s="1"/>
  <c r="BS33" i="13" s="1"/>
  <c r="D29" i="47"/>
  <c r="E28"/>
  <c r="B27" i="46" s="1"/>
  <c r="T28" i="4" s="1"/>
  <c r="X28" s="1"/>
  <c r="Z28" s="1"/>
  <c r="BY4" i="6"/>
  <c r="BZ4" s="1"/>
  <c r="DX4" i="10" s="1"/>
  <c r="EB4" s="1"/>
  <c r="EF4" s="1"/>
  <c r="DO4" i="12" s="1"/>
  <c r="BJ5" i="6"/>
  <c r="BK5" s="1"/>
  <c r="CW5" i="10" s="1"/>
  <c r="DE5" s="1"/>
  <c r="CQ5" i="12" s="1"/>
  <c r="CQ5" i="13" s="1"/>
  <c r="BJ6" i="6"/>
  <c r="BK6" s="1"/>
  <c r="CW6" i="10" s="1"/>
  <c r="DE6" s="1"/>
  <c r="CQ6" i="12" s="1"/>
  <c r="CQ6" i="13" s="1"/>
  <c r="AU7" i="6"/>
  <c r="AV7" s="1"/>
  <c r="BV7" i="10" s="1"/>
  <c r="CD7" s="1"/>
  <c r="BS7" i="12" s="1"/>
  <c r="BS7" i="13" s="1"/>
  <c r="AK9" i="6"/>
  <c r="AL9" s="1"/>
  <c r="BD9" i="10" s="1"/>
  <c r="BL9" s="1"/>
  <c r="BC9" i="12" s="1"/>
  <c r="BC9" i="13" s="1"/>
  <c r="AZ10" i="6"/>
  <c r="BA10" s="1"/>
  <c r="CE10" i="10" s="1"/>
  <c r="CM10" s="1"/>
  <c r="CA10" i="12" s="1"/>
  <c r="CA10" i="13" s="1"/>
  <c r="BJ11" i="6"/>
  <c r="BK11" s="1"/>
  <c r="CW11" i="10" s="1"/>
  <c r="DE11" s="1"/>
  <c r="CQ11" i="12" s="1"/>
  <c r="CQ11" i="13" s="1"/>
  <c r="AK12" i="6"/>
  <c r="AL12" s="1"/>
  <c r="BD12" i="10" s="1"/>
  <c r="BL12" s="1"/>
  <c r="BC12" i="12" s="1"/>
  <c r="BC12" i="13" s="1"/>
  <c r="L12" i="6"/>
  <c r="M12" s="1"/>
  <c r="K12" i="10" s="1"/>
  <c r="O12" s="1"/>
  <c r="S12" s="1"/>
  <c r="O12" i="12" s="1"/>
  <c r="BE14" i="6"/>
  <c r="BF14" s="1"/>
  <c r="CN14" i="10" s="1"/>
  <c r="CR14" s="1"/>
  <c r="CV14" s="1"/>
  <c r="CI14" i="12" s="1"/>
  <c r="AZ15" i="6"/>
  <c r="BA15" s="1"/>
  <c r="CE15" i="10" s="1"/>
  <c r="CM15" s="1"/>
  <c r="CA15" i="12" s="1"/>
  <c r="CA15" i="13" s="1"/>
  <c r="BJ16" i="6"/>
  <c r="BK16" s="1"/>
  <c r="CW16" i="10" s="1"/>
  <c r="DE16" s="1"/>
  <c r="CQ16" i="12" s="1"/>
  <c r="CQ16" i="13" s="1"/>
  <c r="BJ17" i="6"/>
  <c r="BK17" s="1"/>
  <c r="CW17" i="10" s="1"/>
  <c r="DE17" s="1"/>
  <c r="CQ17" i="12" s="1"/>
  <c r="CQ17" i="13" s="1"/>
  <c r="L17" i="6"/>
  <c r="M17" s="1"/>
  <c r="K17" i="10" s="1"/>
  <c r="O17" s="1"/>
  <c r="S17" s="1"/>
  <c r="O17" i="12" s="1"/>
  <c r="G20" i="6"/>
  <c r="H20" s="1"/>
  <c r="B20" i="10" s="1"/>
  <c r="J20" s="1"/>
  <c r="G20" i="12" s="1"/>
  <c r="Q20" i="6"/>
  <c r="R20" s="1"/>
  <c r="T20" i="10" s="1"/>
  <c r="AB20" s="1"/>
  <c r="W20" i="12" s="1"/>
  <c r="W20" i="13" s="1"/>
  <c r="AK21" i="6"/>
  <c r="AL21" s="1"/>
  <c r="BD21" i="10" s="1"/>
  <c r="BL21" s="1"/>
  <c r="BC21" i="12" s="1"/>
  <c r="BC21" i="13" s="1"/>
  <c r="BY22" i="6"/>
  <c r="BZ22" s="1"/>
  <c r="DX22" i="10" s="1"/>
  <c r="EB22" s="1"/>
  <c r="EF22" s="1"/>
  <c r="DO22" i="12" s="1"/>
  <c r="AZ23" i="6"/>
  <c r="BA23" s="1"/>
  <c r="CE23" i="10" s="1"/>
  <c r="CM23" s="1"/>
  <c r="CA23" i="12" s="1"/>
  <c r="CA23" i="13" s="1"/>
  <c r="Q37" i="6"/>
  <c r="R37" s="1"/>
  <c r="T37" i="10" s="1"/>
  <c r="AB37" s="1"/>
  <c r="W37" i="12" s="1"/>
  <c r="W37" i="13" s="1"/>
  <c r="G26" i="6"/>
  <c r="H26" s="1"/>
  <c r="B26" i="10" s="1"/>
  <c r="J26" s="1"/>
  <c r="BJ36" i="6"/>
  <c r="BK36" s="1"/>
  <c r="CW36" i="10" s="1"/>
  <c r="DE36" s="1"/>
  <c r="CQ36" i="12" s="1"/>
  <c r="CQ36" i="13" s="1"/>
  <c r="BY33" i="6"/>
  <c r="BZ33" s="1"/>
  <c r="DX33" i="10" s="1"/>
  <c r="EB33" s="1"/>
  <c r="EF33" s="1"/>
  <c r="DO33" i="12" s="1"/>
  <c r="AU36" i="6"/>
  <c r="AV36" s="1"/>
  <c r="BV36" i="10" s="1"/>
  <c r="CD36" s="1"/>
  <c r="BS36" i="12" s="1"/>
  <c r="BS36" i="13" s="1"/>
  <c r="G34" i="6"/>
  <c r="H34" s="1"/>
  <c r="B34" i="10" s="1"/>
  <c r="J34" s="1"/>
  <c r="G34" i="13" s="1"/>
  <c r="BJ33" i="6"/>
  <c r="BK33" s="1"/>
  <c r="CW33" i="10" s="1"/>
  <c r="DE33" s="1"/>
  <c r="CQ33" i="12" s="1"/>
  <c r="CQ33" i="13" s="1"/>
  <c r="AA29" i="6"/>
  <c r="AB29" s="1"/>
  <c r="AL29" i="10" s="1"/>
  <c r="AT29" s="1"/>
  <c r="AM29" i="12" s="1"/>
  <c r="AM29" i="13" s="1"/>
  <c r="BJ24" i="6"/>
  <c r="BK24" s="1"/>
  <c r="CW24" i="10" s="1"/>
  <c r="DE24" s="1"/>
  <c r="CQ24" i="12" s="1"/>
  <c r="CQ24" i="13" s="1"/>
  <c r="AF28" i="6"/>
  <c r="AG28" s="1"/>
  <c r="AU28" i="10" s="1"/>
  <c r="BC28" s="1"/>
  <c r="AU28" i="12" s="1"/>
  <c r="AU28" i="13" s="1"/>
  <c r="AA33" i="6"/>
  <c r="AB33" s="1"/>
  <c r="AL33" i="10" s="1"/>
  <c r="AT33" s="1"/>
  <c r="AM33" i="12" s="1"/>
  <c r="AM33" i="13" s="1"/>
  <c r="BJ32" i="6"/>
  <c r="BK32" s="1"/>
  <c r="CW32" i="10" s="1"/>
  <c r="DE32" s="1"/>
  <c r="CQ32" i="12" s="1"/>
  <c r="CQ32" i="13" s="1"/>
  <c r="V32" i="6"/>
  <c r="W32" s="1"/>
  <c r="AC32" i="10" s="1"/>
  <c r="AG32" s="1"/>
  <c r="AK32" s="1"/>
  <c r="AE32" i="12" s="1"/>
  <c r="BY35" i="6"/>
  <c r="BZ35" s="1"/>
  <c r="DX35" i="10" s="1"/>
  <c r="EB35" s="1"/>
  <c r="EF35" s="1"/>
  <c r="DO35" i="13" s="1"/>
  <c r="J29" i="274"/>
  <c r="J37"/>
  <c r="J30"/>
  <c r="J31"/>
  <c r="J24"/>
  <c r="J27"/>
  <c r="J28"/>
  <c r="J23"/>
  <c r="J34"/>
  <c r="J33"/>
  <c r="J36"/>
  <c r="J26"/>
  <c r="J25"/>
  <c r="J32"/>
  <c r="J35"/>
  <c r="BP38" i="6"/>
  <c r="AM30" i="47"/>
  <c r="J29" i="46" s="1"/>
  <c r="CN30" i="4" s="1"/>
  <c r="CR30" s="1"/>
  <c r="AL31" i="47"/>
  <c r="L29"/>
  <c r="M28"/>
  <c r="D27" i="46" s="1"/>
  <c r="AL28" i="4" s="1"/>
  <c r="CK29"/>
  <c r="BO41" i="12"/>
  <c r="BO38" i="13"/>
  <c r="BO43" i="12"/>
  <c r="BA29" i="4"/>
  <c r="I26" i="47"/>
  <c r="C25" i="46" s="1"/>
  <c r="AC26" i="4" s="1"/>
  <c r="AG26" s="1"/>
  <c r="H27" i="47"/>
  <c r="BV41" i="13"/>
  <c r="ED29" i="4"/>
  <c r="DO4" i="13"/>
  <c r="CY5" i="12"/>
  <c r="BK6"/>
  <c r="BK6" i="13"/>
  <c r="G8"/>
  <c r="G9"/>
  <c r="DO9"/>
  <c r="O9" i="12"/>
  <c r="O9" i="13"/>
  <c r="G12" i="12"/>
  <c r="O12" i="13"/>
  <c r="O13"/>
  <c r="O17"/>
  <c r="CY20" i="12"/>
  <c r="CI23" i="13"/>
  <c r="BU38" i="6"/>
  <c r="DG24" i="12"/>
  <c r="DG36" i="13"/>
  <c r="G35"/>
  <c r="BK26" i="12"/>
  <c r="BK28"/>
  <c r="BK28" i="13"/>
  <c r="DO33"/>
  <c r="BK24"/>
  <c r="BK24" i="12"/>
  <c r="G34"/>
  <c r="BK27"/>
  <c r="DO26" i="13"/>
  <c r="CI26"/>
  <c r="DG28"/>
  <c r="DG28" i="12"/>
  <c r="O34"/>
  <c r="O34" i="13"/>
  <c r="CY30" i="12"/>
  <c r="CY32"/>
  <c r="CY32" i="13"/>
  <c r="DO35" i="12"/>
  <c r="CT29" i="4"/>
  <c r="G27"/>
  <c r="O27" s="1"/>
  <c r="AP27"/>
  <c r="AI30" i="47"/>
  <c r="I29" i="46" s="1"/>
  <c r="CE30" i="4" s="1"/>
  <c r="CI30" s="1"/>
  <c r="AH31" i="47"/>
  <c r="AX41" i="13"/>
  <c r="CE41" i="12"/>
  <c r="CE43"/>
  <c r="DK41" i="13"/>
  <c r="AI38"/>
  <c r="AI41" i="12"/>
  <c r="AI43"/>
  <c r="BI29" i="47"/>
  <c r="O28" i="46" s="1"/>
  <c r="EG29" i="4" s="1"/>
  <c r="EK29" s="1"/>
  <c r="BH30" i="47"/>
  <c r="R30"/>
  <c r="E29" i="46" s="1"/>
  <c r="AU30" i="4" s="1"/>
  <c r="AY30" s="1"/>
  <c r="Q31" i="47"/>
  <c r="AA41" i="13"/>
  <c r="AH41"/>
  <c r="AU29" i="47"/>
  <c r="AV28"/>
  <c r="L27" i="46" s="1"/>
  <c r="DF28" i="4" s="1"/>
  <c r="DJ28" s="1"/>
  <c r="C43" i="12"/>
  <c r="C41"/>
  <c r="CU41" i="13"/>
  <c r="AP41"/>
  <c r="BS29" i="4"/>
  <c r="AZ30" i="47"/>
  <c r="M29" i="46" s="1"/>
  <c r="DO30" i="4" s="1"/>
  <c r="DS30" s="1"/>
  <c r="AY31" i="47"/>
  <c r="Q26" i="4"/>
  <c r="G5" i="6"/>
  <c r="H5" s="1"/>
  <c r="B5" i="10" s="1"/>
  <c r="J5" s="1"/>
  <c r="BT5" i="6"/>
  <c r="BU5" s="1"/>
  <c r="DO5" i="10" s="1"/>
  <c r="DS5" s="1"/>
  <c r="DW5" s="1"/>
  <c r="AU4" i="6"/>
  <c r="AV4" s="1"/>
  <c r="BV4" i="10" s="1"/>
  <c r="CD4" s="1"/>
  <c r="BS4" i="12" s="1"/>
  <c r="BS4" i="13" s="1"/>
  <c r="Q5" i="6"/>
  <c r="R5" s="1"/>
  <c r="T5" i="10" s="1"/>
  <c r="AB5" s="1"/>
  <c r="W5" i="12" s="1"/>
  <c r="W5" i="13" s="1"/>
  <c r="AZ5" i="6"/>
  <c r="BA5" s="1"/>
  <c r="CE5" i="10" s="1"/>
  <c r="CM5" s="1"/>
  <c r="CA5" i="12" s="1"/>
  <c r="CA5" i="13" s="1"/>
  <c r="AK4" i="6"/>
  <c r="AL4" s="1"/>
  <c r="BD4" i="10" s="1"/>
  <c r="BL4" s="1"/>
  <c r="BC4" i="12" s="1"/>
  <c r="BC4" i="13" s="1"/>
  <c r="AK5" i="6"/>
  <c r="AL5" s="1"/>
  <c r="BD5" i="10" s="1"/>
  <c r="BL5" s="1"/>
  <c r="BC5" i="12" s="1"/>
  <c r="BC5" i="13" s="1"/>
  <c r="BE6" i="6"/>
  <c r="BF6" s="1"/>
  <c r="CN6" i="10" s="1"/>
  <c r="CR6" s="1"/>
  <c r="CV6" s="1"/>
  <c r="AP5" i="6"/>
  <c r="AQ5" s="1"/>
  <c r="BM5" i="10" s="1"/>
  <c r="BQ5" s="1"/>
  <c r="BU5" s="1"/>
  <c r="BO6" i="6"/>
  <c r="BP6" s="1"/>
  <c r="DF6" i="10" s="1"/>
  <c r="DJ6" s="1"/>
  <c r="DN6" s="1"/>
  <c r="V6" i="6"/>
  <c r="W6" s="1"/>
  <c r="AC6" i="10" s="1"/>
  <c r="AG6" s="1"/>
  <c r="AK6" s="1"/>
  <c r="AF7" i="6"/>
  <c r="AG7" s="1"/>
  <c r="AU7" i="10" s="1"/>
  <c r="BC7" s="1"/>
  <c r="AU7" i="12" s="1"/>
  <c r="AU7" i="13" s="1"/>
  <c r="V7" i="6"/>
  <c r="W7" s="1"/>
  <c r="AC7" i="10" s="1"/>
  <c r="AG7" s="1"/>
  <c r="AK7" s="1"/>
  <c r="Q7" i="6"/>
  <c r="R7" s="1"/>
  <c r="T7" i="10" s="1"/>
  <c r="AB7" s="1"/>
  <c r="W7" i="12" s="1"/>
  <c r="W7" i="13" s="1"/>
  <c r="BY7" i="6"/>
  <c r="BZ7" s="1"/>
  <c r="DX7" i="10" s="1"/>
  <c r="EB7" s="1"/>
  <c r="EF7" s="1"/>
  <c r="BO8" i="6"/>
  <c r="BP8" s="1"/>
  <c r="DF8" i="10" s="1"/>
  <c r="DJ8" s="1"/>
  <c r="DN8" s="1"/>
  <c r="L7" i="6"/>
  <c r="M7" s="1"/>
  <c r="K7" i="10" s="1"/>
  <c r="O7" s="1"/>
  <c r="S7" s="1"/>
  <c r="BT8" i="6"/>
  <c r="BU8" s="1"/>
  <c r="DO8" i="10" s="1"/>
  <c r="DS8" s="1"/>
  <c r="DW8" s="1"/>
  <c r="AU8" i="6"/>
  <c r="AV8" s="1"/>
  <c r="BV8" i="10" s="1"/>
  <c r="CD8" s="1"/>
  <c r="BS8" i="12" s="1"/>
  <c r="BS8" i="13" s="1"/>
  <c r="BJ9" i="6"/>
  <c r="BK9" s="1"/>
  <c r="CW9" i="10" s="1"/>
  <c r="DE9" s="1"/>
  <c r="CQ9" i="12" s="1"/>
  <c r="CQ9" i="13" s="1"/>
  <c r="AZ9" i="6"/>
  <c r="BA9" s="1"/>
  <c r="CE9" i="10" s="1"/>
  <c r="CM9" s="1"/>
  <c r="CA9" i="12" s="1"/>
  <c r="CA9" i="13" s="1"/>
  <c r="BO9" i="6"/>
  <c r="BP9" s="1"/>
  <c r="DF9" i="10" s="1"/>
  <c r="DJ9" s="1"/>
  <c r="DN9" s="1"/>
  <c r="Q10" i="6"/>
  <c r="R10" s="1"/>
  <c r="T10" i="10" s="1"/>
  <c r="AB10" s="1"/>
  <c r="W10" i="12" s="1"/>
  <c r="W10" i="13" s="1"/>
  <c r="BE10" i="6"/>
  <c r="BF10" s="1"/>
  <c r="CN10" i="10" s="1"/>
  <c r="CR10" s="1"/>
  <c r="CV10" s="1"/>
  <c r="BJ10" i="6"/>
  <c r="BK10" s="1"/>
  <c r="CW10" i="10" s="1"/>
  <c r="DE10" s="1"/>
  <c r="CQ10" i="12" s="1"/>
  <c r="CQ10" i="13" s="1"/>
  <c r="AU10" i="6"/>
  <c r="AV10" s="1"/>
  <c r="BV10" i="10" s="1"/>
  <c r="CD10" s="1"/>
  <c r="BS10" i="12" s="1"/>
  <c r="BS10" i="13" s="1"/>
  <c r="AA11" i="6"/>
  <c r="AB11" s="1"/>
  <c r="AL11" i="10" s="1"/>
  <c r="AT11" s="1"/>
  <c r="AM11" i="12" s="1"/>
  <c r="AM11" i="13" s="1"/>
  <c r="AF11" i="6"/>
  <c r="AG11" s="1"/>
  <c r="AU11" i="10" s="1"/>
  <c r="BC11" s="1"/>
  <c r="AU11" i="12" s="1"/>
  <c r="AU11" i="13" s="1"/>
  <c r="AU11" i="6"/>
  <c r="AV11" s="1"/>
  <c r="BV11" i="10" s="1"/>
  <c r="CD11" s="1"/>
  <c r="BS11" i="12" s="1"/>
  <c r="BS11" i="13" s="1"/>
  <c r="AZ11" i="6"/>
  <c r="BA11" s="1"/>
  <c r="CE11" i="10" s="1"/>
  <c r="CM11" s="1"/>
  <c r="CA11" i="12" s="1"/>
  <c r="CA11" i="13" s="1"/>
  <c r="AU12" i="6"/>
  <c r="AV12" s="1"/>
  <c r="BV12" i="10" s="1"/>
  <c r="CD12" s="1"/>
  <c r="BS12" i="12" s="1"/>
  <c r="BS12" i="13" s="1"/>
  <c r="BY12" i="6"/>
  <c r="BZ12" s="1"/>
  <c r="DX12" i="10" s="1"/>
  <c r="EB12" s="1"/>
  <c r="EF12" s="1"/>
  <c r="BJ12" i="6"/>
  <c r="BK12" s="1"/>
  <c r="CW12" i="10" s="1"/>
  <c r="DE12" s="1"/>
  <c r="CQ12" i="12" s="1"/>
  <c r="CQ12" i="13" s="1"/>
  <c r="BE12" i="6"/>
  <c r="BF12" s="1"/>
  <c r="CN12" i="10" s="1"/>
  <c r="CR12" s="1"/>
  <c r="CV12" s="1"/>
  <c r="BE13" i="6"/>
  <c r="BF13" s="1"/>
  <c r="CN13" i="10" s="1"/>
  <c r="CR13" s="1"/>
  <c r="CV13" s="1"/>
  <c r="AP12" i="6"/>
  <c r="AQ12" s="1"/>
  <c r="BM12" i="10" s="1"/>
  <c r="BQ12" s="1"/>
  <c r="BU12" s="1"/>
  <c r="BT13" i="6"/>
  <c r="BU13" s="1"/>
  <c r="DO13" i="10" s="1"/>
  <c r="DS13" s="1"/>
  <c r="DW13" s="1"/>
  <c r="AA14" i="6"/>
  <c r="AB14" s="1"/>
  <c r="AL14" i="10" s="1"/>
  <c r="AT14" s="1"/>
  <c r="AM14" i="12" s="1"/>
  <c r="AM14" i="13" s="1"/>
  <c r="V14" i="6"/>
  <c r="W14" s="1"/>
  <c r="AC14" i="10" s="1"/>
  <c r="AG14" s="1"/>
  <c r="AK14" s="1"/>
  <c r="BY14" i="6"/>
  <c r="BZ14" s="1"/>
  <c r="DX14" i="10" s="1"/>
  <c r="EB14" s="1"/>
  <c r="EF14" s="1"/>
  <c r="AK14" i="6"/>
  <c r="AL14" s="1"/>
  <c r="BD14" i="10" s="1"/>
  <c r="BL14" s="1"/>
  <c r="BC14" i="12" s="1"/>
  <c r="BC14" i="13" s="1"/>
  <c r="BE15" i="6"/>
  <c r="BF15" s="1"/>
  <c r="CN15" i="10" s="1"/>
  <c r="CR15" s="1"/>
  <c r="CV15" s="1"/>
  <c r="V15" i="6"/>
  <c r="W15" s="1"/>
  <c r="AC15" i="10" s="1"/>
  <c r="AG15" s="1"/>
  <c r="AK15" s="1"/>
  <c r="AP14" i="6"/>
  <c r="AQ14" s="1"/>
  <c r="BM14" i="10" s="1"/>
  <c r="BQ14" s="1"/>
  <c r="BU14" s="1"/>
  <c r="BO15" i="6"/>
  <c r="BP15" s="1"/>
  <c r="DF15" i="10" s="1"/>
  <c r="DJ15" s="1"/>
  <c r="DN15" s="1"/>
  <c r="L15" i="6"/>
  <c r="M15" s="1"/>
  <c r="K15" i="10" s="1"/>
  <c r="O15" s="1"/>
  <c r="S15" s="1"/>
  <c r="AA16" i="6"/>
  <c r="AB16" s="1"/>
  <c r="AL16" i="10" s="1"/>
  <c r="AT16" s="1"/>
  <c r="AM16" i="12" s="1"/>
  <c r="AM16" i="13" s="1"/>
  <c r="BT16" i="6"/>
  <c r="BU16" s="1"/>
  <c r="DO16" i="10" s="1"/>
  <c r="DS16" s="1"/>
  <c r="DW16" s="1"/>
  <c r="G17" i="6"/>
  <c r="H17" s="1"/>
  <c r="B17" i="10" s="1"/>
  <c r="J17" s="1"/>
  <c r="V17" i="6"/>
  <c r="W17" s="1"/>
  <c r="AC17" i="10" s="1"/>
  <c r="AG17" s="1"/>
  <c r="AK17" s="1"/>
  <c r="Q17" i="6"/>
  <c r="R17" s="1"/>
  <c r="T17" i="10" s="1"/>
  <c r="AB17" s="1"/>
  <c r="W17" i="12" s="1"/>
  <c r="W17" i="13" s="1"/>
  <c r="AP16" i="6"/>
  <c r="AQ16" s="1"/>
  <c r="BM16" i="10" s="1"/>
  <c r="BQ16" s="1"/>
  <c r="BU16" s="1"/>
  <c r="AU18" i="6"/>
  <c r="AV18" s="1"/>
  <c r="BV18" i="10" s="1"/>
  <c r="CD18" s="1"/>
  <c r="BS18" i="12" s="1"/>
  <c r="BS18" i="13" s="1"/>
  <c r="AF18" i="6"/>
  <c r="AG18" s="1"/>
  <c r="AU18" i="10" s="1"/>
  <c r="BC18" s="1"/>
  <c r="AU18" i="12" s="1"/>
  <c r="AU18" i="13" s="1"/>
  <c r="BY18" i="6"/>
  <c r="BZ18" s="1"/>
  <c r="DX18" i="10" s="1"/>
  <c r="EB18" s="1"/>
  <c r="EF18" s="1"/>
  <c r="BT18" i="6"/>
  <c r="BU18" s="1"/>
  <c r="DO18" i="10" s="1"/>
  <c r="DS18" s="1"/>
  <c r="DW18" s="1"/>
  <c r="BJ19" i="6"/>
  <c r="BK19" s="1"/>
  <c r="CW19" i="10" s="1"/>
  <c r="DE19" s="1"/>
  <c r="CQ19" i="12" s="1"/>
  <c r="CQ19" i="13" s="1"/>
  <c r="Q19" i="6"/>
  <c r="R19" s="1"/>
  <c r="T19" i="10" s="1"/>
  <c r="AB19" s="1"/>
  <c r="W19" i="12" s="1"/>
  <c r="W19" i="13" s="1"/>
  <c r="BT19" i="6"/>
  <c r="BU19" s="1"/>
  <c r="DO19" i="10" s="1"/>
  <c r="DS19" s="1"/>
  <c r="DW19" s="1"/>
  <c r="BO19" i="6"/>
  <c r="BP19" s="1"/>
  <c r="DF19" i="10" s="1"/>
  <c r="DJ19" s="1"/>
  <c r="DN19" s="1"/>
  <c r="AP19" i="6"/>
  <c r="AQ19" s="1"/>
  <c r="BM19" i="10" s="1"/>
  <c r="BQ19" s="1"/>
  <c r="BU19" s="1"/>
  <c r="L19" i="6"/>
  <c r="M19" s="1"/>
  <c r="K19" i="10" s="1"/>
  <c r="O19" s="1"/>
  <c r="S19" s="1"/>
  <c r="AA20" i="6"/>
  <c r="AB20" s="1"/>
  <c r="AL20" i="10" s="1"/>
  <c r="AT20" s="1"/>
  <c r="AM20" i="12" s="1"/>
  <c r="AM20" i="13" s="1"/>
  <c r="G21" i="6"/>
  <c r="H21" s="1"/>
  <c r="B21" i="10" s="1"/>
  <c r="J21" s="1"/>
  <c r="G22" i="6"/>
  <c r="H22" s="1"/>
  <c r="B22" i="10" s="1"/>
  <c r="J22" s="1"/>
  <c r="AF21" i="6"/>
  <c r="AG21" s="1"/>
  <c r="AU21" i="10" s="1"/>
  <c r="BC21" s="1"/>
  <c r="AU21" i="12" s="1"/>
  <c r="AU21" i="13" s="1"/>
  <c r="BE21" i="6"/>
  <c r="BF21" s="1"/>
  <c r="CN21" i="10" s="1"/>
  <c r="CR21" s="1"/>
  <c r="CV21" s="1"/>
  <c r="BJ22" i="6"/>
  <c r="BK22" s="1"/>
  <c r="CW22" i="10" s="1"/>
  <c r="DE22" s="1"/>
  <c r="CQ22" i="12" s="1"/>
  <c r="CQ22" i="13" s="1"/>
  <c r="V22" i="6"/>
  <c r="W22" s="1"/>
  <c r="AC22" i="10" s="1"/>
  <c r="AG22" s="1"/>
  <c r="AK22" s="1"/>
  <c r="AK22" i="6"/>
  <c r="AL22" s="1"/>
  <c r="BD22" i="10" s="1"/>
  <c r="BL22" s="1"/>
  <c r="BC22" i="12" s="1"/>
  <c r="BC22" i="13" s="1"/>
  <c r="Q22" i="6"/>
  <c r="R22" s="1"/>
  <c r="T22" i="10" s="1"/>
  <c r="AB22" s="1"/>
  <c r="W22" i="12" s="1"/>
  <c r="W22" i="13" s="1"/>
  <c r="AF37" i="6"/>
  <c r="AG37" s="1"/>
  <c r="AU37" i="10" s="1"/>
  <c r="BC37" s="1"/>
  <c r="AU37" i="12" s="1"/>
  <c r="AU37" i="13" s="1"/>
  <c r="V23" i="6"/>
  <c r="W23" s="1"/>
  <c r="AC23" i="10" s="1"/>
  <c r="AG23" s="1"/>
  <c r="AK23" s="1"/>
  <c r="AZ37" i="6"/>
  <c r="BA37" s="1"/>
  <c r="CE37" i="10" s="1"/>
  <c r="CM37" s="1"/>
  <c r="CA37" i="12" s="1"/>
  <c r="CA37" i="13" s="1"/>
  <c r="AU23" i="6"/>
  <c r="AV23" s="1"/>
  <c r="BV23" i="10" s="1"/>
  <c r="CD23" s="1"/>
  <c r="BS23" i="12" s="1"/>
  <c r="BS23" i="13" s="1"/>
  <c r="AA23" i="6"/>
  <c r="AB23" s="1"/>
  <c r="AL23" i="10" s="1"/>
  <c r="AT23" s="1"/>
  <c r="AM23" i="12" s="1"/>
  <c r="AM23" i="13" s="1"/>
  <c r="AK23" i="6"/>
  <c r="AL23" s="1"/>
  <c r="BD23" i="10" s="1"/>
  <c r="BL23" s="1"/>
  <c r="BC23" i="12" s="1"/>
  <c r="BC23" i="13" s="1"/>
  <c r="AF24" i="6"/>
  <c r="AG24" s="1"/>
  <c r="AU24" i="10" s="1"/>
  <c r="BC24" s="1"/>
  <c r="AU24" i="12" s="1"/>
  <c r="AU24" i="13" s="1"/>
  <c r="AU24" i="6"/>
  <c r="AV24" s="1"/>
  <c r="BV24" i="10" s="1"/>
  <c r="CD24" s="1"/>
  <c r="BS24" i="12" s="1"/>
  <c r="BS24" i="13" s="1"/>
  <c r="AZ36" i="6"/>
  <c r="BA36" s="1"/>
  <c r="CE36" i="10" s="1"/>
  <c r="CM36" s="1"/>
  <c r="CA36" i="12" s="1"/>
  <c r="CA36" i="13" s="1"/>
  <c r="AF36" i="6"/>
  <c r="AG36" s="1"/>
  <c r="AU36" i="10" s="1"/>
  <c r="BC36" s="1"/>
  <c r="AU36" i="12" s="1"/>
  <c r="AU36" i="13" s="1"/>
  <c r="Q38" i="6"/>
  <c r="AA38"/>
  <c r="BJ38"/>
  <c r="G32"/>
  <c r="H32" s="1"/>
  <c r="B32" i="10" s="1"/>
  <c r="J32" s="1"/>
  <c r="L27" i="6"/>
  <c r="M27" s="1"/>
  <c r="K27" i="10" s="1"/>
  <c r="O27" s="1"/>
  <c r="S27" s="1"/>
  <c r="BE36" i="6"/>
  <c r="BF36" s="1"/>
  <c r="CN36" i="10" s="1"/>
  <c r="CR36" s="1"/>
  <c r="CV36" s="1"/>
  <c r="BE37" i="6"/>
  <c r="BF37" s="1"/>
  <c r="CN37" i="10" s="1"/>
  <c r="CR37" s="1"/>
  <c r="CV37" s="1"/>
  <c r="V25" i="6"/>
  <c r="W25" s="1"/>
  <c r="AC25" i="10" s="1"/>
  <c r="AG25" s="1"/>
  <c r="AK25" s="1"/>
  <c r="V28" i="6"/>
  <c r="W28" s="1"/>
  <c r="AC28" i="10" s="1"/>
  <c r="AG28" s="1"/>
  <c r="AK28" s="1"/>
  <c r="AU30" i="6"/>
  <c r="AV30" s="1"/>
  <c r="BV30" i="10" s="1"/>
  <c r="CD30" s="1"/>
  <c r="BS30" i="12" s="1"/>
  <c r="BS30" i="13" s="1"/>
  <c r="L25" i="6"/>
  <c r="M25" s="1"/>
  <c r="K25" i="10" s="1"/>
  <c r="O25" s="1"/>
  <c r="S25" s="1"/>
  <c r="AZ29" i="6"/>
  <c r="BA29" s="1"/>
  <c r="CE29" i="10" s="1"/>
  <c r="CM29" s="1"/>
  <c r="CA29" i="12" s="1"/>
  <c r="CA29" i="13" s="1"/>
  <c r="G33" i="6"/>
  <c r="H33" s="1"/>
  <c r="B33" i="10" s="1"/>
  <c r="J33" s="1"/>
  <c r="AP36" i="6"/>
  <c r="AQ36" s="1"/>
  <c r="BM36" i="10" s="1"/>
  <c r="BQ36" s="1"/>
  <c r="BU36" s="1"/>
  <c r="AU37" i="6"/>
  <c r="AV37" s="1"/>
  <c r="BV37" i="10" s="1"/>
  <c r="CD37" s="1"/>
  <c r="BS37" i="12" s="1"/>
  <c r="BS37" i="13" s="1"/>
  <c r="V29" i="6"/>
  <c r="W29" s="1"/>
  <c r="AC29" i="10" s="1"/>
  <c r="AG29" s="1"/>
  <c r="AK29" s="1"/>
  <c r="AP35" i="6"/>
  <c r="AQ35" s="1"/>
  <c r="BM35" i="10" s="1"/>
  <c r="BQ35" s="1"/>
  <c r="BU35" s="1"/>
  <c r="G31" i="6"/>
  <c r="H31" s="1"/>
  <c r="B31" i="10" s="1"/>
  <c r="J31" s="1"/>
  <c r="AP25" i="6"/>
  <c r="AQ25" s="1"/>
  <c r="BM25" i="10" s="1"/>
  <c r="BQ25" s="1"/>
  <c r="BU25" s="1"/>
  <c r="AZ26" i="6"/>
  <c r="BA26" s="1"/>
  <c r="CE26" i="10" s="1"/>
  <c r="CM26" s="1"/>
  <c r="CA26" i="12" s="1"/>
  <c r="CA26" i="13" s="1"/>
  <c r="BO27" i="6"/>
  <c r="BP27" s="1"/>
  <c r="DF27" i="10" s="1"/>
  <c r="DJ27" s="1"/>
  <c r="DN27" s="1"/>
  <c r="BY32" i="6"/>
  <c r="BZ32" s="1"/>
  <c r="DX32" i="10" s="1"/>
  <c r="EB32" s="1"/>
  <c r="EF32" s="1"/>
  <c r="Q25" i="6"/>
  <c r="R25" s="1"/>
  <c r="T25" i="10" s="1"/>
  <c r="AB25" s="1"/>
  <c r="W25" i="12" s="1"/>
  <c r="W25" i="13" s="1"/>
  <c r="AA26" i="6"/>
  <c r="AB26" s="1"/>
  <c r="AL26" i="10" s="1"/>
  <c r="AT26" s="1"/>
  <c r="AM26" i="12" s="1"/>
  <c r="AM26" i="13" s="1"/>
  <c r="BY27" i="6"/>
  <c r="BZ27" s="1"/>
  <c r="DX27" i="10" s="1"/>
  <c r="EB27" s="1"/>
  <c r="EF27" s="1"/>
  <c r="Q29" i="6"/>
  <c r="R29" s="1"/>
  <c r="T29" i="10" s="1"/>
  <c r="AB29" s="1"/>
  <c r="W29" i="12" s="1"/>
  <c r="W29" i="13" s="1"/>
  <c r="AA30" i="6"/>
  <c r="AB30" s="1"/>
  <c r="AL30" i="10" s="1"/>
  <c r="AT30" s="1"/>
  <c r="AM30" i="12" s="1"/>
  <c r="AM30" i="13" s="1"/>
  <c r="BT31" i="6"/>
  <c r="BU31" s="1"/>
  <c r="DO31" i="10" s="1"/>
  <c r="DS31" s="1"/>
  <c r="DW31" s="1"/>
  <c r="BT32" i="6"/>
  <c r="BU32" s="1"/>
  <c r="DO32" i="10" s="1"/>
  <c r="DS32" s="1"/>
  <c r="DW32" s="1"/>
  <c r="BT34" i="6"/>
  <c r="BU34" s="1"/>
  <c r="DO34" i="10" s="1"/>
  <c r="DS34" s="1"/>
  <c r="DW34" s="1"/>
  <c r="BE25" i="6"/>
  <c r="BF25" s="1"/>
  <c r="CN25" i="10" s="1"/>
  <c r="CR25" s="1"/>
  <c r="CV25" s="1"/>
  <c r="AK26" i="6"/>
  <c r="AL26" s="1"/>
  <c r="BD26" i="10" s="1"/>
  <c r="BL26" s="1"/>
  <c r="BC26" i="12" s="1"/>
  <c r="BC26" i="13" s="1"/>
  <c r="AF27" i="6"/>
  <c r="AG27" s="1"/>
  <c r="AU27" i="10" s="1"/>
  <c r="BC27" s="1"/>
  <c r="AU27" i="12" s="1"/>
  <c r="AU27" i="13" s="1"/>
  <c r="BT27" i="6"/>
  <c r="BU27" s="1"/>
  <c r="DO27" i="10" s="1"/>
  <c r="DS27" s="1"/>
  <c r="DW27" s="1"/>
  <c r="BJ28" i="6"/>
  <c r="BK28" s="1"/>
  <c r="CW28" i="10" s="1"/>
  <c r="DE28" s="1"/>
  <c r="CQ28" i="12" s="1"/>
  <c r="CQ28" i="13" s="1"/>
  <c r="BE29" i="6"/>
  <c r="BF29" s="1"/>
  <c r="CN29" i="10" s="1"/>
  <c r="CR29" s="1"/>
  <c r="CV29" s="1"/>
  <c r="AK30" i="6"/>
  <c r="AL30" s="1"/>
  <c r="BD30" i="10" s="1"/>
  <c r="BL30" s="1"/>
  <c r="BC30" i="12" s="1"/>
  <c r="BC30" i="13" s="1"/>
  <c r="Q32" i="6"/>
  <c r="R32" s="1"/>
  <c r="T32" i="10" s="1"/>
  <c r="AB32" s="1"/>
  <c r="W32" i="12" s="1"/>
  <c r="W32" i="13" s="1"/>
  <c r="BT33" i="6"/>
  <c r="BU33" s="1"/>
  <c r="DO33" i="10" s="1"/>
  <c r="DS33" s="1"/>
  <c r="DW33" s="1"/>
  <c r="BE34" i="6"/>
  <c r="BF34" s="1"/>
  <c r="CN34" i="10" s="1"/>
  <c r="CR34" s="1"/>
  <c r="CV34" s="1"/>
  <c r="BY30" i="6"/>
  <c r="BZ30" s="1"/>
  <c r="DX30" i="10" s="1"/>
  <c r="EB30" s="1"/>
  <c r="EF30" s="1"/>
  <c r="AF32" i="6"/>
  <c r="AG32" s="1"/>
  <c r="AU32" i="10" s="1"/>
  <c r="BC32" s="1"/>
  <c r="AU32" i="12" s="1"/>
  <c r="AU32" i="13" s="1"/>
  <c r="Q34" i="6"/>
  <c r="R34" s="1"/>
  <c r="T34" i="10" s="1"/>
  <c r="AB34" s="1"/>
  <c r="W34" i="12" s="1"/>
  <c r="W34" i="13" s="1"/>
  <c r="BO34" i="6"/>
  <c r="BP34" s="1"/>
  <c r="DF34" i="10" s="1"/>
  <c r="DJ34" s="1"/>
  <c r="DN34" s="1"/>
  <c r="AP31" i="6"/>
  <c r="AQ31" s="1"/>
  <c r="BM31" i="10" s="1"/>
  <c r="BQ31" s="1"/>
  <c r="BU31" s="1"/>
  <c r="L32" i="6"/>
  <c r="M32" s="1"/>
  <c r="K32" i="10" s="1"/>
  <c r="O32" s="1"/>
  <c r="S32" s="1"/>
  <c r="AZ32" i="6"/>
  <c r="BA32" s="1"/>
  <c r="CE32" i="10" s="1"/>
  <c r="CM32" s="1"/>
  <c r="CA32" i="12" s="1"/>
  <c r="CA32" i="13" s="1"/>
  <c r="AP33" i="6"/>
  <c r="AQ33" s="1"/>
  <c r="BM33" i="10" s="1"/>
  <c r="BQ33" s="1"/>
  <c r="BU33" s="1"/>
  <c r="AF34" i="6"/>
  <c r="AG34" s="1"/>
  <c r="AU34" i="10" s="1"/>
  <c r="BC34" s="1"/>
  <c r="AU34" i="12" s="1"/>
  <c r="AU34" i="13" s="1"/>
  <c r="BJ34" i="6"/>
  <c r="BK34" s="1"/>
  <c r="CW34" i="10" s="1"/>
  <c r="DE34" s="1"/>
  <c r="CQ34" i="12" s="1"/>
  <c r="CQ34" i="13" s="1"/>
  <c r="CM43" i="12"/>
  <c r="CM41"/>
  <c r="CM38" i="13"/>
  <c r="AQ31" i="47"/>
  <c r="AR30"/>
  <c r="K29" i="46" s="1"/>
  <c r="CW30" i="4" s="1"/>
  <c r="DA30" s="1"/>
  <c r="R41" i="13"/>
  <c r="EM28" i="4"/>
  <c r="BG43" i="12"/>
  <c r="BG41"/>
  <c r="S38" i="13"/>
  <c r="S43" i="12"/>
  <c r="S41"/>
  <c r="CB27" i="4"/>
  <c r="CY4" i="12"/>
  <c r="AE10"/>
  <c r="AE10" i="13"/>
  <c r="CY12"/>
  <c r="CI17" i="12"/>
  <c r="G26" i="13"/>
  <c r="G26" i="12"/>
  <c r="K41" i="13"/>
  <c r="AY43" i="12"/>
  <c r="AY38" i="13"/>
  <c r="AY41" i="12"/>
  <c r="DL27" i="4"/>
  <c r="BG41" i="13"/>
  <c r="DC41" i="12"/>
  <c r="DC43"/>
  <c r="AQ41"/>
  <c r="AQ38" i="13"/>
  <c r="AQ43" i="12"/>
  <c r="C41" i="13"/>
  <c r="Y31" i="47"/>
  <c r="Z30"/>
  <c r="G29" i="46" s="1"/>
  <c r="BM30" i="4" s="1"/>
  <c r="BQ30" s="1"/>
  <c r="DU29"/>
  <c r="AR26"/>
  <c r="BY5" i="6"/>
  <c r="BZ5" s="1"/>
  <c r="DX5" i="10" s="1"/>
  <c r="EB5" s="1"/>
  <c r="EF5" s="1"/>
  <c r="AA4" i="6"/>
  <c r="AB4" s="1"/>
  <c r="AL4" i="10" s="1"/>
  <c r="AT4" s="1"/>
  <c r="AM4" i="12" s="1"/>
  <c r="AM4" i="13" s="1"/>
  <c r="BE4" i="6"/>
  <c r="BF4" s="1"/>
  <c r="CN4" i="10" s="1"/>
  <c r="CR4" s="1"/>
  <c r="CV4" s="1"/>
  <c r="AU5" i="6"/>
  <c r="AV5" s="1"/>
  <c r="BV5" i="10" s="1"/>
  <c r="CD5" s="1"/>
  <c r="BS5" i="12" s="1"/>
  <c r="BS5" i="13" s="1"/>
  <c r="V5" i="6"/>
  <c r="W5" s="1"/>
  <c r="AC5" i="10" s="1"/>
  <c r="AG5" s="1"/>
  <c r="AK5" s="1"/>
  <c r="BE5" i="6"/>
  <c r="BF5" s="1"/>
  <c r="CN5" i="10" s="1"/>
  <c r="CR5" s="1"/>
  <c r="CV5" s="1"/>
  <c r="AP4" i="6"/>
  <c r="AQ4" s="1"/>
  <c r="BM4" i="10" s="1"/>
  <c r="BQ4" s="1"/>
  <c r="BU4" s="1"/>
  <c r="BT6" i="6"/>
  <c r="BU6" s="1"/>
  <c r="DO6" i="10" s="1"/>
  <c r="DS6" s="1"/>
  <c r="DW6" s="1"/>
  <c r="AK6" i="6"/>
  <c r="AL6" s="1"/>
  <c r="BD6" i="10" s="1"/>
  <c r="BL6" s="1"/>
  <c r="BC6" i="12" s="1"/>
  <c r="BC6" i="13" s="1"/>
  <c r="Q6" i="6"/>
  <c r="R6" s="1"/>
  <c r="T6" i="10" s="1"/>
  <c r="AB6" s="1"/>
  <c r="W6" i="12" s="1"/>
  <c r="W6" i="13" s="1"/>
  <c r="BO7" i="6"/>
  <c r="BP7" s="1"/>
  <c r="DF7" i="10" s="1"/>
  <c r="DJ7" s="1"/>
  <c r="DN7" s="1"/>
  <c r="L6" i="6"/>
  <c r="M6" s="1"/>
  <c r="K6" i="10" s="1"/>
  <c r="O6" s="1"/>
  <c r="S6" s="1"/>
  <c r="BE7" i="6"/>
  <c r="BF7" s="1"/>
  <c r="CN7" i="10" s="1"/>
  <c r="CR7" s="1"/>
  <c r="CV7" s="1"/>
  <c r="AA7" i="6"/>
  <c r="AB7" s="1"/>
  <c r="AL7" i="10" s="1"/>
  <c r="AT7" s="1"/>
  <c r="AM7" i="12" s="1"/>
  <c r="AM7" i="13" s="1"/>
  <c r="AK8" i="6"/>
  <c r="AL8" s="1"/>
  <c r="BD8" i="10" s="1"/>
  <c r="BL8" s="1"/>
  <c r="BC8" i="12" s="1"/>
  <c r="BC8" i="13" s="1"/>
  <c r="BJ8" i="6"/>
  <c r="BK8" s="1"/>
  <c r="CW8" i="10" s="1"/>
  <c r="DE8" s="1"/>
  <c r="CQ8" i="12" s="1"/>
  <c r="CQ8" i="13" s="1"/>
  <c r="BE8" i="6"/>
  <c r="BF8" s="1"/>
  <c r="CN8" i="10" s="1"/>
  <c r="CR8" s="1"/>
  <c r="CV8" s="1"/>
  <c r="BY8" i="6"/>
  <c r="BZ8" s="1"/>
  <c r="DX8" i="10" s="1"/>
  <c r="EB8" s="1"/>
  <c r="EF8" s="1"/>
  <c r="AA9" i="6"/>
  <c r="AB9" s="1"/>
  <c r="AL9" i="10" s="1"/>
  <c r="AT9" s="1"/>
  <c r="AM9" i="12" s="1"/>
  <c r="AM9" i="13" s="1"/>
  <c r="BE9" i="6"/>
  <c r="BF9" s="1"/>
  <c r="CN9" i="10" s="1"/>
  <c r="CR9" s="1"/>
  <c r="CV9" s="1"/>
  <c r="L8" i="6"/>
  <c r="M8" s="1"/>
  <c r="K8" i="10" s="1"/>
  <c r="O8" s="1"/>
  <c r="S8" s="1"/>
  <c r="AU9" i="6"/>
  <c r="AV9" s="1"/>
  <c r="BV9" i="10" s="1"/>
  <c r="CD9" s="1"/>
  <c r="BS9" i="12" s="1"/>
  <c r="BS9" i="13" s="1"/>
  <c r="G11" i="6"/>
  <c r="H11" s="1"/>
  <c r="B11" i="10" s="1"/>
  <c r="J11" s="1"/>
  <c r="AK10" i="6"/>
  <c r="AL10" s="1"/>
  <c r="BD10" i="10" s="1"/>
  <c r="BL10" s="1"/>
  <c r="BC10" i="12" s="1"/>
  <c r="BC10" i="13" s="1"/>
  <c r="AF10" i="6"/>
  <c r="AG10" s="1"/>
  <c r="AU10" i="10" s="1"/>
  <c r="BC10" s="1"/>
  <c r="AU10" i="12" s="1"/>
  <c r="AU10" i="13" s="1"/>
  <c r="AP10" i="6"/>
  <c r="AQ10" s="1"/>
  <c r="BM10" i="10" s="1"/>
  <c r="BQ10" s="1"/>
  <c r="BU10" s="1"/>
  <c r="V11" i="6"/>
  <c r="W11" s="1"/>
  <c r="AC11" i="10" s="1"/>
  <c r="AG11" s="1"/>
  <c r="AK11" s="1"/>
  <c r="AK11" i="6"/>
  <c r="AL11" s="1"/>
  <c r="BD11" i="10" s="1"/>
  <c r="BL11" s="1"/>
  <c r="BC11" i="12" s="1"/>
  <c r="BC11" i="13" s="1"/>
  <c r="BY11" i="6"/>
  <c r="BZ11" s="1"/>
  <c r="DX11" i="10" s="1"/>
  <c r="EB11" s="1"/>
  <c r="EF11" s="1"/>
  <c r="AF12" i="6"/>
  <c r="AG12" s="1"/>
  <c r="AU12" i="10" s="1"/>
  <c r="BC12" s="1"/>
  <c r="AU12" i="12" s="1"/>
  <c r="AU12" i="13" s="1"/>
  <c r="G13" i="6"/>
  <c r="H13" s="1"/>
  <c r="B13" i="10" s="1"/>
  <c r="J13" s="1"/>
  <c r="L11" i="6"/>
  <c r="M11" s="1"/>
  <c r="K11" i="10" s="1"/>
  <c r="O11" s="1"/>
  <c r="S11" s="1"/>
  <c r="AA12" i="6"/>
  <c r="AB12" s="1"/>
  <c r="AL12" i="10" s="1"/>
  <c r="AT12" s="1"/>
  <c r="AM12" i="12" s="1"/>
  <c r="AM12" i="13" s="1"/>
  <c r="AK13" i="6"/>
  <c r="AL13" s="1"/>
  <c r="BD13" i="10" s="1"/>
  <c r="BL13" s="1"/>
  <c r="BC13" i="12" s="1"/>
  <c r="BC13" i="13" s="1"/>
  <c r="G14" i="6"/>
  <c r="H14" s="1"/>
  <c r="B14" i="10" s="1"/>
  <c r="J14" s="1"/>
  <c r="AF13" i="6"/>
  <c r="AG13" s="1"/>
  <c r="AU13" i="10" s="1"/>
  <c r="BC13" s="1"/>
  <c r="AU13" i="12" s="1"/>
  <c r="AU13" i="13" s="1"/>
  <c r="Q13" i="6"/>
  <c r="R13" s="1"/>
  <c r="T13" i="10" s="1"/>
  <c r="AB13" s="1"/>
  <c r="W13" i="12" s="1"/>
  <c r="W13" i="13" s="1"/>
  <c r="AF14" i="6"/>
  <c r="AG14" s="1"/>
  <c r="AU14" i="10" s="1"/>
  <c r="BC14" s="1"/>
  <c r="AU14" i="12" s="1"/>
  <c r="AU14" i="13" s="1"/>
  <c r="AU14" i="6"/>
  <c r="AV14" s="1"/>
  <c r="BV14" i="10" s="1"/>
  <c r="CD14" s="1"/>
  <c r="BS14" i="12" s="1"/>
  <c r="BS14" i="13" s="1"/>
  <c r="Q14" i="6"/>
  <c r="R14" s="1"/>
  <c r="T14" i="10" s="1"/>
  <c r="AB14" s="1"/>
  <c r="W14" i="12" s="1"/>
  <c r="W14" i="13" s="1"/>
  <c r="L14" i="6"/>
  <c r="M14" s="1"/>
  <c r="K14" i="10" s="1"/>
  <c r="O14" s="1"/>
  <c r="S14" s="1"/>
  <c r="AU15" i="6"/>
  <c r="AV15" s="1"/>
  <c r="BV15" i="10" s="1"/>
  <c r="CD15" s="1"/>
  <c r="BS15" i="12" s="1"/>
  <c r="BS15" i="13" s="1"/>
  <c r="BY15" i="6"/>
  <c r="BZ15" s="1"/>
  <c r="DX15" i="10" s="1"/>
  <c r="EB15" s="1"/>
  <c r="EF15" s="1"/>
  <c r="Q15" i="6"/>
  <c r="R15" s="1"/>
  <c r="T15" i="10" s="1"/>
  <c r="AB15" s="1"/>
  <c r="W15" i="12" s="1"/>
  <c r="W15" i="13" s="1"/>
  <c r="AF16" i="6"/>
  <c r="AG16" s="1"/>
  <c r="AU16" i="10" s="1"/>
  <c r="BC16" s="1"/>
  <c r="AU16" i="12" s="1"/>
  <c r="AU16" i="13" s="1"/>
  <c r="AP15" i="6"/>
  <c r="AQ15" s="1"/>
  <c r="BM15" i="10" s="1"/>
  <c r="BQ15" s="1"/>
  <c r="BU15" s="1"/>
  <c r="BE16" i="6"/>
  <c r="BF16" s="1"/>
  <c r="CN16" i="10" s="1"/>
  <c r="CR16" s="1"/>
  <c r="CV16" s="1"/>
  <c r="BO16" i="6"/>
  <c r="BP16" s="1"/>
  <c r="DF16" i="10" s="1"/>
  <c r="DJ16" s="1"/>
  <c r="DN16" s="1"/>
  <c r="BY17" i="6"/>
  <c r="BZ17" s="1"/>
  <c r="DX17" i="10" s="1"/>
  <c r="EB17" s="1"/>
  <c r="EF17" s="1"/>
  <c r="AA17" i="6"/>
  <c r="AB17" s="1"/>
  <c r="AL17" i="10" s="1"/>
  <c r="AT17" s="1"/>
  <c r="AM17" i="12" s="1"/>
  <c r="AM17" i="13" s="1"/>
  <c r="L16" i="6"/>
  <c r="M16" s="1"/>
  <c r="K16" i="10" s="1"/>
  <c r="O16" s="1"/>
  <c r="S16" s="1"/>
  <c r="BT17" i="6"/>
  <c r="BU17" s="1"/>
  <c r="DO17" i="10" s="1"/>
  <c r="DS17" s="1"/>
  <c r="DW17" s="1"/>
  <c r="G19" i="6"/>
  <c r="H19" s="1"/>
  <c r="B19" i="10" s="1"/>
  <c r="J19" s="1"/>
  <c r="AZ18" i="6"/>
  <c r="BA18" s="1"/>
  <c r="CE18" i="10" s="1"/>
  <c r="CM18" s="1"/>
  <c r="CA18" i="12" s="1"/>
  <c r="CA18" i="13" s="1"/>
  <c r="BO18" i="6"/>
  <c r="BP18" s="1"/>
  <c r="DF18" i="10" s="1"/>
  <c r="DJ18" s="1"/>
  <c r="DN18" s="1"/>
  <c r="AP18" i="6"/>
  <c r="AQ18" s="1"/>
  <c r="BM18" i="10" s="1"/>
  <c r="BQ18" s="1"/>
  <c r="BU18" s="1"/>
  <c r="BY19" i="6"/>
  <c r="BZ19" s="1"/>
  <c r="DX19" i="10" s="1"/>
  <c r="EB19" s="1"/>
  <c r="EF19" s="1"/>
  <c r="AA19" i="6"/>
  <c r="AB19" s="1"/>
  <c r="AL19" i="10" s="1"/>
  <c r="AT19" s="1"/>
  <c r="AM19" i="12" s="1"/>
  <c r="AM19" i="13" s="1"/>
  <c r="V19" i="6"/>
  <c r="W19" s="1"/>
  <c r="AC19" i="10" s="1"/>
  <c r="AG19" s="1"/>
  <c r="AK19" s="1"/>
  <c r="BY20" i="6"/>
  <c r="BZ20" s="1"/>
  <c r="DX20" i="10" s="1"/>
  <c r="EB20" s="1"/>
  <c r="EF20" s="1"/>
  <c r="AU20" i="6"/>
  <c r="AV20" s="1"/>
  <c r="BV20" i="10" s="1"/>
  <c r="CD20" s="1"/>
  <c r="BS20" i="12" s="1"/>
  <c r="BS20" i="13" s="1"/>
  <c r="BJ20" i="6"/>
  <c r="BK20" s="1"/>
  <c r="CW20" i="10" s="1"/>
  <c r="DE20" s="1"/>
  <c r="CQ20" i="12" s="1"/>
  <c r="CQ20" i="13" s="1"/>
  <c r="BT20" i="6"/>
  <c r="BU20" s="1"/>
  <c r="DO20" i="10" s="1"/>
  <c r="DS20" s="1"/>
  <c r="DW20" s="1"/>
  <c r="BT21" i="6"/>
  <c r="BU21" s="1"/>
  <c r="DO21" i="10" s="1"/>
  <c r="DS21" s="1"/>
  <c r="DW21" s="1"/>
  <c r="AU21" i="6"/>
  <c r="AV21" s="1"/>
  <c r="BV21" i="10" s="1"/>
  <c r="CD21" s="1"/>
  <c r="BS21" i="12" s="1"/>
  <c r="BS21" i="13" s="1"/>
  <c r="L20" i="6"/>
  <c r="M20" s="1"/>
  <c r="K20" i="10" s="1"/>
  <c r="O20" s="1"/>
  <c r="S20" s="1"/>
  <c r="AP20" i="6"/>
  <c r="AQ20" s="1"/>
  <c r="BM20" i="10" s="1"/>
  <c r="BQ20" s="1"/>
  <c r="BU20" s="1"/>
  <c r="AA22" i="6"/>
  <c r="AB22" s="1"/>
  <c r="AL22" i="10" s="1"/>
  <c r="AT22" s="1"/>
  <c r="AM22" i="12" s="1"/>
  <c r="AM22" i="13" s="1"/>
  <c r="BO22" i="6"/>
  <c r="BP22" s="1"/>
  <c r="DF22" i="10" s="1"/>
  <c r="DJ22" s="1"/>
  <c r="DN22" s="1"/>
  <c r="AP21" i="6"/>
  <c r="AQ21" s="1"/>
  <c r="BM21" i="10" s="1"/>
  <c r="BQ21" s="1"/>
  <c r="BU21" s="1"/>
  <c r="AF38" i="6"/>
  <c r="BJ23"/>
  <c r="BK23" s="1"/>
  <c r="CW23" i="10" s="1"/>
  <c r="DE23" s="1"/>
  <c r="CQ23" i="12" s="1"/>
  <c r="CQ23" i="13" s="1"/>
  <c r="Q23" i="6"/>
  <c r="R23" s="1"/>
  <c r="T23" i="10" s="1"/>
  <c r="AB23" s="1"/>
  <c r="W23" i="12" s="1"/>
  <c r="W23" i="13" s="1"/>
  <c r="AZ38" i="6"/>
  <c r="AF23"/>
  <c r="AG23" s="1"/>
  <c r="AU23" i="10" s="1"/>
  <c r="BC23" s="1"/>
  <c r="AU23" i="12" s="1"/>
  <c r="AU23" i="13" s="1"/>
  <c r="L37" i="6"/>
  <c r="M37" s="1"/>
  <c r="K37" i="10" s="1"/>
  <c r="O37" s="1"/>
  <c r="S37" s="1"/>
  <c r="AP38" i="6"/>
  <c r="Q24"/>
  <c r="R24" s="1"/>
  <c r="T24" i="10" s="1"/>
  <c r="AB24" s="1"/>
  <c r="W24" i="12" s="1"/>
  <c r="W24" i="13" s="1"/>
  <c r="AP23" i="6"/>
  <c r="AQ23" s="1"/>
  <c r="BM23" i="10" s="1"/>
  <c r="BQ23" s="1"/>
  <c r="BU23" s="1"/>
  <c r="AA24" i="6"/>
  <c r="AB24" s="1"/>
  <c r="AL24" i="10" s="1"/>
  <c r="AT24" s="1"/>
  <c r="AM24" i="12" s="1"/>
  <c r="AM24" i="13" s="1"/>
  <c r="AK24" i="6"/>
  <c r="AL24" s="1"/>
  <c r="BD24" i="10" s="1"/>
  <c r="BL24" s="1"/>
  <c r="BC24" i="12" s="1"/>
  <c r="BC24" i="13" s="1"/>
  <c r="BE38" i="6"/>
  <c r="BY38"/>
  <c r="G28"/>
  <c r="H28" s="1"/>
  <c r="B28" i="10" s="1"/>
  <c r="J28" s="1"/>
  <c r="AU26" i="6"/>
  <c r="AV26" s="1"/>
  <c r="BV26" i="10" s="1"/>
  <c r="CD26" s="1"/>
  <c r="BS26" i="12" s="1"/>
  <c r="BS26" i="13" s="1"/>
  <c r="V36" i="6"/>
  <c r="W36" s="1"/>
  <c r="AC36" i="10" s="1"/>
  <c r="AG36" s="1"/>
  <c r="AK36" s="1"/>
  <c r="V37" i="6"/>
  <c r="W37" s="1"/>
  <c r="AC37" i="10" s="1"/>
  <c r="AG37" s="1"/>
  <c r="AK37" s="1"/>
  <c r="V24" i="6"/>
  <c r="W24" s="1"/>
  <c r="AC24" i="10" s="1"/>
  <c r="AG24" s="1"/>
  <c r="AK24" s="1"/>
  <c r="V27" i="6"/>
  <c r="W27" s="1"/>
  <c r="AC27" i="10" s="1"/>
  <c r="AG27" s="1"/>
  <c r="AK27" s="1"/>
  <c r="L30" i="6"/>
  <c r="M30" s="1"/>
  <c r="K30" i="10" s="1"/>
  <c r="O30" s="1"/>
  <c r="S30" s="1"/>
  <c r="L24" i="6"/>
  <c r="M24" s="1"/>
  <c r="K24" i="10" s="1"/>
  <c r="O24" s="1"/>
  <c r="S24" s="1"/>
  <c r="AU29" i="6"/>
  <c r="AV29" s="1"/>
  <c r="BV29" i="10" s="1"/>
  <c r="CD29" s="1"/>
  <c r="BS29" i="12" s="1"/>
  <c r="BS29" i="13" s="1"/>
  <c r="G30" i="6"/>
  <c r="H30" s="1"/>
  <c r="B30" i="10" s="1"/>
  <c r="J30" s="1"/>
  <c r="AK36" i="6"/>
  <c r="AL36" s="1"/>
  <c r="BD36" i="10" s="1"/>
  <c r="BL36" s="1"/>
  <c r="BC36" i="12" s="1"/>
  <c r="BC36" i="13" s="1"/>
  <c r="AK37" i="6"/>
  <c r="AL37" s="1"/>
  <c r="BD37" i="10" s="1"/>
  <c r="BL37" s="1"/>
  <c r="BC37" i="12" s="1"/>
  <c r="BC37" i="13" s="1"/>
  <c r="L26" i="6"/>
  <c r="M26" s="1"/>
  <c r="K26" i="10" s="1"/>
  <c r="O26" s="1"/>
  <c r="S26" s="1"/>
  <c r="AP30" i="6"/>
  <c r="AQ30" s="1"/>
  <c r="BM30" i="10" s="1"/>
  <c r="BQ30" s="1"/>
  <c r="BU30" s="1"/>
  <c r="G27" i="6"/>
  <c r="H27" s="1"/>
  <c r="B27" i="10" s="1"/>
  <c r="J27" s="1"/>
  <c r="BY37" i="6"/>
  <c r="BZ37" s="1"/>
  <c r="DX37" i="10" s="1"/>
  <c r="EB37" s="1"/>
  <c r="EF37" s="1"/>
  <c r="V26" i="6"/>
  <c r="W26" s="1"/>
  <c r="AC26" i="10" s="1"/>
  <c r="AG26" s="1"/>
  <c r="AK26" s="1"/>
  <c r="AZ27" i="6"/>
  <c r="BA27" s="1"/>
  <c r="CE27" i="10" s="1"/>
  <c r="CM27" s="1"/>
  <c r="CA27" i="12" s="1"/>
  <c r="CA27" i="13" s="1"/>
  <c r="BT30" i="6"/>
  <c r="BU30" s="1"/>
  <c r="DO30" i="10" s="1"/>
  <c r="DS30" s="1"/>
  <c r="DW30" s="1"/>
  <c r="BO35" i="6"/>
  <c r="BP35" s="1"/>
  <c r="DF35" i="10" s="1"/>
  <c r="DJ35" s="1"/>
  <c r="DN35" s="1"/>
  <c r="Q26" i="6"/>
  <c r="R26" s="1"/>
  <c r="T26" i="10" s="1"/>
  <c r="AB26" s="1"/>
  <c r="W26" i="12" s="1"/>
  <c r="W26" i="13" s="1"/>
  <c r="AA27" i="6"/>
  <c r="AB27" s="1"/>
  <c r="AL27" i="10" s="1"/>
  <c r="AT27" s="1"/>
  <c r="AM27" i="12" s="1"/>
  <c r="AM27" i="13" s="1"/>
  <c r="BY28" i="6"/>
  <c r="BZ28" s="1"/>
  <c r="DX28" i="10" s="1"/>
  <c r="EB28" s="1"/>
  <c r="EF28" s="1"/>
  <c r="Q30" i="6"/>
  <c r="R30" s="1"/>
  <c r="T30" i="10" s="1"/>
  <c r="AB30" s="1"/>
  <c r="W30" i="12" s="1"/>
  <c r="W30" i="13" s="1"/>
  <c r="BE31" i="6"/>
  <c r="BF31" s="1"/>
  <c r="CN31" i="10" s="1"/>
  <c r="CR31" s="1"/>
  <c r="CV31" s="1"/>
  <c r="BE32" i="6"/>
  <c r="BF32" s="1"/>
  <c r="CN32" i="10" s="1"/>
  <c r="CR32" s="1"/>
  <c r="CV32" s="1"/>
  <c r="AK35" i="6"/>
  <c r="AL35" s="1"/>
  <c r="BD35" i="10" s="1"/>
  <c r="BL35" s="1"/>
  <c r="BC35" i="12" s="1"/>
  <c r="BC35" i="13" s="1"/>
  <c r="AK25" i="6"/>
  <c r="AL25" s="1"/>
  <c r="BD25" i="10" s="1"/>
  <c r="BL25" s="1"/>
  <c r="BC25" i="12" s="1"/>
  <c r="BC25" i="13" s="1"/>
  <c r="AF26" i="6"/>
  <c r="AG26" s="1"/>
  <c r="AU26" i="10" s="1"/>
  <c r="BC26" s="1"/>
  <c r="AU26" i="12" s="1"/>
  <c r="AU26" i="13" s="1"/>
  <c r="BT26" i="6"/>
  <c r="BU26" s="1"/>
  <c r="DO26" i="10" s="1"/>
  <c r="DS26" s="1"/>
  <c r="DW26" s="1"/>
  <c r="BJ27" i="6"/>
  <c r="BK27" s="1"/>
  <c r="CW27" i="10" s="1"/>
  <c r="DE27" s="1"/>
  <c r="CQ27" i="12" s="1"/>
  <c r="CQ27" i="13" s="1"/>
  <c r="BE28" i="6"/>
  <c r="BF28" s="1"/>
  <c r="CN28" i="10" s="1"/>
  <c r="CR28" s="1"/>
  <c r="CV28" s="1"/>
  <c r="AK29" i="6"/>
  <c r="AL29" s="1"/>
  <c r="BD29" i="10" s="1"/>
  <c r="BL29" s="1"/>
  <c r="BC29" i="12" s="1"/>
  <c r="BC29" i="13" s="1"/>
  <c r="AF30" i="6"/>
  <c r="AG30" s="1"/>
  <c r="AU30" i="10" s="1"/>
  <c r="BC30" s="1"/>
  <c r="AU30" i="12" s="1"/>
  <c r="AU30" i="13" s="1"/>
  <c r="Q31" i="6"/>
  <c r="R31" s="1"/>
  <c r="T31" i="10" s="1"/>
  <c r="AB31" s="1"/>
  <c r="W31" i="12" s="1"/>
  <c r="W31" i="13" s="1"/>
  <c r="BE33" i="6"/>
  <c r="BF33" s="1"/>
  <c r="CN33" i="10" s="1"/>
  <c r="CR33" s="1"/>
  <c r="CV33" s="1"/>
  <c r="AU35" i="6"/>
  <c r="AV35" s="1"/>
  <c r="BV35" i="10" s="1"/>
  <c r="CD35" s="1"/>
  <c r="BS35" i="12" s="1"/>
  <c r="BS35" i="13" s="1"/>
  <c r="BY34" i="6"/>
  <c r="BZ34" s="1"/>
  <c r="DX34" i="10" s="1"/>
  <c r="EB34" s="1"/>
  <c r="EF34" s="1"/>
  <c r="BY31" i="6"/>
  <c r="BZ31" s="1"/>
  <c r="DX31" i="10" s="1"/>
  <c r="EB31" s="1"/>
  <c r="EF31" s="1"/>
  <c r="L35" i="6"/>
  <c r="M35" s="1"/>
  <c r="K35" i="10" s="1"/>
  <c r="O35" s="1"/>
  <c r="S35" s="1"/>
  <c r="BE35" i="6"/>
  <c r="BF35" s="1"/>
  <c r="CN35" i="10" s="1"/>
  <c r="CR35" s="1"/>
  <c r="CV35" s="1"/>
  <c r="V31" i="6"/>
  <c r="W31" s="1"/>
  <c r="AC31" i="10" s="1"/>
  <c r="AG31" s="1"/>
  <c r="AK31" s="1"/>
  <c r="BO31" i="6"/>
  <c r="BP31" s="1"/>
  <c r="DF31" i="10" s="1"/>
  <c r="DJ31" s="1"/>
  <c r="DN31" s="1"/>
  <c r="AU32" i="6"/>
  <c r="AV32" s="1"/>
  <c r="BV32" i="10" s="1"/>
  <c r="CD32" s="1"/>
  <c r="BS32" i="12" s="1"/>
  <c r="BS32" i="13" s="1"/>
  <c r="V33" i="6"/>
  <c r="W33" s="1"/>
  <c r="AC33" i="10" s="1"/>
  <c r="AG33" s="1"/>
  <c r="AK33" s="1"/>
  <c r="BO33" i="6"/>
  <c r="BP33" s="1"/>
  <c r="DF33" i="10" s="1"/>
  <c r="DJ33" s="1"/>
  <c r="DN33" s="1"/>
  <c r="AZ34" i="6"/>
  <c r="BA34" s="1"/>
  <c r="CE34" i="10" s="1"/>
  <c r="CM34" s="1"/>
  <c r="CA34" i="12" s="1"/>
  <c r="CA34" i="13" s="1"/>
  <c r="AU38" i="6"/>
  <c r="G10" i="13"/>
  <c r="DG11" i="12"/>
  <c r="DG11" i="13"/>
  <c r="AE12"/>
  <c r="AE12" i="12"/>
  <c r="G18" i="13"/>
  <c r="CY23"/>
  <c r="CY23" i="12"/>
  <c r="G37"/>
  <c r="G37" i="13"/>
  <c r="K41" i="12"/>
  <c r="K43"/>
  <c r="DC29" i="4"/>
  <c r="CE41" i="13"/>
  <c r="BN41"/>
  <c r="DK43" i="12"/>
  <c r="DK41"/>
  <c r="AA43"/>
  <c r="AA41"/>
  <c r="AI25" i="4"/>
  <c r="DC41" i="13"/>
  <c r="CU41" i="12"/>
  <c r="CU43"/>
  <c r="BW43"/>
  <c r="BW38" i="13"/>
  <c r="BW41" i="12"/>
  <c r="AD29" i="47"/>
  <c r="AE28"/>
  <c r="H27" i="46" s="1"/>
  <c r="BV28" i="4" s="1"/>
  <c r="BZ28" s="1"/>
  <c r="BE30" i="47"/>
  <c r="N29" i="46" s="1"/>
  <c r="DX30" i="4" s="1"/>
  <c r="EB30" s="1"/>
  <c r="BD31" i="47"/>
  <c r="G6" i="6"/>
  <c r="H6" s="1"/>
  <c r="B6" i="10" s="1"/>
  <c r="J6" s="1"/>
  <c r="BT4" i="6"/>
  <c r="BU4" s="1"/>
  <c r="DO4" i="10" s="1"/>
  <c r="DS4" s="1"/>
  <c r="DW4" s="1"/>
  <c r="AF5" i="6"/>
  <c r="AG5" s="1"/>
  <c r="AU5" i="10" s="1"/>
  <c r="BC5" s="1"/>
  <c r="AU5" i="12" s="1"/>
  <c r="AU5" i="13" s="1"/>
  <c r="AF4" i="6"/>
  <c r="AG4" s="1"/>
  <c r="AU4" i="10" s="1"/>
  <c r="BC4" s="1"/>
  <c r="AU4" i="12" s="1"/>
  <c r="AU4" i="13" s="1"/>
  <c r="AA5" i="6"/>
  <c r="AB5" s="1"/>
  <c r="AL5" i="10" s="1"/>
  <c r="AT5" s="1"/>
  <c r="AM5" i="12" s="1"/>
  <c r="AM5" i="13" s="1"/>
  <c r="V4" i="6"/>
  <c r="W4" s="1"/>
  <c r="AC4" i="10" s="1"/>
  <c r="AG4" s="1"/>
  <c r="AK4" s="1"/>
  <c r="AZ6" i="6"/>
  <c r="BA6" s="1"/>
  <c r="CE6" i="10" s="1"/>
  <c r="CM6" s="1"/>
  <c r="CA6" i="12" s="1"/>
  <c r="CA6" i="13" s="1"/>
  <c r="AF6" i="6"/>
  <c r="AG6" s="1"/>
  <c r="AU6" i="10" s="1"/>
  <c r="BC6" s="1"/>
  <c r="AU6" i="12" s="1"/>
  <c r="AU6" i="13" s="1"/>
  <c r="AU6" i="6"/>
  <c r="AV6" s="1"/>
  <c r="BV6" i="10" s="1"/>
  <c r="CD6" s="1"/>
  <c r="BS6" i="12" s="1"/>
  <c r="BS6" i="13" s="1"/>
  <c r="L5" i="6"/>
  <c r="M5" s="1"/>
  <c r="K5" i="10" s="1"/>
  <c r="O5" s="1"/>
  <c r="S5" s="1"/>
  <c r="BT7" i="6"/>
  <c r="BU7" s="1"/>
  <c r="DO7" i="10" s="1"/>
  <c r="DS7" s="1"/>
  <c r="DW7" s="1"/>
  <c r="BJ7" i="6"/>
  <c r="BK7" s="1"/>
  <c r="CW7" i="10" s="1"/>
  <c r="DE7" s="1"/>
  <c r="CQ7" i="12" s="1"/>
  <c r="CQ7" i="13" s="1"/>
  <c r="AK7" i="6"/>
  <c r="AL7" s="1"/>
  <c r="BD7" i="10" s="1"/>
  <c r="BL7" s="1"/>
  <c r="BC7" i="12" s="1"/>
  <c r="BC7" i="13" s="1"/>
  <c r="AP7" i="6"/>
  <c r="AQ7" s="1"/>
  <c r="BM7" i="10" s="1"/>
  <c r="BQ7" s="1"/>
  <c r="BU7" s="1"/>
  <c r="AA8" i="6"/>
  <c r="AB8" s="1"/>
  <c r="AL8" i="10" s="1"/>
  <c r="AT8" s="1"/>
  <c r="AM8" i="12" s="1"/>
  <c r="AM8" i="13" s="1"/>
  <c r="AF8" i="6"/>
  <c r="AG8" s="1"/>
  <c r="AU8" i="10" s="1"/>
  <c r="BC8" s="1"/>
  <c r="AU8" i="12" s="1"/>
  <c r="AU8" i="13" s="1"/>
  <c r="V8" i="6"/>
  <c r="W8" s="1"/>
  <c r="AC8" i="10" s="1"/>
  <c r="AG8" s="1"/>
  <c r="AK8" s="1"/>
  <c r="Q9" i="6"/>
  <c r="R9" s="1"/>
  <c r="T9" i="10" s="1"/>
  <c r="AB9" s="1"/>
  <c r="W9" i="12" s="1"/>
  <c r="W9" i="13" s="1"/>
  <c r="V9" i="6"/>
  <c r="W9" s="1"/>
  <c r="AC9" i="10" s="1"/>
  <c r="AG9" s="1"/>
  <c r="AK9" s="1"/>
  <c r="AP8" i="6"/>
  <c r="AQ8" s="1"/>
  <c r="BM8" i="10" s="1"/>
  <c r="BQ8" s="1"/>
  <c r="BU8" s="1"/>
  <c r="BT9" i="6"/>
  <c r="BU9" s="1"/>
  <c r="DO9" i="10" s="1"/>
  <c r="DS9" s="1"/>
  <c r="DW9" s="1"/>
  <c r="AP9" i="6"/>
  <c r="AQ9" s="1"/>
  <c r="BM9" i="10" s="1"/>
  <c r="BQ9" s="1"/>
  <c r="BU9" s="1"/>
  <c r="AA10" i="6"/>
  <c r="AB10" s="1"/>
  <c r="AL10" i="10" s="1"/>
  <c r="AT10" s="1"/>
  <c r="AM10" i="12" s="1"/>
  <c r="AM10" i="13" s="1"/>
  <c r="BO10" i="6"/>
  <c r="BP10" s="1"/>
  <c r="DF10" i="10" s="1"/>
  <c r="DJ10" s="1"/>
  <c r="DN10" s="1"/>
  <c r="BT10" i="6"/>
  <c r="BU10" s="1"/>
  <c r="DO10" i="10" s="1"/>
  <c r="DS10" s="1"/>
  <c r="DW10" s="1"/>
  <c r="BE11" i="6"/>
  <c r="BF11" s="1"/>
  <c r="CN11" i="10" s="1"/>
  <c r="CR11" s="1"/>
  <c r="CV11" s="1"/>
  <c r="L10" i="6"/>
  <c r="M10" s="1"/>
  <c r="K10" i="10" s="1"/>
  <c r="O10" s="1"/>
  <c r="S10" s="1"/>
  <c r="Q11" i="6"/>
  <c r="R11" s="1"/>
  <c r="T11" i="10" s="1"/>
  <c r="AB11" s="1"/>
  <c r="W11" i="12" s="1"/>
  <c r="W11" i="13" s="1"/>
  <c r="Q12" i="6"/>
  <c r="R12" s="1"/>
  <c r="T12" i="10" s="1"/>
  <c r="AB12" s="1"/>
  <c r="W12" i="12" s="1"/>
  <c r="W12" i="13" s="1"/>
  <c r="BT12" i="6"/>
  <c r="BU12" s="1"/>
  <c r="DO12" i="10" s="1"/>
  <c r="DS12" s="1"/>
  <c r="DW12" s="1"/>
  <c r="AP11" i="6"/>
  <c r="AQ11" s="1"/>
  <c r="BM11" i="10" s="1"/>
  <c r="BQ11" s="1"/>
  <c r="BU11" s="1"/>
  <c r="AZ12" i="6"/>
  <c r="BA12" s="1"/>
  <c r="CE12" i="10" s="1"/>
  <c r="CM12" s="1"/>
  <c r="CA12" i="12" s="1"/>
  <c r="CA12" i="13" s="1"/>
  <c r="BO13" i="6"/>
  <c r="BP13" s="1"/>
  <c r="DF13" i="10" s="1"/>
  <c r="DJ13" s="1"/>
  <c r="DN13" s="1"/>
  <c r="V13" i="6"/>
  <c r="W13" s="1"/>
  <c r="AC13" i="10" s="1"/>
  <c r="AG13" s="1"/>
  <c r="AK13" s="1"/>
  <c r="BY13" i="6"/>
  <c r="BZ13" s="1"/>
  <c r="DX13" i="10" s="1"/>
  <c r="EB13" s="1"/>
  <c r="EF13" s="1"/>
  <c r="AA13" i="6"/>
  <c r="AB13" s="1"/>
  <c r="AL13" i="10" s="1"/>
  <c r="AT13" s="1"/>
  <c r="AM13" i="12" s="1"/>
  <c r="AM13" i="13" s="1"/>
  <c r="AP13" i="6"/>
  <c r="AQ13" s="1"/>
  <c r="BM13" i="10" s="1"/>
  <c r="BQ13" s="1"/>
  <c r="BU13" s="1"/>
  <c r="BO14" i="6"/>
  <c r="BP14" s="1"/>
  <c r="DF14" i="10" s="1"/>
  <c r="DJ14" s="1"/>
  <c r="DN14" s="1"/>
  <c r="BT14" i="6"/>
  <c r="BU14" s="1"/>
  <c r="DO14" i="10" s="1"/>
  <c r="DS14" s="1"/>
  <c r="DW14" s="1"/>
  <c r="BJ14" i="6"/>
  <c r="BK14" s="1"/>
  <c r="CW14" i="10" s="1"/>
  <c r="DE14" s="1"/>
  <c r="CQ14" i="12" s="1"/>
  <c r="CQ14" i="13" s="1"/>
  <c r="G16" i="6"/>
  <c r="H16" s="1"/>
  <c r="B16" i="10" s="1"/>
  <c r="J16" s="1"/>
  <c r="AF15" i="6"/>
  <c r="AG15" s="1"/>
  <c r="AU15" i="10" s="1"/>
  <c r="BC15" s="1"/>
  <c r="AU15" i="12" s="1"/>
  <c r="AU15" i="13" s="1"/>
  <c r="BT15" i="6"/>
  <c r="BU15" s="1"/>
  <c r="DO15" i="10" s="1"/>
  <c r="DS15" s="1"/>
  <c r="DW15" s="1"/>
  <c r="AU16" i="6"/>
  <c r="AV16" s="1"/>
  <c r="BV16" i="10" s="1"/>
  <c r="CD16" s="1"/>
  <c r="BS16" i="12" s="1"/>
  <c r="BS16" i="13" s="1"/>
  <c r="V16" i="6"/>
  <c r="W16" s="1"/>
  <c r="AC16" i="10" s="1"/>
  <c r="AG16" s="1"/>
  <c r="AK16" s="1"/>
  <c r="BY16" i="6"/>
  <c r="BZ16" s="1"/>
  <c r="DX16" i="10" s="1"/>
  <c r="EB16" s="1"/>
  <c r="EF16" s="1"/>
  <c r="AZ16" i="6"/>
  <c r="BA16" s="1"/>
  <c r="CE16" i="10" s="1"/>
  <c r="CM16" s="1"/>
  <c r="CA16" i="12" s="1"/>
  <c r="CA16" i="13" s="1"/>
  <c r="AF17" i="6"/>
  <c r="AG17" s="1"/>
  <c r="AU17" i="10" s="1"/>
  <c r="BC17" s="1"/>
  <c r="AU17" i="12" s="1"/>
  <c r="AU17" i="13" s="1"/>
  <c r="AZ17" i="6"/>
  <c r="BA17" s="1"/>
  <c r="CE17" i="10" s="1"/>
  <c r="CM17" s="1"/>
  <c r="CA17" i="12" s="1"/>
  <c r="CA17" i="13" s="1"/>
  <c r="AU17" i="6"/>
  <c r="AV17" s="1"/>
  <c r="BV17" i="10" s="1"/>
  <c r="CD17" s="1"/>
  <c r="BS17" i="12" s="1"/>
  <c r="BS17" i="13" s="1"/>
  <c r="BO17" i="6"/>
  <c r="BP17" s="1"/>
  <c r="DF17" i="10" s="1"/>
  <c r="DJ17" s="1"/>
  <c r="DN17" s="1"/>
  <c r="BE18" i="6"/>
  <c r="BF18" s="1"/>
  <c r="CN18" i="10" s="1"/>
  <c r="CR18" s="1"/>
  <c r="CV18" s="1"/>
  <c r="AA18" i="6"/>
  <c r="AB18" s="1"/>
  <c r="AL18" i="10" s="1"/>
  <c r="AT18" s="1"/>
  <c r="AM18" i="12" s="1"/>
  <c r="AM18" i="13" s="1"/>
  <c r="AK18" i="6"/>
  <c r="AL18" s="1"/>
  <c r="BD18" i="10" s="1"/>
  <c r="BL18" s="1"/>
  <c r="BC18" i="12" s="1"/>
  <c r="BC18" i="13" s="1"/>
  <c r="V18" i="6"/>
  <c r="W18" s="1"/>
  <c r="AC18" i="10" s="1"/>
  <c r="AG18" s="1"/>
  <c r="AK18" s="1"/>
  <c r="AK19" i="6"/>
  <c r="AL19" s="1"/>
  <c r="BD19" i="10" s="1"/>
  <c r="BL19" s="1"/>
  <c r="BC19" i="12" s="1"/>
  <c r="BC19" i="13" s="1"/>
  <c r="BE19" i="6"/>
  <c r="BF19" s="1"/>
  <c r="CN19" i="10" s="1"/>
  <c r="CR19" s="1"/>
  <c r="CV19" s="1"/>
  <c r="L18" i="6"/>
  <c r="M18" s="1"/>
  <c r="K18" i="10" s="1"/>
  <c r="O18" s="1"/>
  <c r="S18" s="1"/>
  <c r="BE20" i="6"/>
  <c r="BF20" s="1"/>
  <c r="CN20" i="10" s="1"/>
  <c r="CR20" s="1"/>
  <c r="CV20" s="1"/>
  <c r="V20" i="6"/>
  <c r="W20" s="1"/>
  <c r="AC20" i="10" s="1"/>
  <c r="AG20" s="1"/>
  <c r="AK20" s="1"/>
  <c r="AF20" i="6"/>
  <c r="AG20" s="1"/>
  <c r="AU20" i="10" s="1"/>
  <c r="BC20" s="1"/>
  <c r="AU20" i="12" s="1"/>
  <c r="AU20" i="13" s="1"/>
  <c r="AK20" i="6"/>
  <c r="AL20" s="1"/>
  <c r="BD20" i="10" s="1"/>
  <c r="BL20" s="1"/>
  <c r="BC20" i="12" s="1"/>
  <c r="BC20" i="13" s="1"/>
  <c r="BO21" i="6"/>
  <c r="BP21" s="1"/>
  <c r="DF21" i="10" s="1"/>
  <c r="DJ21" s="1"/>
  <c r="DN21" s="1"/>
  <c r="AZ21" i="6"/>
  <c r="BA21" s="1"/>
  <c r="CE21" i="10" s="1"/>
  <c r="CM21" s="1"/>
  <c r="CA21" i="12" s="1"/>
  <c r="CA21" i="13" s="1"/>
  <c r="BY21" i="6"/>
  <c r="BZ21" s="1"/>
  <c r="DX21" i="10" s="1"/>
  <c r="EB21" s="1"/>
  <c r="EF21" s="1"/>
  <c r="V21" i="6"/>
  <c r="W21" s="1"/>
  <c r="AC21" i="10" s="1"/>
  <c r="AG21" s="1"/>
  <c r="AK21" s="1"/>
  <c r="AF22" i="6"/>
  <c r="AG22" s="1"/>
  <c r="AU22" i="10" s="1"/>
  <c r="BC22" s="1"/>
  <c r="AU22" i="12" s="1"/>
  <c r="AU22" i="13" s="1"/>
  <c r="BE22" i="6"/>
  <c r="BF22" s="1"/>
  <c r="CN22" i="10" s="1"/>
  <c r="CR22" s="1"/>
  <c r="CV22" s="1"/>
  <c r="L21" i="6"/>
  <c r="M21" s="1"/>
  <c r="K21" i="10" s="1"/>
  <c r="O21" s="1"/>
  <c r="S21" s="1"/>
  <c r="BT22" i="6"/>
  <c r="BU22" s="1"/>
  <c r="DO22" i="10" s="1"/>
  <c r="DS22" s="1"/>
  <c r="DW22" s="1"/>
  <c r="BT37" i="6"/>
  <c r="BU37" s="1"/>
  <c r="DO37" i="10" s="1"/>
  <c r="DS37" s="1"/>
  <c r="DW37" s="1"/>
  <c r="L38" i="6"/>
  <c r="L22"/>
  <c r="M22" s="1"/>
  <c r="K22" i="10" s="1"/>
  <c r="O22" s="1"/>
  <c r="S22" s="1"/>
  <c r="BY23" i="6"/>
  <c r="BZ23" s="1"/>
  <c r="DX23" i="10" s="1"/>
  <c r="EB23" s="1"/>
  <c r="EF23" s="1"/>
  <c r="BT23" i="6"/>
  <c r="BU23" s="1"/>
  <c r="DO23" i="10" s="1"/>
  <c r="DS23" s="1"/>
  <c r="DW23" s="1"/>
  <c r="AP37" i="6"/>
  <c r="AQ37" s="1"/>
  <c r="BM37" i="10" s="1"/>
  <c r="BQ37" s="1"/>
  <c r="BU37" s="1"/>
  <c r="BY24" i="6"/>
  <c r="BZ24" s="1"/>
  <c r="DX24" i="10" s="1"/>
  <c r="EB24" s="1"/>
  <c r="EF24" s="1"/>
  <c r="BO24" i="6"/>
  <c r="BP24" s="1"/>
  <c r="DF24" i="10" s="1"/>
  <c r="DJ24" s="1"/>
  <c r="DN24" s="1"/>
  <c r="L23" i="6"/>
  <c r="M23" s="1"/>
  <c r="K23" i="10" s="1"/>
  <c r="O23" s="1"/>
  <c r="S23" s="1"/>
  <c r="L36" i="6"/>
  <c r="M36" s="1"/>
  <c r="K36" i="10" s="1"/>
  <c r="O36" s="1"/>
  <c r="S36" s="1"/>
  <c r="V38" i="6"/>
  <c r="AK38"/>
  <c r="G29"/>
  <c r="H29" s="1"/>
  <c r="B29" i="10" s="1"/>
  <c r="J29" s="1"/>
  <c r="Q36" i="6"/>
  <c r="R36" s="1"/>
  <c r="T36" i="10" s="1"/>
  <c r="AB36" s="1"/>
  <c r="W36" i="12" s="1"/>
  <c r="W36" i="13" s="1"/>
  <c r="AZ30" i="6"/>
  <c r="BA30" s="1"/>
  <c r="CE30" i="10" s="1"/>
  <c r="CM30" s="1"/>
  <c r="CA30" i="12" s="1"/>
  <c r="CA30" i="13" s="1"/>
  <c r="BO36" i="6"/>
  <c r="BP36" s="1"/>
  <c r="DF36" i="10" s="1"/>
  <c r="DJ36" s="1"/>
  <c r="DN36" s="1"/>
  <c r="BO37" i="6"/>
  <c r="BP37" s="1"/>
  <c r="DF37" i="10" s="1"/>
  <c r="DJ37" s="1"/>
  <c r="DN37" s="1"/>
  <c r="BO26" i="6"/>
  <c r="BP26" s="1"/>
  <c r="DF26" i="10" s="1"/>
  <c r="DJ26" s="1"/>
  <c r="DN26" s="1"/>
  <c r="L29" i="6"/>
  <c r="M29" s="1"/>
  <c r="K29" i="10" s="1"/>
  <c r="O29" s="1"/>
  <c r="S29" s="1"/>
  <c r="AA34" i="6"/>
  <c r="AB34" s="1"/>
  <c r="AL34" i="10" s="1"/>
  <c r="AT34" s="1"/>
  <c r="AM34" i="12" s="1"/>
  <c r="AM34" i="13" s="1"/>
  <c r="AP29" i="6"/>
  <c r="AQ29" s="1"/>
  <c r="BM29" i="10" s="1"/>
  <c r="BQ29" s="1"/>
  <c r="BU29" s="1"/>
  <c r="G24" i="6"/>
  <c r="H24" s="1"/>
  <c r="B24" i="10" s="1"/>
  <c r="J24" s="1"/>
  <c r="AA36" i="6"/>
  <c r="AB36" s="1"/>
  <c r="AL36" i="10" s="1"/>
  <c r="AT36" s="1"/>
  <c r="AM36" i="12" s="1"/>
  <c r="AM36" i="13" s="1"/>
  <c r="AA37" i="6"/>
  <c r="AB37" s="1"/>
  <c r="AL37" i="10" s="1"/>
  <c r="AT37" s="1"/>
  <c r="AM37" i="12" s="1"/>
  <c r="AM37" i="13" s="1"/>
  <c r="BO25" i="6"/>
  <c r="BP25" s="1"/>
  <c r="DF25" i="10" s="1"/>
  <c r="DJ25" s="1"/>
  <c r="DN25" s="1"/>
  <c r="V30" i="6"/>
  <c r="W30" s="1"/>
  <c r="AC30" i="10" s="1"/>
  <c r="AG30" s="1"/>
  <c r="AK30" s="1"/>
  <c r="G25" i="6"/>
  <c r="H25" s="1"/>
  <c r="B25" i="10" s="1"/>
  <c r="J25" s="1"/>
  <c r="BY36" i="6"/>
  <c r="BZ36" s="1"/>
  <c r="DX36" i="10" s="1"/>
  <c r="EB36" s="1"/>
  <c r="EF36" s="1"/>
  <c r="AZ25" i="6"/>
  <c r="BA25" s="1"/>
  <c r="CE25" i="10" s="1"/>
  <c r="CM25" s="1"/>
  <c r="CA25" i="12" s="1"/>
  <c r="CA25" i="13" s="1"/>
  <c r="AU27" i="6"/>
  <c r="AV27" s="1"/>
  <c r="BV27" i="10" s="1"/>
  <c r="CD27" s="1"/>
  <c r="BS27" i="12" s="1"/>
  <c r="BS27" i="13" s="1"/>
  <c r="BO28" i="6"/>
  <c r="BP28" s="1"/>
  <c r="DF28" i="10" s="1"/>
  <c r="DJ28" s="1"/>
  <c r="DN28" s="1"/>
  <c r="V35" i="6"/>
  <c r="W35" s="1"/>
  <c r="AC35" i="10" s="1"/>
  <c r="AG35" s="1"/>
  <c r="AK35" s="1"/>
  <c r="BY25" i="6"/>
  <c r="BZ25" s="1"/>
  <c r="DX25" i="10" s="1"/>
  <c r="EB25" s="1"/>
  <c r="EF25" s="1"/>
  <c r="Q27" i="6"/>
  <c r="R27" s="1"/>
  <c r="T27" i="10" s="1"/>
  <c r="AB27" s="1"/>
  <c r="W27" i="12" s="1"/>
  <c r="W27" i="13" s="1"/>
  <c r="AA28" i="6"/>
  <c r="AB28" s="1"/>
  <c r="AL28" i="10" s="1"/>
  <c r="AT28" s="1"/>
  <c r="AM28" i="12" s="1"/>
  <c r="AM28" i="13" s="1"/>
  <c r="BY29" i="6"/>
  <c r="BZ29" s="1"/>
  <c r="DX29" i="10" s="1"/>
  <c r="EB29" s="1"/>
  <c r="EF29" s="1"/>
  <c r="AK31" i="6"/>
  <c r="AL31" s="1"/>
  <c r="BD31" i="10" s="1"/>
  <c r="BL31" s="1"/>
  <c r="BC31" i="12" s="1"/>
  <c r="BC31" i="13" s="1"/>
  <c r="AK32" i="6"/>
  <c r="AL32" s="1"/>
  <c r="BD32" i="10" s="1"/>
  <c r="BL32" s="1"/>
  <c r="BC32" i="12" s="1"/>
  <c r="BC32" i="13" s="1"/>
  <c r="AF35" i="6"/>
  <c r="AG35" s="1"/>
  <c r="AU35" i="10" s="1"/>
  <c r="BC35" s="1"/>
  <c r="AU35" i="12" s="1"/>
  <c r="AU35" i="13" s="1"/>
  <c r="AF25" i="6"/>
  <c r="AG25" s="1"/>
  <c r="AU25" i="10" s="1"/>
  <c r="BC25" s="1"/>
  <c r="AU25" i="12" s="1"/>
  <c r="AU25" i="13" s="1"/>
  <c r="BT25" i="6"/>
  <c r="BU25" s="1"/>
  <c r="DO25" i="10" s="1"/>
  <c r="DS25" s="1"/>
  <c r="DW25" s="1"/>
  <c r="BJ26" i="6"/>
  <c r="BK26" s="1"/>
  <c r="CW26" i="10" s="1"/>
  <c r="DE26" s="1"/>
  <c r="CQ26" i="12" s="1"/>
  <c r="CQ26" i="13" s="1"/>
  <c r="BE27" i="6"/>
  <c r="BF27" s="1"/>
  <c r="CN27" i="10" s="1"/>
  <c r="CR27" s="1"/>
  <c r="CV27" s="1"/>
  <c r="AK28" i="6"/>
  <c r="AL28" s="1"/>
  <c r="BD28" i="10" s="1"/>
  <c r="BL28" s="1"/>
  <c r="BC28" i="12" s="1"/>
  <c r="BC28" i="13" s="1"/>
  <c r="AF29" i="6"/>
  <c r="AG29" s="1"/>
  <c r="AU29" i="10" s="1"/>
  <c r="BC29" s="1"/>
  <c r="AU29" i="12" s="1"/>
  <c r="AU29" i="13" s="1"/>
  <c r="BT29" i="6"/>
  <c r="BU29" s="1"/>
  <c r="DO29" i="10" s="1"/>
  <c r="DS29" s="1"/>
  <c r="DW29" s="1"/>
  <c r="BJ30" i="6"/>
  <c r="BK30" s="1"/>
  <c r="CW30" i="10" s="1"/>
  <c r="DE30" s="1"/>
  <c r="CQ30" i="12" s="1"/>
  <c r="CQ30" i="13" s="1"/>
  <c r="AK33" i="6"/>
  <c r="AL33" s="1"/>
  <c r="BD33" i="10" s="1"/>
  <c r="BL33" s="1"/>
  <c r="BC33" i="12" s="1"/>
  <c r="BC33" i="13" s="1"/>
  <c r="AA35" i="6"/>
  <c r="AB35" s="1"/>
  <c r="AL35" i="10" s="1"/>
  <c r="AT35" s="1"/>
  <c r="AM35" i="12" s="1"/>
  <c r="AM35" i="13" s="1"/>
  <c r="BT35" i="6"/>
  <c r="BU35" s="1"/>
  <c r="DO35" i="10" s="1"/>
  <c r="DS35" s="1"/>
  <c r="DW35" s="1"/>
  <c r="BJ31" i="6"/>
  <c r="BK31" s="1"/>
  <c r="CW31" i="10" s="1"/>
  <c r="DE31" s="1"/>
  <c r="CQ31" i="12" s="1"/>
  <c r="CQ31" i="13" s="1"/>
  <c r="Q33" i="6"/>
  <c r="R33" s="1"/>
  <c r="T33" i="10" s="1"/>
  <c r="AB33" s="1"/>
  <c r="W33" i="12" s="1"/>
  <c r="W33" i="13" s="1"/>
  <c r="AP34" i="6"/>
  <c r="AQ34" s="1"/>
  <c r="BM34" i="10" s="1"/>
  <c r="BQ34" s="1"/>
  <c r="BU34" s="1"/>
  <c r="L31" i="6"/>
  <c r="M31" s="1"/>
  <c r="K31" i="10" s="1"/>
  <c r="O31" s="1"/>
  <c r="S31" s="1"/>
  <c r="AZ31" i="6"/>
  <c r="BA31" s="1"/>
  <c r="CE31" i="10" s="1"/>
  <c r="CM31" s="1"/>
  <c r="CA31" i="12" s="1"/>
  <c r="CA31" i="13" s="1"/>
  <c r="AP32" i="6"/>
  <c r="AQ32" s="1"/>
  <c r="BM32" i="10" s="1"/>
  <c r="BQ32" s="1"/>
  <c r="BU32" s="1"/>
  <c r="L33" i="6"/>
  <c r="M33" s="1"/>
  <c r="K33" i="10" s="1"/>
  <c r="O33" s="1"/>
  <c r="S33" s="1"/>
  <c r="AZ33" i="6"/>
  <c r="BA33" s="1"/>
  <c r="CE33" i="10" s="1"/>
  <c r="CM33" s="1"/>
  <c r="CA33" i="12" s="1"/>
  <c r="CA33" i="13" s="1"/>
  <c r="AU34" i="6"/>
  <c r="AV34" s="1"/>
  <c r="BV34" i="10" s="1"/>
  <c r="CD34" s="1"/>
  <c r="BS34" i="12" s="1"/>
  <c r="BS34" i="13" s="1"/>
  <c r="CI24" i="12" l="1"/>
  <c r="BK22" i="13"/>
  <c r="CY11" i="12"/>
  <c r="G7"/>
  <c r="CI14" i="13"/>
  <c r="AE34" i="12"/>
  <c r="CY29" i="13"/>
  <c r="G36" i="12"/>
  <c r="DO22" i="13"/>
  <c r="G20"/>
  <c r="BK17" i="12"/>
  <c r="BO43" i="6"/>
  <c r="D30" i="47"/>
  <c r="E29"/>
  <c r="B28" i="46" s="1"/>
  <c r="T29" i="4" s="1"/>
  <c r="X29" s="1"/>
  <c r="Z29" s="1"/>
  <c r="G23" i="13"/>
  <c r="U30" i="47"/>
  <c r="V29"/>
  <c r="F28" i="46" s="1"/>
  <c r="BD29" i="4" s="1"/>
  <c r="BH29" s="1"/>
  <c r="BJ29" s="1"/>
  <c r="DO10" i="12"/>
  <c r="O4"/>
  <c r="AE32" i="13"/>
  <c r="CI30" i="12"/>
  <c r="O28" i="13"/>
  <c r="G15" i="12"/>
  <c r="DO29" i="13"/>
  <c r="DO29" i="12"/>
  <c r="DO36"/>
  <c r="DO36" i="13"/>
  <c r="CY36"/>
  <c r="CY36" i="12"/>
  <c r="DO23" i="13"/>
  <c r="DO23" i="12"/>
  <c r="AE21"/>
  <c r="AE21" i="13"/>
  <c r="CY14" i="12"/>
  <c r="CY14" i="13"/>
  <c r="CI11" i="12"/>
  <c r="CI11" i="13"/>
  <c r="BK7" i="12"/>
  <c r="BK7" i="13"/>
  <c r="DO31" i="12"/>
  <c r="DO31" i="13"/>
  <c r="DG30"/>
  <c r="DG30" i="12"/>
  <c r="AE36" i="13"/>
  <c r="AE36" i="12"/>
  <c r="BE43" i="6"/>
  <c r="BF38"/>
  <c r="O20" i="12"/>
  <c r="O20" i="13"/>
  <c r="BK10" i="12"/>
  <c r="BK10" i="13"/>
  <c r="BK31" i="12"/>
  <c r="BK31" i="13"/>
  <c r="DO30" i="12"/>
  <c r="DO30" i="13"/>
  <c r="DG32" i="12"/>
  <c r="DG32" i="13"/>
  <c r="DO27"/>
  <c r="DO27" i="12"/>
  <c r="CY27"/>
  <c r="CY27" i="13"/>
  <c r="BK35" i="12"/>
  <c r="BK35" i="13"/>
  <c r="G33" i="12"/>
  <c r="G33" i="13"/>
  <c r="AE28"/>
  <c r="AE28" i="12"/>
  <c r="O27"/>
  <c r="O27" i="13"/>
  <c r="Q43" i="6"/>
  <c r="R38"/>
  <c r="O19" i="13"/>
  <c r="O19" i="12"/>
  <c r="AE17"/>
  <c r="AE17" i="13"/>
  <c r="O15" i="12"/>
  <c r="O15" i="13"/>
  <c r="CI15"/>
  <c r="CI15" i="12"/>
  <c r="CI12"/>
  <c r="CI12" i="13"/>
  <c r="CY9" i="12"/>
  <c r="CY9" i="13"/>
  <c r="DG8" i="12"/>
  <c r="DG8" i="13"/>
  <c r="CY6"/>
  <c r="CY6" i="12"/>
  <c r="DG5"/>
  <c r="DG5" i="13"/>
  <c r="AZ31" i="47"/>
  <c r="M30" i="46" s="1"/>
  <c r="DO31" i="4" s="1"/>
  <c r="DS31" s="1"/>
  <c r="AY32" i="47"/>
  <c r="AU30"/>
  <c r="AV29"/>
  <c r="L28" i="46" s="1"/>
  <c r="DF29" i="4" s="1"/>
  <c r="DJ29" s="1"/>
  <c r="EM29"/>
  <c r="AI41" i="13"/>
  <c r="AR27" i="4"/>
  <c r="I27" i="47"/>
  <c r="C26" i="46" s="1"/>
  <c r="AC27" i="4" s="1"/>
  <c r="AG27" s="1"/>
  <c r="H28" i="47"/>
  <c r="BO41" i="13"/>
  <c r="G28" i="4"/>
  <c r="O28" s="1"/>
  <c r="AP28"/>
  <c r="DF38" i="10"/>
  <c r="BP43" i="6"/>
  <c r="O33" i="12"/>
  <c r="O33" i="13"/>
  <c r="BK34" i="12"/>
  <c r="BK34" i="13"/>
  <c r="DG25"/>
  <c r="DG25" i="12"/>
  <c r="DO25" i="13"/>
  <c r="DO25" i="12"/>
  <c r="CY25" i="13"/>
  <c r="CY25" i="12"/>
  <c r="BK29"/>
  <c r="BK29" i="13"/>
  <c r="CY37" i="12"/>
  <c r="CY37" i="13"/>
  <c r="G29"/>
  <c r="G29" i="12"/>
  <c r="O23"/>
  <c r="O23" i="13"/>
  <c r="DG23" i="12"/>
  <c r="DG23" i="13"/>
  <c r="DG37"/>
  <c r="DG37" i="12"/>
  <c r="CY21" i="13"/>
  <c r="CY21" i="12"/>
  <c r="CI20"/>
  <c r="CI20" i="13"/>
  <c r="AE18" i="12"/>
  <c r="AE18" i="13"/>
  <c r="CY17"/>
  <c r="CY17" i="12"/>
  <c r="DG15" i="13"/>
  <c r="DG15" i="12"/>
  <c r="DG14"/>
  <c r="DG14" i="13"/>
  <c r="DO13" i="12"/>
  <c r="DO13" i="13"/>
  <c r="BK11" i="12"/>
  <c r="BK11" i="13"/>
  <c r="O10"/>
  <c r="O10" i="12"/>
  <c r="AE9"/>
  <c r="AE9" i="13"/>
  <c r="DG7" i="12"/>
  <c r="DG7" i="13"/>
  <c r="BD32" i="47"/>
  <c r="BE31"/>
  <c r="N30" i="46" s="1"/>
  <c r="DX31" i="4" s="1"/>
  <c r="EB31" s="1"/>
  <c r="AU43" i="6"/>
  <c r="AV38"/>
  <c r="O35" i="13"/>
  <c r="O35" i="12"/>
  <c r="CI33"/>
  <c r="CI33" i="13"/>
  <c r="CI28"/>
  <c r="CI28" i="12"/>
  <c r="CY35"/>
  <c r="CY35" i="13"/>
  <c r="DO37"/>
  <c r="DO37" i="12"/>
  <c r="O24" i="13"/>
  <c r="O24" i="12"/>
  <c r="AE37" i="13"/>
  <c r="AE37" i="12"/>
  <c r="BY43" i="6"/>
  <c r="BZ38"/>
  <c r="BK23" i="12"/>
  <c r="BK23" i="13"/>
  <c r="AF43" i="6"/>
  <c r="AG38"/>
  <c r="BK20" i="13"/>
  <c r="BK20" i="12"/>
  <c r="DG20"/>
  <c r="DG20" i="13"/>
  <c r="AE19" i="12"/>
  <c r="AE19" i="13"/>
  <c r="CY18" i="12"/>
  <c r="CY18" i="13"/>
  <c r="O16"/>
  <c r="O16" i="12"/>
  <c r="CI16" i="13"/>
  <c r="CI16" i="12"/>
  <c r="DO15"/>
  <c r="DO15" i="13"/>
  <c r="G14"/>
  <c r="G14" i="12"/>
  <c r="G13"/>
  <c r="G13" i="13"/>
  <c r="AE11"/>
  <c r="AE11" i="12"/>
  <c r="G11" i="13"/>
  <c r="G11" i="12"/>
  <c r="CY7"/>
  <c r="CY7" i="13"/>
  <c r="BK4"/>
  <c r="BK4" i="12"/>
  <c r="CI4" i="13"/>
  <c r="CI4" i="12"/>
  <c r="AQ41" i="13"/>
  <c r="O32" i="12"/>
  <c r="O32" i="13"/>
  <c r="DG27"/>
  <c r="DG27" i="12"/>
  <c r="DG34"/>
  <c r="DG34" i="13"/>
  <c r="DO32"/>
  <c r="DO32" i="12"/>
  <c r="G31" i="13"/>
  <c r="G31" i="12"/>
  <c r="BK36" i="13"/>
  <c r="BK36" i="12"/>
  <c r="CI36"/>
  <c r="CI36" i="13"/>
  <c r="AA43" i="6"/>
  <c r="AB38"/>
  <c r="CI21" i="12"/>
  <c r="CI21" i="13"/>
  <c r="DG19" i="12"/>
  <c r="DG19" i="13"/>
  <c r="DO18" i="12"/>
  <c r="DO18" i="13"/>
  <c r="AE15" i="12"/>
  <c r="AE15" i="13"/>
  <c r="AE14" i="12"/>
  <c r="AE14" i="13"/>
  <c r="CI13"/>
  <c r="CI13" i="12"/>
  <c r="DO7" i="13"/>
  <c r="DO7" i="12"/>
  <c r="AE6" i="13"/>
  <c r="AE6" i="12"/>
  <c r="DL28" i="4"/>
  <c r="BH31" i="47"/>
  <c r="BI30"/>
  <c r="O29" i="46" s="1"/>
  <c r="EG30" i="4" s="1"/>
  <c r="EK30" s="1"/>
  <c r="CK30"/>
  <c r="CT30"/>
  <c r="G43" i="6"/>
  <c r="BT43"/>
  <c r="AE35" i="12"/>
  <c r="AE35" i="13"/>
  <c r="AK43" i="6"/>
  <c r="AL38"/>
  <c r="DG22" i="12"/>
  <c r="DG22" i="13"/>
  <c r="O18"/>
  <c r="O18" i="12"/>
  <c r="DO16" i="13"/>
  <c r="DO16" i="12"/>
  <c r="AE13"/>
  <c r="AE13" i="13"/>
  <c r="CY31" i="12"/>
  <c r="CY31" i="13"/>
  <c r="G27" i="12"/>
  <c r="G27" i="13"/>
  <c r="AZ43" i="6"/>
  <c r="BA38"/>
  <c r="DO8" i="13"/>
  <c r="DO8" i="12"/>
  <c r="CI5"/>
  <c r="CI5" i="13"/>
  <c r="CM41"/>
  <c r="O31"/>
  <c r="O31" i="12"/>
  <c r="DG35" i="13"/>
  <c r="DG35" i="12"/>
  <c r="DG29" i="13"/>
  <c r="DG29" i="12"/>
  <c r="AE30"/>
  <c r="AE30" i="13"/>
  <c r="G24"/>
  <c r="G24" i="12"/>
  <c r="CY26" i="13"/>
  <c r="CY26" i="12"/>
  <c r="O36" i="13"/>
  <c r="O36" i="12"/>
  <c r="BK37"/>
  <c r="BK37" i="13"/>
  <c r="L43" i="6"/>
  <c r="M38"/>
  <c r="CI22" i="13"/>
  <c r="CI22" i="12"/>
  <c r="AE20" i="13"/>
  <c r="AE20" i="12"/>
  <c r="CI18" i="13"/>
  <c r="CI18" i="12"/>
  <c r="CY10"/>
  <c r="CY10" i="13"/>
  <c r="BK8"/>
  <c r="BK8" i="12"/>
  <c r="DO6" i="13"/>
  <c r="DO6" i="12"/>
  <c r="G6" i="13"/>
  <c r="G6" i="12"/>
  <c r="AD30" i="47"/>
  <c r="AE29"/>
  <c r="H28" i="46" s="1"/>
  <c r="BV29" i="4" s="1"/>
  <c r="BZ29" s="1"/>
  <c r="AE33" i="13"/>
  <c r="AE33" i="12"/>
  <c r="CI35"/>
  <c r="CI35" i="13"/>
  <c r="CI31" i="12"/>
  <c r="CI31" i="13"/>
  <c r="AE26" i="12"/>
  <c r="AE26" i="13"/>
  <c r="O26" i="12"/>
  <c r="O26" i="13"/>
  <c r="AE24" i="12"/>
  <c r="AE24" i="13"/>
  <c r="G28"/>
  <c r="G28" i="12"/>
  <c r="O37"/>
  <c r="O37" i="13"/>
  <c r="DG21" i="12"/>
  <c r="DG21" i="13"/>
  <c r="DO20"/>
  <c r="DO20" i="12"/>
  <c r="BK18" i="13"/>
  <c r="BK18" i="12"/>
  <c r="DG17" i="13"/>
  <c r="DG17" i="12"/>
  <c r="CY16"/>
  <c r="CY16" i="13"/>
  <c r="O11" i="12"/>
  <c r="O11" i="13"/>
  <c r="CI9"/>
  <c r="CI9" i="12"/>
  <c r="O6" i="13"/>
  <c r="O6" i="12"/>
  <c r="DG6" i="13"/>
  <c r="DG6" i="12"/>
  <c r="Z31" i="47"/>
  <c r="G30" i="46" s="1"/>
  <c r="BM31" i="4" s="1"/>
  <c r="BQ31" s="1"/>
  <c r="Y32" i="47"/>
  <c r="AY41" i="13"/>
  <c r="AR31" i="47"/>
  <c r="K30" i="46" s="1"/>
  <c r="CW31" i="4" s="1"/>
  <c r="DA31" s="1"/>
  <c r="AQ32" i="47"/>
  <c r="DG33" i="12"/>
  <c r="DG33" i="13"/>
  <c r="CI25" i="12"/>
  <c r="CI25" i="13"/>
  <c r="BK25"/>
  <c r="BK25" i="12"/>
  <c r="O25"/>
  <c r="O25" i="13"/>
  <c r="CI37"/>
  <c r="CI37" i="12"/>
  <c r="BJ43" i="6"/>
  <c r="BK38"/>
  <c r="G21" i="12"/>
  <c r="G21" i="13"/>
  <c r="CY19" i="12"/>
  <c r="CY19" i="13"/>
  <c r="DG18"/>
  <c r="DG18" i="12"/>
  <c r="BK16"/>
  <c r="BK16" i="13"/>
  <c r="DG16"/>
  <c r="DG16" i="12"/>
  <c r="BK14" i="13"/>
  <c r="BK14" i="12"/>
  <c r="DO14"/>
  <c r="DO14" i="13"/>
  <c r="BK12"/>
  <c r="BK12" i="12"/>
  <c r="DO12" i="13"/>
  <c r="DO12" i="12"/>
  <c r="CI10" i="13"/>
  <c r="CI10" i="12"/>
  <c r="CY8" i="13"/>
  <c r="CY8" i="12"/>
  <c r="CI6" i="13"/>
  <c r="CI6" i="12"/>
  <c r="BA30" i="4"/>
  <c r="AI31" i="47"/>
  <c r="I30" i="46" s="1"/>
  <c r="CE31" i="4" s="1"/>
  <c r="CI31" s="1"/>
  <c r="AH32" i="47"/>
  <c r="B38" i="10"/>
  <c r="H43" i="6"/>
  <c r="DO38" i="10"/>
  <c r="BU43" i="6"/>
  <c r="AL32" i="47"/>
  <c r="AM31"/>
  <c r="J30" i="46" s="1"/>
  <c r="CN31" i="4" s="1"/>
  <c r="CR31" s="1"/>
  <c r="BK32" i="13"/>
  <c r="BK32" i="12"/>
  <c r="CY24" i="13"/>
  <c r="CY24" i="12"/>
  <c r="DG12"/>
  <c r="DG12" i="13"/>
  <c r="BK9"/>
  <c r="BK9" i="12"/>
  <c r="O5"/>
  <c r="O5" i="13"/>
  <c r="ED30" i="4"/>
  <c r="DO28" i="13"/>
  <c r="DO28" i="12"/>
  <c r="O30" i="13"/>
  <c r="O30" i="12"/>
  <c r="BK21" i="13"/>
  <c r="BK21" i="12"/>
  <c r="BK15" i="13"/>
  <c r="BK15" i="12"/>
  <c r="CI27" i="13"/>
  <c r="CI27" i="12"/>
  <c r="CY28" i="13"/>
  <c r="CY28" i="12"/>
  <c r="G25"/>
  <c r="G25" i="13"/>
  <c r="O29"/>
  <c r="O29" i="12"/>
  <c r="V43" i="6"/>
  <c r="W38"/>
  <c r="DO24" i="12"/>
  <c r="DO24" i="13"/>
  <c r="O22" i="12"/>
  <c r="O22" i="13"/>
  <c r="O21" i="12"/>
  <c r="O21" i="13"/>
  <c r="DO21" i="12"/>
  <c r="DO21" i="13"/>
  <c r="CI19" i="12"/>
  <c r="CI19" i="13"/>
  <c r="AE16"/>
  <c r="AE16" i="12"/>
  <c r="G16"/>
  <c r="G16" i="13"/>
  <c r="BK13"/>
  <c r="BK13" i="12"/>
  <c r="CY13" i="13"/>
  <c r="CY13" i="12"/>
  <c r="DG10"/>
  <c r="DG10" i="13"/>
  <c r="DG9"/>
  <c r="DG9" i="12"/>
  <c r="AE8" i="13"/>
  <c r="AE8" i="12"/>
  <c r="AE4"/>
  <c r="AE4" i="13"/>
  <c r="DG4" i="12"/>
  <c r="DG4" i="13"/>
  <c r="CB28" i="4"/>
  <c r="BW41" i="13"/>
  <c r="CY33"/>
  <c r="CY33" i="12"/>
  <c r="AE31" i="13"/>
  <c r="AE31" i="12"/>
  <c r="DO34" i="13"/>
  <c r="DO34" i="12"/>
  <c r="DG26"/>
  <c r="DG26" i="13"/>
  <c r="CI32" i="12"/>
  <c r="CI32" i="13"/>
  <c r="BK30" i="12"/>
  <c r="BK30" i="13"/>
  <c r="G30" i="12"/>
  <c r="G30" i="13"/>
  <c r="AE27"/>
  <c r="AE27" i="12"/>
  <c r="AP43" i="6"/>
  <c r="AQ38"/>
  <c r="CY22" i="12"/>
  <c r="CY22" i="13"/>
  <c r="DO19"/>
  <c r="DO19" i="12"/>
  <c r="G19" i="13"/>
  <c r="G19" i="12"/>
  <c r="DO17"/>
  <c r="DO17" i="13"/>
  <c r="O14" i="12"/>
  <c r="O14" i="13"/>
  <c r="DO11" i="12"/>
  <c r="DO11" i="13"/>
  <c r="O8" i="12"/>
  <c r="O8" i="13"/>
  <c r="CI8" i="12"/>
  <c r="CI8" i="13"/>
  <c r="CI7"/>
  <c r="CI7" i="12"/>
  <c r="AE5" i="13"/>
  <c r="AE5" i="12"/>
  <c r="DO5"/>
  <c r="DO5" i="13"/>
  <c r="BS30" i="4"/>
  <c r="S41" i="13"/>
  <c r="DC30" i="4"/>
  <c r="BK33" i="13"/>
  <c r="BK33" i="12"/>
  <c r="CY34" i="13"/>
  <c r="CY34" i="12"/>
  <c r="CI34"/>
  <c r="CI34" i="13"/>
  <c r="CI29"/>
  <c r="CI29" i="12"/>
  <c r="DG31"/>
  <c r="DG31" i="13"/>
  <c r="AE29"/>
  <c r="AE29" i="12"/>
  <c r="AE25" i="13"/>
  <c r="AE25" i="12"/>
  <c r="G32" i="13"/>
  <c r="G32" i="12"/>
  <c r="AE23" i="13"/>
  <c r="AE23" i="12"/>
  <c r="AE22"/>
  <c r="AE22" i="13"/>
  <c r="G22" i="12"/>
  <c r="G22" i="13"/>
  <c r="BK19" i="12"/>
  <c r="BK19" i="13"/>
  <c r="G17"/>
  <c r="G17" i="12"/>
  <c r="CY15"/>
  <c r="CY15" i="13"/>
  <c r="DG13" i="12"/>
  <c r="DG13" i="13"/>
  <c r="O7"/>
  <c r="O7" i="12"/>
  <c r="AE7" i="13"/>
  <c r="AE7" i="12"/>
  <c r="BK5"/>
  <c r="BK5" i="13"/>
  <c r="G5" i="12"/>
  <c r="G5" i="13"/>
  <c r="DU30" i="4"/>
  <c r="R31" i="47"/>
  <c r="E30" i="46" s="1"/>
  <c r="AU31" i="4" s="1"/>
  <c r="AY31" s="1"/>
  <c r="Q32" i="47"/>
  <c r="Q27" i="4"/>
  <c r="AI26"/>
  <c r="M29" i="47"/>
  <c r="D28" i="46" s="1"/>
  <c r="AL29" i="4" s="1"/>
  <c r="L30" i="47"/>
  <c r="D31" l="1"/>
  <c r="E30"/>
  <c r="B29" i="46" s="1"/>
  <c r="T30" i="4" s="1"/>
  <c r="X30" s="1"/>
  <c r="Z30" s="1"/>
  <c r="U31" i="47"/>
  <c r="V30"/>
  <c r="F29" i="46" s="1"/>
  <c r="BD30" i="4" s="1"/>
  <c r="BH30" s="1"/>
  <c r="BJ30" s="1"/>
  <c r="L31" i="47"/>
  <c r="M30"/>
  <c r="D29" i="46" s="1"/>
  <c r="AL30" i="4" s="1"/>
  <c r="CK31"/>
  <c r="BS31"/>
  <c r="DU31"/>
  <c r="AI32" i="47"/>
  <c r="I31" i="46" s="1"/>
  <c r="CE32" i="4" s="1"/>
  <c r="CI32" s="1"/>
  <c r="AH33" i="47"/>
  <c r="CW38" i="10"/>
  <c r="BK43" i="6"/>
  <c r="AQ33" i="47"/>
  <c r="AR32"/>
  <c r="K31" i="46" s="1"/>
  <c r="CW32" i="4" s="1"/>
  <c r="DA32" s="1"/>
  <c r="Y33" i="47"/>
  <c r="Z32"/>
  <c r="G31" i="46" s="1"/>
  <c r="BM32" i="4" s="1"/>
  <c r="BQ32" s="1"/>
  <c r="CB29"/>
  <c r="K38" i="10"/>
  <c r="M43" i="6"/>
  <c r="CE38" i="10"/>
  <c r="BA43" i="6"/>
  <c r="AU38" i="10"/>
  <c r="AG43" i="6"/>
  <c r="BZ43"/>
  <c r="DX38" i="10"/>
  <c r="BV38"/>
  <c r="AV43" i="6"/>
  <c r="ED31" i="4"/>
  <c r="AR28"/>
  <c r="AZ32" i="47"/>
  <c r="M31" i="46" s="1"/>
  <c r="DO32" i="4" s="1"/>
  <c r="DS32" s="1"/>
  <c r="AY33" i="47"/>
  <c r="T38" i="10"/>
  <c r="R43" i="6"/>
  <c r="CN38" i="10"/>
  <c r="BF43" i="6"/>
  <c r="AC38" i="10"/>
  <c r="W43" i="6"/>
  <c r="DC31" i="4"/>
  <c r="AD31" i="47"/>
  <c r="AE30"/>
  <c r="H29" i="46" s="1"/>
  <c r="BV30" i="4" s="1"/>
  <c r="BZ30" s="1"/>
  <c r="BD33" i="47"/>
  <c r="BE32"/>
  <c r="N31" i="46" s="1"/>
  <c r="DX32" i="4" s="1"/>
  <c r="EB32" s="1"/>
  <c r="Q28"/>
  <c r="BM38" i="10"/>
  <c r="AQ43" i="6"/>
  <c r="AL33" i="47"/>
  <c r="AM32"/>
  <c r="J31" i="46" s="1"/>
  <c r="CN32" i="4" s="1"/>
  <c r="CR32" s="1"/>
  <c r="B41" i="10"/>
  <c r="J38"/>
  <c r="BI31" i="47"/>
  <c r="O30" i="46" s="1"/>
  <c r="EG31" i="4" s="1"/>
  <c r="EK31" s="1"/>
  <c r="BH32" i="47"/>
  <c r="DJ38" i="10"/>
  <c r="DF41"/>
  <c r="AI27" i="4"/>
  <c r="AU31" i="47"/>
  <c r="AV30"/>
  <c r="L29" i="46" s="1"/>
  <c r="DF30" i="4" s="1"/>
  <c r="DJ30" s="1"/>
  <c r="R32" i="47"/>
  <c r="E31" i="46" s="1"/>
  <c r="AU32" i="4" s="1"/>
  <c r="AY32" s="1"/>
  <c r="Q33" i="47"/>
  <c r="DS38" i="10"/>
  <c r="DO41"/>
  <c r="G29" i="4"/>
  <c r="O29" s="1"/>
  <c r="AP29"/>
  <c r="BA31"/>
  <c r="CT31"/>
  <c r="AL43" i="6"/>
  <c r="BD38" i="10"/>
  <c r="EM30" i="4"/>
  <c r="AL38" i="10"/>
  <c r="AB43" i="6"/>
  <c r="I28" i="47"/>
  <c r="C27" i="46" s="1"/>
  <c r="AC28" i="4" s="1"/>
  <c r="AG28" s="1"/>
  <c r="H29" i="47"/>
  <c r="DL29" i="4"/>
  <c r="E31" i="47" l="1"/>
  <c r="B30" i="46" s="1"/>
  <c r="T31" i="4" s="1"/>
  <c r="X31" s="1"/>
  <c r="Z31" s="1"/>
  <c r="D32" i="47"/>
  <c r="U32"/>
  <c r="V31"/>
  <c r="F30" i="46" s="1"/>
  <c r="BD31" i="4" s="1"/>
  <c r="BH31" s="1"/>
  <c r="BJ31" s="1"/>
  <c r="ED32"/>
  <c r="AU41" i="10"/>
  <c r="BC38"/>
  <c r="Z33" i="47"/>
  <c r="G32" i="46" s="1"/>
  <c r="BM33" i="4" s="1"/>
  <c r="BQ33" s="1"/>
  <c r="Y34" i="47"/>
  <c r="EM31" i="4"/>
  <c r="AL34" i="47"/>
  <c r="AM33"/>
  <c r="J32" i="46" s="1"/>
  <c r="CN33" i="4" s="1"/>
  <c r="CR33" s="1"/>
  <c r="AE31" i="47"/>
  <c r="H30" i="46" s="1"/>
  <c r="BV31" i="4" s="1"/>
  <c r="BZ31" s="1"/>
  <c r="AD32" i="47"/>
  <c r="AG38" i="10"/>
  <c r="AC41"/>
  <c r="AZ33" i="47"/>
  <c r="M32" i="46" s="1"/>
  <c r="DO33" i="4" s="1"/>
  <c r="DS33" s="1"/>
  <c r="AY34" i="47"/>
  <c r="BS32" i="4"/>
  <c r="G30"/>
  <c r="O30" s="1"/>
  <c r="AP30"/>
  <c r="I29" i="47"/>
  <c r="C28" i="46" s="1"/>
  <c r="AC29" i="4" s="1"/>
  <c r="AG29" s="1"/>
  <c r="H30" i="47"/>
  <c r="AR29" i="4"/>
  <c r="DU32"/>
  <c r="BV41" i="10"/>
  <c r="CD38"/>
  <c r="O38"/>
  <c r="K41"/>
  <c r="CW41"/>
  <c r="DE38"/>
  <c r="M31" i="47"/>
  <c r="D30" i="46" s="1"/>
  <c r="AL31" i="4" s="1"/>
  <c r="L32" i="47"/>
  <c r="AL41" i="10"/>
  <c r="AT38"/>
  <c r="BI32" i="47"/>
  <c r="O31" i="46" s="1"/>
  <c r="EG32" i="4" s="1"/>
  <c r="EK32" s="1"/>
  <c r="BH33" i="47"/>
  <c r="CT32" i="4"/>
  <c r="CB30"/>
  <c r="T41" i="10"/>
  <c r="AB38"/>
  <c r="CE41"/>
  <c r="CM38"/>
  <c r="AR33" i="47"/>
  <c r="K32" i="46" s="1"/>
  <c r="CW33" i="4" s="1"/>
  <c r="DA33" s="1"/>
  <c r="AQ34" i="47"/>
  <c r="CK32" i="4"/>
  <c r="DL30"/>
  <c r="G38" i="13"/>
  <c r="G41" s="1"/>
  <c r="G38" i="12"/>
  <c r="J41" i="10"/>
  <c r="CR38"/>
  <c r="CN41"/>
  <c r="BA32" i="4"/>
  <c r="BD41" i="10"/>
  <c r="BL38"/>
  <c r="R33" i="47"/>
  <c r="E32" i="46" s="1"/>
  <c r="AU33" i="4" s="1"/>
  <c r="AY33" s="1"/>
  <c r="Q34" i="47"/>
  <c r="AI28" i="4"/>
  <c r="Q29"/>
  <c r="DS41" i="10"/>
  <c r="DW38"/>
  <c r="AU32" i="47"/>
  <c r="AV31"/>
  <c r="L30" i="46" s="1"/>
  <c r="DF31" i="4" s="1"/>
  <c r="DJ31" s="1"/>
  <c r="DJ41" i="10"/>
  <c r="DN38"/>
  <c r="BQ38"/>
  <c r="BM41"/>
  <c r="BD34" i="47"/>
  <c r="BE33"/>
  <c r="N32" i="46" s="1"/>
  <c r="DX33" i="4" s="1"/>
  <c r="EB33" s="1"/>
  <c r="EB38" i="10"/>
  <c r="DX41"/>
  <c r="DC32" i="4"/>
  <c r="AH34" i="47"/>
  <c r="AI33"/>
  <c r="I32" i="46" s="1"/>
  <c r="CE33" i="4" s="1"/>
  <c r="CI33" s="1"/>
  <c r="R4" i="274"/>
  <c r="D33" i="47" l="1"/>
  <c r="E32"/>
  <c r="B31" i="46" s="1"/>
  <c r="T32" i="4" s="1"/>
  <c r="X32" s="1"/>
  <c r="Z32" s="1"/>
  <c r="U33" i="47"/>
  <c r="V32"/>
  <c r="F31" i="46" s="1"/>
  <c r="BD32" i="4" s="1"/>
  <c r="BH32" s="1"/>
  <c r="BJ32" s="1"/>
  <c r="AI34" i="47"/>
  <c r="I33" i="46" s="1"/>
  <c r="CE34" i="4" s="1"/>
  <c r="CI34" s="1"/>
  <c r="AH35" i="47"/>
  <c r="BA33" i="4"/>
  <c r="CR41" i="10"/>
  <c r="CV38"/>
  <c r="O41"/>
  <c r="S38"/>
  <c r="AI29" i="4"/>
  <c r="CB31"/>
  <c r="BS33"/>
  <c r="CK33"/>
  <c r="DL31"/>
  <c r="R34" i="47"/>
  <c r="E33" i="46" s="1"/>
  <c r="AU34" i="4" s="1"/>
  <c r="AY34" s="1"/>
  <c r="Q35" i="47"/>
  <c r="AQ35"/>
  <c r="AR34"/>
  <c r="K33" i="46" s="1"/>
  <c r="CW34" i="4" s="1"/>
  <c r="DA34" s="1"/>
  <c r="W38" i="12"/>
  <c r="AB41" i="10"/>
  <c r="L33" i="47"/>
  <c r="M32"/>
  <c r="D31" i="46" s="1"/>
  <c r="AL32" i="4" s="1"/>
  <c r="I30" i="47"/>
  <c r="C29" i="46" s="1"/>
  <c r="AC30" i="4" s="1"/>
  <c r="AG30" s="1"/>
  <c r="H31" i="47"/>
  <c r="AZ34"/>
  <c r="M33" i="46" s="1"/>
  <c r="DO34" i="4" s="1"/>
  <c r="DS34" s="1"/>
  <c r="AY35" i="47"/>
  <c r="AD33"/>
  <c r="AE32"/>
  <c r="H31" i="46" s="1"/>
  <c r="BV32" i="4" s="1"/>
  <c r="BZ32" s="1"/>
  <c r="Y35" i="47"/>
  <c r="Z34"/>
  <c r="G33" i="46" s="1"/>
  <c r="BM34" i="4" s="1"/>
  <c r="BQ34" s="1"/>
  <c r="EB41" i="10"/>
  <c r="EF38"/>
  <c r="DC33" i="4"/>
  <c r="DU33"/>
  <c r="BE34" i="47"/>
  <c r="N33" i="46" s="1"/>
  <c r="DX34" i="4" s="1"/>
  <c r="EB34" s="1"/>
  <c r="BD35" i="47"/>
  <c r="G41" i="12"/>
  <c r="G43"/>
  <c r="EM32" i="4"/>
  <c r="Q30"/>
  <c r="AG41" i="10"/>
  <c r="AK38"/>
  <c r="AL35" i="47"/>
  <c r="AM34"/>
  <c r="J33" i="46" s="1"/>
  <c r="CN34" i="4" s="1"/>
  <c r="CR34" s="1"/>
  <c r="BQ41" i="10"/>
  <c r="BU38"/>
  <c r="AU33" i="47"/>
  <c r="AV32"/>
  <c r="L31" i="46" s="1"/>
  <c r="DF32" i="4" s="1"/>
  <c r="DJ32" s="1"/>
  <c r="G31"/>
  <c r="O31" s="1"/>
  <c r="AP31"/>
  <c r="ED33"/>
  <c r="DN41" i="10"/>
  <c r="CY38" i="12"/>
  <c r="CY38" i="13"/>
  <c r="CY41" s="1"/>
  <c r="DW41" i="10"/>
  <c r="DG38" i="13"/>
  <c r="DG41" s="1"/>
  <c r="DG38" i="12"/>
  <c r="BC38"/>
  <c r="BL41" i="10"/>
  <c r="CA38" i="12"/>
  <c r="CM41" i="10"/>
  <c r="BI33" i="47"/>
  <c r="O32" i="46" s="1"/>
  <c r="EG33" i="4" s="1"/>
  <c r="EK33" s="1"/>
  <c r="BH34" i="47"/>
  <c r="AM38" i="12"/>
  <c r="AT41" i="10"/>
  <c r="CQ38" i="12"/>
  <c r="DE41" i="10"/>
  <c r="BS38" i="12"/>
  <c r="CD41" i="10"/>
  <c r="AR30" i="4"/>
  <c r="CT33"/>
  <c r="AU38" i="12"/>
  <c r="BC41" i="10"/>
  <c r="R12" i="274"/>
  <c r="R23"/>
  <c r="R17"/>
  <c r="R9"/>
  <c r="R16"/>
  <c r="R6"/>
  <c r="R13"/>
  <c r="R15"/>
  <c r="R8"/>
  <c r="R10"/>
  <c r="D34" i="47" l="1"/>
  <c r="E33"/>
  <c r="B32" i="46" s="1"/>
  <c r="T33" i="4" s="1"/>
  <c r="X33" s="1"/>
  <c r="Z33" s="1"/>
  <c r="V33" i="47"/>
  <c r="F32" i="46" s="1"/>
  <c r="BD33" i="4" s="1"/>
  <c r="BH33" s="1"/>
  <c r="BJ33" s="1"/>
  <c r="U34" i="47"/>
  <c r="AM41" i="12"/>
  <c r="AM38" i="13"/>
  <c r="AM41" s="1"/>
  <c r="AM43" i="12"/>
  <c r="AU43"/>
  <c r="AU41"/>
  <c r="AU38" i="13"/>
  <c r="AU41" s="1"/>
  <c r="EM33" i="4"/>
  <c r="Q31"/>
  <c r="Z35" i="47"/>
  <c r="G34" i="46" s="1"/>
  <c r="BM35" i="4" s="1"/>
  <c r="BQ35" s="1"/>
  <c r="Y36" i="47"/>
  <c r="DU34" i="4"/>
  <c r="L34" i="47"/>
  <c r="M33"/>
  <c r="D32" i="46" s="1"/>
  <c r="AL33" i="4" s="1"/>
  <c r="W41" i="12"/>
  <c r="W43"/>
  <c r="W38" i="13"/>
  <c r="W41" s="1"/>
  <c r="BA34" i="4"/>
  <c r="BI34" i="47"/>
  <c r="O33" i="46" s="1"/>
  <c r="EG34" i="4" s="1"/>
  <c r="EK34" s="1"/>
  <c r="BH35" i="47"/>
  <c r="DG43" i="12"/>
  <c r="DG41"/>
  <c r="CY41"/>
  <c r="CY43"/>
  <c r="AR31" i="4"/>
  <c r="BU41" i="10"/>
  <c r="BK38" i="12"/>
  <c r="BK38" i="13"/>
  <c r="BK41" s="1"/>
  <c r="AL36" i="47"/>
  <c r="AM35"/>
  <c r="J34" i="46" s="1"/>
  <c r="CN35" i="4" s="1"/>
  <c r="CR35" s="1"/>
  <c r="ED34"/>
  <c r="BS34"/>
  <c r="AY36" i="47"/>
  <c r="AZ35"/>
  <c r="M34" i="46" s="1"/>
  <c r="DO35" i="4" s="1"/>
  <c r="DS35" s="1"/>
  <c r="G32"/>
  <c r="O32" s="1"/>
  <c r="AP32"/>
  <c r="R35" i="47"/>
  <c r="E34" i="46" s="1"/>
  <c r="AU35" i="4" s="1"/>
  <c r="AY35" s="1"/>
  <c r="Q36" i="47"/>
  <c r="O38" i="13"/>
  <c r="O41" s="1"/>
  <c r="S41" i="10"/>
  <c r="O38" i="12"/>
  <c r="BS43"/>
  <c r="BS38" i="13"/>
  <c r="BS41" s="1"/>
  <c r="BS41" i="12"/>
  <c r="CA41"/>
  <c r="CA38" i="13"/>
  <c r="CA41" s="1"/>
  <c r="CA43" i="12"/>
  <c r="BC38" i="13"/>
  <c r="BC41" s="1"/>
  <c r="BC43" i="12"/>
  <c r="BC41"/>
  <c r="AV33" i="47"/>
  <c r="L32" i="46" s="1"/>
  <c r="DF33" i="4" s="1"/>
  <c r="DJ33" s="1"/>
  <c r="AU34" i="47"/>
  <c r="CT34" i="4"/>
  <c r="BD36" i="47"/>
  <c r="BE35"/>
  <c r="N34" i="46" s="1"/>
  <c r="DX35" i="4" s="1"/>
  <c r="EB35" s="1"/>
  <c r="EF41" i="10"/>
  <c r="DO38" i="13"/>
  <c r="DO41" s="1"/>
  <c r="DO38" i="12"/>
  <c r="AE33" i="47"/>
  <c r="H32" i="46" s="1"/>
  <c r="BV33" i="4" s="1"/>
  <c r="BZ33" s="1"/>
  <c r="AD34" i="47"/>
  <c r="AI30" i="4"/>
  <c r="AR35" i="47"/>
  <c r="K34" i="46" s="1"/>
  <c r="CW35" i="4" s="1"/>
  <c r="DA35" s="1"/>
  <c r="AQ36" i="47"/>
  <c r="CK34" i="4"/>
  <c r="DL32"/>
  <c r="CB32"/>
  <c r="I31" i="47"/>
  <c r="C30" i="46" s="1"/>
  <c r="AC31" i="4" s="1"/>
  <c r="AG31" s="1"/>
  <c r="H32" i="47"/>
  <c r="DC34" i="4"/>
  <c r="CI38" i="13"/>
  <c r="CI41" s="1"/>
  <c r="CV41" i="10"/>
  <c r="CI38" i="12"/>
  <c r="AH36" i="47"/>
  <c r="AI35"/>
  <c r="I34" i="46" s="1"/>
  <c r="CE35" i="4" s="1"/>
  <c r="CI35" s="1"/>
  <c r="CQ41" i="12"/>
  <c r="CQ38" i="13"/>
  <c r="CQ41" s="1"/>
  <c r="CQ43" i="12"/>
  <c r="AE38" i="13"/>
  <c r="AE41" s="1"/>
  <c r="AK41" i="10"/>
  <c r="AE38" i="12"/>
  <c r="R7" i="274"/>
  <c r="R36"/>
  <c r="R31"/>
  <c r="R25"/>
  <c r="R27"/>
  <c r="R5"/>
  <c r="R14"/>
  <c r="R18"/>
  <c r="R29"/>
  <c r="R35"/>
  <c r="R34"/>
  <c r="R28"/>
  <c r="R32"/>
  <c r="R11"/>
  <c r="E34" i="47" l="1"/>
  <c r="B33" i="46" s="1"/>
  <c r="T34" i="4" s="1"/>
  <c r="X34" s="1"/>
  <c r="Z34" s="1"/>
  <c r="D35" i="47"/>
  <c r="U35"/>
  <c r="V34"/>
  <c r="F33" i="46" s="1"/>
  <c r="BD34" i="4" s="1"/>
  <c r="BH34" s="1"/>
  <c r="BJ34" s="1"/>
  <c r="S7" i="274"/>
  <c r="S5"/>
  <c r="S4"/>
  <c r="S6"/>
  <c r="S12"/>
  <c r="S9"/>
  <c r="S15"/>
  <c r="S8"/>
  <c r="S16"/>
  <c r="S10"/>
  <c r="S17"/>
  <c r="S13"/>
  <c r="S18"/>
  <c r="S11"/>
  <c r="S14"/>
  <c r="DC35" i="4"/>
  <c r="CB33"/>
  <c r="AR32"/>
  <c r="G33"/>
  <c r="O33" s="1"/>
  <c r="AP33"/>
  <c r="Z36" i="47"/>
  <c r="G35" i="46" s="1"/>
  <c r="BM36" i="4" s="1"/>
  <c r="BQ36" s="1"/>
  <c r="Y37" i="47"/>
  <c r="AE43" i="12"/>
  <c r="AE41"/>
  <c r="AI36" i="47"/>
  <c r="I35" i="46" s="1"/>
  <c r="CE36" i="4" s="1"/>
  <c r="CI36" s="1"/>
  <c r="AH37" i="47"/>
  <c r="AQ37"/>
  <c r="AR36"/>
  <c r="K35" i="46" s="1"/>
  <c r="CW36" i="4" s="1"/>
  <c r="DA36" s="1"/>
  <c r="AD35" i="47"/>
  <c r="AE34"/>
  <c r="H33" i="46" s="1"/>
  <c r="BV34" i="4" s="1"/>
  <c r="BZ34" s="1"/>
  <c r="BE36" i="47"/>
  <c r="N35" i="46" s="1"/>
  <c r="DX36" i="4" s="1"/>
  <c r="EB36" s="1"/>
  <c r="BD37" i="47"/>
  <c r="DL33" i="4"/>
  <c r="O41" i="12"/>
  <c r="O43"/>
  <c r="BA35" i="4"/>
  <c r="AZ36" i="47"/>
  <c r="M35" i="46" s="1"/>
  <c r="DO36" i="4" s="1"/>
  <c r="DS36" s="1"/>
  <c r="AY37" i="47"/>
  <c r="AL37"/>
  <c r="AM36"/>
  <c r="J35" i="46" s="1"/>
  <c r="CN36" i="4" s="1"/>
  <c r="CR36" s="1"/>
  <c r="CK35"/>
  <c r="ED35"/>
  <c r="AU35" i="47"/>
  <c r="AV34"/>
  <c r="L33" i="46" s="1"/>
  <c r="DF34" i="4" s="1"/>
  <c r="DJ34" s="1"/>
  <c r="R36" i="47"/>
  <c r="E35" i="46" s="1"/>
  <c r="AU36" i="4" s="1"/>
  <c r="AY36" s="1"/>
  <c r="Q37" i="47"/>
  <c r="DU35" i="4"/>
  <c r="CT35"/>
  <c r="EM34"/>
  <c r="I32" i="47"/>
  <c r="C31" i="46" s="1"/>
  <c r="AC32" i="4" s="1"/>
  <c r="AG32" s="1"/>
  <c r="H33" i="47"/>
  <c r="DO41" i="12"/>
  <c r="DO43"/>
  <c r="Q32" i="4"/>
  <c r="BK43" i="12"/>
  <c r="BK41"/>
  <c r="BI35" i="47"/>
  <c r="O34" i="46" s="1"/>
  <c r="EG35" i="4" s="1"/>
  <c r="EK35" s="1"/>
  <c r="BH36" i="47"/>
  <c r="L35"/>
  <c r="M34"/>
  <c r="D33" i="46" s="1"/>
  <c r="AL34" i="4" s="1"/>
  <c r="BS35"/>
  <c r="AI31"/>
  <c r="CI43" i="12"/>
  <c r="CI41"/>
  <c r="R37" i="274"/>
  <c r="R24"/>
  <c r="R26"/>
  <c r="R33"/>
  <c r="R30"/>
  <c r="D36" i="47" l="1"/>
  <c r="E35"/>
  <c r="B34" i="46" s="1"/>
  <c r="T35" i="4" s="1"/>
  <c r="X35" s="1"/>
  <c r="Z35" s="1"/>
  <c r="U36" i="47"/>
  <c r="V35"/>
  <c r="F34" i="46" s="1"/>
  <c r="BD35" i="4" s="1"/>
  <c r="BH35" s="1"/>
  <c r="BJ35" s="1"/>
  <c r="S33" i="274"/>
  <c r="S26"/>
  <c r="S37"/>
  <c r="S30"/>
  <c r="S24"/>
  <c r="S23"/>
  <c r="S27"/>
  <c r="S35"/>
  <c r="S32"/>
  <c r="S29"/>
  <c r="S36"/>
  <c r="S31"/>
  <c r="S28"/>
  <c r="S34"/>
  <c r="S25"/>
  <c r="I33" i="47"/>
  <c r="C32" i="46" s="1"/>
  <c r="AC33" i="4" s="1"/>
  <c r="AG33" s="1"/>
  <c r="H34" i="47"/>
  <c r="CK36" i="4"/>
  <c r="EM35"/>
  <c r="BA36"/>
  <c r="CB34"/>
  <c r="AI37" i="47"/>
  <c r="I36" i="46" s="1"/>
  <c r="CE37" i="4" s="1"/>
  <c r="CI37" s="1"/>
  <c r="AH38" i="47"/>
  <c r="AI38" s="1"/>
  <c r="I37" i="46" s="1"/>
  <c r="CE38" i="4" s="1"/>
  <c r="Z37" i="47"/>
  <c r="G36" i="46" s="1"/>
  <c r="BM37" i="4" s="1"/>
  <c r="BQ37" s="1"/>
  <c r="Y38" i="47"/>
  <c r="Z38" s="1"/>
  <c r="G37" i="46" s="1"/>
  <c r="BM38" i="4" s="1"/>
  <c r="G34"/>
  <c r="O34" s="1"/>
  <c r="AP34"/>
  <c r="DL34"/>
  <c r="AD36" i="47"/>
  <c r="AE35"/>
  <c r="H34" i="46" s="1"/>
  <c r="BV35" i="4" s="1"/>
  <c r="BZ35" s="1"/>
  <c r="BS36"/>
  <c r="BI36" i="47"/>
  <c r="O35" i="46" s="1"/>
  <c r="EG36" i="4" s="1"/>
  <c r="EK36" s="1"/>
  <c r="BH37" i="47"/>
  <c r="R37"/>
  <c r="E36" i="46" s="1"/>
  <c r="AU37" i="4" s="1"/>
  <c r="AY37" s="1"/>
  <c r="Q38" i="47"/>
  <c r="R38" s="1"/>
  <c r="E37" i="46" s="1"/>
  <c r="AU38" i="4" s="1"/>
  <c r="AL38" i="47"/>
  <c r="AM38" s="1"/>
  <c r="J37" i="46" s="1"/>
  <c r="CN38" i="4" s="1"/>
  <c r="AM37" i="47"/>
  <c r="J36" i="46" s="1"/>
  <c r="CN37" i="4" s="1"/>
  <c r="CR37" s="1"/>
  <c r="DU36"/>
  <c r="ED36"/>
  <c r="AR37" i="47"/>
  <c r="K36" i="46" s="1"/>
  <c r="CW37" i="4" s="1"/>
  <c r="DA37" s="1"/>
  <c r="AQ38" i="47"/>
  <c r="AR38" s="1"/>
  <c r="K37" i="46" s="1"/>
  <c r="CW38" i="4" s="1"/>
  <c r="Q33"/>
  <c r="L36" i="47"/>
  <c r="M35"/>
  <c r="D34" i="46" s="1"/>
  <c r="AL35" i="4" s="1"/>
  <c r="AI32"/>
  <c r="AU36" i="47"/>
  <c r="AV35"/>
  <c r="L34" i="46" s="1"/>
  <c r="DF35" i="4" s="1"/>
  <c r="DJ35" s="1"/>
  <c r="CT36"/>
  <c r="AY38" i="47"/>
  <c r="AZ38" s="1"/>
  <c r="M37" i="46" s="1"/>
  <c r="DO38" i="4" s="1"/>
  <c r="AZ37" i="47"/>
  <c r="M36" i="46" s="1"/>
  <c r="DO37" i="4" s="1"/>
  <c r="DS37" s="1"/>
  <c r="BD38" i="47"/>
  <c r="BE38" s="1"/>
  <c r="N37" i="46" s="1"/>
  <c r="DX38" i="4" s="1"/>
  <c r="BE37" i="47"/>
  <c r="N36" i="46" s="1"/>
  <c r="DX37" i="4" s="1"/>
  <c r="EB37" s="1"/>
  <c r="DC36"/>
  <c r="AR33"/>
  <c r="D37" i="47" l="1"/>
  <c r="E36"/>
  <c r="B35" i="46" s="1"/>
  <c r="T36" i="4" s="1"/>
  <c r="X36" s="1"/>
  <c r="Z36" s="1"/>
  <c r="V36" i="47"/>
  <c r="F35" i="46" s="1"/>
  <c r="BD36" i="4" s="1"/>
  <c r="BH36" s="1"/>
  <c r="BJ36" s="1"/>
  <c r="U37" i="47"/>
  <c r="CW41" i="4"/>
  <c r="DA38"/>
  <c r="I34" i="47"/>
  <c r="C33" i="46" s="1"/>
  <c r="AC34" i="4" s="1"/>
  <c r="AG34" s="1"/>
  <c r="H35" i="47"/>
  <c r="ED37" i="4"/>
  <c r="DL35"/>
  <c r="G35"/>
  <c r="O35" s="1"/>
  <c r="AP35"/>
  <c r="CN41"/>
  <c r="CR38"/>
  <c r="EM36"/>
  <c r="AD37" i="47"/>
  <c r="AE36"/>
  <c r="H35" i="46" s="1"/>
  <c r="BV36" i="4" s="1"/>
  <c r="BZ36" s="1"/>
  <c r="Q34"/>
  <c r="CK37"/>
  <c r="DX41"/>
  <c r="EB38"/>
  <c r="AU41"/>
  <c r="AY38"/>
  <c r="DO41"/>
  <c r="DS38"/>
  <c r="CT37"/>
  <c r="BI37" i="47"/>
  <c r="O36" i="46" s="1"/>
  <c r="EG37" i="4" s="1"/>
  <c r="EK37" s="1"/>
  <c r="BH38" i="47"/>
  <c r="BI38" s="1"/>
  <c r="O37" i="46" s="1"/>
  <c r="EG38" i="4" s="1"/>
  <c r="CB35"/>
  <c r="AR34"/>
  <c r="CE41"/>
  <c r="CI38"/>
  <c r="AU37" i="47"/>
  <c r="AV36"/>
  <c r="L35" i="46" s="1"/>
  <c r="DF36" i="4" s="1"/>
  <c r="DJ36" s="1"/>
  <c r="L37" i="47"/>
  <c r="M36"/>
  <c r="D35" i="46" s="1"/>
  <c r="AL36" i="4" s="1"/>
  <c r="BM41"/>
  <c r="BQ38"/>
  <c r="DU37"/>
  <c r="DC37"/>
  <c r="BA37"/>
  <c r="BS37"/>
  <c r="AI33"/>
  <c r="E37" i="47" l="1"/>
  <c r="B36" i="46" s="1"/>
  <c r="T37" i="4" s="1"/>
  <c r="X37" s="1"/>
  <c r="Z37" s="1"/>
  <c r="D38" i="47"/>
  <c r="E38" s="1"/>
  <c r="B37" i="46" s="1"/>
  <c r="T38" i="4" s="1"/>
  <c r="V37" i="47"/>
  <c r="F36" i="46" s="1"/>
  <c r="BD37" i="4" s="1"/>
  <c r="BH37" s="1"/>
  <c r="BJ37" s="1"/>
  <c r="U38" i="47"/>
  <c r="V38" s="1"/>
  <c r="F37" i="46" s="1"/>
  <c r="BD38" i="4" s="1"/>
  <c r="M37" i="47"/>
  <c r="D36" i="46" s="1"/>
  <c r="AL37" i="4" s="1"/>
  <c r="L38" i="47"/>
  <c r="M38" s="1"/>
  <c r="D37" i="46" s="1"/>
  <c r="AL38" i="4" s="1"/>
  <c r="G36"/>
  <c r="O36" s="1"/>
  <c r="AP36"/>
  <c r="EM37"/>
  <c r="AR35"/>
  <c r="DC38"/>
  <c r="DA41"/>
  <c r="CI41"/>
  <c r="CK38"/>
  <c r="EB41"/>
  <c r="ED38"/>
  <c r="Q35"/>
  <c r="AU38" i="47"/>
  <c r="AV38" s="1"/>
  <c r="L37" i="46" s="1"/>
  <c r="DF38" i="4" s="1"/>
  <c r="AV37" i="47"/>
  <c r="L36" i="46" s="1"/>
  <c r="DF37" i="4" s="1"/>
  <c r="DJ37" s="1"/>
  <c r="EG41"/>
  <c r="EK38"/>
  <c r="BA38"/>
  <c r="AY41"/>
  <c r="AD38" i="47"/>
  <c r="AE38" s="1"/>
  <c r="H37" i="46" s="1"/>
  <c r="BV38" i="4" s="1"/>
  <c r="AE37" i="47"/>
  <c r="H36" i="46" s="1"/>
  <c r="BV37" i="4" s="1"/>
  <c r="BZ37" s="1"/>
  <c r="AI34"/>
  <c r="DS41"/>
  <c r="DU38"/>
  <c r="BQ41"/>
  <c r="BS38"/>
  <c r="DL36"/>
  <c r="CB36"/>
  <c r="CR41"/>
  <c r="CT38"/>
  <c r="I35" i="47"/>
  <c r="C34" i="46" s="1"/>
  <c r="AC35" i="4" s="1"/>
  <c r="AG35" s="1"/>
  <c r="H36" i="47"/>
  <c r="T41" i="4" l="1"/>
  <c r="X38"/>
  <c r="BD41"/>
  <c r="BH38"/>
  <c r="CB37"/>
  <c r="AR36"/>
  <c r="BA41"/>
  <c r="AI35"/>
  <c r="BS41"/>
  <c r="G38"/>
  <c r="AL41"/>
  <c r="AP38"/>
  <c r="CT41"/>
  <c r="EK41"/>
  <c r="EM38"/>
  <c r="DF41"/>
  <c r="DJ38"/>
  <c r="ED41"/>
  <c r="G37"/>
  <c r="O37" s="1"/>
  <c r="AP37"/>
  <c r="DL37"/>
  <c r="I36" i="47"/>
  <c r="C35" i="46" s="1"/>
  <c r="AC36" i="4" s="1"/>
  <c r="AG36" s="1"/>
  <c r="H37" i="47"/>
  <c r="DU41" i="4"/>
  <c r="BV41"/>
  <c r="BZ38"/>
  <c r="CK41"/>
  <c r="DC41"/>
  <c r="Q36"/>
  <c r="Z38" l="1"/>
  <c r="Z41" s="1"/>
  <c r="X41"/>
  <c r="BH41"/>
  <c r="BJ38"/>
  <c r="BJ41" s="1"/>
  <c r="BZ41"/>
  <c r="CB38"/>
  <c r="AR37"/>
  <c r="AI36"/>
  <c r="Q37"/>
  <c r="O38"/>
  <c r="G41"/>
  <c r="I37" i="47"/>
  <c r="C36" i="46" s="1"/>
  <c r="AC37" i="4" s="1"/>
  <c r="AG37" s="1"/>
  <c r="H38" i="47"/>
  <c r="I38" s="1"/>
  <c r="C37" i="46" s="1"/>
  <c r="AC38" i="4" s="1"/>
  <c r="DJ41"/>
  <c r="DL38"/>
  <c r="AP41"/>
  <c r="AR38"/>
  <c r="EM41"/>
  <c r="DL41" l="1"/>
  <c r="AC41"/>
  <c r="AG38"/>
  <c r="AI37"/>
  <c r="V56"/>
  <c r="V57"/>
  <c r="Q38"/>
  <c r="O41"/>
  <c r="CB41"/>
  <c r="AR41"/>
  <c r="V63" l="1"/>
  <c r="Q41"/>
  <c r="V58"/>
  <c r="D56"/>
  <c r="D57"/>
  <c r="AI38"/>
  <c r="AG41"/>
  <c r="D63" l="1"/>
  <c r="V59"/>
  <c r="D58"/>
  <c r="AI41"/>
  <c r="V62"/>
  <c r="V64" l="1"/>
  <c r="D62"/>
  <c r="D59"/>
  <c r="G58" s="1"/>
  <c r="Y58"/>
  <c r="Y57"/>
  <c r="V65" l="1"/>
  <c r="D64"/>
  <c r="Y59"/>
  <c r="Y11" s="1"/>
  <c r="G57"/>
  <c r="G59" s="1"/>
  <c r="CS37" l="1"/>
  <c r="BX37" i="12" s="1"/>
  <c r="AQ32" i="4"/>
  <c r="AB32" i="12" s="1"/>
  <c r="AF32" s="1"/>
  <c r="H32" i="125" s="1"/>
  <c r="P30" i="4"/>
  <c r="D30" i="13" s="1"/>
  <c r="H30" s="1"/>
  <c r="C30" i="125" s="1"/>
  <c r="AZ31" i="4"/>
  <c r="AJ31" i="12" s="1"/>
  <c r="AZ29" i="4"/>
  <c r="AJ29" i="12" s="1"/>
  <c r="EL26" i="4"/>
  <c r="DL26" i="12" s="1"/>
  <c r="DP26" s="1"/>
  <c r="AD26" i="125" s="1"/>
  <c r="AH21" i="4"/>
  <c r="T21" i="12" s="1"/>
  <c r="BI23" i="4"/>
  <c r="AR23" i="12" s="1"/>
  <c r="BR21" i="4"/>
  <c r="AZ21" i="12" s="1"/>
  <c r="DB19" i="4"/>
  <c r="CF19" i="13" s="1"/>
  <c r="CJ19" s="1"/>
  <c r="W19" i="125" s="1"/>
  <c r="DT5" i="4"/>
  <c r="CV5" i="12" s="1"/>
  <c r="CZ5" s="1"/>
  <c r="Z5" i="125" s="1"/>
  <c r="AQ6" i="4"/>
  <c r="AZ38"/>
  <c r="DK34"/>
  <c r="CN34" i="12" s="1"/>
  <c r="CN34" i="13" s="1"/>
  <c r="CR34" s="1"/>
  <c r="Y34" i="125" s="1"/>
  <c r="DB34" i="4"/>
  <c r="CF34" i="12" s="1"/>
  <c r="CJ34" s="1"/>
  <c r="V34" i="125" s="1"/>
  <c r="EL31" i="4"/>
  <c r="BR30"/>
  <c r="AZ30" i="12" s="1"/>
  <c r="AZ28" i="4"/>
  <c r="AJ28" i="12" s="1"/>
  <c r="AN28" s="1"/>
  <c r="J28" i="125" s="1"/>
  <c r="DT26" i="4"/>
  <c r="CV26" i="12" s="1"/>
  <c r="CZ26" s="1"/>
  <c r="Z26" i="125" s="1"/>
  <c r="DT24" i="4"/>
  <c r="CJ22"/>
  <c r="BP22" i="12" s="1"/>
  <c r="P17" i="4"/>
  <c r="D17" i="13" s="1"/>
  <c r="H17" s="1"/>
  <c r="C17" i="125" s="1"/>
  <c r="EL17" i="4"/>
  <c r="DL17" i="12" s="1"/>
  <c r="DP17" s="1"/>
  <c r="AD17" i="125" s="1"/>
  <c r="AZ4" i="4"/>
  <c r="AJ4" i="12" s="1"/>
  <c r="AH36" i="4"/>
  <c r="T36" i="12" s="1"/>
  <c r="AQ35" i="4"/>
  <c r="AB35" i="13" s="1"/>
  <c r="AF35" s="1"/>
  <c r="I35" i="125" s="1"/>
  <c r="P34" i="4"/>
  <c r="D34" i="13" s="1"/>
  <c r="H34" s="1"/>
  <c r="C34" i="125" s="1"/>
  <c r="CS36" i="4"/>
  <c r="BX36" i="12" s="1"/>
  <c r="BI35" i="4"/>
  <c r="AR35" i="12" s="1"/>
  <c r="AZ34" i="4"/>
  <c r="AJ34" i="12" s="1"/>
  <c r="AN34" s="1"/>
  <c r="J34" i="125" s="1"/>
  <c r="CS33" i="4"/>
  <c r="BX33" i="12" s="1"/>
  <c r="CB33" s="1"/>
  <c r="T33" i="125" s="1"/>
  <c r="CJ32" i="4"/>
  <c r="BP32" i="12" s="1"/>
  <c r="EC31" i="4"/>
  <c r="AZ30"/>
  <c r="AJ30" i="12" s="1"/>
  <c r="AN30" s="1"/>
  <c r="J30" i="125" s="1"/>
  <c r="EL28" i="4"/>
  <c r="DL28" i="13" s="1"/>
  <c r="DP28" s="1"/>
  <c r="AE28" i="125" s="1"/>
  <c r="BI28" i="4"/>
  <c r="AR28" i="12" s="1"/>
  <c r="CS26" i="4"/>
  <c r="BX26" i="12" s="1"/>
  <c r="AZ25" i="4"/>
  <c r="AJ25" i="12" s="1"/>
  <c r="AN25" s="1"/>
  <c r="J25" i="125" s="1"/>
  <c r="AH20" i="4"/>
  <c r="T20" i="12" s="1"/>
  <c r="X20" s="1"/>
  <c r="F20" i="125" s="1"/>
  <c r="AQ20" i="4"/>
  <c r="CS22"/>
  <c r="BX22" i="12" s="1"/>
  <c r="EL20" i="4"/>
  <c r="DL20" i="12" s="1"/>
  <c r="DP20" s="1"/>
  <c r="AD20" i="125" s="1"/>
  <c r="AH16" i="4"/>
  <c r="T16" i="12" s="1"/>
  <c r="BR19" i="4"/>
  <c r="AZ19" i="12" s="1"/>
  <c r="DK16" i="4"/>
  <c r="CN16" i="12" s="1"/>
  <c r="AQ15" i="4"/>
  <c r="AB15" i="12" s="1"/>
  <c r="AF15" s="1"/>
  <c r="H15" i="125" s="1"/>
  <c r="EL5" i="4"/>
  <c r="P14"/>
  <c r="AH6"/>
  <c r="T6" i="12" s="1"/>
  <c r="P36" i="4"/>
  <c r="D36" i="13" s="1"/>
  <c r="H36" s="1"/>
  <c r="C36" i="125" s="1"/>
  <c r="DB38" i="4"/>
  <c r="CF38" i="12" s="1"/>
  <c r="CJ37" i="4"/>
  <c r="BP37" i="12" s="1"/>
  <c r="AH32" i="4"/>
  <c r="T32" i="12" s="1"/>
  <c r="Y34" i="4"/>
  <c r="L34" i="12" s="1"/>
  <c r="P34" s="1"/>
  <c r="D34" i="125" s="1"/>
  <c r="DT33" i="4"/>
  <c r="CV33" i="12" s="1"/>
  <c r="CZ33" s="1"/>
  <c r="Z33" i="125" s="1"/>
  <c r="AZ32" i="4"/>
  <c r="AJ32" i="12" s="1"/>
  <c r="P28" i="4"/>
  <c r="AH26"/>
  <c r="T26" i="12" s="1"/>
  <c r="X26" s="1"/>
  <c r="F26" i="125" s="1"/>
  <c r="P26" i="4"/>
  <c r="D26" i="12" s="1"/>
  <c r="H26" s="1"/>
  <c r="B26" i="125" s="1"/>
  <c r="CJ28" i="4"/>
  <c r="BP28" i="12" s="1"/>
  <c r="Y27" i="4"/>
  <c r="EC26"/>
  <c r="DD26" i="12" s="1"/>
  <c r="DH26" s="1"/>
  <c r="AB26" i="125" s="1"/>
  <c r="Y25" i="4"/>
  <c r="L25" i="13" s="1"/>
  <c r="P25" s="1"/>
  <c r="E25" i="125" s="1"/>
  <c r="DK22" i="4"/>
  <c r="CN22" i="12" s="1"/>
  <c r="P20" i="4"/>
  <c r="BR22"/>
  <c r="AZ22" i="12" s="1"/>
  <c r="AZ22" i="13" s="1"/>
  <c r="BD22" s="1"/>
  <c r="O22" i="125" s="1"/>
  <c r="AH17" i="4"/>
  <c r="T17" i="12" s="1"/>
  <c r="X17" s="1"/>
  <c r="F17" i="125" s="1"/>
  <c r="DK18" i="4"/>
  <c r="CN18" i="12" s="1"/>
  <c r="Y19" i="4"/>
  <c r="DB18"/>
  <c r="CF18" i="12" s="1"/>
  <c r="CJ18" s="1"/>
  <c r="V18" i="125" s="1"/>
  <c r="Y17" i="4"/>
  <c r="L17" i="13" s="1"/>
  <c r="P17" s="1"/>
  <c r="E17" i="125" s="1"/>
  <c r="EC5" i="4"/>
  <c r="DT16"/>
  <c r="AQ37"/>
  <c r="AB37" i="12" s="1"/>
  <c r="AF37" s="1"/>
  <c r="H37" i="125" s="1"/>
  <c r="CA36" i="4"/>
  <c r="BH36" i="12" s="1"/>
  <c r="BL36" s="1"/>
  <c r="P36" i="125" s="1"/>
  <c r="AQ34" i="4"/>
  <c r="EL35"/>
  <c r="CJ35"/>
  <c r="BP35" i="12" s="1"/>
  <c r="BP35" i="13" s="1"/>
  <c r="BT35" s="1"/>
  <c r="S35" i="125" s="1"/>
  <c r="CJ34" i="4"/>
  <c r="BP34" i="12" s="1"/>
  <c r="BP34" i="13" s="1"/>
  <c r="BT34" s="1"/>
  <c r="S34" i="125" s="1"/>
  <c r="BR33" i="4"/>
  <c r="AZ33" i="12" s="1"/>
  <c r="BD33" s="1"/>
  <c r="N33" i="125" s="1"/>
  <c r="Y32" i="4"/>
  <c r="CJ30"/>
  <c r="BP30" i="12" s="1"/>
  <c r="BP30" i="13" s="1"/>
  <c r="BT30" s="1"/>
  <c r="S30" i="125" s="1"/>
  <c r="DT29" i="4"/>
  <c r="DK26"/>
  <c r="CN26" i="12" s="1"/>
  <c r="BI27" i="4"/>
  <c r="AR27" i="12" s="1"/>
  <c r="BR26" i="4"/>
  <c r="AZ26" i="12" s="1"/>
  <c r="AZ26" i="13" s="1"/>
  <c r="BD26" s="1"/>
  <c r="O26" i="125" s="1"/>
  <c r="DT25" i="4"/>
  <c r="CV25" i="13" s="1"/>
  <c r="CZ25" s="1"/>
  <c r="AA25" i="125" s="1"/>
  <c r="EL23" i="4"/>
  <c r="CJ23"/>
  <c r="BP23" i="12" s="1"/>
  <c r="AQ19" i="4"/>
  <c r="AB19" i="12" s="1"/>
  <c r="AF19" s="1"/>
  <c r="H19" i="125" s="1"/>
  <c r="DB7" i="4"/>
  <c r="CF7" i="12" s="1"/>
  <c r="CJ7" s="1"/>
  <c r="V7" i="125" s="1"/>
  <c r="BR20" i="4"/>
  <c r="AZ20" i="12" s="1"/>
  <c r="CA17" i="4"/>
  <c r="AZ5"/>
  <c r="AJ5" i="12" s="1"/>
  <c r="AN5" s="1"/>
  <c r="J5" i="125" s="1"/>
  <c r="CA15" i="4"/>
  <c r="Y5"/>
  <c r="BR4"/>
  <c r="AZ4" i="12" s="1"/>
  <c r="L11"/>
  <c r="P11" s="1"/>
  <c r="D11" i="125" s="1"/>
  <c r="L11" i="13"/>
  <c r="P11" s="1"/>
  <c r="E11" i="125" s="1"/>
  <c r="T36" i="13"/>
  <c r="X36" s="1"/>
  <c r="G36" i="125" s="1"/>
  <c r="X36" i="12"/>
  <c r="F36" i="125" s="1"/>
  <c r="AB35" i="12"/>
  <c r="AF35" s="1"/>
  <c r="H35" i="125" s="1"/>
  <c r="BX37" i="13"/>
  <c r="CB37" s="1"/>
  <c r="U37" i="125" s="1"/>
  <c r="CB37" i="12"/>
  <c r="T37" i="125" s="1"/>
  <c r="BP37" i="13"/>
  <c r="BT37" s="1"/>
  <c r="S37" i="125" s="1"/>
  <c r="BT37" i="12"/>
  <c r="R37" i="125" s="1"/>
  <c r="BX36" i="13"/>
  <c r="CB36" s="1"/>
  <c r="U36" i="125" s="1"/>
  <c r="CB36" i="12"/>
  <c r="T36" i="125" s="1"/>
  <c r="AB32" i="13"/>
  <c r="AF32" s="1"/>
  <c r="I32" i="125" s="1"/>
  <c r="AZ33" i="13"/>
  <c r="BD33" s="1"/>
  <c r="O33" i="125" s="1"/>
  <c r="DL31" i="12"/>
  <c r="DP31" s="1"/>
  <c r="AD31" i="125" s="1"/>
  <c r="DL31" i="13"/>
  <c r="DP31" s="1"/>
  <c r="AE31" i="125" s="1"/>
  <c r="D28" i="12"/>
  <c r="H28" s="1"/>
  <c r="B28" i="125" s="1"/>
  <c r="D28" i="13"/>
  <c r="H28" s="1"/>
  <c r="C28" i="125" s="1"/>
  <c r="AJ29" i="13"/>
  <c r="AN29" s="1"/>
  <c r="K29" i="125" s="1"/>
  <c r="AN29" i="12"/>
  <c r="J29" i="125" s="1"/>
  <c r="BP28" i="13"/>
  <c r="BT28" s="1"/>
  <c r="S28" i="125" s="1"/>
  <c r="BT28" i="12"/>
  <c r="R28" i="125" s="1"/>
  <c r="AR28" i="13"/>
  <c r="AV28" s="1"/>
  <c r="M28" i="125" s="1"/>
  <c r="AV28" i="12"/>
  <c r="L28" i="125" s="1"/>
  <c r="L27" i="12"/>
  <c r="P27" s="1"/>
  <c r="D27" i="125" s="1"/>
  <c r="L27" i="13"/>
  <c r="P27" s="1"/>
  <c r="E27" i="125" s="1"/>
  <c r="CV25" i="12"/>
  <c r="CZ25" s="1"/>
  <c r="Z25" i="125" s="1"/>
  <c r="L25" i="12"/>
  <c r="P25" s="1"/>
  <c r="D25" i="125" s="1"/>
  <c r="DL23" i="12"/>
  <c r="DP23" s="1"/>
  <c r="AD23" i="125" s="1"/>
  <c r="DL23" i="13"/>
  <c r="DP23" s="1"/>
  <c r="AE23" i="125" s="1"/>
  <c r="CV24" i="12"/>
  <c r="CZ24" s="1"/>
  <c r="Z24" i="125" s="1"/>
  <c r="CV24" i="13"/>
  <c r="CZ24" s="1"/>
  <c r="AA24" i="125" s="1"/>
  <c r="BP23" i="13"/>
  <c r="BT23" s="1"/>
  <c r="S23" i="125" s="1"/>
  <c r="BT23" i="12"/>
  <c r="R23" i="125" s="1"/>
  <c r="BX22" i="13"/>
  <c r="CB22" s="1"/>
  <c r="U22" i="125" s="1"/>
  <c r="CB22" i="12"/>
  <c r="T22" i="125" s="1"/>
  <c r="BP22" i="13"/>
  <c r="BT22" s="1"/>
  <c r="S22" i="125" s="1"/>
  <c r="BT22" i="12"/>
  <c r="R22" i="125" s="1"/>
  <c r="T17" i="13"/>
  <c r="X17" s="1"/>
  <c r="G17" i="125" s="1"/>
  <c r="AZ21" i="13"/>
  <c r="BD21" s="1"/>
  <c r="O21" i="125" s="1"/>
  <c r="BD21" i="12"/>
  <c r="N21" i="125" s="1"/>
  <c r="CN18" i="13"/>
  <c r="CR18" s="1"/>
  <c r="Y18" i="125" s="1"/>
  <c r="CR18" i="12"/>
  <c r="X18" i="125" s="1"/>
  <c r="D17" i="12"/>
  <c r="H17" s="1"/>
  <c r="B17" i="125" s="1"/>
  <c r="BH17" i="13"/>
  <c r="BL17" s="1"/>
  <c r="Q17" i="125" s="1"/>
  <c r="BH17" i="12"/>
  <c r="BL17" s="1"/>
  <c r="P17" i="125" s="1"/>
  <c r="L19" i="12"/>
  <c r="P19" s="1"/>
  <c r="D19" i="125" s="1"/>
  <c r="L19" i="13"/>
  <c r="P19" s="1"/>
  <c r="E19" i="125" s="1"/>
  <c r="BH15" i="13"/>
  <c r="BL15" s="1"/>
  <c r="Q15" i="125" s="1"/>
  <c r="BH15" i="12"/>
  <c r="BL15" s="1"/>
  <c r="P15" i="125" s="1"/>
  <c r="L5" i="12"/>
  <c r="P5" s="1"/>
  <c r="D5" i="125" s="1"/>
  <c r="L5" i="13"/>
  <c r="P5" s="1"/>
  <c r="E5" i="125" s="1"/>
  <c r="DD5" i="12"/>
  <c r="DH5" s="1"/>
  <c r="AB5" i="125" s="1"/>
  <c r="DD5" i="13"/>
  <c r="DH5" s="1"/>
  <c r="AC5" i="125" s="1"/>
  <c r="AJ4" i="13"/>
  <c r="AN4" s="1"/>
  <c r="K4" i="125" s="1"/>
  <c r="AN4" i="12"/>
  <c r="J4" i="125" s="1"/>
  <c r="D14" i="12"/>
  <c r="H14" s="1"/>
  <c r="B14" i="125" s="1"/>
  <c r="D14" i="13"/>
  <c r="H14" s="1"/>
  <c r="C14" i="125" s="1"/>
  <c r="AZ4" i="13"/>
  <c r="BD4" s="1"/>
  <c r="O4" i="125" s="1"/>
  <c r="BD4" i="12"/>
  <c r="N4" i="125" s="1"/>
  <c r="T6" i="13"/>
  <c r="X6" s="1"/>
  <c r="G6" i="125" s="1"/>
  <c r="X6" i="12"/>
  <c r="F6" i="125" s="1"/>
  <c r="BI16" i="4"/>
  <c r="AR16" i="12" s="1"/>
  <c r="EL15" i="4"/>
  <c r="BR16"/>
  <c r="AZ16" i="12" s="1"/>
  <c r="CS6" i="4"/>
  <c r="BX6" i="12" s="1"/>
  <c r="CA13" i="4"/>
  <c r="DT6"/>
  <c r="BI6"/>
  <c r="AR6" i="12" s="1"/>
  <c r="AH11" i="4"/>
  <c r="T11" i="12" s="1"/>
  <c r="AZ15" i="4"/>
  <c r="AJ15" i="12" s="1"/>
  <c r="AQ7" i="4"/>
  <c r="DK6"/>
  <c r="CN6" i="12" s="1"/>
  <c r="DK8" i="4"/>
  <c r="CN8" i="12" s="1"/>
  <c r="AQ8" i="4"/>
  <c r="BI7"/>
  <c r="AR7" i="12" s="1"/>
  <c r="CS7" i="4"/>
  <c r="BX7" i="12" s="1"/>
  <c r="CA12" i="4"/>
  <c r="AH10"/>
  <c r="T10" i="12" s="1"/>
  <c r="Y7" i="4"/>
  <c r="Y13"/>
  <c r="BR9"/>
  <c r="AZ9" i="12" s="1"/>
  <c r="EC13" i="4"/>
  <c r="P10"/>
  <c r="Y8"/>
  <c r="DK10"/>
  <c r="CN10" i="12" s="1"/>
  <c r="AZ13" i="4"/>
  <c r="AJ13" i="12" s="1"/>
  <c r="CJ12" i="4"/>
  <c r="BP12" i="12" s="1"/>
  <c r="BI12" i="4"/>
  <c r="AR12" i="12" s="1"/>
  <c r="DT9" i="4"/>
  <c r="CS9"/>
  <c r="BX9" i="12" s="1"/>
  <c r="BI11" i="4"/>
  <c r="AR11" i="12" s="1"/>
  <c r="AZ10" i="4"/>
  <c r="AJ10" i="12" s="1"/>
  <c r="CS10" i="4"/>
  <c r="BX10" i="12" s="1"/>
  <c r="CJ11" i="4"/>
  <c r="BP11" i="12" s="1"/>
  <c r="DT11" i="4"/>
  <c r="AH37"/>
  <c r="T37" i="12" s="1"/>
  <c r="P37" i="4"/>
  <c r="EL38"/>
  <c r="AQ36"/>
  <c r="DT38"/>
  <c r="Y38"/>
  <c r="CJ38"/>
  <c r="CA35"/>
  <c r="DT37"/>
  <c r="Y37"/>
  <c r="BI37"/>
  <c r="AR37" i="12" s="1"/>
  <c r="BR36" i="4"/>
  <c r="AZ36" i="12" s="1"/>
  <c r="AQ33" i="4"/>
  <c r="EC36"/>
  <c r="BI36"/>
  <c r="AR36" i="12" s="1"/>
  <c r="DK33" i="4"/>
  <c r="CN33" i="12" s="1"/>
  <c r="P32" i="4"/>
  <c r="EC35"/>
  <c r="CA33"/>
  <c r="EC34"/>
  <c r="AQ31"/>
  <c r="EL33"/>
  <c r="EL32"/>
  <c r="BI33"/>
  <c r="AR33" i="12" s="1"/>
  <c r="AZ33" i="4"/>
  <c r="AJ33" i="12" s="1"/>
  <c r="DK31" i="4"/>
  <c r="CN31" i="12" s="1"/>
  <c r="P29" i="4"/>
  <c r="BI32"/>
  <c r="AR32" i="12" s="1"/>
  <c r="AH28" i="4"/>
  <c r="T28" i="12" s="1"/>
  <c r="BR32" i="4"/>
  <c r="AZ32" i="12" s="1"/>
  <c r="BR31" i="4"/>
  <c r="AZ31" i="12" s="1"/>
  <c r="DK29" i="4"/>
  <c r="CN29" i="12" s="1"/>
  <c r="Y31" i="4"/>
  <c r="CJ31"/>
  <c r="BP31" i="12" s="1"/>
  <c r="EL29" i="4"/>
  <c r="DB30"/>
  <c r="P27"/>
  <c r="BI29"/>
  <c r="AR29" i="12" s="1"/>
  <c r="DK27" i="4"/>
  <c r="CN27" i="12" s="1"/>
  <c r="EC29" i="4"/>
  <c r="AQ26"/>
  <c r="AH24"/>
  <c r="T24" i="12" s="1"/>
  <c r="DT28" i="4"/>
  <c r="EL27"/>
  <c r="AQ25"/>
  <c r="P24"/>
  <c r="AQ24"/>
  <c r="AZ27"/>
  <c r="AJ27" i="12" s="1"/>
  <c r="EC27" i="4"/>
  <c r="DB26"/>
  <c r="AZ26"/>
  <c r="AJ26" i="12" s="1"/>
  <c r="AQ23" i="4"/>
  <c r="CA23"/>
  <c r="EC25"/>
  <c r="P22"/>
  <c r="AQ22"/>
  <c r="CS24"/>
  <c r="BX24" i="12" s="1"/>
  <c r="BI24" i="4"/>
  <c r="AR24" i="12" s="1"/>
  <c r="DB24" i="4"/>
  <c r="DB5"/>
  <c r="AZ23"/>
  <c r="AJ23" i="12" s="1"/>
  <c r="CA21" i="4"/>
  <c r="BR23"/>
  <c r="AZ23" i="12" s="1"/>
  <c r="EL22" i="4"/>
  <c r="AH18"/>
  <c r="T18" i="12" s="1"/>
  <c r="P19" i="4"/>
  <c r="Y22"/>
  <c r="EL21"/>
  <c r="BI21"/>
  <c r="AR21" i="12" s="1"/>
  <c r="CJ21" i="4"/>
  <c r="BP21" i="12" s="1"/>
  <c r="DK19" i="4"/>
  <c r="CN19" i="12" s="1"/>
  <c r="CS21" i="4"/>
  <c r="BX21" i="12" s="1"/>
  <c r="Y20" i="4"/>
  <c r="DB20"/>
  <c r="AZ20"/>
  <c r="AJ20" i="12" s="1"/>
  <c r="EL19" i="4"/>
  <c r="AH15"/>
  <c r="T15" i="12" s="1"/>
  <c r="EC19" i="4"/>
  <c r="CS19"/>
  <c r="BX19" i="12" s="1"/>
  <c r="AQ16" i="4"/>
  <c r="CA16"/>
  <c r="CJ5"/>
  <c r="BP5" i="12" s="1"/>
  <c r="P15" i="4"/>
  <c r="CA5"/>
  <c r="DB10"/>
  <c r="DK4"/>
  <c r="CN4" i="12" s="1"/>
  <c r="CS17" i="4"/>
  <c r="BX17" i="12" s="1"/>
  <c r="CS5" i="4"/>
  <c r="BX5" i="12" s="1"/>
  <c r="AQ14" i="4"/>
  <c r="DK5"/>
  <c r="CN5" i="12" s="1"/>
  <c r="DK15" i="4"/>
  <c r="CN15" i="12" s="1"/>
  <c r="AH4" i="4"/>
  <c r="T4" i="12" s="1"/>
  <c r="EC4" i="4"/>
  <c r="BI17"/>
  <c r="AR17" i="12" s="1"/>
  <c r="CS16" i="4"/>
  <c r="BX16" i="12" s="1"/>
  <c r="DT4" i="4"/>
  <c r="CA4"/>
  <c r="AQ13"/>
  <c r="CA14"/>
  <c r="DK14"/>
  <c r="CN14" i="12" s="1"/>
  <c r="EL14" i="4"/>
  <c r="BR15"/>
  <c r="AZ15" i="12" s="1"/>
  <c r="DK7" i="4"/>
  <c r="CN7" i="12" s="1"/>
  <c r="Y6" i="4"/>
  <c r="CS15"/>
  <c r="BX15" i="12" s="1"/>
  <c r="CJ7" i="4"/>
  <c r="BP7" i="12" s="1"/>
  <c r="AQ12" i="4"/>
  <c r="BR7"/>
  <c r="AZ7" i="12" s="1"/>
  <c r="CJ14" i="4"/>
  <c r="BP14" i="12" s="1"/>
  <c r="P8" i="4"/>
  <c r="EL7"/>
  <c r="EL13"/>
  <c r="AZ14"/>
  <c r="AJ14" i="12" s="1"/>
  <c r="DB14" i="4"/>
  <c r="CJ8"/>
  <c r="BP8" i="12" s="1"/>
  <c r="AH8" i="4"/>
  <c r="T8" i="12" s="1"/>
  <c r="BR13" i="4"/>
  <c r="AZ13" i="12" s="1"/>
  <c r="EC7" i="4"/>
  <c r="P9"/>
  <c r="DT13"/>
  <c r="AH9"/>
  <c r="T9" i="12" s="1"/>
  <c r="AQ10" i="4"/>
  <c r="Y12"/>
  <c r="BI9"/>
  <c r="AR9" i="12" s="1"/>
  <c r="BR12" i="4"/>
  <c r="AZ12" i="12" s="1"/>
  <c r="CA10" i="4"/>
  <c r="EL11"/>
  <c r="CJ10"/>
  <c r="BP10" i="12" s="1"/>
  <c r="CS11" i="4"/>
  <c r="BX11" i="12" s="1"/>
  <c r="DT10" i="4"/>
  <c r="BI10"/>
  <c r="AR10" i="12" s="1"/>
  <c r="D65" i="4"/>
  <c r="Y64"/>
  <c r="Y63"/>
  <c r="AB37" i="13"/>
  <c r="AF37" s="1"/>
  <c r="I37" i="125" s="1"/>
  <c r="AJ38" i="12"/>
  <c r="CF38" i="13"/>
  <c r="AB34"/>
  <c r="AF34" s="1"/>
  <c r="I34" i="125" s="1"/>
  <c r="AB34" i="12"/>
  <c r="AF34" s="1"/>
  <c r="H34" i="125" s="1"/>
  <c r="T32" i="13"/>
  <c r="X32" s="1"/>
  <c r="G32" i="125" s="1"/>
  <c r="X32" i="12"/>
  <c r="F32" i="125" s="1"/>
  <c r="AR35" i="13"/>
  <c r="AV35" s="1"/>
  <c r="M35" i="125" s="1"/>
  <c r="AV35" i="12"/>
  <c r="L35" i="125" s="1"/>
  <c r="BT34" i="12"/>
  <c r="R34" i="125" s="1"/>
  <c r="D30" i="12"/>
  <c r="H30" s="1"/>
  <c r="B30" i="125" s="1"/>
  <c r="AJ32" i="13"/>
  <c r="AN32" s="1"/>
  <c r="K32" i="125" s="1"/>
  <c r="AN32" i="12"/>
  <c r="J32" i="125" s="1"/>
  <c r="L32" i="12"/>
  <c r="P32" s="1"/>
  <c r="D32" i="125" s="1"/>
  <c r="L32" i="13"/>
  <c r="P32" s="1"/>
  <c r="E32" i="125" s="1"/>
  <c r="DD31" i="12"/>
  <c r="DH31" s="1"/>
  <c r="AB31" i="125" s="1"/>
  <c r="DD31" i="13"/>
  <c r="DH31" s="1"/>
  <c r="AC31" i="125" s="1"/>
  <c r="AZ30" i="13"/>
  <c r="BD30" s="1"/>
  <c r="O30" i="125" s="1"/>
  <c r="BD30" i="12"/>
  <c r="N30" i="125" s="1"/>
  <c r="D26" i="13"/>
  <c r="H26" s="1"/>
  <c r="C26" i="125" s="1"/>
  <c r="DL28" i="12"/>
  <c r="DP28" s="1"/>
  <c r="AD28" i="125" s="1"/>
  <c r="AR27" i="13"/>
  <c r="AV27" s="1"/>
  <c r="M27" i="125" s="1"/>
  <c r="AV27" i="12"/>
  <c r="L27" i="125" s="1"/>
  <c r="BX26" i="13"/>
  <c r="CB26" s="1"/>
  <c r="U26" i="125" s="1"/>
  <c r="CB26" i="12"/>
  <c r="T26" i="125" s="1"/>
  <c r="CV26" i="13"/>
  <c r="CZ26" s="1"/>
  <c r="AA26" i="125" s="1"/>
  <c r="T20" i="13"/>
  <c r="X20" s="1"/>
  <c r="G20" i="125" s="1"/>
  <c r="AB20" i="13"/>
  <c r="AF20" s="1"/>
  <c r="I20" i="125" s="1"/>
  <c r="AB20" i="12"/>
  <c r="AF20" s="1"/>
  <c r="H20" i="125" s="1"/>
  <c r="AR23" i="13"/>
  <c r="AV23" s="1"/>
  <c r="M23" i="125" s="1"/>
  <c r="AV23" i="12"/>
  <c r="L23" i="125" s="1"/>
  <c r="T16" i="13"/>
  <c r="X16" s="1"/>
  <c r="G16" i="125" s="1"/>
  <c r="X16" i="12"/>
  <c r="F16" i="125" s="1"/>
  <c r="AZ19" i="13"/>
  <c r="BD19" s="1"/>
  <c r="O19" i="125" s="1"/>
  <c r="BD19" i="12"/>
  <c r="N19" i="125" s="1"/>
  <c r="CF19" i="12"/>
  <c r="CJ19" s="1"/>
  <c r="V19" i="125" s="1"/>
  <c r="L17" i="12"/>
  <c r="P17" s="1"/>
  <c r="D17" i="125" s="1"/>
  <c r="AB6" i="13"/>
  <c r="AF6" s="1"/>
  <c r="I6" i="125" s="1"/>
  <c r="AB6" i="12"/>
  <c r="AF6" s="1"/>
  <c r="H6" i="125" s="1"/>
  <c r="P38" i="4"/>
  <c r="AQ38"/>
  <c r="CA37"/>
  <c r="AH35"/>
  <c r="T35" i="12" s="1"/>
  <c r="BR38" i="4"/>
  <c r="DK36"/>
  <c r="CN36" i="12" s="1"/>
  <c r="EC38" i="4"/>
  <c r="P35"/>
  <c r="DB37"/>
  <c r="EC37"/>
  <c r="AZ37"/>
  <c r="AJ37" i="12" s="1"/>
  <c r="DT36" i="4"/>
  <c r="CJ36"/>
  <c r="BP36" i="12" s="1"/>
  <c r="P33" i="4"/>
  <c r="DB36"/>
  <c r="AZ35"/>
  <c r="AJ35" i="12" s="1"/>
  <c r="BR35" i="4"/>
  <c r="AZ35" i="12" s="1"/>
  <c r="Y35" i="4"/>
  <c r="CS35"/>
  <c r="BX35" i="12" s="1"/>
  <c r="BR34" i="4"/>
  <c r="AZ34" i="12" s="1"/>
  <c r="DK32" i="4"/>
  <c r="CN32" i="12" s="1"/>
  <c r="BI34" i="4"/>
  <c r="AR34" i="12" s="1"/>
  <c r="P31" i="4"/>
  <c r="AQ30"/>
  <c r="CA31"/>
  <c r="Y33"/>
  <c r="DK30"/>
  <c r="CN30" i="12" s="1"/>
  <c r="DT32" i="4"/>
  <c r="DB32"/>
  <c r="AQ29"/>
  <c r="AQ28"/>
  <c r="DB31"/>
  <c r="BI31"/>
  <c r="AR31" i="12" s="1"/>
  <c r="DT31" i="4"/>
  <c r="AQ27"/>
  <c r="DT30"/>
  <c r="EC30"/>
  <c r="BI30"/>
  <c r="AR30" i="12" s="1"/>
  <c r="DB29" i="4"/>
  <c r="CS29"/>
  <c r="BX29" i="12" s="1"/>
  <c r="CA27" i="4"/>
  <c r="P25"/>
  <c r="EC28"/>
  <c r="DB28"/>
  <c r="CS28"/>
  <c r="BX28" i="12" s="1"/>
  <c r="DB27" i="4"/>
  <c r="CJ27"/>
  <c r="BP27" i="12" s="1"/>
  <c r="CS27" i="4"/>
  <c r="BX27" i="12" s="1"/>
  <c r="DT27" i="4"/>
  <c r="P23"/>
  <c r="AH22"/>
  <c r="T22" i="12" s="1"/>
  <c r="DK24" i="4"/>
  <c r="CN24" i="12" s="1"/>
  <c r="CA24" i="4"/>
  <c r="CS25"/>
  <c r="BX25" i="12" s="1"/>
  <c r="CJ25" i="4"/>
  <c r="BP25" i="12" s="1"/>
  <c r="DK23" i="4"/>
  <c r="CN23" i="12" s="1"/>
  <c r="EC24" i="4"/>
  <c r="CA22"/>
  <c r="AQ21"/>
  <c r="Y24"/>
  <c r="CS23"/>
  <c r="BX23" i="12" s="1"/>
  <c r="DB23" i="4"/>
  <c r="DB4"/>
  <c r="Y23"/>
  <c r="DB22"/>
  <c r="BI22"/>
  <c r="AR22" i="12" s="1"/>
  <c r="AZ22" i="4"/>
  <c r="AJ22" i="12" s="1"/>
  <c r="CA20" i="4"/>
  <c r="DT21"/>
  <c r="EC21"/>
  <c r="DB6"/>
  <c r="AZ21"/>
  <c r="AJ21" i="12" s="1"/>
  <c r="CS20" i="4"/>
  <c r="BX20" i="12" s="1"/>
  <c r="AQ17" i="4"/>
  <c r="CJ20"/>
  <c r="BP20" i="12" s="1"/>
  <c r="CA18" i="4"/>
  <c r="DT19"/>
  <c r="DK17"/>
  <c r="CN17" i="12" s="1"/>
  <c r="EL18" i="4"/>
  <c r="CJ19"/>
  <c r="BP19" i="12" s="1"/>
  <c r="AH14" i="4"/>
  <c r="T14" i="12" s="1"/>
  <c r="BR18" i="4"/>
  <c r="AZ18" i="12" s="1"/>
  <c r="EC18" i="4"/>
  <c r="CJ18"/>
  <c r="BP18" i="12" s="1"/>
  <c r="BI18" i="4"/>
  <c r="AR18" i="12" s="1"/>
  <c r="CS18" i="4"/>
  <c r="BX18" i="12" s="1"/>
  <c r="DT17" i="4"/>
  <c r="BR17"/>
  <c r="AZ17" i="12" s="1"/>
  <c r="CJ4" i="4"/>
  <c r="BP4" i="12" s="1"/>
  <c r="DB17" i="4"/>
  <c r="BI5"/>
  <c r="AR5" i="12" s="1"/>
  <c r="AQ5" i="4"/>
  <c r="Y4"/>
  <c r="DB11"/>
  <c r="AZ16"/>
  <c r="AJ16" i="12" s="1"/>
  <c r="EC16" i="4"/>
  <c r="AZ6"/>
  <c r="AJ6" i="12" s="1"/>
  <c r="Y16" i="4"/>
  <c r="CS4"/>
  <c r="BX4" i="12" s="1"/>
  <c r="BR6" i="4"/>
  <c r="AZ6" i="12" s="1"/>
  <c r="EC6" i="4"/>
  <c r="DT15"/>
  <c r="AH7"/>
  <c r="T7" i="12" s="1"/>
  <c r="DK13" i="4"/>
  <c r="CN13" i="12" s="1"/>
  <c r="P12" i="4"/>
  <c r="EL6"/>
  <c r="BI15"/>
  <c r="AR15" i="12" s="1"/>
  <c r="CJ15" i="4"/>
  <c r="BP15" i="12" s="1"/>
  <c r="DT14" i="4"/>
  <c r="BI14"/>
  <c r="AR14" i="12" s="1"/>
  <c r="DT7" i="4"/>
  <c r="BR14"/>
  <c r="AZ14" i="12" s="1"/>
  <c r="AQ11" i="4"/>
  <c r="Y14"/>
  <c r="CA7"/>
  <c r="DK9"/>
  <c r="CN9" i="12" s="1"/>
  <c r="CS8" i="4"/>
  <c r="BX8" i="12" s="1"/>
  <c r="AQ9" i="4"/>
  <c r="CJ13"/>
  <c r="BP13" i="12" s="1"/>
  <c r="AZ9" i="4"/>
  <c r="AJ9" i="12" s="1"/>
  <c r="EL8" i="4"/>
  <c r="CS13"/>
  <c r="BX13" i="12" s="1"/>
  <c r="CS12" i="4"/>
  <c r="BX12" i="12" s="1"/>
  <c r="DT12" i="4"/>
  <c r="CA9"/>
  <c r="BR11"/>
  <c r="AZ11" i="12" s="1"/>
  <c r="CJ9" i="4"/>
  <c r="BP9" i="12" s="1"/>
  <c r="EL9" i="4"/>
  <c r="EL10"/>
  <c r="EC10"/>
  <c r="EC11"/>
  <c r="BH36" i="13"/>
  <c r="BL36" s="1"/>
  <c r="Q36" i="125" s="1"/>
  <c r="D34" i="12"/>
  <c r="H34" s="1"/>
  <c r="B34" i="125" s="1"/>
  <c r="CR34" i="12"/>
  <c r="X34" i="125" s="1"/>
  <c r="DL35" i="12"/>
  <c r="DP35" s="1"/>
  <c r="AD35" i="125" s="1"/>
  <c r="DL35" i="13"/>
  <c r="DP35" s="1"/>
  <c r="AE35" i="125" s="1"/>
  <c r="CF34" i="13"/>
  <c r="CJ34" s="1"/>
  <c r="W34" i="125" s="1"/>
  <c r="BX33" i="13"/>
  <c r="CB33" s="1"/>
  <c r="U33" i="125" s="1"/>
  <c r="BP32" i="13"/>
  <c r="BT32" s="1"/>
  <c r="S32" i="125" s="1"/>
  <c r="BT32" i="12"/>
  <c r="R32" i="125" s="1"/>
  <c r="AJ31" i="13"/>
  <c r="AN31" s="1"/>
  <c r="K31" i="125" s="1"/>
  <c r="AN31" i="12"/>
  <c r="J31" i="125" s="1"/>
  <c r="CV29" i="13"/>
  <c r="CZ29" s="1"/>
  <c r="AA29" i="125" s="1"/>
  <c r="CV29" i="12"/>
  <c r="CZ29" s="1"/>
  <c r="Z29" i="125" s="1"/>
  <c r="CN26" i="13"/>
  <c r="CR26" s="1"/>
  <c r="Y26" i="125" s="1"/>
  <c r="CR26" i="12"/>
  <c r="X26" i="125" s="1"/>
  <c r="AJ28" i="13"/>
  <c r="AN28" s="1"/>
  <c r="K28" i="125" s="1"/>
  <c r="T21" i="13"/>
  <c r="X21" s="1"/>
  <c r="G21" i="125" s="1"/>
  <c r="X21" i="12"/>
  <c r="F21" i="125" s="1"/>
  <c r="CN22" i="13"/>
  <c r="CR22" s="1"/>
  <c r="Y22" i="125" s="1"/>
  <c r="CR22" i="12"/>
  <c r="X22" i="125" s="1"/>
  <c r="D20" i="12"/>
  <c r="H20" s="1"/>
  <c r="B20" i="125" s="1"/>
  <c r="D20" i="13"/>
  <c r="H20" s="1"/>
  <c r="C20" i="125" s="1"/>
  <c r="AZ20" i="13"/>
  <c r="BD20" s="1"/>
  <c r="O20" i="125" s="1"/>
  <c r="BD20" i="12"/>
  <c r="N20" i="125" s="1"/>
  <c r="CN16" i="13"/>
  <c r="CR16" s="1"/>
  <c r="Y16" i="125" s="1"/>
  <c r="CR16" i="12"/>
  <c r="X16" i="125" s="1"/>
  <c r="DL5" i="12"/>
  <c r="DP5" s="1"/>
  <c r="AD5" i="125" s="1"/>
  <c r="DL5" i="13"/>
  <c r="DP5" s="1"/>
  <c r="AE5" i="125" s="1"/>
  <c r="CV16" i="12"/>
  <c r="CZ16" s="1"/>
  <c r="Z16" i="125" s="1"/>
  <c r="CV16" i="13"/>
  <c r="CZ16" s="1"/>
  <c r="AA16" i="125" s="1"/>
  <c r="AH38" i="4"/>
  <c r="CA38"/>
  <c r="DK38"/>
  <c r="DK37"/>
  <c r="CN37" i="12" s="1"/>
  <c r="CS38" i="4"/>
  <c r="EL37"/>
  <c r="AH34"/>
  <c r="T34" i="12" s="1"/>
  <c r="BI38" i="4"/>
  <c r="BR37"/>
  <c r="AZ37" i="12" s="1"/>
  <c r="EL36" i="4"/>
  <c r="AH33"/>
  <c r="T33" i="12" s="1"/>
  <c r="DK35" i="4"/>
  <c r="CN35" i="12" s="1"/>
  <c r="CA34" i="4"/>
  <c r="AZ36"/>
  <c r="AJ36" i="12" s="1"/>
  <c r="Y36" i="4"/>
  <c r="DT35"/>
  <c r="DB35"/>
  <c r="EL34"/>
  <c r="AH31"/>
  <c r="T31" i="12" s="1"/>
  <c r="CS34" i="4"/>
  <c r="BX34" i="12" s="1"/>
  <c r="CA32" i="4"/>
  <c r="DT34"/>
  <c r="AH30"/>
  <c r="T30" i="12" s="1"/>
  <c r="DB33" i="4"/>
  <c r="CJ33"/>
  <c r="BP33" i="12" s="1"/>
  <c r="EC33" i="4"/>
  <c r="AH29"/>
  <c r="T29" i="12" s="1"/>
  <c r="CS32" i="4"/>
  <c r="BX32" i="12" s="1"/>
  <c r="EC32" i="4"/>
  <c r="CA30"/>
  <c r="EL30"/>
  <c r="CS31"/>
  <c r="BX31" i="12" s="1"/>
  <c r="AH27" i="4"/>
  <c r="T27" i="12" s="1"/>
  <c r="CA29" i="4"/>
  <c r="DK28"/>
  <c r="CN28" i="12" s="1"/>
  <c r="Y30" i="4"/>
  <c r="CA28"/>
  <c r="CS30"/>
  <c r="BX30" i="12" s="1"/>
  <c r="AH25" i="4"/>
  <c r="T25" i="12" s="1"/>
  <c r="BR29" i="4"/>
  <c r="AZ29" i="12" s="1"/>
  <c r="CJ29" i="4"/>
  <c r="BP29" i="12" s="1"/>
  <c r="Y29" i="4"/>
  <c r="Y28"/>
  <c r="CA26"/>
  <c r="BR28"/>
  <c r="AZ28" i="12" s="1"/>
  <c r="DK25" i="4"/>
  <c r="CN25" i="12" s="1"/>
  <c r="AH23" i="4"/>
  <c r="T23" i="12" s="1"/>
  <c r="CA25" i="4"/>
  <c r="BR27"/>
  <c r="AZ27" i="12" s="1"/>
  <c r="CJ26" i="4"/>
  <c r="BP26" i="12" s="1"/>
  <c r="Y26" i="4"/>
  <c r="EL25"/>
  <c r="BI26"/>
  <c r="AR26" i="12" s="1"/>
  <c r="DB25" i="4"/>
  <c r="BR25"/>
  <c r="AZ25" i="12" s="1"/>
  <c r="EL24" i="4"/>
  <c r="BI25"/>
  <c r="AR25" i="12" s="1"/>
  <c r="BR24" i="4"/>
  <c r="AZ24" i="12" s="1"/>
  <c r="P21" i="4"/>
  <c r="AZ24"/>
  <c r="AJ24" i="12" s="1"/>
  <c r="CJ24" i="4"/>
  <c r="BP24" i="12" s="1"/>
  <c r="EC23" i="4"/>
  <c r="AH19"/>
  <c r="T19" i="12" s="1"/>
  <c r="DT23" i="4"/>
  <c r="DK21"/>
  <c r="CN21" i="12" s="1"/>
  <c r="DK20" i="4"/>
  <c r="CN20" i="12" s="1"/>
  <c r="DT22" i="4"/>
  <c r="EC22"/>
  <c r="P18"/>
  <c r="Y21"/>
  <c r="DB21"/>
  <c r="AQ18"/>
  <c r="CA19"/>
  <c r="DT20"/>
  <c r="BI20"/>
  <c r="AR20" i="12" s="1"/>
  <c r="EC20" i="4"/>
  <c r="BI19"/>
  <c r="AR19" i="12" s="1"/>
  <c r="AZ19" i="4"/>
  <c r="AJ19" i="12" s="1"/>
  <c r="P16" i="4"/>
  <c r="DB9"/>
  <c r="DB8"/>
  <c r="P5"/>
  <c r="DT18"/>
  <c r="Y18"/>
  <c r="AZ18"/>
  <c r="AJ18" i="12" s="1"/>
  <c r="AH5" i="4"/>
  <c r="T5" i="12" s="1"/>
  <c r="AZ17" i="4"/>
  <c r="AJ17" i="12" s="1"/>
  <c r="BI4" i="4"/>
  <c r="AR4" i="12" s="1"/>
  <c r="BR5" i="4"/>
  <c r="AZ5" i="12" s="1"/>
  <c r="EL16" i="4"/>
  <c r="EL4"/>
  <c r="EC17"/>
  <c r="AH13"/>
  <c r="T13" i="12" s="1"/>
  <c r="CJ17" i="4"/>
  <c r="BP17" i="12" s="1"/>
  <c r="CJ16" i="4"/>
  <c r="BP16" i="12" s="1"/>
  <c r="P13" i="4"/>
  <c r="P6"/>
  <c r="AH12"/>
  <c r="T12" i="12" s="1"/>
  <c r="AQ4" i="4"/>
  <c r="DB12"/>
  <c r="DB16"/>
  <c r="Y15"/>
  <c r="AZ7"/>
  <c r="AJ7" i="12" s="1"/>
  <c r="DB15" i="4"/>
  <c r="DB13"/>
  <c r="CA6"/>
  <c r="EC15"/>
  <c r="P7"/>
  <c r="CJ6"/>
  <c r="BP6" i="12" s="1"/>
  <c r="EC14" i="4"/>
  <c r="P11"/>
  <c r="DK12"/>
  <c r="CN12" i="12" s="1"/>
  <c r="BR8" i="4"/>
  <c r="AZ8" i="12" s="1"/>
  <c r="AZ8" i="4"/>
  <c r="AJ8" i="12" s="1"/>
  <c r="CS14" i="4"/>
  <c r="BX14" i="12" s="1"/>
  <c r="EL12" i="4"/>
  <c r="Y9"/>
  <c r="CA11"/>
  <c r="BI13"/>
  <c r="AR13" i="12" s="1"/>
  <c r="CA8" i="4"/>
  <c r="EC8"/>
  <c r="DK11"/>
  <c r="CN11" i="12" s="1"/>
  <c r="BI8" i="4"/>
  <c r="AR8" i="12" s="1"/>
  <c r="BR10" i="4"/>
  <c r="AZ10" i="12" s="1"/>
  <c r="AZ12" i="4"/>
  <c r="AJ12" i="12" s="1"/>
  <c r="DT8" i="4"/>
  <c r="EC12"/>
  <c r="AZ11"/>
  <c r="AJ11" i="12" s="1"/>
  <c r="EC9" i="4"/>
  <c r="Y10"/>
  <c r="L14" i="274"/>
  <c r="L8"/>
  <c r="AJ5" i="13" l="1"/>
  <c r="AN5" s="1"/>
  <c r="K5" i="125" s="1"/>
  <c r="AJ34" i="13"/>
  <c r="AN34" s="1"/>
  <c r="K34" i="125" s="1"/>
  <c r="CF7" i="13"/>
  <c r="CJ7" s="1"/>
  <c r="W7" i="125" s="1"/>
  <c r="DL26" i="13"/>
  <c r="DP26" s="1"/>
  <c r="AE26" i="125" s="1"/>
  <c r="T26" i="13"/>
  <c r="X26" s="1"/>
  <c r="G26" i="125" s="1"/>
  <c r="DL20" i="13"/>
  <c r="DP20" s="1"/>
  <c r="AE20" i="125" s="1"/>
  <c r="DB43" i="4"/>
  <c r="CV5" i="13"/>
  <c r="CZ5" s="1"/>
  <c r="AA5" i="125" s="1"/>
  <c r="DL17" i="13"/>
  <c r="DP17" s="1"/>
  <c r="AE17" i="125" s="1"/>
  <c r="CV33" i="13"/>
  <c r="CZ33" s="1"/>
  <c r="AA33" i="125" s="1"/>
  <c r="AJ30" i="13"/>
  <c r="AN30" s="1"/>
  <c r="K30" i="125" s="1"/>
  <c r="D36" i="12"/>
  <c r="H36" s="1"/>
  <c r="B36" i="125" s="1"/>
  <c r="CF18" i="13"/>
  <c r="CJ18" s="1"/>
  <c r="W18" i="125" s="1"/>
  <c r="AJ25" i="13"/>
  <c r="AN25" s="1"/>
  <c r="K25" i="125" s="1"/>
  <c r="AB15" i="13"/>
  <c r="AF15" s="1"/>
  <c r="I15" i="125" s="1"/>
  <c r="BD22" i="12"/>
  <c r="N22" i="125" s="1"/>
  <c r="DD26" i="13"/>
  <c r="DH26" s="1"/>
  <c r="AC26" i="125" s="1"/>
  <c r="BT35" i="12"/>
  <c r="R35" i="125" s="1"/>
  <c r="AZ43" i="4"/>
  <c r="BD26" i="12"/>
  <c r="N26" i="125" s="1"/>
  <c r="BT30" i="12"/>
  <c r="R30" i="125" s="1"/>
  <c r="L34" i="13"/>
  <c r="P34" s="1"/>
  <c r="E34" i="125" s="1"/>
  <c r="AB19" i="13"/>
  <c r="AF19" s="1"/>
  <c r="I19" i="125" s="1"/>
  <c r="L10" i="13"/>
  <c r="P10" s="1"/>
  <c r="E10" i="125" s="1"/>
  <c r="L10" i="12"/>
  <c r="P10" s="1"/>
  <c r="D10" i="125" s="1"/>
  <c r="AJ8" i="13"/>
  <c r="AN8" s="1"/>
  <c r="K8" i="125" s="1"/>
  <c r="AN8" i="12"/>
  <c r="J8" i="125" s="1"/>
  <c r="T12" i="13"/>
  <c r="X12" s="1"/>
  <c r="G12" i="125" s="1"/>
  <c r="X12" i="12"/>
  <c r="F12" i="125" s="1"/>
  <c r="DL16" i="13"/>
  <c r="DP16" s="1"/>
  <c r="AE16" i="125" s="1"/>
  <c r="DL16" i="12"/>
  <c r="DP16" s="1"/>
  <c r="AD16" i="125" s="1"/>
  <c r="CV20" i="12"/>
  <c r="CZ20" s="1"/>
  <c r="Z20" i="125" s="1"/>
  <c r="CV20" i="13"/>
  <c r="CZ20" s="1"/>
  <c r="AA20" i="125" s="1"/>
  <c r="AZ24" i="13"/>
  <c r="BD24" s="1"/>
  <c r="O24" i="125" s="1"/>
  <c r="BD24" i="12"/>
  <c r="N24" i="125" s="1"/>
  <c r="BP26" i="13"/>
  <c r="BT26" s="1"/>
  <c r="S26" i="125" s="1"/>
  <c r="BT26" i="12"/>
  <c r="R26" i="125" s="1"/>
  <c r="L29" i="12"/>
  <c r="P29" s="1"/>
  <c r="D29" i="125" s="1"/>
  <c r="L29" i="13"/>
  <c r="P29" s="1"/>
  <c r="E29" i="125" s="1"/>
  <c r="DD33" i="12"/>
  <c r="DH33" s="1"/>
  <c r="AB33" i="125" s="1"/>
  <c r="DD33" i="13"/>
  <c r="DH33" s="1"/>
  <c r="AC33" i="125" s="1"/>
  <c r="AJ36" i="13"/>
  <c r="AN36" s="1"/>
  <c r="K36" i="125" s="1"/>
  <c r="AN36" i="12"/>
  <c r="J36" i="125" s="1"/>
  <c r="DL37" i="13"/>
  <c r="DP37" s="1"/>
  <c r="AE37" i="125" s="1"/>
  <c r="DL37" i="12"/>
  <c r="DP37" s="1"/>
  <c r="AD37" i="125" s="1"/>
  <c r="BH38" i="12"/>
  <c r="CA43" i="4"/>
  <c r="BH38" i="13"/>
  <c r="DL8"/>
  <c r="DP8" s="1"/>
  <c r="AE8" i="125" s="1"/>
  <c r="DL8" i="12"/>
  <c r="DP8" s="1"/>
  <c r="AD8" i="125" s="1"/>
  <c r="AJ6" i="13"/>
  <c r="AN6" s="1"/>
  <c r="K6" i="125" s="1"/>
  <c r="AN6" i="12"/>
  <c r="J6" i="125" s="1"/>
  <c r="T14" i="13"/>
  <c r="X14" s="1"/>
  <c r="G14" i="125" s="1"/>
  <c r="X14" i="12"/>
  <c r="F14" i="125" s="1"/>
  <c r="DD24" i="12"/>
  <c r="DH24" s="1"/>
  <c r="AB24" i="125" s="1"/>
  <c r="DD24" i="13"/>
  <c r="DH24" s="1"/>
  <c r="AC24" i="125" s="1"/>
  <c r="AR31" i="13"/>
  <c r="AV31" s="1"/>
  <c r="M31" i="125" s="1"/>
  <c r="AV31" i="12"/>
  <c r="L31" i="125" s="1"/>
  <c r="BP36" i="13"/>
  <c r="BT36" s="1"/>
  <c r="S36" i="125" s="1"/>
  <c r="BT36" i="12"/>
  <c r="R36" i="125" s="1"/>
  <c r="G64" i="4"/>
  <c r="G63"/>
  <c r="CV13" i="12"/>
  <c r="CZ13" s="1"/>
  <c r="Z13" i="125" s="1"/>
  <c r="CV13" i="13"/>
  <c r="CZ13" s="1"/>
  <c r="AA13" i="125" s="1"/>
  <c r="CN14" i="13"/>
  <c r="CR14" s="1"/>
  <c r="Y14" i="125" s="1"/>
  <c r="CR14" i="12"/>
  <c r="X14" i="125" s="1"/>
  <c r="AZ36" i="13"/>
  <c r="BD36" s="1"/>
  <c r="O36" i="125" s="1"/>
  <c r="BD36" i="12"/>
  <c r="N36" i="125" s="1"/>
  <c r="DD9" i="12"/>
  <c r="DH9" s="1"/>
  <c r="AB9" i="125" s="1"/>
  <c r="DD9" i="13"/>
  <c r="DH9" s="1"/>
  <c r="AC9" i="125" s="1"/>
  <c r="AJ12" i="13"/>
  <c r="AN12" s="1"/>
  <c r="K12" i="125" s="1"/>
  <c r="AN12" i="12"/>
  <c r="J12" i="125" s="1"/>
  <c r="DD8" i="12"/>
  <c r="DH8" s="1"/>
  <c r="AB8" i="125" s="1"/>
  <c r="DD8" i="13"/>
  <c r="DH8" s="1"/>
  <c r="AC8" i="125" s="1"/>
  <c r="L9" i="13"/>
  <c r="P9" s="1"/>
  <c r="E9" i="125" s="1"/>
  <c r="L9" i="12"/>
  <c r="P9" s="1"/>
  <c r="D9" i="125" s="1"/>
  <c r="AZ8" i="13"/>
  <c r="BD8" s="1"/>
  <c r="O8" i="125" s="1"/>
  <c r="BD8" i="12"/>
  <c r="N8" i="125" s="1"/>
  <c r="BP6" i="13"/>
  <c r="BT6" s="1"/>
  <c r="S6" i="125" s="1"/>
  <c r="BT6" i="12"/>
  <c r="R6" i="125" s="1"/>
  <c r="CF13" i="12"/>
  <c r="CJ13" s="1"/>
  <c r="V13" i="125" s="1"/>
  <c r="CF13" i="13"/>
  <c r="CJ13" s="1"/>
  <c r="W13" i="125" s="1"/>
  <c r="CF16" i="12"/>
  <c r="CJ16" s="1"/>
  <c r="V16" i="125" s="1"/>
  <c r="CF16" i="13"/>
  <c r="CJ16" s="1"/>
  <c r="W16" i="125" s="1"/>
  <c r="D6" i="13"/>
  <c r="H6" s="1"/>
  <c r="C6" i="125" s="1"/>
  <c r="D6" i="12"/>
  <c r="H6" s="1"/>
  <c r="B6" i="125" s="1"/>
  <c r="T13" i="13"/>
  <c r="X13" s="1"/>
  <c r="G13" i="125" s="1"/>
  <c r="X13" i="12"/>
  <c r="F13" i="125" s="1"/>
  <c r="AZ5" i="13"/>
  <c r="BD5" s="1"/>
  <c r="O5" i="125" s="1"/>
  <c r="BD5" i="12"/>
  <c r="N5" i="125" s="1"/>
  <c r="AJ18" i="13"/>
  <c r="AN18" s="1"/>
  <c r="K18" i="125" s="1"/>
  <c r="AN18" i="12"/>
  <c r="J18" i="125" s="1"/>
  <c r="CF8" i="12"/>
  <c r="CJ8" s="1"/>
  <c r="V8" i="125" s="1"/>
  <c r="CF8" i="13"/>
  <c r="CJ8" s="1"/>
  <c r="W8" i="125" s="1"/>
  <c r="AR19" i="13"/>
  <c r="AV19" s="1"/>
  <c r="M19" i="125" s="1"/>
  <c r="AV19" i="12"/>
  <c r="L19" i="125" s="1"/>
  <c r="BH19" i="12"/>
  <c r="BL19" s="1"/>
  <c r="P19" i="125" s="1"/>
  <c r="BH19" i="13"/>
  <c r="BL19" s="1"/>
  <c r="Q19" i="125" s="1"/>
  <c r="D18" i="12"/>
  <c r="H18" s="1"/>
  <c r="B18" i="125" s="1"/>
  <c r="D18" i="13"/>
  <c r="H18" s="1"/>
  <c r="C18" i="125" s="1"/>
  <c r="CN21" i="13"/>
  <c r="CR21" s="1"/>
  <c r="Y21" i="125" s="1"/>
  <c r="CR21" i="12"/>
  <c r="X21" i="125" s="1"/>
  <c r="BP24" i="13"/>
  <c r="BT24" s="1"/>
  <c r="S24" i="125" s="1"/>
  <c r="BT24" i="12"/>
  <c r="R24" i="125" s="1"/>
  <c r="AR25" i="13"/>
  <c r="AV25" s="1"/>
  <c r="M25" i="125" s="1"/>
  <c r="AV25" i="12"/>
  <c r="L25" i="125" s="1"/>
  <c r="AR26" i="13"/>
  <c r="AV26" s="1"/>
  <c r="M26" i="125" s="1"/>
  <c r="AV26" i="12"/>
  <c r="L26" i="125" s="1"/>
  <c r="AZ27" i="13"/>
  <c r="BD27" s="1"/>
  <c r="O27" i="125" s="1"/>
  <c r="BD27" i="12"/>
  <c r="N27" i="125" s="1"/>
  <c r="AZ28" i="13"/>
  <c r="BD28" s="1"/>
  <c r="O28" i="125" s="1"/>
  <c r="BD28" i="12"/>
  <c r="N28" i="125" s="1"/>
  <c r="BP29" i="13"/>
  <c r="BT29" s="1"/>
  <c r="S29" i="125" s="1"/>
  <c r="BT29" i="12"/>
  <c r="R29" i="125" s="1"/>
  <c r="BH28" i="13"/>
  <c r="BL28" s="1"/>
  <c r="Q28" i="125" s="1"/>
  <c r="BH28" i="12"/>
  <c r="BL28" s="1"/>
  <c r="P28" i="125" s="1"/>
  <c r="T27" i="13"/>
  <c r="X27" s="1"/>
  <c r="G27" i="125" s="1"/>
  <c r="X27" i="12"/>
  <c r="F27" i="125" s="1"/>
  <c r="DD32" i="13"/>
  <c r="DH32" s="1"/>
  <c r="AC32" i="125" s="1"/>
  <c r="DD32" i="12"/>
  <c r="DH32" s="1"/>
  <c r="AB32" i="125" s="1"/>
  <c r="BP33" i="13"/>
  <c r="BT33" s="1"/>
  <c r="S33" i="125" s="1"/>
  <c r="BT33" i="12"/>
  <c r="R33" i="125" s="1"/>
  <c r="BH32" i="12"/>
  <c r="BL32" s="1"/>
  <c r="P32" i="125" s="1"/>
  <c r="BH32" i="13"/>
  <c r="BL32" s="1"/>
  <c r="Q32" i="125" s="1"/>
  <c r="CF35" i="12"/>
  <c r="CJ35" s="1"/>
  <c r="V35" i="125" s="1"/>
  <c r="CF35" i="13"/>
  <c r="CJ35" s="1"/>
  <c r="W35" i="125" s="1"/>
  <c r="BH34" i="12"/>
  <c r="BL34" s="1"/>
  <c r="P34" i="125" s="1"/>
  <c r="BH34" i="13"/>
  <c r="BL34" s="1"/>
  <c r="Q34" i="125" s="1"/>
  <c r="AZ37" i="13"/>
  <c r="BD37" s="1"/>
  <c r="O37" i="125" s="1"/>
  <c r="BD37" i="12"/>
  <c r="N37" i="125" s="1"/>
  <c r="BX38" i="12"/>
  <c r="CS43" i="4"/>
  <c r="T38" i="12"/>
  <c r="AH43" i="4"/>
  <c r="DL9" i="12"/>
  <c r="DP9" s="1"/>
  <c r="AD9" i="125" s="1"/>
  <c r="DL9" i="13"/>
  <c r="DP9" s="1"/>
  <c r="AE9" i="125" s="1"/>
  <c r="CV12" i="12"/>
  <c r="CZ12" s="1"/>
  <c r="Z12" i="125" s="1"/>
  <c r="CV12" i="13"/>
  <c r="CZ12" s="1"/>
  <c r="AA12" i="125" s="1"/>
  <c r="AJ9" i="13"/>
  <c r="AN9" s="1"/>
  <c r="K9" i="125" s="1"/>
  <c r="AN9" i="12"/>
  <c r="J9" i="125" s="1"/>
  <c r="CN9" i="13"/>
  <c r="CR9" s="1"/>
  <c r="Y9" i="125" s="1"/>
  <c r="CR9" i="12"/>
  <c r="X9" i="125" s="1"/>
  <c r="AZ14" i="13"/>
  <c r="BD14" s="1"/>
  <c r="O14" i="125" s="1"/>
  <c r="BD14" i="12"/>
  <c r="N14" i="125" s="1"/>
  <c r="BP15" i="13"/>
  <c r="BT15" s="1"/>
  <c r="S15" i="125" s="1"/>
  <c r="BT15" i="12"/>
  <c r="R15" i="125" s="1"/>
  <c r="CN13" i="13"/>
  <c r="CR13" s="1"/>
  <c r="Y13" i="125" s="1"/>
  <c r="CR13" i="12"/>
  <c r="X13" i="125" s="1"/>
  <c r="AZ6" i="13"/>
  <c r="BD6" s="1"/>
  <c r="O6" i="125" s="1"/>
  <c r="BD6" i="12"/>
  <c r="N6" i="125" s="1"/>
  <c r="DD16" i="12"/>
  <c r="DH16" s="1"/>
  <c r="AB16" i="125" s="1"/>
  <c r="DD16" i="13"/>
  <c r="DH16" s="1"/>
  <c r="AC16" i="125" s="1"/>
  <c r="AB5" i="12"/>
  <c r="AF5" s="1"/>
  <c r="H5" i="125" s="1"/>
  <c r="AB5" i="13"/>
  <c r="AF5" s="1"/>
  <c r="I5" i="125" s="1"/>
  <c r="AZ17" i="13"/>
  <c r="BD17" s="1"/>
  <c r="O17" i="125" s="1"/>
  <c r="BD17" i="12"/>
  <c r="N17" i="125" s="1"/>
  <c r="BP18" i="13"/>
  <c r="BT18" s="1"/>
  <c r="S18" i="125" s="1"/>
  <c r="BT18" i="12"/>
  <c r="R18" i="125" s="1"/>
  <c r="BP19" i="13"/>
  <c r="BT19" s="1"/>
  <c r="S19" i="125" s="1"/>
  <c r="BT19" i="12"/>
  <c r="R19" i="125" s="1"/>
  <c r="BH18" i="12"/>
  <c r="BL18" s="1"/>
  <c r="P18" i="125" s="1"/>
  <c r="BH18" i="13"/>
  <c r="BL18" s="1"/>
  <c r="Q18" i="125" s="1"/>
  <c r="AJ21" i="13"/>
  <c r="AN21" s="1"/>
  <c r="K21" i="125" s="1"/>
  <c r="AN21" i="12"/>
  <c r="J21" i="125" s="1"/>
  <c r="BH20" i="12"/>
  <c r="BL20" s="1"/>
  <c r="P20" i="125" s="1"/>
  <c r="BH20" i="13"/>
  <c r="BL20" s="1"/>
  <c r="Q20" i="125" s="1"/>
  <c r="L23" i="13"/>
  <c r="P23" s="1"/>
  <c r="E23" i="125" s="1"/>
  <c r="L23" i="12"/>
  <c r="P23" s="1"/>
  <c r="D23" i="125" s="1"/>
  <c r="L24" i="12"/>
  <c r="P24" s="1"/>
  <c r="D24" i="125" s="1"/>
  <c r="L24" i="13"/>
  <c r="P24" s="1"/>
  <c r="E24" i="125" s="1"/>
  <c r="CN23" i="13"/>
  <c r="CR23" s="1"/>
  <c r="Y23" i="125" s="1"/>
  <c r="CR23" i="12"/>
  <c r="X23" i="125" s="1"/>
  <c r="CN24" i="13"/>
  <c r="CR24" s="1"/>
  <c r="Y24" i="125" s="1"/>
  <c r="CR24" i="12"/>
  <c r="X24" i="125" s="1"/>
  <c r="BX27" i="13"/>
  <c r="CB27" s="1"/>
  <c r="U27" i="125" s="1"/>
  <c r="CB27" i="12"/>
  <c r="T27" i="125" s="1"/>
  <c r="CF28" i="12"/>
  <c r="CJ28" s="1"/>
  <c r="V28" i="125" s="1"/>
  <c r="CF28" i="13"/>
  <c r="CJ28" s="1"/>
  <c r="W28" i="125" s="1"/>
  <c r="BX29" i="13"/>
  <c r="CB29" s="1"/>
  <c r="U29" i="125" s="1"/>
  <c r="CB29" i="12"/>
  <c r="T29" i="125" s="1"/>
  <c r="CV30" i="12"/>
  <c r="CZ30" s="1"/>
  <c r="Z30" i="125" s="1"/>
  <c r="CV30" i="13"/>
  <c r="CZ30" s="1"/>
  <c r="AA30" i="125" s="1"/>
  <c r="CF31" i="12"/>
  <c r="CJ31" s="1"/>
  <c r="V31" i="125" s="1"/>
  <c r="CF31" i="13"/>
  <c r="CJ31" s="1"/>
  <c r="W31" i="125" s="1"/>
  <c r="CV32" i="12"/>
  <c r="CZ32" s="1"/>
  <c r="Z32" i="125" s="1"/>
  <c r="CV32" i="13"/>
  <c r="CZ32" s="1"/>
  <c r="AA32" i="125" s="1"/>
  <c r="AB30" i="12"/>
  <c r="AF30" s="1"/>
  <c r="H30" i="125" s="1"/>
  <c r="AB30" i="13"/>
  <c r="AF30" s="1"/>
  <c r="I30" i="125" s="1"/>
  <c r="AZ34" i="13"/>
  <c r="BD34" s="1"/>
  <c r="O34" i="125" s="1"/>
  <c r="BD34" i="12"/>
  <c r="N34" i="125" s="1"/>
  <c r="AJ35" i="13"/>
  <c r="AN35" s="1"/>
  <c r="K35" i="125" s="1"/>
  <c r="AN35" i="12"/>
  <c r="J35" i="125" s="1"/>
  <c r="CV36" i="13"/>
  <c r="CZ36" s="1"/>
  <c r="AA36" i="125" s="1"/>
  <c r="CV36" i="12"/>
  <c r="CZ36" s="1"/>
  <c r="Z36" i="125" s="1"/>
  <c r="D35" i="13"/>
  <c r="H35" s="1"/>
  <c r="C35" i="125" s="1"/>
  <c r="D35" i="12"/>
  <c r="H35" s="1"/>
  <c r="B35" i="125" s="1"/>
  <c r="T35" i="13"/>
  <c r="X35" s="1"/>
  <c r="G35" i="125" s="1"/>
  <c r="X35" i="12"/>
  <c r="F35" i="125" s="1"/>
  <c r="CJ38" i="12"/>
  <c r="V38" i="125" s="1"/>
  <c r="AR10" i="13"/>
  <c r="AV10" s="1"/>
  <c r="M10" i="125" s="1"/>
  <c r="AV10" i="12"/>
  <c r="L10" i="125" s="1"/>
  <c r="DL11" i="12"/>
  <c r="DP11" s="1"/>
  <c r="AD11" i="125" s="1"/>
  <c r="DL11" i="13"/>
  <c r="DP11" s="1"/>
  <c r="AE11" i="125" s="1"/>
  <c r="L12" i="12"/>
  <c r="P12" s="1"/>
  <c r="D12" i="125" s="1"/>
  <c r="L12" i="13"/>
  <c r="P12" s="1"/>
  <c r="E12" i="125" s="1"/>
  <c r="D9" i="13"/>
  <c r="H9" s="1"/>
  <c r="C9" i="125" s="1"/>
  <c r="D9" i="12"/>
  <c r="H9" s="1"/>
  <c r="B9" i="125" s="1"/>
  <c r="BP8" i="13"/>
  <c r="BT8" s="1"/>
  <c r="S8" i="125" s="1"/>
  <c r="BT8" i="12"/>
  <c r="R8" i="125" s="1"/>
  <c r="DL7" i="12"/>
  <c r="DP7" s="1"/>
  <c r="AD7" i="125" s="1"/>
  <c r="DL7" i="13"/>
  <c r="DP7" s="1"/>
  <c r="AE7" i="125" s="1"/>
  <c r="AB12" i="12"/>
  <c r="AF12" s="1"/>
  <c r="H12" i="125" s="1"/>
  <c r="AB12" i="13"/>
  <c r="AF12" s="1"/>
  <c r="I12" i="125" s="1"/>
  <c r="CN7" i="13"/>
  <c r="CR7" s="1"/>
  <c r="Y7" i="125" s="1"/>
  <c r="CR7" i="12"/>
  <c r="X7" i="125" s="1"/>
  <c r="BH14" i="13"/>
  <c r="BL14" s="1"/>
  <c r="Q14" i="125" s="1"/>
  <c r="BH14" i="12"/>
  <c r="BL14" s="1"/>
  <c r="P14" i="125" s="1"/>
  <c r="BX16" i="13"/>
  <c r="CB16" s="1"/>
  <c r="U16" i="125" s="1"/>
  <c r="CB16" i="12"/>
  <c r="T16" i="125" s="1"/>
  <c r="CN15" i="13"/>
  <c r="CR15" s="1"/>
  <c r="Y15" i="125" s="1"/>
  <c r="CR15" i="12"/>
  <c r="X15" i="125" s="1"/>
  <c r="BX17" i="13"/>
  <c r="CB17" s="1"/>
  <c r="U17" i="125" s="1"/>
  <c r="CB17" i="12"/>
  <c r="T17" i="125" s="1"/>
  <c r="D15" i="13"/>
  <c r="H15" s="1"/>
  <c r="C15" i="125" s="1"/>
  <c r="D15" i="12"/>
  <c r="H15" s="1"/>
  <c r="B15" i="125" s="1"/>
  <c r="BX19" i="13"/>
  <c r="CB19" s="1"/>
  <c r="U19" i="125" s="1"/>
  <c r="CB19" i="12"/>
  <c r="T19" i="125" s="1"/>
  <c r="AJ20" i="13"/>
  <c r="AN20" s="1"/>
  <c r="K20" i="125" s="1"/>
  <c r="AN20" i="12"/>
  <c r="J20" i="125" s="1"/>
  <c r="CN19" i="13"/>
  <c r="CR19" s="1"/>
  <c r="Y19" i="125" s="1"/>
  <c r="CR19" i="12"/>
  <c r="X19" i="125" s="1"/>
  <c r="L22" i="12"/>
  <c r="P22" s="1"/>
  <c r="D22" i="125" s="1"/>
  <c r="L22" i="13"/>
  <c r="P22" s="1"/>
  <c r="E22" i="125" s="1"/>
  <c r="AZ23" i="13"/>
  <c r="BD23" s="1"/>
  <c r="O23" i="125" s="1"/>
  <c r="BD23" i="12"/>
  <c r="N23" i="125" s="1"/>
  <c r="CF24" i="12"/>
  <c r="CJ24" s="1"/>
  <c r="V24" i="125" s="1"/>
  <c r="CF24" i="13"/>
  <c r="CJ24" s="1"/>
  <c r="W24" i="125" s="1"/>
  <c r="D22" i="12"/>
  <c r="H22" s="1"/>
  <c r="B22" i="125" s="1"/>
  <c r="D22" i="13"/>
  <c r="H22" s="1"/>
  <c r="C22" i="125" s="1"/>
  <c r="AJ26" i="13"/>
  <c r="AN26" s="1"/>
  <c r="K26" i="125" s="1"/>
  <c r="AN26" i="12"/>
  <c r="J26" i="125" s="1"/>
  <c r="AB24" i="12"/>
  <c r="AF24" s="1"/>
  <c r="H24" i="125" s="1"/>
  <c r="AB24" i="13"/>
  <c r="AF24" s="1"/>
  <c r="I24" i="125" s="1"/>
  <c r="CV28" i="13"/>
  <c r="CZ28" s="1"/>
  <c r="AA28" i="125" s="1"/>
  <c r="CV28" i="12"/>
  <c r="CZ28" s="1"/>
  <c r="Z28" i="125" s="1"/>
  <c r="CN27" i="13"/>
  <c r="CR27" s="1"/>
  <c r="Y27" i="125" s="1"/>
  <c r="CR27" i="12"/>
  <c r="X27" i="125" s="1"/>
  <c r="DL29" i="12"/>
  <c r="DP29" s="1"/>
  <c r="AD29" i="125" s="1"/>
  <c r="DL29" i="13"/>
  <c r="DP29" s="1"/>
  <c r="AE29" i="125" s="1"/>
  <c r="AZ31" i="13"/>
  <c r="BD31" s="1"/>
  <c r="O31" i="125" s="1"/>
  <c r="BD31" i="12"/>
  <c r="N31" i="125" s="1"/>
  <c r="D29" i="13"/>
  <c r="H29" s="1"/>
  <c r="C29" i="125" s="1"/>
  <c r="D29" i="12"/>
  <c r="H29" s="1"/>
  <c r="B29" i="125" s="1"/>
  <c r="DL32" i="12"/>
  <c r="DP32" s="1"/>
  <c r="AD32" i="125" s="1"/>
  <c r="DL32" i="13"/>
  <c r="DP32" s="1"/>
  <c r="AE32" i="125" s="1"/>
  <c r="BH33" i="12"/>
  <c r="BL33" s="1"/>
  <c r="P33" i="125" s="1"/>
  <c r="BH33" i="13"/>
  <c r="BL33" s="1"/>
  <c r="Q33" i="125" s="1"/>
  <c r="AR36" i="13"/>
  <c r="AV36" s="1"/>
  <c r="M36" i="125" s="1"/>
  <c r="AV36" i="12"/>
  <c r="L36" i="125" s="1"/>
  <c r="AR37" i="13"/>
  <c r="AV37" s="1"/>
  <c r="M37" i="125" s="1"/>
  <c r="AV37" i="12"/>
  <c r="L37" i="125" s="1"/>
  <c r="BP38" i="12"/>
  <c r="CJ43" i="4"/>
  <c r="DL38" i="12"/>
  <c r="EL43" i="4"/>
  <c r="DL38" i="13"/>
  <c r="BP11"/>
  <c r="BT11" s="1"/>
  <c r="S11" i="125" s="1"/>
  <c r="BT11" i="12"/>
  <c r="R11" i="125" s="1"/>
  <c r="BX9" i="13"/>
  <c r="CB9" s="1"/>
  <c r="U9" i="125" s="1"/>
  <c r="CB9" i="12"/>
  <c r="T9" i="125" s="1"/>
  <c r="AJ13" i="13"/>
  <c r="AN13" s="1"/>
  <c r="K13" i="125" s="1"/>
  <c r="AN13" i="12"/>
  <c r="J13" i="125" s="1"/>
  <c r="DD13" i="13"/>
  <c r="DH13" s="1"/>
  <c r="AC13" i="125" s="1"/>
  <c r="DD13" i="12"/>
  <c r="DH13" s="1"/>
  <c r="AB13" i="125" s="1"/>
  <c r="T10" i="13"/>
  <c r="X10" s="1"/>
  <c r="G10" i="125" s="1"/>
  <c r="X10" i="12"/>
  <c r="F10" i="125" s="1"/>
  <c r="AB8" i="13"/>
  <c r="AF8" s="1"/>
  <c r="I8" i="125" s="1"/>
  <c r="AB8" i="12"/>
  <c r="AF8" s="1"/>
  <c r="H8" i="125" s="1"/>
  <c r="AJ15" i="13"/>
  <c r="AN15" s="1"/>
  <c r="K15" i="125" s="1"/>
  <c r="AN15" i="12"/>
  <c r="J15" i="125" s="1"/>
  <c r="BH13" i="12"/>
  <c r="BL13" s="1"/>
  <c r="P13" i="125" s="1"/>
  <c r="BH13" i="13"/>
  <c r="BL13" s="1"/>
  <c r="Q13" i="125" s="1"/>
  <c r="AR16" i="13"/>
  <c r="AV16" s="1"/>
  <c r="M16" i="125" s="1"/>
  <c r="AV16" i="12"/>
  <c r="L16" i="125" s="1"/>
  <c r="CV8" i="12"/>
  <c r="CZ8" s="1"/>
  <c r="Z8" i="125" s="1"/>
  <c r="CV8" i="13"/>
  <c r="CZ8" s="1"/>
  <c r="AA8" i="125" s="1"/>
  <c r="BH11" i="13"/>
  <c r="BL11" s="1"/>
  <c r="Q11" i="125" s="1"/>
  <c r="BH11" i="12"/>
  <c r="BL11" s="1"/>
  <c r="P11" i="125" s="1"/>
  <c r="BH6" i="13"/>
  <c r="BL6" s="1"/>
  <c r="Q6" i="125" s="1"/>
  <c r="BH6" i="12"/>
  <c r="BL6" s="1"/>
  <c r="P6" i="125" s="1"/>
  <c r="BP17" i="13"/>
  <c r="BT17" s="1"/>
  <c r="S17" i="125" s="1"/>
  <c r="BT17" i="12"/>
  <c r="R17" i="125" s="1"/>
  <c r="D5" i="13"/>
  <c r="D5" i="12"/>
  <c r="H5" s="1"/>
  <c r="B5" i="125" s="1"/>
  <c r="CN20" i="13"/>
  <c r="CR20" s="1"/>
  <c r="Y20" i="125" s="1"/>
  <c r="CR20" i="12"/>
  <c r="X20" i="125" s="1"/>
  <c r="CF25" i="12"/>
  <c r="CJ25" s="1"/>
  <c r="V25" i="125" s="1"/>
  <c r="CF25" i="13"/>
  <c r="CJ25" s="1"/>
  <c r="W25" i="125" s="1"/>
  <c r="BX30" i="13"/>
  <c r="CB30" s="1"/>
  <c r="U30" i="125" s="1"/>
  <c r="CB30" i="12"/>
  <c r="T30" i="125" s="1"/>
  <c r="BH30" i="12"/>
  <c r="BL30" s="1"/>
  <c r="P30" i="125" s="1"/>
  <c r="BH30" i="13"/>
  <c r="BL30" s="1"/>
  <c r="Q30" i="125" s="1"/>
  <c r="CV34" i="12"/>
  <c r="CZ34" s="1"/>
  <c r="Z34" i="125" s="1"/>
  <c r="CV34" i="13"/>
  <c r="CZ34" s="1"/>
  <c r="AA34" i="125" s="1"/>
  <c r="DL36" i="13"/>
  <c r="DP36" s="1"/>
  <c r="AE36" i="125" s="1"/>
  <c r="DL36" i="12"/>
  <c r="DP36" s="1"/>
  <c r="AD36" i="125" s="1"/>
  <c r="BX8" i="13"/>
  <c r="CB8" s="1"/>
  <c r="U8" i="125" s="1"/>
  <c r="CB8" i="12"/>
  <c r="T8" i="125" s="1"/>
  <c r="D12" i="12"/>
  <c r="H12" s="1"/>
  <c r="B12" i="125" s="1"/>
  <c r="D12" i="13"/>
  <c r="H12" s="1"/>
  <c r="C12" i="125" s="1"/>
  <c r="BP4" i="13"/>
  <c r="BT4" s="1"/>
  <c r="S4" i="125" s="1"/>
  <c r="BT4" i="12"/>
  <c r="R4" i="125" s="1"/>
  <c r="CV19" i="12"/>
  <c r="CZ19" s="1"/>
  <c r="Z19" i="125" s="1"/>
  <c r="CV19" i="13"/>
  <c r="CZ19" s="1"/>
  <c r="AA19" i="125" s="1"/>
  <c r="CF22" i="12"/>
  <c r="CJ22" s="1"/>
  <c r="V22" i="125" s="1"/>
  <c r="CF22" i="13"/>
  <c r="CJ22" s="1"/>
  <c r="W22" i="125" s="1"/>
  <c r="BX28" i="13"/>
  <c r="CB28" s="1"/>
  <c r="U28" i="125" s="1"/>
  <c r="CB28" i="12"/>
  <c r="T28" i="125" s="1"/>
  <c r="CF32" i="12"/>
  <c r="CJ32" s="1"/>
  <c r="V32" i="125" s="1"/>
  <c r="CF32" i="13"/>
  <c r="CJ32" s="1"/>
  <c r="W32" i="125" s="1"/>
  <c r="AZ35" i="13"/>
  <c r="BD35" s="1"/>
  <c r="O35" i="125" s="1"/>
  <c r="BD35" i="12"/>
  <c r="N35" i="125" s="1"/>
  <c r="BP10" i="13"/>
  <c r="BT10" s="1"/>
  <c r="S10" i="125" s="1"/>
  <c r="BT10" i="12"/>
  <c r="R10" i="125" s="1"/>
  <c r="AZ7" i="13"/>
  <c r="BD7" s="1"/>
  <c r="O7" i="125" s="1"/>
  <c r="BD7" i="12"/>
  <c r="N7" i="125" s="1"/>
  <c r="T4" i="13"/>
  <c r="X4" s="1"/>
  <c r="G4" i="125" s="1"/>
  <c r="X4" i="12"/>
  <c r="F4" i="125" s="1"/>
  <c r="BH5" i="12"/>
  <c r="BL5" s="1"/>
  <c r="P5" i="125" s="1"/>
  <c r="BH5" i="13"/>
  <c r="BL5" s="1"/>
  <c r="Q5" i="125" s="1"/>
  <c r="DL21" i="13"/>
  <c r="DP21" s="1"/>
  <c r="AE21" i="125" s="1"/>
  <c r="DL21" i="12"/>
  <c r="DP21" s="1"/>
  <c r="AD21" i="125" s="1"/>
  <c r="AJ27" i="13"/>
  <c r="AN27" s="1"/>
  <c r="K27" i="125" s="1"/>
  <c r="AN27" i="12"/>
  <c r="J27" i="125" s="1"/>
  <c r="CF30" i="12"/>
  <c r="CJ30" s="1"/>
  <c r="V30" i="125" s="1"/>
  <c r="CF30" i="13"/>
  <c r="CJ30" s="1"/>
  <c r="W30" i="125" s="1"/>
  <c r="AR33" i="13"/>
  <c r="AV33" s="1"/>
  <c r="M33" i="125" s="1"/>
  <c r="AV33" i="12"/>
  <c r="L33" i="125" s="1"/>
  <c r="BH35" i="12"/>
  <c r="BL35" s="1"/>
  <c r="P35" i="125" s="1"/>
  <c r="BH35" i="13"/>
  <c r="BL35" s="1"/>
  <c r="Q35" i="125" s="1"/>
  <c r="AR11" i="13"/>
  <c r="AV11" s="1"/>
  <c r="M11" i="125" s="1"/>
  <c r="AV11" i="12"/>
  <c r="L11" i="125" s="1"/>
  <c r="L7" i="13"/>
  <c r="P7" s="1"/>
  <c r="E7" i="125" s="1"/>
  <c r="L7" i="12"/>
  <c r="P7" s="1"/>
  <c r="D7" i="125" s="1"/>
  <c r="AB7" i="13"/>
  <c r="AF7" s="1"/>
  <c r="I7" i="125" s="1"/>
  <c r="AB7" i="12"/>
  <c r="AF7" s="1"/>
  <c r="H7" i="125" s="1"/>
  <c r="DL15" i="12"/>
  <c r="DP15" s="1"/>
  <c r="AD15" i="125" s="1"/>
  <c r="DL15" i="13"/>
  <c r="DP15" s="1"/>
  <c r="AE15" i="125" s="1"/>
  <c r="AR13" i="13"/>
  <c r="AV13" s="1"/>
  <c r="M13" i="125" s="1"/>
  <c r="AV13" i="12"/>
  <c r="L13" i="125" s="1"/>
  <c r="DD15" i="12"/>
  <c r="DH15" s="1"/>
  <c r="AB15" i="125" s="1"/>
  <c r="DD15" i="13"/>
  <c r="DH15" s="1"/>
  <c r="AC15" i="125" s="1"/>
  <c r="DL4" i="13"/>
  <c r="DP4" s="1"/>
  <c r="AE4" i="125" s="1"/>
  <c r="DL4" i="12"/>
  <c r="DP4" s="1"/>
  <c r="AD4" i="125" s="1"/>
  <c r="AR20" i="13"/>
  <c r="AV20" s="1"/>
  <c r="M20" i="125" s="1"/>
  <c r="AV20" i="12"/>
  <c r="L20" i="125" s="1"/>
  <c r="D21" i="13"/>
  <c r="H21" s="1"/>
  <c r="C21" i="125" s="1"/>
  <c r="D21" i="12"/>
  <c r="H21" s="1"/>
  <c r="B21" i="125" s="1"/>
  <c r="L28" i="12"/>
  <c r="P28" s="1"/>
  <c r="D28" i="125" s="1"/>
  <c r="L28" i="13"/>
  <c r="P28" s="1"/>
  <c r="E28" i="125" s="1"/>
  <c r="T29" i="13"/>
  <c r="X29" s="1"/>
  <c r="G29" i="125" s="1"/>
  <c r="X29" i="12"/>
  <c r="F29" i="125" s="1"/>
  <c r="T33" i="13"/>
  <c r="X33" s="1"/>
  <c r="G33" i="125" s="1"/>
  <c r="X33" i="12"/>
  <c r="F33" i="125" s="1"/>
  <c r="CN38" i="12"/>
  <c r="DK43" i="4"/>
  <c r="BX13" i="13"/>
  <c r="CB13" s="1"/>
  <c r="U13" i="125" s="1"/>
  <c r="CB13" i="12"/>
  <c r="T13" i="125" s="1"/>
  <c r="L14" i="13"/>
  <c r="P14" s="1"/>
  <c r="E14" i="125" s="1"/>
  <c r="L14" i="12"/>
  <c r="P14" s="1"/>
  <c r="D14" i="125" s="1"/>
  <c r="AR14" i="13"/>
  <c r="AV14" s="1"/>
  <c r="M14" i="125" s="1"/>
  <c r="AV14" i="12"/>
  <c r="L14" i="125" s="1"/>
  <c r="CV15" i="12"/>
  <c r="CZ15" s="1"/>
  <c r="Z15" i="125" s="1"/>
  <c r="CV15" i="13"/>
  <c r="CZ15" s="1"/>
  <c r="AA15" i="125" s="1"/>
  <c r="L16" i="12"/>
  <c r="P16" s="1"/>
  <c r="D16" i="125" s="1"/>
  <c r="L16" i="13"/>
  <c r="P16" s="1"/>
  <c r="E16" i="125" s="1"/>
  <c r="CF11" i="13"/>
  <c r="CJ11" s="1"/>
  <c r="W11" i="125" s="1"/>
  <c r="CF11" i="12"/>
  <c r="CJ11" s="1"/>
  <c r="V11" i="125" s="1"/>
  <c r="CF17" i="12"/>
  <c r="CJ17" s="1"/>
  <c r="V17" i="125" s="1"/>
  <c r="CF17" i="13"/>
  <c r="CJ17" s="1"/>
  <c r="W17" i="125" s="1"/>
  <c r="BX18" i="13"/>
  <c r="CB18" s="1"/>
  <c r="U18" i="125" s="1"/>
  <c r="CB18" i="12"/>
  <c r="T18" i="125" s="1"/>
  <c r="AZ18" i="13"/>
  <c r="BD18" s="1"/>
  <c r="O18" i="125" s="1"/>
  <c r="BD18" i="12"/>
  <c r="N18" i="125" s="1"/>
  <c r="CN17" i="13"/>
  <c r="CR17" s="1"/>
  <c r="Y17" i="125" s="1"/>
  <c r="CR17" i="12"/>
  <c r="X17" i="125" s="1"/>
  <c r="AB17" i="12"/>
  <c r="AF17" s="1"/>
  <c r="H17" i="125" s="1"/>
  <c r="AB17" i="13"/>
  <c r="AF17" s="1"/>
  <c r="I17" i="125" s="1"/>
  <c r="DD21" i="12"/>
  <c r="DH21" s="1"/>
  <c r="AB21" i="125" s="1"/>
  <c r="DD21" i="13"/>
  <c r="DH21" s="1"/>
  <c r="AC21" i="125" s="1"/>
  <c r="AR22" i="13"/>
  <c r="AV22" s="1"/>
  <c r="M22" i="125" s="1"/>
  <c r="AV22" i="12"/>
  <c r="L22" i="125" s="1"/>
  <c r="CF23" i="12"/>
  <c r="CJ23" s="1"/>
  <c r="V23" i="125" s="1"/>
  <c r="CF23" i="13"/>
  <c r="CJ23" s="1"/>
  <c r="W23" i="125" s="1"/>
  <c r="BH22" i="13"/>
  <c r="BL22" s="1"/>
  <c r="Q22" i="125" s="1"/>
  <c r="BH22" i="12"/>
  <c r="BL22" s="1"/>
  <c r="P22" i="125" s="1"/>
  <c r="BX25" i="13"/>
  <c r="CB25" s="1"/>
  <c r="U25" i="125" s="1"/>
  <c r="CB25" i="12"/>
  <c r="T25" i="125" s="1"/>
  <c r="D23" i="13"/>
  <c r="H23" s="1"/>
  <c r="C23" i="125" s="1"/>
  <c r="D23" i="12"/>
  <c r="H23" s="1"/>
  <c r="B23" i="125" s="1"/>
  <c r="CF27" i="12"/>
  <c r="CJ27" s="1"/>
  <c r="V27" i="125" s="1"/>
  <c r="CF27" i="13"/>
  <c r="CJ27" s="1"/>
  <c r="W27" i="125" s="1"/>
  <c r="D25" i="13"/>
  <c r="H25" s="1"/>
  <c r="C25" i="125" s="1"/>
  <c r="D25" i="12"/>
  <c r="H25" s="1"/>
  <c r="B25" i="125" s="1"/>
  <c r="AR30" i="13"/>
  <c r="AV30" s="1"/>
  <c r="M30" i="125" s="1"/>
  <c r="AV30" i="12"/>
  <c r="L30" i="125" s="1"/>
  <c r="CV31" i="12"/>
  <c r="CZ31" s="1"/>
  <c r="Z31" i="125" s="1"/>
  <c r="CV31" i="13"/>
  <c r="CZ31" s="1"/>
  <c r="AA31" i="125" s="1"/>
  <c r="AB29" i="12"/>
  <c r="AF29" s="1"/>
  <c r="H29" i="125" s="1"/>
  <c r="AB29" i="13"/>
  <c r="AF29" s="1"/>
  <c r="I29" i="125" s="1"/>
  <c r="L33" i="12"/>
  <c r="P33" s="1"/>
  <c r="D33" i="125" s="1"/>
  <c r="L33" i="13"/>
  <c r="P33" s="1"/>
  <c r="E33" i="125" s="1"/>
  <c r="AR34" i="13"/>
  <c r="AV34" s="1"/>
  <c r="M34" i="125" s="1"/>
  <c r="AV34" i="12"/>
  <c r="L34" i="125" s="1"/>
  <c r="L35" i="12"/>
  <c r="P35" s="1"/>
  <c r="D35" i="125" s="1"/>
  <c r="L35" i="13"/>
  <c r="P35" s="1"/>
  <c r="E35" i="125" s="1"/>
  <c r="D33" i="13"/>
  <c r="H33" s="1"/>
  <c r="C33" i="125" s="1"/>
  <c r="D33" i="12"/>
  <c r="H33" s="1"/>
  <c r="B33" i="125" s="1"/>
  <c r="DD37" i="12"/>
  <c r="DH37" s="1"/>
  <c r="AB37" i="125" s="1"/>
  <c r="DD37" i="13"/>
  <c r="DH37" s="1"/>
  <c r="AC37" i="125" s="1"/>
  <c r="CN36" i="13"/>
  <c r="CR36" s="1"/>
  <c r="Y36" i="125" s="1"/>
  <c r="CR36" i="12"/>
  <c r="X36" i="125" s="1"/>
  <c r="AB38" i="12"/>
  <c r="AQ43" i="4"/>
  <c r="AB38" i="13"/>
  <c r="CJ38"/>
  <c r="W38" i="125" s="1"/>
  <c r="AJ43" i="12"/>
  <c r="AJ41"/>
  <c r="AJ38" i="13"/>
  <c r="AN38" i="12"/>
  <c r="J38" i="125" s="1"/>
  <c r="J41" s="1"/>
  <c r="BX11" i="13"/>
  <c r="CB11" s="1"/>
  <c r="U11" i="125" s="1"/>
  <c r="CB11" i="12"/>
  <c r="T11" i="125" s="1"/>
  <c r="AZ12" i="13"/>
  <c r="BD12" s="1"/>
  <c r="O12" i="125" s="1"/>
  <c r="BD12" i="12"/>
  <c r="N12" i="125" s="1"/>
  <c r="T9" i="13"/>
  <c r="X9" s="1"/>
  <c r="G9" i="125" s="1"/>
  <c r="X9" i="12"/>
  <c r="F9" i="125" s="1"/>
  <c r="AZ13" i="13"/>
  <c r="BD13" s="1"/>
  <c r="O13" i="125" s="1"/>
  <c r="BD13" i="12"/>
  <c r="N13" i="125" s="1"/>
  <c r="AJ14" i="13"/>
  <c r="AN14" s="1"/>
  <c r="K14" i="125" s="1"/>
  <c r="AN14" i="12"/>
  <c r="J14" i="125" s="1"/>
  <c r="BP14" i="13"/>
  <c r="BT14" s="1"/>
  <c r="S14" i="125" s="1"/>
  <c r="BT14" i="12"/>
  <c r="R14" i="125" s="1"/>
  <c r="BX15" i="13"/>
  <c r="CB15" s="1"/>
  <c r="U15" i="125" s="1"/>
  <c r="CB15" i="12"/>
  <c r="T15" i="125" s="1"/>
  <c r="DL14" i="13"/>
  <c r="DP14" s="1"/>
  <c r="AE14" i="125" s="1"/>
  <c r="DL14" i="12"/>
  <c r="DP14" s="1"/>
  <c r="AD14" i="125" s="1"/>
  <c r="BH4" i="12"/>
  <c r="BL4" s="1"/>
  <c r="P4" i="125" s="1"/>
  <c r="BH4" i="13"/>
  <c r="BL4" s="1"/>
  <c r="Q4" i="125" s="1"/>
  <c r="DD4" i="12"/>
  <c r="DH4" s="1"/>
  <c r="AB4" i="125" s="1"/>
  <c r="DD4" i="13"/>
  <c r="DH4" s="1"/>
  <c r="AC4" i="125" s="1"/>
  <c r="AB14" i="12"/>
  <c r="AF14" s="1"/>
  <c r="H14" i="125" s="1"/>
  <c r="AB14" i="13"/>
  <c r="AF14" s="1"/>
  <c r="I14" i="125" s="1"/>
  <c r="CF10" i="12"/>
  <c r="CJ10" s="1"/>
  <c r="V10" i="125" s="1"/>
  <c r="CF10" i="13"/>
  <c r="CJ10" s="1"/>
  <c r="W10" i="125" s="1"/>
  <c r="BH16" i="12"/>
  <c r="BL16" s="1"/>
  <c r="P16" i="125" s="1"/>
  <c r="BH16" i="13"/>
  <c r="BL16" s="1"/>
  <c r="Q16" i="125" s="1"/>
  <c r="T15" i="13"/>
  <c r="X15" s="1"/>
  <c r="G15" i="125" s="1"/>
  <c r="X15" i="12"/>
  <c r="F15" i="125" s="1"/>
  <c r="L20" i="12"/>
  <c r="P20" s="1"/>
  <c r="D20" i="125" s="1"/>
  <c r="L20" i="13"/>
  <c r="P20" s="1"/>
  <c r="E20" i="125" s="1"/>
  <c r="AR21" i="13"/>
  <c r="AV21" s="1"/>
  <c r="M21" i="125" s="1"/>
  <c r="AV21" i="12"/>
  <c r="L21" i="125" s="1"/>
  <c r="T18" i="13"/>
  <c r="X18" s="1"/>
  <c r="G18" i="125" s="1"/>
  <c r="X18" i="12"/>
  <c r="F18" i="125" s="1"/>
  <c r="AJ23" i="13"/>
  <c r="AN23" s="1"/>
  <c r="K23" i="125" s="1"/>
  <c r="AN23" i="12"/>
  <c r="J23" i="125" s="1"/>
  <c r="BX24" i="13"/>
  <c r="CB24" s="1"/>
  <c r="U24" i="125" s="1"/>
  <c r="CB24" i="12"/>
  <c r="T24" i="125" s="1"/>
  <c r="BH23" i="12"/>
  <c r="BL23" s="1"/>
  <c r="P23" i="125" s="1"/>
  <c r="BH23" i="13"/>
  <c r="BL23" s="1"/>
  <c r="Q23" i="125" s="1"/>
  <c r="DD27" i="12"/>
  <c r="DH27" s="1"/>
  <c r="AB27" i="125" s="1"/>
  <c r="DD27" i="13"/>
  <c r="DH27" s="1"/>
  <c r="AC27" i="125" s="1"/>
  <c r="AB25" i="13"/>
  <c r="AF25" s="1"/>
  <c r="I25" i="125" s="1"/>
  <c r="AB25" i="12"/>
  <c r="AF25" s="1"/>
  <c r="H25" i="125" s="1"/>
  <c r="AB26" i="12"/>
  <c r="AF26" s="1"/>
  <c r="H26" i="125" s="1"/>
  <c r="AB26" i="13"/>
  <c r="AF26" s="1"/>
  <c r="I26" i="125" s="1"/>
  <c r="D27" i="13"/>
  <c r="H27" s="1"/>
  <c r="C27" i="125" s="1"/>
  <c r="D27" i="12"/>
  <c r="H27" s="1"/>
  <c r="B27" i="125" s="1"/>
  <c r="L31" i="12"/>
  <c r="P31" s="1"/>
  <c r="D31" i="125" s="1"/>
  <c r="L31" i="13"/>
  <c r="P31" s="1"/>
  <c r="E31" i="125" s="1"/>
  <c r="T28" i="13"/>
  <c r="X28" s="1"/>
  <c r="G28" i="125" s="1"/>
  <c r="X28" i="12"/>
  <c r="F28" i="125" s="1"/>
  <c r="AJ33" i="13"/>
  <c r="AN33" s="1"/>
  <c r="K33" i="125" s="1"/>
  <c r="AN33" i="12"/>
  <c r="J33" i="125" s="1"/>
  <c r="AB31" i="12"/>
  <c r="AF31" s="1"/>
  <c r="H31" i="125" s="1"/>
  <c r="AB31" i="13"/>
  <c r="AF31" s="1"/>
  <c r="I31" i="125" s="1"/>
  <c r="D32" i="12"/>
  <c r="H32" s="1"/>
  <c r="B32" i="125" s="1"/>
  <c r="D32" i="13"/>
  <c r="H32" s="1"/>
  <c r="C32" i="125" s="1"/>
  <c r="AB33" i="12"/>
  <c r="AF33" s="1"/>
  <c r="H33" i="125" s="1"/>
  <c r="AB33" i="13"/>
  <c r="AF33" s="1"/>
  <c r="I33" i="125" s="1"/>
  <c r="CV37" i="13"/>
  <c r="CZ37" s="1"/>
  <c r="AA37" i="125" s="1"/>
  <c r="CV37" i="12"/>
  <c r="CZ37" s="1"/>
  <c r="Z37" i="125" s="1"/>
  <c r="CV38" i="12"/>
  <c r="DT43" i="4"/>
  <c r="CV38" i="13"/>
  <c r="T37"/>
  <c r="X37" s="1"/>
  <c r="G37" i="125" s="1"/>
  <c r="X37" i="12"/>
  <c r="F37" i="125" s="1"/>
  <c r="AJ10" i="13"/>
  <c r="AN10" s="1"/>
  <c r="K10" i="125" s="1"/>
  <c r="AN10" i="12"/>
  <c r="J10" i="125" s="1"/>
  <c r="AR12" i="13"/>
  <c r="AV12" s="1"/>
  <c r="M12" i="125" s="1"/>
  <c r="AV12" i="12"/>
  <c r="L12" i="125" s="1"/>
  <c r="L8" i="12"/>
  <c r="P8" s="1"/>
  <c r="D8" i="125" s="1"/>
  <c r="L8" i="13"/>
  <c r="P8" s="1"/>
  <c r="E8" i="125" s="1"/>
  <c r="L13" i="12"/>
  <c r="P13" s="1"/>
  <c r="D13" i="125" s="1"/>
  <c r="L13" i="13"/>
  <c r="P13" s="1"/>
  <c r="E13" i="125" s="1"/>
  <c r="BX7" i="13"/>
  <c r="CB7" s="1"/>
  <c r="U7" i="125" s="1"/>
  <c r="CB7" i="12"/>
  <c r="T7" i="125" s="1"/>
  <c r="CN6" i="13"/>
  <c r="CR6" s="1"/>
  <c r="Y6" i="125" s="1"/>
  <c r="CR6" i="12"/>
  <c r="X6" i="125" s="1"/>
  <c r="AR6" i="13"/>
  <c r="AV6" s="1"/>
  <c r="M6" i="125" s="1"/>
  <c r="AV6" i="12"/>
  <c r="L6" i="125" s="1"/>
  <c r="AZ16" i="13"/>
  <c r="BD16" s="1"/>
  <c r="O16" i="125" s="1"/>
  <c r="BD16" i="12"/>
  <c r="N16" i="125" s="1"/>
  <c r="CN11" i="13"/>
  <c r="CR11" s="1"/>
  <c r="Y11" i="125" s="1"/>
  <c r="CR11" i="12"/>
  <c r="X11" i="125" s="1"/>
  <c r="DD14" i="12"/>
  <c r="DH14" s="1"/>
  <c r="AB14" i="125" s="1"/>
  <c r="DD14" i="13"/>
  <c r="DH14" s="1"/>
  <c r="AC14" i="125" s="1"/>
  <c r="L15" i="13"/>
  <c r="P15" s="1"/>
  <c r="E15" i="125" s="1"/>
  <c r="L15" i="12"/>
  <c r="P15" s="1"/>
  <c r="D15" i="125" s="1"/>
  <c r="T5" i="13"/>
  <c r="X5" s="1"/>
  <c r="G5" i="125" s="1"/>
  <c r="X5" i="12"/>
  <c r="F5" i="125" s="1"/>
  <c r="AJ19" i="13"/>
  <c r="AN19" s="1"/>
  <c r="K19" i="125" s="1"/>
  <c r="AN19" i="12"/>
  <c r="J19" i="125" s="1"/>
  <c r="L21" i="12"/>
  <c r="P21" s="1"/>
  <c r="D21" i="125" s="1"/>
  <c r="L21" i="13"/>
  <c r="P21" s="1"/>
  <c r="E21" i="125" s="1"/>
  <c r="DD23" i="12"/>
  <c r="DH23" s="1"/>
  <c r="AB23" i="125" s="1"/>
  <c r="DD23" i="13"/>
  <c r="DH23" s="1"/>
  <c r="AC23" i="125" s="1"/>
  <c r="CN25" i="13"/>
  <c r="CR25" s="1"/>
  <c r="Y25" i="125" s="1"/>
  <c r="CR25" i="12"/>
  <c r="X25" i="125" s="1"/>
  <c r="BH29" i="12"/>
  <c r="BL29" s="1"/>
  <c r="P29" i="125" s="1"/>
  <c r="BH29" i="13"/>
  <c r="BL29" s="1"/>
  <c r="Q29" i="125" s="1"/>
  <c r="DL34" i="12"/>
  <c r="DP34" s="1"/>
  <c r="AD34" i="125" s="1"/>
  <c r="DL34" i="13"/>
  <c r="DP34" s="1"/>
  <c r="AE34" i="125" s="1"/>
  <c r="DL10" i="12"/>
  <c r="DP10" s="1"/>
  <c r="AD10" i="125" s="1"/>
  <c r="DL10" i="13"/>
  <c r="DP10" s="1"/>
  <c r="AE10" i="125" s="1"/>
  <c r="BH9" i="13"/>
  <c r="BL9" s="1"/>
  <c r="Q9" i="125" s="1"/>
  <c r="BH9" i="12"/>
  <c r="BL9" s="1"/>
  <c r="P9" i="125" s="1"/>
  <c r="AB11" i="12"/>
  <c r="AF11" s="1"/>
  <c r="H11" i="125" s="1"/>
  <c r="AB11" i="13"/>
  <c r="AF11" s="1"/>
  <c r="I11" i="125" s="1"/>
  <c r="CV14" i="12"/>
  <c r="CZ14" s="1"/>
  <c r="Z14" i="125" s="1"/>
  <c r="CV14" i="13"/>
  <c r="CZ14" s="1"/>
  <c r="AA14" i="125" s="1"/>
  <c r="DD6" i="12"/>
  <c r="DH6" s="1"/>
  <c r="AB6" i="125" s="1"/>
  <c r="DD6" i="13"/>
  <c r="DH6" s="1"/>
  <c r="AC6" i="125" s="1"/>
  <c r="L4" i="12"/>
  <c r="P4" s="1"/>
  <c r="D4" i="125" s="1"/>
  <c r="L4" i="13"/>
  <c r="P4" s="1"/>
  <c r="E4" i="125" s="1"/>
  <c r="AR18" i="13"/>
  <c r="AV18" s="1"/>
  <c r="M18" i="125" s="1"/>
  <c r="AV18" i="12"/>
  <c r="L18" i="125" s="1"/>
  <c r="BX20" i="13"/>
  <c r="CB20" s="1"/>
  <c r="U20" i="125" s="1"/>
  <c r="CB20" i="12"/>
  <c r="T20" i="125" s="1"/>
  <c r="CV21" i="12"/>
  <c r="CZ21" s="1"/>
  <c r="Z21" i="125" s="1"/>
  <c r="CV21" i="13"/>
  <c r="CZ21" s="1"/>
  <c r="AA21" i="125" s="1"/>
  <c r="BX23" i="13"/>
  <c r="CB23" s="1"/>
  <c r="U23" i="125" s="1"/>
  <c r="CB23" i="12"/>
  <c r="T23" i="125" s="1"/>
  <c r="BH24" i="12"/>
  <c r="BL24" s="1"/>
  <c r="P24" i="125" s="1"/>
  <c r="BH24" i="13"/>
  <c r="BL24" s="1"/>
  <c r="Q24" i="125" s="1"/>
  <c r="CV27" i="12"/>
  <c r="CZ27" s="1"/>
  <c r="Z27" i="125" s="1"/>
  <c r="CV27" i="13"/>
  <c r="CZ27" s="1"/>
  <c r="AA27" i="125" s="1"/>
  <c r="BH27" i="12"/>
  <c r="BL27" s="1"/>
  <c r="P27" i="125" s="1"/>
  <c r="BH27" i="13"/>
  <c r="BL27" s="1"/>
  <c r="Q27" i="125" s="1"/>
  <c r="DD30" i="12"/>
  <c r="DH30" s="1"/>
  <c r="AB30" i="125" s="1"/>
  <c r="DD30" i="13"/>
  <c r="DH30" s="1"/>
  <c r="AC30" i="125" s="1"/>
  <c r="BH31" i="12"/>
  <c r="BL31" s="1"/>
  <c r="P31" i="125" s="1"/>
  <c r="BH31" i="13"/>
  <c r="BL31" s="1"/>
  <c r="Q31" i="125" s="1"/>
  <c r="CN32" i="13"/>
  <c r="CR32" s="1"/>
  <c r="Y32" i="125" s="1"/>
  <c r="CR32" i="12"/>
  <c r="X32" i="125" s="1"/>
  <c r="CF37" i="13"/>
  <c r="CJ37" s="1"/>
  <c r="W37" i="125" s="1"/>
  <c r="CF37" i="12"/>
  <c r="CJ37" s="1"/>
  <c r="V37" i="125" s="1"/>
  <c r="AZ38" i="12"/>
  <c r="BR43" i="4"/>
  <c r="D38" i="12"/>
  <c r="D38" i="13"/>
  <c r="H38" s="1"/>
  <c r="C38" i="125" s="1"/>
  <c r="P43" i="4"/>
  <c r="AR9" i="13"/>
  <c r="AV9" s="1"/>
  <c r="M9" i="125" s="1"/>
  <c r="AV9" i="12"/>
  <c r="L9" i="125" s="1"/>
  <c r="T8" i="13"/>
  <c r="X8" s="1"/>
  <c r="G8" i="125" s="1"/>
  <c r="X8" i="12"/>
  <c r="F8" i="125" s="1"/>
  <c r="DL13" i="13"/>
  <c r="DP13" s="1"/>
  <c r="AE13" i="125" s="1"/>
  <c r="DL13" i="12"/>
  <c r="DP13" s="1"/>
  <c r="AD13" i="125" s="1"/>
  <c r="L6" i="12"/>
  <c r="P6" s="1"/>
  <c r="D6" i="125" s="1"/>
  <c r="L6" i="13"/>
  <c r="P6" s="1"/>
  <c r="E6" i="125" s="1"/>
  <c r="CV4" i="12"/>
  <c r="CZ4" s="1"/>
  <c r="Z4" i="125" s="1"/>
  <c r="CV4" i="13"/>
  <c r="CZ4" s="1"/>
  <c r="AA4" i="125" s="1"/>
  <c r="BX5" i="13"/>
  <c r="CB5" s="1"/>
  <c r="U5" i="125" s="1"/>
  <c r="CB5" i="12"/>
  <c r="T5" i="125" s="1"/>
  <c r="AB16" i="13"/>
  <c r="AF16" s="1"/>
  <c r="I16" i="125" s="1"/>
  <c r="AB16" i="12"/>
  <c r="AF16" s="1"/>
  <c r="H16" i="125" s="1"/>
  <c r="DL19" i="13"/>
  <c r="DP19" s="1"/>
  <c r="AE19" i="125" s="1"/>
  <c r="DL19" i="12"/>
  <c r="DP19" s="1"/>
  <c r="AD19" i="125" s="1"/>
  <c r="BX21" i="13"/>
  <c r="CB21" s="1"/>
  <c r="U21" i="125" s="1"/>
  <c r="CB21" i="12"/>
  <c r="T21" i="125" s="1"/>
  <c r="DL22" i="12"/>
  <c r="DP22" s="1"/>
  <c r="AD22" i="125" s="1"/>
  <c r="DL22" i="13"/>
  <c r="DP22" s="1"/>
  <c r="AE22" i="125" s="1"/>
  <c r="CF5" i="12"/>
  <c r="CJ5" s="1"/>
  <c r="V5" i="125" s="1"/>
  <c r="CF5" i="13"/>
  <c r="CJ5" s="1"/>
  <c r="W5" i="125" s="1"/>
  <c r="W41" s="1"/>
  <c r="AB22" i="13"/>
  <c r="AF22" s="1"/>
  <c r="I22" i="125" s="1"/>
  <c r="AB22" i="12"/>
  <c r="AF22" s="1"/>
  <c r="H22" i="125" s="1"/>
  <c r="AB23" i="12"/>
  <c r="AF23" s="1"/>
  <c r="H23" i="125" s="1"/>
  <c r="AB23" i="13"/>
  <c r="AF23" s="1"/>
  <c r="I23" i="125" s="1"/>
  <c r="DL27" i="13"/>
  <c r="DP27" s="1"/>
  <c r="AE27" i="125" s="1"/>
  <c r="DL27" i="12"/>
  <c r="DP27" s="1"/>
  <c r="AD27" i="125" s="1"/>
  <c r="DD29" i="12"/>
  <c r="DH29" s="1"/>
  <c r="AB29" i="125" s="1"/>
  <c r="DD29" i="13"/>
  <c r="DH29" s="1"/>
  <c r="AC29" i="125" s="1"/>
  <c r="CN29" i="13"/>
  <c r="CR29" s="1"/>
  <c r="Y29" i="125" s="1"/>
  <c r="CR29" i="12"/>
  <c r="X29" i="125" s="1"/>
  <c r="AR32" i="13"/>
  <c r="AV32" s="1"/>
  <c r="M32" i="125" s="1"/>
  <c r="AV32" i="12"/>
  <c r="L32" i="125" s="1"/>
  <c r="DD34" i="12"/>
  <c r="DH34" s="1"/>
  <c r="AB34" i="125" s="1"/>
  <c r="DD34" i="13"/>
  <c r="DH34" s="1"/>
  <c r="AC34" i="125" s="1"/>
  <c r="CN33" i="13"/>
  <c r="CR33" s="1"/>
  <c r="Y33" i="125" s="1"/>
  <c r="CR33" i="12"/>
  <c r="X33" i="125" s="1"/>
  <c r="AB36" i="13"/>
  <c r="AF36" s="1"/>
  <c r="I36" i="125" s="1"/>
  <c r="AB36" i="12"/>
  <c r="AF36" s="1"/>
  <c r="H36" i="125" s="1"/>
  <c r="CV11" i="12"/>
  <c r="CZ11" s="1"/>
  <c r="Z11" i="125" s="1"/>
  <c r="CV11" i="13"/>
  <c r="CZ11" s="1"/>
  <c r="AA11" i="125" s="1"/>
  <c r="BP12" i="13"/>
  <c r="BT12" s="1"/>
  <c r="S12" i="125" s="1"/>
  <c r="BT12" i="12"/>
  <c r="R12" i="125" s="1"/>
  <c r="D10" i="12"/>
  <c r="H10" s="1"/>
  <c r="B10" i="125" s="1"/>
  <c r="D10" i="13"/>
  <c r="H10" s="1"/>
  <c r="C10" i="125" s="1"/>
  <c r="AR7" i="13"/>
  <c r="AV7" s="1"/>
  <c r="M7" i="125" s="1"/>
  <c r="AV7" i="12"/>
  <c r="L7" i="125" s="1"/>
  <c r="CV6" i="12"/>
  <c r="CZ6" s="1"/>
  <c r="Z6" i="125" s="1"/>
  <c r="CV6" i="13"/>
  <c r="CZ6" s="1"/>
  <c r="AA6" i="125" s="1"/>
  <c r="DD12" i="12"/>
  <c r="DH12" s="1"/>
  <c r="AB12" i="125" s="1"/>
  <c r="DD12" i="13"/>
  <c r="DH12" s="1"/>
  <c r="AC12" i="125" s="1"/>
  <c r="AR8" i="13"/>
  <c r="AV8" s="1"/>
  <c r="M8" i="125" s="1"/>
  <c r="AV8" i="12"/>
  <c r="L8" i="125" s="1"/>
  <c r="BX14" i="13"/>
  <c r="CB14" s="1"/>
  <c r="U14" i="125" s="1"/>
  <c r="CB14" i="12"/>
  <c r="T14" i="125" s="1"/>
  <c r="D11" i="13"/>
  <c r="H11" s="1"/>
  <c r="C11" i="125" s="1"/>
  <c r="D11" i="12"/>
  <c r="H11" s="1"/>
  <c r="B11" i="125" s="1"/>
  <c r="AJ7" i="13"/>
  <c r="AN7" s="1"/>
  <c r="K7" i="125" s="1"/>
  <c r="AN7" i="12"/>
  <c r="J7" i="125" s="1"/>
  <c r="AB4" i="13"/>
  <c r="AF4" s="1"/>
  <c r="I4" i="125" s="1"/>
  <c r="AB4" i="12"/>
  <c r="AF4" s="1"/>
  <c r="H4" i="125" s="1"/>
  <c r="BP16" i="13"/>
  <c r="BT16" s="1"/>
  <c r="S16" i="125" s="1"/>
  <c r="BT16" i="12"/>
  <c r="R16" i="125" s="1"/>
  <c r="AJ17" i="13"/>
  <c r="AN17" s="1"/>
  <c r="K17" i="125" s="1"/>
  <c r="AN17" i="12"/>
  <c r="J17" i="125" s="1"/>
  <c r="CV18" i="12"/>
  <c r="CZ18" s="1"/>
  <c r="Z18" i="125" s="1"/>
  <c r="CV18" i="13"/>
  <c r="CZ18" s="1"/>
  <c r="AA18" i="125" s="1"/>
  <c r="D16" i="12"/>
  <c r="H16" s="1"/>
  <c r="B16" i="125" s="1"/>
  <c r="D16" i="13"/>
  <c r="H16" s="1"/>
  <c r="C16" i="125" s="1"/>
  <c r="CF21" i="12"/>
  <c r="CJ21" s="1"/>
  <c r="V21" i="125" s="1"/>
  <c r="CF21" i="13"/>
  <c r="CJ21" s="1"/>
  <c r="W21" i="125" s="1"/>
  <c r="CV22" i="12"/>
  <c r="CZ22" s="1"/>
  <c r="Z22" i="125" s="1"/>
  <c r="CV22" i="13"/>
  <c r="CZ22" s="1"/>
  <c r="AA22" i="125" s="1"/>
  <c r="T19" i="13"/>
  <c r="X19" s="1"/>
  <c r="G19" i="125" s="1"/>
  <c r="X19" i="12"/>
  <c r="F19" i="125" s="1"/>
  <c r="AZ25" i="13"/>
  <c r="BD25" s="1"/>
  <c r="O25" i="125" s="1"/>
  <c r="BD25" i="12"/>
  <c r="N25" i="125" s="1"/>
  <c r="L26" i="13"/>
  <c r="P26" s="1"/>
  <c r="E26" i="125" s="1"/>
  <c r="L26" i="12"/>
  <c r="P26" s="1"/>
  <c r="D26" i="125" s="1"/>
  <c r="T23" i="13"/>
  <c r="X23" s="1"/>
  <c r="G23" i="125" s="1"/>
  <c r="X23" i="12"/>
  <c r="F23" i="125" s="1"/>
  <c r="T25" i="13"/>
  <c r="X25" s="1"/>
  <c r="G25" i="125" s="1"/>
  <c r="X25" i="12"/>
  <c r="F25" i="125" s="1"/>
  <c r="CN28" i="13"/>
  <c r="CR28" s="1"/>
  <c r="Y28" i="125" s="1"/>
  <c r="CR28" i="12"/>
  <c r="X28" i="125" s="1"/>
  <c r="DL30" i="12"/>
  <c r="DP30" s="1"/>
  <c r="AD30" i="125" s="1"/>
  <c r="DL30" i="13"/>
  <c r="DP30" s="1"/>
  <c r="AE30" i="125" s="1"/>
  <c r="T30" i="13"/>
  <c r="X30" s="1"/>
  <c r="G30" i="125" s="1"/>
  <c r="X30" i="12"/>
  <c r="F30" i="125" s="1"/>
  <c r="T31" i="13"/>
  <c r="X31" s="1"/>
  <c r="G31" i="125" s="1"/>
  <c r="X31" i="12"/>
  <c r="F31" i="125" s="1"/>
  <c r="L36" i="13"/>
  <c r="P36" s="1"/>
  <c r="E36" i="125" s="1"/>
  <c r="L36" i="12"/>
  <c r="P36" s="1"/>
  <c r="D36" i="125" s="1"/>
  <c r="T34" i="13"/>
  <c r="X34" s="1"/>
  <c r="G34" i="125" s="1"/>
  <c r="X34" i="12"/>
  <c r="F34" i="125" s="1"/>
  <c r="DD10" i="13"/>
  <c r="DH10" s="1"/>
  <c r="AC10" i="125" s="1"/>
  <c r="DD10" i="12"/>
  <c r="DH10" s="1"/>
  <c r="AB10" i="125" s="1"/>
  <c r="AZ11" i="13"/>
  <c r="BD11" s="1"/>
  <c r="O11" i="125" s="1"/>
  <c r="BD11" i="12"/>
  <c r="N11" i="125" s="1"/>
  <c r="AB9" i="13"/>
  <c r="AF9" s="1"/>
  <c r="I9" i="125" s="1"/>
  <c r="AB9" i="12"/>
  <c r="AF9" s="1"/>
  <c r="H9" i="125" s="1"/>
  <c r="DL6" i="13"/>
  <c r="DP6" s="1"/>
  <c r="AE6" i="125" s="1"/>
  <c r="DL6" i="12"/>
  <c r="DP6" s="1"/>
  <c r="AD6" i="125" s="1"/>
  <c r="AJ11" i="13"/>
  <c r="AN11" s="1"/>
  <c r="K11" i="125" s="1"/>
  <c r="AN11" i="12"/>
  <c r="J11" i="125" s="1"/>
  <c r="AZ10" i="13"/>
  <c r="BD10" s="1"/>
  <c r="O10" i="125" s="1"/>
  <c r="BD10" i="12"/>
  <c r="N10" i="125" s="1"/>
  <c r="BH8" i="13"/>
  <c r="BL8" s="1"/>
  <c r="Q8" i="125" s="1"/>
  <c r="BH8" i="12"/>
  <c r="BL8" s="1"/>
  <c r="P8" i="125" s="1"/>
  <c r="DL12" i="12"/>
  <c r="DP12" s="1"/>
  <c r="AD12" i="125" s="1"/>
  <c r="DL12" i="13"/>
  <c r="DP12" s="1"/>
  <c r="AE12" i="125" s="1"/>
  <c r="CN12" i="13"/>
  <c r="CR12" s="1"/>
  <c r="Y12" i="125" s="1"/>
  <c r="CR12" i="12"/>
  <c r="X12" i="125" s="1"/>
  <c r="D7" i="13"/>
  <c r="H7" s="1"/>
  <c r="C7" i="125" s="1"/>
  <c r="D7" i="12"/>
  <c r="H7" s="1"/>
  <c r="B7" i="125" s="1"/>
  <c r="CF15" i="12"/>
  <c r="CJ15" s="1"/>
  <c r="V15" i="125" s="1"/>
  <c r="CF15" i="13"/>
  <c r="CJ15" s="1"/>
  <c r="W15" i="125" s="1"/>
  <c r="CF12" i="13"/>
  <c r="CJ12" s="1"/>
  <c r="W12" i="125" s="1"/>
  <c r="CF12" i="12"/>
  <c r="CJ12" s="1"/>
  <c r="V12" i="125" s="1"/>
  <c r="D13" i="13"/>
  <c r="H13" s="1"/>
  <c r="C13" i="125" s="1"/>
  <c r="D13" i="12"/>
  <c r="H13" s="1"/>
  <c r="B13" i="125" s="1"/>
  <c r="DD17" i="12"/>
  <c r="DH17" s="1"/>
  <c r="AB17" i="125" s="1"/>
  <c r="DD17" i="13"/>
  <c r="DH17" s="1"/>
  <c r="AC17" i="125" s="1"/>
  <c r="AR4" i="13"/>
  <c r="AV4" s="1"/>
  <c r="M4" i="125" s="1"/>
  <c r="AV4" i="12"/>
  <c r="L4" i="125" s="1"/>
  <c r="L18" i="12"/>
  <c r="P18" s="1"/>
  <c r="D18" i="125" s="1"/>
  <c r="L18" i="13"/>
  <c r="P18" s="1"/>
  <c r="E18" i="125" s="1"/>
  <c r="CF9" i="12"/>
  <c r="CJ9" s="1"/>
  <c r="V9" i="125" s="1"/>
  <c r="CF9" i="13"/>
  <c r="CJ9" s="1"/>
  <c r="W9" i="125" s="1"/>
  <c r="DD20" i="12"/>
  <c r="DH20" s="1"/>
  <c r="AB20" i="125" s="1"/>
  <c r="DD20" i="13"/>
  <c r="DH20" s="1"/>
  <c r="AC20" i="125" s="1"/>
  <c r="AB18" i="13"/>
  <c r="AF18" s="1"/>
  <c r="I18" i="125" s="1"/>
  <c r="AB18" i="12"/>
  <c r="AF18" s="1"/>
  <c r="H18" i="125" s="1"/>
  <c r="DD22" i="12"/>
  <c r="DH22" s="1"/>
  <c r="AB22" i="125" s="1"/>
  <c r="DD22" i="13"/>
  <c r="DH22" s="1"/>
  <c r="AC22" i="125" s="1"/>
  <c r="CV23" i="13"/>
  <c r="CZ23" s="1"/>
  <c r="AA23" i="125" s="1"/>
  <c r="CV23" i="12"/>
  <c r="CZ23" s="1"/>
  <c r="Z23" i="125" s="1"/>
  <c r="AJ24" i="13"/>
  <c r="AN24" s="1"/>
  <c r="K24" i="125" s="1"/>
  <c r="AN24" i="12"/>
  <c r="J24" i="125" s="1"/>
  <c r="DL24" i="12"/>
  <c r="DP24" s="1"/>
  <c r="AD24" i="125" s="1"/>
  <c r="DL24" i="13"/>
  <c r="DP24" s="1"/>
  <c r="AE24" i="125" s="1"/>
  <c r="DL25" i="12"/>
  <c r="DP25" s="1"/>
  <c r="AD25" i="125" s="1"/>
  <c r="DL25" i="13"/>
  <c r="DP25" s="1"/>
  <c r="AE25" i="125" s="1"/>
  <c r="BH25" i="13"/>
  <c r="BL25" s="1"/>
  <c r="Q25" i="125" s="1"/>
  <c r="BH25" i="12"/>
  <c r="BL25" s="1"/>
  <c r="P25" i="125" s="1"/>
  <c r="BH26" i="12"/>
  <c r="BL26" s="1"/>
  <c r="P26" i="125" s="1"/>
  <c r="BH26" i="13"/>
  <c r="BL26" s="1"/>
  <c r="Q26" i="125" s="1"/>
  <c r="AZ29" i="13"/>
  <c r="BD29" s="1"/>
  <c r="O29" i="125" s="1"/>
  <c r="BD29" i="12"/>
  <c r="N29" i="125" s="1"/>
  <c r="L30" i="12"/>
  <c r="P30" s="1"/>
  <c r="D30" i="125" s="1"/>
  <c r="L30" i="13"/>
  <c r="P30" s="1"/>
  <c r="E30" i="125" s="1"/>
  <c r="BX31" i="13"/>
  <c r="CB31" s="1"/>
  <c r="U31" i="125" s="1"/>
  <c r="CB31" i="12"/>
  <c r="T31" i="125" s="1"/>
  <c r="BX32" i="13"/>
  <c r="CB32" s="1"/>
  <c r="U32" i="125" s="1"/>
  <c r="CB32" i="12"/>
  <c r="T32" i="125" s="1"/>
  <c r="CF33" i="12"/>
  <c r="CJ33" s="1"/>
  <c r="V33" i="125" s="1"/>
  <c r="CF33" i="13"/>
  <c r="CJ33" s="1"/>
  <c r="W33" i="125" s="1"/>
  <c r="BX34" i="13"/>
  <c r="CB34" s="1"/>
  <c r="U34" i="125" s="1"/>
  <c r="CB34" i="12"/>
  <c r="T34" i="125" s="1"/>
  <c r="CV35" i="12"/>
  <c r="CZ35" s="1"/>
  <c r="Z35" i="125" s="1"/>
  <c r="CV35" i="13"/>
  <c r="CZ35" s="1"/>
  <c r="AA35" i="125" s="1"/>
  <c r="CN35" i="13"/>
  <c r="CR35" s="1"/>
  <c r="Y35" i="125" s="1"/>
  <c r="CR35" i="12"/>
  <c r="X35" i="125" s="1"/>
  <c r="AR38" i="12"/>
  <c r="BI43" i="4"/>
  <c r="CN37" i="13"/>
  <c r="CR37" s="1"/>
  <c r="Y37" i="125" s="1"/>
  <c r="CR37" i="12"/>
  <c r="X37" i="125" s="1"/>
  <c r="DD11" i="13"/>
  <c r="DH11" s="1"/>
  <c r="AC11" i="125" s="1"/>
  <c r="DD11" i="12"/>
  <c r="DH11" s="1"/>
  <c r="AB11" i="125" s="1"/>
  <c r="BP9" i="13"/>
  <c r="BT9" s="1"/>
  <c r="S9" i="125" s="1"/>
  <c r="BT9" i="12"/>
  <c r="R9" i="125" s="1"/>
  <c r="BX12" i="13"/>
  <c r="CB12" s="1"/>
  <c r="U12" i="125" s="1"/>
  <c r="CB12" i="12"/>
  <c r="T12" i="125" s="1"/>
  <c r="BP13" i="13"/>
  <c r="BT13" s="1"/>
  <c r="S13" i="125" s="1"/>
  <c r="BT13" i="12"/>
  <c r="R13" i="125" s="1"/>
  <c r="BH7" i="12"/>
  <c r="BL7" s="1"/>
  <c r="P7" i="125" s="1"/>
  <c r="BH7" i="13"/>
  <c r="BL7" s="1"/>
  <c r="Q7" i="125" s="1"/>
  <c r="CV7" i="13"/>
  <c r="CZ7" s="1"/>
  <c r="AA7" i="125" s="1"/>
  <c r="CV7" i="12"/>
  <c r="CZ7" s="1"/>
  <c r="Z7" i="125" s="1"/>
  <c r="AR15" i="13"/>
  <c r="AV15" s="1"/>
  <c r="M15" i="125" s="1"/>
  <c r="AV15" i="12"/>
  <c r="L15" i="125" s="1"/>
  <c r="T7" i="13"/>
  <c r="X7" s="1"/>
  <c r="G7" i="125" s="1"/>
  <c r="X7" i="12"/>
  <c r="F7" i="125" s="1"/>
  <c r="BX4" i="13"/>
  <c r="CB4" s="1"/>
  <c r="U4" i="125" s="1"/>
  <c r="CB4" i="12"/>
  <c r="T4" i="125" s="1"/>
  <c r="AJ16" i="13"/>
  <c r="AN16" s="1"/>
  <c r="K16" i="125" s="1"/>
  <c r="AN16" i="12"/>
  <c r="J16" i="125" s="1"/>
  <c r="AR5" i="13"/>
  <c r="AV5" s="1"/>
  <c r="M5" i="125" s="1"/>
  <c r="AV5" i="12"/>
  <c r="L5" i="125" s="1"/>
  <c r="CV17" i="13"/>
  <c r="CZ17" s="1"/>
  <c r="AA17" i="125" s="1"/>
  <c r="CV17" i="12"/>
  <c r="CZ17" s="1"/>
  <c r="Z17" i="125" s="1"/>
  <c r="DD18" i="12"/>
  <c r="DH18" s="1"/>
  <c r="AB18" i="125" s="1"/>
  <c r="DD18" i="13"/>
  <c r="DH18" s="1"/>
  <c r="AC18" i="125" s="1"/>
  <c r="DL18" i="12"/>
  <c r="DP18" s="1"/>
  <c r="AD18" i="125" s="1"/>
  <c r="DL18" i="13"/>
  <c r="DP18" s="1"/>
  <c r="AE18" i="125" s="1"/>
  <c r="BP20" i="13"/>
  <c r="BT20" s="1"/>
  <c r="S20" i="125" s="1"/>
  <c r="BT20" i="12"/>
  <c r="R20" i="125" s="1"/>
  <c r="CF6" i="12"/>
  <c r="CJ6" s="1"/>
  <c r="V6" i="125" s="1"/>
  <c r="CF6" i="13"/>
  <c r="CJ6" s="1"/>
  <c r="W6" i="125" s="1"/>
  <c r="AJ22" i="13"/>
  <c r="AN22" s="1"/>
  <c r="K22" i="125" s="1"/>
  <c r="AN22" i="12"/>
  <c r="J22" i="125" s="1"/>
  <c r="CF4" i="13"/>
  <c r="CJ4" s="1"/>
  <c r="W4" i="125" s="1"/>
  <c r="CF4" i="12"/>
  <c r="CJ4" s="1"/>
  <c r="V4" i="125" s="1"/>
  <c r="AB21" i="13"/>
  <c r="AF21" s="1"/>
  <c r="I21" i="125" s="1"/>
  <c r="AB21" i="12"/>
  <c r="AF21" s="1"/>
  <c r="H21" i="125" s="1"/>
  <c r="BP25" i="13"/>
  <c r="BT25" s="1"/>
  <c r="S25" i="125" s="1"/>
  <c r="BT25" i="12"/>
  <c r="R25" i="125" s="1"/>
  <c r="T22" i="13"/>
  <c r="X22" s="1"/>
  <c r="G22" i="125" s="1"/>
  <c r="X22" i="12"/>
  <c r="F22" i="125" s="1"/>
  <c r="BP27" i="13"/>
  <c r="BT27" s="1"/>
  <c r="S27" i="125" s="1"/>
  <c r="BT27" i="12"/>
  <c r="R27" i="125" s="1"/>
  <c r="DD28" i="12"/>
  <c r="DH28" s="1"/>
  <c r="AB28" i="125" s="1"/>
  <c r="DD28" i="13"/>
  <c r="DH28" s="1"/>
  <c r="AC28" i="125" s="1"/>
  <c r="CF29" i="12"/>
  <c r="CJ29" s="1"/>
  <c r="V29" i="125" s="1"/>
  <c r="CF29" i="13"/>
  <c r="CJ29" s="1"/>
  <c r="W29" i="125" s="1"/>
  <c r="AB27" i="13"/>
  <c r="AF27" s="1"/>
  <c r="I27" i="125" s="1"/>
  <c r="AB27" i="12"/>
  <c r="AF27" s="1"/>
  <c r="H27" i="125" s="1"/>
  <c r="AB28" i="12"/>
  <c r="AF28" s="1"/>
  <c r="H28" i="125" s="1"/>
  <c r="AB28" i="13"/>
  <c r="AF28" s="1"/>
  <c r="I28" i="125" s="1"/>
  <c r="CN30" i="13"/>
  <c r="CR30" s="1"/>
  <c r="Y30" i="125" s="1"/>
  <c r="CR30" i="12"/>
  <c r="X30" i="125" s="1"/>
  <c r="D31" i="13"/>
  <c r="H31" s="1"/>
  <c r="C31" i="125" s="1"/>
  <c r="D31" i="12"/>
  <c r="H31" s="1"/>
  <c r="B31" i="125" s="1"/>
  <c r="BX35" i="13"/>
  <c r="CB35" s="1"/>
  <c r="U35" i="125" s="1"/>
  <c r="CB35" i="12"/>
  <c r="T35" i="125" s="1"/>
  <c r="CF36" i="13"/>
  <c r="CJ36" s="1"/>
  <c r="W36" i="125" s="1"/>
  <c r="CF36" i="12"/>
  <c r="CJ36" s="1"/>
  <c r="V36" i="125" s="1"/>
  <c r="AJ37" i="13"/>
  <c r="AN37" s="1"/>
  <c r="K37" i="125" s="1"/>
  <c r="AN37" i="12"/>
  <c r="J37" i="125" s="1"/>
  <c r="DD38" i="12"/>
  <c r="EC43" i="4"/>
  <c r="DD38" i="13"/>
  <c r="BH37" i="12"/>
  <c r="BL37" s="1"/>
  <c r="P37" i="125" s="1"/>
  <c r="BH37" i="13"/>
  <c r="BL37" s="1"/>
  <c r="Q37" i="125" s="1"/>
  <c r="CV10" i="13"/>
  <c r="CZ10" s="1"/>
  <c r="AA10" i="125" s="1"/>
  <c r="CV10" i="12"/>
  <c r="CZ10" s="1"/>
  <c r="Z10" i="125" s="1"/>
  <c r="BH10" i="12"/>
  <c r="BL10" s="1"/>
  <c r="P10" i="125" s="1"/>
  <c r="BH10" i="13"/>
  <c r="BL10" s="1"/>
  <c r="Q10" i="125" s="1"/>
  <c r="AB10" i="12"/>
  <c r="AF10" s="1"/>
  <c r="H10" i="125" s="1"/>
  <c r="AB10" i="13"/>
  <c r="AF10" s="1"/>
  <c r="I10" i="125" s="1"/>
  <c r="DD7" i="12"/>
  <c r="DH7" s="1"/>
  <c r="AB7" i="125" s="1"/>
  <c r="DD7" i="13"/>
  <c r="DH7" s="1"/>
  <c r="AC7" i="125" s="1"/>
  <c r="CF14" i="12"/>
  <c r="CJ14" s="1"/>
  <c r="V14" i="125" s="1"/>
  <c r="CF14" i="13"/>
  <c r="CJ14" s="1"/>
  <c r="W14" i="125" s="1"/>
  <c r="D8" i="12"/>
  <c r="H8" s="1"/>
  <c r="B8" i="125" s="1"/>
  <c r="D8" i="13"/>
  <c r="H8" s="1"/>
  <c r="C8" i="125" s="1"/>
  <c r="BP7" i="13"/>
  <c r="BT7" s="1"/>
  <c r="S7" i="125" s="1"/>
  <c r="BT7" i="12"/>
  <c r="R7" i="125" s="1"/>
  <c r="AZ15" i="13"/>
  <c r="BD15" s="1"/>
  <c r="O15" i="125" s="1"/>
  <c r="BD15" i="12"/>
  <c r="N15" i="125" s="1"/>
  <c r="AB13" i="12"/>
  <c r="AF13" s="1"/>
  <c r="H13" i="125" s="1"/>
  <c r="AB13" i="13"/>
  <c r="AF13" s="1"/>
  <c r="I13" i="125" s="1"/>
  <c r="AR17" i="13"/>
  <c r="AV17" s="1"/>
  <c r="M17" i="125" s="1"/>
  <c r="AV17" i="12"/>
  <c r="L17" i="125" s="1"/>
  <c r="CN5" i="13"/>
  <c r="CR5" s="1"/>
  <c r="Y5" i="125" s="1"/>
  <c r="CR5" i="12"/>
  <c r="X5" i="125" s="1"/>
  <c r="CN4" i="13"/>
  <c r="CR4" s="1"/>
  <c r="Y4" i="125" s="1"/>
  <c r="CR4" i="12"/>
  <c r="X4" i="125" s="1"/>
  <c r="BP5" i="13"/>
  <c r="BT5" s="1"/>
  <c r="S5" i="125" s="1"/>
  <c r="BT5" i="12"/>
  <c r="R5" i="125" s="1"/>
  <c r="DD19" i="12"/>
  <c r="DH19" s="1"/>
  <c r="AB19" i="125" s="1"/>
  <c r="DD19" i="13"/>
  <c r="DH19" s="1"/>
  <c r="AC19" i="125" s="1"/>
  <c r="CF20" i="12"/>
  <c r="CJ20" s="1"/>
  <c r="V20" i="125" s="1"/>
  <c r="CF20" i="13"/>
  <c r="CJ20" s="1"/>
  <c r="W20" i="125" s="1"/>
  <c r="BP21" i="13"/>
  <c r="BT21" s="1"/>
  <c r="S21" i="125" s="1"/>
  <c r="BT21" i="12"/>
  <c r="R21" i="125" s="1"/>
  <c r="D19" i="13"/>
  <c r="H19" s="1"/>
  <c r="C19" i="125" s="1"/>
  <c r="D19" i="12"/>
  <c r="H19" s="1"/>
  <c r="B19" i="125" s="1"/>
  <c r="BH21" i="12"/>
  <c r="BL21" s="1"/>
  <c r="P21" i="125" s="1"/>
  <c r="BH21" i="13"/>
  <c r="BL21" s="1"/>
  <c r="Q21" i="125" s="1"/>
  <c r="AR24" i="13"/>
  <c r="AV24" s="1"/>
  <c r="M24" i="125" s="1"/>
  <c r="AV24" i="12"/>
  <c r="L24" i="125" s="1"/>
  <c r="DD25" i="12"/>
  <c r="DH25" s="1"/>
  <c r="AB25" i="125" s="1"/>
  <c r="DD25" i="13"/>
  <c r="DH25" s="1"/>
  <c r="AC25" i="125" s="1"/>
  <c r="CF26" i="12"/>
  <c r="CJ26" s="1"/>
  <c r="V26" i="125" s="1"/>
  <c r="CF26" i="13"/>
  <c r="CJ26" s="1"/>
  <c r="W26" i="125" s="1"/>
  <c r="D24" i="12"/>
  <c r="H24" s="1"/>
  <c r="B24" i="125" s="1"/>
  <c r="D24" i="13"/>
  <c r="H24" s="1"/>
  <c r="C24" i="125" s="1"/>
  <c r="T24" i="13"/>
  <c r="X24" s="1"/>
  <c r="G24" i="125" s="1"/>
  <c r="X24" i="12"/>
  <c r="F24" i="125" s="1"/>
  <c r="AR29" i="13"/>
  <c r="AV29" s="1"/>
  <c r="M29" i="125" s="1"/>
  <c r="AV29" i="12"/>
  <c r="L29" i="125" s="1"/>
  <c r="BP31" i="13"/>
  <c r="BT31" s="1"/>
  <c r="S31" i="125" s="1"/>
  <c r="BT31" i="12"/>
  <c r="R31" i="125" s="1"/>
  <c r="AZ32" i="13"/>
  <c r="BD32" s="1"/>
  <c r="O32" i="125" s="1"/>
  <c r="BD32" i="12"/>
  <c r="N32" i="125" s="1"/>
  <c r="CN31" i="13"/>
  <c r="CR31" s="1"/>
  <c r="Y31" i="125" s="1"/>
  <c r="CR31" i="12"/>
  <c r="X31" i="125" s="1"/>
  <c r="DL33" i="12"/>
  <c r="DP33" s="1"/>
  <c r="AD33" i="125" s="1"/>
  <c r="DL33" i="13"/>
  <c r="DP33" s="1"/>
  <c r="AE33" i="125" s="1"/>
  <c r="DD35" i="12"/>
  <c r="DH35" s="1"/>
  <c r="AB35" i="125" s="1"/>
  <c r="DD35" i="13"/>
  <c r="DH35" s="1"/>
  <c r="AC35" i="125" s="1"/>
  <c r="DD36" i="12"/>
  <c r="DH36" s="1"/>
  <c r="AB36" i="125" s="1"/>
  <c r="DD36" i="13"/>
  <c r="DH36" s="1"/>
  <c r="AC36" i="125" s="1"/>
  <c r="L37" i="13"/>
  <c r="P37" s="1"/>
  <c r="E37" i="125" s="1"/>
  <c r="L37" i="12"/>
  <c r="P37" s="1"/>
  <c r="D37" i="125" s="1"/>
  <c r="L38" i="12"/>
  <c r="L38" i="13"/>
  <c r="Y43" i="4"/>
  <c r="D37" i="13"/>
  <c r="H37" s="1"/>
  <c r="C37" i="125" s="1"/>
  <c r="D37" i="12"/>
  <c r="H37" s="1"/>
  <c r="B37" i="125" s="1"/>
  <c r="BX10" i="13"/>
  <c r="CB10" s="1"/>
  <c r="U10" i="125" s="1"/>
  <c r="CB10" i="12"/>
  <c r="T10" i="125" s="1"/>
  <c r="CV9" i="13"/>
  <c r="CZ9" s="1"/>
  <c r="AA9" i="125" s="1"/>
  <c r="CV9" i="12"/>
  <c r="CZ9" s="1"/>
  <c r="Z9" i="125" s="1"/>
  <c r="CN10" i="13"/>
  <c r="CR10" s="1"/>
  <c r="Y10" i="125" s="1"/>
  <c r="CR10" i="12"/>
  <c r="X10" i="125" s="1"/>
  <c r="AZ9" i="13"/>
  <c r="BD9" s="1"/>
  <c r="O9" i="125" s="1"/>
  <c r="BD9" i="12"/>
  <c r="N9" i="125" s="1"/>
  <c r="BH12" i="13"/>
  <c r="BL12" s="1"/>
  <c r="Q12" i="125" s="1"/>
  <c r="BH12" i="12"/>
  <c r="BL12" s="1"/>
  <c r="P12" i="125" s="1"/>
  <c r="CN8" i="13"/>
  <c r="CR8" s="1"/>
  <c r="Y8" i="125" s="1"/>
  <c r="CR8" i="12"/>
  <c r="X8" i="125" s="1"/>
  <c r="T11" i="13"/>
  <c r="X11" s="1"/>
  <c r="G11" i="125" s="1"/>
  <c r="X11" i="12"/>
  <c r="F11" i="125" s="1"/>
  <c r="BX6" i="13"/>
  <c r="CB6" s="1"/>
  <c r="U6" i="125" s="1"/>
  <c r="CB6" i="12"/>
  <c r="T6" i="125" s="1"/>
  <c r="Y65" i="4"/>
  <c r="EE9" s="1"/>
  <c r="L12" i="274"/>
  <c r="L18"/>
  <c r="L17"/>
  <c r="U8"/>
  <c r="L15"/>
  <c r="U14"/>
  <c r="L13"/>
  <c r="L5"/>
  <c r="L9"/>
  <c r="L4"/>
  <c r="L7"/>
  <c r="L11"/>
  <c r="L27"/>
  <c r="L6"/>
  <c r="L16"/>
  <c r="L10"/>
  <c r="V41" i="125" l="1"/>
  <c r="AS36" i="4"/>
  <c r="AC36" i="13" s="1"/>
  <c r="AG36" s="1"/>
  <c r="CL37" i="4"/>
  <c r="BQ37" i="12" s="1"/>
  <c r="R32" i="4"/>
  <c r="EN31"/>
  <c r="DM31" i="12" s="1"/>
  <c r="DQ31" s="1"/>
  <c r="DM28" i="4"/>
  <c r="CO28" i="12" s="1"/>
  <c r="CS28" s="1"/>
  <c r="BT28" i="4"/>
  <c r="BA28" i="12" s="1"/>
  <c r="AA26" i="4"/>
  <c r="BB24"/>
  <c r="AK24" i="12" s="1"/>
  <c r="AK24" i="13" s="1"/>
  <c r="AO24" s="1"/>
  <c r="AJ18" i="4"/>
  <c r="U18" i="12" s="1"/>
  <c r="Y18" s="1"/>
  <c r="DV20" i="4"/>
  <c r="DD18"/>
  <c r="DM5"/>
  <c r="CO5" i="12" s="1"/>
  <c r="CS5" s="1"/>
  <c r="DV16" i="4"/>
  <c r="CW16" i="12" s="1"/>
  <c r="DA16" s="1"/>
  <c r="AA15" i="4"/>
  <c r="EN13"/>
  <c r="BB12"/>
  <c r="AK12" i="12" s="1"/>
  <c r="AK12" i="13" s="1"/>
  <c r="AO12" s="1"/>
  <c r="DV10" i="4"/>
  <c r="CW10" i="12" s="1"/>
  <c r="DA10" s="1"/>
  <c r="DV38" i="4"/>
  <c r="DD36"/>
  <c r="DV33"/>
  <c r="CW33" i="12" s="1"/>
  <c r="DA33" s="1"/>
  <c r="DV31" i="4"/>
  <c r="AS26"/>
  <c r="BK27"/>
  <c r="AS27" i="12" s="1"/>
  <c r="AS22" i="4"/>
  <c r="AC22" i="12" s="1"/>
  <c r="AG22" s="1"/>
  <c r="DD23" i="4"/>
  <c r="CG23" i="13" s="1"/>
  <c r="CK23" s="1"/>
  <c r="BT21" i="4"/>
  <c r="BA21" i="12" s="1"/>
  <c r="EE19" i="4"/>
  <c r="BK5"/>
  <c r="AS5" i="12" s="1"/>
  <c r="AW5" s="1"/>
  <c r="EN15" i="4"/>
  <c r="CC6"/>
  <c r="DM12"/>
  <c r="CO12" i="12" s="1"/>
  <c r="EE8" i="4"/>
  <c r="DE8" i="13" s="1"/>
  <c r="DI8" s="1"/>
  <c r="CC10" i="4"/>
  <c r="BI10" i="12" s="1"/>
  <c r="BM10" s="1"/>
  <c r="DM37" i="4"/>
  <c r="CO37" i="12" s="1"/>
  <c r="CU37" i="4"/>
  <c r="BY37" i="12" s="1"/>
  <c r="BY37" i="13" s="1"/>
  <c r="CC37" s="1"/>
  <c r="BB36" i="4"/>
  <c r="AK36" i="12" s="1"/>
  <c r="AK36" i="13" s="1"/>
  <c r="AO36" s="1"/>
  <c r="DV35" i="4"/>
  <c r="CW35" i="13" s="1"/>
  <c r="DA35" s="1"/>
  <c r="BT34" i="4"/>
  <c r="BA34" i="12" s="1"/>
  <c r="EN32" i="4"/>
  <c r="DM32" i="13" s="1"/>
  <c r="DQ32" s="1"/>
  <c r="BB32" i="4"/>
  <c r="AK32" i="12" s="1"/>
  <c r="AO32" s="1"/>
  <c r="CL31" i="4"/>
  <c r="BQ31" i="12" s="1"/>
  <c r="BT30" i="4"/>
  <c r="BA30" i="12" s="1"/>
  <c r="CU29" i="4"/>
  <c r="BY29" i="12" s="1"/>
  <c r="CC29" s="1"/>
  <c r="DM26" i="4"/>
  <c r="CO26" i="12" s="1"/>
  <c r="CS26" s="1"/>
  <c r="CL27" i="4"/>
  <c r="BQ27" i="12" s="1"/>
  <c r="BQ27" i="13" s="1"/>
  <c r="BU27" s="1"/>
  <c r="EE26" i="4"/>
  <c r="AJ21"/>
  <c r="U21" i="12" s="1"/>
  <c r="U21" i="13" s="1"/>
  <c r="Y21" s="1"/>
  <c r="AA24" i="4"/>
  <c r="M24" i="12" s="1"/>
  <c r="Q24" s="1"/>
  <c r="EE23" i="4"/>
  <c r="DE23" i="13" s="1"/>
  <c r="DI23" s="1"/>
  <c r="DD22" i="4"/>
  <c r="EN20"/>
  <c r="DM20" i="13" s="1"/>
  <c r="DQ20" s="1"/>
  <c r="BB20" i="4"/>
  <c r="AK20" i="12" s="1"/>
  <c r="AO20" s="1"/>
  <c r="R16" i="4"/>
  <c r="E16" i="13" s="1"/>
  <c r="I16" s="1"/>
  <c r="AA18" i="4"/>
  <c r="DD17"/>
  <c r="CG17" i="12" s="1"/>
  <c r="CK17" s="1"/>
  <c r="EE17" i="4"/>
  <c r="DE17" i="12" s="1"/>
  <c r="DI17" s="1"/>
  <c r="BB6" i="4"/>
  <c r="AK6" i="12" s="1"/>
  <c r="AO6" s="1"/>
  <c r="CL16" i="4"/>
  <c r="BQ16" i="12" s="1"/>
  <c r="CL7" i="4"/>
  <c r="BQ7" i="12" s="1"/>
  <c r="BU7" s="1"/>
  <c r="AJ11" i="4"/>
  <c r="U11" i="12" s="1"/>
  <c r="U11" i="13" s="1"/>
  <c r="Y11" s="1"/>
  <c r="AS11" i="4"/>
  <c r="CL13"/>
  <c r="BQ13" i="12" s="1"/>
  <c r="AA9" i="4"/>
  <c r="M9" i="12" s="1"/>
  <c r="Q9" s="1"/>
  <c r="CC9" i="4"/>
  <c r="BI9" i="12" s="1"/>
  <c r="BM9" s="1"/>
  <c r="AA11" i="4"/>
  <c r="M11" i="13" s="1"/>
  <c r="Q11" s="1"/>
  <c r="CF43" i="12"/>
  <c r="AS38" i="4"/>
  <c r="AC38" i="12" s="1"/>
  <c r="AS35" i="4"/>
  <c r="AC35" i="12" s="1"/>
  <c r="AG35" s="1"/>
  <c r="DD37" i="4"/>
  <c r="CG37" i="12" s="1"/>
  <c r="CK37" s="1"/>
  <c r="AS33" i="4"/>
  <c r="DM33"/>
  <c r="CO33" i="12" s="1"/>
  <c r="CO33" i="13" s="1"/>
  <c r="CS33" s="1"/>
  <c r="AJ30" i="4"/>
  <c r="U30" i="12" s="1"/>
  <c r="Y30" s="1"/>
  <c r="BB33" i="4"/>
  <c r="AK33" i="12" s="1"/>
  <c r="BK32" i="4"/>
  <c r="AS32" i="12" s="1"/>
  <c r="R28" i="4"/>
  <c r="E28" i="13" s="1"/>
  <c r="I28" s="1"/>
  <c r="EN28" i="4"/>
  <c r="DM28" i="12" s="1"/>
  <c r="DQ28" s="1"/>
  <c r="EN27" i="4"/>
  <c r="DM27" i="12" s="1"/>
  <c r="DQ27" s="1"/>
  <c r="AA27" i="4"/>
  <c r="DV26"/>
  <c r="CW26" i="12" s="1"/>
  <c r="DA26" s="1"/>
  <c r="CU25" i="4"/>
  <c r="BY25" i="12" s="1"/>
  <c r="BY25" i="13" s="1"/>
  <c r="CC25" s="1"/>
  <c r="EE24" i="4"/>
  <c r="DE24" i="13" s="1"/>
  <c r="DI24" s="1"/>
  <c r="CU23" i="4"/>
  <c r="BY23" i="12" s="1"/>
  <c r="DM20" i="4"/>
  <c r="CO20" i="12" s="1"/>
  <c r="CS20" s="1"/>
  <c r="CU21" i="4"/>
  <c r="BY21" i="12" s="1"/>
  <c r="CC21" s="1"/>
  <c r="CL20" i="4"/>
  <c r="BQ20" i="12" s="1"/>
  <c r="AJ15" i="4"/>
  <c r="U15" i="12" s="1"/>
  <c r="DD10" i="4"/>
  <c r="CG10" i="13" s="1"/>
  <c r="CK10" s="1"/>
  <c r="BT18" i="4"/>
  <c r="BA18" i="12" s="1"/>
  <c r="BE18" s="1"/>
  <c r="AJ13" i="4"/>
  <c r="U13" i="12" s="1"/>
  <c r="EN4" i="4"/>
  <c r="BK16"/>
  <c r="AS16" i="12" s="1"/>
  <c r="AS16" i="13" s="1"/>
  <c r="AW16" s="1"/>
  <c r="DV15" i="4"/>
  <c r="CW15" i="13" s="1"/>
  <c r="DA15" s="1"/>
  <c r="CL15" i="4"/>
  <c r="BQ15" i="12" s="1"/>
  <c r="BU15" s="1"/>
  <c r="DD14" i="4"/>
  <c r="R11"/>
  <c r="E11" i="13" s="1"/>
  <c r="I11" s="1"/>
  <c r="AJ8" i="4"/>
  <c r="U8" i="12" s="1"/>
  <c r="Y8" s="1"/>
  <c r="BK13" i="4"/>
  <c r="AS13" i="12" s="1"/>
  <c r="AW13" s="1"/>
  <c r="CL12" i="4"/>
  <c r="BQ12" i="12" s="1"/>
  <c r="CU10" i="4"/>
  <c r="BY10" i="12" s="1"/>
  <c r="CC10" s="1"/>
  <c r="AJ37" i="4"/>
  <c r="U37" i="12" s="1"/>
  <c r="Y37" s="1"/>
  <c r="DM36" i="4"/>
  <c r="CO36" i="12" s="1"/>
  <c r="CS36" s="1"/>
  <c r="BB37" i="4"/>
  <c r="AK37" i="12" s="1"/>
  <c r="EE36" i="4"/>
  <c r="DE36" i="13" s="1"/>
  <c r="DI36" s="1"/>
  <c r="CL35" i="4"/>
  <c r="BQ35" i="12" s="1"/>
  <c r="BU35" s="1"/>
  <c r="EE34" i="4"/>
  <c r="CU33"/>
  <c r="BY33" i="12" s="1"/>
  <c r="DV32" i="4"/>
  <c r="CW32" i="12" s="1"/>
  <c r="DA32" s="1"/>
  <c r="CC29" i="4"/>
  <c r="BI29" i="13" s="1"/>
  <c r="BM29" s="1"/>
  <c r="EN29" i="4"/>
  <c r="DM29" i="13" s="1"/>
  <c r="DQ29" s="1"/>
  <c r="CC27" i="4"/>
  <c r="EE28"/>
  <c r="DE28" i="13" s="1"/>
  <c r="DI28" s="1"/>
  <c r="AS24" i="4"/>
  <c r="AC24" i="13" s="1"/>
  <c r="AG24" s="1"/>
  <c r="CL25" i="4"/>
  <c r="BQ25" i="12" s="1"/>
  <c r="BQ25" i="13" s="1"/>
  <c r="BU25" s="1"/>
  <c r="EN23" i="4"/>
  <c r="DV23"/>
  <c r="CW23" i="12" s="1"/>
  <c r="DA23" s="1"/>
  <c r="AA22" i="4"/>
  <c r="M22" i="13" s="1"/>
  <c r="Q22" s="1"/>
  <c r="DD7" i="4"/>
  <c r="CG7" i="12" s="1"/>
  <c r="CK7" s="1"/>
  <c r="AJ16" i="4"/>
  <c r="U16" i="12" s="1"/>
  <c r="DD8" i="4"/>
  <c r="CG8" i="13" s="1"/>
  <c r="CK8" s="1"/>
  <c r="R15" i="4"/>
  <c r="E15" i="13" s="1"/>
  <c r="I15" s="1"/>
  <c r="AJ14" i="4"/>
  <c r="U14" i="12" s="1"/>
  <c r="Y14" s="1"/>
  <c r="BT5" i="4"/>
  <c r="BA5" i="12" s="1"/>
  <c r="R14" i="4"/>
  <c r="E14" i="12" s="1"/>
  <c r="I14" s="1"/>
  <c r="EE16" i="4"/>
  <c r="DE16" i="12" s="1"/>
  <c r="DI16" s="1"/>
  <c r="AS7" i="4"/>
  <c r="AA6"/>
  <c r="DV14"/>
  <c r="CW14" i="12" s="1"/>
  <c r="DA14" s="1"/>
  <c r="R8" i="4"/>
  <c r="E8" i="12" s="1"/>
  <c r="I8" s="1"/>
  <c r="R10" i="4"/>
  <c r="E10" i="13" s="1"/>
  <c r="I10" s="1"/>
  <c r="EN12" i="4"/>
  <c r="BT12"/>
  <c r="BA12" i="12" s="1"/>
  <c r="BA12" i="13" s="1"/>
  <c r="BE12" s="1"/>
  <c r="BK10" i="4"/>
  <c r="AS10" i="12" s="1"/>
  <c r="AW10" s="1"/>
  <c r="M17" i="274"/>
  <c r="M18"/>
  <c r="M11"/>
  <c r="M9"/>
  <c r="M16"/>
  <c r="M12"/>
  <c r="M10"/>
  <c r="M15"/>
  <c r="M13"/>
  <c r="M5"/>
  <c r="M4"/>
  <c r="M8"/>
  <c r="M14"/>
  <c r="M7"/>
  <c r="M6"/>
  <c r="DE9" i="12"/>
  <c r="DI9" s="1"/>
  <c r="DE9" i="13"/>
  <c r="DI9" s="1"/>
  <c r="AC38"/>
  <c r="CO37"/>
  <c r="CS37" s="1"/>
  <c r="CS37" i="12"/>
  <c r="CC37"/>
  <c r="BQ35" i="13"/>
  <c r="BU35" s="1"/>
  <c r="E32" i="12"/>
  <c r="I32" s="1"/>
  <c r="E32" i="13"/>
  <c r="I32" s="1"/>
  <c r="CW33"/>
  <c r="DA33" s="1"/>
  <c r="BQ31"/>
  <c r="BU31" s="1"/>
  <c r="BU31" i="12"/>
  <c r="BA30" i="13"/>
  <c r="BE30" s="1"/>
  <c r="BE30" i="12"/>
  <c r="AC26" i="13"/>
  <c r="AG26" s="1"/>
  <c r="AC26" i="12"/>
  <c r="AG26" s="1"/>
  <c r="M27"/>
  <c r="Q27" s="1"/>
  <c r="M27" i="13"/>
  <c r="Q27" s="1"/>
  <c r="DE26"/>
  <c r="DI26" s="1"/>
  <c r="DE26" i="12"/>
  <c r="DI26" s="1"/>
  <c r="Y21"/>
  <c r="DE24"/>
  <c r="DI24" s="1"/>
  <c r="CW23" i="13"/>
  <c r="DA23" s="1"/>
  <c r="BQ20"/>
  <c r="BU20" s="1"/>
  <c r="BU20" i="12"/>
  <c r="E15"/>
  <c r="I15" s="1"/>
  <c r="U14" i="13"/>
  <c r="Y14" s="1"/>
  <c r="DE17"/>
  <c r="DI17" s="1"/>
  <c r="AK6"/>
  <c r="AO6" s="1"/>
  <c r="CW16"/>
  <c r="DA16" s="1"/>
  <c r="E8"/>
  <c r="I8" s="1"/>
  <c r="DM12" i="12"/>
  <c r="DQ12" s="1"/>
  <c r="DM12" i="13"/>
  <c r="DQ12" s="1"/>
  <c r="L41"/>
  <c r="P38"/>
  <c r="DD43" i="12"/>
  <c r="DD41"/>
  <c r="DH38"/>
  <c r="AB38" i="125" s="1"/>
  <c r="AB41" s="1"/>
  <c r="CV41" i="13"/>
  <c r="CZ38"/>
  <c r="DL43" i="12"/>
  <c r="DL41"/>
  <c r="DP38"/>
  <c r="AD38" i="125" s="1"/>
  <c r="AD41" s="1"/>
  <c r="BH43" i="12"/>
  <c r="BH41"/>
  <c r="BL38"/>
  <c r="P38" i="125" s="1"/>
  <c r="P41" s="1"/>
  <c r="AS37" i="4"/>
  <c r="R37"/>
  <c r="CC37"/>
  <c r="AJ34"/>
  <c r="U34" i="12" s="1"/>
  <c r="CL38" i="4"/>
  <c r="DD38"/>
  <c r="EE38"/>
  <c r="DV37"/>
  <c r="BK37"/>
  <c r="AS37" i="12" s="1"/>
  <c r="EE37" i="4"/>
  <c r="BT37"/>
  <c r="BA37" i="12" s="1"/>
  <c r="DV36" i="4"/>
  <c r="CL36"/>
  <c r="BQ36" i="12" s="1"/>
  <c r="BK36" i="4"/>
  <c r="AS36" i="12" s="1"/>
  <c r="R33" i="4"/>
  <c r="CC33"/>
  <c r="AA35"/>
  <c r="AJ31"/>
  <c r="U31" i="12" s="1"/>
  <c r="DM32" i="4"/>
  <c r="CO32" i="12" s="1"/>
  <c r="R31" i="4"/>
  <c r="DV34"/>
  <c r="AA34"/>
  <c r="DM31"/>
  <c r="CO31" i="12" s="1"/>
  <c r="AA33" i="4"/>
  <c r="DD33"/>
  <c r="AS30"/>
  <c r="EE32"/>
  <c r="BT32"/>
  <c r="BA32" i="12" s="1"/>
  <c r="AA32" i="4"/>
  <c r="DM30"/>
  <c r="CO30" i="12" s="1"/>
  <c r="BK31" i="4"/>
  <c r="AS31" i="12" s="1"/>
  <c r="AA31" i="4"/>
  <c r="AS28"/>
  <c r="DD30"/>
  <c r="AA30"/>
  <c r="AJ26"/>
  <c r="U26" i="12" s="1"/>
  <c r="CU30" i="4"/>
  <c r="BY30" i="12" s="1"/>
  <c r="EE29" i="4"/>
  <c r="BK29"/>
  <c r="AS29" i="12" s="1"/>
  <c r="DD29" i="4"/>
  <c r="CL29"/>
  <c r="BQ29" i="12" s="1"/>
  <c r="DD28" i="4"/>
  <c r="BB28"/>
  <c r="AK28" i="12" s="1"/>
  <c r="BK28" i="4"/>
  <c r="AS28" i="12" s="1"/>
  <c r="CC26" i="4"/>
  <c r="DM25"/>
  <c r="CO25" i="12" s="1"/>
  <c r="EE27" i="4"/>
  <c r="CU27"/>
  <c r="BY27" i="12" s="1"/>
  <c r="AS23" i="4"/>
  <c r="DM24"/>
  <c r="CO24" i="12" s="1"/>
  <c r="BK26" i="4"/>
  <c r="AS26" i="12" s="1"/>
  <c r="BT26" i="4"/>
  <c r="BA26" i="12" s="1"/>
  <c r="BK25" i="4"/>
  <c r="AS25" i="12" s="1"/>
  <c r="R22" i="4"/>
  <c r="DM23"/>
  <c r="CO23" i="12" s="1"/>
  <c r="CC23" i="4"/>
  <c r="CL24"/>
  <c r="BQ24" i="12" s="1"/>
  <c r="AS21" i="4"/>
  <c r="DD24"/>
  <c r="AJ20"/>
  <c r="U20" i="12" s="1"/>
  <c r="AA23" i="4"/>
  <c r="AS20"/>
  <c r="EN22"/>
  <c r="BT23"/>
  <c r="BA23" i="12" s="1"/>
  <c r="CU22" i="4"/>
  <c r="BY22" i="12" s="1"/>
  <c r="CL22" i="4"/>
  <c r="BQ22" i="12" s="1"/>
  <c r="BK22" i="4"/>
  <c r="AS22" i="12" s="1"/>
  <c r="BT22" i="4"/>
  <c r="BA22" i="12" s="1"/>
  <c r="CL21" i="4"/>
  <c r="BQ21" i="12" s="1"/>
  <c r="BB21" i="4"/>
  <c r="AK21" i="12" s="1"/>
  <c r="DD6" i="4"/>
  <c r="DV21"/>
  <c r="BT20"/>
  <c r="BA20" i="12" s="1"/>
  <c r="AA20" i="4"/>
  <c r="DD20"/>
  <c r="AS17"/>
  <c r="DM17"/>
  <c r="CO17" i="12" s="1"/>
  <c r="AA19" i="4"/>
  <c r="CL19"/>
  <c r="BQ19" i="12" s="1"/>
  <c r="BK19" i="4"/>
  <c r="AS19" i="12" s="1"/>
  <c r="BB18" i="4"/>
  <c r="AK18" i="12" s="1"/>
  <c r="CL5" i="4"/>
  <c r="BQ5" i="12" s="1"/>
  <c r="DM16" i="4"/>
  <c r="CO16" i="12" s="1"/>
  <c r="DM4" i="4"/>
  <c r="CO4" i="12" s="1"/>
  <c r="EE18" i="4"/>
  <c r="BT4"/>
  <c r="BA4" i="12" s="1"/>
  <c r="BK17" i="4"/>
  <c r="AS17" i="12" s="1"/>
  <c r="BB17" i="4"/>
  <c r="AK17" i="12" s="1"/>
  <c r="DD11" i="4"/>
  <c r="DM15"/>
  <c r="CO15" i="12" s="1"/>
  <c r="CU17" i="4"/>
  <c r="BY17" i="12" s="1"/>
  <c r="EN16" i="4"/>
  <c r="AS5"/>
  <c r="CU5"/>
  <c r="BY5" i="12" s="1"/>
  <c r="BB16" i="4"/>
  <c r="AK16" i="12" s="1"/>
  <c r="BT16" i="4"/>
  <c r="BA16" i="12" s="1"/>
  <c r="CU16" i="4"/>
  <c r="BY16" i="12" s="1"/>
  <c r="DV4" i="4"/>
  <c r="R6"/>
  <c r="AJ6"/>
  <c r="U6" i="12" s="1"/>
  <c r="DV6" i="4"/>
  <c r="DM6"/>
  <c r="CO6" i="12" s="1"/>
  <c r="DD15" i="4"/>
  <c r="BK15"/>
  <c r="AS15" i="12" s="1"/>
  <c r="BT15" i="4"/>
  <c r="BA15" i="12" s="1"/>
  <c r="DM13" i="4"/>
  <c r="CO13" i="12" s="1"/>
  <c r="CL6" i="4"/>
  <c r="BQ6" i="12" s="1"/>
  <c r="BK6" i="4"/>
  <c r="AS6" i="12" s="1"/>
  <c r="CL14" i="4"/>
  <c r="BQ14" i="12" s="1"/>
  <c r="CC12" i="4"/>
  <c r="CU7"/>
  <c r="BY7" i="12" s="1"/>
  <c r="BK7" i="4"/>
  <c r="AS7" i="12" s="1"/>
  <c r="BT14" i="4"/>
  <c r="BA14" i="12" s="1"/>
  <c r="AS8" i="4"/>
  <c r="EN7"/>
  <c r="EE7"/>
  <c r="EN8"/>
  <c r="EE13"/>
  <c r="AS10"/>
  <c r="CU13"/>
  <c r="BY13" i="12" s="1"/>
  <c r="BB9" i="4"/>
  <c r="AK9" i="12" s="1"/>
  <c r="DM10" i="4"/>
  <c r="CO10" i="12" s="1"/>
  <c r="BK9" i="4"/>
  <c r="AS9" i="12" s="1"/>
  <c r="BK12" i="4"/>
  <c r="AS12" i="12" s="1"/>
  <c r="EN11" i="4"/>
  <c r="CL9"/>
  <c r="BQ9" i="12" s="1"/>
  <c r="BB11" i="4"/>
  <c r="AK11" i="12" s="1"/>
  <c r="DV11" i="4"/>
  <c r="AA10"/>
  <c r="BB10"/>
  <c r="AK10" i="12" s="1"/>
  <c r="CU11" i="4"/>
  <c r="BY11" i="12" s="1"/>
  <c r="G65" i="4"/>
  <c r="U37" i="13"/>
  <c r="Y37" s="1"/>
  <c r="CW38" i="12"/>
  <c r="CW38" i="13"/>
  <c r="BQ37"/>
  <c r="BU37" s="1"/>
  <c r="BU37" i="12"/>
  <c r="AC33"/>
  <c r="AG33" s="1"/>
  <c r="AC33" i="13"/>
  <c r="AG33" s="1"/>
  <c r="DE34"/>
  <c r="DI34" s="1"/>
  <c r="DE34" i="12"/>
  <c r="DI34" s="1"/>
  <c r="BY33" i="13"/>
  <c r="CC33" s="1"/>
  <c r="CC33" i="12"/>
  <c r="AS32" i="13"/>
  <c r="AW32" s="1"/>
  <c r="AW32" i="12"/>
  <c r="BY29" i="13"/>
  <c r="CC29" s="1"/>
  <c r="BU27" i="12"/>
  <c r="M26" i="13"/>
  <c r="Q26" s="1"/>
  <c r="M26" i="12"/>
  <c r="Q26" s="1"/>
  <c r="CC25"/>
  <c r="DM23" i="13"/>
  <c r="DQ23" s="1"/>
  <c r="DM23" i="12"/>
  <c r="DQ23" s="1"/>
  <c r="M24" i="13"/>
  <c r="Q24" s="1"/>
  <c r="CG23" i="12"/>
  <c r="CK23" s="1"/>
  <c r="M22"/>
  <c r="Q22" s="1"/>
  <c r="CG22"/>
  <c r="CK22" s="1"/>
  <c r="CG22" i="13"/>
  <c r="CK22" s="1"/>
  <c r="DM20" i="12"/>
  <c r="DQ20" s="1"/>
  <c r="AK20" i="13"/>
  <c r="AO20" s="1"/>
  <c r="DE19"/>
  <c r="DI19" s="1"/>
  <c r="DE19" i="12"/>
  <c r="DI19" s="1"/>
  <c r="CG18"/>
  <c r="CK18" s="1"/>
  <c r="CG18" i="13"/>
  <c r="CK18" s="1"/>
  <c r="U13"/>
  <c r="Y13" s="1"/>
  <c r="Y13" i="12"/>
  <c r="DM4"/>
  <c r="DQ4" s="1"/>
  <c r="DM4" i="13"/>
  <c r="DQ4" s="1"/>
  <c r="AC7" i="12"/>
  <c r="AG7" s="1"/>
  <c r="AC7" i="13"/>
  <c r="AG7" s="1"/>
  <c r="CO12"/>
  <c r="CS12" s="1"/>
  <c r="CS12" i="12"/>
  <c r="BQ13" i="13"/>
  <c r="BU13" s="1"/>
  <c r="BU13" i="12"/>
  <c r="M9" i="13"/>
  <c r="Q9" s="1"/>
  <c r="M11" i="12"/>
  <c r="Q11" s="1"/>
  <c r="D41" i="13"/>
  <c r="H5"/>
  <c r="C5" i="125" s="1"/>
  <c r="C41" s="1"/>
  <c r="DD41" i="13"/>
  <c r="DH38"/>
  <c r="AR43" i="12"/>
  <c r="AR38" i="13"/>
  <c r="AR41" i="12"/>
  <c r="AV38"/>
  <c r="L38" i="125" s="1"/>
  <c r="L41" s="1"/>
  <c r="CV43" i="12"/>
  <c r="CV41"/>
  <c r="CZ38"/>
  <c r="Z38" i="125" s="1"/>
  <c r="Z41" s="1"/>
  <c r="AJ41" i="13"/>
  <c r="AN38"/>
  <c r="DL41"/>
  <c r="DP38"/>
  <c r="BP43" i="12"/>
  <c r="BP41"/>
  <c r="BP38" i="13"/>
  <c r="BT38" i="12"/>
  <c r="R38" i="125" s="1"/>
  <c r="R41" s="1"/>
  <c r="BH41" i="13"/>
  <c r="BL38"/>
  <c r="R38" i="4"/>
  <c r="AJ36"/>
  <c r="U36" i="12" s="1"/>
  <c r="AJ35" i="4"/>
  <c r="U35" i="12" s="1"/>
  <c r="R36" i="4"/>
  <c r="BT38"/>
  <c r="CU38"/>
  <c r="BB38"/>
  <c r="BK38"/>
  <c r="R34"/>
  <c r="AJ33"/>
  <c r="U33" i="12" s="1"/>
  <c r="CC35" i="4"/>
  <c r="CC34"/>
  <c r="EN35"/>
  <c r="CU36"/>
  <c r="BY36" i="12" s="1"/>
  <c r="DM34" i="4"/>
  <c r="CO34" i="12" s="1"/>
  <c r="BK35" i="4"/>
  <c r="AS35" i="12" s="1"/>
  <c r="AS32" i="4"/>
  <c r="DD35"/>
  <c r="EE35"/>
  <c r="EN33"/>
  <c r="BB34"/>
  <c r="AK34" i="12" s="1"/>
  <c r="CL34" i="4"/>
  <c r="BQ34" i="12" s="1"/>
  <c r="AS31" i="4"/>
  <c r="BK33"/>
  <c r="AS33" i="12" s="1"/>
  <c r="CC31" i="4"/>
  <c r="EE33"/>
  <c r="CC30"/>
  <c r="DD32"/>
  <c r="CU32"/>
  <c r="BY32" i="12" s="1"/>
  <c r="R29" i="4"/>
  <c r="DD31"/>
  <c r="DM29"/>
  <c r="CO29" i="12" s="1"/>
  <c r="CU31" i="4"/>
  <c r="BY31" i="12" s="1"/>
  <c r="EE31" i="4"/>
  <c r="R27"/>
  <c r="AS27"/>
  <c r="BB30"/>
  <c r="AK30" i="12" s="1"/>
  <c r="CC28" i="4"/>
  <c r="AJ25"/>
  <c r="U25" i="12" s="1"/>
  <c r="BB29" i="4"/>
  <c r="AK29" i="12" s="1"/>
  <c r="DV29" i="4"/>
  <c r="AA28"/>
  <c r="AJ24"/>
  <c r="U24" i="12" s="1"/>
  <c r="CL28" i="4"/>
  <c r="BQ28" i="12" s="1"/>
  <c r="AS25" i="4"/>
  <c r="BT27"/>
  <c r="BA27" i="12" s="1"/>
  <c r="AJ23" i="4"/>
  <c r="U23" i="12" s="1"/>
  <c r="R24" i="4"/>
  <c r="EN26"/>
  <c r="CC24"/>
  <c r="DD26"/>
  <c r="R23"/>
  <c r="CU26"/>
  <c r="BY26" i="12" s="1"/>
  <c r="DV25" i="4"/>
  <c r="BT25"/>
  <c r="BA25" i="12" s="1"/>
  <c r="AA25" i="4"/>
  <c r="DV24"/>
  <c r="DM22"/>
  <c r="CO22" i="12" s="1"/>
  <c r="CC22" i="4"/>
  <c r="CU24"/>
  <c r="BY24" i="12" s="1"/>
  <c r="BB23" i="4"/>
  <c r="AK23" i="12" s="1"/>
  <c r="CL23" i="4"/>
  <c r="BQ23" i="12" s="1"/>
  <c r="R20" i="4"/>
  <c r="BK23"/>
  <c r="AS23" i="12" s="1"/>
  <c r="AS19" i="4"/>
  <c r="DV22"/>
  <c r="BB22"/>
  <c r="AK22" i="12" s="1"/>
  <c r="EE22" i="4"/>
  <c r="AJ17"/>
  <c r="U17" i="12" s="1"/>
  <c r="BK21" i="4"/>
  <c r="AS21" i="12" s="1"/>
  <c r="DD21" i="4"/>
  <c r="AS18"/>
  <c r="R17"/>
  <c r="DM18"/>
  <c r="CO18" i="12" s="1"/>
  <c r="EE20" i="4"/>
  <c r="BK20"/>
  <c r="AS20" i="12" s="1"/>
  <c r="CC17" i="4"/>
  <c r="DV19"/>
  <c r="EN18"/>
  <c r="AS16"/>
  <c r="CU18"/>
  <c r="BY18" i="12" s="1"/>
  <c r="CC16" i="4"/>
  <c r="R5"/>
  <c r="AS15"/>
  <c r="EN17"/>
  <c r="BB5"/>
  <c r="AK5" i="12" s="1"/>
  <c r="AA17" i="4"/>
  <c r="AA5"/>
  <c r="AS14"/>
  <c r="DV17"/>
  <c r="AA4"/>
  <c r="DV5"/>
  <c r="DV43" s="1"/>
  <c r="CL17"/>
  <c r="BQ17" i="12" s="1"/>
  <c r="EE5" i="4"/>
  <c r="DM14"/>
  <c r="CO14" i="12" s="1"/>
  <c r="CC4" i="4"/>
  <c r="AA16"/>
  <c r="CU4"/>
  <c r="BY4" i="12" s="1"/>
  <c r="DD12" i="4"/>
  <c r="AS6"/>
  <c r="DD13"/>
  <c r="BB15"/>
  <c r="AK15" i="12" s="1"/>
  <c r="EN6" i="4"/>
  <c r="CU6"/>
  <c r="BY6" i="12" s="1"/>
  <c r="AJ7" i="4"/>
  <c r="U7" i="12" s="1"/>
  <c r="BB7" i="4"/>
  <c r="AK7" i="12" s="1"/>
  <c r="R7" i="4"/>
  <c r="AS12"/>
  <c r="DM8"/>
  <c r="CO8" i="12" s="1"/>
  <c r="AJ10" i="4"/>
  <c r="U10" i="12" s="1"/>
  <c r="BK14" i="4"/>
  <c r="AS14" i="12" s="1"/>
  <c r="CU14" i="4"/>
  <c r="BY14" i="12" s="1"/>
  <c r="BB8" i="4"/>
  <c r="AK8" i="12" s="1"/>
  <c r="CC7" i="4"/>
  <c r="BB14"/>
  <c r="AK14" i="12" s="1"/>
  <c r="AA8" i="4"/>
  <c r="AA13"/>
  <c r="BB13"/>
  <c r="AK13" i="12" s="1"/>
  <c r="CU8" i="4"/>
  <c r="BY8" i="12" s="1"/>
  <c r="BT13" i="4"/>
  <c r="BA13" i="12" s="1"/>
  <c r="DM9" i="4"/>
  <c r="CO9" i="12" s="1"/>
  <c r="R9" i="4"/>
  <c r="DV8"/>
  <c r="CU12"/>
  <c r="BY12" i="12" s="1"/>
  <c r="CU9" i="4"/>
  <c r="BY9" i="12" s="1"/>
  <c r="BT10" i="4"/>
  <c r="BA10" i="12" s="1"/>
  <c r="DV9" i="4"/>
  <c r="BK11"/>
  <c r="AS11" i="12" s="1"/>
  <c r="EN10" i="4"/>
  <c r="EE10"/>
  <c r="CL11"/>
  <c r="BQ11" i="12" s="1"/>
  <c r="CF41" i="13"/>
  <c r="CF41" i="12"/>
  <c r="AZ43"/>
  <c r="AZ41"/>
  <c r="AZ38" i="13"/>
  <c r="BD38" i="12"/>
  <c r="N38" i="125" s="1"/>
  <c r="N41" s="1"/>
  <c r="AC36" i="12"/>
  <c r="AG36" s="1"/>
  <c r="AC35" i="13"/>
  <c r="AG35" s="1"/>
  <c r="AK37"/>
  <c r="AO37" s="1"/>
  <c r="AO37" i="12"/>
  <c r="AO36"/>
  <c r="CG36" i="13"/>
  <c r="CK36" s="1"/>
  <c r="CG36" i="12"/>
  <c r="CK36" s="1"/>
  <c r="BA34" i="13"/>
  <c r="BE34" s="1"/>
  <c r="BE34" i="12"/>
  <c r="DM32"/>
  <c r="DQ32" s="1"/>
  <c r="AK33" i="13"/>
  <c r="AO33" s="1"/>
  <c r="AO33" i="12"/>
  <c r="CW31"/>
  <c r="DA31" s="1"/>
  <c r="CW31" i="13"/>
  <c r="DA31" s="1"/>
  <c r="E28" i="12"/>
  <c r="I28" s="1"/>
  <c r="DM29"/>
  <c r="DQ29" s="1"/>
  <c r="DM28" i="13"/>
  <c r="DQ28" s="1"/>
  <c r="BI27"/>
  <c r="BM27" s="1"/>
  <c r="BI27" i="12"/>
  <c r="BM27" s="1"/>
  <c r="BA28" i="13"/>
  <c r="BE28" s="1"/>
  <c r="BE28" i="12"/>
  <c r="AS27" i="13"/>
  <c r="AW27" s="1"/>
  <c r="AW27" i="12"/>
  <c r="BU25"/>
  <c r="AO24"/>
  <c r="BY23" i="13"/>
  <c r="CC23" s="1"/>
  <c r="CC23" i="12"/>
  <c r="DE23"/>
  <c r="DI23" s="1"/>
  <c r="U18" i="13"/>
  <c r="Y18" s="1"/>
  <c r="CG7"/>
  <c r="CK7" s="1"/>
  <c r="BA21"/>
  <c r="BE21" s="1"/>
  <c r="BE21" i="12"/>
  <c r="U16" i="13"/>
  <c r="Y16" s="1"/>
  <c r="Y16" i="12"/>
  <c r="CW20"/>
  <c r="DA20" s="1"/>
  <c r="CW20" i="13"/>
  <c r="DA20" s="1"/>
  <c r="U15"/>
  <c r="Y15" s="1"/>
  <c r="Y15" i="12"/>
  <c r="E16"/>
  <c r="I16" s="1"/>
  <c r="CG10"/>
  <c r="CK10" s="1"/>
  <c r="M18" i="13"/>
  <c r="Q18" s="1"/>
  <c r="M18" i="12"/>
  <c r="Q18" s="1"/>
  <c r="BA5" i="13"/>
  <c r="BE5" s="1"/>
  <c r="BE5" i="12"/>
  <c r="DM15" i="13"/>
  <c r="DQ15" s="1"/>
  <c r="DM15" i="12"/>
  <c r="DQ15" s="1"/>
  <c r="BQ16" i="13"/>
  <c r="BU16" s="1"/>
  <c r="BU16" i="12"/>
  <c r="BI6"/>
  <c r="BM6" s="1"/>
  <c r="BI6" i="13"/>
  <c r="BM6" s="1"/>
  <c r="M6"/>
  <c r="Q6" s="1"/>
  <c r="M6" i="12"/>
  <c r="Q6" s="1"/>
  <c r="M15"/>
  <c r="Q15" s="1"/>
  <c r="M15" i="13"/>
  <c r="Q15" s="1"/>
  <c r="CG14" i="12"/>
  <c r="CK14" s="1"/>
  <c r="CG14" i="13"/>
  <c r="CK14" s="1"/>
  <c r="AC11" i="12"/>
  <c r="AG11" s="1"/>
  <c r="AC11" i="13"/>
  <c r="AG11" s="1"/>
  <c r="E11" i="12"/>
  <c r="I11" s="1"/>
  <c r="DM13"/>
  <c r="DQ13" s="1"/>
  <c r="DM13" i="13"/>
  <c r="DQ13" s="1"/>
  <c r="E10" i="12"/>
  <c r="I10" s="1"/>
  <c r="DE8"/>
  <c r="DI8" s="1"/>
  <c r="AS13" i="13"/>
  <c r="AW13" s="1"/>
  <c r="AO12" i="12"/>
  <c r="BQ12" i="13"/>
  <c r="BU12" s="1"/>
  <c r="BU12" i="12"/>
  <c r="BI10" i="13"/>
  <c r="BM10" s="1"/>
  <c r="CW10"/>
  <c r="DA10" s="1"/>
  <c r="AB41"/>
  <c r="AF38"/>
  <c r="CN43" i="12"/>
  <c r="CN38" i="13"/>
  <c r="CN41" i="12"/>
  <c r="CR38"/>
  <c r="X38" i="125" s="1"/>
  <c r="X41" s="1"/>
  <c r="BX43" i="12"/>
  <c r="BX38" i="13"/>
  <c r="BX41" i="12"/>
  <c r="CB38"/>
  <c r="T38" i="125" s="1"/>
  <c r="T41" s="1"/>
  <c r="L43" i="12"/>
  <c r="L41"/>
  <c r="P38"/>
  <c r="D38" i="125" s="1"/>
  <c r="D41" s="1"/>
  <c r="D41" i="12"/>
  <c r="D43"/>
  <c r="H38"/>
  <c r="B38" i="125" s="1"/>
  <c r="B41" s="1"/>
  <c r="AN41" i="12"/>
  <c r="AN43"/>
  <c r="AB43"/>
  <c r="AB41"/>
  <c r="AF38"/>
  <c r="H38" i="125" s="1"/>
  <c r="H41" s="1"/>
  <c r="CJ43" i="12"/>
  <c r="CJ41"/>
  <c r="T43"/>
  <c r="T41"/>
  <c r="T38" i="13"/>
  <c r="X38" i="12"/>
  <c r="F38" i="125" s="1"/>
  <c r="F41" s="1"/>
  <c r="AJ38" i="4"/>
  <c r="CC38"/>
  <c r="DM38"/>
  <c r="EN38"/>
  <c r="EN37"/>
  <c r="CC36"/>
  <c r="AA38"/>
  <c r="R35"/>
  <c r="AS34"/>
  <c r="DM35"/>
  <c r="CO35" i="12" s="1"/>
  <c r="EN36" i="4"/>
  <c r="AA37"/>
  <c r="AJ32"/>
  <c r="U32" i="12" s="1"/>
  <c r="AA36" i="4"/>
  <c r="BT36"/>
  <c r="BA36" i="12" s="1"/>
  <c r="CU35" i="4"/>
  <c r="BY35" i="12" s="1"/>
  <c r="EN34" i="4"/>
  <c r="BT35"/>
  <c r="BA35" i="12" s="1"/>
  <c r="BB35" i="4"/>
  <c r="AK35" i="12" s="1"/>
  <c r="CU34" i="4"/>
  <c r="BY34" i="12" s="1"/>
  <c r="DD34" i="4"/>
  <c r="CC32"/>
  <c r="BK34"/>
  <c r="AS34" i="12" s="1"/>
  <c r="R30" i="4"/>
  <c r="CL33"/>
  <c r="BQ33" i="12" s="1"/>
  <c r="BT33" i="4"/>
  <c r="BA33" i="12" s="1"/>
  <c r="AJ29" i="4"/>
  <c r="U29" i="12" s="1"/>
  <c r="AS29" i="4"/>
  <c r="AJ28"/>
  <c r="U28" i="12" s="1"/>
  <c r="CL32" i="4"/>
  <c r="BQ32" i="12" s="1"/>
  <c r="BB31" i="4"/>
  <c r="AK31" i="12" s="1"/>
  <c r="BT31" i="4"/>
  <c r="BA31" i="12" s="1"/>
  <c r="AJ27" i="4"/>
  <c r="U27" i="12" s="1"/>
  <c r="EN30" i="4"/>
  <c r="CL30"/>
  <c r="BQ30" i="12" s="1"/>
  <c r="BK30" i="4"/>
  <c r="AS30" i="12" s="1"/>
  <c r="EE30" i="4"/>
  <c r="DV30"/>
  <c r="BT29"/>
  <c r="BA29" i="12" s="1"/>
  <c r="AA29" i="4"/>
  <c r="R26"/>
  <c r="DM27"/>
  <c r="CO27" i="12" s="1"/>
  <c r="CU28" i="4"/>
  <c r="BY28" i="12" s="1"/>
  <c r="DV28" i="4"/>
  <c r="R25"/>
  <c r="BB27"/>
  <c r="AK27" i="12" s="1"/>
  <c r="CC25" i="4"/>
  <c r="DV27"/>
  <c r="DD27"/>
  <c r="EN25"/>
  <c r="AJ22"/>
  <c r="U22" i="12" s="1"/>
  <c r="BB26" i="4"/>
  <c r="AK26" i="12" s="1"/>
  <c r="CL26" i="4"/>
  <c r="BQ26" i="12" s="1"/>
  <c r="DD25" i="4"/>
  <c r="BB25"/>
  <c r="AK25" i="12" s="1"/>
  <c r="EN24" i="4"/>
  <c r="EE25"/>
  <c r="R21"/>
  <c r="BK24"/>
  <c r="AS24" i="12" s="1"/>
  <c r="BT24" i="4"/>
  <c r="BA24" i="12" s="1"/>
  <c r="DD5" i="4"/>
  <c r="DD4"/>
  <c r="DM21"/>
  <c r="CO21" i="12" s="1"/>
  <c r="CC21" i="4"/>
  <c r="AJ19"/>
  <c r="U19" i="12" s="1"/>
  <c r="EN21" i="4"/>
  <c r="CC20"/>
  <c r="R19"/>
  <c r="AA21"/>
  <c r="EE21"/>
  <c r="R18"/>
  <c r="CC19"/>
  <c r="DM19"/>
  <c r="CO19" i="12" s="1"/>
  <c r="EN19" i="4"/>
  <c r="CU20"/>
  <c r="BY20" i="12" s="1"/>
  <c r="CC18" i="4"/>
  <c r="CU19"/>
  <c r="BY19" i="12" s="1"/>
  <c r="DD19" i="4"/>
  <c r="BT19"/>
  <c r="BA19" i="12" s="1"/>
  <c r="BB19" i="4"/>
  <c r="AK19" i="12" s="1"/>
  <c r="DD9" i="4"/>
  <c r="CL18"/>
  <c r="BQ18" i="12" s="1"/>
  <c r="AJ5" i="4"/>
  <c r="U5" i="12" s="1"/>
  <c r="CC5" i="4"/>
  <c r="BK18"/>
  <c r="AS18" i="12" s="1"/>
  <c r="DV18" i="4"/>
  <c r="EE4"/>
  <c r="BB4"/>
  <c r="AK4" i="12" s="1"/>
  <c r="EN5" i="4"/>
  <c r="BK4"/>
  <c r="AS4" i="12" s="1"/>
  <c r="BT17" i="4"/>
  <c r="BA17" i="12" s="1"/>
  <c r="CC15" i="4"/>
  <c r="CL4"/>
  <c r="BQ4" i="12" s="1"/>
  <c r="AJ4" i="4"/>
  <c r="U4" i="12" s="1"/>
  <c r="DD16" i="4"/>
  <c r="AS13"/>
  <c r="AS4"/>
  <c r="BT6"/>
  <c r="BA6" i="12" s="1"/>
  <c r="AJ12" i="4"/>
  <c r="U12" i="12" s="1"/>
  <c r="CC14" i="4"/>
  <c r="R13"/>
  <c r="CU15"/>
  <c r="BY15" i="12" s="1"/>
  <c r="CC13" i="4"/>
  <c r="R12"/>
  <c r="EE15"/>
  <c r="EN14"/>
  <c r="EE6"/>
  <c r="BT7"/>
  <c r="BA7" i="12" s="1"/>
  <c r="DM7" i="4"/>
  <c r="CO7" i="12" s="1"/>
  <c r="AA7" i="4"/>
  <c r="BT8"/>
  <c r="BA8" i="12" s="1"/>
  <c r="EE14" i="4"/>
  <c r="DV7"/>
  <c r="CL8"/>
  <c r="BQ8" i="12" s="1"/>
  <c r="AA14" i="4"/>
  <c r="DM11"/>
  <c r="CO11" i="12" s="1"/>
  <c r="BT9" i="4"/>
  <c r="BA9" i="12" s="1"/>
  <c r="BK8" i="4"/>
  <c r="AS8" i="12" s="1"/>
  <c r="AJ9" i="4"/>
  <c r="U9" i="12" s="1"/>
  <c r="CC11" i="4"/>
  <c r="CC8"/>
  <c r="AS9"/>
  <c r="DV13"/>
  <c r="DV12"/>
  <c r="AA12"/>
  <c r="BT11"/>
  <c r="BA11" i="12" s="1"/>
  <c r="EE12" i="4"/>
  <c r="CL10"/>
  <c r="BQ10" i="12" s="1"/>
  <c r="EE11" i="4"/>
  <c r="EN9"/>
  <c r="CJ41" i="13"/>
  <c r="L25" i="274"/>
  <c r="U33"/>
  <c r="U10"/>
  <c r="U6"/>
  <c r="L31"/>
  <c r="L30"/>
  <c r="U15"/>
  <c r="U5"/>
  <c r="L35"/>
  <c r="L32"/>
  <c r="U13"/>
  <c r="U9"/>
  <c r="L37"/>
  <c r="L33"/>
  <c r="L23"/>
  <c r="L26"/>
  <c r="L36"/>
  <c r="U27"/>
  <c r="U4"/>
  <c r="U18"/>
  <c r="U7"/>
  <c r="U17"/>
  <c r="L29"/>
  <c r="U16"/>
  <c r="U11"/>
  <c r="L34"/>
  <c r="L24"/>
  <c r="U12"/>
  <c r="L28"/>
  <c r="AS10" i="13" l="1"/>
  <c r="AW10" s="1"/>
  <c r="AC22"/>
  <c r="AG22" s="1"/>
  <c r="U30"/>
  <c r="Y30" s="1"/>
  <c r="CO26"/>
  <c r="CS26" s="1"/>
  <c r="U8"/>
  <c r="Y8" s="1"/>
  <c r="CW15" i="12"/>
  <c r="DA15" s="1"/>
  <c r="DE16" i="13"/>
  <c r="DI16" s="1"/>
  <c r="CO5"/>
  <c r="CS5" s="1"/>
  <c r="BA18"/>
  <c r="BE18" s="1"/>
  <c r="BI29" i="12"/>
  <c r="BM29" s="1"/>
  <c r="AK32" i="13"/>
  <c r="AO32" s="1"/>
  <c r="BQ15"/>
  <c r="BU15" s="1"/>
  <c r="AS5"/>
  <c r="AW5" s="1"/>
  <c r="CO28"/>
  <c r="CS28" s="1"/>
  <c r="CW35" i="12"/>
  <c r="DA35" s="1"/>
  <c r="CO36" i="13"/>
  <c r="CS36" s="1"/>
  <c r="BI9"/>
  <c r="BM9" s="1"/>
  <c r="Y11" i="12"/>
  <c r="CG8"/>
  <c r="CK8" s="1"/>
  <c r="BY21" i="13"/>
  <c r="CC21" s="1"/>
  <c r="AC24" i="12"/>
  <c r="AG24" s="1"/>
  <c r="DM27" i="13"/>
  <c r="DQ27" s="1"/>
  <c r="DM31"/>
  <c r="DQ31" s="1"/>
  <c r="CG37"/>
  <c r="CK37" s="1"/>
  <c r="BL41"/>
  <c r="Q38" i="125"/>
  <c r="Q41" s="1"/>
  <c r="DP41" i="13"/>
  <c r="AE38" i="125"/>
  <c r="AE41" s="1"/>
  <c r="AN41" i="13"/>
  <c r="K38" i="125"/>
  <c r="K41" s="1"/>
  <c r="CZ41" i="13"/>
  <c r="AA38" i="125"/>
  <c r="AA41" s="1"/>
  <c r="DE36" i="12"/>
  <c r="DI36" s="1"/>
  <c r="AF41" i="13"/>
  <c r="I38" i="125"/>
  <c r="I41" s="1"/>
  <c r="DH41" i="13"/>
  <c r="AC38" i="125"/>
  <c r="AC41" s="1"/>
  <c r="P41" i="13"/>
  <c r="E38" i="125"/>
  <c r="E41" s="1"/>
  <c r="CW14" i="13"/>
  <c r="DA14" s="1"/>
  <c r="E14"/>
  <c r="I14" s="1"/>
  <c r="CW26"/>
  <c r="DA26" s="1"/>
  <c r="DE28" i="12"/>
  <c r="DI28" s="1"/>
  <c r="CW32" i="13"/>
  <c r="DA32" s="1"/>
  <c r="CS33" i="12"/>
  <c r="BE12"/>
  <c r="AW16"/>
  <c r="BY10" i="13"/>
  <c r="CC10" s="1"/>
  <c r="BQ7"/>
  <c r="BU7" s="1"/>
  <c r="CG17"/>
  <c r="CK17" s="1"/>
  <c r="CO20"/>
  <c r="CS20" s="1"/>
  <c r="M30" i="274"/>
  <c r="M36"/>
  <c r="M29"/>
  <c r="M37"/>
  <c r="V7"/>
  <c r="V5"/>
  <c r="V12"/>
  <c r="V16"/>
  <c r="M25"/>
  <c r="M31"/>
  <c r="V10"/>
  <c r="V13"/>
  <c r="V15"/>
  <c r="V9"/>
  <c r="V11"/>
  <c r="V17"/>
  <c r="M26"/>
  <c r="M23"/>
  <c r="M27"/>
  <c r="M33"/>
  <c r="M24"/>
  <c r="M32"/>
  <c r="M34"/>
  <c r="M35"/>
  <c r="M28"/>
  <c r="V4"/>
  <c r="V8"/>
  <c r="V14"/>
  <c r="V6"/>
  <c r="V18"/>
  <c r="BI8" i="13"/>
  <c r="BM8" s="1"/>
  <c r="BI8" i="12"/>
  <c r="BM8" s="1"/>
  <c r="DE15" i="13"/>
  <c r="DI15" s="1"/>
  <c r="DE15" i="12"/>
  <c r="DI15" s="1"/>
  <c r="DM5"/>
  <c r="DQ5" s="1"/>
  <c r="DM5" i="13"/>
  <c r="DQ5" s="1"/>
  <c r="CO19"/>
  <c r="CS19" s="1"/>
  <c r="CS19" i="12"/>
  <c r="CG5"/>
  <c r="CK5" s="1"/>
  <c r="CG5" i="13"/>
  <c r="CK5" s="1"/>
  <c r="E25" i="12"/>
  <c r="I25" s="1"/>
  <c r="E25" i="13"/>
  <c r="I25" s="1"/>
  <c r="U27"/>
  <c r="Y27" s="1"/>
  <c r="Y27" i="12"/>
  <c r="CG34"/>
  <c r="CK34" s="1"/>
  <c r="CG34" i="13"/>
  <c r="CK34" s="1"/>
  <c r="AC34"/>
  <c r="AG34" s="1"/>
  <c r="AC34" i="12"/>
  <c r="AG34" s="1"/>
  <c r="U38"/>
  <c r="AJ43" i="4"/>
  <c r="BX41" i="13"/>
  <c r="CB38"/>
  <c r="CO9"/>
  <c r="CS9" s="1"/>
  <c r="CS9" i="12"/>
  <c r="M13" i="13"/>
  <c r="Q13" s="1"/>
  <c r="M13" i="12"/>
  <c r="Q13" s="1"/>
  <c r="U7" i="13"/>
  <c r="Y7" s="1"/>
  <c r="Y7" i="12"/>
  <c r="BQ17" i="13"/>
  <c r="BU17" s="1"/>
  <c r="BU17" i="12"/>
  <c r="BY18" i="13"/>
  <c r="CC18" s="1"/>
  <c r="CC18" i="12"/>
  <c r="BI17"/>
  <c r="BM17" s="1"/>
  <c r="BI17" i="13"/>
  <c r="BM17" s="1"/>
  <c r="AC19" i="12"/>
  <c r="AG19" s="1"/>
  <c r="AC19" i="13"/>
  <c r="AG19" s="1"/>
  <c r="AK23"/>
  <c r="AO23" s="1"/>
  <c r="AO23" i="12"/>
  <c r="DM26"/>
  <c r="DQ26" s="1"/>
  <c r="DM26" i="13"/>
  <c r="DQ26" s="1"/>
  <c r="AC25" i="12"/>
  <c r="AG25" s="1"/>
  <c r="AC25" i="13"/>
  <c r="AG25" s="1"/>
  <c r="CW29" i="12"/>
  <c r="DA29" s="1"/>
  <c r="CW29" i="13"/>
  <c r="DA29" s="1"/>
  <c r="BY32"/>
  <c r="CC32" s="1"/>
  <c r="CC32" i="12"/>
  <c r="BI31" i="13"/>
  <c r="BM31" s="1"/>
  <c r="BI31" i="12"/>
  <c r="BM31" s="1"/>
  <c r="AK34" i="13"/>
  <c r="AO34" s="1"/>
  <c r="AO34" i="12"/>
  <c r="E34"/>
  <c r="I34" s="1"/>
  <c r="E34" i="13"/>
  <c r="I34" s="1"/>
  <c r="BA38" i="12"/>
  <c r="BT43" i="4"/>
  <c r="E38" i="12"/>
  <c r="E38" i="13"/>
  <c r="I38" s="1"/>
  <c r="R43" i="4"/>
  <c r="BP41" i="13"/>
  <c r="BT38"/>
  <c r="AR41"/>
  <c r="AV38"/>
  <c r="DA38" i="12"/>
  <c r="M10" i="13"/>
  <c r="Q10" s="1"/>
  <c r="M10" i="12"/>
  <c r="Q10" s="1"/>
  <c r="DM11" i="13"/>
  <c r="DQ11" s="1"/>
  <c r="DM11" i="12"/>
  <c r="DQ11" s="1"/>
  <c r="AK9" i="13"/>
  <c r="AO9" s="1"/>
  <c r="AO9" i="12"/>
  <c r="DM8"/>
  <c r="DQ8" s="1"/>
  <c r="DM8" i="13"/>
  <c r="DQ8" s="1"/>
  <c r="BA14"/>
  <c r="BE14" s="1"/>
  <c r="BE14" i="12"/>
  <c r="BQ14" i="13"/>
  <c r="BU14" s="1"/>
  <c r="BU14" i="12"/>
  <c r="BA15" i="13"/>
  <c r="BE15" s="1"/>
  <c r="BE15" i="12"/>
  <c r="CW6"/>
  <c r="DA6" s="1"/>
  <c r="CW6" i="13"/>
  <c r="DA6" s="1"/>
  <c r="BY16"/>
  <c r="CC16" s="1"/>
  <c r="CC16" i="12"/>
  <c r="AC5"/>
  <c r="AG5" s="1"/>
  <c r="AC5" i="13"/>
  <c r="AG5" s="1"/>
  <c r="CG11" i="12"/>
  <c r="CK11" s="1"/>
  <c r="CG11" i="13"/>
  <c r="CK11" s="1"/>
  <c r="DE18"/>
  <c r="DI18" s="1"/>
  <c r="DE18" i="12"/>
  <c r="DI18" s="1"/>
  <c r="AK18" i="13"/>
  <c r="AO18" s="1"/>
  <c r="AO18" i="12"/>
  <c r="CO17" i="13"/>
  <c r="CS17" s="1"/>
  <c r="CS17" i="12"/>
  <c r="BA20" i="13"/>
  <c r="BE20" s="1"/>
  <c r="BE20" i="12"/>
  <c r="BQ21" i="13"/>
  <c r="BU21" s="1"/>
  <c r="BU21" i="12"/>
  <c r="BY22" i="13"/>
  <c r="CC22" s="1"/>
  <c r="CC22" i="12"/>
  <c r="M23"/>
  <c r="Q23" s="1"/>
  <c r="M23" i="13"/>
  <c r="Q23" s="1"/>
  <c r="BQ24"/>
  <c r="BU24" s="1"/>
  <c r="BU24" i="12"/>
  <c r="AS25" i="13"/>
  <c r="AW25" s="1"/>
  <c r="AW25" i="12"/>
  <c r="AC23"/>
  <c r="AG23" s="1"/>
  <c r="AC23" i="13"/>
  <c r="AG23" s="1"/>
  <c r="BI26" i="12"/>
  <c r="BM26" s="1"/>
  <c r="BI26" i="13"/>
  <c r="BM26" s="1"/>
  <c r="BQ29"/>
  <c r="BU29" s="1"/>
  <c r="BU29" i="12"/>
  <c r="BY30" i="13"/>
  <c r="CC30" s="1"/>
  <c r="CC30" i="12"/>
  <c r="AC28"/>
  <c r="AG28" s="1"/>
  <c r="AC28" i="13"/>
  <c r="AG28" s="1"/>
  <c r="M32" i="12"/>
  <c r="Q32" s="1"/>
  <c r="M32" i="13"/>
  <c r="Q32" s="1"/>
  <c r="CG33"/>
  <c r="CK33" s="1"/>
  <c r="CG33" i="12"/>
  <c r="CK33" s="1"/>
  <c r="CW34"/>
  <c r="DA34" s="1"/>
  <c r="CW34" i="13"/>
  <c r="DA34" s="1"/>
  <c r="M35" i="12"/>
  <c r="Q35" s="1"/>
  <c r="M35" i="13"/>
  <c r="Q35" s="1"/>
  <c r="BQ36"/>
  <c r="BU36" s="1"/>
  <c r="BU36" i="12"/>
  <c r="AS37" i="13"/>
  <c r="AW37" s="1"/>
  <c r="AW37" i="12"/>
  <c r="BQ38"/>
  <c r="CL43" i="4"/>
  <c r="AC37" i="12"/>
  <c r="AG37" s="1"/>
  <c r="AC37" i="13"/>
  <c r="AG37" s="1"/>
  <c r="DM9" i="12"/>
  <c r="DQ9" s="1"/>
  <c r="DM9" i="13"/>
  <c r="DQ9" s="1"/>
  <c r="BA11"/>
  <c r="BE11" s="1"/>
  <c r="BE11" i="12"/>
  <c r="AC9"/>
  <c r="AG9" s="1"/>
  <c r="AC9" i="13"/>
  <c r="AG9" s="1"/>
  <c r="AS8"/>
  <c r="AW8" s="1"/>
  <c r="AW8" i="12"/>
  <c r="BQ8" i="13"/>
  <c r="BU8" s="1"/>
  <c r="BU8" i="12"/>
  <c r="M7"/>
  <c r="Q7" s="1"/>
  <c r="M7" i="13"/>
  <c r="Q7" s="1"/>
  <c r="DM14" i="12"/>
  <c r="DQ14" s="1"/>
  <c r="DM14" i="13"/>
  <c r="DQ14" s="1"/>
  <c r="BY15"/>
  <c r="CC15" s="1"/>
  <c r="CC15" i="12"/>
  <c r="BA6" i="13"/>
  <c r="BE6" s="1"/>
  <c r="BE6" i="12"/>
  <c r="U4" i="13"/>
  <c r="Y4" s="1"/>
  <c r="Y4" i="12"/>
  <c r="AS4" i="13"/>
  <c r="AW4" s="1"/>
  <c r="AW4" i="12"/>
  <c r="CW18"/>
  <c r="DA18" s="1"/>
  <c r="CW18" i="13"/>
  <c r="DA18" s="1"/>
  <c r="BQ18"/>
  <c r="BU18" s="1"/>
  <c r="BU18" i="12"/>
  <c r="CG19"/>
  <c r="CK19" s="1"/>
  <c r="CG19" i="13"/>
  <c r="CK19" s="1"/>
  <c r="DM19"/>
  <c r="DQ19" s="1"/>
  <c r="DM19" i="12"/>
  <c r="DQ19" s="1"/>
  <c r="DE21"/>
  <c r="DI21" s="1"/>
  <c r="DE21" i="13"/>
  <c r="DI21" s="1"/>
  <c r="DM21" i="12"/>
  <c r="DQ21" s="1"/>
  <c r="DM21" i="13"/>
  <c r="DQ21" s="1"/>
  <c r="CG4"/>
  <c r="CK4" s="1"/>
  <c r="CG4" i="12"/>
  <c r="CK4" s="1"/>
  <c r="E21" i="13"/>
  <c r="I21" s="1"/>
  <c r="E21" i="12"/>
  <c r="I21" s="1"/>
  <c r="CG25" i="13"/>
  <c r="CK25" s="1"/>
  <c r="CG25" i="12"/>
  <c r="CK25" s="1"/>
  <c r="DM25"/>
  <c r="DQ25" s="1"/>
  <c r="DM25" i="13"/>
  <c r="DQ25" s="1"/>
  <c r="AK27"/>
  <c r="AO27" s="1"/>
  <c r="AO27" i="12"/>
  <c r="CO27" i="13"/>
  <c r="CS27" s="1"/>
  <c r="CS27" i="12"/>
  <c r="CW30"/>
  <c r="DA30" s="1"/>
  <c r="CW30" i="13"/>
  <c r="DA30" s="1"/>
  <c r="DM30" i="12"/>
  <c r="DQ30" s="1"/>
  <c r="DM30" i="13"/>
  <c r="DQ30" s="1"/>
  <c r="BQ32"/>
  <c r="BU32" s="1"/>
  <c r="BU32" i="12"/>
  <c r="BA33" i="13"/>
  <c r="BE33" s="1"/>
  <c r="BE33" i="12"/>
  <c r="BI32" i="13"/>
  <c r="BM32" s="1"/>
  <c r="BI32" i="12"/>
  <c r="BM32" s="1"/>
  <c r="BA35" i="13"/>
  <c r="BE35" s="1"/>
  <c r="BE35" i="12"/>
  <c r="M36"/>
  <c r="Q36" s="1"/>
  <c r="M36" i="13"/>
  <c r="Q36" s="1"/>
  <c r="CO35"/>
  <c r="CS35" s="1"/>
  <c r="CS35" i="12"/>
  <c r="BI36" i="13"/>
  <c r="BM36" s="1"/>
  <c r="BI36" i="12"/>
  <c r="BM36" s="1"/>
  <c r="BI38"/>
  <c r="CC43" i="4"/>
  <c r="BI38" i="13"/>
  <c r="AF43" i="12"/>
  <c r="AF41"/>
  <c r="P41"/>
  <c r="P43"/>
  <c r="DE10" i="13"/>
  <c r="DI10" s="1"/>
  <c r="DE10" i="12"/>
  <c r="DI10" s="1"/>
  <c r="BA10" i="13"/>
  <c r="BE10" s="1"/>
  <c r="BE10" i="12"/>
  <c r="E9"/>
  <c r="I9" s="1"/>
  <c r="E9" i="13"/>
  <c r="I9" s="1"/>
  <c r="AK13"/>
  <c r="AO13" s="1"/>
  <c r="AO13" i="12"/>
  <c r="BI7" i="13"/>
  <c r="BM7" s="1"/>
  <c r="BI7" i="12"/>
  <c r="BM7" s="1"/>
  <c r="U10" i="13"/>
  <c r="Y10" s="1"/>
  <c r="Y10" i="12"/>
  <c r="AK7" i="13"/>
  <c r="AO7" s="1"/>
  <c r="AO7" i="12"/>
  <c r="AK15" i="13"/>
  <c r="AO15" s="1"/>
  <c r="AO15" i="12"/>
  <c r="BY4" i="13"/>
  <c r="CC4" s="1"/>
  <c r="CC4" i="12"/>
  <c r="DE5"/>
  <c r="DI5" s="1"/>
  <c r="DE5" i="13"/>
  <c r="DI5" s="1"/>
  <c r="CW17"/>
  <c r="DA17" s="1"/>
  <c r="CW17" i="12"/>
  <c r="DA17" s="1"/>
  <c r="AK5" i="13"/>
  <c r="AO5" s="1"/>
  <c r="AO5" i="12"/>
  <c r="BI16" i="13"/>
  <c r="BM16" s="1"/>
  <c r="BI16" i="12"/>
  <c r="BM16" s="1"/>
  <c r="CW19"/>
  <c r="DA19" s="1"/>
  <c r="CW19" i="13"/>
  <c r="DA19" s="1"/>
  <c r="CO18"/>
  <c r="CS18" s="1"/>
  <c r="CS18" i="12"/>
  <c r="AS21" i="13"/>
  <c r="AW21" s="1"/>
  <c r="AW21" i="12"/>
  <c r="CW22"/>
  <c r="DA22" s="1"/>
  <c r="CW22" i="13"/>
  <c r="DA22" s="1"/>
  <c r="BQ23"/>
  <c r="BU23" s="1"/>
  <c r="BU23" i="12"/>
  <c r="CO22" i="13"/>
  <c r="CS22" s="1"/>
  <c r="CS22" i="12"/>
  <c r="CW25" i="13"/>
  <c r="DA25" s="1"/>
  <c r="CW25" i="12"/>
  <c r="DA25" s="1"/>
  <c r="BI24" i="13"/>
  <c r="BM24" s="1"/>
  <c r="BI24" i="12"/>
  <c r="BM24" s="1"/>
  <c r="BA27" i="13"/>
  <c r="BE27" s="1"/>
  <c r="BE27" i="12"/>
  <c r="M28"/>
  <c r="Q28" s="1"/>
  <c r="M28" i="13"/>
  <c r="Q28" s="1"/>
  <c r="BI28"/>
  <c r="BM28" s="1"/>
  <c r="BI28" i="12"/>
  <c r="BM28" s="1"/>
  <c r="DE31" i="13"/>
  <c r="DI31" s="1"/>
  <c r="DE31" i="12"/>
  <c r="DI31" s="1"/>
  <c r="E29"/>
  <c r="I29" s="1"/>
  <c r="E29" i="13"/>
  <c r="I29" s="1"/>
  <c r="DE33" i="12"/>
  <c r="DI33" s="1"/>
  <c r="DE33" i="13"/>
  <c r="DI33" s="1"/>
  <c r="BQ34"/>
  <c r="BU34" s="1"/>
  <c r="BU34" i="12"/>
  <c r="CG35"/>
  <c r="CK35" s="1"/>
  <c r="CG35" i="13"/>
  <c r="CK35" s="1"/>
  <c r="BY36"/>
  <c r="CC36" s="1"/>
  <c r="CC36" i="12"/>
  <c r="U33" i="13"/>
  <c r="Y33" s="1"/>
  <c r="Y33" i="12"/>
  <c r="BY38"/>
  <c r="CU43" i="4"/>
  <c r="U36" i="13"/>
  <c r="Y36" s="1"/>
  <c r="Y36" i="12"/>
  <c r="BT41"/>
  <c r="BT43"/>
  <c r="CZ43"/>
  <c r="CZ41"/>
  <c r="AK10" i="13"/>
  <c r="AO10" s="1"/>
  <c r="AO10" i="12"/>
  <c r="BQ9" i="13"/>
  <c r="BU9" s="1"/>
  <c r="BU9" i="12"/>
  <c r="CO10" i="13"/>
  <c r="CS10" s="1"/>
  <c r="CS10" i="12"/>
  <c r="DE13"/>
  <c r="DI13" s="1"/>
  <c r="DE13" i="13"/>
  <c r="DI13" s="1"/>
  <c r="AC8" i="12"/>
  <c r="AG8" s="1"/>
  <c r="AC8" i="13"/>
  <c r="AG8" s="1"/>
  <c r="BI12"/>
  <c r="BM12" s="1"/>
  <c r="BI12" i="12"/>
  <c r="BM12" s="1"/>
  <c r="CO13" i="13"/>
  <c r="CS13" s="1"/>
  <c r="CS13" i="12"/>
  <c r="CO6" i="13"/>
  <c r="CS6" s="1"/>
  <c r="CS6" i="12"/>
  <c r="CW4" i="13"/>
  <c r="DA4" s="1"/>
  <c r="CW4" i="12"/>
  <c r="DA4" s="1"/>
  <c r="BY5" i="13"/>
  <c r="CC5" s="1"/>
  <c r="CC5" i="12"/>
  <c r="CO15" i="13"/>
  <c r="CS15" s="1"/>
  <c r="CS15" i="12"/>
  <c r="BA4" i="13"/>
  <c r="BE4" s="1"/>
  <c r="BE4" i="12"/>
  <c r="BQ5" i="13"/>
  <c r="BU5" s="1"/>
  <c r="BU5" i="12"/>
  <c r="M19"/>
  <c r="Q19" s="1"/>
  <c r="M19" i="13"/>
  <c r="Q19" s="1"/>
  <c r="M20" i="12"/>
  <c r="Q20" s="1"/>
  <c r="M20" i="13"/>
  <c r="Q20" s="1"/>
  <c r="AK21"/>
  <c r="AO21" s="1"/>
  <c r="AO21" i="12"/>
  <c r="BQ22" i="13"/>
  <c r="BU22" s="1"/>
  <c r="BU22" i="12"/>
  <c r="AC20"/>
  <c r="AG20" s="1"/>
  <c r="AC20" i="13"/>
  <c r="AG20" s="1"/>
  <c r="AC21" i="12"/>
  <c r="AG21" s="1"/>
  <c r="AC21" i="13"/>
  <c r="AG21" s="1"/>
  <c r="E22" i="12"/>
  <c r="I22" s="1"/>
  <c r="E22" i="13"/>
  <c r="I22" s="1"/>
  <c r="CO24"/>
  <c r="CS24" s="1"/>
  <c r="CS24" i="12"/>
  <c r="CO25" i="13"/>
  <c r="CS25" s="1"/>
  <c r="CS25" i="12"/>
  <c r="CG28" i="13"/>
  <c r="CK28" s="1"/>
  <c r="CG28" i="12"/>
  <c r="CK28" s="1"/>
  <c r="DE29"/>
  <c r="DI29" s="1"/>
  <c r="DE29" i="13"/>
  <c r="DI29" s="1"/>
  <c r="CG30" i="12"/>
  <c r="CK30" s="1"/>
  <c r="CG30" i="13"/>
  <c r="CK30" s="1"/>
  <c r="CO30"/>
  <c r="CS30" s="1"/>
  <c r="CS30" i="12"/>
  <c r="AC30" i="13"/>
  <c r="AG30" s="1"/>
  <c r="AC30" i="12"/>
  <c r="AG30" s="1"/>
  <c r="M34" i="13"/>
  <c r="Q34" s="1"/>
  <c r="M34" i="12"/>
  <c r="Q34" s="1"/>
  <c r="U31" i="13"/>
  <c r="Y31" s="1"/>
  <c r="Y31" i="12"/>
  <c r="AS36" i="13"/>
  <c r="AW36" s="1"/>
  <c r="AW36" i="12"/>
  <c r="DE37"/>
  <c r="DI37" s="1"/>
  <c r="DE37" i="13"/>
  <c r="DI37" s="1"/>
  <c r="CG38" i="12"/>
  <c r="CG38" i="13"/>
  <c r="DD43" i="4"/>
  <c r="E37" i="12"/>
  <c r="I37" s="1"/>
  <c r="E37" i="13"/>
  <c r="I37" s="1"/>
  <c r="AC43" i="12"/>
  <c r="AG38"/>
  <c r="DE11" i="13"/>
  <c r="DI11" s="1"/>
  <c r="DE11" i="12"/>
  <c r="DI11" s="1"/>
  <c r="BA9" i="13"/>
  <c r="BE9" s="1"/>
  <c r="BE9" i="12"/>
  <c r="CW7"/>
  <c r="DA7" s="1"/>
  <c r="CW7" i="13"/>
  <c r="DA7" s="1"/>
  <c r="E13" i="12"/>
  <c r="I13" s="1"/>
  <c r="E13" i="13"/>
  <c r="I13" s="1"/>
  <c r="BQ4"/>
  <c r="BU4" s="1"/>
  <c r="BU4" i="12"/>
  <c r="BY19" i="13"/>
  <c r="CC19" s="1"/>
  <c r="CC19" i="12"/>
  <c r="M21" i="13"/>
  <c r="Q21" s="1"/>
  <c r="M21" i="12"/>
  <c r="Q21" s="1"/>
  <c r="DE25"/>
  <c r="DI25" s="1"/>
  <c r="DE25" i="13"/>
  <c r="DI25" s="1"/>
  <c r="CG27" i="12"/>
  <c r="CK27" s="1"/>
  <c r="CG27" i="13"/>
  <c r="CK27" s="1"/>
  <c r="DE30"/>
  <c r="DI30" s="1"/>
  <c r="DE30" i="12"/>
  <c r="DI30" s="1"/>
  <c r="BQ33" i="13"/>
  <c r="BU33" s="1"/>
  <c r="BU33" i="12"/>
  <c r="DM34"/>
  <c r="DQ34" s="1"/>
  <c r="DM34" i="13"/>
  <c r="DQ34" s="1"/>
  <c r="CN41"/>
  <c r="CR38"/>
  <c r="BD43" i="12"/>
  <c r="BD41"/>
  <c r="DM10"/>
  <c r="DQ10" s="1"/>
  <c r="DM10" i="13"/>
  <c r="DQ10" s="1"/>
  <c r="CO8"/>
  <c r="CS8" s="1"/>
  <c r="CS8" i="12"/>
  <c r="M16"/>
  <c r="Q16" s="1"/>
  <c r="M16" i="13"/>
  <c r="Q16" s="1"/>
  <c r="DM17" i="12"/>
  <c r="DQ17" s="1"/>
  <c r="DM17" i="13"/>
  <c r="DQ17" s="1"/>
  <c r="E17"/>
  <c r="I17" s="1"/>
  <c r="E17" i="12"/>
  <c r="I17" s="1"/>
  <c r="BY26" i="13"/>
  <c r="CC26" s="1"/>
  <c r="CC26" i="12"/>
  <c r="BY31" i="13"/>
  <c r="CC31" s="1"/>
  <c r="CC31" i="12"/>
  <c r="DM35" i="13"/>
  <c r="DQ35" s="1"/>
  <c r="DM35" i="12"/>
  <c r="DQ35" s="1"/>
  <c r="DE12" i="13"/>
  <c r="DI12" s="1"/>
  <c r="DE12" i="12"/>
  <c r="DI12" s="1"/>
  <c r="CW13"/>
  <c r="DA13" s="1"/>
  <c r="CW13" i="13"/>
  <c r="DA13" s="1"/>
  <c r="U9"/>
  <c r="Y9" s="1"/>
  <c r="Y9" i="12"/>
  <c r="M14" i="13"/>
  <c r="Q14" s="1"/>
  <c r="M14" i="12"/>
  <c r="Q14" s="1"/>
  <c r="BA8" i="13"/>
  <c r="BE8" s="1"/>
  <c r="BE8" i="12"/>
  <c r="DE6" i="13"/>
  <c r="DI6" s="1"/>
  <c r="DE6" i="12"/>
  <c r="DI6" s="1"/>
  <c r="BI13"/>
  <c r="BM13" s="1"/>
  <c r="BI13" i="13"/>
  <c r="BM13" s="1"/>
  <c r="U12"/>
  <c r="Y12" s="1"/>
  <c r="Y12" i="12"/>
  <c r="CG16" i="13"/>
  <c r="CK16" s="1"/>
  <c r="CG16" i="12"/>
  <c r="CK16" s="1"/>
  <c r="BA17" i="13"/>
  <c r="BE17" s="1"/>
  <c r="BE17" i="12"/>
  <c r="DE4" i="13"/>
  <c r="DI4" s="1"/>
  <c r="DE4" i="12"/>
  <c r="DI4" s="1"/>
  <c r="U5" i="13"/>
  <c r="Y5" s="1"/>
  <c r="Y5" i="12"/>
  <c r="BA19" i="13"/>
  <c r="BE19" s="1"/>
  <c r="BE19" i="12"/>
  <c r="BY20" i="13"/>
  <c r="CC20" s="1"/>
  <c r="CC20" i="12"/>
  <c r="E18"/>
  <c r="I18" s="1"/>
  <c r="E18" i="13"/>
  <c r="I18" s="1"/>
  <c r="BI20"/>
  <c r="BM20" s="1"/>
  <c r="BI20" i="12"/>
  <c r="BM20" s="1"/>
  <c r="CO21" i="13"/>
  <c r="CS21" s="1"/>
  <c r="CS21" i="12"/>
  <c r="AS24" i="13"/>
  <c r="AW24" s="1"/>
  <c r="AW24" i="12"/>
  <c r="AK25" i="13"/>
  <c r="AO25" s="1"/>
  <c r="AO25" i="12"/>
  <c r="U22" i="13"/>
  <c r="Y22" s="1"/>
  <c r="Y22" i="12"/>
  <c r="BI25"/>
  <c r="BM25" s="1"/>
  <c r="BI25" i="13"/>
  <c r="BM25" s="1"/>
  <c r="BY28"/>
  <c r="CC28" s="1"/>
  <c r="CC28" i="12"/>
  <c r="BA29" i="13"/>
  <c r="BE29" s="1"/>
  <c r="BE29" i="12"/>
  <c r="BQ30" i="13"/>
  <c r="BU30" s="1"/>
  <c r="BU30" i="12"/>
  <c r="AK31" i="13"/>
  <c r="AO31" s="1"/>
  <c r="AO31" i="12"/>
  <c r="U29" i="13"/>
  <c r="Y29" s="1"/>
  <c r="Y29" i="12"/>
  <c r="AS34" i="13"/>
  <c r="AW34" s="1"/>
  <c r="AW34" i="12"/>
  <c r="AK35" i="13"/>
  <c r="AO35" s="1"/>
  <c r="AO35" i="12"/>
  <c r="BA36" i="13"/>
  <c r="BE36" s="1"/>
  <c r="BE36" i="12"/>
  <c r="DM36"/>
  <c r="DQ36" s="1"/>
  <c r="DM36" i="13"/>
  <c r="DQ36" s="1"/>
  <c r="M38" i="12"/>
  <c r="M38" i="13"/>
  <c r="AA43" i="4"/>
  <c r="CO38" i="12"/>
  <c r="DM43" i="4"/>
  <c r="T41" i="13"/>
  <c r="X38"/>
  <c r="CB41" i="12"/>
  <c r="CB43"/>
  <c r="CR41"/>
  <c r="CR43"/>
  <c r="BQ11" i="13"/>
  <c r="BU11" s="1"/>
  <c r="BU11" i="12"/>
  <c r="CW9" i="13"/>
  <c r="DA9" s="1"/>
  <c r="CW9" i="12"/>
  <c r="DA9" s="1"/>
  <c r="CW8"/>
  <c r="DA8" s="1"/>
  <c r="CW8" i="13"/>
  <c r="DA8" s="1"/>
  <c r="BY8"/>
  <c r="CC8" s="1"/>
  <c r="CC8" i="12"/>
  <c r="AK14" i="13"/>
  <c r="AO14" s="1"/>
  <c r="AO14" i="12"/>
  <c r="AS14" i="13"/>
  <c r="AW14" s="1"/>
  <c r="AW14" i="12"/>
  <c r="E7" i="13"/>
  <c r="I7" s="1"/>
  <c r="E7" i="12"/>
  <c r="I7" s="1"/>
  <c r="DM6"/>
  <c r="DQ6" s="1"/>
  <c r="DM6" i="13"/>
  <c r="DQ6" s="1"/>
  <c r="CG12"/>
  <c r="CK12" s="1"/>
  <c r="CG12" i="12"/>
  <c r="CK12" s="1"/>
  <c r="CO14" i="13"/>
  <c r="CS14" s="1"/>
  <c r="CS14" i="12"/>
  <c r="M4" i="13"/>
  <c r="Q4" s="1"/>
  <c r="M4" i="12"/>
  <c r="Q4" s="1"/>
  <c r="M17" i="13"/>
  <c r="Q17" s="1"/>
  <c r="M17" i="12"/>
  <c r="Q17" s="1"/>
  <c r="E5" i="13"/>
  <c r="E5" i="12"/>
  <c r="I5" s="1"/>
  <c r="DM18"/>
  <c r="DQ18" s="1"/>
  <c r="DM18" i="13"/>
  <c r="DQ18" s="1"/>
  <c r="DE20"/>
  <c r="DI20" s="1"/>
  <c r="DE20" i="12"/>
  <c r="DI20" s="1"/>
  <c r="CG21" i="13"/>
  <c r="CK21" s="1"/>
  <c r="CG21" i="12"/>
  <c r="CK21" s="1"/>
  <c r="AK22" i="13"/>
  <c r="AO22" s="1"/>
  <c r="AO22" i="12"/>
  <c r="E20"/>
  <c r="I20" s="1"/>
  <c r="E20" i="13"/>
  <c r="I20" s="1"/>
  <c r="BI22" i="12"/>
  <c r="BM22" s="1"/>
  <c r="BI22" i="13"/>
  <c r="BM22" s="1"/>
  <c r="BA25"/>
  <c r="BE25" s="1"/>
  <c r="BE25" i="12"/>
  <c r="CG26"/>
  <c r="CK26" s="1"/>
  <c r="CG26" i="13"/>
  <c r="CK26" s="1"/>
  <c r="U23"/>
  <c r="Y23" s="1"/>
  <c r="Y23" i="12"/>
  <c r="U24" i="13"/>
  <c r="Y24" s="1"/>
  <c r="Y24" i="12"/>
  <c r="U25" i="13"/>
  <c r="Y25" s="1"/>
  <c r="Y25" i="12"/>
  <c r="E27" i="13"/>
  <c r="I27" s="1"/>
  <c r="E27" i="12"/>
  <c r="I27" s="1"/>
  <c r="CG31"/>
  <c r="CK31" s="1"/>
  <c r="CG31" i="13"/>
  <c r="CK31" s="1"/>
  <c r="BI30" i="12"/>
  <c r="BM30" s="1"/>
  <c r="BI30" i="13"/>
  <c r="BM30" s="1"/>
  <c r="AC31" i="12"/>
  <c r="AG31" s="1"/>
  <c r="AC31" i="13"/>
  <c r="AG31" s="1"/>
  <c r="DE35"/>
  <c r="DI35" s="1"/>
  <c r="DE35" i="12"/>
  <c r="DI35" s="1"/>
  <c r="CO34" i="13"/>
  <c r="CS34" s="1"/>
  <c r="CS34" i="12"/>
  <c r="BI35" i="13"/>
  <c r="BM35" s="1"/>
  <c r="BI35" i="12"/>
  <c r="BM35" s="1"/>
  <c r="AK38"/>
  <c r="BB43" i="4"/>
  <c r="U35" i="13"/>
  <c r="Y35" s="1"/>
  <c r="Y35" i="12"/>
  <c r="AV43"/>
  <c r="AV41"/>
  <c r="DA38" i="13"/>
  <c r="BY11"/>
  <c r="CC11" s="1"/>
  <c r="CC11" i="12"/>
  <c r="AK11" i="13"/>
  <c r="AO11" s="1"/>
  <c r="AO11" i="12"/>
  <c r="AS9" i="13"/>
  <c r="AW9" s="1"/>
  <c r="AW9" i="12"/>
  <c r="AC10" i="13"/>
  <c r="AG10" s="1"/>
  <c r="AC10" i="12"/>
  <c r="AG10" s="1"/>
  <c r="DM7" i="13"/>
  <c r="DQ7" s="1"/>
  <c r="DM7" i="12"/>
  <c r="DQ7" s="1"/>
  <c r="BY7" i="13"/>
  <c r="CC7" s="1"/>
  <c r="CC7" i="12"/>
  <c r="BQ6" i="13"/>
  <c r="BU6" s="1"/>
  <c r="BU6" i="12"/>
  <c r="CG15"/>
  <c r="CK15" s="1"/>
  <c r="CG15" i="13"/>
  <c r="CK15" s="1"/>
  <c r="E6" i="12"/>
  <c r="I6" s="1"/>
  <c r="E6" i="13"/>
  <c r="I6" s="1"/>
  <c r="AK16"/>
  <c r="AO16" s="1"/>
  <c r="AO16" i="12"/>
  <c r="BY17" i="13"/>
  <c r="CC17" s="1"/>
  <c r="CC17" i="12"/>
  <c r="AS17" i="13"/>
  <c r="AW17" s="1"/>
  <c r="AW17" i="12"/>
  <c r="CO16" i="13"/>
  <c r="CS16" s="1"/>
  <c r="CS16" i="12"/>
  <c r="BQ19" i="13"/>
  <c r="BU19" s="1"/>
  <c r="BU19" i="12"/>
  <c r="CG20" i="13"/>
  <c r="CK20" s="1"/>
  <c r="CG20" i="12"/>
  <c r="CK20" s="1"/>
  <c r="CG6"/>
  <c r="CK6" s="1"/>
  <c r="CG6" i="13"/>
  <c r="CK6" s="1"/>
  <c r="AS22"/>
  <c r="AW22" s="1"/>
  <c r="AW22" i="12"/>
  <c r="DM22"/>
  <c r="DQ22" s="1"/>
  <c r="DM22" i="13"/>
  <c r="DQ22" s="1"/>
  <c r="CG24"/>
  <c r="CK24" s="1"/>
  <c r="CG24" i="12"/>
  <c r="CK24" s="1"/>
  <c r="CO23" i="13"/>
  <c r="CS23" s="1"/>
  <c r="CS23" i="12"/>
  <c r="AS26" i="13"/>
  <c r="AW26" s="1"/>
  <c r="AW26" i="12"/>
  <c r="DE27" i="13"/>
  <c r="DI27" s="1"/>
  <c r="DE27" i="12"/>
  <c r="DI27" s="1"/>
  <c r="AK28" i="13"/>
  <c r="AO28" s="1"/>
  <c r="AO28" i="12"/>
  <c r="AS29" i="13"/>
  <c r="AW29" s="1"/>
  <c r="AW29" i="12"/>
  <c r="M30" i="13"/>
  <c r="Q30" s="1"/>
  <c r="M30" i="12"/>
  <c r="Q30" s="1"/>
  <c r="AS31" i="13"/>
  <c r="AW31" s="1"/>
  <c r="AW31" i="12"/>
  <c r="DE32" i="13"/>
  <c r="DI32" s="1"/>
  <c r="DE32" i="12"/>
  <c r="DI32" s="1"/>
  <c r="CO31" i="13"/>
  <c r="CS31" s="1"/>
  <c r="CS31" i="12"/>
  <c r="CO32" i="13"/>
  <c r="CS32" s="1"/>
  <c r="CS32" i="12"/>
  <c r="E33" i="13"/>
  <c r="I33" s="1"/>
  <c r="E33" i="12"/>
  <c r="I33" s="1"/>
  <c r="BA37" i="13"/>
  <c r="BE37" s="1"/>
  <c r="BE37" i="12"/>
  <c r="DE38"/>
  <c r="EE43" i="4"/>
  <c r="DE38" i="13"/>
  <c r="BI37" i="12"/>
  <c r="BM37" s="1"/>
  <c r="BI37" i="13"/>
  <c r="BM37" s="1"/>
  <c r="BL41" i="12"/>
  <c r="BL43"/>
  <c r="DH43"/>
  <c r="DH41"/>
  <c r="AS43" i="4"/>
  <c r="M12" i="12"/>
  <c r="Q12" s="1"/>
  <c r="M12" i="13"/>
  <c r="Q12" s="1"/>
  <c r="CO7"/>
  <c r="CS7" s="1"/>
  <c r="CS7" i="12"/>
  <c r="AC4" i="13"/>
  <c r="AG4" s="1"/>
  <c r="AC4" i="12"/>
  <c r="AG4" s="1"/>
  <c r="AS18" i="13"/>
  <c r="AW18" s="1"/>
  <c r="AW18" i="12"/>
  <c r="CG9" i="13"/>
  <c r="CK9" s="1"/>
  <c r="CG9" i="12"/>
  <c r="CK9" s="1"/>
  <c r="U19" i="13"/>
  <c r="Y19" s="1"/>
  <c r="Y19" i="12"/>
  <c r="BQ26" i="13"/>
  <c r="BU26" s="1"/>
  <c r="BU26" i="12"/>
  <c r="E26"/>
  <c r="I26" s="1"/>
  <c r="E26" i="13"/>
  <c r="I26" s="1"/>
  <c r="U28"/>
  <c r="Y28" s="1"/>
  <c r="Y28" i="12"/>
  <c r="U32" i="13"/>
  <c r="Y32" s="1"/>
  <c r="Y32" i="12"/>
  <c r="DM37" i="13"/>
  <c r="DQ37" s="1"/>
  <c r="DM37" i="12"/>
  <c r="DQ37" s="1"/>
  <c r="H43"/>
  <c r="H41"/>
  <c r="BY9" i="13"/>
  <c r="CC9" s="1"/>
  <c r="CC9" i="12"/>
  <c r="AK8" i="13"/>
  <c r="AO8" s="1"/>
  <c r="AO8" i="12"/>
  <c r="CG13" i="13"/>
  <c r="CK13" s="1"/>
  <c r="CG13" i="12"/>
  <c r="CK13" s="1"/>
  <c r="AC14" i="13"/>
  <c r="AG14" s="1"/>
  <c r="AC14" i="12"/>
  <c r="AG14" s="1"/>
  <c r="U17" i="13"/>
  <c r="Y17" s="1"/>
  <c r="Y17" i="12"/>
  <c r="CW24"/>
  <c r="DA24" s="1"/>
  <c r="CW24" i="13"/>
  <c r="DA24" s="1"/>
  <c r="AK30"/>
  <c r="AO30" s="1"/>
  <c r="AO30" i="12"/>
  <c r="AC32"/>
  <c r="AG32" s="1"/>
  <c r="AC32" i="13"/>
  <c r="AG32" s="1"/>
  <c r="BQ10"/>
  <c r="BU10" s="1"/>
  <c r="BU10" i="12"/>
  <c r="CW12"/>
  <c r="DA12" s="1"/>
  <c r="CW12" i="13"/>
  <c r="DA12" s="1"/>
  <c r="BI11"/>
  <c r="BM11" s="1"/>
  <c r="BI11" i="12"/>
  <c r="BM11" s="1"/>
  <c r="CO11" i="13"/>
  <c r="CS11" s="1"/>
  <c r="CS11" i="12"/>
  <c r="DE14" i="13"/>
  <c r="DI14" s="1"/>
  <c r="DE14" i="12"/>
  <c r="DI14" s="1"/>
  <c r="BA7" i="13"/>
  <c r="BE7" s="1"/>
  <c r="BE7" i="12"/>
  <c r="E12"/>
  <c r="I12" s="1"/>
  <c r="E12" i="13"/>
  <c r="I12" s="1"/>
  <c r="BI14" i="12"/>
  <c r="BM14" s="1"/>
  <c r="BI14" i="13"/>
  <c r="BM14" s="1"/>
  <c r="AC13" i="12"/>
  <c r="AG13" s="1"/>
  <c r="AC13" i="13"/>
  <c r="AG13" s="1"/>
  <c r="BI15"/>
  <c r="BM15" s="1"/>
  <c r="BI15" i="12"/>
  <c r="BM15" s="1"/>
  <c r="AK4" i="13"/>
  <c r="AO4" s="1"/>
  <c r="AO4" i="12"/>
  <c r="BI5"/>
  <c r="BM5" s="1"/>
  <c r="BI5" i="13"/>
  <c r="BM5" s="1"/>
  <c r="AK19"/>
  <c r="AO19" s="1"/>
  <c r="AO19" i="12"/>
  <c r="BI18"/>
  <c r="BM18" s="1"/>
  <c r="BI18" i="13"/>
  <c r="BM18" s="1"/>
  <c r="BI19"/>
  <c r="BM19" s="1"/>
  <c r="BI19" i="12"/>
  <c r="BM19" s="1"/>
  <c r="E19" i="13"/>
  <c r="I19" s="1"/>
  <c r="E19" i="12"/>
  <c r="I19" s="1"/>
  <c r="BI21"/>
  <c r="BM21" s="1"/>
  <c r="BI21" i="13"/>
  <c r="BM21" s="1"/>
  <c r="BA24"/>
  <c r="BE24" s="1"/>
  <c r="BE24" i="12"/>
  <c r="DM24"/>
  <c r="DQ24" s="1"/>
  <c r="DM24" i="13"/>
  <c r="DQ24" s="1"/>
  <c r="AK26"/>
  <c r="AO26" s="1"/>
  <c r="AO26" i="12"/>
  <c r="CW27"/>
  <c r="DA27" s="1"/>
  <c r="CW27" i="13"/>
  <c r="DA27" s="1"/>
  <c r="CW28" i="12"/>
  <c r="DA28" s="1"/>
  <c r="CW28" i="13"/>
  <c r="DA28" s="1"/>
  <c r="M29"/>
  <c r="Q29" s="1"/>
  <c r="M29" i="12"/>
  <c r="Q29" s="1"/>
  <c r="AS30" i="13"/>
  <c r="AW30" s="1"/>
  <c r="AW30" i="12"/>
  <c r="BA31" i="13"/>
  <c r="BE31" s="1"/>
  <c r="BE31" i="12"/>
  <c r="AC29"/>
  <c r="AG29" s="1"/>
  <c r="AC29" i="13"/>
  <c r="AG29" s="1"/>
  <c r="E30" i="12"/>
  <c r="I30" s="1"/>
  <c r="E30" i="13"/>
  <c r="I30" s="1"/>
  <c r="BY34"/>
  <c r="CC34" s="1"/>
  <c r="CC34" i="12"/>
  <c r="BY35" i="13"/>
  <c r="CC35" s="1"/>
  <c r="CC35" i="12"/>
  <c r="M37" i="13"/>
  <c r="Q37" s="1"/>
  <c r="M37" i="12"/>
  <c r="Q37" s="1"/>
  <c r="E35"/>
  <c r="I35" s="1"/>
  <c r="E35" i="13"/>
  <c r="I35" s="1"/>
  <c r="DM38" i="12"/>
  <c r="EN43" i="4"/>
  <c r="DM38" i="13"/>
  <c r="X41" i="12"/>
  <c r="X43"/>
  <c r="AZ41" i="13"/>
  <c r="BD38"/>
  <c r="AS11"/>
  <c r="AW11" s="1"/>
  <c r="AW11" i="12"/>
  <c r="BY12" i="13"/>
  <c r="CC12" s="1"/>
  <c r="CC12" i="12"/>
  <c r="BA13" i="13"/>
  <c r="BE13" s="1"/>
  <c r="BE13" i="12"/>
  <c r="M8"/>
  <c r="Q8" s="1"/>
  <c r="M8" i="13"/>
  <c r="Q8" s="1"/>
  <c r="BY14"/>
  <c r="CC14" s="1"/>
  <c r="CC14" i="12"/>
  <c r="AC12"/>
  <c r="AG12" s="1"/>
  <c r="AC12" i="13"/>
  <c r="AG12" s="1"/>
  <c r="BY6"/>
  <c r="CC6" s="1"/>
  <c r="CC6" i="12"/>
  <c r="AC6" i="13"/>
  <c r="AG6" s="1"/>
  <c r="AC6" i="12"/>
  <c r="AG6" s="1"/>
  <c r="BI4"/>
  <c r="BM4" s="1"/>
  <c r="BI4" i="13"/>
  <c r="BM4" s="1"/>
  <c r="CW5" i="12"/>
  <c r="DA5" s="1"/>
  <c r="CW5" i="13"/>
  <c r="DA5" s="1"/>
  <c r="M5" i="12"/>
  <c r="Q5" s="1"/>
  <c r="M5" i="13"/>
  <c r="Q5" s="1"/>
  <c r="AC15" i="12"/>
  <c r="AG15" s="1"/>
  <c r="AC15" i="13"/>
  <c r="AG15" s="1"/>
  <c r="AC16" i="12"/>
  <c r="AG16" s="1"/>
  <c r="AC16" i="13"/>
  <c r="AG16" s="1"/>
  <c r="AS20"/>
  <c r="AW20" s="1"/>
  <c r="AW20" i="12"/>
  <c r="AC18" i="13"/>
  <c r="AG18" s="1"/>
  <c r="AC18" i="12"/>
  <c r="AG18" s="1"/>
  <c r="DE22" i="13"/>
  <c r="DI22" s="1"/>
  <c r="DE22" i="12"/>
  <c r="DI22" s="1"/>
  <c r="AS23" i="13"/>
  <c r="AW23" s="1"/>
  <c r="AW23" i="12"/>
  <c r="BY24" i="13"/>
  <c r="CC24" s="1"/>
  <c r="CC24" i="12"/>
  <c r="M25" i="13"/>
  <c r="Q25" s="1"/>
  <c r="M25" i="12"/>
  <c r="Q25" s="1"/>
  <c r="E23"/>
  <c r="I23" s="1"/>
  <c r="E23" i="13"/>
  <c r="I23" s="1"/>
  <c r="E24" i="12"/>
  <c r="I24" s="1"/>
  <c r="E24" i="13"/>
  <c r="I24" s="1"/>
  <c r="BQ28"/>
  <c r="BU28" s="1"/>
  <c r="BU28" i="12"/>
  <c r="AK29" i="13"/>
  <c r="AO29" s="1"/>
  <c r="AO29" i="12"/>
  <c r="AC27"/>
  <c r="AG27" s="1"/>
  <c r="AC27" i="13"/>
  <c r="AG27" s="1"/>
  <c r="CO29"/>
  <c r="CS29" s="1"/>
  <c r="CS29" i="12"/>
  <c r="CG32" i="13"/>
  <c r="CK32" s="1"/>
  <c r="CG32" i="12"/>
  <c r="CK32" s="1"/>
  <c r="AS33" i="13"/>
  <c r="AW33" s="1"/>
  <c r="AW33" i="12"/>
  <c r="DM33"/>
  <c r="DQ33" s="1"/>
  <c r="DM33" i="13"/>
  <c r="DQ33" s="1"/>
  <c r="AS35"/>
  <c r="AW35" s="1"/>
  <c r="AW35" i="12"/>
  <c r="BI34"/>
  <c r="BM34" s="1"/>
  <c r="BI34" i="13"/>
  <c r="BM34" s="1"/>
  <c r="AS38" i="12"/>
  <c r="BK43" i="4"/>
  <c r="E36" i="12"/>
  <c r="I36" s="1"/>
  <c r="E36" i="13"/>
  <c r="I36" s="1"/>
  <c r="CW11" i="12"/>
  <c r="DA11" s="1"/>
  <c r="CW11" i="13"/>
  <c r="DA11" s="1"/>
  <c r="AS12"/>
  <c r="AW12" s="1"/>
  <c r="AW12" i="12"/>
  <c r="BY13" i="13"/>
  <c r="CC13" s="1"/>
  <c r="CC13" i="12"/>
  <c r="DE7" i="13"/>
  <c r="DI7" s="1"/>
  <c r="DE7" i="12"/>
  <c r="DI7" s="1"/>
  <c r="AS7" i="13"/>
  <c r="AW7" s="1"/>
  <c r="AW7" i="12"/>
  <c r="AS6" i="13"/>
  <c r="AW6" s="1"/>
  <c r="AW6" i="12"/>
  <c r="AS15" i="13"/>
  <c r="AW15" s="1"/>
  <c r="AW15" i="12"/>
  <c r="U6" i="13"/>
  <c r="Y6" s="1"/>
  <c r="Y6" i="12"/>
  <c r="BA16" i="13"/>
  <c r="BE16" s="1"/>
  <c r="BE16" i="12"/>
  <c r="DM16"/>
  <c r="DQ16" s="1"/>
  <c r="DM16" i="13"/>
  <c r="DQ16" s="1"/>
  <c r="AK17"/>
  <c r="AO17" s="1"/>
  <c r="AO17" i="12"/>
  <c r="CO4" i="13"/>
  <c r="CS4" s="1"/>
  <c r="CS4" i="12"/>
  <c r="AS19" i="13"/>
  <c r="AW19" s="1"/>
  <c r="AW19" i="12"/>
  <c r="AC17"/>
  <c r="AG17" s="1"/>
  <c r="AC17" i="13"/>
  <c r="AG17" s="1"/>
  <c r="CW21"/>
  <c r="DA21" s="1"/>
  <c r="CW21" i="12"/>
  <c r="DA21" s="1"/>
  <c r="BA22" i="13"/>
  <c r="BE22" s="1"/>
  <c r="BE22" i="12"/>
  <c r="BA23" i="13"/>
  <c r="BE23" s="1"/>
  <c r="BE23" i="12"/>
  <c r="U20" i="13"/>
  <c r="Y20" s="1"/>
  <c r="Y20" i="12"/>
  <c r="BI23" i="13"/>
  <c r="BM23" s="1"/>
  <c r="BI23" i="12"/>
  <c r="BM23" s="1"/>
  <c r="BA26" i="13"/>
  <c r="BE26" s="1"/>
  <c r="BE26" i="12"/>
  <c r="BY27" i="13"/>
  <c r="CC27" s="1"/>
  <c r="CC27" i="12"/>
  <c r="AS28" i="13"/>
  <c r="AW28" s="1"/>
  <c r="AW28" i="12"/>
  <c r="CG29" i="13"/>
  <c r="CK29" s="1"/>
  <c r="CG29" i="12"/>
  <c r="CK29" s="1"/>
  <c r="U26" i="13"/>
  <c r="Y26" s="1"/>
  <c r="Y26" i="12"/>
  <c r="M31"/>
  <c r="Q31" s="1"/>
  <c r="M31" i="13"/>
  <c r="Q31" s="1"/>
  <c r="BA32"/>
  <c r="BE32" s="1"/>
  <c r="BE32" i="12"/>
  <c r="M33" i="13"/>
  <c r="Q33" s="1"/>
  <c r="M33" i="12"/>
  <c r="Q33" s="1"/>
  <c r="E31" i="13"/>
  <c r="I31" s="1"/>
  <c r="E31" i="12"/>
  <c r="I31" s="1"/>
  <c r="BI33"/>
  <c r="BM33" s="1"/>
  <c r="BI33" i="13"/>
  <c r="BM33" s="1"/>
  <c r="CW36" i="12"/>
  <c r="DA36" s="1"/>
  <c r="CW36" i="13"/>
  <c r="DA36" s="1"/>
  <c r="CW37"/>
  <c r="DA37" s="1"/>
  <c r="CW37" i="12"/>
  <c r="DA37" s="1"/>
  <c r="U34" i="13"/>
  <c r="Y34" s="1"/>
  <c r="Y34" i="12"/>
  <c r="DP43"/>
  <c r="DP41"/>
  <c r="AC41" i="13"/>
  <c r="AG38"/>
  <c r="AG41" s="1"/>
  <c r="H41"/>
  <c r="U28" i="274"/>
  <c r="U30"/>
  <c r="U29"/>
  <c r="U36"/>
  <c r="U25"/>
  <c r="U35"/>
  <c r="U37"/>
  <c r="U31"/>
  <c r="U23"/>
  <c r="U32"/>
  <c r="U34"/>
  <c r="U24"/>
  <c r="U26"/>
  <c r="AC41" i="12" l="1"/>
  <c r="BD41" i="13"/>
  <c r="O38" i="125"/>
  <c r="O41" s="1"/>
  <c r="X41" i="13"/>
  <c r="G38" i="125"/>
  <c r="G41" s="1"/>
  <c r="CB41" i="13"/>
  <c r="U38" i="125"/>
  <c r="U41" s="1"/>
  <c r="CR41" i="13"/>
  <c r="Y38" i="125"/>
  <c r="Y41" s="1"/>
  <c r="AV41" i="13"/>
  <c r="M38" i="125"/>
  <c r="M41" s="1"/>
  <c r="BT41" i="13"/>
  <c r="S38" i="125"/>
  <c r="S41" s="1"/>
  <c r="CW41" i="13"/>
  <c r="V25" i="274"/>
  <c r="V23"/>
  <c r="V27"/>
  <c r="V33"/>
  <c r="V31"/>
  <c r="V24"/>
  <c r="V32"/>
  <c r="V35"/>
  <c r="V26"/>
  <c r="V30"/>
  <c r="V28"/>
  <c r="V37"/>
  <c r="V36"/>
  <c r="V34"/>
  <c r="V29"/>
  <c r="DE43" i="12"/>
  <c r="DE41"/>
  <c r="DI38"/>
  <c r="E41" i="13"/>
  <c r="I5"/>
  <c r="I41" s="1"/>
  <c r="CO43" i="12"/>
  <c r="CO38" i="13"/>
  <c r="CO41" i="12"/>
  <c r="CS38"/>
  <c r="AG41"/>
  <c r="AG43"/>
  <c r="BI41" i="13"/>
  <c r="BM38"/>
  <c r="BM41" s="1"/>
  <c r="BA43" i="12"/>
  <c r="BA41"/>
  <c r="BA38" i="13"/>
  <c r="BE38" i="12"/>
  <c r="M43"/>
  <c r="M41"/>
  <c r="Q38"/>
  <c r="CG43"/>
  <c r="CG41"/>
  <c r="CK38"/>
  <c r="DA41" i="13"/>
  <c r="CW43" i="12"/>
  <c r="DM43"/>
  <c r="DM41"/>
  <c r="DQ38"/>
  <c r="DM41" i="13"/>
  <c r="DQ38"/>
  <c r="DQ41" s="1"/>
  <c r="DE41"/>
  <c r="DI38"/>
  <c r="DI41" s="1"/>
  <c r="AK43" i="12"/>
  <c r="AK38" i="13"/>
  <c r="AK41" i="12"/>
  <c r="AO38"/>
  <c r="M41" i="13"/>
  <c r="Q38"/>
  <c r="Q41" s="1"/>
  <c r="CG41"/>
  <c r="CK38"/>
  <c r="CK41" s="1"/>
  <c r="BI43" i="12"/>
  <c r="BI41"/>
  <c r="BM38"/>
  <c r="BQ43"/>
  <c r="BQ38" i="13"/>
  <c r="BQ41" i="12"/>
  <c r="BU38"/>
  <c r="E43"/>
  <c r="E41"/>
  <c r="I38"/>
  <c r="U43"/>
  <c r="U41"/>
  <c r="U38" i="13"/>
  <c r="Y38" i="12"/>
  <c r="CW41"/>
  <c r="AS43"/>
  <c r="AS41"/>
  <c r="AS38" i="13"/>
  <c r="AW38" i="12"/>
  <c r="BY43"/>
  <c r="BY41"/>
  <c r="BY38" i="13"/>
  <c r="CC38" i="12"/>
  <c r="DA43"/>
  <c r="DA41"/>
  <c r="AO43" l="1"/>
  <c r="AO41"/>
  <c r="DQ41"/>
  <c r="DQ43"/>
  <c r="BA41" i="13"/>
  <c r="BE38"/>
  <c r="BE41" s="1"/>
  <c r="BY41"/>
  <c r="CC38"/>
  <c r="CC41" s="1"/>
  <c r="AS41"/>
  <c r="AW38"/>
  <c r="AW41" s="1"/>
  <c r="Y41" i="12"/>
  <c r="Y43"/>
  <c r="I41"/>
  <c r="I43"/>
  <c r="AK41" i="13"/>
  <c r="AO38"/>
  <c r="AO41" s="1"/>
  <c r="CC41" i="12"/>
  <c r="CC43"/>
  <c r="AW41"/>
  <c r="AW43"/>
  <c r="BU43"/>
  <c r="BU41"/>
  <c r="BM41"/>
  <c r="BM43"/>
  <c r="CK41"/>
  <c r="CK43"/>
  <c r="CO41" i="13"/>
  <c r="CS38"/>
  <c r="CS41" s="1"/>
  <c r="DI41" i="12"/>
  <c r="DI43"/>
  <c r="Q41"/>
  <c r="Q43"/>
  <c r="U41" i="13"/>
  <c r="Y38"/>
  <c r="Y41" s="1"/>
  <c r="BQ41"/>
  <c r="BU38"/>
  <c r="BU41" s="1"/>
  <c r="BE43" i="12"/>
  <c r="BE41"/>
  <c r="CS41"/>
  <c r="CS43"/>
</calcChain>
</file>

<file path=xl/sharedStrings.xml><?xml version="1.0" encoding="utf-8"?>
<sst xmlns="http://schemas.openxmlformats.org/spreadsheetml/2006/main" count="4842" uniqueCount="751">
  <si>
    <t>Source: see page one.</t>
  </si>
  <si>
    <t>Note: Data for 1960 are assumed to be equal to data for 1961. Values for even years are average of values of the two surrounding odd years.</t>
  </si>
  <si>
    <t>Appendix Table 23 Continued</t>
  </si>
  <si>
    <t>Real GERD, millions</t>
  </si>
  <si>
    <t>Accumulated Stock GERD, millions</t>
  </si>
  <si>
    <t>Depreciated Accumulated Stock GERD, millions</t>
  </si>
  <si>
    <t>Per Capita Depreciated Accumulated Stock GERD</t>
  </si>
  <si>
    <t>Total Net Internat. Invest. Position per capita</t>
  </si>
  <si>
    <t>Green-house gas Emission cost per capita</t>
  </si>
  <si>
    <t>Total Real per capita Wealth</t>
  </si>
  <si>
    <t>Source: Appendix Tables A1, A7, and A8-2.</t>
  </si>
  <si>
    <t xml:space="preserve">The depreciated stock is based on a 20 per cent annual rate of depreciation.  </t>
  </si>
  <si>
    <t>Elderly poverty risk HI</t>
  </si>
  <si>
    <t>Human Capital per capita, 2000 US$</t>
  </si>
  <si>
    <t>Appendix Table A9-2 continued</t>
  </si>
  <si>
    <t>Appendix Table A8-1 continued</t>
  </si>
  <si>
    <t>Total Net Stock of Fixed Capital per capita</t>
  </si>
  <si>
    <t>Source: Tables A5-101, A5-102, and A17.</t>
  </si>
  <si>
    <t xml:space="preserve">Appendix Table A5-104: Annual Average Number of Hours Worked per Person Aged 15-64 (WAP) </t>
  </si>
  <si>
    <t>with Unemployment Adjustment</t>
  </si>
  <si>
    <t>(Employment / WAP) + (Average  annual hours of unemployment per person aged 15-64)</t>
  </si>
  <si>
    <t>Sources: Appendix Tables A5-101, A5-103, A11-1, and A17.</t>
  </si>
  <si>
    <t>Sources: Appendix Tables A5-101 and A20.</t>
  </si>
  <si>
    <t>Source: Appendix Table A5-104.</t>
  </si>
  <si>
    <t>Sources: Tables A5-107, A5-108.</t>
  </si>
  <si>
    <t>Average Annual Number of Hours of Leisure Relative to the US 1980 benchmark per Person Aged 15-64</t>
  </si>
  <si>
    <t>with unemployment adjustment</t>
  </si>
  <si>
    <t>Sources: Tables A5-107-1, A5-108.</t>
  </si>
  <si>
    <t>Sources: Tables A5-109-1, A5-110.</t>
  </si>
  <si>
    <t xml:space="preserve">Belgium </t>
  </si>
  <si>
    <t xml:space="preserve">Denmark </t>
  </si>
  <si>
    <t xml:space="preserve">Finland </t>
  </si>
  <si>
    <t xml:space="preserve">France </t>
  </si>
  <si>
    <t xml:space="preserve">Italy </t>
  </si>
  <si>
    <t xml:space="preserve">Netherlands </t>
  </si>
  <si>
    <t xml:space="preserve">Spain </t>
  </si>
  <si>
    <t>Note: Data for Germany refer to Western Germany only before 1991 and unified Germany for 1991 onwards throughout unless otherwise stated.</t>
  </si>
  <si>
    <t>Human Capital Stock per capita</t>
  </si>
  <si>
    <t>Normalized Weight for Index 4 Old Age Poverty</t>
  </si>
  <si>
    <t>Normalized Weight for Index 3 Single Parent Poverty</t>
  </si>
  <si>
    <t>Normalized Weight for  Index 1 Unemploy-ment</t>
  </si>
  <si>
    <t>Table 10b: Overall Economic Well being Index (Alternative Subcomponents Weighting)</t>
  </si>
  <si>
    <t>Max-Min</t>
  </si>
  <si>
    <t>Consump- tion Flows 0.25 (A)</t>
  </si>
  <si>
    <t>Wealth Stocks 0.25 (B)</t>
  </si>
  <si>
    <t>Consump- tion Flows 0.25</t>
  </si>
  <si>
    <t>Wealth Stocks 0.25</t>
  </si>
  <si>
    <t>Appendix Table A5-101: Average Annual Number of Hours Worked per Employed Person</t>
  </si>
  <si>
    <t>Appendix Table A5-110:  WAP over Total Population Ratio, %</t>
  </si>
  <si>
    <t>Appendix Table A1: Total population - Thousands of persons</t>
  </si>
  <si>
    <t>Divorce rate (Incidence of divorce per 1,000 inhabitants) (C)</t>
  </si>
  <si>
    <t>Index of Log of Total Consump-tion per capita Scaled (x - min) / (max - min)</t>
  </si>
  <si>
    <t>Log of Total consump-tion  H = Log (G)</t>
  </si>
  <si>
    <t>life expectancy</t>
  </si>
  <si>
    <t xml:space="preserve">Scaled Log of Total Real per capita Wealth </t>
  </si>
  <si>
    <t xml:space="preserve">Scaled Total Real per capita Wealth </t>
  </si>
  <si>
    <t>MAX-MIN</t>
  </si>
  <si>
    <t>List of Countries</t>
  </si>
  <si>
    <t>Part A</t>
  </si>
  <si>
    <t>Part B</t>
  </si>
  <si>
    <t>Equality Measures 0.25 ()</t>
  </si>
  <si>
    <t>Poverty gap (% of poverty line) (B)</t>
  </si>
  <si>
    <t>Appendix Table A22: Average Gross Replacement Rates</t>
  </si>
  <si>
    <t>Sources: Appendix Tables A5-105, A5-106</t>
  </si>
  <si>
    <t>University-level education</t>
  </si>
  <si>
    <t>Primary</t>
  </si>
  <si>
    <t>Secondary education</t>
  </si>
  <si>
    <t>All tertiary</t>
  </si>
  <si>
    <t>Source: Appendix Tables: A11-1, A17.</t>
  </si>
  <si>
    <t>Sources: Appendix Tables A5-105, A5-106-1</t>
  </si>
  <si>
    <t>Table 12: Log of GDP per Capita</t>
  </si>
  <si>
    <t>Table 13: Life Expectancy</t>
  </si>
  <si>
    <t>Table 14: Combined gross enrollement ratio</t>
  </si>
  <si>
    <t>Table 15: Human Development Index, using GDP per capita and the Index of Economic Well Being, 1980-2001</t>
  </si>
  <si>
    <t>Population  25-64 years of age, thousands</t>
  </si>
  <si>
    <t>Early childhood, primary and lower secondary education, thousands</t>
  </si>
  <si>
    <t>Upper secondary education, thousands</t>
  </si>
  <si>
    <t>Non-university tertiary education, thousands</t>
  </si>
  <si>
    <t>University-level education, thousands</t>
  </si>
  <si>
    <t>Early childhood, primary and lower secondary education, % of pop 25-64</t>
  </si>
  <si>
    <t>Upper secondary education, % of pop 25-64</t>
  </si>
  <si>
    <t>Non-university tertiary education, % of pop 25-64</t>
  </si>
  <si>
    <t>University-level education, % of pop 25-64</t>
  </si>
  <si>
    <t>Note:  Imputed Value of Leisure per Capita = ( Imputed Value of Leisure per Person Aged 15-64) * (WAP / Total POP)</t>
  </si>
  <si>
    <t>Total Cost, millions</t>
  </si>
  <si>
    <t>(Estimates based on US valuation)</t>
  </si>
  <si>
    <t>Natural Capital</t>
  </si>
  <si>
    <t>Pastureland</t>
  </si>
  <si>
    <t>Cropland</t>
  </si>
  <si>
    <t>Timber resources</t>
  </si>
  <si>
    <t>Nontimber forest resources</t>
  </si>
  <si>
    <t>Protected areas</t>
  </si>
  <si>
    <t>Subsoil assets</t>
  </si>
  <si>
    <t>(based on full-time equivalents)</t>
  </si>
  <si>
    <t>Total Population, thousands</t>
  </si>
  <si>
    <t>Appendix Table A3: Life Expectancy at Birth, Total Population</t>
  </si>
  <si>
    <t xml:space="preserve">Belgium        </t>
  </si>
  <si>
    <t xml:space="preserve">Sweden    </t>
  </si>
  <si>
    <t>Equality Measures 0.25 (C)</t>
  </si>
  <si>
    <t>Inequality Measures 0.25 (C)</t>
  </si>
  <si>
    <t>Appendix Table A9-2: Net International investment position, millions of current US$</t>
  </si>
  <si>
    <t>Appendix Table A23: Distribution of the population 25 to 64 years of age by the highest completed level of education</t>
  </si>
  <si>
    <t>Appendix Table A11b: Unemployment Rate (Total Unemployment/Labour Force)</t>
  </si>
  <si>
    <t>10% of Hi</t>
  </si>
  <si>
    <t>10% of Lo</t>
  </si>
  <si>
    <t>risk of single parent poverty (D)=A*B*C</t>
  </si>
  <si>
    <t>Canada</t>
  </si>
  <si>
    <t>United States</t>
  </si>
  <si>
    <t>UK</t>
  </si>
  <si>
    <t>US</t>
  </si>
  <si>
    <t>Notes: Poverty rates are the head count ratios calculated on the base of poverty line - one half of median equivalent income.</t>
  </si>
  <si>
    <t>Median equivalent income is the median of net family income after taxes adjusted by equivalence scale.</t>
  </si>
  <si>
    <t>Poverty Gap is the ratio of the gap (between poverty line and mean equivalent income of those under poverty line) to poverty line.</t>
  </si>
  <si>
    <t>Square root of family size was used as the equivalence scale. Persons with negative or zero income were excluded from</t>
  </si>
  <si>
    <t>Year</t>
  </si>
  <si>
    <t>Australia</t>
  </si>
  <si>
    <t>Belgium</t>
  </si>
  <si>
    <t>Denmark</t>
  </si>
  <si>
    <t>Finland</t>
  </si>
  <si>
    <t>France</t>
  </si>
  <si>
    <t>Germany</t>
  </si>
  <si>
    <t>Italy</t>
  </si>
  <si>
    <t>Netherlands</t>
  </si>
  <si>
    <t>Norway</t>
  </si>
  <si>
    <t>Spain</t>
  </si>
  <si>
    <t>Sweden</t>
  </si>
  <si>
    <t>United Kingdom</t>
  </si>
  <si>
    <t>Elderly poverty rate (A)</t>
  </si>
  <si>
    <t>Elderly poverty gap (% of poverty line) (B)</t>
  </si>
  <si>
    <t>Poverty intensity (C=A*B)</t>
  </si>
  <si>
    <t>calculations. All families category includes one person households.</t>
  </si>
  <si>
    <t>calculations. Category of families headed by females with children includes children aged 18 and younger.</t>
  </si>
  <si>
    <t>calculations. Elderly category includes families headed by persons aged 65 and over.</t>
  </si>
  <si>
    <t>Appendix Table A11a: Alternative Employment Rate (Total Employment/Population Aged 15 and over)</t>
  </si>
  <si>
    <t>Source: Appendix Tables: A11-1, A14.</t>
  </si>
  <si>
    <t>Medical Care Expenses,% of Disposable income (A)</t>
  </si>
  <si>
    <t>Average Weighted Index of Economic Security</t>
  </si>
  <si>
    <t>Wealth Stocks 0.1</t>
  </si>
  <si>
    <t>Economic Security 0.25</t>
  </si>
  <si>
    <t>Well-being Index</t>
  </si>
  <si>
    <t>Consump- tion Flows 0.4</t>
  </si>
  <si>
    <t>Consump- tion Flows 0.4 (A)</t>
  </si>
  <si>
    <t>Appendix Table A25 continued</t>
  </si>
  <si>
    <t>Wealth Stocks 0.1 (B)</t>
  </si>
  <si>
    <t>Economic Security 0.25 (D)</t>
  </si>
  <si>
    <t>Assets</t>
  </si>
  <si>
    <t>Liabilities</t>
  </si>
  <si>
    <t>Net Position</t>
  </si>
  <si>
    <t>% 45-64 of pop 15+</t>
  </si>
  <si>
    <t>Average Family Size, Persons (B)</t>
  </si>
  <si>
    <t>Total Consump-tion Flows per capita (G) = (A*C + D + E)*(F)</t>
  </si>
  <si>
    <t>Norway*</t>
  </si>
  <si>
    <t>Women &amp; Children at Risk of Widowhood as % of total Pop</t>
  </si>
  <si>
    <t>45-64 Pop as % of Total Pop</t>
  </si>
  <si>
    <t xml:space="preserve"> % of Pop offected of risk for health</t>
  </si>
  <si>
    <t>WAP as % of total Pop</t>
  </si>
  <si>
    <t>Total %</t>
  </si>
  <si>
    <t>Normalized Weight for  Index 1 Unemployment</t>
  </si>
  <si>
    <t>Normalized Weight for  Index 2 Health</t>
  </si>
  <si>
    <t>Normalized Weight for Index 3 Women</t>
  </si>
  <si>
    <t>Normalized Weight for Index 4 Old Age</t>
  </si>
  <si>
    <t>Sources: Share of women and children at risk of  widowhood - LIS database.</t>
  </si>
  <si>
    <t>A</t>
  </si>
  <si>
    <t>C</t>
  </si>
  <si>
    <t>E</t>
  </si>
  <si>
    <t>G</t>
  </si>
  <si>
    <t>B=A/I</t>
  </si>
  <si>
    <t>D=C/I</t>
  </si>
  <si>
    <t>F=E/I</t>
  </si>
  <si>
    <t>H=G/I</t>
  </si>
  <si>
    <t>I=a+c+e+g</t>
  </si>
  <si>
    <t>share in the world GDP, %</t>
  </si>
  <si>
    <t>share of World CO2 emiss. social cost (mil. of 1990$)</t>
  </si>
  <si>
    <t>Divorce rate (% of legally married couples) (C)</t>
  </si>
  <si>
    <t>Table 11: Levels of Economic Well-Being in OECD Countries</t>
  </si>
  <si>
    <t>Note: WAP - population aged 15-64.</t>
  </si>
  <si>
    <t>Average hours worked per person aged 15-64 = Average hours worked per employed person *</t>
  </si>
  <si>
    <t>risk of single parent poverty</t>
  </si>
  <si>
    <t xml:space="preserve">Note: Average Compensation = (Total Annual Average Compensation per Employee / Total Annual </t>
  </si>
  <si>
    <t>Average Hours Worked per Employed Person)</t>
  </si>
  <si>
    <t>* ( 1 - Tax Share as % of GDP)</t>
  </si>
  <si>
    <t>Note: Average after tax compensation = (Average Compensation per Employed Person per Hour) *</t>
  </si>
  <si>
    <t>Economic Security</t>
  </si>
  <si>
    <t>Note: Values in italics are linear interpolations, or are based on the average growth rates of the five previous or following years.</t>
  </si>
  <si>
    <t>Source: OECD Health Data 2002 CDROM.</t>
  </si>
  <si>
    <t>Data for primary and lower secondary education for 1960-1991 period were calculated as a residual: (100% - shares for upper secondary education, and tertiary education).</t>
  </si>
  <si>
    <t>Source: Appendix Tables A1 and A17.</t>
  </si>
  <si>
    <t>Appendix Table A17: Population aged 15-64, thousands of persons</t>
  </si>
  <si>
    <t>INDEX SCALE: HI</t>
  </si>
  <si>
    <t>LO</t>
  </si>
  <si>
    <t>Difference</t>
  </si>
  <si>
    <t>10% of Difference</t>
  </si>
  <si>
    <t>For scaling:</t>
  </si>
  <si>
    <t>Max</t>
  </si>
  <si>
    <t>Min</t>
  </si>
  <si>
    <t>Poverty intenstiy HI</t>
  </si>
  <si>
    <t>Lo</t>
  </si>
  <si>
    <t>10% of difference</t>
  </si>
  <si>
    <t>Gini Coeff HI</t>
  </si>
  <si>
    <t>Scaled Poverty Intensity        D'</t>
  </si>
  <si>
    <t>Scaled Gini Coeff. (income after tax)          A'</t>
  </si>
  <si>
    <t>ILLNESS HI</t>
  </si>
  <si>
    <t>Scaled security from risk by illness</t>
  </si>
  <si>
    <t>Single parent poverty risk HI</t>
  </si>
  <si>
    <t>scaled Security from single parent poverty</t>
  </si>
  <si>
    <t>Emission CO2 Cost, mill. of 1990$ ($85 per metric ton)</t>
  </si>
  <si>
    <t>Appendix Table A11: Employment Rate (Total Employment Aged 15-64/Population Aged 15-64)</t>
  </si>
  <si>
    <t>Appendix Table A5-102: Unemployment for 15-64 years old (thousands)</t>
  </si>
  <si>
    <t>Appendix Table A11-1: Total Employment for 15-64 years old, thousands of persons</t>
  </si>
  <si>
    <t>scale max</t>
  </si>
  <si>
    <t>scale min</t>
  </si>
  <si>
    <t>Scaled Security from the risk of elderly poverty</t>
  </si>
  <si>
    <t>Scaled security from Unemploy-ment</t>
  </si>
  <si>
    <t>Scaled security from illness</t>
  </si>
  <si>
    <t xml:space="preserve">Scaled security from single Parent Poverty </t>
  </si>
  <si>
    <t>Scaled security from  Old Age Poverty</t>
  </si>
  <si>
    <t>Weighted scaled security from Unemploy-ment</t>
  </si>
  <si>
    <t>Weighted Scaled security from illness</t>
  </si>
  <si>
    <t xml:space="preserve">Weighted Scaled security from single Parent Poverty </t>
  </si>
  <si>
    <t>Weighted Scaled security from  Old Age Poverty</t>
  </si>
  <si>
    <t>Scaled Overall equality  E= D' * 0.75 + A' * 0.25</t>
  </si>
  <si>
    <t>Appendix Table A16: Population aged 65 and over, thousands of persons</t>
  </si>
  <si>
    <t>Appendix Table A15a: Population aged 25-64, thousands of persons</t>
  </si>
  <si>
    <t>Appendix Table A15: Population aged 45-64, thousands of persons</t>
  </si>
  <si>
    <t>Appendix Table A14: Population aged 15 and over, thousands of persons</t>
  </si>
  <si>
    <t xml:space="preserve"> </t>
  </si>
  <si>
    <t xml:space="preserve">Australia       </t>
  </si>
  <si>
    <t xml:space="preserve">Belgium         </t>
  </si>
  <si>
    <t xml:space="preserve">Canada          </t>
  </si>
  <si>
    <t xml:space="preserve">Denmark         </t>
  </si>
  <si>
    <t xml:space="preserve">Finland         </t>
  </si>
  <si>
    <t xml:space="preserve">France          </t>
  </si>
  <si>
    <t xml:space="preserve">Germany         </t>
  </si>
  <si>
    <t xml:space="preserve">Italy           </t>
  </si>
  <si>
    <t xml:space="preserve">Netherlands     </t>
  </si>
  <si>
    <t xml:space="preserve">Norway          </t>
  </si>
  <si>
    <t xml:space="preserve">Spain           </t>
  </si>
  <si>
    <t xml:space="preserve">Sweden          </t>
  </si>
  <si>
    <t xml:space="preserve">United Kingdom  </t>
  </si>
  <si>
    <t xml:space="preserve">United States   </t>
  </si>
  <si>
    <t/>
  </si>
  <si>
    <t xml:space="preserve">United Kingdom </t>
  </si>
  <si>
    <t>Replace-ment Rate (B)</t>
  </si>
  <si>
    <t>Unemploy-ment rate (A)</t>
  </si>
  <si>
    <t>Scaled Unemploy-ment rate (A')</t>
  </si>
  <si>
    <t>Scaled Replace-ment Rate (B')</t>
  </si>
  <si>
    <t>Scaled Unemploy-ment Protection (C=A'*0.8+B'*0.2)</t>
  </si>
  <si>
    <t>Hi</t>
  </si>
  <si>
    <t>with the US Gross domestic product price deflator, Appendix Table A7.</t>
  </si>
  <si>
    <t>Source: OECD Economic Outlook no. 72, December 2002, available online at SourceOECD, www.sourceoecd.org.</t>
  </si>
  <si>
    <t>Log of Consump- tion Flows 0.25 (A)</t>
  </si>
  <si>
    <t>Log of Wealth Stocks 0.25 (B)</t>
  </si>
  <si>
    <t>Well-being Index based on Logs</t>
  </si>
  <si>
    <t>Note: Values in italics are based on average annual growth rates of previous five years.</t>
  </si>
  <si>
    <t>Hours of Unemployment = (Unemployment * Average Hours Worked per Employed Person) / (WAP)</t>
  </si>
  <si>
    <t>Imputed Value of Leisure per Person Aged 15-64 = Average After Tax Compensation per Employed Person *</t>
  </si>
  <si>
    <t>* Average Annual Number of Hours of Leisure Relative to the US 1980 benchmark per Person Aged 15-64</t>
  </si>
  <si>
    <t>Square Root of B</t>
  </si>
  <si>
    <t>Index of Equivalent Income US 1980=1.00 (C) = Squ. R. of B / Squ. R. of B in US 1980</t>
  </si>
  <si>
    <t>Life Expec-tancy US 1980=1.00 (F) = Life Expc. / Life Expc. US 1980</t>
  </si>
  <si>
    <t>HI</t>
  </si>
  <si>
    <t>DIF</t>
  </si>
  <si>
    <t>10% DIF</t>
  </si>
  <si>
    <t>MAX</t>
  </si>
  <si>
    <t>MIN</t>
  </si>
  <si>
    <t>MAX - MIN</t>
  </si>
  <si>
    <t>Log of Total Real per capita Wealth</t>
  </si>
  <si>
    <t>Column C is equal to the ratio of the square root of average family size in country x divided by the square root of average family size in the United States in 1980.</t>
  </si>
  <si>
    <t>Index of Total Consump-tion per capita Scaled (x - min) / (max - min)</t>
  </si>
  <si>
    <t>Log of Consump- tion Flows 0.4 (A)</t>
  </si>
  <si>
    <t>Log of Wealth Stocks 0.1 (B)</t>
  </si>
  <si>
    <t>Inequality Measures 0.25</t>
  </si>
  <si>
    <t xml:space="preserve">Inequality Measures 0.25 </t>
  </si>
  <si>
    <t>Gini Coefficient (A)</t>
  </si>
  <si>
    <t>Poverty Rate (B)</t>
  </si>
  <si>
    <t>Poverty gap (% of poverty line) (C)</t>
  </si>
  <si>
    <t>Poverty Intensity D=B*C</t>
  </si>
  <si>
    <t>Appendix Table A8-2: Gross Expenditures on R&amp;D (GERD), NCU (millions), current prices</t>
  </si>
  <si>
    <t>Appendix Table A20-1: Compensation of employees - Compensation per employee, current US $ (PPP adjusted)</t>
  </si>
  <si>
    <t>Source: Appendix Table A20-1 converted using the US GDP Deflator in Appendix Table A7.</t>
  </si>
  <si>
    <t>Appendix Table A21-1: Gross domestic product per capita, current US$ (current PPP adjusted)</t>
  </si>
  <si>
    <t>Primary education</t>
  </si>
  <si>
    <t>Upper secondary education</t>
  </si>
  <si>
    <t>Lower secondary education</t>
  </si>
  <si>
    <t>All secondary education</t>
  </si>
  <si>
    <t>Italy**</t>
  </si>
  <si>
    <t>Source: Appendix Table A24-2 and converted to constant US $ using GDP Deflator in Appendix Table A7.</t>
  </si>
  <si>
    <t>Source: Appendix Table A24-1.</t>
  </si>
  <si>
    <t>Early childhood, primary and lower secondary education, millions</t>
  </si>
  <si>
    <t>Upper secondary education, millions</t>
  </si>
  <si>
    <t>Non-university tertiary education, millions</t>
  </si>
  <si>
    <t>University-level education, millions</t>
  </si>
  <si>
    <t>Early childhood, primary and lower secondary education -accumulated</t>
  </si>
  <si>
    <t>Upper secondary education-accumulated</t>
  </si>
  <si>
    <t>University-level education-accumulated</t>
  </si>
  <si>
    <t>Table 3: Index of Economic Equality</t>
  </si>
  <si>
    <t>Table 4: Risk imposed by unemployment</t>
  </si>
  <si>
    <t>Table 7: Risk imposed by Poverty in Old Age</t>
  </si>
  <si>
    <t>Table 8: Index of Economic Security</t>
  </si>
  <si>
    <t>Table 9: Overall Economic Well being Index (Equal Subcomponents Weighting)</t>
  </si>
  <si>
    <t>Table 10: Overall Economic Well being Index (Original Subcomponents Weighting)</t>
  </si>
  <si>
    <t>Table 3: Index of Economic Equality, cont'd</t>
  </si>
  <si>
    <t>Table 4: Risk imposed by unemployment, cont'd</t>
  </si>
  <si>
    <t>Table 5: Risk imposed by Illness  -- Private Medical Care Expenses as a % of Disposable Income</t>
  </si>
  <si>
    <t>Table 5: Risk imposed by Illness  -- Private Medical Care Expenses as a % of Disposable Income, cont'd</t>
  </si>
  <si>
    <t>Table 6: Security from Single Parent Poverty</t>
  </si>
  <si>
    <t>Table 6: Security from Single Parent Poverty, cont'd</t>
  </si>
  <si>
    <t>Table 7: Risk imposed by Poverty in Old Age, cont'd</t>
  </si>
  <si>
    <t>Table 8: Index of Economic Security, cont'd</t>
  </si>
  <si>
    <t>Table 8a: Weights used for Economic Security Index, cont'd</t>
  </si>
  <si>
    <t>Table 9: Overall Economic Well being Index (Equal Subcomponents Weighting), cont'd</t>
  </si>
  <si>
    <t>Table 10: Overall Economic Well being Index (Original Subcomponents Weighting), cont'd</t>
  </si>
  <si>
    <t>Source: Tables 1, 2,3,8.</t>
  </si>
  <si>
    <t>Note:  Imputed Value of Changes in Leisure per Capita = (Imputed Value of Changes in Leisure per Person Aged 15-64) *(WAP / Total POP)</t>
  </si>
  <si>
    <t xml:space="preserve">Source: Appendix Table A13-2 divided by total population in Appendix Table A1. </t>
  </si>
  <si>
    <t>Note: Average after tax compensation = (Average Compensation per Employed Person per Hour) *( 1 - Tax Share as % of GDP)</t>
  </si>
  <si>
    <t xml:space="preserve">Values in italics are extrapolations based on the average annual growth rate of the previous or following five years (available data points).  </t>
  </si>
  <si>
    <t>Canada*, **</t>
  </si>
  <si>
    <t>Appendix Table A19-1: Purchasing Power Parity for Actual Individual Consumption, National Currency Unit per US $</t>
  </si>
  <si>
    <t>* Norway reclassified its educational attainment categories in 2006 to better meet the international standards. The data is extended backwards using growth rates of previously available data.</t>
  </si>
  <si>
    <t>Norway Backcasting</t>
  </si>
  <si>
    <t>Average annual rate of change (%):</t>
  </si>
  <si>
    <t>Total point change:</t>
  </si>
  <si>
    <t>Tertiary education (including R&amp;D activities)</t>
  </si>
  <si>
    <t>All tertiary education excluding R&amp;D activities</t>
  </si>
  <si>
    <t>Post-secondary non-tertiary education</t>
  </si>
  <si>
    <t>All tertiary education</t>
  </si>
  <si>
    <t>Source: OECD.Stat, Labour Force Survey. (Appendix Tables A16, A17)</t>
  </si>
  <si>
    <t>Appendix Table A5-108: Average Annual Number of Hours of Changes in Leisure (Relative to the US 1980 benchmark), per Person Aged 15-64, with unemployment adjustment</t>
  </si>
  <si>
    <t>Note: Poverty Gap for the Netherlands in 1994 is interpolated due to inconsistent data.</t>
  </si>
  <si>
    <t>* Per capita income</t>
  </si>
  <si>
    <t>* Equivalised income</t>
  </si>
  <si>
    <t>program define pov</t>
  </si>
  <si>
    <t>use $keepit using $data, clear</t>
  </si>
  <si>
    <t>drop if dpi==. | dpi==0</t>
  </si>
  <si>
    <t>local povline = r(r1)*.5</t>
  </si>
  <si>
    <t>di "Results for the total population"</t>
  </si>
  <si>
    <t>di "Results for the elderly"</t>
  </si>
  <si>
    <t>poverty ey [aw=lpwt], line(`povline') h igr</t>
  </si>
  <si>
    <t>end</t>
  </si>
  <si>
    <t>global data "`file'"</t>
  </si>
  <si>
    <t>di "$data"</t>
  </si>
  <si>
    <t>pov</t>
  </si>
  <si>
    <t>}</t>
  </si>
  <si>
    <t>STATA CODE FOR SINGLE PARENT/ELDERLY/OVERALL POVERTY</t>
  </si>
  <si>
    <t>Note: Average family size must be calculated in LISSY. When using the coding below, change the data specification (in bold) to the correct two-letter country abbreviation and two-digit year abbreviation for your query.</t>
  </si>
  <si>
    <t>Note: Poverty rates and gaps must be calculated in LISSY. When using the coding below, change the data specifications (in bold) to the correct two-letter country abbreviation and two-digit year abbreviation for your query.</t>
  </si>
  <si>
    <t>STATA CODE FOR AVERAGE FAMILY SIZE:</t>
  </si>
  <si>
    <t>Equal Weighting</t>
  </si>
  <si>
    <t>Original Weighting</t>
  </si>
  <si>
    <t>Total Point Change:</t>
  </si>
  <si>
    <t>Table 11: Summary - Overall Index of Economic Well-Being</t>
  </si>
  <si>
    <t>Table 11: Summary - Overall Index of Economic Well-Being, Page 2</t>
  </si>
  <si>
    <t>Consumption</t>
  </si>
  <si>
    <t>Wealth</t>
  </si>
  <si>
    <t>Equality</t>
  </si>
  <si>
    <t>IEWB</t>
  </si>
  <si>
    <t>B</t>
  </si>
  <si>
    <t>D</t>
  </si>
  <si>
    <t>F</t>
  </si>
  <si>
    <t>W</t>
  </si>
  <si>
    <t>Source: OECD Statistics, Labour/Labour Force Survey, LFS by Sex and Age.</t>
  </si>
  <si>
    <t>Source: OECD Statistics, National Accounts/Main Aggregates (Series: B1_GA)</t>
  </si>
  <si>
    <t>Source: OECD Statistics, National Accounts, Main Aggregates (Series: PPPGDP)</t>
  </si>
  <si>
    <t>Source: "The Changing Wealth of Nations", The World Bank, 2011. Available: http://data.worldbank.org/data-catalog/wealth-of-nations</t>
  </si>
  <si>
    <t>Appendix Table A22a: Average Gross Replacement Rates (Average Production Wage)</t>
  </si>
  <si>
    <t>Note: Average Gross Replacement Rates have been revised to an Average Wage (AW) model rather than the traditional Average Production Wage (APW) model.</t>
  </si>
  <si>
    <t>Appendix Table A8-1: Total Depreciated Accumulated Stock GERD - NCU, 2005 constant prices, per capita</t>
  </si>
  <si>
    <t>Source: Appendix Table A8-1, converted using the 2005 PPP exchange rates in Appendix Table A19.</t>
  </si>
  <si>
    <t>Appendix Table A8: Per Capita Depreciated Accumulated Stock GERD, 2005 US$ (millions)</t>
  </si>
  <si>
    <t>Personal Consump-tion per capita,     (2005 US$) (A)</t>
  </si>
  <si>
    <t>Adjusted Relative Cost of Leisure per capita    (2005 US$) (D)</t>
  </si>
  <si>
    <t>Government Final Consumption Expenditures per capita,    (2005 US$)      (E)</t>
  </si>
  <si>
    <t>Table 1: Components of Total Consumption, 2005 US $</t>
  </si>
  <si>
    <t>Table 1: Components of Total Consumption, 2005 US $, cont'd</t>
  </si>
  <si>
    <t>Stock of Gross Expenditures on R&amp;D per capita, 2005 US$</t>
  </si>
  <si>
    <t>Table 2:  Stocks of Wealth, 2005 US$</t>
  </si>
  <si>
    <t>Table 2:  Stocks of Wealth, 2005 US$, cont.'d</t>
  </si>
  <si>
    <t>H</t>
  </si>
  <si>
    <t>J</t>
  </si>
  <si>
    <t>L</t>
  </si>
  <si>
    <t>N</t>
  </si>
  <si>
    <t>O</t>
  </si>
  <si>
    <t>P</t>
  </si>
  <si>
    <t>CT</t>
  </si>
  <si>
    <t>CV</t>
  </si>
  <si>
    <t>CX</t>
  </si>
  <si>
    <t>CY</t>
  </si>
  <si>
    <t>CZ</t>
  </si>
  <si>
    <t>..</t>
  </si>
  <si>
    <t>CO2 Emission (millions of metric tons)</t>
  </si>
  <si>
    <t>Alberta</t>
  </si>
  <si>
    <t>Average Family Size, Persons (B), Alberta</t>
  </si>
  <si>
    <t>Average family size, Persons (B), Canada</t>
  </si>
  <si>
    <t>Average family size for Alberta, adjusted</t>
  </si>
  <si>
    <t>Life Expectancy</t>
  </si>
  <si>
    <t>Total Net Stock of Fixed Capital per capita, in 2005US$, Alberta</t>
  </si>
  <si>
    <t>Stock of Total Business Enterprise Expenditures on R&amp;D per capita, in 2005US$, Alberta</t>
  </si>
  <si>
    <t>Total Net Internat. Invest. Position per capita, in 2005US$, Alberta</t>
  </si>
  <si>
    <t>Human Capital Stock per capita, in 2005US$, Alberta</t>
  </si>
  <si>
    <t>Green-house gas Emission cost per capita, Canada and Alberta</t>
  </si>
  <si>
    <t>Gini Coefficient (A), Alberta</t>
  </si>
  <si>
    <t>Gini Coefficient (A), Canada</t>
  </si>
  <si>
    <t>Poverty Rate (B), Alberta</t>
  </si>
  <si>
    <t>Poverty Rate (B), Canada</t>
  </si>
  <si>
    <t>Poverty gap (% of poverty line), Alberta</t>
  </si>
  <si>
    <t>Poverty gap (% of poverty line), Canada</t>
  </si>
  <si>
    <t>Poverty Intensity D=B*C/10000</t>
  </si>
  <si>
    <t>Unempl. Rate (A), Alberta</t>
  </si>
  <si>
    <t>Uempl. Rate (A), Canada</t>
  </si>
  <si>
    <t>Unempl. Rate (A)</t>
  </si>
  <si>
    <t>Replace-ment Rate (B), Canada &amp; Alberta</t>
  </si>
  <si>
    <t>Proportion of Private Expenditure on Healthcare in Personal Disposable Income, Alberta</t>
  </si>
  <si>
    <t>Proportion of Private Expenditure on Healthcare in Personal Disposable Income, Canada</t>
  </si>
  <si>
    <t>Adjusted</t>
  </si>
  <si>
    <t>Poverty gap (% of poverty line) (B), Alberta</t>
  </si>
  <si>
    <t>Weight for security from Unemploy-ment</t>
  </si>
  <si>
    <t>Weight for security from illness</t>
  </si>
  <si>
    <t xml:space="preserve">Weight for security from single Parent Poverty </t>
  </si>
  <si>
    <t>Weight for security from  Old Age Poverty</t>
  </si>
  <si>
    <t>Elderly poverty rate (A), Alberta</t>
  </si>
  <si>
    <t>Elderly poverty gap (% of poverty line) (B), Alberta</t>
  </si>
  <si>
    <t>Data in bold calculated from LIS microdata database,  data in red is from EUROSTATS, Cansim or CSLS Calculations; data for other years interpolated or assumed to equal data for first or last year</t>
  </si>
  <si>
    <t>**Data is for public institutions only at the tertiary level only for Canada and for public insitutions for all levels except tertiary for Italy</t>
  </si>
  <si>
    <t>Notes: Function - Total Expenditure, Provider - Total Expenditure, Financing Agent - Private Sector.</t>
  </si>
  <si>
    <t>Source: OECD, Directorate for Employment, Labour and Social Affairs. "Benefits and Wages: Statistics". Excel file: "Gross replacement rates, uneven years from 1961 to 2011". March 2014. &lt;http://www.oecd.org/els/benefitsandwagesstatistics.htm&gt;</t>
  </si>
  <si>
    <t>Please consult the above source for details on the calculation of the average gross replacement rate.</t>
  </si>
  <si>
    <t>Note: The title of the data series can cause confusion, but the available data appears to match NCU data for other series from the OECD.</t>
  </si>
  <si>
    <t>Total Net Stock of Fixed Capital per capita, (2007  Canadian $), Alberta</t>
  </si>
  <si>
    <t>Total Net Stock of Fixed Capital per capita, (2007  Canadian $), Canada</t>
  </si>
  <si>
    <t>Stock of Total Business Enterprise Expenditures on R&amp;D per capita (2007  Canadian $), Alberta</t>
  </si>
  <si>
    <t>Stock of Total Business Enterprise Expenditures on R&amp;D per capita (2007  Canadian $), Canada</t>
  </si>
  <si>
    <t>Total Net Internat. Invest. Position per capita (20027 Canadian $), Alberta</t>
  </si>
  <si>
    <t>Total Net Internat. Invest. Position per capita (2007  Canadian $), Canada</t>
  </si>
  <si>
    <t>Human Capital Stock per capita (2007  Canadian $), Alberta</t>
  </si>
  <si>
    <t>Human Capital Stock per capita (2007  Canadian $), Canada</t>
  </si>
  <si>
    <t>Sources: See first page.</t>
  </si>
  <si>
    <t>Divorce rate, Alberta</t>
  </si>
  <si>
    <t>Personal Consumption per capita,     (2007  Canadian $) (A), Alberta</t>
  </si>
  <si>
    <t>Personal Consumption per capita,     (2007  Canadian $) (A), Canada</t>
  </si>
  <si>
    <t>Government Final Consumption Expenditures per capita,    (2007  Canadian $)      (E), Alberta</t>
  </si>
  <si>
    <t>Government Final Consumption Expenditures per capita,    (2007  Canadian $)      (E), Canada</t>
  </si>
  <si>
    <t>Sources:</t>
  </si>
  <si>
    <t>\</t>
  </si>
  <si>
    <t>Column F is equal to the ratio of life expectancy in country x divided by life expectancy in the United States in 1980.</t>
  </si>
  <si>
    <t>R</t>
  </si>
  <si>
    <t>Z</t>
  </si>
  <si>
    <t>AB</t>
  </si>
  <si>
    <t>AD</t>
  </si>
  <si>
    <t>AE</t>
  </si>
  <si>
    <t>AF</t>
  </si>
  <si>
    <t>T</t>
  </si>
  <si>
    <t>V</t>
  </si>
  <si>
    <t>X</t>
  </si>
  <si>
    <t>AH</t>
  </si>
  <si>
    <t>AJ</t>
  </si>
  <si>
    <t>AL</t>
  </si>
  <si>
    <t>AM</t>
  </si>
  <si>
    <t>AN</t>
  </si>
  <si>
    <t>AP</t>
  </si>
  <si>
    <t>AR</t>
  </si>
  <si>
    <t>AT</t>
  </si>
  <si>
    <t>AU</t>
  </si>
  <si>
    <t>AV</t>
  </si>
  <si>
    <t>AX</t>
  </si>
  <si>
    <t>AZ</t>
  </si>
  <si>
    <t>BB</t>
  </si>
  <si>
    <t>BC</t>
  </si>
  <si>
    <t>BD</t>
  </si>
  <si>
    <t>BF</t>
  </si>
  <si>
    <t>BH</t>
  </si>
  <si>
    <t>BJ</t>
  </si>
  <si>
    <t>BK</t>
  </si>
  <si>
    <t>BL</t>
  </si>
  <si>
    <t>BN</t>
  </si>
  <si>
    <t>BP</t>
  </si>
  <si>
    <t>BR</t>
  </si>
  <si>
    <t>BS</t>
  </si>
  <si>
    <t>BT</t>
  </si>
  <si>
    <t>BV</t>
  </si>
  <si>
    <t>BX</t>
  </si>
  <si>
    <t>BZ</t>
  </si>
  <si>
    <t>CA</t>
  </si>
  <si>
    <t>CB</t>
  </si>
  <si>
    <t>CD</t>
  </si>
  <si>
    <t>CF</t>
  </si>
  <si>
    <t>CH</t>
  </si>
  <si>
    <t>CI</t>
  </si>
  <si>
    <t>CJ</t>
  </si>
  <si>
    <t>CL</t>
  </si>
  <si>
    <t>CN</t>
  </si>
  <si>
    <t>CP</t>
  </si>
  <si>
    <t>CQ</t>
  </si>
  <si>
    <t>CR</t>
  </si>
  <si>
    <t>DB</t>
  </si>
  <si>
    <t>DD</t>
  </si>
  <si>
    <t>DF</t>
  </si>
  <si>
    <t>DG</t>
  </si>
  <si>
    <t>DH</t>
  </si>
  <si>
    <t>DJ</t>
  </si>
  <si>
    <t>DL</t>
  </si>
  <si>
    <t>DN</t>
  </si>
  <si>
    <t>DO</t>
  </si>
  <si>
    <t>DP</t>
  </si>
  <si>
    <t>Growth</t>
  </si>
  <si>
    <t>Sources: Appendix Tables A5-101, A19-1, and A20.</t>
  </si>
  <si>
    <t>Last updated: 25/03/15 (2000-2013)</t>
  </si>
  <si>
    <t>Data for 2001-2011 are based on AW. The series is linked by growth rate to the APW series for all previous years. Data for 2012-2013 assumed equal to 2011.</t>
  </si>
  <si>
    <t>Source: Education at a Glance: OECD Indicators, 2014 Table B1.1a.</t>
  </si>
  <si>
    <t>gen famsize = nhhmem if nhhmem~=0</t>
  </si>
  <si>
    <t>mean famsize [aw=hpopwgt]</t>
  </si>
  <si>
    <r>
      <t>use hpopwgt nhhmem using $</t>
    </r>
    <r>
      <rPr>
        <b/>
        <sz val="10"/>
        <rFont val="Times New Roman"/>
        <family val="1"/>
      </rPr>
      <t>au10</t>
    </r>
    <r>
      <rPr>
        <sz val="10"/>
        <rFont val="Times New Roman"/>
        <family val="1"/>
      </rPr>
      <t>h, clear</t>
    </r>
  </si>
  <si>
    <t>gen ypc = dpi/npers</t>
  </si>
  <si>
    <t>gen ey=(dpi/(npers^0.5))</t>
  </si>
  <si>
    <t>sum dpi [w=hpopwgt]</t>
  </si>
  <si>
    <t>sum ypc ey [w=hpopwgt*npers]</t>
  </si>
  <si>
    <t>bysort npers: sum dpi [w=hpopwgt] if npers&lt;=7</t>
  </si>
  <si>
    <t>bysort npers: sum ypc ey [w=hpopwgt*npers] if npers&lt;=7</t>
  </si>
  <si>
    <t>global keepit "hpopwgt svyunit npers nhhmem17 nhhmem65  hpartner dpi"</t>
  </si>
  <si>
    <t>_pctile ey [w=hpopwgt*npers], p(50)</t>
  </si>
  <si>
    <t>gen lpwt = hpopwgt*npers if nhhmem17&gt;0 &amp; hpartner==200</t>
  </si>
  <si>
    <t>poverty ey [aw=hpopwgt*npers], line(`povline') h igr</t>
  </si>
  <si>
    <t>poverty ey [aw= hpopwgt*(nhhmem65)], line(`povline') h igr</t>
  </si>
  <si>
    <r>
      <t>use hpopwgt npers dpi if (!mi(dpi) &amp; !(dpi==0)) using $</t>
    </r>
    <r>
      <rPr>
        <b/>
        <sz val="10"/>
        <rFont val="Times New Roman"/>
        <family val="1"/>
      </rPr>
      <t>us13</t>
    </r>
    <r>
      <rPr>
        <sz val="10"/>
        <rFont val="Times New Roman"/>
        <family val="1"/>
      </rPr>
      <t>h, clear</t>
    </r>
  </si>
  <si>
    <r>
      <t>foreach file in $</t>
    </r>
    <r>
      <rPr>
        <b/>
        <sz val="10"/>
        <rFont val="Times New Roman"/>
        <family val="1"/>
      </rPr>
      <t>us13</t>
    </r>
    <r>
      <rPr>
        <sz val="10"/>
        <rFont val="Times New Roman"/>
        <family val="1"/>
      </rPr>
      <t>h {</t>
    </r>
  </si>
  <si>
    <t>Note: Poverty rates and gaps can also be calculated in LISSY for a comparison with the other estimates. When using the coding below, change the data specifications (in bold) to the correct two-letter country abbreviation and two-digit year abbreviation for your query.</t>
  </si>
  <si>
    <t>Poverty rate (%) for single parents with children under 18 (A)</t>
  </si>
  <si>
    <t>Last updated: February 18, 2016</t>
  </si>
  <si>
    <t>Appendix Table A2-1: Private Final Consumption Expenditures, 2010 NCU (millions)</t>
  </si>
  <si>
    <t>Note: Values in italics are forward extrapolations based on average annual growth rate of the 5 previously available years. Underlined values are interpolated based on the annual growth rate between the two nearest forward and backward observations.</t>
  </si>
  <si>
    <t>Appendix Table A2: Private Final Consumption Expenditures, 2010 US$ (millions)</t>
  </si>
  <si>
    <t>Source: Appendix Table A2-1 converted using the 2010 PPP for actual individual consumption in Appendix Table A19-1.</t>
  </si>
  <si>
    <t>Source: Appendix Table A4-1 converted using the 2010 PPP for GDP in Appendix Table A19.</t>
  </si>
  <si>
    <t>Appendix Table A4: Government Final Consumption Expenditures, 2010 US$ (millions)</t>
  </si>
  <si>
    <t>Appendix Table A4-1: Government Final Consumption Expenditures, 2010 NCU (millions)</t>
  </si>
  <si>
    <t>Source: OECD Statistics, National Accounts, Main Aggregates,GDP/Final consumption of general government [P3S13]</t>
  </si>
  <si>
    <t>Sources: Tables A5-1 converted to 2010 US $ using the 2010 PPP for GDP in Appendix Table A19.</t>
  </si>
  <si>
    <t>Last updated:  February 18, 2015</t>
  </si>
  <si>
    <t xml:space="preserve">Source: OECD Statistics, Labour Force Survey Summary Tables. </t>
  </si>
  <si>
    <t>Note: Values in italics are extrapolations based on the average annual growth rate of the previous or following five years.</t>
  </si>
  <si>
    <t>Last updated:  February 18, 2016</t>
  </si>
  <si>
    <t>Appendix Table A5-105: General Government Current Receipts, as a Percentage of Nominal GDP</t>
  </si>
  <si>
    <t>OECD Economic Outlook No. 70</t>
  </si>
  <si>
    <t>Source: OECD Economic Outlook No 70 for both Gross Domestic Product (market prices) and Current Receipts, Government.</t>
  </si>
  <si>
    <t>Appendix Table A5-106: Average Compensation per Employed Person per Hour,  constant 2010 US$</t>
  </si>
  <si>
    <t>Appendix Table A20: Compensation per Employee, constant 2010 US$</t>
  </si>
  <si>
    <t xml:space="preserve">Note: Values in italics are extrapolations based on the average annual growth rate of the previous or following five years (available data points).  </t>
  </si>
  <si>
    <t>Source: OECD Statistics, Productivity/Productivity Archives/Unit Labour Costs - Annual Indicators/Labour Compensation per Employee (PPPs).</t>
  </si>
  <si>
    <t>Appendix Table A7: Gross domestic product price deflator, 2010=100, %</t>
  </si>
  <si>
    <t>Note: values in italics are extrapolated based on the five-year annual average growth rate.</t>
  </si>
  <si>
    <t>Appendix Table A5-106-1: Average Compensation per Employed Person per Hour,  constant 2010 NCU</t>
  </si>
  <si>
    <t>Appendix Table A5:  Imputed Value of Changes in Leisure per Capita (relative to the United States 1980 Benchmark), constant 2010 US$</t>
  </si>
  <si>
    <t>Appendix Table A5-1:  Imputed Value of Changes in Leisure per Capita (relative to the United States 1980 Benchmark), constant 2010 NCU.</t>
  </si>
  <si>
    <t>Appendix Table A5-107: Average After Tax Compensation per Employed Person per Hour, constant 2010 US$</t>
  </si>
  <si>
    <t>Appendix Table A5-107-1: Average After Tax Compensation per Employed Person per Hour, constant 2010 NCU</t>
  </si>
  <si>
    <t>Appendix Table A5-109: Imputed Value of Changes in Leisure (Relative to the US 1980 Benchmark) per Person Aged 15-64, constant 2010 US$</t>
  </si>
  <si>
    <t>Appendix Table A5-109-1: Imputed Value of Leisure (Relative to the US 1980 Benchmark) per Person Aged 15-64, constant 2010 NCU</t>
  </si>
  <si>
    <t>Source: OECD Statistics, Labour/Labour Force Survey by Sex and Age</t>
  </si>
  <si>
    <t xml:space="preserve">Note: Values in italics and red are extrapolations based on the average annual growth rate of the previous or following five years (available data points).  </t>
  </si>
  <si>
    <t xml:space="preserve">Values in red and italics are extrapolations based on the average annual growth rate of the previous or following five years (available data points).  </t>
  </si>
  <si>
    <t>Source: OECD Statistics, National Accounts, Main Aggregates, PPP for Actual Individual Consumption</t>
  </si>
  <si>
    <t>Appendix Table A19: GDP Purchasing Power Parity - NCU per US$</t>
  </si>
  <si>
    <t>Source: OECD Statistics, National Accounts/Main Aggregates/Exchange rates, period average</t>
  </si>
  <si>
    <t>Appendix Table A18: Exchange rate - NCU per US$</t>
  </si>
  <si>
    <t>Source: OECD Statistics, Demography and Population, Population, Historical Population Data and Projections, 1950-2020</t>
  </si>
  <si>
    <t xml:space="preserve"> Last updated: February 19, 2016</t>
  </si>
  <si>
    <t>Source: OECD Statistics, Demography and Population, Population Statistics, Historial Population Data and Projections (1950-2050)</t>
  </si>
  <si>
    <t>Last updated: February 19, 2016</t>
  </si>
  <si>
    <t>Note: values in red and bold are assumed to be equal to the previous available year.</t>
  </si>
  <si>
    <t>Source: OECD statistics, Labour Statistics, Labour Force Statistics, Hours Worked. Underlined data for Italy are linked to US. Bureau of Labor Statistics, Average Annual Hours Worked per Employed Person in Italy (DISCONTINUED) [ITAAHWEP], retrieved from FRED, Federal Reserve Bank of St. Louis https://research.stlouisfed.org/fred2/series/ITAAHWEP, February 18, 2016. Italicized data for Germany are linked to US. Bureau of Labor Statistics, Average Annual Hours Worked per Employed Person in Germany (DISCONTINUED) [DEUAHWEP], retrieved from FRED, Federal Reserve Bank of St. Louis https://research.stlouisfed.org/fred2/series/DEUAHWEP, February 18, 2016.</t>
  </si>
  <si>
    <t>Source: OECD Statistics, Labour/Labour Force Statistics/Annual Labour Force Statistics/LFS by sex and age/LFS by sex and age - indicators: all persons, annual, total, unemployment rate</t>
  </si>
  <si>
    <t>Source: OECD Statistics, Demography and Population, Population Statistics, Historical Population Data and Projections (1950-2050)</t>
  </si>
  <si>
    <t>Source: A15b and A15c</t>
  </si>
  <si>
    <t>Source: A15-1 and A15-2 and A15-3 and A15-4</t>
  </si>
  <si>
    <t>Appendix Table A15b: Population aged 20-64, thousands of persons</t>
  </si>
  <si>
    <t>Appendix Table A15c: Population aged 20-24, thousands of persons</t>
  </si>
  <si>
    <t>Appendix Table A15-1: Population aged 45-49, thousands of persons</t>
  </si>
  <si>
    <t>Appendix Table A15-2: Population aged 50-54, thousands of persons</t>
  </si>
  <si>
    <t>Appendix Table A15-3: Population aged 55-59, thousands of persons</t>
  </si>
  <si>
    <t>Source: OECD Statistics, National Accounts/Main Aggregates/GDP per Head/Series: B1_GE</t>
  </si>
  <si>
    <t>Source: Appendix Table A21-1 converted using the US GDP deflators in Appendix Table A7.</t>
  </si>
  <si>
    <t>Appendix Table A21: GDP Per Capita, 2010 US$</t>
  </si>
  <si>
    <t>Please note that this series in the OECD has been discontinued.</t>
  </si>
  <si>
    <t>Source: OECD Productivity, Productivity and ULC by industry, annual, Productivity and ULC by main economic activity</t>
  </si>
  <si>
    <t>Source: for 1980-2000 the source is A20-1a (this source has been discontinued and does not require updating ever) and for 2001-2014 the source is the growth rates of labour compensation per hour and average hours worked per employee were used to extend the series forward from 2000.</t>
  </si>
  <si>
    <t>Note: values in italics and red are extended forward using average annual growth rates from the most recent five year period.</t>
  </si>
  <si>
    <t>Appendix Table A12: Private Expenditure on Health  per capita, 2010 US$</t>
  </si>
  <si>
    <t>Current Prices</t>
  </si>
  <si>
    <t>Constant 2005 Prices</t>
  </si>
  <si>
    <t>Implicit Price Deflator 2005</t>
  </si>
  <si>
    <t>Implicit Price Deflator 2010</t>
  </si>
  <si>
    <t>Note: values in italics and red were extrapolated based on the previous five year average annual growth rate.</t>
  </si>
  <si>
    <t>Source: Appendix Table A12-1 converted to 2010 US$ using the 2010 US implicit price deflator for health care expenditure in Appendix Table A7-1.</t>
  </si>
  <si>
    <t>Note: Values in italics are extrapolations, based on the average annual growth rate over the most recent five-year period of available data.</t>
  </si>
  <si>
    <t>Source: Penn World Tables 8.0, Excel Spreadsheet, http://www.rug.nl/research/ggdc/data/pwt/pwt-8.0, variable: rkna</t>
  </si>
  <si>
    <t>Source: Appendix Table A6-1, converted using the 2010 GDP price deflator in Appendix Table A7.</t>
  </si>
  <si>
    <t>Appendix Table A6: Capital Stock, millions of 2010 US$</t>
  </si>
  <si>
    <t>Last updated: February 22, 2016</t>
  </si>
  <si>
    <t>Appendix Table A7-1: Implicit price deflator, health care expenditure, private sector, US$, 2010 and GDP deflator gross fixed capital formation for US</t>
  </si>
  <si>
    <t>US Gross Fixed Capital Formation Deflator</t>
  </si>
  <si>
    <t>Sources: OECD Stat, Health, Health expenditure and financing and OECD Stat/National Accounts/Annual National Accounts/Main Aggregates/Gross Domestic Product/Gross fixed capital formation deflator for US</t>
  </si>
  <si>
    <t>Notes: Data converted from current into constant 2010 NCU with Gross domestic product price deflator, 2010=100.  Accumulated Stock GERD and Depreciated Accumulated Stock GERD in 1980 are set equal to Real GERD in 1980 because there are no observations prior to 1980.</t>
  </si>
  <si>
    <t>Last Updated: February 22, 2016</t>
  </si>
  <si>
    <t>Appendix Table A13-2: Total National Net disposable income - Millions of constant 2010 NCU</t>
  </si>
  <si>
    <t xml:space="preserve">Note: Values in italics are extrapolations, based on the average annual growth rate over the five most recent years with data.  </t>
  </si>
  <si>
    <t>Source: OECD Statistics, National Accounts Aggregate,  Real Net National Disposable Income (Series: B6NS1). Norway is linked to the OECD Economic Outlook No. 72 data for Household disposable income (real)</t>
  </si>
  <si>
    <t>Source: Appendix Table A13-1 converted using the 2010 PPP exchange rates in Appendix Table A19.</t>
  </si>
  <si>
    <t>Appendix Table A13: Personal disposable income, constant 2010 US$</t>
  </si>
  <si>
    <t>Appendix Table A13-1: Personal disposable income, constant 2010 NCU</t>
  </si>
  <si>
    <t>Source: Education at a Glance: OECD Indicators 2015 (and previous editions) Indicator A1, Table A1.1a. Appendix table A15a.</t>
  </si>
  <si>
    <t>Note: Shares data for upper secondary education, and tertiary education for 1960-1991 period were extrapolated back assuming constant growth rate trend for 1992-1996 period.  Figures for 1993, 1997, 2000 and 2013 are interpolated.</t>
  </si>
  <si>
    <t>Last updated:  February 22, 2016</t>
  </si>
  <si>
    <t>*2011 data instead of 2012 data</t>
  </si>
  <si>
    <t>Short-cycle tertiary</t>
  </si>
  <si>
    <t>Bachelor's, master's, doctoral or equivalent</t>
  </si>
  <si>
    <t>Note: the value in red and italic is assumed to be equal to the proportion spend on upper secondary education</t>
  </si>
  <si>
    <t>Appendix Table A24-3: Expenditure per student (US dollars converted using PPPs) by level of education, 2012</t>
  </si>
  <si>
    <t>Source: Table A24-3</t>
  </si>
  <si>
    <t>Appendix Table A25: Selected OECD Countries Human Capital Stock Value</t>
  </si>
  <si>
    <t>Source: Appendix tables 23, 24. Human capital valued according to US accumulated expenditure calculated with 2012 data. Total population: Appendix table A-1.</t>
  </si>
  <si>
    <t>Appendix Table A24: Accumulated expenditure per student (constant 2010 US dollars converted using PPPs) by level of education, 2012</t>
  </si>
  <si>
    <t>Appendix Table A24-1: Expenditure per student (constant 2010 US dollars converted using PPPs) by level of education, 2012</t>
  </si>
  <si>
    <t>Short cycle tertiary</t>
  </si>
  <si>
    <t>Short cycle tertiary education</t>
  </si>
  <si>
    <t>Short-cycle tertiary education-accumulated</t>
  </si>
  <si>
    <t>Appendix Table A9-1: Net International investment position, millions of constant 2010 NCU</t>
  </si>
  <si>
    <t>Appendix Table A9: Net International investment position, millions of constant 2010 US$</t>
  </si>
  <si>
    <t>Source: Net International investment position from Appendix Table A9-2 expressed in current US$ recalculated into Net International investment position, constant 2010 US$</t>
  </si>
  <si>
    <t>Emission cost per capita, 2010 US$</t>
  </si>
  <si>
    <t>Emission cost per capita, 2010 NCU</t>
  </si>
  <si>
    <t>Appendix Table A10: Country share of World CO2 emission social cost (millions of 2010 US$)</t>
  </si>
  <si>
    <t>Source: see page one</t>
  </si>
  <si>
    <t>81-14</t>
  </si>
  <si>
    <t>Last Updated: February 23, 2016</t>
  </si>
  <si>
    <t>Personal Consumption: Appendix Table A2</t>
  </si>
  <si>
    <t>Government Final Consumption Expenditures: Appendix Table A4</t>
  </si>
  <si>
    <t>Population: Appendix Table A1</t>
  </si>
  <si>
    <t>Adjusted Relative Cost of Leisure Per Capita: Appendix Table A5</t>
  </si>
  <si>
    <t>Life Expectancy: Appendix Table A3</t>
  </si>
  <si>
    <t>Average Family Size: Appendix Table A1-1</t>
  </si>
  <si>
    <t>Alberta: CSLS Canadian Index of Economic Well-Being Database: Table 1, Appendix Table 2 and Appendix Table 3</t>
  </si>
  <si>
    <t>For 1980 to 2005 for Europe: LISSY from the Luxembourg Income Study</t>
  </si>
  <si>
    <t>Note: LIS Data for France average family size in 1981 was 4.14, which was from Survey for Women and Children. Since it is different from the whole series, we dropped the data and used 1979-1989 trendency for this variable.</t>
  </si>
  <si>
    <t xml:space="preserve">United States average family size from Table HH-6 frpom https://www.census.gov/hhes/families/data/households.html. </t>
  </si>
  <si>
    <t>For 1980 to 2014 for Australia and Canada, LISSY from the Luxembourg Income Study.</t>
  </si>
  <si>
    <t>For 2005 to 2014 for Europe (listed in red): Eurostat Database. Database by themes/Population and social conditions/Living conditions and welfare/Income and living conditions/Living conditions/Private households/Average household size.</t>
  </si>
  <si>
    <t>Note: Available years from LISSY are listed in bold. For unavailable years between available years, interpolations are based on a constant growth rate between the two nearest points of observation. For unavailable years at the start and end of the time period, values are kept constant. These numbers are in italic.</t>
  </si>
  <si>
    <t>1980-2014</t>
  </si>
  <si>
    <t>Table 1: Components of Total Consumption, 2010 US $</t>
  </si>
  <si>
    <t>Appendix Table A6-1: Capital Stock, Millions of 2005 US Dollars</t>
  </si>
  <si>
    <t>Table 2:  Stocks of Wealth, 2010 US$</t>
  </si>
  <si>
    <t>Last updated: February 23, 2016</t>
  </si>
  <si>
    <t>Total Population: Appendix Table A1</t>
  </si>
  <si>
    <t>Human Capital: Appendix Table A25</t>
  </si>
  <si>
    <t>Total Net Stock of Fixed Capital: Appendix Table A6</t>
  </si>
  <si>
    <t>Stock of Total Business Enterprises Expenditures on R&amp;D: Appendix Table A8</t>
  </si>
  <si>
    <t>Net International Investment Position: Appendix Table A9</t>
  </si>
  <si>
    <t>Greenhouse Gas Emission Cost Per Capita: Appendix Table A10</t>
  </si>
  <si>
    <t>Note: Data for Alberta comes from CSLS Canadian Index of Economic Well-Being: Table 2. An exception is for green-house gas emission costs per capita, which are assumed the same for Canada and Alberta.</t>
  </si>
  <si>
    <t>Note: Data for Alberta comes from CSLS Canadian Index of Economic Well-Being: Appendix Tables 17 and 18.</t>
  </si>
  <si>
    <t>Source: Appendix Table A3-1</t>
  </si>
  <si>
    <t xml:space="preserve">Gini Coefficient: </t>
  </si>
  <si>
    <t>Europe - Numbers in red are from the Eurostat Database. Database by themes/Population and social conditions/Living conditions and welfare/Income and living conditions/Income distribution and monetary poverty/Distribution of income/Gini coefficient of equivalised disposable income. Numbers in italic and black are interpolated. Numbers in bold and black are based on LISSY calculations.</t>
  </si>
  <si>
    <t>USA - Numbers in blue are CSLS calculations based on ASEC - see Andrews, Thomas and Palesch (2015) "Estimation of EU-Comparable Poverty-Related Variables in the United States, 1995-2014". Numbers in italic and black are interpolated. Numbers in bold and black are based on LISSY calculations.</t>
  </si>
  <si>
    <t>Europe - Numbers in red are from the Eurostat Database. Database by themes/Population and social conditions/Living conditions and welfare/Income and living conditions/Income distribution and monetary poverty/Monetary poverty/At-risk-of-poverty rate by poverty threshold, age and sex. Numbers in italic and black are interpolated. Numbers in bold and black are based on LISSY calculations.</t>
  </si>
  <si>
    <t>Europe - Numbers in red are from the Eurostat Database. Database by themes/Population and social conditions/Living conditions and welfare/Income and living conditions/Income distribution and monetary poverty/Monetary poverty/Relative at risk of poverty gap by poverty threshold. Numbers in italic and black are interpolated. Numbers in bold and black are based on LISSY calculations.</t>
  </si>
  <si>
    <t>Note: Unavailable years between available years are interpolations based on a constant growth rate between the nearest previous and subsequent years with available data. Unavailable years after available years are set equal to the most recent available year.</t>
  </si>
  <si>
    <t>Overall Poverty Raten (50% median income):</t>
  </si>
  <si>
    <t>Overall Poverty Gap (50% threshold):</t>
  </si>
  <si>
    <t>Unemployment Rate: Appendix Table A11</t>
  </si>
  <si>
    <t>Replacement Rates: Appendix Table A22</t>
  </si>
  <si>
    <t>Unemployment Rate Scaling (1980-2014)</t>
  </si>
  <si>
    <t>Replacement scaling (1980-2014)</t>
  </si>
  <si>
    <t>Last updated: February 23, 2016 (This file does not appear like it will be updated again anytime soon)</t>
  </si>
  <si>
    <t>Source: Appendix Table 22a</t>
  </si>
  <si>
    <t>Note: Values for even years are average of values of the two surrounding odd years.</t>
  </si>
  <si>
    <t>Data for 2001-2011 are based on AW. The series is linked by growth rate to the APW series for all previous years. Data for 2012-2014 assumed equal to 2011.</t>
  </si>
  <si>
    <t>Medical Care Expenses % of Disposable Income: Appendix Table A12 and A13</t>
  </si>
  <si>
    <t xml:space="preserve">Sources: </t>
  </si>
  <si>
    <t>Data for Alberta comes from CSLS Canadian Index of Economic Well-Being, Table 5.</t>
  </si>
  <si>
    <t>Data for Alberta comes from CSLS Canadian Index of Economic Well-Being, Table 4.</t>
  </si>
  <si>
    <t>Note: Well being index=0.25*A+0.25*B+0.25*C+0.25*D.</t>
  </si>
  <si>
    <t>Note: Well being index = 0.4*A+0.1*B+0.25*C+0.25*D.</t>
  </si>
  <si>
    <t>Source: Tables 4, 5,6,7,8a.</t>
  </si>
  <si>
    <t>Last updated: February 24, 2016</t>
  </si>
  <si>
    <t>No update available in February 2016.</t>
  </si>
  <si>
    <t>Source: A26-1 and A7</t>
  </si>
  <si>
    <t>Appendix Table A26: Selected Countries Natural Capital Estimates, US$ per capita, 2010</t>
  </si>
  <si>
    <t>http://data.imf.org/?sk=7A51304B-6426-40C0-83DD-CA473CA1FD52&amp;ss=1409773422141</t>
  </si>
  <si>
    <t>Source: International Monetary Fund, Balance of Payments and International Investment Position Statistics (BOP/IIP) available in Table No. 6 at:</t>
  </si>
  <si>
    <t>Note: values in red and italics were extrapolated based on the five-year average annual growth of the nearest data or were interpolated.</t>
  </si>
  <si>
    <t>Source: Appendix Table A9, converted into 2010 NCU with the 2010 GDP PPP exchange rates in Appendix Table 19.</t>
  </si>
  <si>
    <t>Europe: years in red are from Eurostat Database. Database by themes/Population and social conditions/Living conditions and welfare/Income and living conditions/Income distribution and monetary poverty/Monetary poverty/At-risk-of-poverty rate by poverty threshold and household type.</t>
  </si>
  <si>
    <t>Canada - Numbers are from Cansim Table 202-0705. Numbers in italic are set equal to the most recent year of observation.</t>
  </si>
  <si>
    <t>Australia - Numbers in purple are CSLS Calculations based on HILDA - see Andrews and Thomas (2015) "Estimation of EU-Comparable Poverty-Related Variables in Australia, 2001-2013". Numbers in italic and black are interpolated or are set to the most recent year of observation. Numbers in bold and black are based on LISSY calculations.</t>
  </si>
  <si>
    <t>Australia - Numbers in purple are CSLS Calculations based on HILDA - see Andrews and Thomas (2015) "Estimation of EU-Comparable Poverty-Related Variables in Australia, 2001-2013". Numbers in italic and black are interpolated or set to the most recent year of observation. Numbers in bold and black are based on LISSY calculations.</t>
  </si>
  <si>
    <t>Poverty Rate:</t>
  </si>
  <si>
    <t>Last Updated: February 24, 2016</t>
  </si>
  <si>
    <t>Appendix Table A-6a</t>
  </si>
  <si>
    <t>Note: Data for Alberta comes from CSLS Canadian Index of Economic Well-Being.</t>
  </si>
  <si>
    <t>Canada - Numbers are from Cansim Table 206-0041. Numbers in italic are set equal to the most recent year of observation.</t>
  </si>
  <si>
    <t>LIS database for all countries except Canada</t>
  </si>
  <si>
    <t>Note: values in italic are extrapolations or interpolations based on the nearest observation points.</t>
  </si>
  <si>
    <t>Source: Table A7-A</t>
  </si>
  <si>
    <t>Note: Data for Alberta comes from CSLS Canadian Index of Economic Well-Being  Table 7.</t>
  </si>
  <si>
    <t xml:space="preserve">Elderly Poverty Rate: </t>
  </si>
  <si>
    <t>Europe - Eurostat Database. Database by themes/Population and social conditions/Living conditions and welfare/Income and living conditions/Income distribution and monetary poverty/Monetary poverty/At-risk-of-poverty rate by poverty threshold, age and sex. Observations in black are from LISSY and observations in italic are extrapolated or interpolated based on growth rates.</t>
  </si>
  <si>
    <t>Canada - Cansim Table 2020802. Numbers in italic are identical to the most recent observation.</t>
  </si>
  <si>
    <t xml:space="preserve">Elderly Poverty Gap: </t>
  </si>
  <si>
    <t>Europe - Eurostat Database. Database by themes/Population and social conditions/Living conditions and welfare/Income and living conditions/Income distribution and monetary poverty/Monetary poverty/Relative at risk of poverty gap by poverty threshold.</t>
  </si>
  <si>
    <t>Note: WAP - Population aged 15-64.</t>
  </si>
  <si>
    <t>Appendix Tables: A1, A15, A17, A8A.</t>
  </si>
  <si>
    <t>80-14</t>
  </si>
  <si>
    <t>Growth:</t>
  </si>
  <si>
    <t>Table II: Index of Economic Well-Being Growth Ranking, Alberta and 14 Selected OECD countries, Equal Subcomponents Weighting, 1981-2014</t>
  </si>
  <si>
    <t>Table I:  Index of Economic Well-Being Ranking, Alberta and 14 Selected OECD countries, Equal Subcomponents Weighting, 2014</t>
  </si>
  <si>
    <t>Appendix Table A12-1: Private Expenditure on Health  per capita, 2005 US$</t>
  </si>
  <si>
    <t>Appendix Table A1-1: Average Household Size</t>
  </si>
  <si>
    <t>Appendix Table A3-1: Gini coefficient, Poverty Rate and Poverty Gap, Total Population, Data from Eurostat, Cansim, and CSLS calculation</t>
  </si>
  <si>
    <t>Appendix Table A6-A: Poverty Rate (50% median income) and Poverty Gap (50% threshold), Single dependent parent</t>
  </si>
  <si>
    <t>Appendix Table A7-A: Poverty Rate and Poverty Gap, Elderly population</t>
  </si>
  <si>
    <t>Appendix Table A15-4: Population aged 60-64, thousands of persons</t>
  </si>
  <si>
    <t>Appendix Table A8-A: Weights used for Economic Security Index</t>
  </si>
  <si>
    <t>Appendix Table A8-A-1: Share of women and children at risk of widowhood</t>
  </si>
  <si>
    <t>Appendix Table A5-103: Average Annual Number of Hours of Unemployment per Person Aged 15-64</t>
  </si>
  <si>
    <t>Appendix Table A20-1a: Compensation of employees - Compensation per employee, current US $ (PPP adjusted)</t>
  </si>
  <si>
    <t>Appendix Table A20-1b: Average hours worked per person employed, total economy</t>
  </si>
  <si>
    <t>Appendix Table A20-1c: Compensation of employees - Compensation per employee, current US $ (PPP adjusted)</t>
  </si>
  <si>
    <t>Appendix Table A26-1: Selected Countries Natural Capital Estimates, US$ per capita, 2005</t>
  </si>
  <si>
    <t>Appendix Table A24-2: Expenditure per student (US dollars converted using PPPs) by level of education, 2012 (Consolidated)</t>
  </si>
  <si>
    <t>di "Results for Lone Parents"</t>
  </si>
  <si>
    <t>use hpopwgt npers dpi if (!mi(dpi) &amp; !(dpi==0)) using $us13h, clear</t>
  </si>
  <si>
    <t>foreach file in $us13h {</t>
  </si>
  <si>
    <t>Note: these numbers cannot be updated anymore. LISSY has changed their variables structure and it is no longer possible to know the gender of the partner and the head of a household.</t>
  </si>
  <si>
    <t>Canada: Cansim Table 206-0042.</t>
  </si>
  <si>
    <t>Personal Consump-tion per capita, 2010US$ (A), Alberta</t>
  </si>
  <si>
    <t>Government Final Consumption Expenditures per capita, (2010 US$)      (E)</t>
  </si>
  <si>
    <t>Poverty rate (%) for single parents with children under 18 (A), Alberta</t>
  </si>
  <si>
    <t>Divorce Rate - OECD.Stat Family Database by Industry - The Structure of Families; Crude Divorce Rate</t>
  </si>
  <si>
    <t>List of Main Tables</t>
  </si>
  <si>
    <t>List of Appendix Tables</t>
  </si>
  <si>
    <t>Source: OECD Health Data 2015/Health Expenditure and Financing/Main Indicators/Entire Dataset</t>
  </si>
  <si>
    <t>Source: OECD, Science and Technology Database, Main Science and Technology Indicators for 1981-2011, Total Funding, Total Intramural</t>
  </si>
  <si>
    <t>Source: OECD Economic Outlook No 98 for general government total tax and non-tax receipts as a percentage of nominal GDP for 1980-2013 (series: YRGTQ), values in red are linked to the OECD Economic Outlook No 70 for Gross Domestic Product (market prices) and Current Receipts, Government</t>
  </si>
  <si>
    <t>Source: OECD.Stat, Health Statistics, Health Data 2014</t>
  </si>
  <si>
    <t>Source: OECD Statistics, National Accounts, Main Aggregates, GDP/Final consumption of households [P31S14]</t>
  </si>
  <si>
    <t>Note: Values in italics are extrapolations based on the average annual growth rate of the previous or following five years of available data points, or are interpolations based on the average annual growth rate of the two nearest backward and forward observations.</t>
  </si>
  <si>
    <t>Source: 
1. GDP shares are from the International Monetary Fund, World Economic Outlook Database, April 2014 version, available at: http://www.imf.org/external/pubs/ft/weo/2014/01/weodata/download.aspx. GDP shares are PPP values (Series: PPPSH). The IMF reports data for 2012-2019 as estimates.
2. The emission costs were calculated based on a cost of 85US$ in 1990, were converted to 2010 US$ using the US GDP deflator in Appendix Table 7 and converted to 2010 NCUs using the 2010 GDP PPP exchange rates in Appendix Table A19.  
3. Carbon units is converted to carbon dioxide equivalent units by multiplying values by 3.667. 
4. C02 emissions (millions of metric tons) from Global Carbon Atlas available at http://www.globalcarbonatlas.org/?q=en/emissions. 
Last Updated: February 22, 2016</t>
  </si>
  <si>
    <t>Table A27: Alternative 1</t>
  </si>
  <si>
    <t>Table A29: Alternative 3</t>
  </si>
  <si>
    <t>Table A28: Alternative 2</t>
  </si>
</sst>
</file>

<file path=xl/styles.xml><?xml version="1.0" encoding="utf-8"?>
<styleSheet xmlns="http://schemas.openxmlformats.org/spreadsheetml/2006/main">
  <numFmts count="4">
    <numFmt numFmtId="164" formatCode="0.0"/>
    <numFmt numFmtId="165" formatCode="#,##0.0"/>
    <numFmt numFmtId="166" formatCode="0.000"/>
    <numFmt numFmtId="167" formatCode="#,##0.000"/>
  </numFmts>
  <fonts count="9">
    <font>
      <sz val="10"/>
      <name val="Arial"/>
      <family val="2"/>
      <charset val="204"/>
    </font>
    <font>
      <sz val="10"/>
      <name val="Times New Roman"/>
      <family val="1"/>
    </font>
    <font>
      <b/>
      <sz val="10"/>
      <name val="Times New Roman"/>
      <family val="1"/>
    </font>
    <font>
      <i/>
      <sz val="10"/>
      <name val="Times New Roman"/>
      <family val="1"/>
    </font>
    <font>
      <sz val="10"/>
      <color rgb="FFFF0000"/>
      <name val="Times New Roman"/>
      <family val="1"/>
    </font>
    <font>
      <sz val="10"/>
      <color rgb="FF7030A0"/>
      <name val="Times New Roman"/>
      <family val="1"/>
    </font>
    <font>
      <sz val="10"/>
      <color rgb="FF00B0F0"/>
      <name val="Times New Roman"/>
      <family val="1"/>
    </font>
    <font>
      <i/>
      <sz val="10"/>
      <color rgb="FFFF0000"/>
      <name val="Times New Roman"/>
      <family val="1"/>
    </font>
    <font>
      <b/>
      <i/>
      <sz val="10"/>
      <name val="Times New Roman"/>
      <family val="1"/>
    </font>
  </fonts>
  <fills count="2">
    <fill>
      <patternFill patternType="none"/>
    </fill>
    <fill>
      <patternFill patternType="gray125"/>
    </fill>
  </fills>
  <borders count="1">
    <border>
      <left/>
      <right/>
      <top/>
      <bottom/>
      <diagonal/>
    </border>
  </borders>
  <cellStyleXfs count="1">
    <xf numFmtId="0" fontId="0" fillId="0" borderId="0"/>
  </cellStyleXfs>
  <cellXfs count="79">
    <xf numFmtId="0" fontId="0" fillId="0" borderId="0" xfId="0"/>
    <xf numFmtId="0" fontId="1" fillId="0" borderId="0" xfId="0" applyFont="1"/>
    <xf numFmtId="0" fontId="1" fillId="0" borderId="0" xfId="0" applyFont="1" applyAlignment="1">
      <alignment wrapText="1"/>
    </xf>
    <xf numFmtId="3" fontId="1" fillId="0" borderId="0" xfId="0" applyNumberFormat="1" applyFont="1" applyAlignment="1">
      <alignment wrapText="1"/>
    </xf>
    <xf numFmtId="0" fontId="1" fillId="0" borderId="0" xfId="0" applyFont="1" applyAlignment="1">
      <alignment wrapText="1"/>
    </xf>
    <xf numFmtId="164" fontId="1" fillId="0" borderId="0" xfId="0" applyNumberFormat="1" applyFont="1" applyAlignment="1">
      <alignment wrapText="1"/>
    </xf>
    <xf numFmtId="0" fontId="1" fillId="0" borderId="0" xfId="0" applyFont="1" applyAlignment="1">
      <alignment horizontal="left"/>
    </xf>
    <xf numFmtId="166" fontId="1" fillId="0" borderId="0" xfId="0" applyNumberFormat="1" applyFont="1"/>
    <xf numFmtId="0" fontId="1" fillId="0" borderId="0" xfId="0" applyFont="1" applyAlignment="1">
      <alignment horizontal="center"/>
    </xf>
    <xf numFmtId="0" fontId="2" fillId="0" borderId="0" xfId="0" applyFont="1" applyAlignment="1">
      <alignment horizontal="center"/>
    </xf>
    <xf numFmtId="3" fontId="1" fillId="0" borderId="0" xfId="0" applyNumberFormat="1" applyFont="1" applyAlignment="1">
      <alignment horizontal="center"/>
    </xf>
    <xf numFmtId="0" fontId="1" fillId="0" borderId="0" xfId="0" applyFont="1" applyAlignment="1">
      <alignment horizontal="center" wrapText="1"/>
    </xf>
    <xf numFmtId="3" fontId="1" fillId="0" borderId="0" xfId="0" applyNumberFormat="1" applyFont="1" applyAlignment="1">
      <alignment horizontal="center" wrapText="1"/>
    </xf>
    <xf numFmtId="2" fontId="1" fillId="0" borderId="0" xfId="0" applyNumberFormat="1" applyFont="1" applyAlignment="1">
      <alignment horizontal="center"/>
    </xf>
    <xf numFmtId="166" fontId="1" fillId="0" borderId="0" xfId="0" applyNumberFormat="1" applyFont="1" applyAlignment="1">
      <alignment horizontal="center"/>
    </xf>
    <xf numFmtId="164" fontId="1" fillId="0" borderId="0" xfId="0" applyNumberFormat="1" applyFont="1" applyAlignment="1">
      <alignment horizontal="center"/>
    </xf>
    <xf numFmtId="4" fontId="1" fillId="0" borderId="0" xfId="0" applyNumberFormat="1" applyFont="1" applyAlignment="1">
      <alignment horizontal="center"/>
    </xf>
    <xf numFmtId="167" fontId="1" fillId="0" borderId="0" xfId="0" applyNumberFormat="1" applyFont="1" applyAlignment="1">
      <alignment horizontal="center"/>
    </xf>
    <xf numFmtId="165" fontId="1" fillId="0" borderId="0" xfId="0" applyNumberFormat="1" applyFont="1" applyAlignment="1">
      <alignment horizontal="center"/>
    </xf>
    <xf numFmtId="0" fontId="1" fillId="0" borderId="0" xfId="0" applyFont="1" applyAlignment="1">
      <alignment horizontal="center"/>
    </xf>
    <xf numFmtId="0" fontId="1" fillId="0" borderId="0" xfId="0" applyFont="1" applyAlignment="1">
      <alignment horizontal="center" wrapText="1"/>
    </xf>
    <xf numFmtId="164" fontId="1" fillId="0" borderId="0" xfId="0" applyNumberFormat="1" applyFont="1" applyAlignment="1">
      <alignment horizontal="center" wrapText="1"/>
    </xf>
    <xf numFmtId="2" fontId="1" fillId="0" borderId="0" xfId="0" applyNumberFormat="1" applyFont="1" applyAlignment="1">
      <alignment horizontal="center" wrapText="1"/>
    </xf>
    <xf numFmtId="166" fontId="1" fillId="0" borderId="0" xfId="0" applyNumberFormat="1" applyFont="1" applyAlignment="1">
      <alignment horizontal="center" wrapText="1"/>
    </xf>
    <xf numFmtId="4" fontId="1" fillId="0" borderId="0" xfId="0" applyNumberFormat="1" applyFont="1" applyAlignment="1">
      <alignment horizontal="center" wrapText="1"/>
    </xf>
    <xf numFmtId="167" fontId="1" fillId="0" borderId="0" xfId="0" applyNumberFormat="1" applyFont="1" applyAlignment="1">
      <alignment horizontal="center" wrapText="1"/>
    </xf>
    <xf numFmtId="2" fontId="1" fillId="0" borderId="0" xfId="0" applyNumberFormat="1" applyFont="1" applyAlignment="1">
      <alignment horizontal="center"/>
    </xf>
    <xf numFmtId="0" fontId="1" fillId="0" borderId="0" xfId="0" applyFont="1" applyAlignment="1">
      <alignment horizontal="left" wrapText="1"/>
    </xf>
    <xf numFmtId="2" fontId="1" fillId="0" borderId="0" xfId="0" applyNumberFormat="1" applyFont="1" applyAlignment="1">
      <alignment horizontal="left"/>
    </xf>
    <xf numFmtId="0" fontId="1" fillId="0" borderId="0" xfId="0" applyFont="1" applyAlignment="1"/>
    <xf numFmtId="2" fontId="1" fillId="0" borderId="0" xfId="0" applyNumberFormat="1" applyFont="1" applyAlignment="1"/>
    <xf numFmtId="3" fontId="1" fillId="0" borderId="0" xfId="0" applyNumberFormat="1" applyFont="1" applyAlignment="1">
      <alignment horizontal="left"/>
    </xf>
    <xf numFmtId="3" fontId="1" fillId="0" borderId="0" xfId="0" applyNumberFormat="1" applyFont="1" applyAlignment="1"/>
    <xf numFmtId="167" fontId="1" fillId="0" borderId="0" xfId="0" applyNumberFormat="1" applyFont="1" applyAlignment="1">
      <alignment horizontal="left"/>
    </xf>
    <xf numFmtId="166" fontId="1" fillId="0" borderId="0" xfId="0" applyNumberFormat="1" applyFont="1" applyAlignment="1"/>
    <xf numFmtId="4" fontId="1" fillId="0" borderId="0" xfId="0" applyNumberFormat="1" applyFont="1" applyAlignment="1"/>
    <xf numFmtId="167" fontId="1" fillId="0" borderId="0" xfId="0" applyNumberFormat="1" applyFont="1" applyAlignment="1"/>
    <xf numFmtId="0" fontId="1" fillId="0" borderId="0" xfId="0" applyFont="1" applyAlignment="1"/>
    <xf numFmtId="0" fontId="1" fillId="0" borderId="0" xfId="0" applyFont="1" applyAlignment="1">
      <alignment horizontal="left"/>
    </xf>
    <xf numFmtId="0" fontId="1" fillId="0" borderId="0" xfId="0" applyFont="1" applyAlignment="1">
      <alignment horizontal="left" wrapText="1"/>
    </xf>
    <xf numFmtId="164" fontId="1" fillId="0" borderId="0" xfId="0" applyNumberFormat="1" applyFont="1" applyAlignment="1">
      <alignment horizontal="left"/>
    </xf>
    <xf numFmtId="3" fontId="1" fillId="0" borderId="0" xfId="0" applyNumberFormat="1" applyFont="1" applyAlignment="1"/>
    <xf numFmtId="2" fontId="3" fillId="0" borderId="0" xfId="0" applyNumberFormat="1" applyFont="1" applyAlignment="1">
      <alignment horizontal="center"/>
    </xf>
    <xf numFmtId="2" fontId="2" fillId="0" borderId="0" xfId="0" applyNumberFormat="1" applyFont="1" applyAlignment="1">
      <alignment horizontal="center"/>
    </xf>
    <xf numFmtId="2" fontId="4" fillId="0" borderId="0" xfId="0" applyNumberFormat="1" applyFont="1" applyAlignment="1">
      <alignment horizontal="center"/>
    </xf>
    <xf numFmtId="2" fontId="1" fillId="0" borderId="0" xfId="0" applyNumberFormat="1" applyFont="1" applyAlignment="1">
      <alignment horizontal="center"/>
    </xf>
    <xf numFmtId="164" fontId="3" fillId="0" borderId="0" xfId="0" applyNumberFormat="1" applyFont="1" applyAlignment="1">
      <alignment horizontal="center"/>
    </xf>
    <xf numFmtId="3" fontId="4" fillId="0" borderId="0" xfId="0" applyNumberFormat="1" applyFont="1" applyAlignment="1">
      <alignment horizontal="center"/>
    </xf>
    <xf numFmtId="2" fontId="5" fillId="0" borderId="0" xfId="0" applyNumberFormat="1" applyFont="1" applyAlignment="1">
      <alignment horizontal="center"/>
    </xf>
    <xf numFmtId="0" fontId="4" fillId="0" borderId="0" xfId="0" applyFont="1" applyAlignment="1">
      <alignment horizontal="center"/>
    </xf>
    <xf numFmtId="2" fontId="6" fillId="0" borderId="0" xfId="0" applyNumberFormat="1" applyFont="1" applyAlignment="1">
      <alignment horizontal="center"/>
    </xf>
    <xf numFmtId="3" fontId="3" fillId="0" borderId="0" xfId="0" applyNumberFormat="1" applyFont="1" applyAlignment="1">
      <alignment horizontal="center"/>
    </xf>
    <xf numFmtId="3" fontId="7" fillId="0" borderId="0" xfId="0" applyNumberFormat="1" applyFont="1" applyAlignment="1">
      <alignment horizontal="center"/>
    </xf>
    <xf numFmtId="164" fontId="7" fillId="0" borderId="0" xfId="0" applyNumberFormat="1" applyFont="1" applyAlignment="1">
      <alignment horizontal="center"/>
    </xf>
    <xf numFmtId="0" fontId="1" fillId="0" borderId="0" xfId="0" applyFont="1" applyAlignment="1">
      <alignment vertical="top"/>
    </xf>
    <xf numFmtId="0" fontId="3" fillId="0" borderId="0" xfId="0" applyFont="1" applyAlignment="1">
      <alignment horizontal="center"/>
    </xf>
    <xf numFmtId="164" fontId="2" fillId="0" borderId="0" xfId="0" applyNumberFormat="1" applyFont="1" applyAlignment="1">
      <alignment horizontal="center"/>
    </xf>
    <xf numFmtId="164" fontId="8" fillId="0" borderId="0" xfId="0" applyNumberFormat="1" applyFont="1" applyAlignment="1">
      <alignment horizontal="center"/>
    </xf>
    <xf numFmtId="2" fontId="8" fillId="0" borderId="0" xfId="0" applyNumberFormat="1" applyFont="1" applyAlignment="1">
      <alignment horizontal="center"/>
    </xf>
    <xf numFmtId="0" fontId="1" fillId="0" borderId="0" xfId="0" applyFont="1" applyAlignment="1">
      <alignment horizontal="center"/>
    </xf>
    <xf numFmtId="0" fontId="1" fillId="0" borderId="0" xfId="0" applyFont="1" applyAlignment="1">
      <alignment horizontal="left"/>
    </xf>
    <xf numFmtId="0" fontId="1" fillId="0" borderId="0" xfId="0" applyFont="1" applyAlignment="1">
      <alignment horizontal="left" wrapText="1"/>
    </xf>
    <xf numFmtId="0" fontId="1" fillId="0" borderId="0" xfId="0" applyFont="1" applyAlignment="1">
      <alignment horizontal="center" wrapText="1"/>
    </xf>
    <xf numFmtId="0" fontId="1" fillId="0" borderId="0" xfId="0" applyFont="1" applyAlignment="1"/>
    <xf numFmtId="0" fontId="1" fillId="0" borderId="0" xfId="0" applyFont="1" applyAlignment="1">
      <alignment horizontal="center"/>
    </xf>
    <xf numFmtId="166" fontId="1" fillId="0" borderId="0" xfId="0" applyNumberFormat="1" applyFont="1" applyAlignment="1">
      <alignment horizontal="left"/>
    </xf>
    <xf numFmtId="0" fontId="2" fillId="0" borderId="0" xfId="0" applyFont="1" applyAlignment="1">
      <alignment horizontal="center"/>
    </xf>
    <xf numFmtId="3" fontId="1" fillId="0" borderId="0" xfId="0" applyNumberFormat="1" applyFont="1" applyAlignment="1">
      <alignment horizontal="left"/>
    </xf>
    <xf numFmtId="3" fontId="1" fillId="0" borderId="0" xfId="0" applyNumberFormat="1" applyFont="1" applyAlignment="1">
      <alignment horizontal="center"/>
    </xf>
    <xf numFmtId="2" fontId="1" fillId="0" borderId="0" xfId="0" applyNumberFormat="1" applyFont="1" applyAlignment="1">
      <alignment horizontal="center"/>
    </xf>
    <xf numFmtId="4" fontId="1" fillId="0" borderId="0" xfId="0" applyNumberFormat="1" applyFont="1" applyAlignment="1"/>
    <xf numFmtId="4" fontId="1" fillId="0" borderId="0" xfId="0" applyNumberFormat="1" applyFont="1" applyAlignment="1">
      <alignment horizontal="center"/>
    </xf>
    <xf numFmtId="0" fontId="1" fillId="0" borderId="0" xfId="0" applyFont="1" applyAlignment="1">
      <alignment horizontal="center"/>
    </xf>
    <xf numFmtId="0" fontId="1" fillId="0" borderId="0" xfId="0" applyFont="1" applyAlignment="1">
      <alignment horizontal="left"/>
    </xf>
    <xf numFmtId="0" fontId="1" fillId="0" borderId="0" xfId="0" applyFont="1" applyAlignment="1">
      <alignment horizontal="left" wrapText="1"/>
    </xf>
    <xf numFmtId="0" fontId="1" fillId="0" borderId="0" xfId="0" applyFont="1" applyAlignment="1">
      <alignment wrapText="1"/>
    </xf>
    <xf numFmtId="0" fontId="1" fillId="0" borderId="0" xfId="0" applyFont="1" applyAlignment="1">
      <alignment horizontal="center" wrapText="1"/>
    </xf>
    <xf numFmtId="0" fontId="1" fillId="0" borderId="0" xfId="0" applyFont="1" applyAlignment="1"/>
    <xf numFmtId="3" fontId="1" fillId="0" borderId="0" xfId="0" applyNumberFormat="1" applyFont="1" applyAlignment="1"/>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ls-1\brendon\IEWB\IEWB%20Update%20May%202012\OECD\Previous%20Editions\2011%20Versions\IEWB-Canada-All-2009%20Update.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ist"/>
      <sheetName val="1"/>
      <sheetName val="2"/>
      <sheetName val="3"/>
      <sheetName val="4"/>
      <sheetName val="5"/>
      <sheetName val="6"/>
      <sheetName val="7"/>
      <sheetName val="8"/>
      <sheetName val="9"/>
      <sheetName val="10"/>
      <sheetName val="11"/>
      <sheetName val="12"/>
      <sheetName val="a1"/>
      <sheetName val="a2"/>
      <sheetName val="a3"/>
      <sheetName val="a4"/>
      <sheetName val="a5-1"/>
      <sheetName val="a5-2"/>
      <sheetName val="a5-3"/>
      <sheetName val="a5-4"/>
      <sheetName val="a5-5"/>
      <sheetName val="a5-6"/>
      <sheetName val="a5-7"/>
      <sheetName val="a5-8"/>
      <sheetName val="a5-9"/>
      <sheetName val="a5-10"/>
      <sheetName val="a5-11"/>
      <sheetName val="a5"/>
      <sheetName val="a6"/>
      <sheetName val="a7"/>
      <sheetName val="a8"/>
      <sheetName val="a9"/>
      <sheetName val="a10"/>
      <sheetName val="a11"/>
      <sheetName val="a12"/>
      <sheetName val="a12A"/>
      <sheetName val="new gdp"/>
      <sheetName val="a13"/>
      <sheetName val="a14a"/>
      <sheetName val="a14"/>
      <sheetName val="a15"/>
      <sheetName val="a16"/>
      <sheetName val="a17"/>
      <sheetName val="a18"/>
      <sheetName val="a19"/>
      <sheetName val="a20"/>
      <sheetName val="a20 (2)"/>
      <sheetName val="a21"/>
      <sheetName val="a22"/>
      <sheetName val="a23"/>
      <sheetName val="a24"/>
      <sheetName val="a25"/>
      <sheetName val="a26"/>
      <sheetName val="a27"/>
      <sheetName val="a28"/>
      <sheetName val="a29"/>
      <sheetName val="Chart1"/>
      <sheetName val="Chart17"/>
      <sheetName val="Chart18"/>
      <sheetName val="Chart19"/>
      <sheetName val="Chart20"/>
      <sheetName val="Chart21"/>
      <sheetName val="Chart22"/>
      <sheetName val="Chart23"/>
      <sheetName val="Chart24"/>
      <sheetName val="Chart25"/>
      <sheetName val="Chart26"/>
      <sheetName val="Chart27"/>
      <sheetName val="Chart28"/>
      <sheetName val="Chart29"/>
      <sheetName val="Chart30"/>
    </sheetNames>
    <sheetDataSet>
      <sheetData sheetId="0" refreshError="1"/>
      <sheetData sheetId="1" refreshError="1">
        <row r="19">
          <cell r="B19">
            <v>14849.083890899707</v>
          </cell>
          <cell r="CN19">
            <v>17319.597888179673</v>
          </cell>
        </row>
      </sheetData>
      <sheetData sheetId="2" refreshError="1"/>
      <sheetData sheetId="3" refreshError="1"/>
      <sheetData sheetId="4" refreshError="1"/>
      <sheetData sheetId="5" refreshError="1"/>
      <sheetData sheetId="6" refreshError="1"/>
      <sheetData sheetId="7" refreshError="1">
        <row r="19">
          <cell r="B19">
            <v>18.698072632663571</v>
          </cell>
          <cell r="AM19">
            <v>0.20241303554796375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sheetPr codeName="Sheet2"/>
  <dimension ref="A1:E119"/>
  <sheetViews>
    <sheetView view="pageBreakPreview" topLeftCell="A42" zoomScale="85" zoomScaleSheetLayoutView="85" workbookViewId="0">
      <selection activeCell="B91" sqref="B91"/>
    </sheetView>
  </sheetViews>
  <sheetFormatPr defaultRowHeight="12.75"/>
  <cols>
    <col min="1" max="1" width="6.140625" style="1" customWidth="1"/>
    <col min="2" max="2" width="142.85546875" style="1" customWidth="1"/>
    <col min="3" max="3" width="14.28515625" style="1" customWidth="1"/>
    <col min="4" max="4" width="14.5703125" style="1" hidden="1" customWidth="1"/>
    <col min="5" max="5" width="11" style="1" hidden="1" customWidth="1"/>
    <col min="6" max="6" width="3.7109375" style="1" customWidth="1"/>
    <col min="7" max="16384" width="9.140625" style="1"/>
  </cols>
  <sheetData>
    <row r="1" spans="1:5" ht="13.5" thickBot="1">
      <c r="B1" s="1" t="s">
        <v>739</v>
      </c>
      <c r="D1" s="1" t="s">
        <v>57</v>
      </c>
    </row>
    <row r="2" spans="1:5">
      <c r="A2" s="1">
        <v>1</v>
      </c>
      <c r="B2" s="1" t="str">
        <f>'1'!B1</f>
        <v>Table 1: Components of Total Consumption, 2010 US $</v>
      </c>
      <c r="D2" s="1" t="s">
        <v>58</v>
      </c>
      <c r="E2" s="1" t="s">
        <v>59</v>
      </c>
    </row>
    <row r="3" spans="1:5">
      <c r="A3" s="1">
        <v>2</v>
      </c>
      <c r="B3" s="1" t="str">
        <f>'2'!B1</f>
        <v>Table 2:  Stocks of Wealth, 2010 US$</v>
      </c>
      <c r="D3" s="1" t="s">
        <v>115</v>
      </c>
      <c r="E3" s="1" t="s">
        <v>116</v>
      </c>
    </row>
    <row r="4" spans="1:5">
      <c r="A4" s="1">
        <v>3</v>
      </c>
      <c r="B4" s="1" t="str">
        <f>'3'!B1</f>
        <v>Table 3: Index of Economic Equality</v>
      </c>
      <c r="D4" s="1" t="s">
        <v>106</v>
      </c>
      <c r="E4" s="1" t="s">
        <v>117</v>
      </c>
    </row>
    <row r="5" spans="1:5">
      <c r="A5" s="1">
        <v>4</v>
      </c>
      <c r="B5" s="1" t="str">
        <f>'4'!B1</f>
        <v>Table 4: Risk imposed by unemployment</v>
      </c>
      <c r="D5" s="1" t="s">
        <v>120</v>
      </c>
      <c r="E5" s="1" t="s">
        <v>118</v>
      </c>
    </row>
    <row r="6" spans="1:5">
      <c r="A6" s="1">
        <v>5</v>
      </c>
      <c r="B6" s="1" t="str">
        <f>'5'!B1</f>
        <v>Table 5: Risk imposed by Illness  -- Private Medical Care Expenses as a % of Disposable Income</v>
      </c>
      <c r="D6" s="1" t="s">
        <v>123</v>
      </c>
      <c r="E6" s="1" t="s">
        <v>119</v>
      </c>
    </row>
    <row r="7" spans="1:5">
      <c r="A7" s="1">
        <v>6</v>
      </c>
      <c r="B7" s="1" t="str">
        <f>'6'!B1</f>
        <v>Table 6: Security from Single Parent Poverty</v>
      </c>
      <c r="D7" s="1" t="s">
        <v>125</v>
      </c>
      <c r="E7" s="1" t="s">
        <v>121</v>
      </c>
    </row>
    <row r="8" spans="1:5">
      <c r="A8" s="1">
        <v>7</v>
      </c>
      <c r="B8" s="1" t="str">
        <f>'7'!B1</f>
        <v>Table 7: Risk imposed by Poverty in Old Age</v>
      </c>
      <c r="D8" s="1" t="s">
        <v>126</v>
      </c>
      <c r="E8" s="1" t="s">
        <v>122</v>
      </c>
    </row>
    <row r="9" spans="1:5">
      <c r="A9" s="1">
        <v>8</v>
      </c>
      <c r="B9" s="1" t="str">
        <f>'8'!B1</f>
        <v>Table 8: Index of Economic Security</v>
      </c>
      <c r="D9" s="1" t="s">
        <v>107</v>
      </c>
      <c r="E9" s="1" t="s">
        <v>124</v>
      </c>
    </row>
    <row r="10" spans="1:5">
      <c r="A10" s="1">
        <v>9</v>
      </c>
      <c r="B10" s="1" t="str">
        <f>'9'!B1</f>
        <v>Table 9: Overall Economic Well being Index (Equal Subcomponents Weighting)</v>
      </c>
    </row>
    <row r="11" spans="1:5">
      <c r="A11" s="1">
        <v>10</v>
      </c>
      <c r="B11" s="1" t="str">
        <f>'10'!B1</f>
        <v>Table 10: Overall Economic Well being Index (Original Subcomponents Weighting)</v>
      </c>
    </row>
    <row r="12" spans="1:5">
      <c r="A12" s="1">
        <v>11</v>
      </c>
      <c r="B12" s="1" t="str">
        <f>'11'!B1</f>
        <v>Table 11: Summary - Overall Index of Economic Well-Being</v>
      </c>
    </row>
    <row r="13" spans="1:5" hidden="1">
      <c r="B13" s="1" t="s">
        <v>41</v>
      </c>
    </row>
    <row r="14" spans="1:5" hidden="1">
      <c r="A14" s="1">
        <v>11</v>
      </c>
      <c r="B14" s="1" t="s">
        <v>174</v>
      </c>
    </row>
    <row r="15" spans="1:5" hidden="1">
      <c r="B15" s="1" t="s">
        <v>70</v>
      </c>
    </row>
    <row r="16" spans="1:5" hidden="1">
      <c r="B16" s="1" t="s">
        <v>71</v>
      </c>
    </row>
    <row r="17" spans="1:2" hidden="1">
      <c r="B17" s="1" t="s">
        <v>72</v>
      </c>
    </row>
    <row r="18" spans="1:2" hidden="1">
      <c r="B18" s="1" t="s">
        <v>73</v>
      </c>
    </row>
    <row r="20" spans="1:2" ht="13.5" hidden="1" thickBot="1"/>
    <row r="21" spans="1:2" hidden="1"/>
    <row r="22" spans="1:2" hidden="1"/>
    <row r="23" spans="1:2" hidden="1"/>
    <row r="25" spans="1:2">
      <c r="B25" s="1" t="s">
        <v>740</v>
      </c>
    </row>
    <row r="26" spans="1:2">
      <c r="A26" s="1">
        <v>1</v>
      </c>
      <c r="B26" s="1" t="str">
        <f>'A1'!A1</f>
        <v>Appendix Table A1: Total population - Thousands of persons</v>
      </c>
    </row>
    <row r="27" spans="1:2">
      <c r="B27" s="1" t="str">
        <f>'A1-1'!A1</f>
        <v>Appendix Table A1-1: Average Household Size</v>
      </c>
    </row>
    <row r="28" spans="1:2">
      <c r="A28" s="1">
        <v>2</v>
      </c>
      <c r="B28" s="1" t="str">
        <f>'A2'!A1</f>
        <v>Appendix Table A2: Private Final Consumption Expenditures, 2010 US$ (millions)</v>
      </c>
    </row>
    <row r="29" spans="1:2">
      <c r="B29" s="1" t="str">
        <f>'A2-1'!A1</f>
        <v>Appendix Table A2-1: Private Final Consumption Expenditures, 2010 NCU (millions)</v>
      </c>
    </row>
    <row r="30" spans="1:2">
      <c r="A30" s="1">
        <v>3</v>
      </c>
      <c r="B30" s="1" t="str">
        <f>'A3'!A1</f>
        <v>Appendix Table A3: Life Expectancy at Birth, Total Population</v>
      </c>
    </row>
    <row r="31" spans="1:2">
      <c r="B31" s="1" t="str">
        <f>'A3-1'!A1</f>
        <v>Appendix Table A3-1: Gini coefficient, Poverty Rate and Poverty Gap, Total Population, Data from Eurostat, Cansim, and CSLS calculation</v>
      </c>
    </row>
    <row r="32" spans="1:2">
      <c r="A32" s="1">
        <v>4</v>
      </c>
      <c r="B32" s="1" t="str">
        <f>'A4'!A1</f>
        <v>Appendix Table A4: Government Final Consumption Expenditures, 2010 US$ (millions)</v>
      </c>
    </row>
    <row r="33" spans="1:2">
      <c r="B33" s="1" t="str">
        <f>'A4-1'!A1</f>
        <v>Appendix Table A4-1: Government Final Consumption Expenditures, 2010 NCU (millions)</v>
      </c>
    </row>
    <row r="34" spans="1:2">
      <c r="A34" s="1">
        <v>5</v>
      </c>
      <c r="B34" s="1" t="str">
        <f>'A5'!A1</f>
        <v>Appendix Table A5:  Imputed Value of Changes in Leisure per Capita (relative to the United States 1980 Benchmark), constant 2010 US$</v>
      </c>
    </row>
    <row r="35" spans="1:2">
      <c r="B35" s="1" t="str">
        <f>'A5-1'!A1</f>
        <v>Appendix Table A5-1:  Imputed Value of Changes in Leisure per Capita (relative to the United States 1980 Benchmark), constant 2010 NCU.</v>
      </c>
    </row>
    <row r="36" spans="1:2">
      <c r="B36" s="1" t="str">
        <f>'A5-101'!A1</f>
        <v>Appendix Table A5-101: Average Annual Number of Hours Worked per Employed Person</v>
      </c>
    </row>
    <row r="37" spans="1:2">
      <c r="B37" s="1" t="str">
        <f>'A5-102'!A1</f>
        <v>Appendix Table A5-102: Unemployment for 15-64 years old (thousands)</v>
      </c>
    </row>
    <row r="38" spans="1:2">
      <c r="B38" s="1" t="str">
        <f>'A5-103'!A1</f>
        <v>Appendix Table A5-103: Average Annual Number of Hours of Unemployment per Person Aged 15-64</v>
      </c>
    </row>
    <row r="39" spans="1:2">
      <c r="B39" s="1" t="str">
        <f>'A5-104'!A1</f>
        <v xml:space="preserve">Appendix Table A5-104: Annual Average Number of Hours Worked per Person Aged 15-64 (WAP) </v>
      </c>
    </row>
    <row r="40" spans="1:2">
      <c r="B40" s="1" t="str">
        <f>'A5-105'!A1</f>
        <v>Appendix Table A5-105: General Government Current Receipts, as a Percentage of Nominal GDP</v>
      </c>
    </row>
    <row r="41" spans="1:2">
      <c r="B41" s="1" t="str">
        <f>'A5-106'!A1</f>
        <v>Appendix Table A5-106: Average Compensation per Employed Person per Hour,  constant 2010 US$</v>
      </c>
    </row>
    <row r="42" spans="1:2">
      <c r="B42" s="1" t="str">
        <f>'A5-106-1'!A1</f>
        <v>Appendix Table A5-106-1: Average Compensation per Employed Person per Hour,  constant 2010 NCU</v>
      </c>
    </row>
    <row r="43" spans="1:2">
      <c r="B43" s="1" t="str">
        <f>'A5-107'!A1</f>
        <v>Appendix Table A5-107: Average After Tax Compensation per Employed Person per Hour, constant 2010 US$</v>
      </c>
    </row>
    <row r="44" spans="1:2">
      <c r="B44" s="1" t="str">
        <f>'A5-107-1'!A1</f>
        <v>Appendix Table A5-107-1: Average After Tax Compensation per Employed Person per Hour, constant 2010 NCU</v>
      </c>
    </row>
    <row r="45" spans="1:2">
      <c r="B45" s="1" t="str">
        <f>'A5-108'!A1</f>
        <v>Appendix Table A5-108: Average Annual Number of Hours of Changes in Leisure (Relative to the US 1980 benchmark), per Person Aged 15-64, with unemployment adjustment</v>
      </c>
    </row>
    <row r="46" spans="1:2">
      <c r="B46" s="1" t="str">
        <f>'A5-109'!A1</f>
        <v>Appendix Table A5-109: Imputed Value of Changes in Leisure (Relative to the US 1980 Benchmark) per Person Aged 15-64, constant 2010 US$</v>
      </c>
    </row>
    <row r="47" spans="1:2">
      <c r="B47" s="1" t="str">
        <f>'A5-109-1'!A1</f>
        <v>Appendix Table A5-109-1: Imputed Value of Leisure (Relative to the US 1980 Benchmark) per Person Aged 15-64, constant 2010 NCU</v>
      </c>
    </row>
    <row r="48" spans="1:2">
      <c r="B48" s="1" t="str">
        <f>'A5-110'!A1</f>
        <v>Appendix Table A5-110:  WAP over Total Population Ratio, %</v>
      </c>
    </row>
    <row r="49" spans="1:2">
      <c r="A49" s="1">
        <v>6</v>
      </c>
      <c r="B49" s="1" t="str">
        <f>'A6'!A1</f>
        <v>Appendix Table A6: Capital Stock, millions of 2010 US$</v>
      </c>
    </row>
    <row r="50" spans="1:2">
      <c r="B50" s="1" t="str">
        <f>'A6-1'!A1</f>
        <v>Appendix Table A6-1: Capital Stock, Millions of 2005 US Dollars</v>
      </c>
    </row>
    <row r="51" spans="1:2">
      <c r="B51" s="1" t="str">
        <f>'A6-A'!A1</f>
        <v>Appendix Table A6-A: Poverty Rate (50% median income) and Poverty Gap (50% threshold), Single dependent parent</v>
      </c>
    </row>
    <row r="52" spans="1:2">
      <c r="A52" s="1">
        <v>7</v>
      </c>
      <c r="B52" s="1" t="str">
        <f>'A7'!A1</f>
        <v>Appendix Table A7: Gross domestic product price deflator, 2010=100, %</v>
      </c>
    </row>
    <row r="53" spans="1:2">
      <c r="B53" s="1" t="str">
        <f>'A7-1'!A1</f>
        <v>Appendix Table A7-1: Implicit price deflator, health care expenditure, private sector, US$, 2010 and GDP deflator gross fixed capital formation for US</v>
      </c>
    </row>
    <row r="54" spans="1:2">
      <c r="B54" s="1" t="str">
        <f>'A7-A'!A1</f>
        <v>Appendix Table A7-A: Poverty Rate and Poverty Gap, Elderly population</v>
      </c>
    </row>
    <row r="55" spans="1:2">
      <c r="A55" s="1">
        <v>8</v>
      </c>
      <c r="B55" s="1" t="str">
        <f>'A8'!A1</f>
        <v>Appendix Table A8: Per Capita Depreciated Accumulated Stock GERD, 2005 US$ (millions)</v>
      </c>
    </row>
    <row r="56" spans="1:2">
      <c r="B56" s="1" t="str">
        <f>'A8-1'!A1</f>
        <v>Appendix Table A8-1: Total Depreciated Accumulated Stock GERD - NCU, 2005 constant prices, per capita</v>
      </c>
    </row>
    <row r="57" spans="1:2">
      <c r="B57" s="1" t="str">
        <f>'A8-A'!B1</f>
        <v>Appendix Table A8-A: Weights used for Economic Security Index</v>
      </c>
    </row>
    <row r="58" spans="1:2">
      <c r="B58" s="1" t="str">
        <f>'A8-A-1'!A1</f>
        <v>Appendix Table A8-A-1: Share of women and children at risk of widowhood</v>
      </c>
    </row>
    <row r="59" spans="1:2">
      <c r="A59" s="1">
        <v>9</v>
      </c>
      <c r="B59" s="1" t="str">
        <f>'A9'!A1</f>
        <v>Appendix Table A9: Net International investment position, millions of constant 2010 US$</v>
      </c>
    </row>
    <row r="60" spans="1:2">
      <c r="B60" s="1" t="str">
        <f>'A9-1'!A1</f>
        <v>Appendix Table A9-1: Net International investment position, millions of constant 2010 NCU</v>
      </c>
    </row>
    <row r="61" spans="1:2">
      <c r="B61" s="1" t="str">
        <f>'A9-2'!A1</f>
        <v>Appendix Table A9-2: Net International investment position, millions of current US$</v>
      </c>
    </row>
    <row r="62" spans="1:2">
      <c r="A62" s="1">
        <v>10</v>
      </c>
      <c r="B62" s="1" t="str">
        <f>'A10'!B1</f>
        <v>Appendix Table A10: Country share of World CO2 emission social cost (millions of 2010 US$)</v>
      </c>
    </row>
    <row r="63" spans="1:2">
      <c r="A63" s="1">
        <v>11</v>
      </c>
      <c r="B63" s="1" t="str">
        <f>'A11'!A1</f>
        <v>Appendix Table A11: Employment Rate (Total Employment Aged 15-64/Population Aged 15-64)</v>
      </c>
    </row>
    <row r="64" spans="1:2">
      <c r="B64" s="1" t="str">
        <f>'A11-1'!A1</f>
        <v>Appendix Table A11-1: Total Employment for 15-64 years old, thousands of persons</v>
      </c>
    </row>
    <row r="65" spans="1:2">
      <c r="B65" s="1" t="str">
        <f>A11a!A1</f>
        <v>Appendix Table A11a: Alternative Employment Rate (Total Employment/Population Aged 15 and over)</v>
      </c>
    </row>
    <row r="66" spans="1:2">
      <c r="B66" s="1" t="str">
        <f>A11b!A1</f>
        <v>Appendix Table A11b: Unemployment Rate (Total Unemployment/Labour Force)</v>
      </c>
    </row>
    <row r="67" spans="1:2">
      <c r="A67" s="1">
        <v>12</v>
      </c>
      <c r="B67" s="1" t="str">
        <f>'A12'!A1</f>
        <v>Appendix Table A12: Private Expenditure on Health  per capita, 2010 US$</v>
      </c>
    </row>
    <row r="68" spans="1:2">
      <c r="B68" s="1" t="str">
        <f>'A12-1'!A1</f>
        <v>Appendix Table A12-1: Private Expenditure on Health  per capita, 2005 US$</v>
      </c>
    </row>
    <row r="69" spans="1:2">
      <c r="A69" s="1">
        <v>13</v>
      </c>
      <c r="B69" s="1" t="str">
        <f>'A13'!A1</f>
        <v>Appendix Table A13: Personal disposable income, constant 2010 US$</v>
      </c>
    </row>
    <row r="70" spans="1:2">
      <c r="B70" s="1" t="str">
        <f>'A13-1'!A1</f>
        <v>Appendix Table A13-1: Personal disposable income, constant 2010 NCU</v>
      </c>
    </row>
    <row r="71" spans="1:2">
      <c r="B71" s="1" t="str">
        <f>'A13-2'!A1</f>
        <v>Appendix Table A13-2: Total National Net disposable income - Millions of constant 2010 NCU</v>
      </c>
    </row>
    <row r="72" spans="1:2">
      <c r="A72" s="1">
        <v>14</v>
      </c>
      <c r="B72" s="1" t="str">
        <f>'A14'!A1</f>
        <v>Appendix Table A14: Population aged 15 and over, thousands of persons</v>
      </c>
    </row>
    <row r="73" spans="1:2">
      <c r="A73" s="1">
        <v>15</v>
      </c>
      <c r="B73" s="1" t="str">
        <f>'A15'!A1</f>
        <v>Appendix Table A15: Population aged 45-64, thousands of persons</v>
      </c>
    </row>
    <row r="74" spans="1:2">
      <c r="B74" s="1" t="str">
        <f>'A15-1'!A1</f>
        <v>Appendix Table A15-1: Population aged 45-49, thousands of persons</v>
      </c>
    </row>
    <row r="75" spans="1:2">
      <c r="B75" s="1" t="str">
        <f>'A15-2'!A1</f>
        <v>Appendix Table A15-2: Population aged 50-54, thousands of persons</v>
      </c>
    </row>
    <row r="76" spans="1:2">
      <c r="B76" s="1" t="str">
        <f>'A15-3'!A1</f>
        <v>Appendix Table A15-3: Population aged 55-59, thousands of persons</v>
      </c>
    </row>
    <row r="77" spans="1:2">
      <c r="B77" s="1" t="str">
        <f>'A15-4'!A1</f>
        <v>Appendix Table A15-4: Population aged 60-64, thousands of persons</v>
      </c>
    </row>
    <row r="78" spans="1:2">
      <c r="B78" s="1" t="str">
        <f>A15a!A1</f>
        <v>Appendix Table A15a: Population aged 25-64, thousands of persons</v>
      </c>
    </row>
    <row r="79" spans="1:2">
      <c r="B79" s="1" t="str">
        <f>A15b!A1</f>
        <v>Appendix Table A15b: Population aged 20-64, thousands of persons</v>
      </c>
    </row>
    <row r="80" spans="1:2">
      <c r="B80" s="1" t="str">
        <f>A15c!A1</f>
        <v>Appendix Table A15c: Population aged 20-24, thousands of persons</v>
      </c>
    </row>
    <row r="81" spans="1:2">
      <c r="A81" s="1">
        <v>16</v>
      </c>
      <c r="B81" s="1" t="str">
        <f>'A16'!A1</f>
        <v>Appendix Table A16: Population aged 65 and over, thousands of persons</v>
      </c>
    </row>
    <row r="82" spans="1:2">
      <c r="A82" s="1">
        <v>17</v>
      </c>
      <c r="B82" s="1" t="str">
        <f>'A17'!A1</f>
        <v>Appendix Table A17: Population aged 15-64, thousands of persons</v>
      </c>
    </row>
    <row r="83" spans="1:2">
      <c r="A83" s="1">
        <v>18</v>
      </c>
      <c r="B83" s="1" t="str">
        <f>'A18'!A1</f>
        <v>Appendix Table A18: Exchange rate - NCU per US$</v>
      </c>
    </row>
    <row r="84" spans="1:2">
      <c r="A84" s="1">
        <v>19</v>
      </c>
      <c r="B84" s="1" t="str">
        <f>'A19'!A1</f>
        <v>Appendix Table A19: GDP Purchasing Power Parity - NCU per US$</v>
      </c>
    </row>
    <row r="85" spans="1:2">
      <c r="B85" s="1" t="str">
        <f>'A19-1'!A1</f>
        <v>Appendix Table A19-1: Purchasing Power Parity for Actual Individual Consumption, National Currency Unit per US $</v>
      </c>
    </row>
    <row r="86" spans="1:2">
      <c r="A86" s="1">
        <v>20</v>
      </c>
      <c r="B86" s="1" t="str">
        <f>'A20'!A1</f>
        <v>Appendix Table A20: Compensation per Employee, constant 2010 US$</v>
      </c>
    </row>
    <row r="87" spans="1:2">
      <c r="B87" s="1" t="str">
        <f>'A20-1'!A1</f>
        <v>Appendix Table A20-1: Compensation of employees - Compensation per employee, current US $ (PPP adjusted)</v>
      </c>
    </row>
    <row r="88" spans="1:2">
      <c r="B88" s="1" t="str">
        <f>'A20-1a'!A1</f>
        <v>Appendix Table A20-1a: Compensation of employees - Compensation per employee, current US $ (PPP adjusted)</v>
      </c>
    </row>
    <row r="89" spans="1:2">
      <c r="B89" s="1" t="str">
        <f>'A20-1b'!A1</f>
        <v>Appendix Table A20-1b: Average hours worked per person employed, total economy</v>
      </c>
    </row>
    <row r="90" spans="1:2">
      <c r="B90" s="1" t="str">
        <f>'A20-1c'!A1</f>
        <v>Appendix Table A20-1c: Compensation of employees - Compensation per employee, current US $ (PPP adjusted)</v>
      </c>
    </row>
    <row r="91" spans="1:2">
      <c r="A91" s="1">
        <v>21</v>
      </c>
      <c r="B91" s="1" t="str">
        <f>'A21'!A1</f>
        <v>Appendix Table A21: GDP Per Capita, 2010 US$</v>
      </c>
    </row>
    <row r="92" spans="1:2">
      <c r="B92" s="1" t="str">
        <f>'A21-1'!A1</f>
        <v>Appendix Table A21-1: Gross domestic product per capita, current US$ (current PPP adjusted)</v>
      </c>
    </row>
    <row r="93" spans="1:2">
      <c r="A93" s="1">
        <v>22</v>
      </c>
      <c r="B93" s="1" t="str">
        <f>'A22'!A1</f>
        <v>Appendix Table A22: Average Gross Replacement Rates</v>
      </c>
    </row>
    <row r="94" spans="1:2">
      <c r="B94" s="1" t="str">
        <f>A22a!A1</f>
        <v>Appendix Table A22a: Average Gross Replacement Rates (Average Production Wage)</v>
      </c>
    </row>
    <row r="95" spans="1:2">
      <c r="A95" s="1">
        <v>23</v>
      </c>
      <c r="B95" s="1" t="str">
        <f>'A23'!B1</f>
        <v>Appendix Table A23: Distribution of the population 25 to 64 years of age by the highest completed level of education</v>
      </c>
    </row>
    <row r="96" spans="1:2">
      <c r="A96" s="1">
        <v>24</v>
      </c>
      <c r="B96" s="1" t="str">
        <f>'A24'!A1</f>
        <v>Appendix Table A24: Accumulated expenditure per student (constant 2010 US dollars converted using PPPs) by level of education, 2012</v>
      </c>
    </row>
    <row r="97" spans="1:2">
      <c r="B97" s="1" t="str">
        <f>'A24-1'!A1</f>
        <v>Appendix Table A24-1: Expenditure per student (constant 2010 US dollars converted using PPPs) by level of education, 2012</v>
      </c>
    </row>
    <row r="98" spans="1:2">
      <c r="B98" s="1" t="str">
        <f>'A24-2'!A1</f>
        <v>Appendix Table A24-2: Expenditure per student (US dollars converted using PPPs) by level of education, 2012 (Consolidated)</v>
      </c>
    </row>
    <row r="99" spans="1:2">
      <c r="B99" s="1" t="str">
        <f>'A24-3'!A1</f>
        <v>Appendix Table A24-3: Expenditure per student (US dollars converted using PPPs) by level of education, 2012</v>
      </c>
    </row>
    <row r="100" spans="1:2">
      <c r="A100" s="1">
        <v>25</v>
      </c>
      <c r="B100" s="1" t="str">
        <f>'A25'!B1</f>
        <v>Appendix Table A25: Selected OECD Countries Human Capital Stock Value</v>
      </c>
    </row>
    <row r="101" spans="1:2">
      <c r="A101" s="1">
        <f>0.26*100</f>
        <v>26</v>
      </c>
      <c r="B101" s="1" t="str">
        <f>'A26'!A1</f>
        <v>Appendix Table A26: Selected Countries Natural Capital Estimates, US$ per capita, 2010</v>
      </c>
    </row>
    <row r="102" spans="1:2">
      <c r="B102" s="1" t="str">
        <f>'A26-1'!A1</f>
        <v>Appendix Table A26-1: Selected Countries Natural Capital Estimates, US$ per capita, 2005</v>
      </c>
    </row>
    <row r="104" spans="1:2">
      <c r="B104" s="1" t="s">
        <v>684</v>
      </c>
    </row>
    <row r="105" spans="1:2" ht="15.6" customHeight="1"/>
    <row r="106" spans="1:2" ht="15.6" customHeight="1"/>
    <row r="107" spans="1:2" ht="15.6" customHeight="1"/>
    <row r="108" spans="1:2" ht="15.6" customHeight="1"/>
    <row r="109" spans="1:2" ht="15.6" customHeight="1"/>
    <row r="110" spans="1:2" ht="15.6" customHeight="1"/>
    <row r="111" spans="1:2" ht="15.6" customHeight="1"/>
    <row r="112" spans="1:2" ht="15.6" customHeight="1"/>
    <row r="113" ht="15.6" customHeight="1"/>
    <row r="114" ht="15.6" customHeight="1"/>
    <row r="115" ht="15.6" customHeight="1"/>
    <row r="116" ht="15.6" customHeight="1"/>
    <row r="117" ht="15.6" customHeight="1"/>
    <row r="118" ht="15.6" customHeight="1"/>
    <row r="119" ht="15.6" customHeight="1"/>
  </sheetData>
  <phoneticPr fontId="0" type="noConversion"/>
  <pageMargins left="0.19685039370078741" right="0" top="0.98425196850393704" bottom="0.98425196850393704" header="0.51181102362204722" footer="0.51181102362204722"/>
  <pageSetup scale="59" orientation="portrait" horizontalDpi="360" verticalDpi="300" r:id="rId1"/>
  <headerFooter alignWithMargins="0"/>
</worksheet>
</file>

<file path=xl/worksheets/sheet10.xml><?xml version="1.0" encoding="utf-8"?>
<worksheet xmlns="http://schemas.openxmlformats.org/spreadsheetml/2006/main" xmlns:r="http://schemas.openxmlformats.org/officeDocument/2006/relationships">
  <sheetPr codeName="Sheet10"/>
  <dimension ref="A1:FN56"/>
  <sheetViews>
    <sheetView view="pageBreakPreview" zoomScaleSheetLayoutView="100" workbookViewId="0">
      <pane xSplit="1" ySplit="3" topLeftCell="B22" activePane="bottomRight" state="frozen"/>
      <selection activeCell="C38" sqref="C38"/>
      <selection pane="topRight" activeCell="C38" sqref="C38"/>
      <selection pane="bottomLeft" activeCell="C38" sqref="C38"/>
      <selection pane="bottomRight" activeCell="C38" sqref="C38"/>
    </sheetView>
  </sheetViews>
  <sheetFormatPr defaultRowHeight="12.75"/>
  <cols>
    <col min="1" max="1" width="5" style="6" customWidth="1"/>
    <col min="2" max="10" width="10.7109375" style="14" customWidth="1"/>
    <col min="11" max="129" width="9.7109375" style="14" customWidth="1"/>
    <col min="130" max="137" width="9.140625" style="14"/>
    <col min="138" max="16384" width="9.140625" style="8"/>
  </cols>
  <sheetData>
    <row r="1" spans="1:170">
      <c r="B1" s="14" t="s">
        <v>298</v>
      </c>
      <c r="AC1" s="14" t="s">
        <v>308</v>
      </c>
      <c r="AU1" s="14" t="s">
        <v>308</v>
      </c>
      <c r="BM1" s="14" t="s">
        <v>308</v>
      </c>
      <c r="CE1" s="14" t="s">
        <v>308</v>
      </c>
      <c r="CW1" s="14" t="s">
        <v>308</v>
      </c>
      <c r="DO1" s="14" t="s">
        <v>308</v>
      </c>
    </row>
    <row r="2" spans="1:170">
      <c r="B2" s="14" t="s">
        <v>391</v>
      </c>
      <c r="K2" s="14" t="s">
        <v>115</v>
      </c>
      <c r="T2" s="14" t="s">
        <v>116</v>
      </c>
      <c r="AC2" s="14" t="s">
        <v>106</v>
      </c>
      <c r="AL2" s="14" t="s">
        <v>117</v>
      </c>
      <c r="AU2" s="14" t="s">
        <v>118</v>
      </c>
      <c r="BD2" s="14" t="s">
        <v>119</v>
      </c>
      <c r="BM2" s="14" t="s">
        <v>120</v>
      </c>
      <c r="BV2" s="14" t="s">
        <v>121</v>
      </c>
      <c r="CE2" s="14" t="s">
        <v>122</v>
      </c>
      <c r="CN2" s="14" t="s">
        <v>123</v>
      </c>
      <c r="CW2" s="14" t="s">
        <v>124</v>
      </c>
      <c r="DF2" s="14" t="s">
        <v>125</v>
      </c>
      <c r="DO2" s="14" t="s">
        <v>126</v>
      </c>
      <c r="DX2" s="14" t="s">
        <v>107</v>
      </c>
    </row>
    <row r="3" spans="1:170" s="11" customFormat="1" ht="89.25">
      <c r="A3" s="27" t="s">
        <v>114</v>
      </c>
      <c r="B3" s="23" t="s">
        <v>212</v>
      </c>
      <c r="C3" s="23" t="s">
        <v>213</v>
      </c>
      <c r="D3" s="23" t="s">
        <v>214</v>
      </c>
      <c r="E3" s="23" t="s">
        <v>215</v>
      </c>
      <c r="F3" s="23" t="s">
        <v>416</v>
      </c>
      <c r="G3" s="23" t="s">
        <v>417</v>
      </c>
      <c r="H3" s="23" t="s">
        <v>418</v>
      </c>
      <c r="I3" s="23" t="s">
        <v>419</v>
      </c>
      <c r="J3" s="23" t="s">
        <v>136</v>
      </c>
      <c r="K3" s="23" t="s">
        <v>212</v>
      </c>
      <c r="L3" s="23" t="s">
        <v>213</v>
      </c>
      <c r="M3" s="23" t="s">
        <v>214</v>
      </c>
      <c r="N3" s="23" t="s">
        <v>215</v>
      </c>
      <c r="O3" s="23" t="s">
        <v>216</v>
      </c>
      <c r="P3" s="23" t="s">
        <v>217</v>
      </c>
      <c r="Q3" s="23" t="s">
        <v>218</v>
      </c>
      <c r="R3" s="23" t="s">
        <v>219</v>
      </c>
      <c r="S3" s="23" t="s">
        <v>136</v>
      </c>
      <c r="T3" s="23" t="s">
        <v>212</v>
      </c>
      <c r="U3" s="23" t="s">
        <v>213</v>
      </c>
      <c r="V3" s="23" t="s">
        <v>214</v>
      </c>
      <c r="W3" s="23" t="s">
        <v>215</v>
      </c>
      <c r="X3" s="23" t="s">
        <v>216</v>
      </c>
      <c r="Y3" s="23" t="s">
        <v>217</v>
      </c>
      <c r="Z3" s="23" t="s">
        <v>218</v>
      </c>
      <c r="AA3" s="23" t="s">
        <v>219</v>
      </c>
      <c r="AB3" s="23" t="s">
        <v>136</v>
      </c>
      <c r="AC3" s="23" t="s">
        <v>212</v>
      </c>
      <c r="AD3" s="23" t="s">
        <v>213</v>
      </c>
      <c r="AE3" s="23" t="s">
        <v>214</v>
      </c>
      <c r="AF3" s="23" t="s">
        <v>215</v>
      </c>
      <c r="AG3" s="23" t="s">
        <v>216</v>
      </c>
      <c r="AH3" s="23" t="s">
        <v>217</v>
      </c>
      <c r="AI3" s="23" t="s">
        <v>218</v>
      </c>
      <c r="AJ3" s="23" t="s">
        <v>219</v>
      </c>
      <c r="AK3" s="23" t="s">
        <v>136</v>
      </c>
      <c r="AL3" s="23" t="s">
        <v>212</v>
      </c>
      <c r="AM3" s="23" t="s">
        <v>213</v>
      </c>
      <c r="AN3" s="23" t="s">
        <v>214</v>
      </c>
      <c r="AO3" s="23" t="s">
        <v>215</v>
      </c>
      <c r="AP3" s="23" t="s">
        <v>216</v>
      </c>
      <c r="AQ3" s="23" t="s">
        <v>217</v>
      </c>
      <c r="AR3" s="23" t="s">
        <v>218</v>
      </c>
      <c r="AS3" s="23" t="s">
        <v>219</v>
      </c>
      <c r="AT3" s="23" t="s">
        <v>136</v>
      </c>
      <c r="AU3" s="23" t="s">
        <v>212</v>
      </c>
      <c r="AV3" s="23" t="s">
        <v>213</v>
      </c>
      <c r="AW3" s="23" t="s">
        <v>214</v>
      </c>
      <c r="AX3" s="23" t="s">
        <v>215</v>
      </c>
      <c r="AY3" s="23" t="s">
        <v>216</v>
      </c>
      <c r="AZ3" s="23" t="s">
        <v>217</v>
      </c>
      <c r="BA3" s="23" t="s">
        <v>218</v>
      </c>
      <c r="BB3" s="23" t="s">
        <v>219</v>
      </c>
      <c r="BC3" s="23" t="s">
        <v>136</v>
      </c>
      <c r="BD3" s="23" t="s">
        <v>212</v>
      </c>
      <c r="BE3" s="23" t="s">
        <v>213</v>
      </c>
      <c r="BF3" s="23" t="s">
        <v>214</v>
      </c>
      <c r="BG3" s="23" t="s">
        <v>215</v>
      </c>
      <c r="BH3" s="23" t="s">
        <v>216</v>
      </c>
      <c r="BI3" s="23" t="s">
        <v>217</v>
      </c>
      <c r="BJ3" s="23" t="s">
        <v>218</v>
      </c>
      <c r="BK3" s="23" t="s">
        <v>219</v>
      </c>
      <c r="BL3" s="23" t="s">
        <v>136</v>
      </c>
      <c r="BM3" s="23" t="s">
        <v>212</v>
      </c>
      <c r="BN3" s="23" t="s">
        <v>213</v>
      </c>
      <c r="BO3" s="23" t="s">
        <v>214</v>
      </c>
      <c r="BP3" s="23" t="s">
        <v>215</v>
      </c>
      <c r="BQ3" s="23" t="s">
        <v>216</v>
      </c>
      <c r="BR3" s="23" t="s">
        <v>217</v>
      </c>
      <c r="BS3" s="23" t="s">
        <v>218</v>
      </c>
      <c r="BT3" s="23" t="s">
        <v>219</v>
      </c>
      <c r="BU3" s="23" t="s">
        <v>136</v>
      </c>
      <c r="BV3" s="23" t="s">
        <v>212</v>
      </c>
      <c r="BW3" s="23" t="s">
        <v>213</v>
      </c>
      <c r="BX3" s="23" t="s">
        <v>214</v>
      </c>
      <c r="BY3" s="23" t="s">
        <v>215</v>
      </c>
      <c r="BZ3" s="23" t="s">
        <v>216</v>
      </c>
      <c r="CA3" s="23" t="s">
        <v>217</v>
      </c>
      <c r="CB3" s="23" t="s">
        <v>218</v>
      </c>
      <c r="CC3" s="23" t="s">
        <v>219</v>
      </c>
      <c r="CD3" s="23" t="s">
        <v>136</v>
      </c>
      <c r="CE3" s="23" t="s">
        <v>212</v>
      </c>
      <c r="CF3" s="23" t="s">
        <v>213</v>
      </c>
      <c r="CG3" s="23" t="s">
        <v>214</v>
      </c>
      <c r="CH3" s="23" t="s">
        <v>215</v>
      </c>
      <c r="CI3" s="23" t="s">
        <v>216</v>
      </c>
      <c r="CJ3" s="23" t="s">
        <v>217</v>
      </c>
      <c r="CK3" s="23" t="s">
        <v>218</v>
      </c>
      <c r="CL3" s="23" t="s">
        <v>219</v>
      </c>
      <c r="CM3" s="23" t="s">
        <v>136</v>
      </c>
      <c r="CN3" s="23" t="s">
        <v>212</v>
      </c>
      <c r="CO3" s="23" t="s">
        <v>213</v>
      </c>
      <c r="CP3" s="23" t="s">
        <v>214</v>
      </c>
      <c r="CQ3" s="23" t="s">
        <v>215</v>
      </c>
      <c r="CR3" s="23" t="s">
        <v>216</v>
      </c>
      <c r="CS3" s="23" t="s">
        <v>217</v>
      </c>
      <c r="CT3" s="23" t="s">
        <v>218</v>
      </c>
      <c r="CU3" s="23" t="s">
        <v>219</v>
      </c>
      <c r="CV3" s="23" t="s">
        <v>136</v>
      </c>
      <c r="CW3" s="23" t="s">
        <v>212</v>
      </c>
      <c r="CX3" s="23" t="s">
        <v>213</v>
      </c>
      <c r="CY3" s="23" t="s">
        <v>214</v>
      </c>
      <c r="CZ3" s="23" t="s">
        <v>215</v>
      </c>
      <c r="DA3" s="23" t="s">
        <v>216</v>
      </c>
      <c r="DB3" s="23" t="s">
        <v>217</v>
      </c>
      <c r="DC3" s="23" t="s">
        <v>218</v>
      </c>
      <c r="DD3" s="23" t="s">
        <v>219</v>
      </c>
      <c r="DE3" s="23" t="s">
        <v>136</v>
      </c>
      <c r="DF3" s="23" t="s">
        <v>212</v>
      </c>
      <c r="DG3" s="23" t="s">
        <v>213</v>
      </c>
      <c r="DH3" s="23" t="s">
        <v>214</v>
      </c>
      <c r="DI3" s="23" t="s">
        <v>215</v>
      </c>
      <c r="DJ3" s="23" t="s">
        <v>216</v>
      </c>
      <c r="DK3" s="23" t="s">
        <v>217</v>
      </c>
      <c r="DL3" s="23" t="s">
        <v>218</v>
      </c>
      <c r="DM3" s="23" t="s">
        <v>219</v>
      </c>
      <c r="DN3" s="23" t="s">
        <v>136</v>
      </c>
      <c r="DO3" s="23" t="s">
        <v>212</v>
      </c>
      <c r="DP3" s="23" t="s">
        <v>213</v>
      </c>
      <c r="DQ3" s="23" t="s">
        <v>214</v>
      </c>
      <c r="DR3" s="23" t="s">
        <v>215</v>
      </c>
      <c r="DS3" s="23" t="s">
        <v>216</v>
      </c>
      <c r="DT3" s="23" t="s">
        <v>217</v>
      </c>
      <c r="DU3" s="23" t="s">
        <v>218</v>
      </c>
      <c r="DV3" s="23" t="s">
        <v>219</v>
      </c>
      <c r="DW3" s="23" t="s">
        <v>136</v>
      </c>
      <c r="DX3" s="23" t="s">
        <v>212</v>
      </c>
      <c r="DY3" s="23" t="s">
        <v>213</v>
      </c>
      <c r="DZ3" s="23" t="s">
        <v>214</v>
      </c>
      <c r="EA3" s="23" t="s">
        <v>215</v>
      </c>
      <c r="EB3" s="23" t="s">
        <v>216</v>
      </c>
      <c r="EC3" s="23" t="s">
        <v>217</v>
      </c>
      <c r="ED3" s="23" t="s">
        <v>218</v>
      </c>
      <c r="EE3" s="23" t="s">
        <v>219</v>
      </c>
      <c r="EF3" s="23" t="s">
        <v>136</v>
      </c>
      <c r="EG3" s="23"/>
    </row>
    <row r="4" spans="1:170" ht="12.75" customHeight="1">
      <c r="A4" s="6">
        <v>1980</v>
      </c>
      <c r="K4" s="14">
        <f>'4'!M4</f>
        <v>0.69100330387698683</v>
      </c>
      <c r="L4" s="14">
        <f>'5'!G4</f>
        <v>0.48064477608854067</v>
      </c>
      <c r="M4" s="14">
        <f>'6'!Q4</f>
        <v>0.65817668307143162</v>
      </c>
      <c r="N4" s="14">
        <f>'7'!N4</f>
        <v>0.71095797020337159</v>
      </c>
      <c r="O4" s="14">
        <f>K4*'A8-A'!I5</f>
        <v>0.19600912481212684</v>
      </c>
      <c r="P4" s="14">
        <f>L4*'A8-A'!G5</f>
        <v>0.20933351603726677</v>
      </c>
      <c r="Q4" s="14">
        <f>M4*'A8-A'!C5</f>
        <v>0.12935702907232144</v>
      </c>
      <c r="R4" s="14">
        <f>N4*'A8-A'!E5</f>
        <v>5.9916942887637034E-2</v>
      </c>
      <c r="S4" s="14">
        <f t="shared" ref="S4:S23" si="0">SUM(O4:R4)</f>
        <v>0.59461661280935207</v>
      </c>
      <c r="T4" s="14">
        <f>'4'!R4</f>
        <v>0.68214704032743723</v>
      </c>
      <c r="U4" s="14">
        <f>'5'!I4</f>
        <v>0.76427627979598101</v>
      </c>
      <c r="V4" s="14">
        <f>'6'!V4</f>
        <v>0.86016922675663032</v>
      </c>
      <c r="W4" s="14">
        <f>'7'!S4</f>
        <v>0.80503949949257947</v>
      </c>
      <c r="X4" s="14">
        <f>'A8-A'!R5</f>
        <v>0.29777858009088076</v>
      </c>
      <c r="Y4" s="14">
        <f>'A8-A'!P5</f>
        <v>0.4536964293987753</v>
      </c>
      <c r="Z4" s="14">
        <f>'A8-A'!L5</f>
        <v>0.14571867289072804</v>
      </c>
      <c r="AA4" s="14">
        <f>'A8-A'!N5</f>
        <v>0.10280631761961592</v>
      </c>
      <c r="AB4" s="14">
        <f>(T4*X4)+(U4*Y4)+(V4*Z4)+(W4*AA4)</f>
        <v>0.75798406096510762</v>
      </c>
      <c r="AC4" s="14">
        <f>'4'!W4</f>
        <v>0.62642283979330782</v>
      </c>
      <c r="AD4" s="14">
        <f>'5'!K4</f>
        <v>0.62788468726325253</v>
      </c>
      <c r="AE4" s="14">
        <f>'6'!AA4</f>
        <v>0.51114757406267397</v>
      </c>
      <c r="AF4" s="14">
        <f>'7'!X4</f>
        <v>0.79492054044868998</v>
      </c>
      <c r="AG4" s="14">
        <f>AC4*'A8-A'!AA5</f>
        <v>0.18399492212899796</v>
      </c>
      <c r="AH4" s="14">
        <f>AD4*'A8-A'!Y5</f>
        <v>0.27177034519140575</v>
      </c>
      <c r="AI4" s="14">
        <f>AE4*'A8-A'!U5</f>
        <v>9.7926432079908143E-2</v>
      </c>
      <c r="AJ4" s="14">
        <f>AF4*'A8-A'!W5</f>
        <v>6.5072568407545897E-2</v>
      </c>
      <c r="AK4" s="14">
        <f t="shared" ref="AK4:AK23" si="1">SUM(AG4:AJ4)</f>
        <v>0.61876426780785776</v>
      </c>
      <c r="AL4" s="14">
        <f>'4'!AB4</f>
        <v>0.73802680813663957</v>
      </c>
      <c r="AM4" s="14">
        <f>'5'!M4</f>
        <v>0.74901774572926227</v>
      </c>
      <c r="AN4" s="14">
        <f>'6'!AF4</f>
        <v>0.81013179306459626</v>
      </c>
      <c r="AO4" s="14">
        <f>'7'!AC4</f>
        <v>0.62667344921087209</v>
      </c>
      <c r="AP4" s="14">
        <f>'A8-A'!AJ5</f>
        <v>0.29216281886406287</v>
      </c>
      <c r="AQ4" s="14">
        <f>'A8-A'!AH5</f>
        <v>0.45126568060682082</v>
      </c>
      <c r="AR4" s="14">
        <f>'A8-A'!AD5</f>
        <v>0.16045550014230189</v>
      </c>
      <c r="AS4" s="14">
        <f>'A8-A'!AF5</f>
        <v>9.6116000386814504E-2</v>
      </c>
      <c r="AT4" s="14">
        <f>(AL4*AP4)+(AM4*AQ4)+(AN4*AR4)+(AO4*AS4)</f>
        <v>0.74385344299966782</v>
      </c>
      <c r="AU4" s="14">
        <f>'4'!AG4</f>
        <v>0.73579331406906001</v>
      </c>
      <c r="AV4" s="14">
        <f>'5'!O4</f>
        <v>0.71181116593066984</v>
      </c>
      <c r="AW4" s="14">
        <f>'6'!AK4</f>
        <v>0.88576155384101229</v>
      </c>
      <c r="AX4" s="14">
        <f>'7'!AH4</f>
        <v>0.83437040417143304</v>
      </c>
      <c r="AY4" s="14">
        <f>'A8-A'!AS5</f>
        <v>0.30044622581798974</v>
      </c>
      <c r="AZ4" s="14">
        <f>'A8-A'!AQ5</f>
        <v>0.44393599981761694</v>
      </c>
      <c r="BA4" s="14">
        <f>'A8-A'!AM5</f>
        <v>0.16116528235298816</v>
      </c>
      <c r="BB4" s="14">
        <f>'A8-A'!AO5</f>
        <v>9.4452492011405126E-2</v>
      </c>
      <c r="BC4" s="14">
        <f>(AU4*AY4)+(AV4*AZ4)+(AW4*BA4)+(AX4*BB4)</f>
        <v>0.75862730067969886</v>
      </c>
      <c r="BD4" s="14">
        <f>'4'!AL4</f>
        <v>0.71423366447941927</v>
      </c>
      <c r="BE4" s="14">
        <f>'5'!Q4</f>
        <v>0.70014228255435473</v>
      </c>
      <c r="BF4" s="14">
        <f>'6'!AP4</f>
        <v>0.83555749629774667</v>
      </c>
      <c r="BG4" s="14">
        <f>'7'!AM4</f>
        <v>0.55315786894266417</v>
      </c>
      <c r="BH4" s="14">
        <f>'A8-A'!BB5</f>
        <v>0.26624329611385161</v>
      </c>
      <c r="BI4" s="14">
        <f>'A8-A'!AZ5</f>
        <v>0.41797848494231782</v>
      </c>
      <c r="BJ4" s="14">
        <f>'A8-A'!AV5</f>
        <v>0.22874812431317629</v>
      </c>
      <c r="BK4" s="14">
        <f>'A8-A'!AX5</f>
        <v>8.7030094630654323E-2</v>
      </c>
      <c r="BL4" s="14">
        <f>(BD4*BH4)+(BE4*BI4)+(BF4*BJ4)+(BG4*BK4)</f>
        <v>0.72207792724629516</v>
      </c>
      <c r="BM4" s="14">
        <f>'4'!AQ4</f>
        <v>0.79373494422117608</v>
      </c>
      <c r="BN4" s="14">
        <f>'5'!S4</f>
        <v>0.57622944262986808</v>
      </c>
      <c r="BO4" s="14">
        <f>'6'!AU4</f>
        <v>0.87794945837402372</v>
      </c>
      <c r="BP4" s="14">
        <f>'7'!AR4</f>
        <v>0.76428398344657311</v>
      </c>
      <c r="BQ4" s="14">
        <f>BM4*'A8-A'!BK5</f>
        <v>0.19499427525597185</v>
      </c>
      <c r="BR4" s="14">
        <f>BN4*'A8-A'!BI5</f>
        <v>0.27144516817962544</v>
      </c>
      <c r="BS4" s="14">
        <f>BO4*'A8-A'!BE5</f>
        <v>0.15953272134748456</v>
      </c>
      <c r="BT4" s="14">
        <f>BP4*'A8-A'!BG5</f>
        <v>7.7614059521110793E-2</v>
      </c>
      <c r="BU4" s="14">
        <f t="shared" ref="BU4:BU23" si="2">SUM(BQ4:BT4)</f>
        <v>0.7035862243041926</v>
      </c>
      <c r="BV4" s="14">
        <f>'4'!AV4</f>
        <v>0.58712236503191884</v>
      </c>
      <c r="BW4" s="14">
        <f>'5'!U4</f>
        <v>0.76958174823394765</v>
      </c>
      <c r="BX4" s="14">
        <f>'6'!AZ4</f>
        <v>0.91372236829381459</v>
      </c>
      <c r="BY4" s="14">
        <f>'7'!AW4</f>
        <v>0.77805904466349807</v>
      </c>
      <c r="BZ4" s="14">
        <f>'A8-A'!BT5</f>
        <v>0.2892959400144014</v>
      </c>
      <c r="CA4" s="14">
        <f>'A8-A'!BR5</f>
        <v>0.44797505126357356</v>
      </c>
      <c r="CB4" s="14">
        <f>'A8-A'!BN5</f>
        <v>0.16142982561055944</v>
      </c>
      <c r="CC4" s="14">
        <f>'A8-A'!BP5</f>
        <v>0.10129918311146574</v>
      </c>
      <c r="CD4" s="14">
        <f>(BV4*BZ4)+(BW4*CA4)+(BX4*CB4)+(BY4*CC4)</f>
        <v>0.74092432781903839</v>
      </c>
      <c r="CE4" s="14">
        <f>'4'!BA4</f>
        <v>0.78722413358806298</v>
      </c>
      <c r="CF4" s="14">
        <f>'5'!W4</f>
        <v>0.61696028900667377</v>
      </c>
      <c r="CG4" s="14">
        <f>'6'!BE4</f>
        <v>0.90621164511099384</v>
      </c>
      <c r="CH4" s="14">
        <f>'7'!BB4</f>
        <v>0.8039718055559858</v>
      </c>
      <c r="CI4" s="14">
        <f>'A8-A'!CC5</f>
        <v>0.29186440782100714</v>
      </c>
      <c r="CJ4" s="14">
        <f>'A8-A'!CA5</f>
        <v>0.44112614802239769</v>
      </c>
      <c r="CK4" s="14">
        <f>'A8-A'!BW5</f>
        <v>0.17944173561869894</v>
      </c>
      <c r="CL4" s="14">
        <f>'A8-A'!BY5</f>
        <v>8.7567708537896236E-2</v>
      </c>
      <c r="CM4" s="14">
        <f>(CE4*CI4)+(CF4*CJ4)+(CG4*CK4)+(CH4*CL4)</f>
        <v>0.73493418052259052</v>
      </c>
      <c r="CN4" s="14">
        <f>'4'!BF4</f>
        <v>0.80987157503861074</v>
      </c>
      <c r="CO4" s="14">
        <f>'5'!Y4</f>
        <v>0.91439133729903865</v>
      </c>
      <c r="CP4" s="14">
        <f>'6'!BJ4</f>
        <v>0.85560022437200034</v>
      </c>
      <c r="CQ4" s="14">
        <f>'7'!BG4</f>
        <v>0.78437015981238967</v>
      </c>
      <c r="CR4" s="14">
        <f>CN4*'A8-A'!CL5</f>
        <v>0.21504607742886983</v>
      </c>
      <c r="CS4" s="14">
        <f>CO4*'A8-A'!CJ5</f>
        <v>0.3849378346023023</v>
      </c>
      <c r="CT4" s="14">
        <f>CP4*'A8-A'!CF5</f>
        <v>0.19087263515330077</v>
      </c>
      <c r="CU4" s="14">
        <f>CQ4*'A8-A'!CH5</f>
        <v>7.0911419432874115E-2</v>
      </c>
      <c r="CV4" s="14">
        <f t="shared" ref="CV4:CV23" si="3">SUM(CR4:CU4)</f>
        <v>0.861767966617347</v>
      </c>
      <c r="CW4" s="14">
        <f>'4'!BK4</f>
        <v>0.55067462604585671</v>
      </c>
      <c r="CX4" s="14">
        <f>'5'!AA4</f>
        <v>0.7523613994326791</v>
      </c>
      <c r="CY4" s="14">
        <f>'6'!BO4</f>
        <v>0.89759452810098495</v>
      </c>
      <c r="CZ4" s="14">
        <f>'7'!BL4</f>
        <v>0.66453323210669946</v>
      </c>
      <c r="DA4" s="14">
        <f>'A8-A'!CU5</f>
        <v>0.27127111550300065</v>
      </c>
      <c r="DB4" s="14">
        <f>'A8-A'!CS5</f>
        <v>0.43053045941255574</v>
      </c>
      <c r="DC4" s="14">
        <f>'A8-A'!CO5</f>
        <v>0.20426948177288118</v>
      </c>
      <c r="DD4" s="14">
        <f>'A8-A'!CQ5</f>
        <v>9.3928943311562457E-2</v>
      </c>
      <c r="DE4" s="14">
        <f>(CW4*DA4)+(CX4*DB4)+(CY4*DC4)+(CZ4*DD4)</f>
        <v>0.7190666924132435</v>
      </c>
      <c r="DF4" s="14">
        <f>'4'!BP4</f>
        <v>0.80080886116799976</v>
      </c>
      <c r="DG4" s="14">
        <f>'5'!AC4</f>
        <v>0.8679040124441213</v>
      </c>
      <c r="DH4" s="14">
        <f>'6'!BT4</f>
        <v>0.87735403377317256</v>
      </c>
      <c r="DI4" s="14">
        <f>'7'!BQ4</f>
        <v>0.90356979608832955</v>
      </c>
      <c r="DJ4" s="14">
        <f>DF4*'A8-A'!DD5</f>
        <v>0.23042161146712084</v>
      </c>
      <c r="DK4" s="14">
        <f>DG4*'A8-A'!DB5</f>
        <v>0.38949131747272525</v>
      </c>
      <c r="DL4" s="14">
        <f>DH4*'A8-A'!CX5</f>
        <v>0.14235659396932587</v>
      </c>
      <c r="DM4" s="14">
        <f>DI4*'A8-A'!CZ5</f>
        <v>9.1472742349151037E-2</v>
      </c>
      <c r="DN4" s="14">
        <f t="shared" ref="DN4:DN23" si="4">SUM(DJ4:DM4)</f>
        <v>0.85374226525832297</v>
      </c>
      <c r="DO4" s="14">
        <f>'4'!BU4</f>
        <v>0.68428973900259671</v>
      </c>
      <c r="DP4" s="14">
        <f>'5'!AE4</f>
        <v>0.82520451949834894</v>
      </c>
      <c r="DQ4" s="14">
        <f>'6'!BY4</f>
        <v>0.82754153067296576</v>
      </c>
      <c r="DR4" s="14">
        <f>'7'!BV4</f>
        <v>0.79437174829363233</v>
      </c>
      <c r="DS4" s="14">
        <f>DO4*'A8-A'!DM5</f>
        <v>0.19091109701138104</v>
      </c>
      <c r="DT4" s="14">
        <f>DP4*'A8-A'!DK5</f>
        <v>0.35945597961093662</v>
      </c>
      <c r="DU4" s="14">
        <f>DQ4*'A8-A'!DG5</f>
        <v>0.1560402907964013</v>
      </c>
      <c r="DV4" s="14">
        <f>DR4*'A8-A'!DI5</f>
        <v>7.6937519155208176E-2</v>
      </c>
      <c r="DW4" s="14">
        <f t="shared" ref="DW4:DW23" si="5">SUM(DS4:DV4)</f>
        <v>0.7833448865739272</v>
      </c>
      <c r="DX4" s="14">
        <f>'4'!BZ4</f>
        <v>0.61997970762154819</v>
      </c>
      <c r="DY4" s="14">
        <f>'5'!AG4</f>
        <v>8.3333333333333384E-2</v>
      </c>
      <c r="DZ4" s="14">
        <f>'6'!CD4</f>
        <v>0.19542173176693697</v>
      </c>
      <c r="EA4" s="14">
        <f>'7'!CA4</f>
        <v>0.52179244964561944</v>
      </c>
      <c r="EB4" s="14">
        <f>DX4*'A8-A'!DV5</f>
        <v>0.1784769952024429</v>
      </c>
      <c r="EC4" s="14">
        <f>DY4*'A8-A'!DT5</f>
        <v>3.6285232685494544E-2</v>
      </c>
      <c r="ED4" s="14">
        <f>DZ4*'A8-A'!DP5</f>
        <v>3.7410362565381335E-2</v>
      </c>
      <c r="EE4" s="14">
        <f>EA4*'A8-A'!DR5</f>
        <v>4.449202678531413E-2</v>
      </c>
      <c r="EF4" s="14">
        <f t="shared" ref="EF4:EF23" si="6">SUM(EB4:EE4)</f>
        <v>0.29666461723863291</v>
      </c>
    </row>
    <row r="5" spans="1:170" ht="12.75" customHeight="1">
      <c r="A5" s="6">
        <v>1981</v>
      </c>
      <c r="B5" s="14">
        <f>'4'!H5</f>
        <v>0.72486451694841347</v>
      </c>
      <c r="C5" s="14">
        <f>'5'!E5</f>
        <v>0.69093717634027285</v>
      </c>
      <c r="D5" s="14">
        <f>'6'!L5</f>
        <v>0.58012734648665298</v>
      </c>
      <c r="E5" s="14">
        <f>'7'!I5</f>
        <v>0.79279757295247466</v>
      </c>
      <c r="F5" s="14">
        <f>'A8-A'!AA6</f>
        <v>0.2954642993641633</v>
      </c>
      <c r="G5" s="14">
        <f>'A8-A'!Y6</f>
        <v>0.43368309613962869</v>
      </c>
      <c r="H5" s="14">
        <f>'A8-A'!U6</f>
        <v>0.18889275420247675</v>
      </c>
      <c r="I5" s="14">
        <f>'A8-A'!W6</f>
        <v>8.1959850293731304E-2</v>
      </c>
      <c r="J5" s="14">
        <f>B5*F5+C5*G5+D5*H5+E5*I5</f>
        <v>0.6883787831657846</v>
      </c>
      <c r="K5" s="14">
        <f>'4'!M5</f>
        <v>0.69611896350759672</v>
      </c>
      <c r="L5" s="14">
        <f>'5'!G5</f>
        <v>0.4980599993830091</v>
      </c>
      <c r="M5" s="14">
        <f>'6'!Q5</f>
        <v>0.64823084034821921</v>
      </c>
      <c r="N5" s="14">
        <f>'7'!N5</f>
        <v>0.71095797020337159</v>
      </c>
      <c r="O5" s="14">
        <f>K5*'A8-A'!I6</f>
        <v>0.19793404022268299</v>
      </c>
      <c r="P5" s="14">
        <f>L5*'A8-A'!G6</f>
        <v>0.21692173235539028</v>
      </c>
      <c r="Q5" s="14">
        <f>M5*'A8-A'!C6</f>
        <v>0.12740430058841232</v>
      </c>
      <c r="R5" s="14">
        <f>N5*'A8-A'!E6</f>
        <v>5.9425931838192281E-2</v>
      </c>
      <c r="S5" s="14">
        <f>SUM(O5:R5)</f>
        <v>0.60168600500467795</v>
      </c>
      <c r="T5" s="14">
        <f>'4'!R5</f>
        <v>0.61723586088786608</v>
      </c>
      <c r="U5" s="14">
        <f>'5'!I5</f>
        <v>0.76437202329198595</v>
      </c>
      <c r="V5" s="14">
        <f>'6'!V5</f>
        <v>0.85973975745241027</v>
      </c>
      <c r="W5" s="14">
        <f>'7'!S5</f>
        <v>0.80503949949257947</v>
      </c>
      <c r="X5" s="14">
        <f>'A8-A'!R6</f>
        <v>0.29849315768961754</v>
      </c>
      <c r="Y5" s="14">
        <f>'A8-A'!P6</f>
        <v>0.45264664192730109</v>
      </c>
      <c r="Z5" s="14">
        <f>'A8-A'!L6</f>
        <v>0.14538150110085249</v>
      </c>
      <c r="AA5" s="14">
        <f>'A8-A'!N6</f>
        <v>0.1034786992822289</v>
      </c>
      <c r="AB5" s="14">
        <f t="shared" ref="AB5:AB25" si="7">(T5*X5)+(U5*Y5)+(V5*Z5)+(W5*AA5)</f>
        <v>0.73852580745480578</v>
      </c>
      <c r="AC5" s="14">
        <f>'4'!W5</f>
        <v>0.62410837263555996</v>
      </c>
      <c r="AD5" s="14">
        <f>'5'!K5</f>
        <v>0.64396638231037662</v>
      </c>
      <c r="AE5" s="14">
        <f>'6'!AA5</f>
        <v>0.54569861418970789</v>
      </c>
      <c r="AF5" s="14">
        <f>'7'!X5</f>
        <v>0.79833131006479707</v>
      </c>
      <c r="AG5" s="14">
        <f>AC5*'A8-A'!AA6</f>
        <v>0.18440174304807386</v>
      </c>
      <c r="AH5" s="14">
        <f>AD5*'A8-A'!Y6</f>
        <v>0.27927733449019992</v>
      </c>
      <c r="AI5" s="14">
        <f>AE5*'A8-A'!U6</f>
        <v>0.10307851419876868</v>
      </c>
      <c r="AJ5" s="14">
        <f>AF5*'A8-A'!W6</f>
        <v>6.543111465770915E-2</v>
      </c>
      <c r="AK5" s="14">
        <f t="shared" si="1"/>
        <v>0.63218870639475155</v>
      </c>
      <c r="AL5" s="14">
        <f>'4'!AB5</f>
        <v>0.6484078462687386</v>
      </c>
      <c r="AM5" s="14">
        <f>'5'!M5</f>
        <v>0.75593031133840638</v>
      </c>
      <c r="AN5" s="14">
        <f>'6'!AF5</f>
        <v>0.80284431705636117</v>
      </c>
      <c r="AO5" s="14">
        <f>'7'!AC5</f>
        <v>0.62667344921087209</v>
      </c>
      <c r="AP5" s="14">
        <f>'A8-A'!AJ6</f>
        <v>0.29367971018615352</v>
      </c>
      <c r="AQ5" s="14">
        <f>'A8-A'!AH6</f>
        <v>0.45043776373308536</v>
      </c>
      <c r="AR5" s="14">
        <f>'A8-A'!AD6</f>
        <v>0.16016111964371657</v>
      </c>
      <c r="AS5" s="14">
        <f>'A8-A'!AF6</f>
        <v>9.5721406437044604E-2</v>
      </c>
      <c r="AT5" s="14">
        <f t="shared" ref="AT5:AT25" si="8">(AL5*AP5)+(AM5*AQ5)+(AN5*AR5)+(AO5*AS5)</f>
        <v>0.71949429600651826</v>
      </c>
      <c r="AU5" s="14">
        <f>'4'!AG5</f>
        <v>0.72584808494693143</v>
      </c>
      <c r="AV5" s="14">
        <f>'5'!O5</f>
        <v>0.73111481263091849</v>
      </c>
      <c r="AW5" s="14">
        <f>'6'!AK5</f>
        <v>0.88576155384101229</v>
      </c>
      <c r="AX5" s="14">
        <f>'7'!AH5</f>
        <v>0.83437040417143304</v>
      </c>
      <c r="AY5" s="14">
        <f>'A8-A'!AS6</f>
        <v>0.30093482171636388</v>
      </c>
      <c r="AZ5" s="14">
        <f>'A8-A'!AQ6</f>
        <v>0.44359474334057808</v>
      </c>
      <c r="BA5" s="14">
        <f>'A8-A'!AM6</f>
        <v>0.16104139355708211</v>
      </c>
      <c r="BB5" s="14">
        <f>'A8-A'!AO6</f>
        <v>9.4429041385976006E-2</v>
      </c>
      <c r="BC5" s="14">
        <f t="shared" ref="BC5:BC25" si="9">(AU5*AY5)+(AV5*AZ5)+(AW5*BA5)+(AX5*BB5)</f>
        <v>0.7641847241147568</v>
      </c>
      <c r="BD5" s="14">
        <f>'4'!AL5</f>
        <v>0.69679155523299197</v>
      </c>
      <c r="BE5" s="14">
        <f>'5'!Q5</f>
        <v>0.70585286456699325</v>
      </c>
      <c r="BF5" s="14">
        <f>'6'!AP5</f>
        <v>0.83187919258484611</v>
      </c>
      <c r="BG5" s="14">
        <f>'7'!AM5</f>
        <v>0.54357541870977455</v>
      </c>
      <c r="BH5" s="14">
        <f>'A8-A'!BB6</f>
        <v>0.25077787931670881</v>
      </c>
      <c r="BI5" s="14">
        <f>'A8-A'!AZ6</f>
        <v>0.39049426539738441</v>
      </c>
      <c r="BJ5" s="14">
        <f>'A8-A'!AV6</f>
        <v>0.27626176740846481</v>
      </c>
      <c r="BK5" s="14">
        <f>'A8-A'!AX6</f>
        <v>8.2466087877441918E-2</v>
      </c>
      <c r="BL5" s="14">
        <f t="shared" ref="BL5:BL25" si="10">(BD5*BH5)+(BE5*BI5)+(BF5*BJ5)+(BG5*BK5)</f>
        <v>0.72501435863600239</v>
      </c>
      <c r="BM5" s="14">
        <f>'4'!AQ5</f>
        <v>0.75706145738735919</v>
      </c>
      <c r="BN5" s="14">
        <f>'5'!S5</f>
        <v>0.58795851320541737</v>
      </c>
      <c r="BO5" s="14">
        <f>'6'!AU5</f>
        <v>0.88777000831904973</v>
      </c>
      <c r="BP5" s="14">
        <f>'7'!AR5</f>
        <v>0.76428398344657311</v>
      </c>
      <c r="BQ5" s="14">
        <f>BM5*'A8-A'!BK6</f>
        <v>0.18882584013241735</v>
      </c>
      <c r="BR5" s="14">
        <f>BN5*'A8-A'!BI6</f>
        <v>0.27755775466466459</v>
      </c>
      <c r="BS5" s="14">
        <f>BO5*'A8-A'!BE6</f>
        <v>0.1545723677342235</v>
      </c>
      <c r="BT5" s="14">
        <f>BP5*'A8-A'!BG6</f>
        <v>7.9789095781244518E-2</v>
      </c>
      <c r="BU5" s="14">
        <f t="shared" si="2"/>
        <v>0.70074505831254996</v>
      </c>
      <c r="BV5" s="14">
        <f>'4'!AV5</f>
        <v>0.5797133246239925</v>
      </c>
      <c r="BW5" s="14">
        <f>'5'!U5</f>
        <v>0.76895195330965938</v>
      </c>
      <c r="BX5" s="14">
        <f>'6'!AZ5</f>
        <v>0.91324578184203409</v>
      </c>
      <c r="BY5" s="14">
        <f>'7'!AW5</f>
        <v>0.77805904466349807</v>
      </c>
      <c r="BZ5" s="14">
        <f>'A8-A'!BT6</f>
        <v>0.29072968362725593</v>
      </c>
      <c r="CA5" s="14">
        <f>'A8-A'!BR6</f>
        <v>0.44646662635554391</v>
      </c>
      <c r="CB5" s="14">
        <f>'A8-A'!BN6</f>
        <v>0.16088625790703887</v>
      </c>
      <c r="CC5" s="14">
        <f>'A8-A'!BP6</f>
        <v>0.10191743211016135</v>
      </c>
      <c r="CD5" s="14">
        <f t="shared" ref="CD5:CD25" si="11">(BV5*BZ5)+(BW5*CA5)+(BX5*CB5)+(BY5*CC5)</f>
        <v>0.73807773213824934</v>
      </c>
      <c r="CE5" s="14">
        <f>'4'!BA5</f>
        <v>0.72455888549499714</v>
      </c>
      <c r="CF5" s="14">
        <f>'5'!W5</f>
        <v>0.64399406261954695</v>
      </c>
      <c r="CG5" s="14">
        <f>'6'!BE5</f>
        <v>0.90447899293481937</v>
      </c>
      <c r="CH5" s="14">
        <f>'7'!BB5</f>
        <v>0.8039718055559858</v>
      </c>
      <c r="CI5" s="14">
        <f>'A8-A'!CC6</f>
        <v>0.2931862380745518</v>
      </c>
      <c r="CJ5" s="14">
        <f>'A8-A'!CA6</f>
        <v>0.44024007746022792</v>
      </c>
      <c r="CK5" s="14">
        <f>'A8-A'!BW6</f>
        <v>0.17908129894934899</v>
      </c>
      <c r="CL5" s="14">
        <f>'A8-A'!BY6</f>
        <v>8.749238551587124E-2</v>
      </c>
      <c r="CM5" s="14">
        <f t="shared" ref="CM5:CM25" si="12">(CE5*CI5)+(CF5*CJ5)+(CG5*CK5)+(CH5*CL5)</f>
        <v>0.7282593739960862</v>
      </c>
      <c r="CN5" s="14">
        <f>'4'!BF5</f>
        <v>0.80927096944619059</v>
      </c>
      <c r="CO5" s="14">
        <f>'5'!Y5</f>
        <v>0.91666666666666663</v>
      </c>
      <c r="CP5" s="14">
        <f>'6'!BJ5</f>
        <v>0.85074765030346922</v>
      </c>
      <c r="CQ5" s="14">
        <f>'7'!BG5</f>
        <v>0.78117716085784039</v>
      </c>
      <c r="CR5" s="14">
        <f>CN5*'A8-A'!CL6</f>
        <v>0.21834839114008645</v>
      </c>
      <c r="CS5" s="14">
        <f>CO5*'A8-A'!CJ6</f>
        <v>0.3905841826385682</v>
      </c>
      <c r="CT5" s="14">
        <f>CP5*'A8-A'!CF6</f>
        <v>0.18208839792636239</v>
      </c>
      <c r="CU5" s="14">
        <f>CQ5*'A8-A'!CH6</f>
        <v>7.0357524085336048E-2</v>
      </c>
      <c r="CV5" s="14">
        <f t="shared" si="3"/>
        <v>0.86137849579035297</v>
      </c>
      <c r="CW5" s="14">
        <f>'4'!BK5</f>
        <v>0.48926712401824302</v>
      </c>
      <c r="CX5" s="14">
        <f>'5'!AA5</f>
        <v>0.7466777051565332</v>
      </c>
      <c r="CY5" s="14">
        <f>'6'!BO5</f>
        <v>0.89682133378877316</v>
      </c>
      <c r="CZ5" s="14">
        <f>'7'!BL5</f>
        <v>0.71242164314040202</v>
      </c>
      <c r="DA5" s="14">
        <f>'A8-A'!CU6</f>
        <v>0.27277082672161018</v>
      </c>
      <c r="DB5" s="14">
        <f>'A8-A'!CS6</f>
        <v>0.4315892597483284</v>
      </c>
      <c r="DC5" s="14">
        <f>'A8-A'!CO6</f>
        <v>0.20074961518583728</v>
      </c>
      <c r="DD5" s="14">
        <f>'A8-A'!CQ6</f>
        <v>9.4890298344223994E-2</v>
      </c>
      <c r="DE5" s="14">
        <f t="shared" ref="DE5:DE25" si="13">(CW5*DA5)+(CX5*DB5)+(CY5*DC5)+(CZ5*DD5)</f>
        <v>0.70335431585827013</v>
      </c>
      <c r="DF5" s="14">
        <f>'4'!BP5</f>
        <v>0.78630525988241051</v>
      </c>
      <c r="DG5" s="14">
        <f>'5'!AC5</f>
        <v>0.8627952824965599</v>
      </c>
      <c r="DH5" s="14">
        <f>'6'!BT5</f>
        <v>0.86604507182528712</v>
      </c>
      <c r="DI5" s="14">
        <f>'7'!BQ5</f>
        <v>0.90814937966960052</v>
      </c>
      <c r="DJ5" s="14">
        <f>DF5*'A8-A'!DD6</f>
        <v>0.22722078713509186</v>
      </c>
      <c r="DK5" s="14">
        <f>DG5*'A8-A'!DB6</f>
        <v>0.38776472368687664</v>
      </c>
      <c r="DL5" s="14">
        <f>DH5*'A8-A'!CX6</f>
        <v>0.13954761318261624</v>
      </c>
      <c r="DM5" s="14">
        <f>DI5*'A8-A'!CZ6</f>
        <v>9.1238852645141102E-2</v>
      </c>
      <c r="DN5" s="14">
        <f t="shared" si="4"/>
        <v>0.84577197664972581</v>
      </c>
      <c r="DO5" s="14">
        <f>'4'!BU5</f>
        <v>0.59302028372768301</v>
      </c>
      <c r="DP5" s="14">
        <f>'5'!AE5</f>
        <v>0.82623612375000932</v>
      </c>
      <c r="DQ5" s="14">
        <f>'6'!BY5</f>
        <v>0.82658526469769655</v>
      </c>
      <c r="DR5" s="14">
        <f>'7'!BV5</f>
        <v>0.80741220478657527</v>
      </c>
      <c r="DS5" s="14">
        <f>DO5*'A8-A'!DM6</f>
        <v>0.1665284180348188</v>
      </c>
      <c r="DT5" s="14">
        <f>DP5*'A8-A'!DK6</f>
        <v>0.36043546529739251</v>
      </c>
      <c r="DU5" s="14">
        <f>DQ5*'A8-A'!DG6</f>
        <v>0.15406222579847456</v>
      </c>
      <c r="DV5" s="14">
        <f>DR5*'A8-A'!DI6</f>
        <v>7.7967091921444576E-2</v>
      </c>
      <c r="DW5" s="14">
        <f t="shared" si="5"/>
        <v>0.75899320105213053</v>
      </c>
      <c r="DX5" s="14">
        <f>'4'!BZ5</f>
        <v>0.60953096133169438</v>
      </c>
      <c r="DY5" s="14">
        <f>'5'!AG5</f>
        <v>0.13006636182049566</v>
      </c>
      <c r="DZ5" s="14">
        <f>'6'!CD5</f>
        <v>0.16035526866568417</v>
      </c>
      <c r="EA5" s="14">
        <f>'7'!CA5</f>
        <v>0.53300356704576524</v>
      </c>
      <c r="EB5" s="14">
        <f>DX5*'A8-A'!DV6</f>
        <v>0.17615231611952945</v>
      </c>
      <c r="EC5" s="14">
        <f>DY5*'A8-A'!DT6</f>
        <v>5.6748643464418554E-2</v>
      </c>
      <c r="ED5" s="14">
        <f>DZ5*'A8-A'!DP6</f>
        <v>3.048332636191101E-2</v>
      </c>
      <c r="EE5" s="14">
        <f>EA5*'A8-A'!DR6</f>
        <v>4.5091837794443333E-2</v>
      </c>
      <c r="EF5" s="14">
        <f t="shared" si="6"/>
        <v>0.30847612374030231</v>
      </c>
      <c r="FN5" s="8">
        <f>'[1]1'!$CN19</f>
        <v>17319.597888179673</v>
      </c>
    </row>
    <row r="6" spans="1:170" ht="12.75" customHeight="1">
      <c r="A6" s="6">
        <v>1982</v>
      </c>
      <c r="B6" s="14">
        <f>'4'!H6</f>
        <v>0.62217608207551289</v>
      </c>
      <c r="C6" s="14">
        <f>'5'!E6</f>
        <v>0.63641028110290776</v>
      </c>
      <c r="D6" s="14">
        <f>'6'!L6</f>
        <v>0.55845864612241458</v>
      </c>
      <c r="E6" s="14">
        <f>'7'!I6</f>
        <v>0.85563507990610321</v>
      </c>
      <c r="F6" s="14">
        <f>'A8-A'!AA7</f>
        <v>0.29676475655348356</v>
      </c>
      <c r="G6" s="14">
        <f>'A8-A'!Y7</f>
        <v>0.43464356589565017</v>
      </c>
      <c r="H6" s="14">
        <f>'A8-A'!U7</f>
        <v>0.18646657349239204</v>
      </c>
      <c r="I6" s="14">
        <f>'A8-A'!W7</f>
        <v>8.212510405847423E-2</v>
      </c>
      <c r="J6" s="14">
        <f t="shared" ref="J6:J35" si="14">B6*F6+C6*G6+D6*H6+E6*I6</f>
        <v>0.63565455763477741</v>
      </c>
      <c r="K6" s="14">
        <f>'4'!M6</f>
        <v>0.65880960447566494</v>
      </c>
      <c r="L6" s="14">
        <f>'5'!G6</f>
        <v>0.48127172146919223</v>
      </c>
      <c r="M6" s="14">
        <f>'6'!Q6</f>
        <v>0.61290394905360035</v>
      </c>
      <c r="N6" s="14">
        <f>'7'!N6</f>
        <v>0.71778063806093084</v>
      </c>
      <c r="O6" s="14">
        <f>K6*'A8-A'!I7</f>
        <v>0.18816308568274207</v>
      </c>
      <c r="P6" s="14">
        <f>L6*'A8-A'!G7</f>
        <v>0.20996647858841397</v>
      </c>
      <c r="Q6" s="14">
        <f>M6*'A8-A'!C7</f>
        <v>0.11944444793189304</v>
      </c>
      <c r="R6" s="14">
        <f>N6*'A8-A'!E7</f>
        <v>5.9742442254272415E-2</v>
      </c>
      <c r="S6" s="14">
        <f>SUM(O6:R6)</f>
        <v>0.57731645445732149</v>
      </c>
      <c r="T6" s="14">
        <f>'4'!R6</f>
        <v>0.56790613894780639</v>
      </c>
      <c r="U6" s="14">
        <f>'5'!I6</f>
        <v>0.76470572926250624</v>
      </c>
      <c r="V6" s="14">
        <f>'6'!V6</f>
        <v>0.85973975745241027</v>
      </c>
      <c r="W6" s="14">
        <f>'7'!S6</f>
        <v>0.80503949949257947</v>
      </c>
      <c r="X6" s="14">
        <f>'A8-A'!R7</f>
        <v>0.29919476324660937</v>
      </c>
      <c r="Y6" s="14">
        <f>'A8-A'!P7</f>
        <v>0.45124148380884371</v>
      </c>
      <c r="Z6" s="14">
        <f>'A8-A'!L7</f>
        <v>0.14493019101120824</v>
      </c>
      <c r="AA6" s="14">
        <f>'A8-A'!N7</f>
        <v>0.10463356193333864</v>
      </c>
      <c r="AB6" s="14">
        <f t="shared" si="7"/>
        <v>0.72381788833477068</v>
      </c>
      <c r="AC6" s="14">
        <f>'4'!W6</f>
        <v>0.53206551125570944</v>
      </c>
      <c r="AD6" s="14">
        <f>'5'!K6</f>
        <v>0.63078660371640194</v>
      </c>
      <c r="AE6" s="14">
        <f>'6'!AA6</f>
        <v>0.53509363336967253</v>
      </c>
      <c r="AF6" s="14">
        <f>'7'!X6</f>
        <v>0.84128434072080471</v>
      </c>
      <c r="AG6" s="14">
        <f>AC6*'A8-A'!AA7</f>
        <v>0.15789829191830537</v>
      </c>
      <c r="AH6" s="14">
        <f>AD6*'A8-A'!Y7</f>
        <v>0.2741673387585033</v>
      </c>
      <c r="AI6" s="14">
        <f>AE6*'A8-A'!U7</f>
        <v>9.9777076312037125E-2</v>
      </c>
      <c r="AJ6" s="14">
        <f>AF6*'A8-A'!W7</f>
        <v>6.9090564024460982E-2</v>
      </c>
      <c r="AK6" s="14">
        <f t="shared" si="1"/>
        <v>0.60093327101330685</v>
      </c>
      <c r="AL6" s="14">
        <f>'4'!AB6</f>
        <v>0.6332560899005879</v>
      </c>
      <c r="AM6" s="14">
        <f>'5'!M6</f>
        <v>0.76085464480152254</v>
      </c>
      <c r="AN6" s="14">
        <f>'6'!AF6</f>
        <v>0.80112961681912931</v>
      </c>
      <c r="AO6" s="14">
        <f>'7'!AC6</f>
        <v>0.62667344921087209</v>
      </c>
      <c r="AP6" s="14">
        <f>'A8-A'!AJ7</f>
        <v>0.29512858826659133</v>
      </c>
      <c r="AQ6" s="14">
        <f>'A8-A'!AH7</f>
        <v>0.44952739295138211</v>
      </c>
      <c r="AR6" s="14">
        <f>'A8-A'!AD7</f>
        <v>0.15983742119871916</v>
      </c>
      <c r="AS6" s="14">
        <f>'A8-A'!AF7</f>
        <v>9.5506597583307373E-2</v>
      </c>
      <c r="AT6" s="14">
        <f t="shared" si="8"/>
        <v>0.71681892164437411</v>
      </c>
      <c r="AU6" s="14">
        <f>'4'!AG6</f>
        <v>0.7147242708137358</v>
      </c>
      <c r="AV6" s="14">
        <f>'5'!O6</f>
        <v>0.74227980664565529</v>
      </c>
      <c r="AW6" s="14">
        <f>'6'!AK6</f>
        <v>0.8851862639934337</v>
      </c>
      <c r="AX6" s="14">
        <f>'7'!AH6</f>
        <v>0.83437040417143304</v>
      </c>
      <c r="AY6" s="14">
        <f>'A8-A'!AS7</f>
        <v>0.30132916455340297</v>
      </c>
      <c r="AZ6" s="14">
        <f>'A8-A'!AQ7</f>
        <v>0.44327154371231853</v>
      </c>
      <c r="BA6" s="14">
        <f>'A8-A'!AM7</f>
        <v>0.16092406006899773</v>
      </c>
      <c r="BB6" s="14">
        <f>'A8-A'!AO7</f>
        <v>9.4475231665280823E-2</v>
      </c>
      <c r="BC6" s="14">
        <f t="shared" si="9"/>
        <v>0.76567388791652524</v>
      </c>
      <c r="BD6" s="14">
        <f>'4'!AL6</f>
        <v>0.68102985071428435</v>
      </c>
      <c r="BE6" s="14">
        <f>'5'!Q6</f>
        <v>0.71068985358472303</v>
      </c>
      <c r="BF6" s="14">
        <f>'6'!AP6</f>
        <v>0.8209782324456073</v>
      </c>
      <c r="BG6" s="14">
        <f>'7'!AM6</f>
        <v>0.53374232667414179</v>
      </c>
      <c r="BH6" s="14">
        <f>'A8-A'!BB7</f>
        <v>0.25724511441934766</v>
      </c>
      <c r="BI6" s="14">
        <f>'A8-A'!AZ7</f>
        <v>0.39727722332563858</v>
      </c>
      <c r="BJ6" s="14">
        <f>'A8-A'!AV7</f>
        <v>0.26030854733773479</v>
      </c>
      <c r="BK6" s="14">
        <f>'A8-A'!AX7</f>
        <v>8.5169114917279035E-2</v>
      </c>
      <c r="BL6" s="14">
        <f t="shared" si="10"/>
        <v>0.71669850618837383</v>
      </c>
      <c r="BM6" s="14">
        <f>'4'!AQ6</f>
        <v>0.70415148103061476</v>
      </c>
      <c r="BN6" s="14">
        <f>'5'!S6</f>
        <v>0.60633917633992485</v>
      </c>
      <c r="BO6" s="14">
        <f>'6'!AU6</f>
        <v>0.85816426673778134</v>
      </c>
      <c r="BP6" s="14">
        <f>'7'!AR6</f>
        <v>0.7445580811915653</v>
      </c>
      <c r="BQ6" s="14">
        <f>BM6*'A8-A'!BK7</f>
        <v>0.17465749694969787</v>
      </c>
      <c r="BR6" s="14">
        <f>BN6*'A8-A'!BI7</f>
        <v>0.2806813546072065</v>
      </c>
      <c r="BS6" s="14">
        <f>BO6*'A8-A'!BE7</f>
        <v>0.15723212140950399</v>
      </c>
      <c r="BT6" s="14">
        <f>BP6*'A8-A'!BG7</f>
        <v>7.8796381304179569E-2</v>
      </c>
      <c r="BU6" s="14">
        <f t="shared" si="2"/>
        <v>0.69136735427058793</v>
      </c>
      <c r="BV6" s="14">
        <f>'4'!AV6</f>
        <v>0.56197275363303467</v>
      </c>
      <c r="BW6" s="14">
        <f>'5'!U6</f>
        <v>0.76908048623114655</v>
      </c>
      <c r="BX6" s="14">
        <f>'6'!AZ6</f>
        <v>0.91133943603491263</v>
      </c>
      <c r="BY6" s="14">
        <f>'7'!AW6</f>
        <v>0.77805904466349807</v>
      </c>
      <c r="BZ6" s="14">
        <f>'A8-A'!BT7</f>
        <v>0.29235260245332384</v>
      </c>
      <c r="CA6" s="14">
        <f>'A8-A'!BR7</f>
        <v>0.44437472972767633</v>
      </c>
      <c r="CB6" s="14">
        <f>'A8-A'!BN7</f>
        <v>0.16013243354365195</v>
      </c>
      <c r="CC6" s="14">
        <f>'A8-A'!BP7</f>
        <v>0.10314023427534799</v>
      </c>
      <c r="CD6" s="14">
        <f t="shared" si="11"/>
        <v>0.73223832406349043</v>
      </c>
      <c r="CE6" s="14">
        <f>'4'!BA6</f>
        <v>0.65116824642557081</v>
      </c>
      <c r="CF6" s="14">
        <f>'5'!W6</f>
        <v>0.65891180005487304</v>
      </c>
      <c r="CG6" s="14">
        <f>'6'!BE6</f>
        <v>0.90293885766710869</v>
      </c>
      <c r="CH6" s="14">
        <f>'7'!BB6</f>
        <v>0.8039718055559858</v>
      </c>
      <c r="CI6" s="14">
        <f>'A8-A'!CC7</f>
        <v>0.29448802528539775</v>
      </c>
      <c r="CJ6" s="14">
        <f>'A8-A'!CA7</f>
        <v>0.4392275916114774</v>
      </c>
      <c r="CK6" s="14">
        <f>'A8-A'!BW7</f>
        <v>0.17866943894330839</v>
      </c>
      <c r="CL6" s="14">
        <f>'A8-A'!BY7</f>
        <v>8.7614944159816396E-2</v>
      </c>
      <c r="CM6" s="14">
        <f t="shared" si="12"/>
        <v>0.71294101799025544</v>
      </c>
      <c r="CN6" s="14">
        <f>'4'!BF6</f>
        <v>0.79093630044492502</v>
      </c>
      <c r="CO6" s="14">
        <f>'5'!Y6</f>
        <v>0.90511436632970577</v>
      </c>
      <c r="CP6" s="14">
        <f>'6'!BJ6</f>
        <v>0.85094126194680597</v>
      </c>
      <c r="CQ6" s="14">
        <f>'7'!BG6</f>
        <v>0.77790872016866119</v>
      </c>
      <c r="CR6" s="14">
        <f>CN6*'A8-A'!CL7</f>
        <v>0.21662761726363716</v>
      </c>
      <c r="CS6" s="14">
        <f>CO6*'A8-A'!CJ7</f>
        <v>0.39022664087638331</v>
      </c>
      <c r="CT6" s="14">
        <f>CP6*'A8-A'!CF7</f>
        <v>0.17468489949215316</v>
      </c>
      <c r="CU6" s="14">
        <f>CQ6*'A8-A'!CH7</f>
        <v>6.9772919091724353E-2</v>
      </c>
      <c r="CV6" s="14">
        <f t="shared" si="3"/>
        <v>0.85131207672389797</v>
      </c>
      <c r="CW6" s="14">
        <f>'4'!BK6</f>
        <v>0.44089598084830689</v>
      </c>
      <c r="CX6" s="14">
        <f>'5'!AA6</f>
        <v>0.75916375603497221</v>
      </c>
      <c r="CY6" s="14">
        <f>'6'!BO6</f>
        <v>0.8960252658201695</v>
      </c>
      <c r="CZ6" s="14">
        <f>'7'!BL6</f>
        <v>0.75131592905304867</v>
      </c>
      <c r="DA6" s="14">
        <f>'A8-A'!CU7</f>
        <v>0.27488349641926857</v>
      </c>
      <c r="DB6" s="14">
        <f>'A8-A'!CS7</f>
        <v>0.43230162560447793</v>
      </c>
      <c r="DC6" s="14">
        <f>'A8-A'!CO7</f>
        <v>0.19713123825727361</v>
      </c>
      <c r="DD6" s="14">
        <f>'A8-A'!CQ7</f>
        <v>9.5683639718979918E-2</v>
      </c>
      <c r="DE6" s="14">
        <f t="shared" si="13"/>
        <v>0.69790596743828059</v>
      </c>
      <c r="DF6" s="14">
        <f>'4'!BP6</f>
        <v>0.76972435200559952</v>
      </c>
      <c r="DG6" s="14">
        <f>'5'!AC6</f>
        <v>0.85583211420334615</v>
      </c>
      <c r="DH6" s="14">
        <f>'6'!BT6</f>
        <v>0.87347872511192326</v>
      </c>
      <c r="DI6" s="14">
        <f>'7'!BQ6</f>
        <v>0.9019913298729616</v>
      </c>
      <c r="DJ6" s="14">
        <f>DF6*'A8-A'!DD7</f>
        <v>0.22338241877966908</v>
      </c>
      <c r="DK6" s="14">
        <f>DG6*'A8-A'!DB7</f>
        <v>0.3852226436927354</v>
      </c>
      <c r="DL6" s="14">
        <f>DH6*'A8-A'!CX7</f>
        <v>0.13954386196060153</v>
      </c>
      <c r="DM6" s="14">
        <f>DI6*'A8-A'!CZ7</f>
        <v>9.012506738645773E-2</v>
      </c>
      <c r="DN6" s="14">
        <f t="shared" si="4"/>
        <v>0.83827399181946372</v>
      </c>
      <c r="DO6" s="14">
        <f>'4'!BU6</f>
        <v>0.55143402298708732</v>
      </c>
      <c r="DP6" s="14">
        <f>'5'!AE6</f>
        <v>0.82337546012951257</v>
      </c>
      <c r="DQ6" s="14">
        <f>'6'!BY6</f>
        <v>0.82348020022323065</v>
      </c>
      <c r="DR6" s="14">
        <f>'7'!BV6</f>
        <v>0.81909374462569673</v>
      </c>
      <c r="DS6" s="14">
        <f>DO6*'A8-A'!DM7</f>
        <v>0.15589362427329362</v>
      </c>
      <c r="DT6" s="14">
        <f>DP6*'A8-A'!DK7</f>
        <v>0.35939368721332871</v>
      </c>
      <c r="DU6" s="14">
        <f>DQ6*'A8-A'!DG7</f>
        <v>0.15157695911119032</v>
      </c>
      <c r="DV6" s="14">
        <f>DR6*'A8-A'!DI7</f>
        <v>7.9236832574109475E-2</v>
      </c>
      <c r="DW6" s="14">
        <f t="shared" si="5"/>
        <v>0.74610110317192213</v>
      </c>
      <c r="DX6" s="14">
        <f>'4'!BZ6</f>
        <v>0.55248016883034379</v>
      </c>
      <c r="DY6" s="14">
        <f>'5'!AG6</f>
        <v>0.11242908901113469</v>
      </c>
      <c r="DZ6" s="14">
        <f>'6'!CD6</f>
        <v>0.16578078510006494</v>
      </c>
      <c r="EA6" s="14">
        <f>'7'!CA6</f>
        <v>0.54389865889268207</v>
      </c>
      <c r="EB6" s="14">
        <f>DX6*'A8-A'!DV7</f>
        <v>0.16015120804599853</v>
      </c>
      <c r="EC6" s="14">
        <f>DY6*'A8-A'!DT7</f>
        <v>4.9171278530870846E-2</v>
      </c>
      <c r="ED6" s="14">
        <f>DZ6*'A8-A'!DP7</f>
        <v>3.1306632833858601E-2</v>
      </c>
      <c r="EE6" s="14">
        <f>EA6*'A8-A'!DR7</f>
        <v>4.5647182345193167E-2</v>
      </c>
      <c r="EF6" s="14">
        <f t="shared" si="6"/>
        <v>0.28627630175592111</v>
      </c>
    </row>
    <row r="7" spans="1:170" ht="12.75" customHeight="1">
      <c r="A7" s="6">
        <v>1983</v>
      </c>
      <c r="B7" s="14">
        <f>'4'!H7</f>
        <v>0.53406582720535845</v>
      </c>
      <c r="C7" s="14">
        <f>'5'!E7</f>
        <v>0.68152148484829123</v>
      </c>
      <c r="D7" s="14">
        <f>'6'!L7</f>
        <v>0.34007445499393224</v>
      </c>
      <c r="E7" s="14">
        <f>'7'!I7</f>
        <v>0.86101061259416733</v>
      </c>
      <c r="F7" s="14">
        <f>'A8-A'!AA8</f>
        <v>0.29782465850161649</v>
      </c>
      <c r="G7" s="14">
        <f>'A8-A'!Y8</f>
        <v>0.43560977495785325</v>
      </c>
      <c r="H7" s="14">
        <f>'A8-A'!U8</f>
        <v>0.18407308156349125</v>
      </c>
      <c r="I7" s="14">
        <f>'A8-A'!W8</f>
        <v>8.2492484977039066E-2</v>
      </c>
      <c r="J7" s="14">
        <f t="shared" si="14"/>
        <v>0.58956085116477897</v>
      </c>
      <c r="K7" s="14">
        <f>'4'!M7</f>
        <v>0.58287589572867782</v>
      </c>
      <c r="L7" s="14">
        <f>'5'!G7</f>
        <v>0.54735795497802253</v>
      </c>
      <c r="M7" s="14">
        <f>'6'!Q7</f>
        <v>0.59685276461387005</v>
      </c>
      <c r="N7" s="14">
        <f>'7'!N7</f>
        <v>0.72438010682485798</v>
      </c>
      <c r="O7" s="14">
        <f>K7*'A8-A'!I8</f>
        <v>0.16715167229228206</v>
      </c>
      <c r="P7" s="14">
        <f>L7*'A8-A'!G8</f>
        <v>0.239074479722022</v>
      </c>
      <c r="Q7" s="14">
        <f>M7*'A8-A'!C8</f>
        <v>0.11527200613381744</v>
      </c>
      <c r="R7" s="14">
        <f>N7*'A8-A'!E8</f>
        <v>6.0353388940860522E-2</v>
      </c>
      <c r="S7" s="14">
        <f t="shared" si="0"/>
        <v>0.58185154708898201</v>
      </c>
      <c r="T7" s="14">
        <f>'4'!R7</f>
        <v>0.5805261307886489</v>
      </c>
      <c r="U7" s="14">
        <f>'5'!I7</f>
        <v>0.76244617926607816</v>
      </c>
      <c r="V7" s="14">
        <f>'6'!V7</f>
        <v>0.85372718719332918</v>
      </c>
      <c r="W7" s="14">
        <f>'7'!S7</f>
        <v>0.80503949949257947</v>
      </c>
      <c r="X7" s="14">
        <f>'A8-A'!R8</f>
        <v>0.30029327847407727</v>
      </c>
      <c r="Y7" s="14">
        <f>'A8-A'!P8</f>
        <v>0.44935541133083823</v>
      </c>
      <c r="Z7" s="14">
        <f>'A8-A'!L8</f>
        <v>0.14432442036664994</v>
      </c>
      <c r="AA7" s="14">
        <f>'A8-A'!N8</f>
        <v>0.10602688982843472</v>
      </c>
      <c r="AB7" s="14">
        <f t="shared" si="7"/>
        <v>0.72550692731929456</v>
      </c>
      <c r="AC7" s="14">
        <f>'4'!W7</f>
        <v>0.50681715495331148</v>
      </c>
      <c r="AD7" s="14">
        <f>'5'!K7</f>
        <v>0.63835869482609076</v>
      </c>
      <c r="AE7" s="14">
        <f>'6'!AA7</f>
        <v>0.51859728888881362</v>
      </c>
      <c r="AF7" s="14">
        <f>'7'!X7</f>
        <v>0.85219124799003354</v>
      </c>
      <c r="AG7" s="14">
        <f>AC7*'A8-A'!AA8</f>
        <v>0.15094264609673083</v>
      </c>
      <c r="AH7" s="14">
        <f>AD7*'A8-A'!Y8</f>
        <v>0.27807528739558229</v>
      </c>
      <c r="AI7" s="14">
        <f>AE7*'A8-A'!U8</f>
        <v>9.5459801056236027E-2</v>
      </c>
      <c r="AJ7" s="14">
        <f>AF7*'A8-A'!W8</f>
        <v>7.0299373722382014E-2</v>
      </c>
      <c r="AK7" s="14">
        <f t="shared" si="1"/>
        <v>0.59477710827093122</v>
      </c>
      <c r="AL7" s="14">
        <f>'4'!AB7</f>
        <v>0.67233152013181585</v>
      </c>
      <c r="AM7" s="14">
        <f>'5'!M7</f>
        <v>0.76071430155401609</v>
      </c>
      <c r="AN7" s="14">
        <f>'6'!AF7</f>
        <v>0.79984359164120555</v>
      </c>
      <c r="AO7" s="14">
        <f>'7'!AC7</f>
        <v>0.62667344921087209</v>
      </c>
      <c r="AP7" s="14">
        <f>'A8-A'!AJ8</f>
        <v>0.29619286628180569</v>
      </c>
      <c r="AQ7" s="14">
        <f>'A8-A'!AH8</f>
        <v>0.44880845207585918</v>
      </c>
      <c r="AR7" s="14">
        <f>'A8-A'!AD8</f>
        <v>0.15958178904517348</v>
      </c>
      <c r="AS7" s="14">
        <f>'A8-A'!AF8</f>
        <v>9.5416892597161615E-2</v>
      </c>
      <c r="AT7" s="14">
        <f t="shared" si="8"/>
        <v>0.72799051269913972</v>
      </c>
      <c r="AU7" s="14">
        <f>'4'!AG7</f>
        <v>0.71354637544056077</v>
      </c>
      <c r="AV7" s="14">
        <f>'5'!O7</f>
        <v>0.73622882105204024</v>
      </c>
      <c r="AW7" s="14">
        <f>'6'!AK7</f>
        <v>0.8851862639934337</v>
      </c>
      <c r="AX7" s="14">
        <f>'7'!AH7</f>
        <v>0.83437040417143304</v>
      </c>
      <c r="AY7" s="14">
        <f>'A8-A'!AS8</f>
        <v>0.30152609674840941</v>
      </c>
      <c r="AZ7" s="14">
        <f>'A8-A'!AQ8</f>
        <v>0.44302896393654345</v>
      </c>
      <c r="BA7" s="14">
        <f>'A8-A'!AM8</f>
        <v>0.1608359945864237</v>
      </c>
      <c r="BB7" s="14">
        <f>'A8-A'!AO8</f>
        <v>9.4608944728623467E-2</v>
      </c>
      <c r="BC7" s="14">
        <f t="shared" si="9"/>
        <v>0.76263226186155453</v>
      </c>
      <c r="BD7" s="14">
        <f>'4'!AL7</f>
        <v>0.65226407194253533</v>
      </c>
      <c r="BE7" s="14">
        <f>'5'!Q7</f>
        <v>0.70927526414470987</v>
      </c>
      <c r="BF7" s="14">
        <f>'6'!AP7</f>
        <v>0.81532664046533132</v>
      </c>
      <c r="BG7" s="14">
        <f>'7'!AM7</f>
        <v>0.52365203696417195</v>
      </c>
      <c r="BH7" s="14">
        <f>'A8-A'!BB8</f>
        <v>0.26343461090838222</v>
      </c>
      <c r="BI7" s="14">
        <f>'A8-A'!AZ8</f>
        <v>0.40385999946440243</v>
      </c>
      <c r="BJ7" s="14">
        <f>'A8-A'!AV8</f>
        <v>0.24508359288218903</v>
      </c>
      <c r="BK7" s="14">
        <f>'A8-A'!AX8</f>
        <v>8.7621796745026265E-2</v>
      </c>
      <c r="BL7" s="14">
        <f t="shared" si="10"/>
        <v>0.70398335456509709</v>
      </c>
      <c r="BM7" s="14">
        <f>'4'!AQ7</f>
        <v>0.66341381198472793</v>
      </c>
      <c r="BN7" s="14">
        <f>'5'!S7</f>
        <v>0.60805091200545192</v>
      </c>
      <c r="BO7" s="14">
        <f>'6'!AU7</f>
        <v>0.80943816651718936</v>
      </c>
      <c r="BP7" s="14">
        <f>'7'!AR7</f>
        <v>0.72232545171913298</v>
      </c>
      <c r="BQ7" s="14">
        <f>BM7*'A8-A'!BK8</f>
        <v>0.16328719646379788</v>
      </c>
      <c r="BR7" s="14">
        <f>BN7*'A8-A'!BI8</f>
        <v>0.27584343974837822</v>
      </c>
      <c r="BS7" s="14">
        <f>BO7*'A8-A'!BE8</f>
        <v>0.15596513003471205</v>
      </c>
      <c r="BT7" s="14">
        <f>BP7*'A8-A'!BG8</f>
        <v>7.7673957170091817E-2</v>
      </c>
      <c r="BU7" s="14">
        <f t="shared" si="2"/>
        <v>0.67276972341697994</v>
      </c>
      <c r="BV7" s="14">
        <f>'4'!AV7</f>
        <v>0.53831740573042863</v>
      </c>
      <c r="BW7" s="14">
        <f>'5'!U7</f>
        <v>0.77297110763571308</v>
      </c>
      <c r="BX7" s="14">
        <f>'6'!AZ7</f>
        <v>0.91229260893847341</v>
      </c>
      <c r="BY7" s="14">
        <f>'7'!AW7</f>
        <v>0.77805904466349807</v>
      </c>
      <c r="BZ7" s="14">
        <f>'A8-A'!BT8</f>
        <v>0.2938987474114273</v>
      </c>
      <c r="CA7" s="14">
        <f>'A8-A'!BR8</f>
        <v>0.44194838089330973</v>
      </c>
      <c r="CB7" s="14">
        <f>'A8-A'!BN8</f>
        <v>0.15925808782261822</v>
      </c>
      <c r="CC7" s="14">
        <f>'A8-A'!BP8</f>
        <v>0.10489478387264466</v>
      </c>
      <c r="CD7" s="14">
        <f t="shared" si="11"/>
        <v>0.72672845251523654</v>
      </c>
      <c r="CE7" s="14">
        <f>'4'!BA7</f>
        <v>0.53233682522523273</v>
      </c>
      <c r="CF7" s="14">
        <f>'5'!W7</f>
        <v>0.66403999728964669</v>
      </c>
      <c r="CG7" s="14">
        <f>'6'!BE7</f>
        <v>0.90188001467055767</v>
      </c>
      <c r="CH7" s="14">
        <f>'7'!BB7</f>
        <v>0.8039718055559858</v>
      </c>
      <c r="CI7" s="14">
        <f>'A8-A'!CC8</f>
        <v>0.2958152884088382</v>
      </c>
      <c r="CJ7" s="14">
        <f>'A8-A'!CA8</f>
        <v>0.4380448718476187</v>
      </c>
      <c r="CK7" s="14">
        <f>'A8-A'!BW8</f>
        <v>0.17818833101504619</v>
      </c>
      <c r="CL7" s="14">
        <f>'A8-A'!BY8</f>
        <v>8.7951508728496872E-2</v>
      </c>
      <c r="CM7" s="14">
        <f t="shared" si="12"/>
        <v>0.67976771486287868</v>
      </c>
      <c r="CN7" s="14">
        <f>'4'!BF7</f>
        <v>0.77263675033047174</v>
      </c>
      <c r="CO7" s="14">
        <f>'5'!Y7</f>
        <v>0.90181152531877207</v>
      </c>
      <c r="CP7" s="14">
        <f>'6'!BJ7</f>
        <v>0.84612771694982103</v>
      </c>
      <c r="CQ7" s="14">
        <f>'7'!BG7</f>
        <v>0.77456305526530744</v>
      </c>
      <c r="CR7" s="14">
        <f>CN7*'A8-A'!CL8</f>
        <v>0.21474060623280639</v>
      </c>
      <c r="CS7" s="14">
        <f>CO7*'A8-A'!CJ8</f>
        <v>0.39314541424640215</v>
      </c>
      <c r="CT7" s="14">
        <f>CP7*'A8-A'!CF8</f>
        <v>0.16648675897958934</v>
      </c>
      <c r="CU7" s="14">
        <f>CQ7*'A8-A'!CH8</f>
        <v>6.9210248749014824E-2</v>
      </c>
      <c r="CV7" s="14">
        <f t="shared" si="3"/>
        <v>0.84358302820781261</v>
      </c>
      <c r="CW7" s="14">
        <f>'4'!BK7</f>
        <v>0.40159503105623195</v>
      </c>
      <c r="CX7" s="14">
        <f>'5'!AA7</f>
        <v>0.80732157294232598</v>
      </c>
      <c r="CY7" s="14">
        <f>'6'!BO7</f>
        <v>0.89509443879804762</v>
      </c>
      <c r="CZ7" s="14">
        <f>'7'!BL7</f>
        <v>0.78290531454320544</v>
      </c>
      <c r="DA7" s="14">
        <f>'A8-A'!CU8</f>
        <v>0.27721277134152045</v>
      </c>
      <c r="DB7" s="14">
        <f>'A8-A'!CS8</f>
        <v>0.43321531249592399</v>
      </c>
      <c r="DC7" s="14">
        <f>'A8-A'!CO8</f>
        <v>0.19366755444235725</v>
      </c>
      <c r="DD7" s="14">
        <f>'A8-A'!CQ8</f>
        <v>9.5904361720198367E-2</v>
      </c>
      <c r="DE7" s="14">
        <f t="shared" si="13"/>
        <v>0.70950612445858197</v>
      </c>
      <c r="DF7" s="14">
        <f>'4'!BP7</f>
        <v>0.76305956548942377</v>
      </c>
      <c r="DG7" s="14">
        <f>'5'!AC7</f>
        <v>0.84771608287568789</v>
      </c>
      <c r="DH7" s="14">
        <f>'6'!BT7</f>
        <v>0.88135243401186625</v>
      </c>
      <c r="DI7" s="14">
        <f>'7'!BQ7</f>
        <v>0.89249552262336873</v>
      </c>
      <c r="DJ7" s="14">
        <f>DF7*'A8-A'!DD8</f>
        <v>0.22224153726973309</v>
      </c>
      <c r="DK7" s="14">
        <f>DG7*'A8-A'!DB8</f>
        <v>0.38213446584134048</v>
      </c>
      <c r="DL7" s="14">
        <f>DH7*'A8-A'!CX8</f>
        <v>0.13959323405944535</v>
      </c>
      <c r="DM7" s="14">
        <f>DI7*'A8-A'!CZ8</f>
        <v>8.8877358317514102E-2</v>
      </c>
      <c r="DN7" s="14">
        <f t="shared" si="4"/>
        <v>0.83284659548803297</v>
      </c>
      <c r="DO7" s="14">
        <f>'4'!BU7</f>
        <v>0.52618168944501909</v>
      </c>
      <c r="DP7" s="14">
        <f>'5'!AE7</f>
        <v>0.82301073260791091</v>
      </c>
      <c r="DQ7" s="14">
        <f>'6'!BY7</f>
        <v>0.82030864342845344</v>
      </c>
      <c r="DR7" s="14">
        <f>'7'!BV7</f>
        <v>0.8295579774604005</v>
      </c>
      <c r="DS7" s="14">
        <f>DO7*'A8-A'!DM8</f>
        <v>0.14980599601226305</v>
      </c>
      <c r="DT7" s="14">
        <f>DP7*'A8-A'!DK8</f>
        <v>0.35918596981208756</v>
      </c>
      <c r="DU7" s="14">
        <f>DQ7*'A8-A'!DG8</f>
        <v>0.14901191273121231</v>
      </c>
      <c r="DV7" s="14">
        <f>DR7*'A8-A'!DI8</f>
        <v>8.0644093884998574E-2</v>
      </c>
      <c r="DW7" s="14">
        <f t="shared" si="5"/>
        <v>0.73864797244056146</v>
      </c>
      <c r="DX7" s="14">
        <f>'4'!BZ7</f>
        <v>0.55401173259995895</v>
      </c>
      <c r="DY7" s="14">
        <f>'5'!AG7</f>
        <v>0.12141649279135826</v>
      </c>
      <c r="DZ7" s="14">
        <f>'6'!CD7</f>
        <v>0.15243780687659694</v>
      </c>
      <c r="EA7" s="14">
        <f>'7'!CA7</f>
        <v>0.55448663350003136</v>
      </c>
      <c r="EB7" s="14">
        <f>DX7*'A8-A'!DV8</f>
        <v>0.16099201045493916</v>
      </c>
      <c r="EC7" s="14">
        <f>DY7*'A8-A'!DT8</f>
        <v>5.323110934018066E-2</v>
      </c>
      <c r="ED7" s="14">
        <f>DZ7*'A8-A'!DP8</f>
        <v>2.8597667516660295E-2</v>
      </c>
      <c r="EE7" s="14">
        <f>EA7*'A8-A'!DR8</f>
        <v>4.6237092547821372E-2</v>
      </c>
      <c r="EF7" s="14">
        <f t="shared" si="6"/>
        <v>0.28905787985960146</v>
      </c>
    </row>
    <row r="8" spans="1:170" ht="12.75" customHeight="1">
      <c r="A8" s="6">
        <v>1984</v>
      </c>
      <c r="B8" s="14">
        <f>'4'!H8</f>
        <v>0.52512063978833146</v>
      </c>
      <c r="C8" s="14">
        <f>'5'!E8</f>
        <v>0.68085421621186826</v>
      </c>
      <c r="D8" s="14">
        <f>'6'!L8</f>
        <v>0.46072740129231532</v>
      </c>
      <c r="E8" s="14">
        <f>'7'!I8</f>
        <v>0.8443624150513942</v>
      </c>
      <c r="F8" s="14">
        <f>'A8-A'!AA9</f>
        <v>0.29878390847996439</v>
      </c>
      <c r="G8" s="14">
        <f>'A8-A'!Y9</f>
        <v>0.43659106010584475</v>
      </c>
      <c r="H8" s="14">
        <f>'A8-A'!U9</f>
        <v>0.18171569350046379</v>
      </c>
      <c r="I8" s="14">
        <f>'A8-A'!W9</f>
        <v>8.290933791372708E-2</v>
      </c>
      <c r="J8" s="14">
        <f t="shared" si="14"/>
        <v>0.60787938924457707</v>
      </c>
      <c r="K8" s="14">
        <f>'4'!M8</f>
        <v>0.6109786520142203</v>
      </c>
      <c r="L8" s="14">
        <f>'5'!G8</f>
        <v>0.64431231335013295</v>
      </c>
      <c r="M8" s="14">
        <f>'6'!Q8</f>
        <v>0.58018301005733774</v>
      </c>
      <c r="N8" s="14">
        <f>'7'!N8</f>
        <v>0.73076367830676714</v>
      </c>
      <c r="O8" s="14">
        <f>K8*'A8-A'!I9</f>
        <v>0.17600530507220291</v>
      </c>
      <c r="P8" s="14">
        <f>L8*'A8-A'!G9</f>
        <v>0.28156885623991657</v>
      </c>
      <c r="Q8" s="14">
        <f>M8*'A8-A'!C9</f>
        <v>0.11097597722464174</v>
      </c>
      <c r="R8" s="14">
        <f>N8*'A8-A'!E9</f>
        <v>6.1124400086695181E-2</v>
      </c>
      <c r="S8" s="14">
        <f t="shared" si="0"/>
        <v>0.62967453862345635</v>
      </c>
      <c r="T8" s="14">
        <f>'4'!R8</f>
        <v>0.57389930203845252</v>
      </c>
      <c r="U8" s="14">
        <f>'5'!I8</f>
        <v>0.76419456874524971</v>
      </c>
      <c r="V8" s="14">
        <f>'6'!V8</f>
        <v>0.86016922675663032</v>
      </c>
      <c r="W8" s="14">
        <f>'7'!S8</f>
        <v>0.80503949949257947</v>
      </c>
      <c r="X8" s="14">
        <f>'A8-A'!R9</f>
        <v>0.30124671765669125</v>
      </c>
      <c r="Y8" s="14">
        <f>'A8-A'!P9</f>
        <v>0.44800681428098166</v>
      </c>
      <c r="Z8" s="14">
        <f>'A8-A'!L9</f>
        <v>0.14389127661757997</v>
      </c>
      <c r="AA8" s="14">
        <f>'A8-A'!N9</f>
        <v>0.10685519144474717</v>
      </c>
      <c r="AB8" s="14">
        <f t="shared" si="7"/>
        <v>0.72504315322296897</v>
      </c>
      <c r="AC8" s="14">
        <f>'4'!W8</f>
        <v>0.52512063978833146</v>
      </c>
      <c r="AD8" s="14">
        <f>'5'!K8</f>
        <v>0.64295319744765234</v>
      </c>
      <c r="AE8" s="14">
        <f>'6'!AA8</f>
        <v>0.5572244984777408</v>
      </c>
      <c r="AF8" s="14">
        <f>'7'!X8</f>
        <v>0.83923895830861395</v>
      </c>
      <c r="AG8" s="14">
        <f>AC8*'A8-A'!AA9</f>
        <v>0.15689759717945717</v>
      </c>
      <c r="AH8" s="14">
        <f>AD8*'A8-A'!Y9</f>
        <v>0.28070761807211303</v>
      </c>
      <c r="AI8" s="14">
        <f>AE8*'A8-A'!U9</f>
        <v>0.1012564361763308</v>
      </c>
      <c r="AJ8" s="14">
        <f>AF8*'A8-A'!W9</f>
        <v>6.9580746384773184E-2</v>
      </c>
      <c r="AK8" s="14">
        <f t="shared" si="1"/>
        <v>0.60844239781267417</v>
      </c>
      <c r="AL8" s="14">
        <f>'4'!AB8</f>
        <v>0.69208381752198922</v>
      </c>
      <c r="AM8" s="14">
        <f>'5'!M8</f>
        <v>0.76689449982968994</v>
      </c>
      <c r="AN8" s="14">
        <f>'6'!AF8</f>
        <v>0.80241564199705318</v>
      </c>
      <c r="AO8" s="14">
        <f>'7'!AC8</f>
        <v>0.62667344921087209</v>
      </c>
      <c r="AP8" s="14">
        <f>'A8-A'!AJ9</f>
        <v>0.29703407093384143</v>
      </c>
      <c r="AQ8" s="14">
        <f>'A8-A'!AH9</f>
        <v>0.44817433161130271</v>
      </c>
      <c r="AR8" s="14">
        <f>'A8-A'!AD9</f>
        <v>0.15935631629006819</v>
      </c>
      <c r="AS8" s="14">
        <f>'A8-A'!AF9</f>
        <v>9.5435281164787666E-2</v>
      </c>
      <c r="AT8" s="14">
        <f t="shared" si="8"/>
        <v>0.73695166128967338</v>
      </c>
      <c r="AU8" s="14">
        <f>'4'!AG8</f>
        <v>0.73469627616035305</v>
      </c>
      <c r="AV8" s="14">
        <f>'5'!O8</f>
        <v>0.73976013907407845</v>
      </c>
      <c r="AW8" s="14">
        <f>'6'!AK8</f>
        <v>0.88595331712353864</v>
      </c>
      <c r="AX8" s="14">
        <f>'7'!AH8</f>
        <v>0.83437040417143304</v>
      </c>
      <c r="AY8" s="14">
        <f>'A8-A'!AS9</f>
        <v>0.30154167287607248</v>
      </c>
      <c r="AZ8" s="14">
        <f>'A8-A'!AQ9</f>
        <v>0.44252101783166253</v>
      </c>
      <c r="BA8" s="14">
        <f>'A8-A'!AM9</f>
        <v>0.16065159125475684</v>
      </c>
      <c r="BB8" s="14">
        <f>'A8-A'!AO9</f>
        <v>9.5285718037508155E-2</v>
      </c>
      <c r="BC8" s="14">
        <f t="shared" si="9"/>
        <v>0.77073434710761479</v>
      </c>
      <c r="BD8" s="14">
        <f>'4'!AL8</f>
        <v>0.61299482996192045</v>
      </c>
      <c r="BE8" s="14">
        <f>'5'!Q8</f>
        <v>0.70749997944025977</v>
      </c>
      <c r="BF8" s="14">
        <f>'6'!AP8</f>
        <v>0.80898297791793372</v>
      </c>
      <c r="BG8" s="14">
        <f>'7'!AM8</f>
        <v>0.51329782223068066</v>
      </c>
      <c r="BH8" s="14">
        <f>'A8-A'!BB9</f>
        <v>0.26937841443270022</v>
      </c>
      <c r="BI8" s="14">
        <f>'A8-A'!AZ9</f>
        <v>0.41025937961004511</v>
      </c>
      <c r="BJ8" s="14">
        <f>'A8-A'!AV9</f>
        <v>0.2305847350924411</v>
      </c>
      <c r="BK8" s="14">
        <f>'A8-A'!AX9</f>
        <v>8.9777470864813594E-2</v>
      </c>
      <c r="BL8" s="14">
        <f t="shared" si="10"/>
        <v>0.6880077839276536</v>
      </c>
      <c r="BM8" s="14">
        <f>'4'!AQ8</f>
        <v>0.68550942545133275</v>
      </c>
      <c r="BN8" s="14">
        <f>'5'!S8</f>
        <v>0.61688371005998333</v>
      </c>
      <c r="BO8" s="14">
        <f>'6'!AU8</f>
        <v>0.70200639674840914</v>
      </c>
      <c r="BP8" s="14">
        <f>'7'!AR8</f>
        <v>0.72863743816106308</v>
      </c>
      <c r="BQ8" s="14">
        <f>BM8*'A8-A'!BK9</f>
        <v>0.17822852679678963</v>
      </c>
      <c r="BR8" s="14">
        <f>BN8*'A8-A'!BI9</f>
        <v>0.2929197542287611</v>
      </c>
      <c r="BS8" s="14">
        <f>BO8*'A8-A'!BE9</f>
        <v>0.10452518249933629</v>
      </c>
      <c r="BT8" s="14">
        <f>BP8*'A8-A'!BG9</f>
        <v>8.4720808017406404E-2</v>
      </c>
      <c r="BU8" s="14">
        <f t="shared" si="2"/>
        <v>0.66039427154229347</v>
      </c>
      <c r="BV8" s="14">
        <f>'4'!AV8</f>
        <v>0.52020969492720337</v>
      </c>
      <c r="BW8" s="14">
        <f>'5'!U8</f>
        <v>0.77174053011797528</v>
      </c>
      <c r="BX8" s="14">
        <f>'6'!AZ8</f>
        <v>0.91133943603491263</v>
      </c>
      <c r="BY8" s="14">
        <f>'7'!AW8</f>
        <v>0.77805904466349807</v>
      </c>
      <c r="BZ8" s="14">
        <f>'A8-A'!BT9</f>
        <v>0.29529959132464395</v>
      </c>
      <c r="CA8" s="14">
        <f>'A8-A'!BR9</f>
        <v>0.43964841297578744</v>
      </c>
      <c r="CB8" s="14">
        <f>'A8-A'!BN9</f>
        <v>0.15842928403368342</v>
      </c>
      <c r="CC8" s="14">
        <f>'A8-A'!BP9</f>
        <v>0.10662271166588509</v>
      </c>
      <c r="CD8" s="14">
        <f t="shared" si="11"/>
        <v>0.72025382915144376</v>
      </c>
      <c r="CE8" s="14">
        <f>'4'!BA8</f>
        <v>0.53326273260849932</v>
      </c>
      <c r="CF8" s="14">
        <f>'5'!W8</f>
        <v>0.68689030648964455</v>
      </c>
      <c r="CG8" s="14">
        <f>'6'!BE8</f>
        <v>0.89832994194743809</v>
      </c>
      <c r="CH8" s="14">
        <f>'7'!BB8</f>
        <v>0.86274015783654057</v>
      </c>
      <c r="CI8" s="14">
        <f>'A8-A'!CC9</f>
        <v>0.29771507285261833</v>
      </c>
      <c r="CJ8" s="14">
        <f>'A8-A'!CA9</f>
        <v>0.43752467967309883</v>
      </c>
      <c r="CK8" s="14">
        <f>'A8-A'!BW9</f>
        <v>0.17623379849753798</v>
      </c>
      <c r="CL8" s="14">
        <f>'A8-A'!BY9</f>
        <v>8.8526448976744859E-2</v>
      </c>
      <c r="CM8" s="14">
        <f t="shared" si="12"/>
        <v>0.69398323514193927</v>
      </c>
      <c r="CN8" s="14">
        <f>'4'!BF8</f>
        <v>0.79088720696468839</v>
      </c>
      <c r="CO8" s="14">
        <f>'5'!Y8</f>
        <v>0.90892549023288893</v>
      </c>
      <c r="CP8" s="14">
        <f>'6'!BJ8</f>
        <v>0.84342079043576001</v>
      </c>
      <c r="CQ8" s="14">
        <f>'7'!BG8</f>
        <v>0.77113834155317185</v>
      </c>
      <c r="CR8" s="14">
        <f>CN8*'A8-A'!CL9</f>
        <v>0.223070110471559</v>
      </c>
      <c r="CS8" s="14">
        <f>CO8*'A8-A'!CJ9</f>
        <v>0.40021346112613848</v>
      </c>
      <c r="CT8" s="14">
        <f>CP8*'A8-A'!CF9</f>
        <v>0.15888323567030757</v>
      </c>
      <c r="CU8" s="14">
        <f>CQ8*'A8-A'!CH9</f>
        <v>6.8827985225088817E-2</v>
      </c>
      <c r="CV8" s="14">
        <f t="shared" si="3"/>
        <v>0.85099479249309384</v>
      </c>
      <c r="CW8" s="14">
        <f>'4'!BK8</f>
        <v>0.33574437611610414</v>
      </c>
      <c r="CX8" s="14">
        <f>'5'!AA8</f>
        <v>0.79241247666186698</v>
      </c>
      <c r="CY8" s="14">
        <f>'6'!BO8</f>
        <v>0.89413278489696413</v>
      </c>
      <c r="CZ8" s="14">
        <f>'7'!BL8</f>
        <v>0.80856176387066936</v>
      </c>
      <c r="DA8" s="14">
        <f>'A8-A'!CU9</f>
        <v>0.27962339688560556</v>
      </c>
      <c r="DB8" s="14">
        <f>'A8-A'!CS9</f>
        <v>0.43439238096083094</v>
      </c>
      <c r="DC8" s="14">
        <f>'A8-A'!CO9</f>
        <v>0.19037931388600338</v>
      </c>
      <c r="DD8" s="14">
        <f>'A8-A'!CQ9</f>
        <v>9.5604908267560171E-2</v>
      </c>
      <c r="DE8" s="14">
        <f t="shared" si="13"/>
        <v>0.6856267847502181</v>
      </c>
      <c r="DF8" s="14">
        <f>'4'!BP8</f>
        <v>0.77379549509668033</v>
      </c>
      <c r="DG8" s="14">
        <f>'5'!AC8</f>
        <v>0.84248808437008982</v>
      </c>
      <c r="DH8" s="14">
        <f>'6'!BT8</f>
        <v>0.88814065775526319</v>
      </c>
      <c r="DI8" s="14">
        <f>'7'!BQ8</f>
        <v>0.87785284218083048</v>
      </c>
      <c r="DJ8" s="14">
        <f>DF8*'A8-A'!DD9</f>
        <v>0.22594733938250608</v>
      </c>
      <c r="DK8" s="14">
        <f>DG8*'A8-A'!DB9</f>
        <v>0.38036446730043072</v>
      </c>
      <c r="DL8" s="14">
        <f>DH8*'A8-A'!CX9</f>
        <v>0.13946996545376669</v>
      </c>
      <c r="DM8" s="14">
        <f>DI8*'A8-A'!CZ9</f>
        <v>8.7335613477531854E-2</v>
      </c>
      <c r="DN8" s="14">
        <f t="shared" si="4"/>
        <v>0.83311738561423532</v>
      </c>
      <c r="DO8" s="14">
        <f>'4'!BU8</f>
        <v>0.51326009279207074</v>
      </c>
      <c r="DP8" s="14">
        <f>'5'!AE8</f>
        <v>0.82383825284577517</v>
      </c>
      <c r="DQ8" s="14">
        <f>'6'!BY8</f>
        <v>0.8218342988629268</v>
      </c>
      <c r="DR8" s="14">
        <f>'7'!BV8</f>
        <v>0.83893175611689053</v>
      </c>
      <c r="DS8" s="14">
        <f>DO8*'A8-A'!DM9</f>
        <v>0.14710254554282057</v>
      </c>
      <c r="DT8" s="14">
        <f>DP8*'A8-A'!DK9</f>
        <v>0.35963396001663006</v>
      </c>
      <c r="DU8" s="14">
        <f>DQ8*'A8-A'!DG9</f>
        <v>0.14738564045936547</v>
      </c>
      <c r="DV8" s="14">
        <f>DR8*'A8-A'!DI9</f>
        <v>8.1815662287266069E-2</v>
      </c>
      <c r="DW8" s="14">
        <f t="shared" si="5"/>
        <v>0.73593780830608213</v>
      </c>
      <c r="DX8" s="14">
        <f>'4'!BZ8</f>
        <v>0.61152839939373038</v>
      </c>
      <c r="DY8" s="14">
        <f>'5'!AG8</f>
        <v>0.14877873851247317</v>
      </c>
      <c r="DZ8" s="14">
        <f>'6'!CD8</f>
        <v>0.12135089733287278</v>
      </c>
      <c r="EA8" s="14">
        <f>'7'!CA8</f>
        <v>0.56477614806870358</v>
      </c>
      <c r="EB8" s="14">
        <f>DX8*'A8-A'!DV9</f>
        <v>0.17823470797487409</v>
      </c>
      <c r="EC8" s="14">
        <f>DY8*'A8-A'!DT9</f>
        <v>6.5356820736186497E-2</v>
      </c>
      <c r="ED8" s="14">
        <f>DZ8*'A8-A'!DP9</f>
        <v>2.2606006816032663E-2</v>
      </c>
      <c r="EE8" s="14">
        <f>EA8*'A8-A'!DR9</f>
        <v>4.685791377875291E-2</v>
      </c>
      <c r="EF8" s="14">
        <f t="shared" si="6"/>
        <v>0.31305544930584617</v>
      </c>
    </row>
    <row r="9" spans="1:170" ht="12.75" customHeight="1">
      <c r="A9" s="6">
        <v>1985</v>
      </c>
      <c r="B9" s="14">
        <f>'4'!H9</f>
        <v>0.56349576907116283</v>
      </c>
      <c r="C9" s="14">
        <f>'5'!E9</f>
        <v>0.6968557907377263</v>
      </c>
      <c r="D9" s="14">
        <f>'6'!L9</f>
        <v>0.51568357772992335</v>
      </c>
      <c r="E9" s="14">
        <f>'7'!I9</f>
        <v>0.86979059109283996</v>
      </c>
      <c r="F9" s="14">
        <f>'A8-A'!AA10</f>
        <v>0.29967625829929218</v>
      </c>
      <c r="G9" s="14">
        <f>'A8-A'!Y10</f>
        <v>0.43783329863117798</v>
      </c>
      <c r="H9" s="14">
        <f>'A8-A'!U10</f>
        <v>0.17949457052680656</v>
      </c>
      <c r="I9" s="14">
        <f>'A8-A'!W10</f>
        <v>8.2995872542723295E-2</v>
      </c>
      <c r="J9" s="14">
        <f t="shared" si="14"/>
        <v>0.63872440452122559</v>
      </c>
      <c r="K9" s="14">
        <f>'4'!M9</f>
        <v>0.63239176452878498</v>
      </c>
      <c r="L9" s="14">
        <f>'5'!G9</f>
        <v>0.64550477902860337</v>
      </c>
      <c r="M9" s="14">
        <f>'6'!Q9</f>
        <v>0.58569912214635145</v>
      </c>
      <c r="N9" s="14">
        <f>'7'!N9</f>
        <v>0.73693841544430472</v>
      </c>
      <c r="O9" s="14">
        <f>K9*'A8-A'!I10</f>
        <v>0.18296681451500094</v>
      </c>
      <c r="P9" s="14">
        <f>L9*'A8-A'!G10</f>
        <v>0.28239045753745412</v>
      </c>
      <c r="Q9" s="14">
        <f>M9*'A8-A'!C10</f>
        <v>0.11101504591175874</v>
      </c>
      <c r="R9" s="14">
        <f>N9*'A8-A'!E10</f>
        <v>6.1652126103775025E-2</v>
      </c>
      <c r="S9" s="14">
        <f t="shared" si="0"/>
        <v>0.63802444406798875</v>
      </c>
      <c r="T9" s="14">
        <f>'4'!R9</f>
        <v>0.58842643992170607</v>
      </c>
      <c r="U9" s="14">
        <f>'5'!I9</f>
        <v>0.7646508643819333</v>
      </c>
      <c r="V9" s="14">
        <f>'6'!V9</f>
        <v>0.85501559510598935</v>
      </c>
      <c r="W9" s="14">
        <f>'7'!S9</f>
        <v>0.80503949949257947</v>
      </c>
      <c r="X9" s="14">
        <f>'A8-A'!R10</f>
        <v>0.30194448041224142</v>
      </c>
      <c r="Y9" s="14">
        <f>'A8-A'!P10</f>
        <v>0.44784039914098756</v>
      </c>
      <c r="Z9" s="14">
        <f>'A8-A'!L10</f>
        <v>0.14383782723650151</v>
      </c>
      <c r="AA9" s="14">
        <f>'A8-A'!N10</f>
        <v>0.10637729321026951</v>
      </c>
      <c r="AB9" s="14">
        <f t="shared" si="7"/>
        <v>0.72873517230803131</v>
      </c>
      <c r="AC9" s="14">
        <f>'4'!W9</f>
        <v>0.54418823672068328</v>
      </c>
      <c r="AD9" s="14">
        <f>'5'!K9</f>
        <v>0.64494900878733263</v>
      </c>
      <c r="AE9" s="14">
        <f>'6'!AA9</f>
        <v>0.55885055088694768</v>
      </c>
      <c r="AF9" s="14">
        <f>'7'!X9</f>
        <v>0.85002173946839577</v>
      </c>
      <c r="AG9" s="14">
        <f>AC9*'A8-A'!AA10</f>
        <v>0.16308029459094384</v>
      </c>
      <c r="AH9" s="14">
        <f>AD9*'A8-A'!Y10</f>
        <v>0.28238015196626642</v>
      </c>
      <c r="AI9" s="14">
        <f>AE9*'A8-A'!U10</f>
        <v>0.10031063962012193</v>
      </c>
      <c r="AJ9" s="14">
        <f>AF9*'A8-A'!W10</f>
        <v>7.0548295947462925E-2</v>
      </c>
      <c r="AK9" s="14">
        <f t="shared" si="1"/>
        <v>0.61631938212479509</v>
      </c>
      <c r="AL9" s="14">
        <f>'4'!AB9</f>
        <v>0.71731742953796329</v>
      </c>
      <c r="AM9" s="14">
        <f>'5'!M9</f>
        <v>0.76859599926866473</v>
      </c>
      <c r="AN9" s="14">
        <f>'6'!AF9</f>
        <v>0.80327299211566905</v>
      </c>
      <c r="AO9" s="14">
        <f>'7'!AC9</f>
        <v>0.62667344921087209</v>
      </c>
      <c r="AP9" s="14">
        <f>'A8-A'!AJ10</f>
        <v>0.29767566841726412</v>
      </c>
      <c r="AQ9" s="14">
        <f>'A8-A'!AH10</f>
        <v>0.44780427994842437</v>
      </c>
      <c r="AR9" s="14">
        <f>'A8-A'!AD10</f>
        <v>0.15922473787141736</v>
      </c>
      <c r="AS9" s="14">
        <f>'A8-A'!AF10</f>
        <v>9.5295313762894157E-2</v>
      </c>
      <c r="AT9" s="14">
        <f t="shared" si="8"/>
        <v>0.7453284979070427</v>
      </c>
      <c r="AU9" s="14">
        <f>'4'!AG9</f>
        <v>0.74991133429684875</v>
      </c>
      <c r="AV9" s="14">
        <f>'5'!O9</f>
        <v>0.73596348881462681</v>
      </c>
      <c r="AW9" s="14">
        <f>'6'!AK9</f>
        <v>0.88825447651385325</v>
      </c>
      <c r="AX9" s="14">
        <f>'7'!AH9</f>
        <v>0.83437040417143304</v>
      </c>
      <c r="AY9" s="14">
        <f>'A8-A'!AS10</f>
        <v>0.30139164533908963</v>
      </c>
      <c r="AZ9" s="14">
        <f>'A8-A'!AQ10</f>
        <v>0.44247434724534812</v>
      </c>
      <c r="BA9" s="14">
        <f>'A8-A'!AM10</f>
        <v>0.1606346480957789</v>
      </c>
      <c r="BB9" s="14">
        <f>'A8-A'!AO10</f>
        <v>9.5499359319783428E-2</v>
      </c>
      <c r="BC9" s="14">
        <f t="shared" si="9"/>
        <v>0.77402825949988407</v>
      </c>
      <c r="BD9" s="14">
        <f>'4'!AL9</f>
        <v>0.5978867187511685</v>
      </c>
      <c r="BE9" s="14">
        <f>'5'!Q9</f>
        <v>0.70740564043098109</v>
      </c>
      <c r="BF9" s="14">
        <f>'6'!AP9</f>
        <v>0.80965538026690798</v>
      </c>
      <c r="BG9" s="14">
        <f>'7'!AM9</f>
        <v>0.53619407548021225</v>
      </c>
      <c r="BH9" s="14">
        <f>'A8-A'!BB10</f>
        <v>0.27473189713611457</v>
      </c>
      <c r="BI9" s="14">
        <f>'A8-A'!AZ10</f>
        <v>0.41720970368813798</v>
      </c>
      <c r="BJ9" s="14">
        <f>'A8-A'!AV10</f>
        <v>0.21717762099863905</v>
      </c>
      <c r="BK9" s="14">
        <f>'A8-A'!AX10</f>
        <v>9.0880778177108323E-2</v>
      </c>
      <c r="BL9" s="14">
        <f t="shared" si="10"/>
        <v>0.68396381429523456</v>
      </c>
      <c r="BM9" s="14">
        <f>'4'!AQ9</f>
        <v>0.68282154277533524</v>
      </c>
      <c r="BN9" s="14">
        <f>'5'!S9</f>
        <v>0.62178874828974429</v>
      </c>
      <c r="BO9" s="14">
        <f>'6'!AU9</f>
        <v>0.72946890807971854</v>
      </c>
      <c r="BP9" s="14">
        <f>'7'!AR9</f>
        <v>0.73865724483708983</v>
      </c>
      <c r="BQ9" s="14">
        <f>BM9*'A8-A'!BK10</f>
        <v>0.17805581455880629</v>
      </c>
      <c r="BR9" s="14">
        <f>BN9*'A8-A'!BI10</f>
        <v>0.29484033375855428</v>
      </c>
      <c r="BS9" s="14">
        <f>BO9*'A8-A'!BE10</f>
        <v>0.10677610168909259</v>
      </c>
      <c r="BT9" s="14">
        <f>BP9*'A8-A'!BG10</f>
        <v>8.7663259766852755E-2</v>
      </c>
      <c r="BU9" s="14">
        <f t="shared" si="2"/>
        <v>0.66733550977330591</v>
      </c>
      <c r="BV9" s="14">
        <f>'4'!AV9</f>
        <v>0.51299285691969121</v>
      </c>
      <c r="BW9" s="14">
        <f>'5'!U9</f>
        <v>0.7730095522866236</v>
      </c>
      <c r="BX9" s="14">
        <f>'6'!AZ9</f>
        <v>0.91086284958313224</v>
      </c>
      <c r="BY9" s="14">
        <f>'7'!AW9</f>
        <v>0.77805904466349807</v>
      </c>
      <c r="BZ9" s="14">
        <f>'A8-A'!BT10</f>
        <v>0.29617060581983323</v>
      </c>
      <c r="CA9" s="14">
        <f>'A8-A'!BR10</f>
        <v>0.43837790449237685</v>
      </c>
      <c r="CB9" s="14">
        <f>'A8-A'!BN10</f>
        <v>0.15797145058439824</v>
      </c>
      <c r="CC9" s="14">
        <f>'A8-A'!BP10</f>
        <v>0.10748003910339164</v>
      </c>
      <c r="CD9" s="14">
        <f t="shared" si="11"/>
        <v>0.71831985507641871</v>
      </c>
      <c r="CE9" s="14">
        <f>'4'!BA9</f>
        <v>0.57381174948266045</v>
      </c>
      <c r="CF9" s="14">
        <f>'5'!W9</f>
        <v>0.6853249537640691</v>
      </c>
      <c r="CG9" s="14">
        <f>'6'!BE9</f>
        <v>0.89544948762887633</v>
      </c>
      <c r="CH9" s="14">
        <f>'7'!BB9</f>
        <v>0.89161626434093133</v>
      </c>
      <c r="CI9" s="14">
        <f>'A8-A'!CC10</f>
        <v>0.29943297230430782</v>
      </c>
      <c r="CJ9" s="14">
        <f>'A8-A'!CA10</f>
        <v>0.43729875786657896</v>
      </c>
      <c r="CK9" s="14">
        <f>'A8-A'!BW10</f>
        <v>0.17441782924738092</v>
      </c>
      <c r="CL9" s="14">
        <f>'A8-A'!BY10</f>
        <v>8.8850440581732304E-2</v>
      </c>
      <c r="CM9" s="14">
        <f t="shared" si="12"/>
        <v>0.70691276245616419</v>
      </c>
      <c r="CN9" s="14">
        <f>'4'!BF9</f>
        <v>0.81902084098360928</v>
      </c>
      <c r="CO9" s="14">
        <f>'5'!Y9</f>
        <v>0.90070786733850694</v>
      </c>
      <c r="CP9" s="14">
        <f>'6'!BJ9</f>
        <v>0.84280381988213393</v>
      </c>
      <c r="CQ9" s="14">
        <f>'7'!BG9</f>
        <v>0.76763271132752298</v>
      </c>
      <c r="CR9" s="14">
        <f>CN9*'A8-A'!CL10</f>
        <v>0.23413599765417487</v>
      </c>
      <c r="CS9" s="14">
        <f>CO9*'A8-A'!CJ10</f>
        <v>0.40060771289657238</v>
      </c>
      <c r="CT9" s="14">
        <f>CP9*'A8-A'!CF10</f>
        <v>0.1520184256323594</v>
      </c>
      <c r="CU9" s="14">
        <f>CQ9*'A8-A'!CH10</f>
        <v>6.8307658249018716E-2</v>
      </c>
      <c r="CV9" s="14">
        <f t="shared" si="3"/>
        <v>0.85506979443212527</v>
      </c>
      <c r="CW9" s="14">
        <f>'4'!BK9</f>
        <v>0.30573814306765118</v>
      </c>
      <c r="CX9" s="14">
        <f>'5'!AA9</f>
        <v>0.79092078600854521</v>
      </c>
      <c r="CY9" s="14">
        <f>'6'!BO9</f>
        <v>0.89401828625524571</v>
      </c>
      <c r="CZ9" s="14">
        <f>'7'!BL9</f>
        <v>0.82939956688199568</v>
      </c>
      <c r="DA9" s="14">
        <f>'A8-A'!CU10</f>
        <v>0.28186420153971886</v>
      </c>
      <c r="DB9" s="14">
        <f>'A8-A'!CS10</f>
        <v>0.43538659355310771</v>
      </c>
      <c r="DC9" s="14">
        <f>'A8-A'!CO10</f>
        <v>0.18706696422820326</v>
      </c>
      <c r="DD9" s="14">
        <f>'A8-A'!CQ10</f>
        <v>9.5682240678970146E-2</v>
      </c>
      <c r="DE9" s="14">
        <f t="shared" si="13"/>
        <v>0.67713304011831321</v>
      </c>
      <c r="DF9" s="14">
        <f>'4'!BP9</f>
        <v>0.78451586265504181</v>
      </c>
      <c r="DG9" s="14">
        <f>'5'!AC9</f>
        <v>0.83309786319901846</v>
      </c>
      <c r="DH9" s="14">
        <f>'6'!BT9</f>
        <v>0.89434206052791498</v>
      </c>
      <c r="DI9" s="14">
        <f>'7'!BQ9</f>
        <v>0.85527360432282884</v>
      </c>
      <c r="DJ9" s="14">
        <f>DF9*'A8-A'!DD10</f>
        <v>0.22942391390396627</v>
      </c>
      <c r="DK9" s="14">
        <f>DG9*'A8-A'!DB10</f>
        <v>0.37712743004283317</v>
      </c>
      <c r="DL9" s="14">
        <f>DH9*'A8-A'!CX10</f>
        <v>0.13940306473005806</v>
      </c>
      <c r="DM9" s="14">
        <f>DI9*'A8-A'!CZ10</f>
        <v>8.4677946489060713E-2</v>
      </c>
      <c r="DN9" s="14">
        <f t="shared" si="4"/>
        <v>0.83063235516591816</v>
      </c>
      <c r="DO9" s="14">
        <f>'4'!BU9</f>
        <v>0.52664906478523021</v>
      </c>
      <c r="DP9" s="14">
        <f>'5'!AE9</f>
        <v>0.82031007362055908</v>
      </c>
      <c r="DQ9" s="14">
        <f>'6'!BY9</f>
        <v>0.80930286774986304</v>
      </c>
      <c r="DR9" s="14">
        <f>'7'!BV9</f>
        <v>0.84732871437353985</v>
      </c>
      <c r="DS9" s="14">
        <f>DO9*'A8-A'!DM10</f>
        <v>0.15143757414634934</v>
      </c>
      <c r="DT9" s="14">
        <f>DP9*'A8-A'!DK10</f>
        <v>0.35953789614519188</v>
      </c>
      <c r="DU9" s="14">
        <f>DQ9*'A8-A'!DG10</f>
        <v>0.14383090361655934</v>
      </c>
      <c r="DV9" s="14">
        <f>DR9*'A8-A'!DI10</f>
        <v>8.1710962394732661E-2</v>
      </c>
      <c r="DW9" s="14">
        <f t="shared" si="5"/>
        <v>0.73651733630283323</v>
      </c>
      <c r="DX9" s="14">
        <f>'4'!BZ9</f>
        <v>0.62094840712316712</v>
      </c>
      <c r="DY9" s="14">
        <f>'5'!AG9</f>
        <v>0.14362007424163944</v>
      </c>
      <c r="DZ9" s="14">
        <f>'6'!CD9</f>
        <v>8.3965751614020243E-2</v>
      </c>
      <c r="EA9" s="14">
        <f>'7'!CA9</f>
        <v>0.57477561576533265</v>
      </c>
      <c r="EB9" s="14">
        <f>DX9*'A8-A'!DV10</f>
        <v>0.18149323800329975</v>
      </c>
      <c r="EC9" s="14">
        <f>DY9*'A8-A'!DT10</f>
        <v>6.3222719931805255E-2</v>
      </c>
      <c r="ED9" s="14">
        <f>DZ9*'A8-A'!DP10</f>
        <v>1.5533586990669089E-2</v>
      </c>
      <c r="EE9" s="14">
        <f>EA9*'A8-A'!DR10</f>
        <v>4.7424099592203346E-2</v>
      </c>
      <c r="EF9" s="14">
        <f t="shared" si="6"/>
        <v>0.30767364451797741</v>
      </c>
    </row>
    <row r="10" spans="1:170" ht="12.75" customHeight="1">
      <c r="A10" s="6">
        <v>1986</v>
      </c>
      <c r="B10" s="14">
        <f>'4'!H10</f>
        <v>0.5620766980850076</v>
      </c>
      <c r="C10" s="14">
        <f>'5'!E10</f>
        <v>0.68184771009361911</v>
      </c>
      <c r="D10" s="14">
        <f>'6'!L10</f>
        <v>0.56643027180756578</v>
      </c>
      <c r="E10" s="14">
        <f>'7'!I10</f>
        <v>0.86028046745463538</v>
      </c>
      <c r="F10" s="14">
        <f>'A8-A'!AA11</f>
        <v>0.3006350201146622</v>
      </c>
      <c r="G10" s="14">
        <f>'A8-A'!Y11</f>
        <v>0.43892780207946797</v>
      </c>
      <c r="H10" s="14">
        <f>'A8-A'!U11</f>
        <v>0.17723951364681662</v>
      </c>
      <c r="I10" s="14">
        <f>'A8-A'!W11</f>
        <v>8.3197664159053136E-2</v>
      </c>
      <c r="J10" s="14">
        <f t="shared" si="14"/>
        <v>0.64022900748297074</v>
      </c>
      <c r="K10" s="14">
        <f>'4'!M10</f>
        <v>0.63858458802650531</v>
      </c>
      <c r="L10" s="14">
        <f>'5'!G10</f>
        <v>0.62370537159943229</v>
      </c>
      <c r="M10" s="14">
        <f>'6'!Q10</f>
        <v>0.59265567971535305</v>
      </c>
      <c r="N10" s="14">
        <f>'7'!N10</f>
        <v>0.72694031185554642</v>
      </c>
      <c r="O10" s="14">
        <f>K10*'A8-A'!I11</f>
        <v>0.18569587489080375</v>
      </c>
      <c r="P10" s="14">
        <f>L10*'A8-A'!G11</f>
        <v>0.27313300078344011</v>
      </c>
      <c r="Q10" s="14">
        <f>M10*'A8-A'!C11</f>
        <v>0.11129626172304995</v>
      </c>
      <c r="R10" s="14">
        <f>N10*'A8-A'!E11</f>
        <v>6.0695679997451575E-2</v>
      </c>
      <c r="S10" s="14">
        <f t="shared" si="0"/>
        <v>0.63082081739474538</v>
      </c>
      <c r="T10" s="14">
        <f>'4'!R10</f>
        <v>0.58895386858895071</v>
      </c>
      <c r="U10" s="14">
        <f>'5'!I10</f>
        <v>0.76619985331772744</v>
      </c>
      <c r="V10" s="14">
        <f>'6'!V10</f>
        <v>0.88681905975843556</v>
      </c>
      <c r="W10" s="14">
        <f>'7'!S10</f>
        <v>0.80229737926527134</v>
      </c>
      <c r="X10" s="14">
        <f>'A8-A'!R11</f>
        <v>0.30351502079158676</v>
      </c>
      <c r="Y10" s="14">
        <f>'A8-A'!P11</f>
        <v>0.45008653780173613</v>
      </c>
      <c r="Z10" s="14">
        <f>'A8-A'!L11</f>
        <v>0.14092282991534405</v>
      </c>
      <c r="AA10" s="14">
        <f>'A8-A'!N11</f>
        <v>0.10547561149133308</v>
      </c>
      <c r="AB10" s="14">
        <f t="shared" si="7"/>
        <v>0.73320844311395672</v>
      </c>
      <c r="AC10" s="14">
        <f>'4'!W10</f>
        <v>0.57031077456660961</v>
      </c>
      <c r="AD10" s="14">
        <f>'5'!K10</f>
        <v>0.6323433488329917</v>
      </c>
      <c r="AE10" s="14">
        <f>'6'!AA10</f>
        <v>0.56720560374199624</v>
      </c>
      <c r="AF10" s="14">
        <f>'7'!X10</f>
        <v>0.85521884570306528</v>
      </c>
      <c r="AG10" s="14">
        <f>AC10*'A8-A'!AA11</f>
        <v>0.17145539118344125</v>
      </c>
      <c r="AH10" s="14">
        <f>AD10*'A8-A'!Y11</f>
        <v>0.27755307626283537</v>
      </c>
      <c r="AI10" s="14">
        <f>AE10*'A8-A'!U11</f>
        <v>0.1005312453449804</v>
      </c>
      <c r="AJ10" s="14">
        <f>AF10*'A8-A'!W11</f>
        <v>7.1152210307296709E-2</v>
      </c>
      <c r="AK10" s="14">
        <f t="shared" si="1"/>
        <v>0.6206919230985537</v>
      </c>
      <c r="AL10" s="14">
        <f>'4'!AB10</f>
        <v>0.76062729261749906</v>
      </c>
      <c r="AM10" s="14">
        <f>'5'!M10</f>
        <v>0.77052627965097831</v>
      </c>
      <c r="AN10" s="14">
        <f>'6'!AF10</f>
        <v>0.80241564199705318</v>
      </c>
      <c r="AO10" s="14">
        <f>'7'!AC10</f>
        <v>0.62667344921087209</v>
      </c>
      <c r="AP10" s="14">
        <f>'A8-A'!AJ11</f>
        <v>0.29827715799271981</v>
      </c>
      <c r="AQ10" s="14">
        <f>'A8-A'!AH11</f>
        <v>0.4475585562108344</v>
      </c>
      <c r="AR10" s="14">
        <f>'A8-A'!AD11</f>
        <v>0.15913736644720711</v>
      </c>
      <c r="AS10" s="14">
        <f>'A8-A'!AF11</f>
        <v>9.5026919349238681E-2</v>
      </c>
      <c r="AT10" s="14">
        <f t="shared" si="8"/>
        <v>0.75897853575666874</v>
      </c>
      <c r="AU10" s="14">
        <f>'4'!AG10</f>
        <v>0.74681241420246214</v>
      </c>
      <c r="AV10" s="14">
        <f>'5'!O10</f>
        <v>0.74597696929313095</v>
      </c>
      <c r="AW10" s="14">
        <f>'6'!AK10</f>
        <v>0.88576155384101229</v>
      </c>
      <c r="AX10" s="14">
        <f>'7'!AH10</f>
        <v>0.83437040417143304</v>
      </c>
      <c r="AY10" s="14">
        <f>'A8-A'!AS11</f>
        <v>0.30089862986793048</v>
      </c>
      <c r="AZ10" s="14">
        <f>'A8-A'!AQ11</f>
        <v>0.44257210979976491</v>
      </c>
      <c r="BA10" s="14">
        <f>'A8-A'!AM11</f>
        <v>0.16067013953979919</v>
      </c>
      <c r="BB10" s="14">
        <f>'A8-A'!AO11</f>
        <v>9.5859120792505512E-2</v>
      </c>
      <c r="BC10" s="14">
        <f t="shared" si="9"/>
        <v>0.77716087917776344</v>
      </c>
      <c r="BD10" s="14">
        <f>'4'!AL10</f>
        <v>0.6025903811708353</v>
      </c>
      <c r="BE10" s="14">
        <f>'5'!Q10</f>
        <v>0.71016228147928706</v>
      </c>
      <c r="BF10" s="14">
        <f>'6'!AP10</f>
        <v>0.81324960474771746</v>
      </c>
      <c r="BG10" s="14">
        <f>'7'!AM10</f>
        <v>0.55779977801961111</v>
      </c>
      <c r="BH10" s="14">
        <f>'A8-A'!BB11</f>
        <v>0.2796961339142916</v>
      </c>
      <c r="BI10" s="14">
        <f>'A8-A'!AZ11</f>
        <v>0.4246147482134297</v>
      </c>
      <c r="BJ10" s="14">
        <f>'A8-A'!AV11</f>
        <v>0.20471250909671584</v>
      </c>
      <c r="BK10" s="14">
        <f>'A8-A'!AX11</f>
        <v>9.0976608775562781E-2</v>
      </c>
      <c r="BL10" s="14">
        <f t="shared" si="10"/>
        <v>0.68731667757822779</v>
      </c>
      <c r="BM10" s="14">
        <f>'4'!AQ10</f>
        <v>0.70014701310723693</v>
      </c>
      <c r="BN10" s="14">
        <f>'5'!S10</f>
        <v>0.6443073800498168</v>
      </c>
      <c r="BO10" s="14">
        <f>'6'!AU10</f>
        <v>0.75772128274514661</v>
      </c>
      <c r="BP10" s="14">
        <f>'7'!AR10</f>
        <v>0.74815106643725882</v>
      </c>
      <c r="BQ10" s="14">
        <f>BM10*'A8-A'!BK11</f>
        <v>0.18281796278297471</v>
      </c>
      <c r="BR10" s="14">
        <f>BN10*'A8-A'!BI11</f>
        <v>0.3056735143512973</v>
      </c>
      <c r="BS10" s="14">
        <f>BO10*'A8-A'!BE11</f>
        <v>0.10924112500766214</v>
      </c>
      <c r="BT10" s="14">
        <f>BP10*'A8-A'!BG11</f>
        <v>8.9997976792001458E-2</v>
      </c>
      <c r="BU10" s="14">
        <f t="shared" si="2"/>
        <v>0.68773057893393563</v>
      </c>
      <c r="BV10" s="14">
        <f>'4'!AV10</f>
        <v>0.49063197693116428</v>
      </c>
      <c r="BW10" s="14">
        <f>'5'!U10</f>
        <v>0.77283275423151498</v>
      </c>
      <c r="BX10" s="14">
        <f>'6'!AZ10</f>
        <v>0.90990967667957146</v>
      </c>
      <c r="BY10" s="14">
        <f>'7'!AW10</f>
        <v>0.77805904466349807</v>
      </c>
      <c r="BZ10" s="14">
        <f>'A8-A'!BT11</f>
        <v>0.29683123606519557</v>
      </c>
      <c r="CA10" s="14">
        <f>'A8-A'!BR11</f>
        <v>0.43789079414437321</v>
      </c>
      <c r="CB10" s="14">
        <f>'A8-A'!BN11</f>
        <v>0.15779591817849856</v>
      </c>
      <c r="CC10" s="14">
        <f>'A8-A'!BP11</f>
        <v>0.10748205161193269</v>
      </c>
      <c r="CD10" s="14">
        <f t="shared" si="11"/>
        <v>0.71125865994361626</v>
      </c>
      <c r="CE10" s="14">
        <f>'4'!BA10</f>
        <v>0.60305094558345895</v>
      </c>
      <c r="CF10" s="14">
        <f>'5'!W10</f>
        <v>0.66197703759840698</v>
      </c>
      <c r="CG10" s="14">
        <f>'6'!BE10</f>
        <v>0.89614528370521029</v>
      </c>
      <c r="CH10" s="14">
        <f>'7'!BB10</f>
        <v>0.90580467518614771</v>
      </c>
      <c r="CI10" s="14">
        <f>'A8-A'!CC11</f>
        <v>0.30079370293891872</v>
      </c>
      <c r="CJ10" s="14">
        <f>'A8-A'!CA11</f>
        <v>0.43750250144356084</v>
      </c>
      <c r="CK10" s="14">
        <f>'A8-A'!BW11</f>
        <v>0.17279022122618359</v>
      </c>
      <c r="CL10" s="14">
        <f>'A8-A'!BY11</f>
        <v>8.8913574391336694E-2</v>
      </c>
      <c r="CM10" s="14">
        <f t="shared" si="12"/>
        <v>0.70639401002377467</v>
      </c>
      <c r="CN10" s="14">
        <f>'4'!BF10</f>
        <v>0.83747186771575699</v>
      </c>
      <c r="CO10" s="14">
        <f>'5'!Y10</f>
        <v>0.89990550438664829</v>
      </c>
      <c r="CP10" s="14">
        <f>'6'!BJ10</f>
        <v>0.84550195681370666</v>
      </c>
      <c r="CQ10" s="14">
        <f>'7'!BG10</f>
        <v>0.76404425275493215</v>
      </c>
      <c r="CR10" s="14">
        <f>CN10*'A8-A'!CL11</f>
        <v>0.24245043274039862</v>
      </c>
      <c r="CS10" s="14">
        <f>CO10*'A8-A'!CJ11</f>
        <v>0.40435724338159057</v>
      </c>
      <c r="CT10" s="14">
        <f>CP10*'A8-A'!CF11</f>
        <v>0.14604320023361211</v>
      </c>
      <c r="CU10" s="14">
        <f>CQ10*'A8-A'!CH11</f>
        <v>6.7567974484973883E-2</v>
      </c>
      <c r="CV10" s="14">
        <f t="shared" si="3"/>
        <v>0.86041885084057512</v>
      </c>
      <c r="CW10" s="14">
        <f>'4'!BK10</f>
        <v>0.31619465912372557</v>
      </c>
      <c r="CX10" s="14">
        <f>'5'!AA10</f>
        <v>0.79250126895238837</v>
      </c>
      <c r="CY10" s="14">
        <f>'6'!BO10</f>
        <v>0.89399960725927807</v>
      </c>
      <c r="CZ10" s="14">
        <f>'7'!BL10</f>
        <v>0.82489490316880865</v>
      </c>
      <c r="DA10" s="14">
        <f>'A8-A'!CU11</f>
        <v>0.28404563729732163</v>
      </c>
      <c r="DB10" s="14">
        <f>'A8-A'!CS11</f>
        <v>0.43633997280266884</v>
      </c>
      <c r="DC10" s="14">
        <f>'A8-A'!CO11</f>
        <v>0.18379408689456897</v>
      </c>
      <c r="DD10" s="14">
        <f>'A8-A'!CQ11</f>
        <v>9.5820303005440532E-2</v>
      </c>
      <c r="DE10" s="14">
        <f t="shared" si="13"/>
        <v>0.67896721667117477</v>
      </c>
      <c r="DF10" s="14">
        <f>'4'!BP10</f>
        <v>0.7936555815032037</v>
      </c>
      <c r="DG10" s="14">
        <f>'5'!AC10</f>
        <v>0.84094272943112225</v>
      </c>
      <c r="DH10" s="14">
        <f>'6'!BT10</f>
        <v>0.8996949071881909</v>
      </c>
      <c r="DI10" s="14">
        <f>'7'!BQ10</f>
        <v>0.82045607318507796</v>
      </c>
      <c r="DJ10" s="14">
        <f>DF10*'A8-A'!DD11</f>
        <v>0.23237586404315955</v>
      </c>
      <c r="DK10" s="14">
        <f>DG10*'A8-A'!DB11</f>
        <v>0.38188940264837112</v>
      </c>
      <c r="DL10" s="14">
        <f>DH10*'A8-A'!CX11</f>
        <v>0.13926975423573323</v>
      </c>
      <c r="DM10" s="14">
        <f>DI10*'A8-A'!CZ11</f>
        <v>8.0643405490657585E-2</v>
      </c>
      <c r="DN10" s="14">
        <f t="shared" si="4"/>
        <v>0.83417842641792161</v>
      </c>
      <c r="DO10" s="14">
        <f>'4'!BU10</f>
        <v>0.52589947455674901</v>
      </c>
      <c r="DP10" s="14">
        <f>'5'!AE10</f>
        <v>0.82258169762307287</v>
      </c>
      <c r="DQ10" s="14">
        <f>'6'!BY10</f>
        <v>0.81264200011394305</v>
      </c>
      <c r="DR10" s="14">
        <f>'7'!BV10</f>
        <v>0.85485064448814674</v>
      </c>
      <c r="DS10" s="14">
        <f>DO10*'A8-A'!DM11</f>
        <v>0.1518271609652079</v>
      </c>
      <c r="DT10" s="14">
        <f>DP10*'A8-A'!DK11</f>
        <v>0.36187536080060884</v>
      </c>
      <c r="DU10" s="14">
        <f>DQ10*'A8-A'!DG11</f>
        <v>0.14307905746967262</v>
      </c>
      <c r="DV10" s="14">
        <f>DR10*'A8-A'!DI11</f>
        <v>8.1473383874118246E-2</v>
      </c>
      <c r="DW10" s="14">
        <f t="shared" si="5"/>
        <v>0.7382549631096077</v>
      </c>
      <c r="DX10" s="14">
        <f>'4'!BZ10</f>
        <v>0.6238807424928603</v>
      </c>
      <c r="DY10" s="14">
        <f>'5'!AG10</f>
        <v>0.14540372659161152</v>
      </c>
      <c r="DZ10" s="14">
        <f>'6'!CD10</f>
        <v>8.3333333333333343E-2</v>
      </c>
      <c r="EA10" s="14">
        <f>'7'!CA10</f>
        <v>0.5844932126012764</v>
      </c>
      <c r="EB10" s="14">
        <f>DX10*'A8-A'!DV11</f>
        <v>0.18289457730024689</v>
      </c>
      <c r="EC10" s="14">
        <f>DY10*'A8-A'!DT11</f>
        <v>6.4138711767744744E-2</v>
      </c>
      <c r="ED10" s="14">
        <f>DZ10*'A8-A'!DP11</f>
        <v>1.5309313737177522E-2</v>
      </c>
      <c r="EE10" s="14">
        <f>EA10*'A8-A'!DR11</f>
        <v>4.7942568376935363E-2</v>
      </c>
      <c r="EF10" s="14">
        <f t="shared" si="6"/>
        <v>0.31028517118210452</v>
      </c>
    </row>
    <row r="11" spans="1:170" ht="12.75" customHeight="1">
      <c r="A11" s="6">
        <v>1987</v>
      </c>
      <c r="B11" s="14">
        <f>'4'!H11</f>
        <v>0.5721134938491258</v>
      </c>
      <c r="C11" s="14">
        <f>'5'!E11</f>
        <v>0.68310101644445254</v>
      </c>
      <c r="D11" s="14">
        <f>'6'!L11</f>
        <v>0.53373540970077504</v>
      </c>
      <c r="E11" s="14">
        <f>'7'!I11</f>
        <v>0.87805747348536944</v>
      </c>
      <c r="F11" s="14">
        <f>'A8-A'!AA12</f>
        <v>0.30103685814742193</v>
      </c>
      <c r="G11" s="14">
        <f>'A8-A'!Y12</f>
        <v>0.44032654415745792</v>
      </c>
      <c r="H11" s="14">
        <f>'A8-A'!U12</f>
        <v>0.17513270561595912</v>
      </c>
      <c r="I11" s="14">
        <f>'A8-A'!W12</f>
        <v>8.3503892079161007E-2</v>
      </c>
      <c r="J11" s="14">
        <f t="shared" si="14"/>
        <v>0.63981050146268004</v>
      </c>
      <c r="K11" s="14">
        <f>'4'!M11</f>
        <v>0.63924402412015224</v>
      </c>
      <c r="L11" s="14">
        <f>'5'!G11</f>
        <v>0.64228250841016687</v>
      </c>
      <c r="M11" s="14">
        <f>'6'!Q11</f>
        <v>0.59426082689325421</v>
      </c>
      <c r="N11" s="14">
        <f>'7'!N11</f>
        <v>0.71639468795004213</v>
      </c>
      <c r="O11" s="14">
        <f>K11*'A8-A'!I12</f>
        <v>0.18674631623020788</v>
      </c>
      <c r="P11" s="14">
        <f>L11*'A8-A'!G12</f>
        <v>0.28159067420125244</v>
      </c>
      <c r="Q11" s="14">
        <f>M11*'A8-A'!C12</f>
        <v>0.11058072436901853</v>
      </c>
      <c r="R11" s="14">
        <f>N11*'A8-A'!E12</f>
        <v>5.9719267800712114E-2</v>
      </c>
      <c r="S11" s="14">
        <f t="shared" si="0"/>
        <v>0.63863698260119095</v>
      </c>
      <c r="T11" s="14">
        <f>'4'!R11</f>
        <v>0.58880154976333277</v>
      </c>
      <c r="U11" s="14">
        <f>'5'!I11</f>
        <v>0.76632687052030646</v>
      </c>
      <c r="V11" s="14">
        <f>'6'!V11</f>
        <v>0.89085297946021635</v>
      </c>
      <c r="W11" s="14">
        <f>'7'!S11</f>
        <v>0.79948957248560293</v>
      </c>
      <c r="X11" s="14">
        <f>'A8-A'!R12</f>
        <v>0.30501151180467173</v>
      </c>
      <c r="Y11" s="14">
        <f>'A8-A'!P12</f>
        <v>0.45246685540884829</v>
      </c>
      <c r="Z11" s="14">
        <f>'A8-A'!L12</f>
        <v>0.13810442384628335</v>
      </c>
      <c r="AA11" s="14">
        <f>'A8-A'!N12</f>
        <v>0.10441720894019663</v>
      </c>
      <c r="AB11" s="14">
        <f t="shared" si="7"/>
        <v>0.7328399673617102</v>
      </c>
      <c r="AC11" s="14">
        <f>'4'!W11</f>
        <v>0.59392080452652174</v>
      </c>
      <c r="AD11" s="14">
        <f>'5'!K11</f>
        <v>0.64515767150222836</v>
      </c>
      <c r="AE11" s="14">
        <f>'6'!AA11</f>
        <v>0.53515779097347482</v>
      </c>
      <c r="AF11" s="14">
        <f>'7'!X11</f>
        <v>0.86057785555875255</v>
      </c>
      <c r="AG11" s="14">
        <f>AC11*'A8-A'!AA12</f>
        <v>0.17879205298305323</v>
      </c>
      <c r="AH11" s="14">
        <f>AD11*'A8-A'!Y12</f>
        <v>0.28408004792924868</v>
      </c>
      <c r="AI11" s="14">
        <f>AE11*'A8-A'!U12</f>
        <v>9.3723631864644552E-2</v>
      </c>
      <c r="AJ11" s="14">
        <f>AF11*'A8-A'!W12</f>
        <v>7.1861600376293883E-2</v>
      </c>
      <c r="AK11" s="14">
        <f t="shared" si="1"/>
        <v>0.62845733315324026</v>
      </c>
      <c r="AL11" s="14">
        <f>'4'!AB11</f>
        <v>0.75426156089831187</v>
      </c>
      <c r="AM11" s="14">
        <f>'5'!M11</f>
        <v>0.7662589140616618</v>
      </c>
      <c r="AN11" s="14">
        <f>'6'!AF11</f>
        <v>0.80370166717497704</v>
      </c>
      <c r="AO11" s="14">
        <f>'7'!AC11</f>
        <v>0.62667344921087209</v>
      </c>
      <c r="AP11" s="14">
        <f>'A8-A'!AJ12</f>
        <v>0.2988874449218934</v>
      </c>
      <c r="AQ11" s="14">
        <f>'A8-A'!AH12</f>
        <v>0.44689504328178059</v>
      </c>
      <c r="AR11" s="14">
        <f>'A8-A'!AD12</f>
        <v>0.15890144268110318</v>
      </c>
      <c r="AS11" s="14">
        <f>'A8-A'!AF12</f>
        <v>9.5316069115222821E-2</v>
      </c>
      <c r="AT11" s="14">
        <f t="shared" si="8"/>
        <v>0.75531802550130223</v>
      </c>
      <c r="AU11" s="14">
        <f>'4'!AG11</f>
        <v>0.75219948134065595</v>
      </c>
      <c r="AV11" s="14">
        <f>'5'!O11</f>
        <v>0.74937808068722811</v>
      </c>
      <c r="AW11" s="14">
        <f>'6'!AK11</f>
        <v>0.88441921086332898</v>
      </c>
      <c r="AX11" s="14">
        <f>'7'!AH11</f>
        <v>0.83437040417143304</v>
      </c>
      <c r="AY11" s="14">
        <f>'A8-A'!AS12</f>
        <v>0.30038235190542295</v>
      </c>
      <c r="AZ11" s="14">
        <f>'A8-A'!AQ12</f>
        <v>0.44267345404830855</v>
      </c>
      <c r="BA11" s="14">
        <f>'A8-A'!AM12</f>
        <v>0.16070693127202659</v>
      </c>
      <c r="BB11" s="14">
        <f>'A8-A'!AO12</f>
        <v>9.6237262774241883E-2</v>
      </c>
      <c r="BC11" s="14">
        <f t="shared" si="9"/>
        <v>0.78010705384622236</v>
      </c>
      <c r="BD11" s="14">
        <f>'4'!AL11</f>
        <v>0.59283812111315171</v>
      </c>
      <c r="BE11" s="14">
        <f>'5'!Q11</f>
        <v>0.70856998602228372</v>
      </c>
      <c r="BF11" s="14">
        <f>'6'!AP11</f>
        <v>0.81999217104729871</v>
      </c>
      <c r="BG11" s="14">
        <f>'7'!AM11</f>
        <v>0.57818767193105425</v>
      </c>
      <c r="BH11" s="14">
        <f>'A8-A'!BB12</f>
        <v>0.28454071402627468</v>
      </c>
      <c r="BI11" s="14">
        <f>'A8-A'!AZ12</f>
        <v>0.4315804622283077</v>
      </c>
      <c r="BJ11" s="14">
        <f>'A8-A'!AV12</f>
        <v>0.19270798879749965</v>
      </c>
      <c r="BK11" s="14">
        <f>'A8-A'!AX12</f>
        <v>9.1170834947918028E-2</v>
      </c>
      <c r="BL11" s="14">
        <f t="shared" si="10"/>
        <v>0.68522443929090149</v>
      </c>
      <c r="BM11" s="14">
        <f>'4'!AQ11</f>
        <v>0.70489420225672239</v>
      </c>
      <c r="BN11" s="14">
        <f>'5'!S11</f>
        <v>0.64845073735851133</v>
      </c>
      <c r="BO11" s="14">
        <f>'6'!AU11</f>
        <v>0.76740114309362739</v>
      </c>
      <c r="BP11" s="14">
        <f>'7'!AR11</f>
        <v>0.75714651430268354</v>
      </c>
      <c r="BQ11" s="14">
        <f>BM11*'A8-A'!BK12</f>
        <v>0.18420733203954959</v>
      </c>
      <c r="BR11" s="14">
        <f>BN11*'A8-A'!BI12</f>
        <v>0.30800291777012095</v>
      </c>
      <c r="BS11" s="14">
        <f>BO11*'A8-A'!BE12</f>
        <v>0.10904380363155564</v>
      </c>
      <c r="BT11" s="14">
        <f>BP11*'A8-A'!BG12</f>
        <v>9.2066073116561759E-2</v>
      </c>
      <c r="BU11" s="14">
        <f t="shared" si="2"/>
        <v>0.69332012655778796</v>
      </c>
      <c r="BV11" s="14">
        <f>'4'!AV11</f>
        <v>0.46805682182899472</v>
      </c>
      <c r="BW11" s="14">
        <f>'5'!U11</f>
        <v>0.78498993733622868</v>
      </c>
      <c r="BX11" s="14">
        <f>'6'!AZ11</f>
        <v>0.89112656460097672</v>
      </c>
      <c r="BY11" s="14">
        <f>'7'!AW11</f>
        <v>0.7829181339149941</v>
      </c>
      <c r="BZ11" s="14">
        <f>'A8-A'!BT12</f>
        <v>0.3001932447313686</v>
      </c>
      <c r="CA11" s="14">
        <f>'A8-A'!BR12</f>
        <v>0.4413140328646436</v>
      </c>
      <c r="CB11" s="14">
        <f>'A8-A'!BN12</f>
        <v>0.15035780930434181</v>
      </c>
      <c r="CC11" s="14">
        <f>'A8-A'!BP12</f>
        <v>0.10813491309964597</v>
      </c>
      <c r="CD11" s="14">
        <f t="shared" si="11"/>
        <v>0.70558319350885468</v>
      </c>
      <c r="CE11" s="14">
        <f>'4'!BA11</f>
        <v>0.67617920895459027</v>
      </c>
      <c r="CF11" s="14">
        <f>'5'!W11</f>
        <v>0.66716122064238292</v>
      </c>
      <c r="CG11" s="14">
        <f>'6'!BE11</f>
        <v>0.89514329150431382</v>
      </c>
      <c r="CH11" s="14">
        <f>'7'!BB11</f>
        <v>0.91277621763706784</v>
      </c>
      <c r="CI11" s="14">
        <f>'A8-A'!CC12</f>
        <v>0.30188068680995206</v>
      </c>
      <c r="CJ11" s="14">
        <f>'A8-A'!CA12</f>
        <v>0.43785344007906518</v>
      </c>
      <c r="CK11" s="14">
        <f>'A8-A'!BW12</f>
        <v>0.17123532927802476</v>
      </c>
      <c r="CL11" s="14">
        <f>'A8-A'!BY12</f>
        <v>8.9030543832958151E-2</v>
      </c>
      <c r="CM11" s="14">
        <f t="shared" si="12"/>
        <v>0.73078939887721217</v>
      </c>
      <c r="CN11" s="14">
        <f>'4'!BF11</f>
        <v>0.83121417307521894</v>
      </c>
      <c r="CO11" s="14">
        <f>'5'!Y11</f>
        <v>0.91007044277769811</v>
      </c>
      <c r="CP11" s="14">
        <f>'6'!BJ11</f>
        <v>0.84521443861768963</v>
      </c>
      <c r="CQ11" s="14">
        <f>'7'!BG11</f>
        <v>0.7831656653693021</v>
      </c>
      <c r="CR11" s="14">
        <f>CN11*'A8-A'!CL12</f>
        <v>0.24176020382509819</v>
      </c>
      <c r="CS11" s="14">
        <f>CO11*'A8-A'!CJ12</f>
        <v>0.40970588466325508</v>
      </c>
      <c r="CT11" s="14">
        <f>CP11*'A8-A'!CF12</f>
        <v>0.14489482586285896</v>
      </c>
      <c r="CU11" s="14">
        <f>CQ11*'A8-A'!CH12</f>
        <v>6.8548189121706959E-2</v>
      </c>
      <c r="CV11" s="14">
        <f t="shared" si="3"/>
        <v>0.86490910347291927</v>
      </c>
      <c r="CW11" s="14">
        <f>'4'!BK11</f>
        <v>0.3356363511020698</v>
      </c>
      <c r="CX11" s="14">
        <f>'5'!AA11</f>
        <v>0.79452431639624166</v>
      </c>
      <c r="CY11" s="14">
        <f>'6'!BO11</f>
        <v>0.89398135491812158</v>
      </c>
      <c r="CZ11" s="14">
        <f>'7'!BL11</f>
        <v>0.82016505109219962</v>
      </c>
      <c r="DA11" s="14">
        <f>'A8-A'!CU12</f>
        <v>0.28626042206182434</v>
      </c>
      <c r="DB11" s="14">
        <f>'A8-A'!CS12</f>
        <v>0.43760738418947792</v>
      </c>
      <c r="DC11" s="14">
        <f>'A8-A'!CO12</f>
        <v>0.18070728657952959</v>
      </c>
      <c r="DD11" s="14">
        <f>'A8-A'!CQ12</f>
        <v>9.5424907169168099E-2</v>
      </c>
      <c r="DE11" s="14">
        <f t="shared" si="13"/>
        <v>0.68358223006267593</v>
      </c>
      <c r="DF11" s="14">
        <f>'4'!BP11</f>
        <v>0.81137543498154563</v>
      </c>
      <c r="DG11" s="14">
        <f>'5'!AC11</f>
        <v>0.84301722719205707</v>
      </c>
      <c r="DH11" s="14">
        <f>'6'!BT11</f>
        <v>0.90410341622509605</v>
      </c>
      <c r="DI11" s="14">
        <f>'7'!BQ11</f>
        <v>0.76676690607713449</v>
      </c>
      <c r="DJ11" s="14">
        <f>DF11*'A8-A'!DD12</f>
        <v>0.23786666189046415</v>
      </c>
      <c r="DK11" s="14">
        <f>DG11*'A8-A'!DB12</f>
        <v>0.38359783149249788</v>
      </c>
      <c r="DL11" s="14">
        <f>DH11*'A8-A'!CX12</f>
        <v>0.13882317084897219</v>
      </c>
      <c r="DM11" s="14">
        <f>DI11*'A8-A'!CZ12</f>
        <v>7.5340777173874121E-2</v>
      </c>
      <c r="DN11" s="14">
        <f t="shared" si="4"/>
        <v>0.83562844140580839</v>
      </c>
      <c r="DO11" s="14">
        <f>'4'!BU11</f>
        <v>0.53604571466651985</v>
      </c>
      <c r="DP11" s="14">
        <f>'5'!AE11</f>
        <v>0.81798970431461371</v>
      </c>
      <c r="DQ11" s="14">
        <f>'6'!BY11</f>
        <v>0.79980713091537581</v>
      </c>
      <c r="DR11" s="14">
        <f>'7'!BV11</f>
        <v>0.83741916573810704</v>
      </c>
      <c r="DS11" s="14">
        <f>DO11*'A8-A'!DM12</f>
        <v>0.15541101448451897</v>
      </c>
      <c r="DT11" s="14">
        <f>DP11*'A8-A'!DK12</f>
        <v>0.36150745018064495</v>
      </c>
      <c r="DU11" s="14">
        <f>DQ11*'A8-A'!DG12</f>
        <v>0.13860641096451756</v>
      </c>
      <c r="DV11" s="14">
        <f>DR11*'A8-A'!DI12</f>
        <v>7.9414804121049148E-2</v>
      </c>
      <c r="DW11" s="14">
        <f t="shared" si="5"/>
        <v>0.7349396797507306</v>
      </c>
      <c r="DX11" s="14">
        <f>'4'!BZ11</f>
        <v>0.64285744941131784</v>
      </c>
      <c r="DY11" s="14">
        <f>'5'!AG11</f>
        <v>0.1531463081400061</v>
      </c>
      <c r="DZ11" s="14">
        <f>'6'!CD11</f>
        <v>0.10102893055638758</v>
      </c>
      <c r="EA11" s="14">
        <f>'7'!CA11</f>
        <v>0.58561206931236431</v>
      </c>
      <c r="EB11" s="14">
        <f>DX11*'A8-A'!DV12</f>
        <v>0.18853355645579314</v>
      </c>
      <c r="EC11" s="14">
        <f>DY11*'A8-A'!DT12</f>
        <v>6.7673525521643352E-2</v>
      </c>
      <c r="ED11" s="14">
        <f>DZ11*'A8-A'!DP12</f>
        <v>1.8492960896302566E-2</v>
      </c>
      <c r="EE11" s="14">
        <f>EA11*'A8-A'!DR12</f>
        <v>4.7898068788983582E-2</v>
      </c>
      <c r="EF11" s="14">
        <f t="shared" si="6"/>
        <v>0.32259811166272262</v>
      </c>
    </row>
    <row r="12" spans="1:170" ht="12.75" customHeight="1">
      <c r="A12" s="6">
        <v>1988</v>
      </c>
      <c r="B12" s="14">
        <f>'4'!H12</f>
        <v>0.61716522465718293</v>
      </c>
      <c r="C12" s="14">
        <f>'5'!E12</f>
        <v>0.66894980859731312</v>
      </c>
      <c r="D12" s="14">
        <f>'6'!L12</f>
        <v>0.52418317535299874</v>
      </c>
      <c r="E12" s="14">
        <f>'7'!I12</f>
        <v>0.85714074206418811</v>
      </c>
      <c r="F12" s="14">
        <f>'A8-A'!AA13</f>
        <v>0.30087624691131298</v>
      </c>
      <c r="G12" s="14">
        <f>'A8-A'!Y13</f>
        <v>0.4407685657808938</v>
      </c>
      <c r="H12" s="14">
        <f>'A8-A'!U13</f>
        <v>0.17428488865748656</v>
      </c>
      <c r="I12" s="14">
        <f>'A8-A'!W13</f>
        <v>8.4070298650306727E-2</v>
      </c>
      <c r="J12" s="14">
        <f t="shared" si="14"/>
        <v>0.64395968875707854</v>
      </c>
      <c r="K12" s="14">
        <f>'4'!M12</f>
        <v>0.66323893153294222</v>
      </c>
      <c r="L12" s="14">
        <f>'5'!G12</f>
        <v>0.64224617379741822</v>
      </c>
      <c r="M12" s="14">
        <f>'6'!Q12</f>
        <v>0.58775169648823977</v>
      </c>
      <c r="N12" s="14">
        <f>'7'!N12</f>
        <v>0.70527156019195514</v>
      </c>
      <c r="O12" s="14">
        <f>K12*'A8-A'!I13</f>
        <v>0.19447828503634754</v>
      </c>
      <c r="P12" s="14">
        <f>L12*'A8-A'!G13</f>
        <v>0.28196315020226187</v>
      </c>
      <c r="Q12" s="14">
        <f>M12*'A8-A'!C13</f>
        <v>0.10839808118888888</v>
      </c>
      <c r="R12" s="14">
        <f>N12*'A8-A'!E13</f>
        <v>5.8763206699821394E-2</v>
      </c>
      <c r="S12" s="14">
        <f t="shared" si="0"/>
        <v>0.64360272312731959</v>
      </c>
      <c r="T12" s="14">
        <f>'4'!R12</f>
        <v>0.6189994587137253</v>
      </c>
      <c r="U12" s="14">
        <f>'5'!I12</f>
        <v>0.77205491591813036</v>
      </c>
      <c r="V12" s="14">
        <f>'6'!V12</f>
        <v>0.89694823878067775</v>
      </c>
      <c r="W12" s="14">
        <f>'7'!S12</f>
        <v>0.79661450565467429</v>
      </c>
      <c r="X12" s="14">
        <f>'A8-A'!R13</f>
        <v>0.30613382538001899</v>
      </c>
      <c r="Y12" s="14">
        <f>'A8-A'!P13</f>
        <v>0.45474412066760844</v>
      </c>
      <c r="Z12" s="14">
        <f>'A8-A'!L13</f>
        <v>0.13530797624434523</v>
      </c>
      <c r="AA12" s="14">
        <f>'A8-A'!N13</f>
        <v>0.10381407770802731</v>
      </c>
      <c r="AB12" s="14">
        <f t="shared" si="7"/>
        <v>0.74464815722920763</v>
      </c>
      <c r="AC12" s="14">
        <f>'4'!W12</f>
        <v>0.62258112459020032</v>
      </c>
      <c r="AD12" s="14">
        <f>'5'!K12</f>
        <v>0.65427116306675714</v>
      </c>
      <c r="AE12" s="14">
        <f>'6'!AA12</f>
        <v>0.54722913006212903</v>
      </c>
      <c r="AF12" s="14">
        <f>'7'!X12</f>
        <v>0.85468456375370683</v>
      </c>
      <c r="AG12" s="14">
        <f>AC12*'A8-A'!AA13</f>
        <v>0.18731987216452403</v>
      </c>
      <c r="AH12" s="14">
        <f>AD12*'A8-A'!Y13</f>
        <v>0.28838216217673185</v>
      </c>
      <c r="AI12" s="14">
        <f>AE12*'A8-A'!U13</f>
        <v>9.5373768003011394E-2</v>
      </c>
      <c r="AJ12" s="14">
        <f>AF12*'A8-A'!W13</f>
        <v>7.1853586526581248E-2</v>
      </c>
      <c r="AK12" s="14">
        <f t="shared" si="1"/>
        <v>0.64292938887084849</v>
      </c>
      <c r="AL12" s="14">
        <f>'4'!AB12</f>
        <v>0.74619015641369368</v>
      </c>
      <c r="AM12" s="14">
        <f>'5'!M12</f>
        <v>0.77123055831702003</v>
      </c>
      <c r="AN12" s="14">
        <f>'6'!AF12</f>
        <v>0.80353086931415962</v>
      </c>
      <c r="AO12" s="14">
        <f>'7'!AC12</f>
        <v>0.66028594402979413</v>
      </c>
      <c r="AP12" s="14">
        <f>'A8-A'!AJ13</f>
        <v>0.30002821651820022</v>
      </c>
      <c r="AQ12" s="14">
        <f>'A8-A'!AH13</f>
        <v>0.44727956785676942</v>
      </c>
      <c r="AR12" s="14">
        <f>'A8-A'!AD13</f>
        <v>0.15617277737460811</v>
      </c>
      <c r="AS12" s="14">
        <f>'A8-A'!AF13</f>
        <v>9.651943825042221E-2</v>
      </c>
      <c r="AT12" s="14">
        <f t="shared" si="8"/>
        <v>0.75805384862364011</v>
      </c>
      <c r="AU12" s="14">
        <f>'4'!AG12</f>
        <v>0.76714464563200535</v>
      </c>
      <c r="AV12" s="14">
        <f>'5'!O12</f>
        <v>0.76206802829991871</v>
      </c>
      <c r="AW12" s="14">
        <f>'6'!AK12</f>
        <v>0.87502059156304002</v>
      </c>
      <c r="AX12" s="14">
        <f>'7'!AH12</f>
        <v>0.83169613619009197</v>
      </c>
      <c r="AY12" s="14">
        <f>'A8-A'!AS13</f>
        <v>0.29946568754087133</v>
      </c>
      <c r="AZ12" s="14">
        <f>'A8-A'!AQ13</f>
        <v>0.44284405916085812</v>
      </c>
      <c r="BA12" s="14">
        <f>'A8-A'!AM13</f>
        <v>0.16165717417951525</v>
      </c>
      <c r="BB12" s="14">
        <f>'A8-A'!AO13</f>
        <v>9.6033079118755207E-2</v>
      </c>
      <c r="BC12" s="14">
        <f t="shared" si="9"/>
        <v>0.78853449478700921</v>
      </c>
      <c r="BD12" s="14">
        <f>'4'!AL12</f>
        <v>0.60699154504262065</v>
      </c>
      <c r="BE12" s="14">
        <f>'5'!Q12</f>
        <v>0.71425274408356865</v>
      </c>
      <c r="BF12" s="14">
        <f>'6'!AP12</f>
        <v>0.82429664831652916</v>
      </c>
      <c r="BG12" s="14">
        <f>'7'!AM12</f>
        <v>0.59742639917846851</v>
      </c>
      <c r="BH12" s="14">
        <f>'A8-A'!BB13</f>
        <v>0.28905328166843725</v>
      </c>
      <c r="BI12" s="14">
        <f>'A8-A'!AZ13</f>
        <v>0.43808087451174021</v>
      </c>
      <c r="BJ12" s="14">
        <f>'A8-A'!AV13</f>
        <v>0.18116774252712103</v>
      </c>
      <c r="BK12" s="14">
        <f>'A8-A'!AX13</f>
        <v>9.1698101292701575E-2</v>
      </c>
      <c r="BL12" s="14">
        <f t="shared" si="10"/>
        <v>0.69247219420508344</v>
      </c>
      <c r="BM12" s="14">
        <f>'4'!AQ12</f>
        <v>0.70595606563572999</v>
      </c>
      <c r="BN12" s="14">
        <f>'5'!S12</f>
        <v>0.65109047903174155</v>
      </c>
      <c r="BO12" s="14">
        <f>'6'!AU12</f>
        <v>0.78613017401907992</v>
      </c>
      <c r="BP12" s="14">
        <f>'7'!AR12</f>
        <v>0.7656697503300105</v>
      </c>
      <c r="BQ12" s="14">
        <f>BM12*'A8-A'!BK13</f>
        <v>0.18465254666993797</v>
      </c>
      <c r="BR12" s="14">
        <f>BN12*'A8-A'!BI13</f>
        <v>0.30978750193541443</v>
      </c>
      <c r="BS12" s="14">
        <f>BO12*'A8-A'!BE13</f>
        <v>0.11015556847245031</v>
      </c>
      <c r="BT12" s="14">
        <f>BP12*'A8-A'!BG13</f>
        <v>9.3805608155921594E-2</v>
      </c>
      <c r="BU12" s="14">
        <f t="shared" si="2"/>
        <v>0.69840122523372439</v>
      </c>
      <c r="BV12" s="14">
        <f>'4'!AV12</f>
        <v>0.46660525343465992</v>
      </c>
      <c r="BW12" s="14">
        <f>'5'!U12</f>
        <v>0.78523223452734314</v>
      </c>
      <c r="BX12" s="14">
        <f>'6'!AZ12</f>
        <v>0.89666456556024654</v>
      </c>
      <c r="BY12" s="14">
        <f>'7'!AW12</f>
        <v>0.77524526023841889</v>
      </c>
      <c r="BZ12" s="14">
        <f>'A8-A'!BT13</f>
        <v>0.30208065895498104</v>
      </c>
      <c r="CA12" s="14">
        <f>'A8-A'!BR13</f>
        <v>0.44282652874143819</v>
      </c>
      <c r="CB12" s="14">
        <f>'A8-A'!BN13</f>
        <v>0.14688289957859013</v>
      </c>
      <c r="CC12" s="14">
        <f>'A8-A'!BP13</f>
        <v>0.10820991272499063</v>
      </c>
      <c r="CD12" s="14">
        <f t="shared" si="11"/>
        <v>0.70426800039075199</v>
      </c>
      <c r="CE12" s="14">
        <f>'4'!BA12</f>
        <v>0.68660102723435001</v>
      </c>
      <c r="CF12" s="14">
        <f>'5'!W12</f>
        <v>0.67174025108900492</v>
      </c>
      <c r="CG12" s="14">
        <f>'6'!BE12</f>
        <v>0.87694333975914074</v>
      </c>
      <c r="CH12" s="14">
        <f>'7'!BB12</f>
        <v>0.90459822528369993</v>
      </c>
      <c r="CI12" s="14">
        <f>'A8-A'!CC13</f>
        <v>0.3025732179784032</v>
      </c>
      <c r="CJ12" s="14">
        <f>'A8-A'!CA13</f>
        <v>0.43838544957014053</v>
      </c>
      <c r="CK12" s="14">
        <f>'A8-A'!BW13</f>
        <v>0.16959238608092925</v>
      </c>
      <c r="CL12" s="14">
        <f>'A8-A'!BY13</f>
        <v>8.9448946370527069E-2</v>
      </c>
      <c r="CM12" s="14">
        <f t="shared" si="12"/>
        <v>0.73186650583339441</v>
      </c>
      <c r="CN12" s="14">
        <f>'4'!BF12</f>
        <v>0.80411131677228387</v>
      </c>
      <c r="CO12" s="14">
        <f>'5'!Y12</f>
        <v>0.87921122631728599</v>
      </c>
      <c r="CP12" s="14">
        <f>'6'!BJ12</f>
        <v>0.84705003014899094</v>
      </c>
      <c r="CQ12" s="14">
        <f>'7'!BG12</f>
        <v>0.7999352634684963</v>
      </c>
      <c r="CR12" s="14">
        <f>CN12*'A8-A'!CL13</f>
        <v>0.23471175992720994</v>
      </c>
      <c r="CS12" s="14">
        <f>CO12*'A8-A'!CJ13</f>
        <v>0.39643697515945719</v>
      </c>
      <c r="CT12" s="14">
        <f>CP12*'A8-A'!CF13</f>
        <v>0.14406853549527016</v>
      </c>
      <c r="CU12" s="14">
        <f>CQ12*'A8-A'!CH13</f>
        <v>6.969593388808426E-2</v>
      </c>
      <c r="CV12" s="14">
        <f t="shared" si="3"/>
        <v>0.84491320447002161</v>
      </c>
      <c r="CW12" s="14">
        <f>'4'!BK12</f>
        <v>0.36165654696310856</v>
      </c>
      <c r="CX12" s="14">
        <f>'5'!AA12</f>
        <v>0.78211644590582441</v>
      </c>
      <c r="CY12" s="14">
        <f>'6'!BO12</f>
        <v>0.89396352668327073</v>
      </c>
      <c r="CZ12" s="14">
        <f>'7'!BL12</f>
        <v>0.81519875347466297</v>
      </c>
      <c r="DA12" s="14">
        <f>'A8-A'!CU13</f>
        <v>0.28841056547804689</v>
      </c>
      <c r="DB12" s="14">
        <f>'A8-A'!CS13</f>
        <v>0.4386099705946444</v>
      </c>
      <c r="DC12" s="14">
        <f>'A8-A'!CO13</f>
        <v>0.17756362858136163</v>
      </c>
      <c r="DD12" s="14">
        <f>'A8-A'!CQ13</f>
        <v>9.5415835345947164E-2</v>
      </c>
      <c r="DE12" s="14">
        <f t="shared" si="13"/>
        <v>0.68386791821184156</v>
      </c>
      <c r="DF12" s="14">
        <f>'4'!BP12</f>
        <v>0.82146633552127168</v>
      </c>
      <c r="DG12" s="14">
        <f>'5'!AC12</f>
        <v>0.84351331506973559</v>
      </c>
      <c r="DH12" s="14">
        <f>'6'!BT12</f>
        <v>0.9053213479773442</v>
      </c>
      <c r="DI12" s="14">
        <f>'7'!BQ12</f>
        <v>0.79618017606287872</v>
      </c>
      <c r="DJ12" s="14">
        <f>DF12*'A8-A'!DD13</f>
        <v>0.24039465866707951</v>
      </c>
      <c r="DK12" s="14">
        <f>DG12*'A8-A'!DB13</f>
        <v>0.38328051662867557</v>
      </c>
      <c r="DL12" s="14">
        <f>DH12*'A8-A'!CX13</f>
        <v>0.13969451758097476</v>
      </c>
      <c r="DM12" s="14">
        <f>DI12*'A8-A'!CZ13</f>
        <v>7.8558653458543556E-2</v>
      </c>
      <c r="DN12" s="14">
        <f t="shared" si="4"/>
        <v>0.84192834633527336</v>
      </c>
      <c r="DO12" s="14">
        <f>'4'!BU12</f>
        <v>0.58870168731583417</v>
      </c>
      <c r="DP12" s="14">
        <f>'5'!AE12</f>
        <v>0.8211114151221699</v>
      </c>
      <c r="DQ12" s="14">
        <f>'6'!BY12</f>
        <v>0.78163765397376139</v>
      </c>
      <c r="DR12" s="14">
        <f>'7'!BV12</f>
        <v>0.81528840080439513</v>
      </c>
      <c r="DS12" s="14">
        <f>DO12*'A8-A'!DM13</f>
        <v>0.17116365345293666</v>
      </c>
      <c r="DT12" s="14">
        <f>DP12*'A8-A'!DK13</f>
        <v>0.36431952221737751</v>
      </c>
      <c r="DU12" s="14">
        <f>DQ12*'A8-A'!DG13</f>
        <v>0.1332435685973147</v>
      </c>
      <c r="DV12" s="14">
        <f>DR12*'A8-A'!DI13</f>
        <v>7.7529363330668621E-2</v>
      </c>
      <c r="DW12" s="14">
        <f t="shared" si="5"/>
        <v>0.74625610759829752</v>
      </c>
      <c r="DX12" s="14">
        <f>'4'!BZ12</f>
        <v>0.66157031404673783</v>
      </c>
      <c r="DY12" s="14">
        <f>'5'!AG12</f>
        <v>0.14260483499087859</v>
      </c>
      <c r="DZ12" s="14">
        <f>'6'!CD12</f>
        <v>0.1116299489139049</v>
      </c>
      <c r="EA12" s="14">
        <f>'7'!CA12</f>
        <v>0.58672718938249457</v>
      </c>
      <c r="EB12" s="14">
        <f>DX12*'A8-A'!DV13</f>
        <v>0.19384758665579874</v>
      </c>
      <c r="EC12" s="14">
        <f>DY12*'A8-A'!DT13</f>
        <v>6.3093327202427774E-2</v>
      </c>
      <c r="ED12" s="14">
        <f>DZ12*'A8-A'!DP13</f>
        <v>2.0348597563027055E-2</v>
      </c>
      <c r="EE12" s="14">
        <f>EA12*'A8-A'!DR13</f>
        <v>4.8268756514782553E-2</v>
      </c>
      <c r="EF12" s="14">
        <f t="shared" si="6"/>
        <v>0.32555826793603609</v>
      </c>
    </row>
    <row r="13" spans="1:170" ht="12.75" customHeight="1">
      <c r="A13" s="6">
        <v>1989</v>
      </c>
      <c r="B13" s="14">
        <f>'4'!H13</f>
        <v>0.63670507191658321</v>
      </c>
      <c r="C13" s="14">
        <f>'5'!E13</f>
        <v>0.66861097240334155</v>
      </c>
      <c r="D13" s="14">
        <f>'6'!L13</f>
        <v>0.54563109673725385</v>
      </c>
      <c r="E13" s="14">
        <f>'7'!I13</f>
        <v>0.87927595848202311</v>
      </c>
      <c r="F13" s="14">
        <f>'A8-A'!AA14</f>
        <v>0.30081999403823473</v>
      </c>
      <c r="G13" s="14">
        <f>'A8-A'!Y14</f>
        <v>0.44131267061283036</v>
      </c>
      <c r="H13" s="14">
        <f>'A8-A'!U14</f>
        <v>0.17348113071822435</v>
      </c>
      <c r="I13" s="14">
        <f>'A8-A'!W14</f>
        <v>8.4386204630710587E-2</v>
      </c>
      <c r="J13" s="14">
        <f t="shared" si="14"/>
        <v>0.65545557034675228</v>
      </c>
      <c r="K13" s="14">
        <f>'4'!M13</f>
        <v>0.69186546753779399</v>
      </c>
      <c r="L13" s="14">
        <f>'5'!G13</f>
        <v>0.64114659474485147</v>
      </c>
      <c r="M13" s="14">
        <f>'6'!Q13</f>
        <v>0.58935851818664498</v>
      </c>
      <c r="N13" s="14">
        <f>'7'!N13</f>
        <v>0.69353930307456024</v>
      </c>
      <c r="O13" s="14">
        <f>K13*'A8-A'!I14</f>
        <v>0.20336687189118524</v>
      </c>
      <c r="P13" s="14">
        <f>L13*'A8-A'!G14</f>
        <v>0.28184840050385063</v>
      </c>
      <c r="Q13" s="14">
        <f>M13*'A8-A'!C14</f>
        <v>0.10772125248784074</v>
      </c>
      <c r="R13" s="14">
        <f>N13*'A8-A'!E14</f>
        <v>5.8037043535040973E-2</v>
      </c>
      <c r="S13" s="14">
        <f t="shared" si="0"/>
        <v>0.65097356841791765</v>
      </c>
      <c r="T13" s="14">
        <f>'4'!R13</f>
        <v>0.66866507335685788</v>
      </c>
      <c r="U13" s="14">
        <f>'5'!I13</f>
        <v>0.77471799131139807</v>
      </c>
      <c r="V13" s="14">
        <f>'6'!V13</f>
        <v>0.89782736394927576</v>
      </c>
      <c r="W13" s="14">
        <f>'7'!S13</f>
        <v>0.79644820354053336</v>
      </c>
      <c r="X13" s="14">
        <f>'A8-A'!R14</f>
        <v>0.30345188315964244</v>
      </c>
      <c r="Y13" s="14">
        <f>'A8-A'!P14</f>
        <v>0.45181087049402896</v>
      </c>
      <c r="Z13" s="14">
        <f>'A8-A'!L14</f>
        <v>0.14218851372566157</v>
      </c>
      <c r="AA13" s="14">
        <f>'A8-A'!N14</f>
        <v>0.10254873262066704</v>
      </c>
      <c r="AB13" s="14">
        <f t="shared" si="7"/>
        <v>0.76226917808827221</v>
      </c>
      <c r="AC13" s="14">
        <f>'4'!W13</f>
        <v>0.62849273233069614</v>
      </c>
      <c r="AD13" s="14">
        <f>'5'!K13</f>
        <v>0.65584021031332462</v>
      </c>
      <c r="AE13" s="14">
        <f>'6'!AA13</f>
        <v>0.571525106109666</v>
      </c>
      <c r="AF13" s="14">
        <f>'7'!X13</f>
        <v>0.86360005648441718</v>
      </c>
      <c r="AG13" s="14">
        <f>AC13*'A8-A'!AA14</f>
        <v>0.18906317999279387</v>
      </c>
      <c r="AH13" s="14">
        <f>AD13*'A8-A'!Y14</f>
        <v>0.28943059470865362</v>
      </c>
      <c r="AI13" s="14">
        <f>AE13*'A8-A'!U14</f>
        <v>9.9148821641758006E-2</v>
      </c>
      <c r="AJ13" s="14">
        <f>AF13*'A8-A'!W14</f>
        <v>7.2875931085587251E-2</v>
      </c>
      <c r="AK13" s="14">
        <f t="shared" si="1"/>
        <v>0.65051852742879268</v>
      </c>
      <c r="AL13" s="14">
        <f>'4'!AB13</f>
        <v>0.70368414697202897</v>
      </c>
      <c r="AM13" s="14">
        <f>'5'!M13</f>
        <v>0.77415256122793541</v>
      </c>
      <c r="AN13" s="14">
        <f>'6'!AF13</f>
        <v>0.80302225399057114</v>
      </c>
      <c r="AO13" s="14">
        <f>'7'!AC13</f>
        <v>0.69004032475662302</v>
      </c>
      <c r="AP13" s="14">
        <f>'A8-A'!AJ14</f>
        <v>0.3008155139021178</v>
      </c>
      <c r="AQ13" s="14">
        <f>'A8-A'!AH14</f>
        <v>0.44759054962905137</v>
      </c>
      <c r="AR13" s="14">
        <f>'A8-A'!AD14</f>
        <v>0.15346563976933833</v>
      </c>
      <c r="AS13" s="14">
        <f>'A8-A'!AF14</f>
        <v>9.8128296699492606E-2</v>
      </c>
      <c r="AT13" s="14">
        <f t="shared" si="8"/>
        <v>0.74913128435292498</v>
      </c>
      <c r="AU13" s="14">
        <f>'4'!AG13</f>
        <v>0.80080129993591886</v>
      </c>
      <c r="AV13" s="14">
        <f>'5'!O13</f>
        <v>0.76889666261944023</v>
      </c>
      <c r="AW13" s="14">
        <f>'6'!AK13</f>
        <v>0.8652595689193483</v>
      </c>
      <c r="AX13" s="14">
        <f>'7'!AH13</f>
        <v>0.82893786916947887</v>
      </c>
      <c r="AY13" s="14">
        <f>'A8-A'!AS14</f>
        <v>0.29845413468230603</v>
      </c>
      <c r="AZ13" s="14">
        <f>'A8-A'!AQ14</f>
        <v>0.44273223146030755</v>
      </c>
      <c r="BA13" s="14">
        <f>'A8-A'!AM14</f>
        <v>0.1625093418176822</v>
      </c>
      <c r="BB13" s="14">
        <f>'A8-A'!AO14</f>
        <v>9.6304292039704364E-2</v>
      </c>
      <c r="BC13" s="14">
        <f t="shared" si="9"/>
        <v>0.79986083191053081</v>
      </c>
      <c r="BD13" s="14">
        <f>'4'!AL13</f>
        <v>0.62143257760486292</v>
      </c>
      <c r="BE13" s="14">
        <f>'5'!Q13</f>
        <v>0.71832097497698666</v>
      </c>
      <c r="BF13" s="14">
        <f>'6'!AP13</f>
        <v>0.828929419779597</v>
      </c>
      <c r="BG13" s="14">
        <f>'7'!AM13</f>
        <v>0.61558073271130365</v>
      </c>
      <c r="BH13" s="14">
        <f>'A8-A'!BB14</f>
        <v>0.29314080808656956</v>
      </c>
      <c r="BI13" s="14">
        <f>'A8-A'!AZ14</f>
        <v>0.44430478852521849</v>
      </c>
      <c r="BJ13" s="14">
        <f>'A8-A'!AV14</f>
        <v>0.17017517642459226</v>
      </c>
      <c r="BK13" s="14">
        <f>'A8-A'!AX14</f>
        <v>9.2379226963619693E-2</v>
      </c>
      <c r="BL13" s="14">
        <f t="shared" si="10"/>
        <v>0.69925077932688484</v>
      </c>
      <c r="BM13" s="14">
        <f>'4'!AQ13</f>
        <v>0.72290440451733684</v>
      </c>
      <c r="BN13" s="14">
        <f>'5'!S13</f>
        <v>0.66542534610314841</v>
      </c>
      <c r="BO13" s="14">
        <f>'6'!AU13</f>
        <v>0.80381596594653548</v>
      </c>
      <c r="BP13" s="14">
        <f>'7'!AR13</f>
        <v>0.7737455630593294</v>
      </c>
      <c r="BQ13" s="14">
        <f>BM13*'A8-A'!BK14</f>
        <v>0.18936374702525591</v>
      </c>
      <c r="BR13" s="14">
        <f>BN13*'A8-A'!BI14</f>
        <v>0.31732660988936107</v>
      </c>
      <c r="BS13" s="14">
        <f>BO13*'A8-A'!BE14</f>
        <v>0.11113272335893296</v>
      </c>
      <c r="BT13" s="14">
        <f>BP13*'A8-A'!BG14</f>
        <v>9.5106630017699839E-2</v>
      </c>
      <c r="BU13" s="14">
        <f t="shared" si="2"/>
        <v>0.71292971029124974</v>
      </c>
      <c r="BV13" s="14">
        <f>'4'!AV13</f>
        <v>0.46742760313599385</v>
      </c>
      <c r="BW13" s="14">
        <f>'5'!U13</f>
        <v>0.78252153711748895</v>
      </c>
      <c r="BX13" s="14">
        <f>'6'!AZ13</f>
        <v>0.89863899954800142</v>
      </c>
      <c r="BY13" s="14">
        <f>'7'!AW13</f>
        <v>0.76714137512090141</v>
      </c>
      <c r="BZ13" s="14">
        <f>'A8-A'!BT14</f>
        <v>0.30392791092030086</v>
      </c>
      <c r="CA13" s="14">
        <f>'A8-A'!BR14</f>
        <v>0.44436538867565728</v>
      </c>
      <c r="CB13" s="14">
        <f>'A8-A'!BN14</f>
        <v>0.14349513785922627</v>
      </c>
      <c r="CC13" s="14">
        <f>'A8-A'!BP14</f>
        <v>0.10821156254481576</v>
      </c>
      <c r="CD13" s="14">
        <f t="shared" si="11"/>
        <v>0.70175367593632088</v>
      </c>
      <c r="CE13" s="14">
        <f>'4'!BA13</f>
        <v>0.7066444584385867</v>
      </c>
      <c r="CF13" s="14">
        <f>'5'!W13</f>
        <v>0.68697933622010954</v>
      </c>
      <c r="CG13" s="14">
        <f>'6'!BE13</f>
        <v>0.84634407116703902</v>
      </c>
      <c r="CH13" s="14">
        <f>'7'!BB13</f>
        <v>0.88648942840388967</v>
      </c>
      <c r="CI13" s="14">
        <f>'A8-A'!CC14</f>
        <v>0.30285325475709524</v>
      </c>
      <c r="CJ13" s="14">
        <f>'A8-A'!CA14</f>
        <v>0.43893266471735404</v>
      </c>
      <c r="CK13" s="14">
        <f>'A8-A'!BW14</f>
        <v>0.16797077788223949</v>
      </c>
      <c r="CL13" s="14">
        <f>'A8-A'!BY14</f>
        <v>9.0243302643311166E-2</v>
      </c>
      <c r="CM13" s="14">
        <f t="shared" si="12"/>
        <v>0.7377080506145397</v>
      </c>
      <c r="CN13" s="14">
        <f>'4'!BF13</f>
        <v>0.75634473980951877</v>
      </c>
      <c r="CO13" s="14">
        <f>'5'!Y13</f>
        <v>0.86978369361863939</v>
      </c>
      <c r="CP13" s="14">
        <f>'6'!BJ13</f>
        <v>0.84788376003500321</v>
      </c>
      <c r="CQ13" s="14">
        <f>'7'!BG13</f>
        <v>0.81464230557254858</v>
      </c>
      <c r="CR13" s="14">
        <f>CN13*'A8-A'!CL14</f>
        <v>0.22117181305121875</v>
      </c>
      <c r="CS13" s="14">
        <f>CO13*'A8-A'!CJ14</f>
        <v>0.39265331154582134</v>
      </c>
      <c r="CT13" s="14">
        <f>CP13*'A8-A'!CF14</f>
        <v>0.14302232804392437</v>
      </c>
      <c r="CU13" s="14">
        <f>CQ13*'A8-A'!CH14</f>
        <v>7.1247495300978195E-2</v>
      </c>
      <c r="CV13" s="14">
        <f t="shared" si="3"/>
        <v>0.82809494794194261</v>
      </c>
      <c r="CW13" s="14">
        <f>'4'!BK13</f>
        <v>0.41506203666394281</v>
      </c>
      <c r="CX13" s="14">
        <f>'5'!AA13</f>
        <v>0.7772067025475452</v>
      </c>
      <c r="CY13" s="14">
        <f>'6'!BO13</f>
        <v>0.89394612001819185</v>
      </c>
      <c r="CZ13" s="14">
        <f>'7'!BL13</f>
        <v>0.80998419039182956</v>
      </c>
      <c r="DA13" s="14">
        <f>'A8-A'!CU14</f>
        <v>0.29055696537796855</v>
      </c>
      <c r="DB13" s="14">
        <f>'A8-A'!CS14</f>
        <v>0.4393600497242256</v>
      </c>
      <c r="DC13" s="14">
        <f>'A8-A'!CO14</f>
        <v>0.1743735320461289</v>
      </c>
      <c r="DD13" s="14">
        <f>'A8-A'!CQ14</f>
        <v>9.5709452851676979E-2</v>
      </c>
      <c r="DE13" s="14">
        <f t="shared" si="13"/>
        <v>0.69547642738138049</v>
      </c>
      <c r="DF13" s="14">
        <f>'4'!BP13</f>
        <v>0.82842415066423369</v>
      </c>
      <c r="DG13" s="14">
        <f>'5'!AC13</f>
        <v>0.84723043875400772</v>
      </c>
      <c r="DH13" s="14">
        <f>'6'!BT13</f>
        <v>0.90486621400788292</v>
      </c>
      <c r="DI13" s="14">
        <f>'7'!BQ13</f>
        <v>0.81992945138073503</v>
      </c>
      <c r="DJ13" s="14">
        <f>DF13*'A8-A'!DD14</f>
        <v>0.24186925665250464</v>
      </c>
      <c r="DK13" s="14">
        <f>DG13*'A8-A'!DB14</f>
        <v>0.38427260346328568</v>
      </c>
      <c r="DL13" s="14">
        <f>DH13*'A8-A'!CX14</f>
        <v>0.14025607762551578</v>
      </c>
      <c r="DM13" s="14">
        <f>DI13*'A8-A'!CZ14</f>
        <v>8.1559745581304757E-2</v>
      </c>
      <c r="DN13" s="14">
        <f t="shared" si="4"/>
        <v>0.8479576833226109</v>
      </c>
      <c r="DO13" s="14">
        <f>'4'!BU13</f>
        <v>0.63110737982124687</v>
      </c>
      <c r="DP13" s="14">
        <f>'5'!AE13</f>
        <v>0.82049654353877</v>
      </c>
      <c r="DQ13" s="14">
        <f>'6'!BY13</f>
        <v>0.7630533825299417</v>
      </c>
      <c r="DR13" s="14">
        <f>'7'!BV13</f>
        <v>0.78719148696396146</v>
      </c>
      <c r="DS13" s="14">
        <f>DO13*'A8-A'!DM14</f>
        <v>0.18381039465492724</v>
      </c>
      <c r="DT13" s="14">
        <f>DP13*'A8-A'!DK14</f>
        <v>0.36546334264356783</v>
      </c>
      <c r="DU13" s="14">
        <f>DQ13*'A8-A'!DG14</f>
        <v>0.12794231794820363</v>
      </c>
      <c r="DV13" s="14">
        <f>DR13*'A8-A'!DI14</f>
        <v>7.5303219225633364E-2</v>
      </c>
      <c r="DW13" s="14">
        <f t="shared" si="5"/>
        <v>0.75251927447233202</v>
      </c>
      <c r="DX13" s="14">
        <f>'4'!BZ13</f>
        <v>0.66801374159711502</v>
      </c>
      <c r="DY13" s="14">
        <f>'5'!AG13</f>
        <v>0.13654433119535667</v>
      </c>
      <c r="DZ13" s="14">
        <f>'6'!CD13</f>
        <v>0.13861923084708505</v>
      </c>
      <c r="EA13" s="14">
        <f>'7'!CA13</f>
        <v>0.58783858529091126</v>
      </c>
      <c r="EB13" s="14">
        <f>DX13*'A8-A'!DV14</f>
        <v>0.19547263643264751</v>
      </c>
      <c r="EC13" s="14">
        <f>DY13*'A8-A'!DT14</f>
        <v>6.0532691373648931E-2</v>
      </c>
      <c r="ED13" s="14">
        <f>DZ13*'A8-A'!DP14</f>
        <v>2.5182597395702427E-2</v>
      </c>
      <c r="EE13" s="14">
        <f>EA13*'A8-A'!DR14</f>
        <v>4.8435508913875699E-2</v>
      </c>
      <c r="EF13" s="14">
        <f t="shared" si="6"/>
        <v>0.32962343411587458</v>
      </c>
    </row>
    <row r="14" spans="1:170" ht="12.75" customHeight="1">
      <c r="A14" s="6">
        <v>1990</v>
      </c>
      <c r="B14" s="14">
        <f>'4'!H14</f>
        <v>0.6453368693483722</v>
      </c>
      <c r="C14" s="14">
        <f>'5'!E14</f>
        <v>0.66572025802957746</v>
      </c>
      <c r="D14" s="14">
        <f>'6'!L14</f>
        <v>0.51417924412875415</v>
      </c>
      <c r="E14" s="14">
        <f>'7'!I14</f>
        <v>0.88780884302153629</v>
      </c>
      <c r="F14" s="14">
        <f>'A8-A'!AA15</f>
        <v>0.30057992956386365</v>
      </c>
      <c r="G14" s="14">
        <f>'A8-A'!Y15</f>
        <v>0.44185982055456585</v>
      </c>
      <c r="H14" s="14">
        <f>'A8-A'!U15</f>
        <v>0.17268200706606263</v>
      </c>
      <c r="I14" s="14">
        <f>'A8-A'!W15</f>
        <v>8.4878242815507904E-2</v>
      </c>
      <c r="J14" s="14">
        <f t="shared" si="14"/>
        <v>0.65227550290578773</v>
      </c>
      <c r="K14" s="14">
        <f>'4'!M14</f>
        <v>0.67410101894769925</v>
      </c>
      <c r="L14" s="14">
        <f>'5'!G14</f>
        <v>0.61773879974553902</v>
      </c>
      <c r="M14" s="14">
        <f>'6'!Q14</f>
        <v>0.63736553069402047</v>
      </c>
      <c r="N14" s="14">
        <f>'7'!N14</f>
        <v>0.69854307182912434</v>
      </c>
      <c r="O14" s="14">
        <f>K14*'A8-A'!I15</f>
        <v>0.198779183970272</v>
      </c>
      <c r="P14" s="14">
        <f>L14*'A8-A'!G15</f>
        <v>0.27228016657372167</v>
      </c>
      <c r="Q14" s="14">
        <f>M14*'A8-A'!C15</f>
        <v>0.11469252911662504</v>
      </c>
      <c r="R14" s="14">
        <f>N14*'A8-A'!E15</f>
        <v>5.895892009135225E-2</v>
      </c>
      <c r="S14" s="14">
        <f t="shared" si="0"/>
        <v>0.64471079975197099</v>
      </c>
      <c r="T14" s="14">
        <f>'4'!R14</f>
        <v>0.69620516123341925</v>
      </c>
      <c r="U14" s="14">
        <f>'5'!I14</f>
        <v>0.77548015196548237</v>
      </c>
      <c r="V14" s="14">
        <f>'6'!V14</f>
        <v>0.88774632100186046</v>
      </c>
      <c r="W14" s="14">
        <f>'7'!S14</f>
        <v>0.79628167638788094</v>
      </c>
      <c r="X14" s="14">
        <f>'A8-A'!R15</f>
        <v>0.30048483755028832</v>
      </c>
      <c r="Y14" s="14">
        <f>'A8-A'!P15</f>
        <v>0.44877647767510709</v>
      </c>
      <c r="Z14" s="14">
        <f>'A8-A'!L15</f>
        <v>0.1493789689992466</v>
      </c>
      <c r="AA14" s="14">
        <f>'A8-A'!N15</f>
        <v>0.10135971577535804</v>
      </c>
      <c r="AB14" s="14">
        <f t="shared" si="7"/>
        <v>0.77053786044085548</v>
      </c>
      <c r="AC14" s="14">
        <f>'4'!W14</f>
        <v>0.6125604601954151</v>
      </c>
      <c r="AD14" s="14">
        <f>'5'!K14</f>
        <v>0.64512986104723058</v>
      </c>
      <c r="AE14" s="14">
        <f>'6'!AA14</f>
        <v>0.54649960087711069</v>
      </c>
      <c r="AF14" s="14">
        <f>'7'!X14</f>
        <v>0.88586180437435713</v>
      </c>
      <c r="AG14" s="14">
        <f>AC14*'A8-A'!AA15</f>
        <v>0.18412337997914577</v>
      </c>
      <c r="AH14" s="14">
        <f>AD14*'A8-A'!Y15</f>
        <v>0.28505696463672131</v>
      </c>
      <c r="AI14" s="14">
        <f>AE14*'A8-A'!U15</f>
        <v>9.4370647940261634E-2</v>
      </c>
      <c r="AJ14" s="14">
        <f>AF14*'A8-A'!W15</f>
        <v>7.5190393332670649E-2</v>
      </c>
      <c r="AK14" s="14">
        <f t="shared" si="1"/>
        <v>0.63874138588879936</v>
      </c>
      <c r="AL14" s="14">
        <f>'4'!AB14</f>
        <v>0.69901644728913714</v>
      </c>
      <c r="AM14" s="14">
        <f>'5'!M14</f>
        <v>0.76722402548100155</v>
      </c>
      <c r="AN14" s="14">
        <f>'6'!AF14</f>
        <v>0.81699232275705058</v>
      </c>
      <c r="AO14" s="14">
        <f>'7'!AC14</f>
        <v>0.7163794339839068</v>
      </c>
      <c r="AP14" s="14">
        <f>'A8-A'!AJ15</f>
        <v>0.30151460818860432</v>
      </c>
      <c r="AQ14" s="14">
        <f>'A8-A'!AH15</f>
        <v>0.4476601999383456</v>
      </c>
      <c r="AR14" s="14">
        <f>'A8-A'!AD15</f>
        <v>0.15072410092026411</v>
      </c>
      <c r="AS14" s="14">
        <f>'A8-A'!AF15</f>
        <v>0.10010109095278594</v>
      </c>
      <c r="AT14" s="14">
        <f t="shared" si="8"/>
        <v>0.74907012705034481</v>
      </c>
      <c r="AU14" s="14">
        <f>'4'!AG14</f>
        <v>0.81057419262195374</v>
      </c>
      <c r="AV14" s="14">
        <f>'5'!O14</f>
        <v>0.7647411662091349</v>
      </c>
      <c r="AW14" s="14">
        <f>'6'!AK14</f>
        <v>0.87019003219573776</v>
      </c>
      <c r="AX14" s="14">
        <f>'7'!AH14</f>
        <v>0.82609296469091353</v>
      </c>
      <c r="AY14" s="14">
        <f>'A8-A'!AS15</f>
        <v>0.29750076890424448</v>
      </c>
      <c r="AZ14" s="14">
        <f>'A8-A'!AQ15</f>
        <v>0.44208472423285677</v>
      </c>
      <c r="BA14" s="14">
        <f>'A8-A'!AM15</f>
        <v>0.16316827817161261</v>
      </c>
      <c r="BB14" s="14">
        <f>'A8-A'!AO15</f>
        <v>9.7246228691286116E-2</v>
      </c>
      <c r="BC14" s="14">
        <f t="shared" si="9"/>
        <v>0.80154866773212097</v>
      </c>
      <c r="BD14" s="14">
        <f>'4'!AL14</f>
        <v>0.62935490794692972</v>
      </c>
      <c r="BE14" s="14">
        <f>'5'!Q14</f>
        <v>0.71950496182280232</v>
      </c>
      <c r="BF14" s="14">
        <f>'6'!AP14</f>
        <v>0.83389634230168852</v>
      </c>
      <c r="BG14" s="14">
        <f>'7'!AM14</f>
        <v>0.67697606665284749</v>
      </c>
      <c r="BH14" s="14">
        <f>'A8-A'!BB15</f>
        <v>0.29329979884667862</v>
      </c>
      <c r="BI14" s="14">
        <f>'A8-A'!AZ15</f>
        <v>0.44519797803096633</v>
      </c>
      <c r="BJ14" s="14">
        <f>'A8-A'!AV15</f>
        <v>0.16946852834690834</v>
      </c>
      <c r="BK14" s="14">
        <f>'A8-A'!AX15</f>
        <v>9.2033694775446664E-2</v>
      </c>
      <c r="BL14" s="14">
        <f t="shared" si="10"/>
        <v>0.70853561670311127</v>
      </c>
      <c r="BM14" s="14">
        <f>'4'!AQ14</f>
        <v>0.74440003153156686</v>
      </c>
      <c r="BN14" s="14">
        <f>'5'!S14</f>
        <v>0.67733819453962907</v>
      </c>
      <c r="BO14" s="14">
        <f>'6'!AU14</f>
        <v>0.79533829525057209</v>
      </c>
      <c r="BP14" s="14">
        <f>'7'!AR14</f>
        <v>0.78219693507192056</v>
      </c>
      <c r="BQ14" s="14">
        <f>BM14*'A8-A'!BK15</f>
        <v>0.19694972738262301</v>
      </c>
      <c r="BR14" s="14">
        <f>BN14*'A8-A'!BI15</f>
        <v>0.32169360019294185</v>
      </c>
      <c r="BS14" s="14">
        <f>BO14*'A8-A'!BE15</f>
        <v>0.11052928619873145</v>
      </c>
      <c r="BT14" s="14">
        <f>BP14*'A8-A'!BG15</f>
        <v>9.5049081209966663E-2</v>
      </c>
      <c r="BU14" s="14">
        <f t="shared" si="2"/>
        <v>0.72422169498426303</v>
      </c>
      <c r="BV14" s="14">
        <f>'4'!AV14</f>
        <v>0.48504233068435199</v>
      </c>
      <c r="BW14" s="14">
        <f>'5'!U14</f>
        <v>0.79020319010502782</v>
      </c>
      <c r="BX14" s="14">
        <f>'6'!AZ14</f>
        <v>0.89813759692492379</v>
      </c>
      <c r="BY14" s="14">
        <f>'7'!AW14</f>
        <v>0.76527705216179898</v>
      </c>
      <c r="BZ14" s="14">
        <f>'A8-A'!BT15</f>
        <v>0.30554220327378889</v>
      </c>
      <c r="CA14" s="14">
        <f>'A8-A'!BR15</f>
        <v>0.44571630472571239</v>
      </c>
      <c r="CB14" s="14">
        <f>'A8-A'!BN15</f>
        <v>0.14069440098775615</v>
      </c>
      <c r="CC14" s="14">
        <f>'A8-A'!BP15</f>
        <v>0.10804709101274257</v>
      </c>
      <c r="CD14" s="14">
        <f t="shared" si="11"/>
        <v>0.70945623878325736</v>
      </c>
      <c r="CE14" s="14">
        <f>'4'!BA14</f>
        <v>0.72687536778941764</v>
      </c>
      <c r="CF14" s="14">
        <f>'5'!W14</f>
        <v>0.67888625065903896</v>
      </c>
      <c r="CG14" s="14">
        <f>'6'!BE14</f>
        <v>0.79573620054142502</v>
      </c>
      <c r="CH14" s="14">
        <f>'7'!BB14</f>
        <v>0.84639052511998314</v>
      </c>
      <c r="CI14" s="14">
        <f>'A8-A'!CC15</f>
        <v>0.30297318671481877</v>
      </c>
      <c r="CJ14" s="14">
        <f>'A8-A'!CA15</f>
        <v>0.43957057348145911</v>
      </c>
      <c r="CK14" s="14">
        <f>'A8-A'!BW15</f>
        <v>0.16639874852802278</v>
      </c>
      <c r="CL14" s="14">
        <f>'A8-A'!BY15</f>
        <v>9.1057491275699357E-2</v>
      </c>
      <c r="CM14" s="14">
        <f t="shared" si="12"/>
        <v>0.72812187084002156</v>
      </c>
      <c r="CN14" s="14">
        <f>'4'!BF14</f>
        <v>0.74565729758728816</v>
      </c>
      <c r="CO14" s="14">
        <f>'5'!Y14</f>
        <v>0.77771746023693522</v>
      </c>
      <c r="CP14" s="14">
        <f>'6'!BJ14</f>
        <v>0.84492605539755727</v>
      </c>
      <c r="CQ14" s="14">
        <f>'7'!BG14</f>
        <v>0.8275404732072732</v>
      </c>
      <c r="CR14" s="14">
        <f>CN14*'A8-A'!CL15</f>
        <v>0.2181079741083492</v>
      </c>
      <c r="CS14" s="14">
        <f>CO14*'A8-A'!CJ15</f>
        <v>0.35137412927248934</v>
      </c>
      <c r="CT14" s="14">
        <f>CP14*'A8-A'!CF15</f>
        <v>0.14129491464057592</v>
      </c>
      <c r="CU14" s="14">
        <f>CQ14*'A8-A'!CH15</f>
        <v>7.3209495924970155E-2</v>
      </c>
      <c r="CV14" s="14">
        <f t="shared" si="3"/>
        <v>0.78398651394638474</v>
      </c>
      <c r="CW14" s="14">
        <f>'4'!BK14</f>
        <v>0.44093059037015953</v>
      </c>
      <c r="CX14" s="14">
        <f>'5'!AA14</f>
        <v>0.77962351262888807</v>
      </c>
      <c r="CY14" s="14">
        <f>'6'!BO14</f>
        <v>0.89392913239827076</v>
      </c>
      <c r="CZ14" s="14">
        <f>'7'!BL14</f>
        <v>0.80450895104072151</v>
      </c>
      <c r="DA14" s="14">
        <f>'A8-A'!CU15</f>
        <v>0.29275154718172602</v>
      </c>
      <c r="DB14" s="14">
        <f>'A8-A'!CS15</f>
        <v>0.43996318768914983</v>
      </c>
      <c r="DC14" s="14">
        <f>'A8-A'!CO15</f>
        <v>0.17118307688203288</v>
      </c>
      <c r="DD14" s="14">
        <f>'A8-A'!CQ15</f>
        <v>9.6102188247091366E-2</v>
      </c>
      <c r="DE14" s="14">
        <f t="shared" si="13"/>
        <v>0.7024293684020414</v>
      </c>
      <c r="DF14" s="14">
        <f>'4'!BP14</f>
        <v>0.82247829219386315</v>
      </c>
      <c r="DG14" s="14">
        <f>'5'!AC14</f>
        <v>0.76983032091547965</v>
      </c>
      <c r="DH14" s="14">
        <f>'6'!BT14</f>
        <v>0.90477526174280709</v>
      </c>
      <c r="DI14" s="14">
        <f>'7'!BQ14</f>
        <v>0.83910542461991244</v>
      </c>
      <c r="DJ14" s="14">
        <f>DF14*'A8-A'!DD15</f>
        <v>0.23937442357690822</v>
      </c>
      <c r="DK14" s="14">
        <f>DG14*'A8-A'!DB15</f>
        <v>0.34853786818358701</v>
      </c>
      <c r="DL14" s="14">
        <f>DH14*'A8-A'!CX15</f>
        <v>0.14087786595003265</v>
      </c>
      <c r="DM14" s="14">
        <f>DI14*'A8-A'!CZ15</f>
        <v>8.4337158941405421E-2</v>
      </c>
      <c r="DN14" s="14">
        <f t="shared" si="4"/>
        <v>0.81312731665193327</v>
      </c>
      <c r="DO14" s="14">
        <f>'4'!BU14</f>
        <v>0.64208891705270221</v>
      </c>
      <c r="DP14" s="14">
        <f>'5'!AE14</f>
        <v>0.82340578034486223</v>
      </c>
      <c r="DQ14" s="14">
        <f>'6'!BY14</f>
        <v>0.73884871938978902</v>
      </c>
      <c r="DR14" s="14">
        <f>'7'!BV14</f>
        <v>0.75152003278145374</v>
      </c>
      <c r="DS14" s="14">
        <f>DO14*'A8-A'!DM15</f>
        <v>0.18735954737998331</v>
      </c>
      <c r="DT14" s="14">
        <f>DP14*'A8-A'!DK15</f>
        <v>0.36813492773343193</v>
      </c>
      <c r="DU14" s="14">
        <f>DQ14*'A8-A'!DG15</f>
        <v>0.12183516662039706</v>
      </c>
      <c r="DV14" s="14">
        <f>DR14*'A8-A'!DI15</f>
        <v>7.2308511912664075E-2</v>
      </c>
      <c r="DW14" s="14">
        <f t="shared" si="5"/>
        <v>0.74963815364647635</v>
      </c>
      <c r="DX14" s="14">
        <f>'4'!BZ14</f>
        <v>0.65892111819108334</v>
      </c>
      <c r="DY14" s="14">
        <f>'5'!AG14</f>
        <v>0.11644397802531405</v>
      </c>
      <c r="DZ14" s="14">
        <f>'6'!CD14</f>
        <v>0.16325767349447046</v>
      </c>
      <c r="EA14" s="14">
        <f>'7'!CA14</f>
        <v>0.58894626947518103</v>
      </c>
      <c r="EB14" s="14">
        <f>DX14*'A8-A'!DV15</f>
        <v>0.19258537668594114</v>
      </c>
      <c r="EC14" s="14">
        <f>DY14*'A8-A'!DT15</f>
        <v>5.1729704065374894E-2</v>
      </c>
      <c r="ED14" s="14">
        <f>DZ14*'A8-A'!DP15</f>
        <v>2.9560613524177649E-2</v>
      </c>
      <c r="EE14" s="14">
        <f>EA14*'A8-A'!DR15</f>
        <v>4.8537158582539826E-2</v>
      </c>
      <c r="EF14" s="14">
        <f t="shared" si="6"/>
        <v>0.32241285285803351</v>
      </c>
    </row>
    <row r="15" spans="1:170" ht="12.75" customHeight="1">
      <c r="A15" s="6">
        <v>1991</v>
      </c>
      <c r="B15" s="14">
        <f>'4'!H15</f>
        <v>0.61035776375995254</v>
      </c>
      <c r="C15" s="14">
        <f>'5'!E15</f>
        <v>0.66049625660396072</v>
      </c>
      <c r="D15" s="14">
        <f>'6'!L15</f>
        <v>0.53127027942774152</v>
      </c>
      <c r="E15" s="14">
        <f>'7'!I15</f>
        <v>0.88109389374038383</v>
      </c>
      <c r="F15" s="14">
        <f>'A8-A'!AA16</f>
        <v>0.30012594729345271</v>
      </c>
      <c r="G15" s="14">
        <f>'A8-A'!Y16</f>
        <v>0.44221080757673126</v>
      </c>
      <c r="H15" s="14">
        <f>'A8-A'!U16</f>
        <v>0.1718100866769918</v>
      </c>
      <c r="I15" s="14">
        <f>'A8-A'!W16</f>
        <v>8.5853158452824235E-2</v>
      </c>
      <c r="J15" s="14">
        <f t="shared" si="14"/>
        <v>0.64218507149911352</v>
      </c>
      <c r="K15" s="14">
        <f>'4'!M15</f>
        <v>0.60458460937147529</v>
      </c>
      <c r="L15" s="14">
        <f>'5'!G15</f>
        <v>0.61020908964677811</v>
      </c>
      <c r="M15" s="14">
        <f>'6'!Q15</f>
        <v>0.66888972144683878</v>
      </c>
      <c r="N15" s="14">
        <f>'7'!N15</f>
        <v>0.7034360403057156</v>
      </c>
      <c r="O15" s="14">
        <f>K15*'A8-A'!I16</f>
        <v>0.17856062640198228</v>
      </c>
      <c r="P15" s="14">
        <f>L15*'A8-A'!G16</f>
        <v>0.26974493280683637</v>
      </c>
      <c r="Q15" s="14">
        <f>M15*'A8-A'!C16</f>
        <v>0.11853221725874537</v>
      </c>
      <c r="R15" s="14">
        <f>N15*'A8-A'!E16</f>
        <v>6.0069912211867312E-2</v>
      </c>
      <c r="S15" s="14">
        <f t="shared" si="0"/>
        <v>0.62690768867943136</v>
      </c>
      <c r="T15" s="14">
        <f>'4'!R15</f>
        <v>0.70265609074104929</v>
      </c>
      <c r="U15" s="14">
        <f>'5'!I15</f>
        <v>0.77420890887591842</v>
      </c>
      <c r="V15" s="14">
        <f>'6'!V15</f>
        <v>0.88858385125101069</v>
      </c>
      <c r="W15" s="14">
        <f>'7'!S15</f>
        <v>0.79611492389219751</v>
      </c>
      <c r="X15" s="14">
        <f>'A8-A'!R16</f>
        <v>0.29718595808037668</v>
      </c>
      <c r="Y15" s="14">
        <f>'A8-A'!P16</f>
        <v>0.4454218687484594</v>
      </c>
      <c r="Z15" s="14">
        <f>'A8-A'!L16</f>
        <v>0.15681313630757299</v>
      </c>
      <c r="AA15" s="14">
        <f>'A8-A'!N16</f>
        <v>0.10057903686359083</v>
      </c>
      <c r="AB15" s="14">
        <f t="shared" si="7"/>
        <v>0.77308319538584913</v>
      </c>
      <c r="AC15" s="14">
        <f>'4'!W15</f>
        <v>0.55313443909438686</v>
      </c>
      <c r="AD15" s="14">
        <f>'5'!K15</f>
        <v>0.63137309852296364</v>
      </c>
      <c r="AE15" s="14">
        <f>'6'!AA15</f>
        <v>0.57446934833629171</v>
      </c>
      <c r="AF15" s="14">
        <f>'7'!X15</f>
        <v>0.89276429541708036</v>
      </c>
      <c r="AG15" s="14">
        <f>AC15*'A8-A'!AA16</f>
        <v>0.16600999751383549</v>
      </c>
      <c r="AH15" s="14">
        <f>AD15*'A8-A'!Y16</f>
        <v>0.27920000778006288</v>
      </c>
      <c r="AI15" s="14">
        <f>AE15*'A8-A'!U16</f>
        <v>9.8699628530933267E-2</v>
      </c>
      <c r="AJ15" s="14">
        <f>AF15*'A8-A'!W16</f>
        <v>7.6646634515466591E-2</v>
      </c>
      <c r="AK15" s="14">
        <f t="shared" si="1"/>
        <v>0.6205562683402982</v>
      </c>
      <c r="AL15" s="14">
        <f>'4'!AB15</f>
        <v>0.67892491425715384</v>
      </c>
      <c r="AM15" s="14">
        <f>'5'!M15</f>
        <v>0.77971348808614716</v>
      </c>
      <c r="AN15" s="14">
        <f>'6'!AF15</f>
        <v>0.82804013684723199</v>
      </c>
      <c r="AO15" s="14">
        <f>'7'!AC15</f>
        <v>0.73969528388365724</v>
      </c>
      <c r="AP15" s="14">
        <f>'A8-A'!AJ16</f>
        <v>0.30198951539058966</v>
      </c>
      <c r="AQ15" s="14">
        <f>'A8-A'!AH16</f>
        <v>0.44766858015794364</v>
      </c>
      <c r="AR15" s="14">
        <f>'A8-A'!AD16</f>
        <v>0.14801127630970085</v>
      </c>
      <c r="AS15" s="14">
        <f>'A8-A'!AF16</f>
        <v>0.1023306281417658</v>
      </c>
      <c r="AT15" s="14">
        <f t="shared" si="8"/>
        <v>0.7523341965083733</v>
      </c>
      <c r="AU15" s="14">
        <f>'4'!AG15</f>
        <v>0.723944797583705</v>
      </c>
      <c r="AV15" s="14">
        <f>'5'!O15</f>
        <v>0.73856176420134156</v>
      </c>
      <c r="AW15" s="14">
        <f>'6'!AK15</f>
        <v>0.87004696401115533</v>
      </c>
      <c r="AX15" s="14">
        <f>'7'!AH15</f>
        <v>0.8231587014627062</v>
      </c>
      <c r="AY15" s="14">
        <f>'A8-A'!AS16</f>
        <v>0.29642442341195729</v>
      </c>
      <c r="AZ15" s="14">
        <f>'A8-A'!AQ16</f>
        <v>0.44103028456603982</v>
      </c>
      <c r="BA15" s="14">
        <f>'A8-A'!AM16</f>
        <v>0.16367851103831141</v>
      </c>
      <c r="BB15" s="14">
        <f>'A8-A'!AO16</f>
        <v>9.8866780983691407E-2</v>
      </c>
      <c r="BC15" s="14">
        <f t="shared" si="9"/>
        <v>0.7641140668962324</v>
      </c>
      <c r="BD15" s="14">
        <f>'4'!AL15</f>
        <v>0.63536792228678762</v>
      </c>
      <c r="BE15" s="14">
        <f>'5'!Q15</f>
        <v>0.71489975777836434</v>
      </c>
      <c r="BF15" s="14">
        <f>'6'!AP15</f>
        <v>0.83629989141727878</v>
      </c>
      <c r="BG15" s="14">
        <f>'7'!AM15</f>
        <v>0.72596924706373778</v>
      </c>
      <c r="BH15" s="14">
        <f>'A8-A'!BB16</f>
        <v>0.29299258266638772</v>
      </c>
      <c r="BI15" s="14">
        <f>'A8-A'!AZ16</f>
        <v>0.44588688343989552</v>
      </c>
      <c r="BJ15" s="14">
        <f>'A8-A'!AV16</f>
        <v>0.1686868510384075</v>
      </c>
      <c r="BK15" s="14">
        <f>'A8-A'!AX16</f>
        <v>9.2433682855309229E-2</v>
      </c>
      <c r="BL15" s="14">
        <f t="shared" si="10"/>
        <v>0.7130993198146538</v>
      </c>
      <c r="BM15" s="14">
        <f>'4'!AQ15</f>
        <v>0.72613542023154742</v>
      </c>
      <c r="BN15" s="14">
        <f>'5'!S15</f>
        <v>0.70575654760949835</v>
      </c>
      <c r="BO15" s="14">
        <f>'6'!AU15</f>
        <v>0.78739738525643876</v>
      </c>
      <c r="BP15" s="14">
        <f>'7'!AR15</f>
        <v>0.7901583020371773</v>
      </c>
      <c r="BQ15" s="14">
        <f>BM15*'A8-A'!BK16</f>
        <v>0.22414320087829068</v>
      </c>
      <c r="BR15" s="14">
        <f>BN15*'A8-A'!BI16</f>
        <v>0.31515532128408946</v>
      </c>
      <c r="BS15" s="14">
        <f>BO15*'A8-A'!BE16</f>
        <v>0.10383953931290056</v>
      </c>
      <c r="BT15" s="14">
        <f>BP15*'A8-A'!BG16</f>
        <v>8.9204009215700569E-2</v>
      </c>
      <c r="BU15" s="14">
        <f t="shared" si="2"/>
        <v>0.73234207069098134</v>
      </c>
      <c r="BV15" s="14">
        <f>'4'!AV15</f>
        <v>0.49733938613182954</v>
      </c>
      <c r="BW15" s="14">
        <f>'5'!U15</f>
        <v>0.78914882402544828</v>
      </c>
      <c r="BX15" s="14">
        <f>'6'!AZ15</f>
        <v>0.89871386273479392</v>
      </c>
      <c r="BY15" s="14">
        <f>'7'!AW15</f>
        <v>0.76338991819123148</v>
      </c>
      <c r="BZ15" s="14">
        <f>'A8-A'!BT16</f>
        <v>0.3073726882177043</v>
      </c>
      <c r="CA15" s="14">
        <f>'A8-A'!BR16</f>
        <v>0.44631530281302501</v>
      </c>
      <c r="CB15" s="14">
        <f>'A8-A'!BN16</f>
        <v>0.13771504983598701</v>
      </c>
      <c r="CC15" s="14">
        <f>'A8-A'!BP16</f>
        <v>0.10859695913328364</v>
      </c>
      <c r="CD15" s="14">
        <f t="shared" si="11"/>
        <v>0.71174598857473226</v>
      </c>
      <c r="CE15" s="14">
        <f>'4'!BA15</f>
        <v>0.73704667793215961</v>
      </c>
      <c r="CF15" s="14">
        <f>'5'!W15</f>
        <v>0.69535491179392772</v>
      </c>
      <c r="CG15" s="14">
        <f>'6'!BE15</f>
        <v>0.80755030188741561</v>
      </c>
      <c r="CH15" s="14">
        <f>'7'!BB15</f>
        <v>0.83526973219174205</v>
      </c>
      <c r="CI15" s="14">
        <f>'A8-A'!CC16</f>
        <v>0.30273419867497725</v>
      </c>
      <c r="CJ15" s="14">
        <f>'A8-A'!CA16</f>
        <v>0.43987309715973311</v>
      </c>
      <c r="CK15" s="14">
        <f>'A8-A'!BW16</f>
        <v>0.16471549578476968</v>
      </c>
      <c r="CL15" s="14">
        <f>'A8-A'!BY16</f>
        <v>9.267720838051996E-2</v>
      </c>
      <c r="CM15" s="14">
        <f t="shared" si="12"/>
        <v>0.73942366947667582</v>
      </c>
      <c r="CN15" s="14">
        <f>'4'!BF15</f>
        <v>0.74168609627947701</v>
      </c>
      <c r="CO15" s="14">
        <f>'5'!Y15</f>
        <v>0.78887733469294974</v>
      </c>
      <c r="CP15" s="14">
        <f>'6'!BJ15</f>
        <v>0.84904858188565779</v>
      </c>
      <c r="CQ15" s="14">
        <f>'7'!BG15</f>
        <v>0.83885224665270441</v>
      </c>
      <c r="CR15" s="14">
        <f>CN15*'A8-A'!CL16</f>
        <v>0.21691046480055415</v>
      </c>
      <c r="CS15" s="14">
        <f>CO15*'A8-A'!CJ16</f>
        <v>0.35650137550695615</v>
      </c>
      <c r="CT15" s="14">
        <f>CP15*'A8-A'!CF16</f>
        <v>0.14068070635805599</v>
      </c>
      <c r="CU15" s="14">
        <f>CQ15*'A8-A'!CH16</f>
        <v>7.5448189295092158E-2</v>
      </c>
      <c r="CV15" s="14">
        <f t="shared" si="3"/>
        <v>0.78954073596065844</v>
      </c>
      <c r="CW15" s="14">
        <f>'4'!BK15</f>
        <v>0.43814454231481592</v>
      </c>
      <c r="CX15" s="14">
        <f>'5'!AA15</f>
        <v>0.77242369005707823</v>
      </c>
      <c r="CY15" s="14">
        <f>'6'!BO15</f>
        <v>0.88935219877529048</v>
      </c>
      <c r="CZ15" s="14">
        <f>'7'!BL15</f>
        <v>0.82271880076291903</v>
      </c>
      <c r="DA15" s="14">
        <f>'A8-A'!CU16</f>
        <v>0.29580901219466121</v>
      </c>
      <c r="DB15" s="14">
        <f>'A8-A'!CS16</f>
        <v>0.44173261031386685</v>
      </c>
      <c r="DC15" s="14">
        <f>'A8-A'!CO16</f>
        <v>0.1658583217425757</v>
      </c>
      <c r="DD15" s="14">
        <f>'A8-A'!CQ16</f>
        <v>9.6600055748896338E-2</v>
      </c>
      <c r="DE15" s="14">
        <f t="shared" si="13"/>
        <v>0.69779298228411246</v>
      </c>
      <c r="DF15" s="14">
        <f>'4'!BP15</f>
        <v>0.78475957501924276</v>
      </c>
      <c r="DG15" s="14">
        <f>'5'!AC15</f>
        <v>0.76138060838042787</v>
      </c>
      <c r="DH15" s="14">
        <f>'6'!BT15</f>
        <v>0.90453321483708005</v>
      </c>
      <c r="DI15" s="14">
        <f>'7'!BQ15</f>
        <v>0.85458875810054202</v>
      </c>
      <c r="DJ15" s="14">
        <f>DF15*'A8-A'!DD16</f>
        <v>0.22744175223306967</v>
      </c>
      <c r="DK15" s="14">
        <f>DG15*'A8-A'!DB16</f>
        <v>0.34413026508156297</v>
      </c>
      <c r="DL15" s="14">
        <f>DH15*'A8-A'!CX16</f>
        <v>0.14149474444643795</v>
      </c>
      <c r="DM15" s="14">
        <f>DI15*'A8-A'!CZ16</f>
        <v>8.6968196239395015E-2</v>
      </c>
      <c r="DN15" s="14">
        <f t="shared" si="4"/>
        <v>0.80003495800046553</v>
      </c>
      <c r="DO15" s="14">
        <f>'4'!BU15</f>
        <v>0.59941291513601724</v>
      </c>
      <c r="DP15" s="14">
        <f>'5'!AE15</f>
        <v>0.81463036170043668</v>
      </c>
      <c r="DQ15" s="14">
        <f>'6'!BY15</f>
        <v>0.70660693245793671</v>
      </c>
      <c r="DR15" s="14">
        <f>'7'!BV15</f>
        <v>0.70623204668016248</v>
      </c>
      <c r="DS15" s="14">
        <f>DO15*'A8-A'!DM16</f>
        <v>0.17506586802871354</v>
      </c>
      <c r="DT15" s="14">
        <f>DP15*'A8-A'!DK16</f>
        <v>0.36568287948330902</v>
      </c>
      <c r="DU15" s="14">
        <f>DQ15*'A8-A'!DG16</f>
        <v>0.11462457827672932</v>
      </c>
      <c r="DV15" s="14">
        <f>DR15*'A8-A'!DI16</f>
        <v>6.8381080846849629E-2</v>
      </c>
      <c r="DW15" s="14">
        <f t="shared" si="5"/>
        <v>0.72375440663560142</v>
      </c>
      <c r="DX15" s="14">
        <f>'4'!BZ15</f>
        <v>0.62526029740004574</v>
      </c>
      <c r="DY15" s="14">
        <f>'5'!AG15</f>
        <v>0.1221873166540809</v>
      </c>
      <c r="DZ15" s="14">
        <f>'6'!CD15</f>
        <v>0.17771940668727226</v>
      </c>
      <c r="EA15" s="14">
        <f>'7'!CA15</f>
        <v>0.59005025433133296</v>
      </c>
      <c r="EB15" s="14">
        <f>DX15*'A8-A'!DV16</f>
        <v>0.18254597771063782</v>
      </c>
      <c r="EC15" s="14">
        <f>DY15*'A8-A'!DT16</f>
        <v>5.4389559743856605E-2</v>
      </c>
      <c r="ED15" s="14">
        <f>DZ15*'A8-A'!DP16</f>
        <v>3.206987758727961E-2</v>
      </c>
      <c r="EE15" s="14">
        <f>EA15*'A8-A'!DR16</f>
        <v>4.8657373866084902E-2</v>
      </c>
      <c r="EF15" s="14">
        <f t="shared" si="6"/>
        <v>0.31766278890785893</v>
      </c>
    </row>
    <row r="16" spans="1:170" ht="12.75" customHeight="1">
      <c r="A16" s="6">
        <v>1992</v>
      </c>
      <c r="B16" s="14">
        <f>'4'!H16</f>
        <v>0.57540410710215684</v>
      </c>
      <c r="C16" s="14">
        <f>'5'!E16</f>
        <v>0.65442314632461585</v>
      </c>
      <c r="D16" s="14">
        <f>'6'!L16</f>
        <v>0.57859711085812993</v>
      </c>
      <c r="E16" s="14">
        <f>'7'!I16</f>
        <v>0.86990728215914759</v>
      </c>
      <c r="F16" s="14">
        <f>'A8-A'!AA17</f>
        <v>0.29963616367133022</v>
      </c>
      <c r="G16" s="14">
        <f>'A8-A'!Y17</f>
        <v>0.44260527628136265</v>
      </c>
      <c r="H16" s="14">
        <f>'A8-A'!U17</f>
        <v>0.1701236401042015</v>
      </c>
      <c r="I16" s="14">
        <f>'A8-A'!W17</f>
        <v>8.7634919943105544E-2</v>
      </c>
      <c r="J16" s="14">
        <f t="shared" si="14"/>
        <v>0.63673031837964345</v>
      </c>
      <c r="K16" s="14">
        <f>'4'!M16</f>
        <v>0.57423712060912679</v>
      </c>
      <c r="L16" s="14">
        <f>'5'!G16</f>
        <v>0.61493414379967692</v>
      </c>
      <c r="M16" s="14">
        <f>'6'!Q16</f>
        <v>0.71141065410994353</v>
      </c>
      <c r="N16" s="14">
        <f>'7'!N16</f>
        <v>0.70822066199533273</v>
      </c>
      <c r="O16" s="14">
        <f>K16*'A8-A'!I17</f>
        <v>0.16974282929564127</v>
      </c>
      <c r="P16" s="14">
        <f>L16*'A8-A'!G17</f>
        <v>0.27239419775644547</v>
      </c>
      <c r="Q16" s="14">
        <f>M16*'A8-A'!C17</f>
        <v>0.12404198498871331</v>
      </c>
      <c r="R16" s="14">
        <f>N16*'A8-A'!E17</f>
        <v>6.1670065626797485E-2</v>
      </c>
      <c r="S16" s="14">
        <f t="shared" si="0"/>
        <v>0.62784907766759745</v>
      </c>
      <c r="T16" s="14">
        <f>'4'!R16</f>
        <v>0.70902129438280281</v>
      </c>
      <c r="U16" s="14">
        <f>'5'!I16</f>
        <v>0.77173988679529337</v>
      </c>
      <c r="V16" s="14">
        <f>'6'!V16</f>
        <v>0.88477216500661993</v>
      </c>
      <c r="W16" s="14">
        <f>'7'!S16</f>
        <v>0.79594794574855066</v>
      </c>
      <c r="X16" s="14">
        <f>'A8-A'!R17</f>
        <v>0.29374955557818266</v>
      </c>
      <c r="Y16" s="14">
        <f>'A8-A'!P17</f>
        <v>0.44160468552600041</v>
      </c>
      <c r="Z16" s="14">
        <f>'A8-A'!L17</f>
        <v>0.16443569990011875</v>
      </c>
      <c r="AA16" s="14">
        <f>'A8-A'!N17</f>
        <v>0.10021005899569818</v>
      </c>
      <c r="AB16" s="14">
        <f t="shared" si="7"/>
        <v>0.7743287609424967</v>
      </c>
      <c r="AC16" s="14">
        <f>'4'!W16</f>
        <v>0.52916462338755443</v>
      </c>
      <c r="AD16" s="14">
        <f>'5'!K16</f>
        <v>0.62158850253244458</v>
      </c>
      <c r="AE16" s="14">
        <f>'6'!AA16</f>
        <v>0.61951366488867166</v>
      </c>
      <c r="AF16" s="14">
        <f>'7'!X16</f>
        <v>0.88747544379716736</v>
      </c>
      <c r="AG16" s="14">
        <f>AC16*'A8-A'!AA17</f>
        <v>0.15855685770243108</v>
      </c>
      <c r="AH16" s="14">
        <f>AD16*'A8-A'!Y17</f>
        <v>0.27511835089669112</v>
      </c>
      <c r="AI16" s="14">
        <f>AE16*'A8-A'!U17</f>
        <v>0.10539391976515528</v>
      </c>
      <c r="AJ16" s="14">
        <f>AF16*'A8-A'!W17</f>
        <v>7.7773839468636821E-2</v>
      </c>
      <c r="AK16" s="14">
        <f t="shared" si="1"/>
        <v>0.61684296783291426</v>
      </c>
      <c r="AL16" s="14">
        <f>'4'!AB16</f>
        <v>0.67995097153090378</v>
      </c>
      <c r="AM16" s="14">
        <f>'5'!M16</f>
        <v>0.78166193267997031</v>
      </c>
      <c r="AN16" s="14">
        <f>'6'!AF16</f>
        <v>0.82795167064501096</v>
      </c>
      <c r="AO16" s="14">
        <f>'7'!AC16</f>
        <v>0.76033489063180715</v>
      </c>
      <c r="AP16" s="14">
        <f>'A8-A'!AJ17</f>
        <v>0.30215553555648622</v>
      </c>
      <c r="AQ16" s="14">
        <f>'A8-A'!AH17</f>
        <v>0.44785270046166414</v>
      </c>
      <c r="AR16" s="14">
        <f>'A8-A'!AD17</f>
        <v>0.14540433625888849</v>
      </c>
      <c r="AS16" s="14">
        <f>'A8-A'!AF17</f>
        <v>0.10458742772296124</v>
      </c>
      <c r="AT16" s="14">
        <f t="shared" si="8"/>
        <v>0.75542959089765704</v>
      </c>
      <c r="AU16" s="14">
        <f>'4'!AG16</f>
        <v>0.58486541643245837</v>
      </c>
      <c r="AV16" s="14">
        <f>'5'!O16</f>
        <v>0.71978454883383824</v>
      </c>
      <c r="AW16" s="14">
        <f>'6'!AK16</f>
        <v>0.87963348427233823</v>
      </c>
      <c r="AX16" s="14">
        <f>'7'!AH16</f>
        <v>0.84864554543733106</v>
      </c>
      <c r="AY16" s="14">
        <f>'A8-A'!AS17</f>
        <v>0.29604383617353158</v>
      </c>
      <c r="AZ16" s="14">
        <f>'A8-A'!AQ17</f>
        <v>0.4406986382506427</v>
      </c>
      <c r="BA16" s="14">
        <f>'A8-A'!AM17</f>
        <v>0.16206913016880173</v>
      </c>
      <c r="BB16" s="14">
        <f>'A8-A'!AO17</f>
        <v>0.10118839540702394</v>
      </c>
      <c r="BC16" s="14">
        <f t="shared" si="9"/>
        <v>0.71878838670631318</v>
      </c>
      <c r="BD16" s="14">
        <f>'4'!AL16</f>
        <v>0.60612515903107933</v>
      </c>
      <c r="BE16" s="14">
        <f>'5'!Q16</f>
        <v>0.7175447641569781</v>
      </c>
      <c r="BF16" s="14">
        <f>'6'!AP16</f>
        <v>0.83932518202893103</v>
      </c>
      <c r="BG16" s="14">
        <f>'7'!AM16</f>
        <v>0.76506556876563536</v>
      </c>
      <c r="BH16" s="14">
        <f>'A8-A'!BB17</f>
        <v>0.29247637779988123</v>
      </c>
      <c r="BI16" s="14">
        <f>'A8-A'!AZ17</f>
        <v>0.44611349345923601</v>
      </c>
      <c r="BJ16" s="14">
        <f>'A8-A'!AV17</f>
        <v>0.16773455961602909</v>
      </c>
      <c r="BK16" s="14">
        <f>'A8-A'!AX17</f>
        <v>9.3675569124853544E-2</v>
      </c>
      <c r="BL16" s="14">
        <f t="shared" si="10"/>
        <v>0.70983548481245695</v>
      </c>
      <c r="BM16" s="14">
        <f>'4'!AQ16</f>
        <v>0.69601684888108406</v>
      </c>
      <c r="BN16" s="14">
        <f>'5'!S16</f>
        <v>0.73257153333831571</v>
      </c>
      <c r="BO16" s="14">
        <f>'6'!AU16</f>
        <v>0.76729895622679245</v>
      </c>
      <c r="BP16" s="14">
        <f>'7'!AR16</f>
        <v>0.79765807412874423</v>
      </c>
      <c r="BQ16" s="14">
        <f>BM16*'A8-A'!BK17</f>
        <v>0.2135073321882324</v>
      </c>
      <c r="BR16" s="14">
        <f>BN16*'A8-A'!BI17</f>
        <v>0.32787449240128297</v>
      </c>
      <c r="BS16" s="14">
        <f>BO16*'A8-A'!BE17</f>
        <v>0.10236033440197187</v>
      </c>
      <c r="BT16" s="14">
        <f>BP16*'A8-A'!BG17</f>
        <v>8.9556293308350937E-2</v>
      </c>
      <c r="BU16" s="14">
        <f t="shared" si="2"/>
        <v>0.73329845229983814</v>
      </c>
      <c r="BV16" s="14">
        <f>'4'!AV16</f>
        <v>0.48465727937723146</v>
      </c>
      <c r="BW16" s="14">
        <f>'5'!U16</f>
        <v>0.79148302129498727</v>
      </c>
      <c r="BX16" s="14">
        <f>'6'!AZ16</f>
        <v>0.88568240741810234</v>
      </c>
      <c r="BY16" s="14">
        <f>'7'!AW16</f>
        <v>0.76940472381644298</v>
      </c>
      <c r="BZ16" s="14">
        <f>'A8-A'!BT17</f>
        <v>0.30701264569234549</v>
      </c>
      <c r="CA16" s="14">
        <f>'A8-A'!BR17</f>
        <v>0.44452827654562188</v>
      </c>
      <c r="CB16" s="14">
        <f>'A8-A'!BN17</f>
        <v>0.13930200528772013</v>
      </c>
      <c r="CC16" s="14">
        <f>'A8-A'!BP17</f>
        <v>0.10915707247431247</v>
      </c>
      <c r="CD16" s="14">
        <f t="shared" si="11"/>
        <v>0.70799579956814751</v>
      </c>
      <c r="CE16" s="14">
        <f>'4'!BA16</f>
        <v>0.7763894893513088</v>
      </c>
      <c r="CF16" s="14">
        <f>'5'!W16</f>
        <v>0.7229047540769965</v>
      </c>
      <c r="CG16" s="14">
        <f>'6'!BE16</f>
        <v>0.80918253517637262</v>
      </c>
      <c r="CH16" s="14">
        <f>'7'!BB16</f>
        <v>0.82245758785389733</v>
      </c>
      <c r="CI16" s="14">
        <f>'A8-A'!CC17</f>
        <v>0.30259767034137447</v>
      </c>
      <c r="CJ16" s="14">
        <f>'A8-A'!CA17</f>
        <v>0.44037479566663351</v>
      </c>
      <c r="CK16" s="14">
        <f>'A8-A'!BW17</f>
        <v>0.16174730425953324</v>
      </c>
      <c r="CL16" s="14">
        <f>'A8-A'!BY17</f>
        <v>9.5280229732458879E-2</v>
      </c>
      <c r="CM16" s="14">
        <f t="shared" si="12"/>
        <v>0.76252972575292721</v>
      </c>
      <c r="CN16" s="14">
        <f>'4'!BF16</f>
        <v>0.72799425162269593</v>
      </c>
      <c r="CO16" s="14">
        <f>'5'!Y16</f>
        <v>0.79730134819721088</v>
      </c>
      <c r="CP16" s="14">
        <f>'6'!BJ16</f>
        <v>0.84335047042590905</v>
      </c>
      <c r="CQ16" s="14">
        <f>'7'!BG16</f>
        <v>0.83788721676051292</v>
      </c>
      <c r="CR16" s="14">
        <f>CN16*'A8-A'!CL17</f>
        <v>0.21253470728108467</v>
      </c>
      <c r="CS16" s="14">
        <f>CO16*'A8-A'!CJ17</f>
        <v>0.36006430815960927</v>
      </c>
      <c r="CT16" s="14">
        <f>CP16*'A8-A'!CF17</f>
        <v>0.13901129917187516</v>
      </c>
      <c r="CU16" s="14">
        <f>CQ16*'A8-A'!CH17</f>
        <v>7.6765924301690699E-2</v>
      </c>
      <c r="CV16" s="14">
        <f t="shared" si="3"/>
        <v>0.78837623891425979</v>
      </c>
      <c r="CW16" s="14">
        <f>'4'!BK16</f>
        <v>0.37999292717790223</v>
      </c>
      <c r="CX16" s="14">
        <f>'5'!AA16</f>
        <v>0.76687547309310256</v>
      </c>
      <c r="CY16" s="14">
        <f>'6'!BO16</f>
        <v>0.87919938309751289</v>
      </c>
      <c r="CZ16" s="14">
        <f>'7'!BL16</f>
        <v>0.83804522986186925</v>
      </c>
      <c r="DA16" s="14">
        <f>'A8-A'!CU17</f>
        <v>0.29879309853089508</v>
      </c>
      <c r="DB16" s="14">
        <f>'A8-A'!CS17</f>
        <v>0.44358574465581718</v>
      </c>
      <c r="DC16" s="14">
        <f>'A8-A'!CO17</f>
        <v>0.16072694969239321</v>
      </c>
      <c r="DD16" s="14">
        <f>'A8-A'!CQ17</f>
        <v>9.6894207120894582E-2</v>
      </c>
      <c r="DE16" s="14">
        <f t="shared" si="13"/>
        <v>0.67622705501720692</v>
      </c>
      <c r="DF16" s="14">
        <f>'4'!BP16</f>
        <v>0.71588164092297746</v>
      </c>
      <c r="DG16" s="14">
        <f>'5'!AC16</f>
        <v>0.83078431769186145</v>
      </c>
      <c r="DH16" s="14">
        <f>'6'!BT16</f>
        <v>0.90342808021498588</v>
      </c>
      <c r="DI16" s="14">
        <f>'7'!BQ16</f>
        <v>0.86709052855475777</v>
      </c>
      <c r="DJ16" s="14">
        <f>DF16*'A8-A'!DD17</f>
        <v>0.2065549642487465</v>
      </c>
      <c r="DK16" s="14">
        <f>DG16*'A8-A'!DB17</f>
        <v>0.37482499493412447</v>
      </c>
      <c r="DL16" s="14">
        <f>DH16*'A8-A'!CX17</f>
        <v>0.1419633423949975</v>
      </c>
      <c r="DM16" s="14">
        <f>DI16*'A8-A'!CZ17</f>
        <v>8.9448335480275046E-2</v>
      </c>
      <c r="DN16" s="14">
        <f t="shared" si="4"/>
        <v>0.81279163705814361</v>
      </c>
      <c r="DO16" s="14">
        <f>'4'!BU16</f>
        <v>0.56537482209788548</v>
      </c>
      <c r="DP16" s="14">
        <f>'5'!AE16</f>
        <v>0.81124887415741986</v>
      </c>
      <c r="DQ16" s="14">
        <f>'6'!BY16</f>
        <v>0.75602573395223127</v>
      </c>
      <c r="DR16" s="14">
        <f>'7'!BV16</f>
        <v>0.73073265319608927</v>
      </c>
      <c r="DS16" s="14">
        <f>DO16*'A8-A'!DM17</f>
        <v>0.16454882061172688</v>
      </c>
      <c r="DT16" s="14">
        <f>DP16*'A8-A'!DK17</f>
        <v>0.36414539851512662</v>
      </c>
      <c r="DU16" s="14">
        <f>DQ16*'A8-A'!DG17</f>
        <v>0.1218993661234401</v>
      </c>
      <c r="DV16" s="14">
        <f>DR16*'A8-A'!DI17</f>
        <v>7.2232210728762319E-2</v>
      </c>
      <c r="DW16" s="14">
        <f t="shared" si="5"/>
        <v>0.72282579597905594</v>
      </c>
      <c r="DX16" s="14">
        <f>'4'!BZ16</f>
        <v>0.60748984880154944</v>
      </c>
      <c r="DY16" s="14">
        <f>'5'!AG16</f>
        <v>0.13214758478820016</v>
      </c>
      <c r="DZ16" s="14">
        <f>'6'!CD16</f>
        <v>0.17478530056537062</v>
      </c>
      <c r="EA16" s="14">
        <f>'7'!CA16</f>
        <v>0.5947980626008692</v>
      </c>
      <c r="EB16" s="14">
        <f>DX16*'A8-A'!DV17</f>
        <v>0.17649627170738691</v>
      </c>
      <c r="EC16" s="14">
        <f>DY16*'A8-A'!DT17</f>
        <v>5.8637927320350502E-2</v>
      </c>
      <c r="ED16" s="14">
        <f>DZ16*'A8-A'!DP17</f>
        <v>3.1768779738673182E-2</v>
      </c>
      <c r="EE16" s="14">
        <f>EA16*'A8-A'!DR17</f>
        <v>4.9949253020477355E-2</v>
      </c>
      <c r="EF16" s="14">
        <f t="shared" si="6"/>
        <v>0.31685223178688798</v>
      </c>
    </row>
    <row r="17" spans="1:136" ht="12.75" customHeight="1">
      <c r="A17" s="6">
        <v>1993</v>
      </c>
      <c r="B17" s="14">
        <f>'4'!H17</f>
        <v>0.57314864072940686</v>
      </c>
      <c r="C17" s="14">
        <f>'5'!E17</f>
        <v>0.65423203115481032</v>
      </c>
      <c r="D17" s="14">
        <f>'6'!L17</f>
        <v>0.64478101332869597</v>
      </c>
      <c r="E17" s="14">
        <f>'7'!I17</f>
        <v>0.87723061440215377</v>
      </c>
      <c r="F17" s="14">
        <f>'A8-A'!AA18</f>
        <v>0.29937020302971223</v>
      </c>
      <c r="G17" s="14">
        <f>'A8-A'!Y18</f>
        <v>0.44283189439588283</v>
      </c>
      <c r="H17" s="14">
        <f>'A8-A'!U18</f>
        <v>0.16838978717251354</v>
      </c>
      <c r="I17" s="14">
        <f>'A8-A'!W18</f>
        <v>8.9408115401891322E-2</v>
      </c>
      <c r="J17" s="14">
        <f t="shared" si="14"/>
        <v>0.64830450828595354</v>
      </c>
      <c r="K17" s="14">
        <f>'4'!M17</f>
        <v>0.57121823183943388</v>
      </c>
      <c r="L17" s="14">
        <f>'5'!G17</f>
        <v>0.61994963506222966</v>
      </c>
      <c r="M17" s="14">
        <f>'6'!Q17</f>
        <v>0.73657705368576709</v>
      </c>
      <c r="N17" s="14">
        <f>'7'!N17</f>
        <v>0.71289933606042777</v>
      </c>
      <c r="O17" s="14">
        <f>K17*'A8-A'!I18</f>
        <v>0.1689519051083708</v>
      </c>
      <c r="P17" s="14">
        <f>L17*'A8-A'!G18</f>
        <v>0.27516516421974835</v>
      </c>
      <c r="Q17" s="14">
        <f>M17*'A8-A'!C18</f>
        <v>0.12635899414458293</v>
      </c>
      <c r="R17" s="14">
        <f>N17*'A8-A'!E18</f>
        <v>6.3323669715026079E-2</v>
      </c>
      <c r="S17" s="14">
        <f t="shared" si="0"/>
        <v>0.6337997331877282</v>
      </c>
      <c r="T17" s="14">
        <f>'4'!R17</f>
        <v>0.67026566456476055</v>
      </c>
      <c r="U17" s="14">
        <f>'5'!I17</f>
        <v>0.76663885179795588</v>
      </c>
      <c r="V17" s="14">
        <f>'6'!V17</f>
        <v>0.86514368410922793</v>
      </c>
      <c r="W17" s="14">
        <f>'7'!S17</f>
        <v>0.78961424631155142</v>
      </c>
      <c r="X17" s="14">
        <f>'A8-A'!R18</f>
        <v>0.2926558562609618</v>
      </c>
      <c r="Y17" s="14">
        <f>'A8-A'!P18</f>
        <v>0.44091718873354463</v>
      </c>
      <c r="Z17" s="14">
        <f>'A8-A'!L18</f>
        <v>0.16582548240478628</v>
      </c>
      <c r="AA17" s="14">
        <f>'A8-A'!N18</f>
        <v>0.10060147260070733</v>
      </c>
      <c r="AB17" s="14">
        <f t="shared" si="7"/>
        <v>0.75708064402649633</v>
      </c>
      <c r="AC17" s="14">
        <f>'4'!W17</f>
        <v>0.52427628174531882</v>
      </c>
      <c r="AD17" s="14">
        <f>'5'!K17</f>
        <v>0.61518898536668032</v>
      </c>
      <c r="AE17" s="14">
        <f>'6'!AA17</f>
        <v>0.64517598882242999</v>
      </c>
      <c r="AF17" s="14">
        <f>'7'!X17</f>
        <v>0.88086437927227612</v>
      </c>
      <c r="AG17" s="14">
        <f>AC17*'A8-A'!AA18</f>
        <v>0.15695269690975872</v>
      </c>
      <c r="AH17" s="14">
        <f>AD17*'A8-A'!Y18</f>
        <v>0.27242530380140811</v>
      </c>
      <c r="AI17" s="14">
        <f>AE17*'A8-A'!U18</f>
        <v>0.10864104744662496</v>
      </c>
      <c r="AJ17" s="14">
        <f>AF17*'A8-A'!W18</f>
        <v>7.8756424075391032E-2</v>
      </c>
      <c r="AK17" s="14">
        <f t="shared" si="1"/>
        <v>0.61677547223318285</v>
      </c>
      <c r="AL17" s="14">
        <f>'4'!AB17</f>
        <v>0.63328408589151186</v>
      </c>
      <c r="AM17" s="14">
        <f>'5'!M17</f>
        <v>0.77271627917151453</v>
      </c>
      <c r="AN17" s="14">
        <f>'6'!AF17</f>
        <v>0.86083292059412986</v>
      </c>
      <c r="AO17" s="14">
        <f>'7'!AC17</f>
        <v>0.79962133066527963</v>
      </c>
      <c r="AP17" s="14">
        <f>'A8-A'!AJ18</f>
        <v>0.30157948597903644</v>
      </c>
      <c r="AQ17" s="14">
        <f>'A8-A'!AH18</f>
        <v>0.44701721616238704</v>
      </c>
      <c r="AR17" s="14">
        <f>'A8-A'!AD18</f>
        <v>0.1451330795714422</v>
      </c>
      <c r="AS17" s="14">
        <f>'A8-A'!AF18</f>
        <v>0.10627021828713423</v>
      </c>
      <c r="AT17" s="14">
        <f t="shared" si="8"/>
        <v>0.74631423521962736</v>
      </c>
      <c r="AU17" s="14">
        <f>'4'!AG17</f>
        <v>0.45898960495776003</v>
      </c>
      <c r="AV17" s="14">
        <f>'5'!O17</f>
        <v>0.70730830890931218</v>
      </c>
      <c r="AW17" s="14">
        <f>'6'!AK17</f>
        <v>0.88860798343259306</v>
      </c>
      <c r="AX17" s="14">
        <f>'7'!AH17</f>
        <v>0.86739066397403097</v>
      </c>
      <c r="AY17" s="14">
        <f>'A8-A'!AS18</f>
        <v>0.29532703513868164</v>
      </c>
      <c r="AZ17" s="14">
        <f>'A8-A'!AQ18</f>
        <v>0.44055558304256803</v>
      </c>
      <c r="BA17" s="14">
        <f>'A8-A'!AM18</f>
        <v>0.16054420783460133</v>
      </c>
      <c r="BB17" s="14">
        <f>'A8-A'!AO18</f>
        <v>0.10357317398414893</v>
      </c>
      <c r="BC17" s="14">
        <f t="shared" si="9"/>
        <v>0.67965993254174184</v>
      </c>
      <c r="BD17" s="14">
        <f>'4'!AL17</f>
        <v>0.57569332649822791</v>
      </c>
      <c r="BE17" s="14">
        <f>'5'!Q17</f>
        <v>0.71206555230919955</v>
      </c>
      <c r="BF17" s="14">
        <f>'6'!AP17</f>
        <v>0.84225084325069666</v>
      </c>
      <c r="BG17" s="14">
        <f>'7'!AM17</f>
        <v>0.796264244944627</v>
      </c>
      <c r="BH17" s="14">
        <f>'A8-A'!BB18</f>
        <v>0.2920416545685196</v>
      </c>
      <c r="BI17" s="14">
        <f>'A8-A'!AZ18</f>
        <v>0.4461441015705892</v>
      </c>
      <c r="BJ17" s="14">
        <f>'A8-A'!AV18</f>
        <v>0.16671435949305871</v>
      </c>
      <c r="BK17" s="14">
        <f>'A8-A'!AX18</f>
        <v>9.509988436783251E-2</v>
      </c>
      <c r="BL17" s="14">
        <f t="shared" si="10"/>
        <v>0.70195022517445271</v>
      </c>
      <c r="BM17" s="14">
        <f>'4'!AQ17</f>
        <v>0.66060160988985817</v>
      </c>
      <c r="BN17" s="14">
        <f>'5'!S17</f>
        <v>0.73065660753642081</v>
      </c>
      <c r="BO17" s="14">
        <f>'6'!AU17</f>
        <v>0.71256612533905006</v>
      </c>
      <c r="BP17" s="14">
        <f>'7'!AR17</f>
        <v>0.80472301431689353</v>
      </c>
      <c r="BQ17" s="14">
        <f>BM17*'A8-A'!BK18</f>
        <v>0.2020584698346044</v>
      </c>
      <c r="BR17" s="14">
        <f>BN17*'A8-A'!BI18</f>
        <v>0.32708158494463141</v>
      </c>
      <c r="BS17" s="14">
        <f>BO17*'A8-A'!BE18</f>
        <v>9.5959480025414157E-2</v>
      </c>
      <c r="BT17" s="14">
        <f>BP17*'A8-A'!BG18</f>
        <v>8.9974327609149113E-2</v>
      </c>
      <c r="BU17" s="14">
        <f t="shared" si="2"/>
        <v>0.71507386241379911</v>
      </c>
      <c r="BV17" s="14">
        <f>'4'!AV17</f>
        <v>0.53010432198969071</v>
      </c>
      <c r="BW17" s="14">
        <f>'5'!U17</f>
        <v>0.77751586486439506</v>
      </c>
      <c r="BX17" s="14">
        <f>'6'!AZ17</f>
        <v>0.86859754507569287</v>
      </c>
      <c r="BY17" s="14">
        <f>'7'!AW17</f>
        <v>0.77518779943599792</v>
      </c>
      <c r="BZ17" s="14">
        <f>'A8-A'!BT18</f>
        <v>0.30578820152133029</v>
      </c>
      <c r="CA17" s="14">
        <f>'A8-A'!BR18</f>
        <v>0.44347502180523618</v>
      </c>
      <c r="CB17" s="14">
        <f>'A8-A'!BN18</f>
        <v>0.14113849784464289</v>
      </c>
      <c r="CC17" s="14">
        <f>'A8-A'!BP18</f>
        <v>0.10959827882879061</v>
      </c>
      <c r="CD17" s="14">
        <f t="shared" si="11"/>
        <v>0.71446031369535723</v>
      </c>
      <c r="CE17" s="14">
        <f>'4'!BA17</f>
        <v>0.75846637417941765</v>
      </c>
      <c r="CF17" s="14">
        <f>'5'!W17</f>
        <v>0.73401552522041291</v>
      </c>
      <c r="CG17" s="14">
        <f>'6'!BE17</f>
        <v>0.81862188353652443</v>
      </c>
      <c r="CH17" s="14">
        <f>'7'!BB17</f>
        <v>0.80769685598945395</v>
      </c>
      <c r="CI17" s="14">
        <f>'A8-A'!CC18</f>
        <v>0.30256614493649636</v>
      </c>
      <c r="CJ17" s="14">
        <f>'A8-A'!CA18</f>
        <v>0.44101621566344362</v>
      </c>
      <c r="CK17" s="14">
        <f>'A8-A'!BW18</f>
        <v>0.15888273049663534</v>
      </c>
      <c r="CL17" s="14">
        <f>'A8-A'!BY18</f>
        <v>9.7534908903424672E-2</v>
      </c>
      <c r="CM17" s="14">
        <f t="shared" si="12"/>
        <v>0.76204251544144552</v>
      </c>
      <c r="CN17" s="14">
        <f>'4'!BF17</f>
        <v>0.72648981529418466</v>
      </c>
      <c r="CO17" s="14">
        <f>'5'!Y17</f>
        <v>0.80163641392675611</v>
      </c>
      <c r="CP17" s="14">
        <f>'6'!BJ17</f>
        <v>0.83023778577758145</v>
      </c>
      <c r="CQ17" s="14">
        <f>'7'!BG17</f>
        <v>0.83691064087649658</v>
      </c>
      <c r="CR17" s="14">
        <f>CN17*'A8-A'!CL18</f>
        <v>0.21182180824700747</v>
      </c>
      <c r="CS17" s="14">
        <f>CO17*'A8-A'!CJ18</f>
        <v>0.3617553885611155</v>
      </c>
      <c r="CT17" s="14">
        <f>CP17*'A8-A'!CF18</f>
        <v>0.13613151279792951</v>
      </c>
      <c r="CU17" s="14">
        <f>CQ17*'A8-A'!CH18</f>
        <v>7.7994288487836502E-2</v>
      </c>
      <c r="CV17" s="14">
        <f t="shared" si="3"/>
        <v>0.78770299809388888</v>
      </c>
      <c r="CW17" s="14">
        <f>'4'!BK17</f>
        <v>0.2611734821221901</v>
      </c>
      <c r="CX17" s="14">
        <f>'5'!AA17</f>
        <v>0.75589131484272332</v>
      </c>
      <c r="CY17" s="14">
        <f>'6'!BO17</f>
        <v>0.86678189821676221</v>
      </c>
      <c r="CZ17" s="14">
        <f>'7'!BL17</f>
        <v>0.85094481072105699</v>
      </c>
      <c r="DA17" s="14">
        <f>'A8-A'!CU18</f>
        <v>0.30149965259889921</v>
      </c>
      <c r="DB17" s="14">
        <f>'A8-A'!CS18</f>
        <v>0.44531762783082079</v>
      </c>
      <c r="DC17" s="14">
        <f>'A8-A'!CO18</f>
        <v>0.15570921864991033</v>
      </c>
      <c r="DD17" s="14">
        <f>'A8-A'!CQ18</f>
        <v>9.7473500920369688E-2</v>
      </c>
      <c r="DE17" s="14">
        <f t="shared" si="13"/>
        <v>0.63326594325378771</v>
      </c>
      <c r="DF17" s="14">
        <f>'4'!BP17</f>
        <v>0.61642368444274143</v>
      </c>
      <c r="DG17" s="14">
        <f>'5'!AC17</f>
        <v>0.82827046149370631</v>
      </c>
      <c r="DH17" s="14">
        <f>'6'!BT17</f>
        <v>0.89953473425650798</v>
      </c>
      <c r="DI17" s="14">
        <f>'7'!BQ17</f>
        <v>0.87093694574538982</v>
      </c>
      <c r="DJ17" s="14">
        <f>DF17*'A8-A'!DD18</f>
        <v>0.17735282055876719</v>
      </c>
      <c r="DK17" s="14">
        <f>DG17*'A8-A'!DB18</f>
        <v>0.37351280367043277</v>
      </c>
      <c r="DL17" s="14">
        <f>DH17*'A8-A'!CX18</f>
        <v>0.14096411960636465</v>
      </c>
      <c r="DM17" s="14">
        <f>DI17*'A8-A'!CZ18</f>
        <v>9.1121373857503782E-2</v>
      </c>
      <c r="DN17" s="14">
        <f t="shared" si="4"/>
        <v>0.78295111769306835</v>
      </c>
      <c r="DO17" s="14">
        <f>'4'!BU17</f>
        <v>0.54928425132456826</v>
      </c>
      <c r="DP17" s="14">
        <f>'5'!AE17</f>
        <v>0.81831590519399777</v>
      </c>
      <c r="DQ17" s="14">
        <f>'6'!BY17</f>
        <v>0.79338583738328816</v>
      </c>
      <c r="DR17" s="14">
        <f>'7'!BV17</f>
        <v>0.75241872809748711</v>
      </c>
      <c r="DS17" s="14">
        <f>DO17*'A8-A'!DM18</f>
        <v>0.15951216665097967</v>
      </c>
      <c r="DT17" s="14">
        <f>DP17*'A8-A'!DK18</f>
        <v>0.36735570268953699</v>
      </c>
      <c r="DU17" s="14">
        <f>DQ17*'A8-A'!DG18</f>
        <v>0.12716942717904386</v>
      </c>
      <c r="DV17" s="14">
        <f>DR17*'A8-A'!DI18</f>
        <v>7.5540012160959916E-2</v>
      </c>
      <c r="DW17" s="14">
        <f t="shared" si="5"/>
        <v>0.72957730868052051</v>
      </c>
      <c r="DX17" s="14">
        <f>'4'!BZ17</f>
        <v>0.62403499220181069</v>
      </c>
      <c r="DY17" s="14">
        <f>'5'!AG17</f>
        <v>0.14432664273131826</v>
      </c>
      <c r="DZ17" s="14">
        <f>'6'!CD17</f>
        <v>0.20627234509877623</v>
      </c>
      <c r="EA17" s="14">
        <f>'7'!CA17</f>
        <v>0.5994774508866888</v>
      </c>
      <c r="EB17" s="14">
        <f>DX17*'A8-A'!DV18</f>
        <v>0.18054612435974643</v>
      </c>
      <c r="EC17" s="14">
        <f>DY17*'A8-A'!DT18</f>
        <v>6.3873150892672065E-2</v>
      </c>
      <c r="ED17" s="14">
        <f>DZ17*'A8-A'!DP18</f>
        <v>3.7782639991209739E-2</v>
      </c>
      <c r="EE17" s="14">
        <f>EA17*'A8-A'!DR18</f>
        <v>5.0926272988011972E-2</v>
      </c>
      <c r="EF17" s="14">
        <f t="shared" si="6"/>
        <v>0.33312818823164025</v>
      </c>
    </row>
    <row r="18" spans="1:136" ht="12.75" customHeight="1">
      <c r="A18" s="6">
        <v>1994</v>
      </c>
      <c r="B18" s="14">
        <f>'4'!H18</f>
        <v>0.59455265100072952</v>
      </c>
      <c r="C18" s="14">
        <f>'5'!E18</f>
        <v>0.66518211278688832</v>
      </c>
      <c r="D18" s="14">
        <f>'6'!L18</f>
        <v>0.62407899283012813</v>
      </c>
      <c r="E18" s="14">
        <f>'7'!I18</f>
        <v>0.87409608555968454</v>
      </c>
      <c r="F18" s="14">
        <f>'A8-A'!AA19</f>
        <v>0.29937021266286806</v>
      </c>
      <c r="G18" s="14">
        <f>'A8-A'!Y19</f>
        <v>0.4428564871624161</v>
      </c>
      <c r="H18" s="14">
        <f>'A8-A'!U19</f>
        <v>0.16659756190654726</v>
      </c>
      <c r="I18" s="14">
        <f>'A8-A'!W19</f>
        <v>9.1175738268168577E-2</v>
      </c>
      <c r="J18" s="14">
        <f t="shared" si="14"/>
        <v>0.65623796192224915</v>
      </c>
      <c r="K18" s="14">
        <f>'4'!M18</f>
        <v>0.60243590473318509</v>
      </c>
      <c r="L18" s="14">
        <f>'5'!G18</f>
        <v>0.62251691222035299</v>
      </c>
      <c r="M18" s="14">
        <f>'6'!Q18</f>
        <v>0.76774507877720755</v>
      </c>
      <c r="N18" s="14">
        <f>'7'!N18</f>
        <v>0.71747440853792277</v>
      </c>
      <c r="O18" s="14">
        <f>K18*'A8-A'!I19</f>
        <v>0.17837673227872633</v>
      </c>
      <c r="P18" s="14">
        <f>L18*'A8-A'!G19</f>
        <v>0.2768336828897508</v>
      </c>
      <c r="Q18" s="14">
        <f>M18*'A8-A'!C19</f>
        <v>0.12957093220672236</v>
      </c>
      <c r="R18" s="14">
        <f>N18*'A8-A'!E19</f>
        <v>6.4887454529487659E-2</v>
      </c>
      <c r="S18" s="14">
        <f t="shared" si="0"/>
        <v>0.64966880190468712</v>
      </c>
      <c r="T18" s="14">
        <f>'4'!R18</f>
        <v>0.62553094055437097</v>
      </c>
      <c r="U18" s="14">
        <f>'5'!I18</f>
        <v>0.76641552878609565</v>
      </c>
      <c r="V18" s="14">
        <f>'6'!V18</f>
        <v>0.83695316994088331</v>
      </c>
      <c r="W18" s="14">
        <f>'7'!S18</f>
        <v>0.78295588816243955</v>
      </c>
      <c r="X18" s="14">
        <f>'A8-A'!R19</f>
        <v>0.29165912770203278</v>
      </c>
      <c r="Y18" s="14">
        <f>'A8-A'!P19</f>
        <v>0.44016695841715769</v>
      </c>
      <c r="Z18" s="14">
        <f>'A8-A'!L19</f>
        <v>0.16720277445346354</v>
      </c>
      <c r="AA18" s="14">
        <f>'A8-A'!N19</f>
        <v>0.10097113942734585</v>
      </c>
      <c r="AB18" s="14">
        <f t="shared" si="7"/>
        <v>0.73878944091302123</v>
      </c>
      <c r="AC18" s="14">
        <f>'4'!W18</f>
        <v>0.55105291082306651</v>
      </c>
      <c r="AD18" s="14">
        <f>'5'!K18</f>
        <v>0.62280113569949924</v>
      </c>
      <c r="AE18" s="14">
        <f>'6'!AA18</f>
        <v>0.66071769438164896</v>
      </c>
      <c r="AF18" s="14">
        <f>'7'!X18</f>
        <v>0.89075669051646023</v>
      </c>
      <c r="AG18" s="14">
        <f>AC18*'A8-A'!AA19</f>
        <v>0.16496882710159388</v>
      </c>
      <c r="AH18" s="14">
        <f>AD18*'A8-A'!Y19</f>
        <v>0.27581152315664348</v>
      </c>
      <c r="AI18" s="14">
        <f>AE18*'A8-A'!U19</f>
        <v>0.11007395699249793</v>
      </c>
      <c r="AJ18" s="14">
        <f>AF18*'A8-A'!W19</f>
        <v>8.1215398875148823E-2</v>
      </c>
      <c r="AK18" s="14">
        <f t="shared" si="1"/>
        <v>0.63206970612588409</v>
      </c>
      <c r="AL18" s="14">
        <f>'4'!AB18</f>
        <v>0.72370766229918226</v>
      </c>
      <c r="AM18" s="14">
        <f>'5'!M18</f>
        <v>0.77590948956194006</v>
      </c>
      <c r="AN18" s="14">
        <f>'6'!AF18</f>
        <v>0.8801042717495009</v>
      </c>
      <c r="AO18" s="14">
        <f>'7'!AC18</f>
        <v>0.82921142511150814</v>
      </c>
      <c r="AP18" s="14">
        <f>'A8-A'!AJ19</f>
        <v>0.30106316245980125</v>
      </c>
      <c r="AQ18" s="14">
        <f>'A8-A'!AH19</f>
        <v>0.44639696261533623</v>
      </c>
      <c r="AR18" s="14">
        <f>'A8-A'!AD19</f>
        <v>0.14493170185232121</v>
      </c>
      <c r="AS18" s="14">
        <f>'A8-A'!AF19</f>
        <v>0.10760817307254128</v>
      </c>
      <c r="AT18" s="14">
        <f t="shared" si="8"/>
        <v>0.78103029337232843</v>
      </c>
      <c r="AU18" s="14">
        <f>'4'!AG18</f>
        <v>0.4492393251814496</v>
      </c>
      <c r="AV18" s="14">
        <f>'5'!O18</f>
        <v>0.72915060465201842</v>
      </c>
      <c r="AW18" s="14">
        <f>'6'!AK18</f>
        <v>0.89097161587186058</v>
      </c>
      <c r="AX18" s="14">
        <f>'7'!AH18</f>
        <v>0.88117736386142287</v>
      </c>
      <c r="AY18" s="14">
        <f>'A8-A'!AS19</f>
        <v>0.29468584604479192</v>
      </c>
      <c r="AZ18" s="14">
        <f>'A8-A'!AQ19</f>
        <v>0.440470500786105</v>
      </c>
      <c r="BA18" s="14">
        <f>'A8-A'!AM19</f>
        <v>0.15905455097558496</v>
      </c>
      <c r="BB18" s="14">
        <f>'A8-A'!AO19</f>
        <v>0.10578910219351813</v>
      </c>
      <c r="BC18" s="14">
        <f t="shared" si="9"/>
        <v>0.68848585508789384</v>
      </c>
      <c r="BD18" s="14">
        <f>'4'!AL18</f>
        <v>0.54022856057309387</v>
      </c>
      <c r="BE18" s="14">
        <f>'5'!Q18</f>
        <v>0.71177361172632925</v>
      </c>
      <c r="BF18" s="14">
        <f>'6'!AP18</f>
        <v>0.84243787991262697</v>
      </c>
      <c r="BG18" s="14">
        <f>'7'!AM18</f>
        <v>0.82116063808215156</v>
      </c>
      <c r="BH18" s="14">
        <f>'A8-A'!BB19</f>
        <v>0.29165171285083819</v>
      </c>
      <c r="BI18" s="14">
        <f>'A8-A'!AZ19</f>
        <v>0.44610957918930483</v>
      </c>
      <c r="BJ18" s="14">
        <f>'A8-A'!AV19</f>
        <v>0.16567617551932404</v>
      </c>
      <c r="BK18" s="14">
        <f>'A8-A'!AX19</f>
        <v>9.6562532440532964E-2</v>
      </c>
      <c r="BL18" s="14">
        <f t="shared" si="10"/>
        <v>0.69395284823759806</v>
      </c>
      <c r="BM18" s="14">
        <f>'4'!AQ18</f>
        <v>0.64400705811649606</v>
      </c>
      <c r="BN18" s="14">
        <f>'5'!S18</f>
        <v>0.73249283181176106</v>
      </c>
      <c r="BO18" s="14">
        <f>'6'!AU18</f>
        <v>0.66302575831370836</v>
      </c>
      <c r="BP18" s="14">
        <f>'7'!AR18</f>
        <v>0.81137833387230407</v>
      </c>
      <c r="BQ18" s="14">
        <f>BM18*'A8-A'!BK19</f>
        <v>0.19649861193701462</v>
      </c>
      <c r="BR18" s="14">
        <f>BN18*'A8-A'!BI19</f>
        <v>0.32765525788445976</v>
      </c>
      <c r="BS18" s="14">
        <f>BO18*'A8-A'!BE19</f>
        <v>9.0048097009541597E-2</v>
      </c>
      <c r="BT18" s="14">
        <f>BP18*'A8-A'!BG19</f>
        <v>9.0673226084370076E-2</v>
      </c>
      <c r="BU18" s="14">
        <f t="shared" si="2"/>
        <v>0.70487519291538614</v>
      </c>
      <c r="BV18" s="14">
        <f>'4'!AV18</f>
        <v>0.50413139653923755</v>
      </c>
      <c r="BW18" s="14">
        <f>'5'!U18</f>
        <v>0.76831863123157962</v>
      </c>
      <c r="BX18" s="14">
        <f>'6'!AZ18</f>
        <v>0.88182352623599825</v>
      </c>
      <c r="BY18" s="14">
        <f>'7'!AW18</f>
        <v>0.7978607523488791</v>
      </c>
      <c r="BZ18" s="14">
        <f>'A8-A'!BT19</f>
        <v>0.30719660858377684</v>
      </c>
      <c r="CA18" s="14">
        <f>'A8-A'!BR19</f>
        <v>0.44633724394040791</v>
      </c>
      <c r="CB18" s="14">
        <f>'A8-A'!BN19</f>
        <v>0.13549649903325822</v>
      </c>
      <c r="CC18" s="14">
        <f>'A8-A'!BP19</f>
        <v>0.110969648442557</v>
      </c>
      <c r="CD18" s="14">
        <f t="shared" si="11"/>
        <v>0.7058190033938363</v>
      </c>
      <c r="CE18" s="14">
        <f>'4'!BA18</f>
        <v>0.73928335447459836</v>
      </c>
      <c r="CF18" s="14">
        <f>'5'!W18</f>
        <v>0.73610880221200881</v>
      </c>
      <c r="CG18" s="14">
        <f>'6'!BE18</f>
        <v>0.80915077290203818</v>
      </c>
      <c r="CH18" s="14">
        <f>'7'!BB18</f>
        <v>0.79069117767138986</v>
      </c>
      <c r="CI18" s="14">
        <f>'A8-A'!CC19</f>
        <v>0.30257614793563992</v>
      </c>
      <c r="CJ18" s="14">
        <f>'A8-A'!CA19</f>
        <v>0.44181115059423637</v>
      </c>
      <c r="CK18" s="14">
        <f>'A8-A'!BW19</f>
        <v>0.1561228062854853</v>
      </c>
      <c r="CL18" s="14">
        <f>'A8-A'!BY19</f>
        <v>9.948989518463848E-2</v>
      </c>
      <c r="CM18" s="14">
        <f t="shared" si="12"/>
        <v>0.75390325826117555</v>
      </c>
      <c r="CN18" s="14">
        <f>'4'!BF18</f>
        <v>0.74325965400280469</v>
      </c>
      <c r="CO18" s="14">
        <f>'5'!Y18</f>
        <v>0.80331992187207724</v>
      </c>
      <c r="CP18" s="14">
        <f>'6'!BJ18</f>
        <v>0.82183604607338723</v>
      </c>
      <c r="CQ18" s="14">
        <f>'7'!BG18</f>
        <v>0.83592238085993265</v>
      </c>
      <c r="CR18" s="14">
        <f>CN18*'A8-A'!CL19</f>
        <v>0.21648790839102217</v>
      </c>
      <c r="CS18" s="14">
        <f>CO18*'A8-A'!CJ19</f>
        <v>0.36225849679841593</v>
      </c>
      <c r="CT18" s="14">
        <f>CP18*'A8-A'!CF19</f>
        <v>0.13405036474505636</v>
      </c>
      <c r="CU18" s="14">
        <f>CQ18*'A8-A'!CH19</f>
        <v>7.9136135759951973E-2</v>
      </c>
      <c r="CV18" s="14">
        <f t="shared" si="3"/>
        <v>0.79193290569444641</v>
      </c>
      <c r="CW18" s="14">
        <f>'4'!BK18</f>
        <v>0.23061729953277416</v>
      </c>
      <c r="CX18" s="14">
        <f>'5'!AA18</f>
        <v>0.7524333639517583</v>
      </c>
      <c r="CY18" s="14">
        <f>'6'!BO18</f>
        <v>0.85297656166087366</v>
      </c>
      <c r="CZ18" s="14">
        <f>'7'!BL18</f>
        <v>0.86180182022199314</v>
      </c>
      <c r="DA18" s="14">
        <f>'A8-A'!CU19</f>
        <v>0.3040369152321164</v>
      </c>
      <c r="DB18" s="14">
        <f>'A8-A'!CS19</f>
        <v>0.44702996221185987</v>
      </c>
      <c r="DC18" s="14">
        <f>'A8-A'!CO19</f>
        <v>0.15083925819236102</v>
      </c>
      <c r="DD18" s="14">
        <f>'A8-A'!CQ19</f>
        <v>9.8093864363662575E-2</v>
      </c>
      <c r="DE18" s="14">
        <f t="shared" si="13"/>
        <v>0.61967625328101339</v>
      </c>
      <c r="DF18" s="14">
        <f>'4'!BP18</f>
        <v>0.60743704709635105</v>
      </c>
      <c r="DG18" s="14">
        <f>'5'!AC18</f>
        <v>0.83751819948161144</v>
      </c>
      <c r="DH18" s="14">
        <f>'6'!BT18</f>
        <v>0.89372031820801812</v>
      </c>
      <c r="DI18" s="14">
        <f>'7'!BQ18</f>
        <v>0.87450112607907804</v>
      </c>
      <c r="DJ18" s="14">
        <f>DF18*'A8-A'!DD19</f>
        <v>0.17440032204378744</v>
      </c>
      <c r="DK18" s="14">
        <f>DG18*'A8-A'!DB19</f>
        <v>0.37747460157378826</v>
      </c>
      <c r="DL18" s="14">
        <f>DH18*'A8-A'!CX19</f>
        <v>0.13965850466568255</v>
      </c>
      <c r="DM18" s="14">
        <f>DI18*'A8-A'!CZ19</f>
        <v>9.2626220928850617E-2</v>
      </c>
      <c r="DN18" s="14">
        <f t="shared" si="4"/>
        <v>0.7841596492121089</v>
      </c>
      <c r="DO18" s="14">
        <f>'4'!BU18</f>
        <v>0.5675649171441749</v>
      </c>
      <c r="DP18" s="14">
        <f>'5'!AE18</f>
        <v>0.81627495884186363</v>
      </c>
      <c r="DQ18" s="14">
        <f>'6'!BY18</f>
        <v>0.8282614669064029</v>
      </c>
      <c r="DR18" s="14">
        <f>'7'!BV18</f>
        <v>0.77161359351126069</v>
      </c>
      <c r="DS18" s="14">
        <f>DO18*'A8-A'!DM19</f>
        <v>0.16475731908400829</v>
      </c>
      <c r="DT18" s="14">
        <f>DP18*'A8-A'!DK19</f>
        <v>0.36643616338406715</v>
      </c>
      <c r="DU18" s="14">
        <f>DQ18*'A8-A'!DG19</f>
        <v>0.13196237308642914</v>
      </c>
      <c r="DV18" s="14">
        <f>DR18*'A8-A'!DI19</f>
        <v>7.8299291833947043E-2</v>
      </c>
      <c r="DW18" s="14">
        <f t="shared" si="5"/>
        <v>0.74145514738845153</v>
      </c>
      <c r="DX18" s="14">
        <f>'4'!BZ18</f>
        <v>0.64629556351154049</v>
      </c>
      <c r="DY18" s="14">
        <f>'5'!AG18</f>
        <v>0.18870713209600967</v>
      </c>
      <c r="DZ18" s="14">
        <f>'6'!CD18</f>
        <v>0.21716796812321695</v>
      </c>
      <c r="EA18" s="14">
        <f>'7'!CA18</f>
        <v>0.6040894051793595</v>
      </c>
      <c r="EB18" s="14">
        <f>DX18*'A8-A'!DV19</f>
        <v>0.18635979262610641</v>
      </c>
      <c r="EC18" s="14">
        <f>DY18*'A8-A'!DT19</f>
        <v>8.3246127549776366E-2</v>
      </c>
      <c r="ED18" s="14">
        <f>DZ18*'A8-A'!DP19</f>
        <v>4.0063987539679415E-2</v>
      </c>
      <c r="EE18" s="14">
        <f>EA18*'A8-A'!DR19</f>
        <v>5.1967473971395728E-2</v>
      </c>
      <c r="EF18" s="14">
        <f t="shared" si="6"/>
        <v>0.36163738168695797</v>
      </c>
    </row>
    <row r="19" spans="1:136" ht="12.75" customHeight="1">
      <c r="A19" s="6">
        <v>1995</v>
      </c>
      <c r="B19" s="14">
        <f>'4'!H19</f>
        <v>0.62183606976537398</v>
      </c>
      <c r="C19" s="14">
        <f>'5'!E19</f>
        <v>0.68262253351541335</v>
      </c>
      <c r="D19" s="14">
        <f>'6'!L19</f>
        <v>0.60697089813643157</v>
      </c>
      <c r="E19" s="14">
        <f>'7'!I19</f>
        <v>0.88586104830269696</v>
      </c>
      <c r="F19" s="14">
        <f>'A8-A'!AA20</f>
        <v>0.29929818409310222</v>
      </c>
      <c r="G19" s="14">
        <f>'A8-A'!Y20</f>
        <v>0.44249406343736492</v>
      </c>
      <c r="H19" s="14">
        <f>'A8-A'!U20</f>
        <v>0.16543180832591628</v>
      </c>
      <c r="I19" s="14">
        <f>'A8-A'!W20</f>
        <v>9.2775944143616632E-2</v>
      </c>
      <c r="J19" s="14">
        <f t="shared" si="14"/>
        <v>0.67076971354976411</v>
      </c>
      <c r="K19" s="14">
        <f>'4'!M19</f>
        <v>0.63621912631472211</v>
      </c>
      <c r="L19" s="14">
        <f>'5'!G19</f>
        <v>0.6378990629039496</v>
      </c>
      <c r="M19" s="14">
        <f>'6'!Q19</f>
        <v>0.77865060914815076</v>
      </c>
      <c r="N19" s="14">
        <f>'7'!N19</f>
        <v>0.69523642343089342</v>
      </c>
      <c r="O19" s="14">
        <f>K19*'A8-A'!I20</f>
        <v>0.18809623220037683</v>
      </c>
      <c r="P19" s="14">
        <f>L19*'A8-A'!G20</f>
        <v>0.28328271124267901</v>
      </c>
      <c r="Q19" s="14">
        <f>M19*'A8-A'!C20</f>
        <v>0.13117077344174585</v>
      </c>
      <c r="R19" s="14">
        <f>N19*'A8-A'!E20</f>
        <v>6.3827522504158019E-2</v>
      </c>
      <c r="S19" s="14">
        <f t="shared" si="0"/>
        <v>0.66637723938895976</v>
      </c>
      <c r="T19" s="14">
        <f>'4'!R19</f>
        <v>0.63188946703604454</v>
      </c>
      <c r="U19" s="14">
        <f>'5'!I19</f>
        <v>0.76281285519658282</v>
      </c>
      <c r="V19" s="14">
        <f>'6'!V19</f>
        <v>0.79673433485630651</v>
      </c>
      <c r="W19" s="14">
        <f>'7'!S19</f>
        <v>0.77595622964014466</v>
      </c>
      <c r="X19" s="14">
        <f>'A8-A'!R20</f>
        <v>0.29064668263073218</v>
      </c>
      <c r="Y19" s="14">
        <f>'A8-A'!P20</f>
        <v>0.43948658953996728</v>
      </c>
      <c r="Z19" s="14">
        <f>'A8-A'!L20</f>
        <v>0.16861781980879922</v>
      </c>
      <c r="AA19" s="14">
        <f>'A8-A'!N20</f>
        <v>0.10124890802050124</v>
      </c>
      <c r="AB19" s="14">
        <f t="shared" si="7"/>
        <v>0.73181092500397305</v>
      </c>
      <c r="AC19" s="14">
        <f>'4'!W19</f>
        <v>0.57563853659085429</v>
      </c>
      <c r="AD19" s="14">
        <f>'5'!K19</f>
        <v>0.63755144740520742</v>
      </c>
      <c r="AE19" s="14">
        <f>'6'!AA19</f>
        <v>0.6483647599333624</v>
      </c>
      <c r="AF19" s="14">
        <f>'7'!X19</f>
        <v>0.9008864604048038</v>
      </c>
      <c r="AG19" s="14">
        <f>AC19*'A8-A'!AA20</f>
        <v>0.17228756869565345</v>
      </c>
      <c r="AH19" s="14">
        <f>AD19*'A8-A'!Y20</f>
        <v>0.2821127306127037</v>
      </c>
      <c r="AI19" s="14">
        <f>AE19*'A8-A'!U20</f>
        <v>0.10726015469057473</v>
      </c>
      <c r="AJ19" s="14">
        <f>AF19*'A8-A'!W20</f>
        <v>8.3580591930256576E-2</v>
      </c>
      <c r="AK19" s="14">
        <f t="shared" si="1"/>
        <v>0.64524104592918841</v>
      </c>
      <c r="AL19" s="14">
        <f>'4'!AB19</f>
        <v>0.76967049683759092</v>
      </c>
      <c r="AM19" s="14">
        <f>'5'!M19</f>
        <v>0.78826587170408347</v>
      </c>
      <c r="AN19" s="14">
        <f>'6'!AF19</f>
        <v>0.89660729275793616</v>
      </c>
      <c r="AO19" s="14">
        <f>'7'!AC19</f>
        <v>0.85149834366637656</v>
      </c>
      <c r="AP19" s="14">
        <f>'A8-A'!AJ20</f>
        <v>0.30003284078493597</v>
      </c>
      <c r="AQ19" s="14">
        <f>'A8-A'!AH20</f>
        <v>0.44531587296573522</v>
      </c>
      <c r="AR19" s="14">
        <f>'A8-A'!AD20</f>
        <v>0.14607696580895013</v>
      </c>
      <c r="AS19" s="14">
        <f>'A8-A'!AF20</f>
        <v>0.10857432044037862</v>
      </c>
      <c r="AT19" s="14">
        <f t="shared" si="8"/>
        <v>0.80537825728947687</v>
      </c>
      <c r="AU19" s="14">
        <f>'4'!AG19</f>
        <v>0.47717580090736494</v>
      </c>
      <c r="AV19" s="14">
        <f>'5'!O19</f>
        <v>0.71877892453550163</v>
      </c>
      <c r="AW19" s="14">
        <f>'6'!AK19</f>
        <v>0.89593908223198682</v>
      </c>
      <c r="AX19" s="14">
        <f>'7'!AH19</f>
        <v>0.89131723539186281</v>
      </c>
      <c r="AY19" s="14">
        <f>'A8-A'!AS20</f>
        <v>0.29408247231950452</v>
      </c>
      <c r="AZ19" s="14">
        <f>'A8-A'!AQ20</f>
        <v>0.44043377892542807</v>
      </c>
      <c r="BA19" s="14">
        <f>'A8-A'!AM20</f>
        <v>0.15759601477509666</v>
      </c>
      <c r="BB19" s="14">
        <f>'A8-A'!AO20</f>
        <v>0.10788773397997073</v>
      </c>
      <c r="BC19" s="14">
        <f t="shared" si="9"/>
        <v>0.69426218283174257</v>
      </c>
      <c r="BD19" s="14">
        <f>'4'!AL19</f>
        <v>0.5608983973616869</v>
      </c>
      <c r="BE19" s="14">
        <f>'5'!Q19</f>
        <v>0.72852992904354319</v>
      </c>
      <c r="BF19" s="14">
        <f>'6'!AP19</f>
        <v>0.85820050687917415</v>
      </c>
      <c r="BG19" s="14">
        <f>'7'!AM19</f>
        <v>0.80078145152953228</v>
      </c>
      <c r="BH19" s="14">
        <f>'A8-A'!BB20</f>
        <v>0.29111146404741978</v>
      </c>
      <c r="BI19" s="14">
        <f>'A8-A'!AZ20</f>
        <v>0.445671583066516</v>
      </c>
      <c r="BJ19" s="14">
        <f>'A8-A'!AV20</f>
        <v>0.16535118770357118</v>
      </c>
      <c r="BK19" s="14">
        <f>'A8-A'!AX20</f>
        <v>9.7865765182493056E-2</v>
      </c>
      <c r="BL19" s="14">
        <f t="shared" si="10"/>
        <v>0.70824260302414788</v>
      </c>
      <c r="BM19" s="14">
        <f>'4'!AQ19</f>
        <v>0.64936681810168606</v>
      </c>
      <c r="BN19" s="14">
        <f>'5'!S19</f>
        <v>0.74075778049537311</v>
      </c>
      <c r="BO19" s="14">
        <f>'6'!AU19</f>
        <v>0.59958870969421063</v>
      </c>
      <c r="BP19" s="14">
        <f>'7'!AR19</f>
        <v>0.54713244526839888</v>
      </c>
      <c r="BQ19" s="14">
        <f>BM19*'A8-A'!BK20</f>
        <v>0.19760053078876669</v>
      </c>
      <c r="BR19" s="14">
        <f>BN19*'A8-A'!BI20</f>
        <v>0.33201857546360664</v>
      </c>
      <c r="BS19" s="14">
        <f>BO19*'A8-A'!BE20</f>
        <v>8.1012549198422878E-2</v>
      </c>
      <c r="BT19" s="14">
        <f>BP19*'A8-A'!BG20</f>
        <v>6.1483712966410892E-2</v>
      </c>
      <c r="BU19" s="14">
        <f t="shared" si="2"/>
        <v>0.67211536841720709</v>
      </c>
      <c r="BV19" s="14">
        <f>'4'!AV19</f>
        <v>0.48918044063232174</v>
      </c>
      <c r="BW19" s="14">
        <f>'5'!U19</f>
        <v>0.73953002336627327</v>
      </c>
      <c r="BX19" s="14">
        <f>'6'!AZ19</f>
        <v>0.89643912347761778</v>
      </c>
      <c r="BY19" s="14">
        <f>'7'!AW19</f>
        <v>0.81697181363130678</v>
      </c>
      <c r="BZ19" s="14">
        <f>'A8-A'!BT20</f>
        <v>0.30839046145771604</v>
      </c>
      <c r="CA19" s="14">
        <f>'A8-A'!BR20</f>
        <v>0.44942534099305098</v>
      </c>
      <c r="CB19" s="14">
        <f>'A8-A'!BN20</f>
        <v>0.13014009599135776</v>
      </c>
      <c r="CC19" s="14">
        <f>'A8-A'!BP20</f>
        <v>0.11204410155787517</v>
      </c>
      <c r="CD19" s="14">
        <f t="shared" si="11"/>
        <v>0.69142166118489035</v>
      </c>
      <c r="CE19" s="14">
        <f>'4'!BA19</f>
        <v>0.73219020780411337</v>
      </c>
      <c r="CF19" s="14">
        <f>'5'!W19</f>
        <v>0.73688939906657769</v>
      </c>
      <c r="CG19" s="14">
        <f>'6'!BE19</f>
        <v>0.83274858619876424</v>
      </c>
      <c r="CH19" s="14">
        <f>'7'!BB19</f>
        <v>0.77109912100961242</v>
      </c>
      <c r="CI19" s="14">
        <f>'A8-A'!CC20</f>
        <v>0.30202879255899928</v>
      </c>
      <c r="CJ19" s="14">
        <f>'A8-A'!CA20</f>
        <v>0.4417824448094369</v>
      </c>
      <c r="CK19" s="14">
        <f>'A8-A'!BW20</f>
        <v>0.15512297055088461</v>
      </c>
      <c r="CL19" s="14">
        <f>'A8-A'!BY20</f>
        <v>0.10106579208067919</v>
      </c>
      <c r="CM19" s="14">
        <f t="shared" si="12"/>
        <v>0.7537975025111423</v>
      </c>
      <c r="CN19" s="14">
        <f>'4'!BF19</f>
        <v>0.75561254900264685</v>
      </c>
      <c r="CO19" s="14">
        <f>'5'!Y19</f>
        <v>0.80157596598667535</v>
      </c>
      <c r="CP19" s="14">
        <f>'6'!BJ19</f>
        <v>0.81967464775869314</v>
      </c>
      <c r="CQ19" s="14">
        <f>'7'!BG19</f>
        <v>0.83492229691732844</v>
      </c>
      <c r="CR19" s="14">
        <f>CN19*'A8-A'!CL20</f>
        <v>0.21991640446501784</v>
      </c>
      <c r="CS19" s="14">
        <f>CO19*'A8-A'!CJ20</f>
        <v>0.3612166394958472</v>
      </c>
      <c r="CT19" s="14">
        <f>CP19*'A8-A'!CF20</f>
        <v>0.13299995753352672</v>
      </c>
      <c r="CU19" s="14">
        <f>CQ19*'A8-A'!CH20</f>
        <v>8.0205644350160421E-2</v>
      </c>
      <c r="CV19" s="14">
        <f t="shared" si="3"/>
        <v>0.79433864584455227</v>
      </c>
      <c r="CW19" s="14">
        <f>'4'!BK19</f>
        <v>0.27255405268363603</v>
      </c>
      <c r="CX19" s="14">
        <f>'5'!AA19</f>
        <v>0.73031889675769157</v>
      </c>
      <c r="CY19" s="14">
        <f>'6'!BO19</f>
        <v>0.83835188145622053</v>
      </c>
      <c r="CZ19" s="14">
        <f>'7'!BL19</f>
        <v>0.87093968730388827</v>
      </c>
      <c r="DA19" s="14">
        <f>'A8-A'!CU20</f>
        <v>0.3064570313691109</v>
      </c>
      <c r="DB19" s="14">
        <f>'A8-A'!CS20</f>
        <v>0.44891269749162871</v>
      </c>
      <c r="DC19" s="14">
        <f>'A8-A'!CO20</f>
        <v>0.14617495255722412</v>
      </c>
      <c r="DD19" s="14">
        <f>'A8-A'!CQ20</f>
        <v>9.8455318582036336E-2</v>
      </c>
      <c r="DE19" s="14">
        <f t="shared" si="13"/>
        <v>0.61967022272301908</v>
      </c>
      <c r="DF19" s="14">
        <f>'4'!BP19</f>
        <v>0.61999401541107257</v>
      </c>
      <c r="DG19" s="14">
        <f>'5'!AC19</f>
        <v>0.83801011519457047</v>
      </c>
      <c r="DH19" s="14">
        <f>'6'!BT19</f>
        <v>0.88710006483970061</v>
      </c>
      <c r="DI19" s="14">
        <f>'7'!BQ19</f>
        <v>0.87780377912513596</v>
      </c>
      <c r="DJ19" s="14">
        <f>DF19*'A8-A'!DD20</f>
        <v>0.17779632088225283</v>
      </c>
      <c r="DK19" s="14">
        <f>DG19*'A8-A'!DB20</f>
        <v>0.37736826493978681</v>
      </c>
      <c r="DL19" s="14">
        <f>DH19*'A8-A'!CX20</f>
        <v>0.13818978709835883</v>
      </c>
      <c r="DM19" s="14">
        <f>DI19*'A8-A'!CZ20</f>
        <v>9.4045511429030546E-2</v>
      </c>
      <c r="DN19" s="14">
        <f t="shared" si="4"/>
        <v>0.78739988434942898</v>
      </c>
      <c r="DO19" s="14">
        <f>'4'!BU19</f>
        <v>0.59369002595489917</v>
      </c>
      <c r="DP19" s="14">
        <f>'5'!AE19</f>
        <v>0.82099728477174194</v>
      </c>
      <c r="DQ19" s="14">
        <f>'6'!BY19</f>
        <v>0.75387966274963814</v>
      </c>
      <c r="DR19" s="14">
        <f>'7'!BV19</f>
        <v>0.74465486291004757</v>
      </c>
      <c r="DS19" s="14">
        <f>DO19*'A8-A'!DM20</f>
        <v>0.16975605674857211</v>
      </c>
      <c r="DT19" s="14">
        <f>DP19*'A8-A'!DK20</f>
        <v>0.36286391418772573</v>
      </c>
      <c r="DU19" s="14">
        <f>DQ19*'A8-A'!DG20</f>
        <v>0.12921135874999989</v>
      </c>
      <c r="DV19" s="14">
        <f>DR19*'A8-A'!DI20</f>
        <v>7.498044753500327E-2</v>
      </c>
      <c r="DW19" s="14">
        <f t="shared" si="5"/>
        <v>0.73681177722130098</v>
      </c>
      <c r="DX19" s="14">
        <f>'4'!BZ19</f>
        <v>0.65998790489974757</v>
      </c>
      <c r="DY19" s="14">
        <f>'5'!AG19</f>
        <v>0.20847769693319754</v>
      </c>
      <c r="DZ19" s="14">
        <f>'6'!CD19</f>
        <v>0.24844426021906682</v>
      </c>
      <c r="EA19" s="14">
        <f>'7'!CA19</f>
        <v>0.66058041510389087</v>
      </c>
      <c r="EB19" s="14">
        <f>DX19*'A8-A'!DV20</f>
        <v>0.19020753567153795</v>
      </c>
      <c r="EC19" s="14">
        <f>DY19*'A8-A'!DT20</f>
        <v>9.1821820674008056E-2</v>
      </c>
      <c r="ED19" s="14">
        <f>DZ19*'A8-A'!DP20</f>
        <v>4.5720533016480623E-2</v>
      </c>
      <c r="EE19" s="14">
        <f>EA19*'A8-A'!DR20</f>
        <v>5.7691537749683719E-2</v>
      </c>
      <c r="EF19" s="14">
        <f t="shared" si="6"/>
        <v>0.38544142711171031</v>
      </c>
    </row>
    <row r="20" spans="1:136" ht="12.75" customHeight="1">
      <c r="A20" s="6">
        <v>1996</v>
      </c>
      <c r="B20" s="14">
        <f>'4'!H20</f>
        <v>0.64138519213816625</v>
      </c>
      <c r="C20" s="14">
        <f>'5'!E20</f>
        <v>0.69523577435180028</v>
      </c>
      <c r="D20" s="14">
        <f>'6'!L20</f>
        <v>0.59057578790260012</v>
      </c>
      <c r="E20" s="14">
        <f>'7'!I20</f>
        <v>0.89203522999765728</v>
      </c>
      <c r="F20" s="14">
        <f>'A8-A'!AA21</f>
        <v>0.29928154893280673</v>
      </c>
      <c r="G20" s="14">
        <f>'A8-A'!Y21</f>
        <v>0.44209378543401606</v>
      </c>
      <c r="H20" s="14">
        <f>'A8-A'!U21</f>
        <v>0.16426003704952952</v>
      </c>
      <c r="I20" s="14">
        <f>'A8-A'!W21</f>
        <v>9.4364628583647844E-2</v>
      </c>
      <c r="J20" s="14">
        <f t="shared" si="14"/>
        <v>0.68049874298170698</v>
      </c>
      <c r="K20" s="14">
        <f>'4'!M20</f>
        <v>0.63453268076306979</v>
      </c>
      <c r="L20" s="14">
        <f>'5'!G20</f>
        <v>0.63639374456273401</v>
      </c>
      <c r="M20" s="14">
        <f>'6'!Q20</f>
        <v>0.78594774977632842</v>
      </c>
      <c r="N20" s="14">
        <f>'7'!N20</f>
        <v>0.67055072064964227</v>
      </c>
      <c r="O20" s="14">
        <f>K20*'A8-A'!I21</f>
        <v>0.18737874969602425</v>
      </c>
      <c r="P20" s="14">
        <f>L20*'A8-A'!G21</f>
        <v>0.28218665847376551</v>
      </c>
      <c r="Q20" s="14">
        <f>M20*'A8-A'!C21</f>
        <v>0.13213996104294476</v>
      </c>
      <c r="R20" s="14">
        <f>N20*'A8-A'!E21</f>
        <v>6.2464922971831614E-2</v>
      </c>
      <c r="S20" s="14">
        <f t="shared" si="0"/>
        <v>0.66417029218456614</v>
      </c>
      <c r="T20" s="14">
        <f>'4'!R20</f>
        <v>0.62912226770820767</v>
      </c>
      <c r="U20" s="14">
        <f>'5'!I20</f>
        <v>0.76817083945466658</v>
      </c>
      <c r="V20" s="14">
        <f>'6'!V20</f>
        <v>0.80011435856439761</v>
      </c>
      <c r="W20" s="14">
        <f>'7'!S20</f>
        <v>0.78351173195430612</v>
      </c>
      <c r="X20" s="14">
        <f>'A8-A'!R21</f>
        <v>0.29437344628239698</v>
      </c>
      <c r="Y20" s="14">
        <f>'A8-A'!P21</f>
        <v>0.44603207061033262</v>
      </c>
      <c r="Z20" s="14">
        <f>'A8-A'!L21</f>
        <v>0.15649583984532761</v>
      </c>
      <c r="AA20" s="14">
        <f>'A8-A'!N21</f>
        <v>0.10309864326194296</v>
      </c>
      <c r="AB20" s="14">
        <f t="shared" si="7"/>
        <v>0.73381928524284923</v>
      </c>
      <c r="AC20" s="14">
        <f>'4'!W20</f>
        <v>0.56788669557839389</v>
      </c>
      <c r="AD20" s="14">
        <f>'5'!K20</f>
        <v>0.64731909896320861</v>
      </c>
      <c r="AE20" s="14">
        <f>'6'!AA20</f>
        <v>0.63408218942948757</v>
      </c>
      <c r="AF20" s="14">
        <f>'7'!X20</f>
        <v>0.8897097137672122</v>
      </c>
      <c r="AG20" s="14">
        <f>AC20*'A8-A'!AA21</f>
        <v>0.16995800987103502</v>
      </c>
      <c r="AH20" s="14">
        <f>AD20*'A8-A'!Y21</f>
        <v>0.28617575084438135</v>
      </c>
      <c r="AI20" s="14">
        <f>AE20*'A8-A'!U21</f>
        <v>0.10415436392813442</v>
      </c>
      <c r="AJ20" s="14">
        <f>AF20*'A8-A'!W21</f>
        <v>8.3957126686906608E-2</v>
      </c>
      <c r="AK20" s="14">
        <f t="shared" si="1"/>
        <v>0.64424525133045729</v>
      </c>
      <c r="AL20" s="14">
        <f>'4'!AB20</f>
        <v>0.77054595137897763</v>
      </c>
      <c r="AM20" s="14">
        <f>'5'!M20</f>
        <v>0.78920096634434833</v>
      </c>
      <c r="AN20" s="14">
        <f>'6'!AF20</f>
        <v>0.89641495337076915</v>
      </c>
      <c r="AO20" s="14">
        <f>'7'!AC20</f>
        <v>0.8489499508370727</v>
      </c>
      <c r="AP20" s="14">
        <f>'A8-A'!AJ21</f>
        <v>0.29925477987320825</v>
      </c>
      <c r="AQ20" s="14">
        <f>'A8-A'!AH21</f>
        <v>0.44485243647123446</v>
      </c>
      <c r="AR20" s="14">
        <f>'A8-A'!AD21</f>
        <v>0.14633633141827818</v>
      </c>
      <c r="AS20" s="14">
        <f>'A8-A'!AF21</f>
        <v>0.10955645223727907</v>
      </c>
      <c r="AT20" s="14">
        <f t="shared" si="8"/>
        <v>0.80585355225133126</v>
      </c>
      <c r="AU20" s="14">
        <f>'4'!AG20</f>
        <v>0.49871750522617642</v>
      </c>
      <c r="AV20" s="14">
        <f>'5'!O20</f>
        <v>0.71647004325160846</v>
      </c>
      <c r="AW20" s="14">
        <f>'6'!AK20</f>
        <v>0.90588661321517416</v>
      </c>
      <c r="AX20" s="14">
        <f>'7'!AH20</f>
        <v>0.90390659030376341</v>
      </c>
      <c r="AY20" s="14">
        <f>'A8-A'!AS21</f>
        <v>0.29370781193700379</v>
      </c>
      <c r="AZ20" s="14">
        <f>'A8-A'!AQ21</f>
        <v>0.44060469534360019</v>
      </c>
      <c r="BA20" s="14">
        <f>'A8-A'!AM21</f>
        <v>0.15592311582634535</v>
      </c>
      <c r="BB20" s="14">
        <f>'A8-A'!AO21</f>
        <v>0.10976437689305062</v>
      </c>
      <c r="BC20" s="14">
        <f t="shared" si="9"/>
        <v>0.70262269933645249</v>
      </c>
      <c r="BD20" s="14">
        <f>'4'!AL20</f>
        <v>0.54535419544490227</v>
      </c>
      <c r="BE20" s="14">
        <f>'5'!Q20</f>
        <v>0.7317830798259507</v>
      </c>
      <c r="BF20" s="14">
        <f>'6'!AP20</f>
        <v>0.84328138150760201</v>
      </c>
      <c r="BG20" s="14">
        <f>'7'!AM20</f>
        <v>0.81697181363130678</v>
      </c>
      <c r="BH20" s="14">
        <f>'A8-A'!BB21</f>
        <v>0.29070166701285277</v>
      </c>
      <c r="BI20" s="14">
        <f>'A8-A'!AZ21</f>
        <v>0.44526168414694511</v>
      </c>
      <c r="BJ20" s="14">
        <f>'A8-A'!AV21</f>
        <v>0.16503709226930199</v>
      </c>
      <c r="BK20" s="14">
        <f>'A8-A'!AX21</f>
        <v>9.899955657090008E-2</v>
      </c>
      <c r="BL20" s="14">
        <f t="shared" si="10"/>
        <v>0.70442289473110531</v>
      </c>
      <c r="BM20" s="14">
        <f>'4'!AQ20</f>
        <v>0.62841324306783064</v>
      </c>
      <c r="BN20" s="14">
        <f>'5'!S20</f>
        <v>0.74273835569228286</v>
      </c>
      <c r="BO20" s="14">
        <f>'6'!AU20</f>
        <v>0.64109736364121517</v>
      </c>
      <c r="BP20" s="14">
        <f>'7'!AR20</f>
        <v>0.65236979892993296</v>
      </c>
      <c r="BQ20" s="14">
        <f>BM20*'A8-A'!BK21</f>
        <v>0.19115388305986575</v>
      </c>
      <c r="BR20" s="14">
        <f>BN20*'A8-A'!BI21</f>
        <v>0.33315343907848471</v>
      </c>
      <c r="BS20" s="14">
        <f>BO20*'A8-A'!BE21</f>
        <v>8.606517322095239E-2</v>
      </c>
      <c r="BT20" s="14">
        <f>BP20*'A8-A'!BG21</f>
        <v>7.3731382929147063E-2</v>
      </c>
      <c r="BU20" s="14">
        <f t="shared" si="2"/>
        <v>0.68410387828844998</v>
      </c>
      <c r="BV20" s="14">
        <f>'4'!AV20</f>
        <v>0.48853007469137499</v>
      </c>
      <c r="BW20" s="14">
        <f>'5'!U20</f>
        <v>0.74176007989499959</v>
      </c>
      <c r="BX20" s="14">
        <f>'6'!AZ20</f>
        <v>0.8973496784357623</v>
      </c>
      <c r="BY20" s="14">
        <f>'7'!AW20</f>
        <v>0.80078145152953228</v>
      </c>
      <c r="BZ20" s="14">
        <f>'A8-A'!BT21</f>
        <v>0.30759684190772041</v>
      </c>
      <c r="CA20" s="14">
        <f>'A8-A'!BR21</f>
        <v>0.44991041834592643</v>
      </c>
      <c r="CB20" s="14">
        <f>'A8-A'!BN21</f>
        <v>0.13027306090182747</v>
      </c>
      <c r="CC20" s="14">
        <f>'A8-A'!BP21</f>
        <v>0.11221967884452567</v>
      </c>
      <c r="CD20" s="14">
        <f t="shared" si="11"/>
        <v>0.69075982263427138</v>
      </c>
      <c r="CE20" s="14">
        <f>'4'!BA20</f>
        <v>0.75004566736431244</v>
      </c>
      <c r="CF20" s="14">
        <f>'5'!W20</f>
        <v>0.70082363305912043</v>
      </c>
      <c r="CG20" s="14">
        <f>'6'!BE20</f>
        <v>0.82972552108403996</v>
      </c>
      <c r="CH20" s="14">
        <f>'7'!BB20</f>
        <v>0.84395575046759752</v>
      </c>
      <c r="CI20" s="14">
        <f>'A8-A'!CC21</f>
        <v>0.30161486466278881</v>
      </c>
      <c r="CJ20" s="14">
        <f>'A8-A'!CA21</f>
        <v>0.44175842691590045</v>
      </c>
      <c r="CK20" s="14">
        <f>'A8-A'!BW21</f>
        <v>0.15413117289835873</v>
      </c>
      <c r="CL20" s="14">
        <f>'A8-A'!BY21</f>
        <v>0.10249553552295211</v>
      </c>
      <c r="CM20" s="14">
        <f t="shared" si="12"/>
        <v>0.75020793248891782</v>
      </c>
      <c r="CN20" s="14">
        <f>'4'!BF20</f>
        <v>0.75699853572600395</v>
      </c>
      <c r="CO20" s="14">
        <f>'5'!Y20</f>
        <v>0.80585142549478583</v>
      </c>
      <c r="CP20" s="14">
        <f>'6'!BJ20</f>
        <v>0.82683435514138204</v>
      </c>
      <c r="CQ20" s="14">
        <f>'7'!BG20</f>
        <v>0.83440227245841481</v>
      </c>
      <c r="CR20" s="14">
        <f>CN20*'A8-A'!CL21</f>
        <v>0.21997874606197784</v>
      </c>
      <c r="CS20" s="14">
        <f>CO20*'A8-A'!CJ21</f>
        <v>0.36272324391949123</v>
      </c>
      <c r="CT20" s="14">
        <f>CP20*'A8-A'!CF21</f>
        <v>0.13391929806249719</v>
      </c>
      <c r="CU20" s="14">
        <f>CQ20*'A8-A'!CH21</f>
        <v>8.1211151731611655E-2</v>
      </c>
      <c r="CV20" s="14">
        <f t="shared" si="3"/>
        <v>0.79783243977557783</v>
      </c>
      <c r="CW20" s="14">
        <f>'4'!BK20</f>
        <v>0.29129732250644846</v>
      </c>
      <c r="CX20" s="14">
        <f>'5'!AA20</f>
        <v>0.73280527379078608</v>
      </c>
      <c r="CY20" s="14">
        <f>'6'!BO20</f>
        <v>0.84154408579407092</v>
      </c>
      <c r="CZ20" s="14">
        <f>'7'!BL20</f>
        <v>0.87363808098751738</v>
      </c>
      <c r="DA20" s="14">
        <f>'A8-A'!CU21</f>
        <v>0.30830381491378961</v>
      </c>
      <c r="DB20" s="14">
        <f>'A8-A'!CS21</f>
        <v>0.45034908164557641</v>
      </c>
      <c r="DC20" s="14">
        <f>'A8-A'!CO21</f>
        <v>0.14272330521676296</v>
      </c>
      <c r="DD20" s="14">
        <f>'A8-A'!CQ21</f>
        <v>9.8623798223871073E-2</v>
      </c>
      <c r="DE20" s="14">
        <f t="shared" si="13"/>
        <v>0.62609571710977796</v>
      </c>
      <c r="DF20" s="14">
        <f>'4'!BP20</f>
        <v>0.59702801316051712</v>
      </c>
      <c r="DG20" s="14">
        <f>'5'!AC20</f>
        <v>0.84079964469895563</v>
      </c>
      <c r="DH20" s="14">
        <f>'6'!BT20</f>
        <v>0.88647035805079022</v>
      </c>
      <c r="DI20" s="14">
        <f>'7'!BQ20</f>
        <v>0.87305971803732818</v>
      </c>
      <c r="DJ20" s="14">
        <f>DF20*'A8-A'!DD21</f>
        <v>0.17110892498085167</v>
      </c>
      <c r="DK20" s="14">
        <f>DG20*'A8-A'!DB21</f>
        <v>0.37812165704289941</v>
      </c>
      <c r="DL20" s="14">
        <f>DH20*'A8-A'!CX21</f>
        <v>0.13773012257757547</v>
      </c>
      <c r="DM20" s="14">
        <f>DI20*'A8-A'!CZ21</f>
        <v>9.456370990656697E-2</v>
      </c>
      <c r="DN20" s="14">
        <f t="shared" si="4"/>
        <v>0.78152441450789345</v>
      </c>
      <c r="DO20" s="14">
        <f>'4'!BU20</f>
        <v>0.60777570003821579</v>
      </c>
      <c r="DP20" s="14">
        <f>'5'!AE20</f>
        <v>0.82421999719053374</v>
      </c>
      <c r="DQ20" s="14">
        <f>'6'!BY20</f>
        <v>0.73557730631946827</v>
      </c>
      <c r="DR20" s="14">
        <f>'7'!BV20</f>
        <v>0.78135301700740289</v>
      </c>
      <c r="DS20" s="14">
        <f>DO20*'A8-A'!DM21</f>
        <v>0.17451656108433861</v>
      </c>
      <c r="DT20" s="14">
        <f>DP20*'A8-A'!DK21</f>
        <v>0.365535373086745</v>
      </c>
      <c r="DU20" s="14">
        <f>DQ20*'A8-A'!DG21</f>
        <v>0.1233335896100152</v>
      </c>
      <c r="DV20" s="14">
        <f>DR20*'A8-A'!DI21</f>
        <v>7.946255722473812E-2</v>
      </c>
      <c r="DW20" s="14">
        <f t="shared" si="5"/>
        <v>0.74284808100583699</v>
      </c>
      <c r="DX20" s="14">
        <f>'4'!BZ20</f>
        <v>0.66690687096899648</v>
      </c>
      <c r="DY20" s="14">
        <f>'5'!AG20</f>
        <v>0.22648073700487772</v>
      </c>
      <c r="DZ20" s="14">
        <f>'6'!CD20</f>
        <v>0.27218512784787618</v>
      </c>
      <c r="EA20" s="14">
        <f>'7'!CA20</f>
        <v>0.65487676640693038</v>
      </c>
      <c r="EB20" s="14">
        <f>DX20*'A8-A'!DV21</f>
        <v>0.1921381281877852</v>
      </c>
      <c r="EC20" s="14">
        <f>DY20*'A8-A'!DT21</f>
        <v>9.9565059024798272E-2</v>
      </c>
      <c r="ED20" s="14">
        <f>DZ20*'A8-A'!DP21</f>
        <v>4.9951603613359326E-2</v>
      </c>
      <c r="EE20" s="14">
        <f>EA20*'A8-A'!DR21</f>
        <v>5.812535331884873E-2</v>
      </c>
      <c r="EF20" s="14">
        <f t="shared" si="6"/>
        <v>0.39978014414479152</v>
      </c>
    </row>
    <row r="21" spans="1:136" ht="12.75" customHeight="1">
      <c r="A21" s="6">
        <v>1997</v>
      </c>
      <c r="B21" s="14">
        <f>'4'!H21</f>
        <v>0.66423439717205879</v>
      </c>
      <c r="C21" s="14">
        <f>'5'!E21</f>
        <v>0.68390673910796607</v>
      </c>
      <c r="D21" s="14">
        <f>'6'!L21</f>
        <v>0.63483257699869544</v>
      </c>
      <c r="E21" s="14">
        <f>'7'!I21</f>
        <v>0.8828069792603972</v>
      </c>
      <c r="F21" s="14">
        <f>'A8-A'!AA22</f>
        <v>0.29931780334831409</v>
      </c>
      <c r="G21" s="14">
        <f>'A8-A'!Y22</f>
        <v>0.44154783252811614</v>
      </c>
      <c r="H21" s="14">
        <f>'A8-A'!U22</f>
        <v>0.16304264103058819</v>
      </c>
      <c r="I21" s="14">
        <f>'A8-A'!W22</f>
        <v>9.6091723092981571E-2</v>
      </c>
      <c r="J21" s="14">
        <f t="shared" si="14"/>
        <v>0.68912994273618955</v>
      </c>
      <c r="K21" s="14">
        <f>'4'!M21</f>
        <v>0.63776921189201485</v>
      </c>
      <c r="L21" s="14">
        <f>'5'!G21</f>
        <v>0.65268853909223057</v>
      </c>
      <c r="M21" s="14">
        <f>'6'!Q21</f>
        <v>0.80187003571149396</v>
      </c>
      <c r="N21" s="14">
        <f>'7'!N21</f>
        <v>0.643147881819085</v>
      </c>
      <c r="O21" s="14">
        <f>K21*'A8-A'!I22</f>
        <v>0.18810066273137602</v>
      </c>
      <c r="P21" s="14">
        <f>L21*'A8-A'!G22</f>
        <v>0.28881406286442024</v>
      </c>
      <c r="Q21" s="14">
        <f>M21*'A8-A'!C22</f>
        <v>0.13447756552450627</v>
      </c>
      <c r="R21" s="14">
        <f>N21*'A8-A'!E22</f>
        <v>6.1009451995066716E-2</v>
      </c>
      <c r="S21" s="14">
        <f t="shared" si="0"/>
        <v>0.67240174311536927</v>
      </c>
      <c r="T21" s="14">
        <f>'4'!R21</f>
        <v>0.64459365547869629</v>
      </c>
      <c r="U21" s="14">
        <f>'5'!I21</f>
        <v>0.75316182850177804</v>
      </c>
      <c r="V21" s="14">
        <f>'6'!V21</f>
        <v>0.80763464264131701</v>
      </c>
      <c r="W21" s="14">
        <f>'7'!S21</f>
        <v>0.8353208906799845</v>
      </c>
      <c r="X21" s="14">
        <f>'A8-A'!R22</f>
        <v>0.29781141186658561</v>
      </c>
      <c r="Y21" s="14">
        <f>'A8-A'!P22</f>
        <v>0.45213901655993144</v>
      </c>
      <c r="Z21" s="14">
        <f>'A8-A'!L22</f>
        <v>0.14507332485341959</v>
      </c>
      <c r="AA21" s="14">
        <f>'A8-A'!N22</f>
        <v>0.10497624672006334</v>
      </c>
      <c r="AB21" s="14">
        <f t="shared" si="7"/>
        <v>0.73735628985285206</v>
      </c>
      <c r="AC21" s="14">
        <f>'4'!W21</f>
        <v>0.57724117816567921</v>
      </c>
      <c r="AD21" s="14">
        <f>'5'!K21</f>
        <v>0.644927252277396</v>
      </c>
      <c r="AE21" s="14">
        <f>'6'!AA21</f>
        <v>0.66471362697283831</v>
      </c>
      <c r="AF21" s="14">
        <f>'7'!X21</f>
        <v>0.88177103954997549</v>
      </c>
      <c r="AG21" s="14">
        <f>AC21*'A8-A'!AA22</f>
        <v>0.17277856145074391</v>
      </c>
      <c r="AH21" s="14">
        <f>AD21*'A8-A'!Y22</f>
        <v>0.28476623038139776</v>
      </c>
      <c r="AI21" s="14">
        <f>AE21*'A8-A'!U22</f>
        <v>0.10837666527067277</v>
      </c>
      <c r="AJ21" s="14">
        <f>AF21*'A8-A'!W22</f>
        <v>8.4730898563846746E-2</v>
      </c>
      <c r="AK21" s="14">
        <f t="shared" si="1"/>
        <v>0.65065235566666124</v>
      </c>
      <c r="AL21" s="14">
        <f>'4'!AB21</f>
        <v>0.80666555781856331</v>
      </c>
      <c r="AM21" s="14">
        <f>'5'!M21</f>
        <v>0.79206484185821724</v>
      </c>
      <c r="AN21" s="14">
        <f>'6'!AF21</f>
        <v>0.89577074924092281</v>
      </c>
      <c r="AO21" s="14">
        <f>'7'!AC21</f>
        <v>0.84630607096197585</v>
      </c>
      <c r="AP21" s="14">
        <f>'A8-A'!AJ22</f>
        <v>0.29837485629320298</v>
      </c>
      <c r="AQ21" s="14">
        <f>'A8-A'!AH22</f>
        <v>0.44442489998756302</v>
      </c>
      <c r="AR21" s="14">
        <f>'A8-A'!AD22</f>
        <v>0.1466078412142168</v>
      </c>
      <c r="AS21" s="14">
        <f>'A8-A'!AF22</f>
        <v>0.11059240250501726</v>
      </c>
      <c r="AT21" s="14">
        <f t="shared" si="8"/>
        <v>0.81762409542861314</v>
      </c>
      <c r="AU21" s="14">
        <f>'4'!AG21</f>
        <v>0.54629015684866777</v>
      </c>
      <c r="AV21" s="14">
        <f>'5'!O21</f>
        <v>0.73630138528251388</v>
      </c>
      <c r="AW21" s="14">
        <f>'6'!AK21</f>
        <v>0.90600754236912018</v>
      </c>
      <c r="AX21" s="14">
        <f>'7'!AH21</f>
        <v>0.90871719887469538</v>
      </c>
      <c r="AY21" s="14">
        <f>'A8-A'!AS22</f>
        <v>0.29381230435670364</v>
      </c>
      <c r="AZ21" s="14">
        <f>'A8-A'!AQ22</f>
        <v>0.44041838560851665</v>
      </c>
      <c r="BA21" s="14">
        <f>'A8-A'!AM22</f>
        <v>0.15414292536234664</v>
      </c>
      <c r="BB21" s="14">
        <f>'A8-A'!AO22</f>
        <v>0.11162638467243306</v>
      </c>
      <c r="BC21" s="14">
        <f t="shared" si="9"/>
        <v>0.72587890583970027</v>
      </c>
      <c r="BD21" s="14">
        <f>'4'!AL21</f>
        <v>0.53855898813548486</v>
      </c>
      <c r="BE21" s="14">
        <f>'5'!Q21</f>
        <v>0.73948426388037258</v>
      </c>
      <c r="BF21" s="14">
        <f>'6'!AP21</f>
        <v>0.86295644917360204</v>
      </c>
      <c r="BG21" s="14">
        <f>'7'!AM21</f>
        <v>0.81859084984148422</v>
      </c>
      <c r="BH21" s="14">
        <f>'A8-A'!BB22</f>
        <v>0.2903352004357605</v>
      </c>
      <c r="BI21" s="14">
        <f>'A8-A'!AZ22</f>
        <v>0.44486540257554352</v>
      </c>
      <c r="BJ21" s="14">
        <f>'A8-A'!AV22</f>
        <v>0.16472849622809174</v>
      </c>
      <c r="BK21" s="14">
        <f>'A8-A'!AX22</f>
        <v>0.10007090076060415</v>
      </c>
      <c r="BL21" s="14">
        <f t="shared" si="10"/>
        <v>0.70940423839694478</v>
      </c>
      <c r="BM21" s="14">
        <f>'4'!AQ21</f>
        <v>0.60154289036620845</v>
      </c>
      <c r="BN21" s="14">
        <f>'5'!S21</f>
        <v>0.73427196099324665</v>
      </c>
      <c r="BO21" s="14">
        <f>'6'!AU21</f>
        <v>0.63914290747340508</v>
      </c>
      <c r="BP21" s="14">
        <f>'7'!AR21</f>
        <v>0.78728948311138691</v>
      </c>
      <c r="BQ21" s="14">
        <f>BM21*'A8-A'!BK22</f>
        <v>0.1830553893698865</v>
      </c>
      <c r="BR21" s="14">
        <f>BN21*'A8-A'!BI22</f>
        <v>0.3293331372772198</v>
      </c>
      <c r="BS21" s="14">
        <f>BO21*'A8-A'!BE22</f>
        <v>8.5183167244922253E-2</v>
      </c>
      <c r="BT21" s="14">
        <f>BP21*'A8-A'!BG22</f>
        <v>8.9669487603363518E-2</v>
      </c>
      <c r="BU21" s="14">
        <f t="shared" si="2"/>
        <v>0.68724118149539204</v>
      </c>
      <c r="BV21" s="14">
        <f>'4'!AV21</f>
        <v>0.48581328508754995</v>
      </c>
      <c r="BW21" s="14">
        <f>'5'!U21</f>
        <v>0.73887089299096009</v>
      </c>
      <c r="BX21" s="14">
        <f>'6'!AZ21</f>
        <v>0.88249106007005162</v>
      </c>
      <c r="BY21" s="14">
        <f>'7'!AW21</f>
        <v>0.81157502626404865</v>
      </c>
      <c r="BZ21" s="14">
        <f>'A8-A'!BT22</f>
        <v>0.30688611990821207</v>
      </c>
      <c r="CA21" s="14">
        <f>'A8-A'!BR22</f>
        <v>0.45032938369584419</v>
      </c>
      <c r="CB21" s="14">
        <f>'A8-A'!BN22</f>
        <v>0.13038686822532541</v>
      </c>
      <c r="CC21" s="14">
        <f>'A8-A'!BP22</f>
        <v>0.11239762817061835</v>
      </c>
      <c r="CD21" s="14">
        <f t="shared" si="11"/>
        <v>0.68810898152576527</v>
      </c>
      <c r="CE21" s="14">
        <f>'4'!BA21</f>
        <v>0.77590321669325035</v>
      </c>
      <c r="CF21" s="14">
        <f>'5'!W21</f>
        <v>0.72167112004459955</v>
      </c>
      <c r="CG21" s="14">
        <f>'6'!BE21</f>
        <v>0.80565708926831503</v>
      </c>
      <c r="CH21" s="14">
        <f>'7'!BB21</f>
        <v>0.89036812182601777</v>
      </c>
      <c r="CI21" s="14">
        <f>'A8-A'!CC22</f>
        <v>0.30114432263606938</v>
      </c>
      <c r="CJ21" s="14">
        <f>'A8-A'!CA22</f>
        <v>0.44175823601104675</v>
      </c>
      <c r="CK21" s="14">
        <f>'A8-A'!BW22</f>
        <v>0.15315397659512475</v>
      </c>
      <c r="CL21" s="14">
        <f>'A8-A'!BY22</f>
        <v>0.10394346475775898</v>
      </c>
      <c r="CM21" s="14">
        <f t="shared" si="12"/>
        <v>0.76840054407920555</v>
      </c>
      <c r="CN21" s="14">
        <f>'4'!BF21</f>
        <v>0.78224356352493252</v>
      </c>
      <c r="CO21" s="14">
        <f>'5'!Y21</f>
        <v>0.77467536972523365</v>
      </c>
      <c r="CP21" s="14">
        <f>'6'!BJ21</f>
        <v>0.83037020529118111</v>
      </c>
      <c r="CQ21" s="14">
        <f>'7'!BG21</f>
        <v>0.83387905104586801</v>
      </c>
      <c r="CR21" s="14">
        <f>CN21*'A8-A'!CL22</f>
        <v>0.22702385081229143</v>
      </c>
      <c r="CS21" s="14">
        <f>CO21*'A8-A'!CJ22</f>
        <v>0.34821694689705623</v>
      </c>
      <c r="CT21" s="14">
        <f>CP21*'A8-A'!CF22</f>
        <v>0.13422192390952725</v>
      </c>
      <c r="CU21" s="14">
        <f>CQ21*'A8-A'!CH22</f>
        <v>8.2251347600559424E-2</v>
      </c>
      <c r="CV21" s="14">
        <f t="shared" si="3"/>
        <v>0.79171406921943432</v>
      </c>
      <c r="CW21" s="14">
        <f>'4'!BK21</f>
        <v>0.32891080950437557</v>
      </c>
      <c r="CX21" s="14">
        <f>'5'!AA21</f>
        <v>0.73940820290835663</v>
      </c>
      <c r="CY21" s="14">
        <f>'6'!BO21</f>
        <v>0.86303451212670501</v>
      </c>
      <c r="CZ21" s="14">
        <f>'7'!BL21</f>
        <v>0.86770161488353348</v>
      </c>
      <c r="DA21" s="14">
        <f>'A8-A'!CU22</f>
        <v>0.30986684492554262</v>
      </c>
      <c r="DB21" s="14">
        <f>'A8-A'!CS22</f>
        <v>0.45177788694639287</v>
      </c>
      <c r="DC21" s="14">
        <f>'A8-A'!CO22</f>
        <v>0.13934940676315735</v>
      </c>
      <c r="DD21" s="14">
        <f>'A8-A'!CQ22</f>
        <v>9.9005861364907188E-2</v>
      </c>
      <c r="DE21" s="14">
        <f t="shared" si="13"/>
        <v>0.64213772337404651</v>
      </c>
      <c r="DF21" s="14">
        <f>'4'!BP21</f>
        <v>0.59379852692350077</v>
      </c>
      <c r="DG21" s="14">
        <f>'5'!AC21</f>
        <v>0.83464761803767928</v>
      </c>
      <c r="DH21" s="14">
        <f>'6'!BT21</f>
        <v>0.88477235054177417</v>
      </c>
      <c r="DI21" s="14">
        <f>'7'!BQ21</f>
        <v>0.86777603246007307</v>
      </c>
      <c r="DJ21" s="14">
        <f>DF21*'A8-A'!DD22</f>
        <v>0.17016222880718676</v>
      </c>
      <c r="DK21" s="14">
        <f>DG21*'A8-A'!DB22</f>
        <v>0.37479169981872373</v>
      </c>
      <c r="DL21" s="14">
        <f>DH21*'A8-A'!CX22</f>
        <v>0.13708265010165846</v>
      </c>
      <c r="DM21" s="14">
        <f>DI21*'A8-A'!CZ22</f>
        <v>9.4984215584702061E-2</v>
      </c>
      <c r="DN21" s="14">
        <f t="shared" si="4"/>
        <v>0.777020794312271</v>
      </c>
      <c r="DO21" s="14">
        <f>'4'!BU21</f>
        <v>0.63733323863769709</v>
      </c>
      <c r="DP21" s="14">
        <f>'5'!AE21</f>
        <v>0.7995953403826499</v>
      </c>
      <c r="DQ21" s="14">
        <f>'6'!BY21</f>
        <v>0.7626583741126195</v>
      </c>
      <c r="DR21" s="14">
        <f>'7'!BV21</f>
        <v>0.80725759637024219</v>
      </c>
      <c r="DS21" s="14">
        <f>DO21*'A8-A'!DM22</f>
        <v>0.18372865396789648</v>
      </c>
      <c r="DT21" s="14">
        <f>DP21*'A8-A'!DK22</f>
        <v>0.35582248882154999</v>
      </c>
      <c r="DU21" s="14">
        <f>DQ21*'A8-A'!DG22</f>
        <v>0.12509217653217589</v>
      </c>
      <c r="DV21" s="14">
        <f>DR21*'A8-A'!DI22</f>
        <v>8.2904007207259683E-2</v>
      </c>
      <c r="DW21" s="14">
        <f t="shared" si="5"/>
        <v>0.74754732652888201</v>
      </c>
      <c r="DX21" s="14">
        <f>'4'!BZ21</f>
        <v>0.68104283668930732</v>
      </c>
      <c r="DY21" s="14">
        <f>'5'!AG21</f>
        <v>0.24502681921872191</v>
      </c>
      <c r="DZ21" s="14">
        <f>'6'!CD21</f>
        <v>0.26951030125367786</v>
      </c>
      <c r="EA21" s="14">
        <f>'7'!CA21</f>
        <v>0.65456400746799315</v>
      </c>
      <c r="EB21" s="14">
        <f>DX21*'A8-A'!DV22</f>
        <v>0.19622810115248338</v>
      </c>
      <c r="EC21" s="14">
        <f>DY21*'A8-A'!DT22</f>
        <v>0.10743969154446058</v>
      </c>
      <c r="ED21" s="14">
        <f>DZ21*'A8-A'!DP22</f>
        <v>4.9288908055132169E-2</v>
      </c>
      <c r="EE21" s="14">
        <f>EA21*'A8-A'!DR22</f>
        <v>5.924234439127854E-2</v>
      </c>
      <c r="EF21" s="14">
        <f t="shared" si="6"/>
        <v>0.41219904514335459</v>
      </c>
    </row>
    <row r="22" spans="1:136" ht="12.75" customHeight="1">
      <c r="A22" s="6">
        <v>1998</v>
      </c>
      <c r="B22" s="14">
        <f>'4'!H22</f>
        <v>0.67329101277107817</v>
      </c>
      <c r="C22" s="14">
        <f>'5'!E22</f>
        <v>0.68378960570543934</v>
      </c>
      <c r="D22" s="14">
        <f>'6'!L22</f>
        <v>0.63312101211061422</v>
      </c>
      <c r="E22" s="14">
        <f>'7'!I22</f>
        <v>0.88211639349225557</v>
      </c>
      <c r="F22" s="14">
        <f>'A8-A'!AA23</f>
        <v>0.29973797563822258</v>
      </c>
      <c r="G22" s="14">
        <f>'A8-A'!Y23</f>
        <v>0.44152285355035498</v>
      </c>
      <c r="H22" s="14">
        <f>'A8-A'!U23</f>
        <v>0.16049845816922845</v>
      </c>
      <c r="I22" s="14">
        <f>'A8-A'!W23</f>
        <v>9.8240712642193986E-2</v>
      </c>
      <c r="J22" s="14">
        <f t="shared" si="14"/>
        <v>0.69199431253088561</v>
      </c>
      <c r="K22" s="14">
        <f>'4'!M22</f>
        <v>0.65420416435552631</v>
      </c>
      <c r="L22" s="14">
        <f>'5'!G22</f>
        <v>0.65053956931182444</v>
      </c>
      <c r="M22" s="14">
        <f>'6'!Q22</f>
        <v>0.81325397513788611</v>
      </c>
      <c r="N22" s="14">
        <f>'7'!N22</f>
        <v>0.61272883389374788</v>
      </c>
      <c r="O22" s="14">
        <f>K22*'A8-A'!I23</f>
        <v>0.19266256181378461</v>
      </c>
      <c r="P22" s="14">
        <f>L22*'A8-A'!G23</f>
        <v>0.28721295467377717</v>
      </c>
      <c r="Q22" s="14">
        <f>M22*'A8-A'!C23</f>
        <v>0.13601712318320092</v>
      </c>
      <c r="R22" s="14">
        <f>N22*'A8-A'!E23</f>
        <v>5.9281995000731884E-2</v>
      </c>
      <c r="S22" s="14">
        <f t="shared" si="0"/>
        <v>0.67517463467149452</v>
      </c>
      <c r="T22" s="14">
        <f>'4'!R22</f>
        <v>0.633818115909067</v>
      </c>
      <c r="U22" s="14">
        <f>'5'!I22</f>
        <v>0.74777371937733494</v>
      </c>
      <c r="V22" s="14">
        <f>'6'!V22</f>
        <v>0.83213341204051783</v>
      </c>
      <c r="W22" s="14">
        <f>'7'!S22</f>
        <v>0.82236860099856501</v>
      </c>
      <c r="X22" s="14">
        <f>'A8-A'!R23</f>
        <v>0.29537424108162175</v>
      </c>
      <c r="Y22" s="14">
        <f>'A8-A'!P23</f>
        <v>0.44922315526939455</v>
      </c>
      <c r="Z22" s="14">
        <f>'A8-A'!L23</f>
        <v>0.15035544737343884</v>
      </c>
      <c r="AA22" s="14">
        <f>'A8-A'!N23</f>
        <v>0.10504715627554494</v>
      </c>
      <c r="AB22" s="14">
        <f t="shared" si="7"/>
        <v>0.73463408900357685</v>
      </c>
      <c r="AC22" s="14">
        <f>'4'!W22</f>
        <v>0.60011226415685914</v>
      </c>
      <c r="AD22" s="14">
        <f>'5'!K22</f>
        <v>0.63829485488334947</v>
      </c>
      <c r="AE22" s="14">
        <f>'6'!AA22</f>
        <v>0.66027929294810084</v>
      </c>
      <c r="AF22" s="14">
        <f>'7'!X22</f>
        <v>0.87659012367740763</v>
      </c>
      <c r="AG22" s="14">
        <f>AC22*'A8-A'!AA23</f>
        <v>0.17987643521404723</v>
      </c>
      <c r="AH22" s="14">
        <f>AD22*'A8-A'!Y23</f>
        <v>0.28182176573460621</v>
      </c>
      <c r="AI22" s="14">
        <f>AE22*'A8-A'!U23</f>
        <v>0.1059738084792385</v>
      </c>
      <c r="AJ22" s="14">
        <f>AF22*'A8-A'!W23</f>
        <v>8.6116838445177493E-2</v>
      </c>
      <c r="AK22" s="14">
        <f t="shared" si="1"/>
        <v>0.65378884787306946</v>
      </c>
      <c r="AL22" s="14">
        <f>'4'!AB22</f>
        <v>0.81466949517799292</v>
      </c>
      <c r="AM22" s="14">
        <f>'5'!M22</f>
        <v>0.79181339718907107</v>
      </c>
      <c r="AN22" s="14">
        <f>'6'!AF22</f>
        <v>0.894280588431424</v>
      </c>
      <c r="AO22" s="14">
        <f>'7'!AC22</f>
        <v>0.84356312618769957</v>
      </c>
      <c r="AP22" s="14">
        <f>'A8-A'!AJ23</f>
        <v>0.29741106274073248</v>
      </c>
      <c r="AQ22" s="14">
        <f>'A8-A'!AH23</f>
        <v>0.44396282677750887</v>
      </c>
      <c r="AR22" s="14">
        <f>'A8-A'!AD23</f>
        <v>0.14686829366720611</v>
      </c>
      <c r="AS22" s="14">
        <f>'A8-A'!AF23</f>
        <v>0.11175781681455252</v>
      </c>
      <c r="AT22" s="14">
        <f t="shared" si="8"/>
        <v>0.81944367185032962</v>
      </c>
      <c r="AU22" s="14">
        <f>'4'!AG22</f>
        <v>0.57662719497924431</v>
      </c>
      <c r="AV22" s="14">
        <f>'5'!O22</f>
        <v>0.75278915813878911</v>
      </c>
      <c r="AW22" s="14">
        <f>'6'!AK22</f>
        <v>0.89303839427617782</v>
      </c>
      <c r="AX22" s="14">
        <f>'7'!AH22</f>
        <v>0.90439976898088892</v>
      </c>
      <c r="AY22" s="14">
        <f>'A8-A'!AS23</f>
        <v>0.29381860774412505</v>
      </c>
      <c r="AZ22" s="14">
        <f>'A8-A'!AQ23</f>
        <v>0.4401303723209497</v>
      </c>
      <c r="BA22" s="14">
        <f>'A8-A'!AM23</f>
        <v>0.15234782832679789</v>
      </c>
      <c r="BB22" s="14">
        <f>'A8-A'!AO23</f>
        <v>0.11370319160812743</v>
      </c>
      <c r="BC22" s="14">
        <f t="shared" si="9"/>
        <v>0.7396347722702078</v>
      </c>
      <c r="BD22" s="14">
        <f>'4'!AL22</f>
        <v>0.55290811105592474</v>
      </c>
      <c r="BE22" s="14">
        <f>'5'!Q22</f>
        <v>0.7438875181650082</v>
      </c>
      <c r="BF22" s="14">
        <f>'6'!AP22</f>
        <v>0.86023432613041184</v>
      </c>
      <c r="BG22" s="14">
        <f>'7'!AM22</f>
        <v>0.82722570962909725</v>
      </c>
      <c r="BH22" s="14">
        <f>'A8-A'!BB23</f>
        <v>0.28988321071450818</v>
      </c>
      <c r="BI22" s="14">
        <f>'A8-A'!AZ23</f>
        <v>0.44448885832890006</v>
      </c>
      <c r="BJ22" s="14">
        <f>'A8-A'!AV23</f>
        <v>0.16442764808377314</v>
      </c>
      <c r="BK22" s="14">
        <f>'A8-A'!AX23</f>
        <v>0.10120028287281863</v>
      </c>
      <c r="BL22" s="14">
        <f t="shared" si="10"/>
        <v>0.71609027499795452</v>
      </c>
      <c r="BM22" s="14">
        <f>'4'!AQ22</f>
        <v>0.61942410212814791</v>
      </c>
      <c r="BN22" s="14">
        <f>'5'!S22</f>
        <v>0.73092463421772891</v>
      </c>
      <c r="BO22" s="14">
        <f>'6'!AU22</f>
        <v>0.66279492499227888</v>
      </c>
      <c r="BP22" s="14">
        <f>'7'!AR22</f>
        <v>0.82236860099856501</v>
      </c>
      <c r="BQ22" s="14">
        <f>BM22*'A8-A'!BK23</f>
        <v>0.18843180710727228</v>
      </c>
      <c r="BR22" s="14">
        <f>BN22*'A8-A'!BI23</f>
        <v>0.32780373430002246</v>
      </c>
      <c r="BS22" s="14">
        <f>BO22*'A8-A'!BE23</f>
        <v>8.7696065823778147E-2</v>
      </c>
      <c r="BT22" s="14">
        <f>BP22*'A8-A'!BG23</f>
        <v>9.4576079026877022E-2</v>
      </c>
      <c r="BU22" s="14">
        <f t="shared" si="2"/>
        <v>0.69850768625795001</v>
      </c>
      <c r="BV22" s="14">
        <f>'4'!AV22</f>
        <v>0.48684651910609772</v>
      </c>
      <c r="BW22" s="14">
        <f>'5'!U22</f>
        <v>0.73572564101877425</v>
      </c>
      <c r="BX22" s="14">
        <f>'6'!AZ22</f>
        <v>0.88041900701643172</v>
      </c>
      <c r="BY22" s="14">
        <f>'7'!AW22</f>
        <v>0.83316217573308116</v>
      </c>
      <c r="BZ22" s="14">
        <f>'A8-A'!BT23</f>
        <v>0.30618491396120451</v>
      </c>
      <c r="CA22" s="14">
        <f>'A8-A'!BR23</f>
        <v>0.45071083995438649</v>
      </c>
      <c r="CB22" s="14">
        <f>'A8-A'!BN23</f>
        <v>0.13048980238359398</v>
      </c>
      <c r="CC22" s="14">
        <f>'A8-A'!BP23</f>
        <v>0.11261444370081498</v>
      </c>
      <c r="CD22" s="14">
        <f t="shared" si="11"/>
        <v>0.68937637837743948</v>
      </c>
      <c r="CE22" s="14">
        <f>'4'!BA22</f>
        <v>0.80664257721813737</v>
      </c>
      <c r="CF22" s="14">
        <f>'5'!W22</f>
        <v>0.69119919700475563</v>
      </c>
      <c r="CG22" s="14">
        <f>'6'!BE22</f>
        <v>0.8083828628644808</v>
      </c>
      <c r="CH22" s="14">
        <f>'7'!BB22</f>
        <v>0.88605069193221109</v>
      </c>
      <c r="CI22" s="14">
        <f>'A8-A'!CC23</f>
        <v>0.30060201506987572</v>
      </c>
      <c r="CJ22" s="14">
        <f>'A8-A'!CA23</f>
        <v>0.44178891014041666</v>
      </c>
      <c r="CK22" s="14">
        <f>'A8-A'!BW23</f>
        <v>0.15219360856369946</v>
      </c>
      <c r="CL22" s="14">
        <f>'A8-A'!BY23</f>
        <v>0.1054154662260082</v>
      </c>
      <c r="CM22" s="14">
        <f t="shared" si="12"/>
        <v>0.76427667587790271</v>
      </c>
      <c r="CN22" s="14">
        <f>'4'!BF22</f>
        <v>0.80485010310766636</v>
      </c>
      <c r="CO22" s="14">
        <f>'5'!Y22</f>
        <v>0.76926532918337975</v>
      </c>
      <c r="CP22" s="14">
        <f>'6'!BJ22</f>
        <v>0.83900418898966056</v>
      </c>
      <c r="CQ22" s="14">
        <f>'7'!BG22</f>
        <v>0.83335261302578101</v>
      </c>
      <c r="CR22" s="14">
        <f>CN22*'A8-A'!CL23</f>
        <v>0.23337721945198603</v>
      </c>
      <c r="CS22" s="14">
        <f>CO22*'A8-A'!CJ23</f>
        <v>0.34515049650180146</v>
      </c>
      <c r="CT22" s="14">
        <f>CP22*'A8-A'!CF23</f>
        <v>0.13528053836442627</v>
      </c>
      <c r="CU22" s="14">
        <f>CQ22*'A8-A'!CH23</f>
        <v>8.3436532261911972E-2</v>
      </c>
      <c r="CV22" s="14">
        <f t="shared" si="3"/>
        <v>0.79724478658012576</v>
      </c>
      <c r="CW22" s="14">
        <f>'4'!BK22</f>
        <v>0.38194940175403919</v>
      </c>
      <c r="CX22" s="14">
        <f>'5'!AA22</f>
        <v>0.74226604099255622</v>
      </c>
      <c r="CY22" s="14">
        <f>'6'!BO22</f>
        <v>0.83000989047765628</v>
      </c>
      <c r="CZ22" s="14">
        <f>'7'!BL22</f>
        <v>0.86770161488353348</v>
      </c>
      <c r="DA22" s="14">
        <f>'A8-A'!CU23</f>
        <v>0.3111363774654205</v>
      </c>
      <c r="DB22" s="14">
        <f>'A8-A'!CS23</f>
        <v>0.45327146029875637</v>
      </c>
      <c r="DC22" s="14">
        <f>'A8-A'!CO23</f>
        <v>0.13607334806099675</v>
      </c>
      <c r="DD22" s="14">
        <f>'A8-A'!CQ23</f>
        <v>9.95188141748264E-2</v>
      </c>
      <c r="DE22" s="14">
        <f t="shared" si="13"/>
        <v>0.65458122605953584</v>
      </c>
      <c r="DF22" s="14">
        <f>'4'!BP22</f>
        <v>0.63618502589572479</v>
      </c>
      <c r="DG22" s="14">
        <f>'5'!AC22</f>
        <v>0.83326323781394729</v>
      </c>
      <c r="DH22" s="14">
        <f>'6'!BT22</f>
        <v>0.88248859761485177</v>
      </c>
      <c r="DI22" s="14">
        <f>'7'!BQ22</f>
        <v>0.86189134152490754</v>
      </c>
      <c r="DJ22" s="14">
        <f>DF22*'A8-A'!DD23</f>
        <v>0.18233872873206783</v>
      </c>
      <c r="DK22" s="14">
        <f>DG22*'A8-A'!DB23</f>
        <v>0.37349987182725874</v>
      </c>
      <c r="DL22" s="14">
        <f>DH22*'A8-A'!CX23</f>
        <v>0.13630755934363295</v>
      </c>
      <c r="DM22" s="14">
        <f>DI22*'A8-A'!CZ23</f>
        <v>9.5404100816502149E-2</v>
      </c>
      <c r="DN22" s="14">
        <f t="shared" si="4"/>
        <v>0.78755026071946166</v>
      </c>
      <c r="DO22" s="14">
        <f>'4'!BU22</f>
        <v>0.66077571425939008</v>
      </c>
      <c r="DP22" s="14">
        <f>'5'!AE22</f>
        <v>0.80151638665564584</v>
      </c>
      <c r="DQ22" s="14">
        <f>'6'!BY22</f>
        <v>0.76969982282643279</v>
      </c>
      <c r="DR22" s="14">
        <f>'7'!BV22</f>
        <v>0.80024177279280639</v>
      </c>
      <c r="DS22" s="14">
        <f>DO22*'A8-A'!DM23</f>
        <v>0.19123812132973689</v>
      </c>
      <c r="DT22" s="14">
        <f>DP22*'A8-A'!DK23</f>
        <v>0.35776627458459764</v>
      </c>
      <c r="DU22" s="14">
        <f>DQ22*'A8-A'!DG23</f>
        <v>0.12345694551927418</v>
      </c>
      <c r="DV22" s="14">
        <f>DR22*'A8-A'!DI23</f>
        <v>8.3087046992781466E-2</v>
      </c>
      <c r="DW22" s="14">
        <f t="shared" si="5"/>
        <v>0.75554838842639016</v>
      </c>
      <c r="DX22" s="14">
        <f>'4'!BZ22</f>
        <v>0.69257381392429163</v>
      </c>
      <c r="DY22" s="14">
        <f>'5'!AG22</f>
        <v>0.24392880514844661</v>
      </c>
      <c r="DZ22" s="14">
        <f>'6'!CD22</f>
        <v>0.28373274003750004</v>
      </c>
      <c r="EA22" s="14">
        <f>'7'!CA22</f>
        <v>0.62251654999537698</v>
      </c>
      <c r="EB22" s="14">
        <f>DX22*'A8-A'!DV23</f>
        <v>0.20014679368582383</v>
      </c>
      <c r="EC22" s="14">
        <f>DY22*'A8-A'!DT23</f>
        <v>0.10698919743062209</v>
      </c>
      <c r="ED22" s="14">
        <f>DZ22*'A8-A'!DP23</f>
        <v>5.1013938293652111E-2</v>
      </c>
      <c r="EE22" s="14">
        <f>EA22*'A8-A'!DR23</f>
        <v>5.7648846229574877E-2</v>
      </c>
      <c r="EF22" s="14">
        <f t="shared" si="6"/>
        <v>0.41579877563967294</v>
      </c>
    </row>
    <row r="23" spans="1:136" ht="12.75" customHeight="1">
      <c r="A23" s="6">
        <v>1999</v>
      </c>
      <c r="B23" s="14">
        <f>'4'!H23</f>
        <v>0.67100386270614754</v>
      </c>
      <c r="C23" s="14">
        <f>'5'!E23</f>
        <v>0.68034909389046272</v>
      </c>
      <c r="D23" s="14">
        <f>'6'!L23</f>
        <v>0.73707847811060823</v>
      </c>
      <c r="E23" s="14">
        <f>'7'!I23</f>
        <v>0.91176711759657991</v>
      </c>
      <c r="F23" s="14">
        <f>'A8-A'!AA24</f>
        <v>0.30023175657315987</v>
      </c>
      <c r="G23" s="14">
        <f>'A8-A'!Y24</f>
        <v>0.44104255820660432</v>
      </c>
      <c r="H23" s="14">
        <f>'A8-A'!U24</f>
        <v>0.15815387114506105</v>
      </c>
      <c r="I23" s="14">
        <f>'A8-A'!W24</f>
        <v>0.10057181407517481</v>
      </c>
      <c r="J23" s="14">
        <f t="shared" si="14"/>
        <v>0.70978946089232109</v>
      </c>
      <c r="K23" s="14">
        <f>'4'!M23</f>
        <v>0.67381167301578238</v>
      </c>
      <c r="L23" s="14">
        <f>'5'!G23</f>
        <v>0.67127807284147945</v>
      </c>
      <c r="M23" s="14">
        <f>'6'!Q23</f>
        <v>0.8217454846648683</v>
      </c>
      <c r="N23" s="14">
        <f>'7'!N23</f>
        <v>0.57896158509133111</v>
      </c>
      <c r="O23" s="14">
        <f>K23*'A8-A'!I24</f>
        <v>0.19819760039968565</v>
      </c>
      <c r="P23" s="14">
        <f>L23*'A8-A'!G24</f>
        <v>0.29573053089560197</v>
      </c>
      <c r="Q23" s="14">
        <f>M23*'A8-A'!C24</f>
        <v>0.13707924088753082</v>
      </c>
      <c r="R23" s="14">
        <f>N23*'A8-A'!E24</f>
        <v>5.7023604140036599E-2</v>
      </c>
      <c r="S23" s="14">
        <f t="shared" si="0"/>
        <v>0.68803097632285504</v>
      </c>
      <c r="T23" s="14">
        <f>'4'!R23</f>
        <v>0.65135175551782443</v>
      </c>
      <c r="U23" s="14">
        <f>'5'!I23</f>
        <v>0.74293247162196097</v>
      </c>
      <c r="V23" s="14">
        <f>'6'!V23</f>
        <v>0.84675941581878378</v>
      </c>
      <c r="W23" s="14">
        <f>'7'!S23</f>
        <v>0.80294016647643551</v>
      </c>
      <c r="X23" s="14">
        <f>'A8-A'!R24</f>
        <v>0.29291713476716713</v>
      </c>
      <c r="Y23" s="14">
        <f>'A8-A'!P24</f>
        <v>0.44608281576660153</v>
      </c>
      <c r="Z23" s="14">
        <f>'A8-A'!L24</f>
        <v>0.15574495256874313</v>
      </c>
      <c r="AA23" s="14">
        <f>'A8-A'!N24</f>
        <v>0.10525509689748816</v>
      </c>
      <c r="AB23" s="14">
        <f t="shared" si="7"/>
        <v>0.73859354889660622</v>
      </c>
      <c r="AC23" s="14">
        <f>'4'!W23</f>
        <v>0.61950175981654443</v>
      </c>
      <c r="AD23" s="14">
        <f>'5'!K23</f>
        <v>0.6472343832650389</v>
      </c>
      <c r="AE23" s="14">
        <f>'6'!AA23</f>
        <v>0.67995510358948041</v>
      </c>
      <c r="AF23" s="14">
        <f>'7'!X23</f>
        <v>0.89621823933212563</v>
      </c>
      <c r="AG23" s="14">
        <f>AC23*'A8-A'!AA24</f>
        <v>0.18599410154988491</v>
      </c>
      <c r="AH23" s="14">
        <f>AD23*'A8-A'!Y24</f>
        <v>0.28545790815448657</v>
      </c>
      <c r="AI23" s="14">
        <f>AE23*'A8-A'!U24</f>
        <v>0.10753753183751733</v>
      </c>
      <c r="AJ23" s="14">
        <f>AF23*'A8-A'!W24</f>
        <v>9.0134294136891058E-2</v>
      </c>
      <c r="AK23" s="14">
        <f t="shared" si="1"/>
        <v>0.66912383567877987</v>
      </c>
      <c r="AL23" s="14">
        <f>'4'!AB23</f>
        <v>0.81005840115747274</v>
      </c>
      <c r="AM23" s="14">
        <f>'5'!M23</f>
        <v>0.79588482649775527</v>
      </c>
      <c r="AN23" s="14">
        <f>'6'!AF23</f>
        <v>0.89272916425600313</v>
      </c>
      <c r="AO23" s="14">
        <f>'7'!AC23</f>
        <v>0.84071740460042277</v>
      </c>
      <c r="AP23" s="14">
        <f>'A8-A'!AJ24</f>
        <v>0.29645293074158285</v>
      </c>
      <c r="AQ23" s="14">
        <f>'A8-A'!AH24</f>
        <v>0.44353742308537919</v>
      </c>
      <c r="AR23" s="14">
        <f>'A8-A'!AD24</f>
        <v>0.14714121436311184</v>
      </c>
      <c r="AS23" s="14">
        <f>'A8-A'!AF24</f>
        <v>0.1128684318099262</v>
      </c>
      <c r="AT23" s="14">
        <f t="shared" si="8"/>
        <v>0.8193966004910973</v>
      </c>
      <c r="AU23" s="14">
        <f>'4'!AG23</f>
        <v>0.610848798241168</v>
      </c>
      <c r="AV23" s="14">
        <f>'5'!O23</f>
        <v>0.75166406051013368</v>
      </c>
      <c r="AW23" s="14">
        <f>'6'!AK23</f>
        <v>0.8985087024878452</v>
      </c>
      <c r="AX23" s="14">
        <f>'7'!AH23</f>
        <v>0.89360619424637255</v>
      </c>
      <c r="AY23" s="14">
        <f>'A8-A'!AS24</f>
        <v>0.29413863276881524</v>
      </c>
      <c r="AZ23" s="14">
        <f>'A8-A'!AQ24</f>
        <v>0.43971810079621726</v>
      </c>
      <c r="BA23" s="14">
        <f>'A8-A'!AM24</f>
        <v>0.15053103393133474</v>
      </c>
      <c r="BB23" s="14">
        <f>'A8-A'!AO24</f>
        <v>0.11561223250363273</v>
      </c>
      <c r="BC23" s="14">
        <f t="shared" si="9"/>
        <v>0.74875977454511544</v>
      </c>
      <c r="BD23" s="14">
        <f>'4'!AL23</f>
        <v>0.55448659110150311</v>
      </c>
      <c r="BE23" s="14">
        <f>'5'!Q23</f>
        <v>0.74740775291715533</v>
      </c>
      <c r="BF23" s="14">
        <f>'6'!AP23</f>
        <v>0.85530470753587129</v>
      </c>
      <c r="BG23" s="14">
        <f>'7'!AM23</f>
        <v>0.82776538836582303</v>
      </c>
      <c r="BH23" s="14">
        <f>'A8-A'!BB24</f>
        <v>0.2893232738819283</v>
      </c>
      <c r="BI23" s="14">
        <f>'A8-A'!AZ24</f>
        <v>0.44415676333457499</v>
      </c>
      <c r="BJ23" s="14">
        <f>'A8-A'!AV24</f>
        <v>0.16414365837554706</v>
      </c>
      <c r="BK23" s="14">
        <f>'A8-A'!AX24</f>
        <v>0.10237630440794974</v>
      </c>
      <c r="BL23" s="14">
        <f t="shared" si="10"/>
        <v>0.71752848938643787</v>
      </c>
      <c r="BM23" s="14">
        <f>'4'!AQ23</f>
        <v>0.64278664337140112</v>
      </c>
      <c r="BN23" s="14">
        <f>'5'!S23</f>
        <v>0.73042442196446145</v>
      </c>
      <c r="BO23" s="14">
        <f>'6'!AU23</f>
        <v>0.7146528077212001</v>
      </c>
      <c r="BP23" s="14">
        <f>'7'!AR23</f>
        <v>0.81265438373750021</v>
      </c>
      <c r="BQ23" s="14">
        <f>BM23*'A8-A'!BK24</f>
        <v>0.1953875555344915</v>
      </c>
      <c r="BR23" s="14">
        <f>BN23*'A8-A'!BI24</f>
        <v>0.32779088498618414</v>
      </c>
      <c r="BS23" s="14">
        <f>BO23*'A8-A'!BE24</f>
        <v>9.3941749949995046E-2</v>
      </c>
      <c r="BT23" s="14">
        <f>BP23*'A8-A'!BG24</f>
        <v>9.4115030426998619E-2</v>
      </c>
      <c r="BU23" s="14">
        <f t="shared" si="2"/>
        <v>0.71123522089766933</v>
      </c>
      <c r="BV23" s="14">
        <f>'4'!AV23</f>
        <v>0.5022823867351397</v>
      </c>
      <c r="BW23" s="14">
        <f>'5'!U23</f>
        <v>0.73983922744848407</v>
      </c>
      <c r="BX23" s="14">
        <f>'6'!AZ23</f>
        <v>0.8919867292911694</v>
      </c>
      <c r="BY23" s="14">
        <f>'7'!AW23</f>
        <v>0.8288447458392747</v>
      </c>
      <c r="BZ23" s="14">
        <f>'A8-A'!BT24</f>
        <v>0.30563124253156593</v>
      </c>
      <c r="CA23" s="14">
        <f>'A8-A'!BR24</f>
        <v>0.45143700129269121</v>
      </c>
      <c r="CB23" s="14">
        <f>'A8-A'!BN24</f>
        <v>0.12991897797426027</v>
      </c>
      <c r="CC23" s="14">
        <f>'A8-A'!BP24</f>
        <v>0.1130127782014826</v>
      </c>
      <c r="CD23" s="14">
        <f t="shared" si="11"/>
        <v>0.69706004389873633</v>
      </c>
      <c r="CE23" s="14">
        <f>'4'!BA23</f>
        <v>0.82774016908933334</v>
      </c>
      <c r="CF23" s="14">
        <f>'5'!W23</f>
        <v>0.69053041497850942</v>
      </c>
      <c r="CG23" s="14">
        <f>'6'!BE23</f>
        <v>0.78236276848933906</v>
      </c>
      <c r="CH23" s="14">
        <f>'7'!BB23</f>
        <v>0.80509888142333885</v>
      </c>
      <c r="CI23" s="14">
        <f>'A8-A'!CC24</f>
        <v>0.30008559360942927</v>
      </c>
      <c r="CJ23" s="14">
        <f>'A8-A'!CA24</f>
        <v>0.44181684906056223</v>
      </c>
      <c r="CK23" s="14">
        <f>'A8-A'!BW24</f>
        <v>0.15123832560192105</v>
      </c>
      <c r="CL23" s="14">
        <f>'A8-A'!BY24</f>
        <v>0.10685923172808745</v>
      </c>
      <c r="CM23" s="14">
        <f t="shared" si="12"/>
        <v>0.7578363551754812</v>
      </c>
      <c r="CN23" s="14">
        <f>'4'!BF23</f>
        <v>0.80864841144633182</v>
      </c>
      <c r="CO23" s="14">
        <f>'5'!Y23</f>
        <v>0.77566649124501841</v>
      </c>
      <c r="CP23" s="14">
        <f>'6'!BJ23</f>
        <v>0.84410574592906573</v>
      </c>
      <c r="CQ23" s="14">
        <f>'7'!BG23</f>
        <v>0.83282293862341983</v>
      </c>
      <c r="CR23" s="14">
        <f>CN23*'A8-A'!CL24</f>
        <v>0.23440180623690066</v>
      </c>
      <c r="CS23" s="14">
        <f>CO23*'A8-A'!CJ24</f>
        <v>0.34725572414036104</v>
      </c>
      <c r="CT23" s="14">
        <f>CP23*'A8-A'!CF24</f>
        <v>0.13571485717559667</v>
      </c>
      <c r="CU23" s="14">
        <f>CQ23*'A8-A'!CH24</f>
        <v>8.4668965034171331E-2</v>
      </c>
      <c r="CV23" s="14">
        <f t="shared" si="3"/>
        <v>0.80204135258702969</v>
      </c>
      <c r="CW23" s="14">
        <f>'4'!BK23</f>
        <v>0.46089493804343845</v>
      </c>
      <c r="CX23" s="14">
        <f>'5'!AA23</f>
        <v>0.74418425275821987</v>
      </c>
      <c r="CY23" s="14">
        <f>'6'!BO23</f>
        <v>0.80103367984330265</v>
      </c>
      <c r="CZ23" s="14">
        <f>'7'!BL23</f>
        <v>0.87417775972424328</v>
      </c>
      <c r="DA23" s="14">
        <f>'A8-A'!CU24</f>
        <v>0.31228884850450866</v>
      </c>
      <c r="DB23" s="14">
        <f>'A8-A'!CS24</f>
        <v>0.45471587948807957</v>
      </c>
      <c r="DC23" s="14">
        <f>'A8-A'!CO24</f>
        <v>0.13285850389441914</v>
      </c>
      <c r="DD23" s="14">
        <f>'A8-A'!CQ24</f>
        <v>0.10013676811299264</v>
      </c>
      <c r="DE23" s="14">
        <f t="shared" si="13"/>
        <v>0.67628621836533975</v>
      </c>
      <c r="DF23" s="14">
        <f>'4'!BP23</f>
        <v>0.66654475724238083</v>
      </c>
      <c r="DG23" s="14">
        <f>'5'!AC23</f>
        <v>0.83408556712312454</v>
      </c>
      <c r="DH23" s="14">
        <f>'6'!BT23</f>
        <v>0.87932466381036123</v>
      </c>
      <c r="DI23" s="14">
        <f>'7'!BQ23</f>
        <v>0.85533728245078511</v>
      </c>
      <c r="DJ23" s="14">
        <f>DF23*'A8-A'!DD24</f>
        <v>0.19116171852264507</v>
      </c>
      <c r="DK23" s="14">
        <f>DG23*'A8-A'!DB24</f>
        <v>0.37313208240419954</v>
      </c>
      <c r="DL23" s="14">
        <f>DH23*'A8-A'!CX24</f>
        <v>0.1353761953275894</v>
      </c>
      <c r="DM23" s="14">
        <f>DI23*'A8-A'!CZ24</f>
        <v>9.570844633000769E-2</v>
      </c>
      <c r="DN23" s="14">
        <f t="shared" si="4"/>
        <v>0.79537844258444168</v>
      </c>
      <c r="DO23" s="14">
        <f>'4'!BU23</f>
        <v>0.6633285975967167</v>
      </c>
      <c r="DP23" s="14">
        <f>'5'!AE23</f>
        <v>0.79818349821836831</v>
      </c>
      <c r="DQ23" s="14">
        <f>'6'!BY23</f>
        <v>0.80934801477185458</v>
      </c>
      <c r="DR23" s="14">
        <f>'7'!BV23</f>
        <v>0.83046378204945204</v>
      </c>
      <c r="DS23" s="14">
        <f>DO23*'A8-A'!DM24</f>
        <v>0.1928457324845565</v>
      </c>
      <c r="DT23" s="14">
        <f>DP23*'A8-A'!DK24</f>
        <v>0.35721040134428828</v>
      </c>
      <c r="DU23" s="14">
        <f>DQ23*'A8-A'!DG24</f>
        <v>0.12689192513382619</v>
      </c>
      <c r="DV23" s="14">
        <f>DR23*'A8-A'!DI24</f>
        <v>8.716850615204276E-2</v>
      </c>
      <c r="DW23" s="14">
        <f t="shared" si="5"/>
        <v>0.76411656511471371</v>
      </c>
      <c r="DX23" s="14">
        <f>'4'!BZ23</f>
        <v>0.7002388550992712</v>
      </c>
      <c r="DY23" s="14">
        <f>'5'!AG23</f>
        <v>0.24563747263137886</v>
      </c>
      <c r="DZ23" s="14">
        <f>'6'!CD23</f>
        <v>0.30590715095901733</v>
      </c>
      <c r="EA23" s="14">
        <f>'7'!CA23</f>
        <v>0.62878099397867393</v>
      </c>
      <c r="EB23" s="14">
        <f>DX23*'A8-A'!DV24</f>
        <v>0.20286748039833685</v>
      </c>
      <c r="EC23" s="14">
        <f>DY23*'A8-A'!DT24</f>
        <v>0.10775388181703555</v>
      </c>
      <c r="ED23" s="14">
        <f>DZ23*'A8-A'!DP24</f>
        <v>5.4064271437990488E-2</v>
      </c>
      <c r="EE23" s="14">
        <f>EA23*'A8-A'!DR24</f>
        <v>5.9660969460525161E-2</v>
      </c>
      <c r="EF23" s="14">
        <f t="shared" si="6"/>
        <v>0.42434660311388805</v>
      </c>
    </row>
    <row r="24" spans="1:136" ht="12.75" customHeight="1">
      <c r="A24" s="6">
        <v>2000</v>
      </c>
      <c r="B24" s="14">
        <f>'4'!H24</f>
        <v>0.68901057022260548</v>
      </c>
      <c r="C24" s="14">
        <f>'5'!E24</f>
        <v>0.7003210538926683</v>
      </c>
      <c r="D24" s="14">
        <f>'6'!L24</f>
        <v>0.71012776776735098</v>
      </c>
      <c r="E24" s="14">
        <f>'7'!I24</f>
        <v>0.90795886870972042</v>
      </c>
      <c r="F24" s="14">
        <f>'A8-A'!AA25</f>
        <v>0.30074226800868231</v>
      </c>
      <c r="G24" s="14">
        <f>'A8-A'!Y25</f>
        <v>0.44051378848601291</v>
      </c>
      <c r="H24" s="14">
        <f>'A8-A'!U25</f>
        <v>0.15582620220319213</v>
      </c>
      <c r="I24" s="14">
        <f>'A8-A'!W25</f>
        <v>0.10291774130211269</v>
      </c>
      <c r="J24" s="14">
        <f t="shared" si="14"/>
        <v>0.71981727127052109</v>
      </c>
      <c r="K24" s="14">
        <f>'4'!M24</f>
        <v>0.68937443547098964</v>
      </c>
      <c r="L24" s="14">
        <f>'5'!G24</f>
        <v>0.65627547931244334</v>
      </c>
      <c r="M24" s="14">
        <f>'6'!Q24</f>
        <v>0.83629530848175715</v>
      </c>
      <c r="N24" s="14">
        <f>'7'!N24</f>
        <v>0.54147760155302405</v>
      </c>
      <c r="O24" s="14">
        <f>K24*'A8-A'!I25</f>
        <v>0.20260101766522606</v>
      </c>
      <c r="P24" s="14">
        <f>L24*'A8-A'!G25</f>
        <v>0.28849913563797563</v>
      </c>
      <c r="Q24" s="14">
        <f>M24*'A8-A'!C25</f>
        <v>0.13914328135943399</v>
      </c>
      <c r="R24" s="14">
        <f>N24*'A8-A'!E25</f>
        <v>5.4216889675950473E-2</v>
      </c>
      <c r="S24" s="14">
        <f t="shared" ref="S24:S29" si="15">SUM(O24:R24)</f>
        <v>0.68446032433858617</v>
      </c>
      <c r="T24" s="14">
        <f>'4'!R24</f>
        <v>0.69534387305457768</v>
      </c>
      <c r="U24" s="14">
        <f>'5'!I24</f>
        <v>0.74482781489718586</v>
      </c>
      <c r="V24" s="14">
        <f>'6'!V24</f>
        <v>0.89322007550576943</v>
      </c>
      <c r="W24" s="14">
        <f>'7'!S24</f>
        <v>0.79646402163572583</v>
      </c>
      <c r="X24" s="14">
        <f>'A8-A'!R25</f>
        <v>0.29040334088876252</v>
      </c>
      <c r="Y24" s="14">
        <f>'A8-A'!P25</f>
        <v>0.44274859059265115</v>
      </c>
      <c r="Z24" s="14">
        <f>'A8-A'!L25</f>
        <v>0.16124903669384355</v>
      </c>
      <c r="AA24" s="14">
        <f>'A8-A'!N25</f>
        <v>0.10559903182474278</v>
      </c>
      <c r="AB24" s="14">
        <f t="shared" si="7"/>
        <v>0.75983835538039524</v>
      </c>
      <c r="AC24" s="14">
        <f>'4'!W24</f>
        <v>0.63988784753115713</v>
      </c>
      <c r="AD24" s="14">
        <f>'5'!K24</f>
        <v>0.66655599154715228</v>
      </c>
      <c r="AE24" s="14">
        <f>'6'!AA24</f>
        <v>0.70736806835403643</v>
      </c>
      <c r="AF24" s="14">
        <f>'7'!X24</f>
        <v>0.88471228866513107</v>
      </c>
      <c r="AG24" s="14">
        <f>AC24*'A8-A'!AA25</f>
        <v>0.19244132253771409</v>
      </c>
      <c r="AH24" s="14">
        <f>AD24*'A8-A'!Y25</f>
        <v>0.29362710507448686</v>
      </c>
      <c r="AI24" s="14">
        <f>AE24*'A8-A'!U25</f>
        <v>0.11022647965141751</v>
      </c>
      <c r="AJ24" s="14">
        <f>AF24*'A8-A'!W25</f>
        <v>9.1052590451638007E-2</v>
      </c>
      <c r="AK24" s="14">
        <f t="shared" ref="AK24:AK29" si="16">SUM(AG24:AJ24)</f>
        <v>0.68734749771525649</v>
      </c>
      <c r="AL24" s="14">
        <f>'4'!AB24</f>
        <v>0.81754601157071938</v>
      </c>
      <c r="AM24" s="14">
        <f>'5'!M24</f>
        <v>0.80136342833739438</v>
      </c>
      <c r="AN24" s="14">
        <f>'6'!AF24</f>
        <v>0.88998519021613376</v>
      </c>
      <c r="AO24" s="14">
        <f>'7'!AC24</f>
        <v>0.83776505520271038</v>
      </c>
      <c r="AP24" s="14">
        <f>'A8-A'!AJ25</f>
        <v>0.29552702086249516</v>
      </c>
      <c r="AQ24" s="14">
        <f>'A8-A'!AH25</f>
        <v>0.44317151375564157</v>
      </c>
      <c r="AR24" s="14">
        <f>'A8-A'!AD25</f>
        <v>0.14743429919622683</v>
      </c>
      <c r="AS24" s="14">
        <f>'A8-A'!AF25</f>
        <v>0.11386716618563651</v>
      </c>
      <c r="AT24" s="14">
        <f t="shared" si="8"/>
        <v>0.8233566564020256</v>
      </c>
      <c r="AU24" s="14">
        <f>'4'!AG24</f>
        <v>0.62329729353756413</v>
      </c>
      <c r="AV24" s="14">
        <f>'5'!O24</f>
        <v>0.75468588323264663</v>
      </c>
      <c r="AW24" s="14">
        <f>'6'!AK24</f>
        <v>0.88572074794657063</v>
      </c>
      <c r="AX24" s="14">
        <f>'7'!AH24</f>
        <v>0.88713004940566276</v>
      </c>
      <c r="AY24" s="14">
        <f>'A8-A'!AS25</f>
        <v>0.29420508349268915</v>
      </c>
      <c r="AZ24" s="14">
        <f>'A8-A'!AQ25</f>
        <v>0.43952404938645101</v>
      </c>
      <c r="BA24" s="14">
        <f>'A8-A'!AM25</f>
        <v>0.14880965740077073</v>
      </c>
      <c r="BB24" s="14">
        <f>'A8-A'!AO25</f>
        <v>0.11746120972008922</v>
      </c>
      <c r="BC24" s="14">
        <f t="shared" si="9"/>
        <v>0.75108699753610475</v>
      </c>
      <c r="BD24" s="14">
        <f>'4'!AL24</f>
        <v>0.61328284591395243</v>
      </c>
      <c r="BE24" s="14">
        <f>'5'!Q24</f>
        <v>0.75038573275938614</v>
      </c>
      <c r="BF24" s="14">
        <f>'6'!AP24</f>
        <v>0.86489470870323737</v>
      </c>
      <c r="BG24" s="14">
        <f>'7'!AM24</f>
        <v>0.85151125278175899</v>
      </c>
      <c r="BH24" s="14">
        <f>'A8-A'!BB25</f>
        <v>0.28875777213135695</v>
      </c>
      <c r="BI24" s="14">
        <f>'A8-A'!AZ25</f>
        <v>0.44381321977572469</v>
      </c>
      <c r="BJ24" s="14">
        <f>'A8-A'!AV25</f>
        <v>0.16385584074119755</v>
      </c>
      <c r="BK24" s="14">
        <f>'A8-A'!AX25</f>
        <v>0.10357316735172087</v>
      </c>
      <c r="BL24" s="14">
        <f t="shared" si="10"/>
        <v>0.74003306353562159</v>
      </c>
      <c r="BM24" s="14">
        <f>'4'!AQ24</f>
        <v>0.66469850131580444</v>
      </c>
      <c r="BN24" s="14">
        <f>'5'!S24</f>
        <v>0.7247941972707469</v>
      </c>
      <c r="BO24" s="14">
        <f>'6'!AU24</f>
        <v>0.73072223345705367</v>
      </c>
      <c r="BP24" s="14">
        <f>'7'!AR24</f>
        <v>0.86284450625300102</v>
      </c>
      <c r="BQ24" s="14">
        <f>BM24*'A8-A'!BK25</f>
        <v>0.20155820014524509</v>
      </c>
      <c r="BR24" s="14">
        <f>BN24*'A8-A'!BI25</f>
        <v>0.32595280430414764</v>
      </c>
      <c r="BS24" s="14">
        <f>BO24*'A8-A'!BE25</f>
        <v>9.5568904091910503E-2</v>
      </c>
      <c r="BT24" s="14">
        <f>BP24*'A8-A'!BG25</f>
        <v>0.10031674954781644</v>
      </c>
      <c r="BU24" s="14">
        <f t="shared" ref="BU24:BU29" si="17">SUM(BQ24:BT24)</f>
        <v>0.72339665808911968</v>
      </c>
      <c r="BV24" s="14">
        <f>'4'!AV24</f>
        <v>0.52461164394637549</v>
      </c>
      <c r="BW24" s="14">
        <f>'5'!U24</f>
        <v>0.74590212549977142</v>
      </c>
      <c r="BX24" s="14">
        <f>'6'!AZ24</f>
        <v>0.87895337519403083</v>
      </c>
      <c r="BY24" s="14">
        <f>'7'!AW24</f>
        <v>0.8477335016246782</v>
      </c>
      <c r="BZ24" s="14">
        <f>'A8-A'!BT25</f>
        <v>0.3049772165475188</v>
      </c>
      <c r="CA24" s="14">
        <f>'A8-A'!BR25</f>
        <v>0.45218182951101338</v>
      </c>
      <c r="CB24" s="14">
        <f>'A8-A'!BN25</f>
        <v>0.1293556559682156</v>
      </c>
      <c r="CC24" s="14">
        <f>'A8-A'!BP25</f>
        <v>0.11348529797325223</v>
      </c>
      <c r="CD24" s="14">
        <f t="shared" si="11"/>
        <v>0.70718086613130982</v>
      </c>
      <c r="CE24" s="14">
        <f>'4'!BA24</f>
        <v>0.84156711428725128</v>
      </c>
      <c r="CF24" s="14">
        <f>'5'!W24</f>
        <v>0.70490040817631883</v>
      </c>
      <c r="CG24" s="14">
        <f>'6'!BE24</f>
        <v>0.80288467588339252</v>
      </c>
      <c r="CH24" s="14">
        <f>'7'!BB24</f>
        <v>0.83817261725693937</v>
      </c>
      <c r="CI24" s="14">
        <f>'A8-A'!CC25</f>
        <v>0.29904555207444117</v>
      </c>
      <c r="CJ24" s="14">
        <f>'A8-A'!CA25</f>
        <v>0.44094744965668564</v>
      </c>
      <c r="CK24" s="14">
        <f>'A8-A'!BW25</f>
        <v>0.15195764970724734</v>
      </c>
      <c r="CL24" s="14">
        <f>'A8-A'!BY25</f>
        <v>0.10804934856162594</v>
      </c>
      <c r="CM24" s="14">
        <f t="shared" si="12"/>
        <v>0.77505941315704052</v>
      </c>
      <c r="CN24" s="14">
        <f>'4'!BF24</f>
        <v>0.82483743634693896</v>
      </c>
      <c r="CO24" s="14">
        <f>'5'!Y24</f>
        <v>0.79470949118426804</v>
      </c>
      <c r="CP24" s="14">
        <f>'6'!BJ24</f>
        <v>0.83874434662660313</v>
      </c>
      <c r="CQ24" s="14">
        <f>'7'!BG24</f>
        <v>0.8322900079424822</v>
      </c>
      <c r="CR24" s="14">
        <f>CN24*'A8-A'!CL25</f>
        <v>0.23887250990447798</v>
      </c>
      <c r="CS24" s="14">
        <f>CO24*'A8-A'!CJ25</f>
        <v>0.35506125767708174</v>
      </c>
      <c r="CT24" s="14">
        <f>CP24*'A8-A'!CF25</f>
        <v>0.13449246439184465</v>
      </c>
      <c r="CU24" s="14">
        <f>CQ24*'A8-A'!CH25</f>
        <v>8.595019842991769E-2</v>
      </c>
      <c r="CV24" s="14">
        <f t="shared" ref="CV24:CV29" si="18">SUM(CR24:CU24)</f>
        <v>0.81437643040332197</v>
      </c>
      <c r="CW24" s="14">
        <f>'4'!BK24</f>
        <v>0.50652294032444245</v>
      </c>
      <c r="CX24" s="14">
        <f>'5'!AA24</f>
        <v>0.74628914339866237</v>
      </c>
      <c r="CY24" s="14">
        <f>'6'!BO24</f>
        <v>0.8328969808578166</v>
      </c>
      <c r="CZ24" s="14">
        <f>'7'!BL24</f>
        <v>0.8601461125693719</v>
      </c>
      <c r="DA24" s="14">
        <f>'A8-A'!CU25</f>
        <v>0.31315752068189845</v>
      </c>
      <c r="DB24" s="14">
        <f>'A8-A'!CS25</f>
        <v>0.45618320103330789</v>
      </c>
      <c r="DC24" s="14">
        <f>'A8-A'!CO25</f>
        <v>0.12972481687784176</v>
      </c>
      <c r="DD24" s="14">
        <f>'A8-A'!CQ25</f>
        <v>0.10093446140695199</v>
      </c>
      <c r="DE24" s="14">
        <f t="shared" si="13"/>
        <v>0.69393183141587533</v>
      </c>
      <c r="DF24" s="14">
        <f>'4'!BP24</f>
        <v>0.71851886303949253</v>
      </c>
      <c r="DG24" s="14">
        <f>'5'!AC24</f>
        <v>0.83329795053445577</v>
      </c>
      <c r="DH24" s="14">
        <f>'6'!BT24</f>
        <v>0.87532129371580869</v>
      </c>
      <c r="DI24" s="14">
        <f>'7'!BQ24</f>
        <v>0.8480377163698557</v>
      </c>
      <c r="DJ24" s="14">
        <f>DF24*'A8-A'!DD25</f>
        <v>0.20624072019317621</v>
      </c>
      <c r="DK24" s="14">
        <f>DG24*'A8-A'!DB25</f>
        <v>0.37196319377507814</v>
      </c>
      <c r="DL24" s="14">
        <f>DH24*'A8-A'!CX25</f>
        <v>0.13450973352287929</v>
      </c>
      <c r="DM24" s="14">
        <f>DI24*'A8-A'!CZ25</f>
        <v>9.5760685930940961E-2</v>
      </c>
      <c r="DN24" s="14">
        <f t="shared" ref="DN24:DN29" si="19">SUM(DJ24:DM24)</f>
        <v>0.80847433342207464</v>
      </c>
      <c r="DO24" s="14">
        <f>'4'!BU24</f>
        <v>0.67609771158203258</v>
      </c>
      <c r="DP24" s="14">
        <f>'5'!AE24</f>
        <v>0.79402010097370546</v>
      </c>
      <c r="DQ24" s="14">
        <f>'6'!BY24</f>
        <v>0.76471952432897627</v>
      </c>
      <c r="DR24" s="14">
        <f>'7'!BV24</f>
        <v>0.81589245615785511</v>
      </c>
      <c r="DS24" s="14">
        <f>DO24*'A8-A'!DM25</f>
        <v>0.19692529332978687</v>
      </c>
      <c r="DT24" s="14">
        <f>DP24*'A8-A'!DK25</f>
        <v>0.35488744162425834</v>
      </c>
      <c r="DU24" s="14">
        <f>DQ24*'A8-A'!DG25</f>
        <v>0.11944926889419151</v>
      </c>
      <c r="DV24" s="14">
        <f>DR24*'A8-A'!DI25</f>
        <v>8.6143715159384265E-2</v>
      </c>
      <c r="DW24" s="14">
        <f t="shared" ref="DW24:DW29" si="20">SUM(DS24:DV24)</f>
        <v>0.75740571900762088</v>
      </c>
      <c r="DX24" s="14">
        <f>'4'!BZ24</f>
        <v>0.70633125361269999</v>
      </c>
      <c r="DY24" s="14">
        <f>'5'!AG24</f>
        <v>0.25470146400445032</v>
      </c>
      <c r="DZ24" s="14">
        <f>'6'!CD24</f>
        <v>0.3700927039362279</v>
      </c>
      <c r="EA24" s="14">
        <f>'7'!CA24</f>
        <v>0.59989800592126175</v>
      </c>
      <c r="EB24" s="14">
        <f>DX24*'A8-A'!DV25</f>
        <v>0.20517095249239747</v>
      </c>
      <c r="EC24" s="14">
        <f>DY24*'A8-A'!DT25</f>
        <v>0.11174573040798391</v>
      </c>
      <c r="ED24" s="14">
        <f>DZ24*'A8-A'!DP25</f>
        <v>6.4294275125391515E-2</v>
      </c>
      <c r="EE24" s="14">
        <f>EA24*'A8-A'!DR25</f>
        <v>5.8231441960551175E-2</v>
      </c>
      <c r="EF24" s="14">
        <f t="shared" ref="EF24:EF29" si="21">SUM(EB24:EE24)</f>
        <v>0.43944239998632406</v>
      </c>
    </row>
    <row r="25" spans="1:136" ht="12.75" customHeight="1">
      <c r="A25" s="6">
        <v>2001</v>
      </c>
      <c r="B25" s="14">
        <f>'4'!H25</f>
        <v>0.69722455060287514</v>
      </c>
      <c r="C25" s="14">
        <f>'5'!E25</f>
        <v>0.69540688719960564</v>
      </c>
      <c r="D25" s="14">
        <f>'6'!L25</f>
        <v>0.71025221650228021</v>
      </c>
      <c r="E25" s="14">
        <f>'7'!I25</f>
        <v>0.91007641870036904</v>
      </c>
      <c r="F25" s="14">
        <f>'A8-A'!AA26</f>
        <v>0.30136437345183859</v>
      </c>
      <c r="G25" s="14">
        <f>'A8-A'!Y26</f>
        <v>0.44006456555709567</v>
      </c>
      <c r="H25" s="14">
        <f>'A8-A'!U26</f>
        <v>0.15339986859290344</v>
      </c>
      <c r="I25" s="14">
        <f>'A8-A'!W26</f>
        <v>0.10517119239816225</v>
      </c>
      <c r="J25" s="14">
        <f t="shared" si="14"/>
        <v>0.72080898835601714</v>
      </c>
      <c r="K25" s="14">
        <f>'4'!M25</f>
        <v>0.67638724518390081</v>
      </c>
      <c r="L25" s="14">
        <f>'5'!G25</f>
        <v>0.65546686319165937</v>
      </c>
      <c r="M25" s="14">
        <f>'6'!Q25</f>
        <v>0.83654486507055659</v>
      </c>
      <c r="N25" s="14">
        <f>'7'!N25</f>
        <v>0.49986778518564706</v>
      </c>
      <c r="O25" s="14">
        <f>K25*'A8-A'!I26</f>
        <v>0.19857994559667896</v>
      </c>
      <c r="P25" s="14">
        <f>L25*'A8-A'!G26</f>
        <v>0.2876495899509604</v>
      </c>
      <c r="Q25" s="14">
        <f>M25*'A8-A'!C26</f>
        <v>0.13888331601233339</v>
      </c>
      <c r="R25" s="14">
        <f>N25*'A8-A'!E26</f>
        <v>5.0758483587373844E-2</v>
      </c>
      <c r="S25" s="14">
        <f t="shared" si="15"/>
        <v>0.67587133514734665</v>
      </c>
      <c r="T25" s="14">
        <f>'4'!R25</f>
        <v>0.7055979153539762</v>
      </c>
      <c r="U25" s="14">
        <f>'5'!I25</f>
        <v>0.74928076466268478</v>
      </c>
      <c r="V25" s="14">
        <f>'6'!V25</f>
        <v>0.8410736176357797</v>
      </c>
      <c r="W25" s="14">
        <f>'7'!S25</f>
        <v>0.82601140971557763</v>
      </c>
      <c r="X25" s="14">
        <f>'A8-A'!R26</f>
        <v>0.28993160703473192</v>
      </c>
      <c r="Y25" s="14">
        <f>'A8-A'!P26</f>
        <v>0.44227629958258746</v>
      </c>
      <c r="Z25" s="14">
        <f>'A8-A'!L26</f>
        <v>0.16107702830797838</v>
      </c>
      <c r="AA25" s="14">
        <f>'A8-A'!N26</f>
        <v>0.10671506507470227</v>
      </c>
      <c r="AB25" s="14">
        <f t="shared" si="7"/>
        <v>0.75958976171961556</v>
      </c>
      <c r="AC25" s="14">
        <f>'4'!W25</f>
        <v>0.62903814984762463</v>
      </c>
      <c r="AD25" s="14">
        <f>'5'!K25</f>
        <v>0.65425463576901333</v>
      </c>
      <c r="AE25" s="14">
        <f>'6'!AA25</f>
        <v>0.69581053936001325</v>
      </c>
      <c r="AF25" s="14">
        <f>'7'!X25</f>
        <v>0.88048120736920077</v>
      </c>
      <c r="AG25" s="14">
        <f>AC25*'A8-A'!AA26</f>
        <v>0.18956968790613316</v>
      </c>
      <c r="AH25" s="14">
        <f>AD25*'A8-A'!Y26</f>
        <v>0.28791428205340669</v>
      </c>
      <c r="AI25" s="14">
        <f>AE25*'A8-A'!U26</f>
        <v>0.1067372453033833</v>
      </c>
      <c r="AJ25" s="14">
        <f>AF25*'A8-A'!W26</f>
        <v>9.2601258463192407E-2</v>
      </c>
      <c r="AK25" s="14">
        <f t="shared" si="16"/>
        <v>0.67682247372611559</v>
      </c>
      <c r="AL25" s="14">
        <f>'4'!AB25</f>
        <v>0.81154824767855738</v>
      </c>
      <c r="AM25" s="14">
        <f>'5'!M25</f>
        <v>0.80210086465672992</v>
      </c>
      <c r="AN25" s="14">
        <f>'6'!AF25</f>
        <v>0.88390446214175444</v>
      </c>
      <c r="AO25" s="14">
        <f>'7'!AC25</f>
        <v>0.85267147386369102</v>
      </c>
      <c r="AP25" s="14">
        <f>'A8-A'!AJ26</f>
        <v>0.29447309450304782</v>
      </c>
      <c r="AQ25" s="14">
        <f>'A8-A'!AH26</f>
        <v>0.44255473337081813</v>
      </c>
      <c r="AR25" s="14">
        <f>'A8-A'!AD26</f>
        <v>0.14822792337823446</v>
      </c>
      <c r="AS25" s="14">
        <f>'A8-A'!AF26</f>
        <v>0.11474424874789949</v>
      </c>
      <c r="AT25" s="14">
        <f t="shared" si="8"/>
        <v>0.82281112871237339</v>
      </c>
      <c r="AU25" s="14">
        <f>'4'!AG25</f>
        <v>0.64336849560154841</v>
      </c>
      <c r="AV25" s="14">
        <f>'5'!O25</f>
        <v>0.76048458687635112</v>
      </c>
      <c r="AW25" s="14">
        <f>'6'!AK25</f>
        <v>0.88655777625330456</v>
      </c>
      <c r="AX25" s="14">
        <f>'7'!AH25</f>
        <v>0.88873656318141303</v>
      </c>
      <c r="AY25" s="14">
        <f>'A8-A'!AS26</f>
        <v>0.294084935708043</v>
      </c>
      <c r="AZ25" s="14">
        <f>'A8-A'!AQ26</f>
        <v>0.43934866403157236</v>
      </c>
      <c r="BA25" s="14">
        <f>'A8-A'!AM26</f>
        <v>0.14739085171740748</v>
      </c>
      <c r="BB25" s="14">
        <f>'A8-A'!AO26</f>
        <v>0.11917554854297711</v>
      </c>
      <c r="BC25" s="14">
        <f t="shared" si="9"/>
        <v>0.75990904309229934</v>
      </c>
      <c r="BD25" s="14">
        <f>'4'!AL25</f>
        <v>0.66503230501358268</v>
      </c>
      <c r="BE25" s="14">
        <f>'5'!Q25</f>
        <v>0.75189042967698827</v>
      </c>
      <c r="BF25" s="14">
        <f>'6'!AP25</f>
        <v>0.86726123304758085</v>
      </c>
      <c r="BG25" s="14">
        <f>'7'!AM25</f>
        <v>0.86307529743324118</v>
      </c>
      <c r="BH25" s="14">
        <f>'A8-A'!BB26</f>
        <v>0.28837276080750501</v>
      </c>
      <c r="BI25" s="14">
        <f>'A8-A'!AZ26</f>
        <v>0.4435155954809421</v>
      </c>
      <c r="BJ25" s="14">
        <f>'A8-A'!AV26</f>
        <v>0.16334904330651656</v>
      </c>
      <c r="BK25" s="14">
        <f>'A8-A'!AX26</f>
        <v>0.10476260040503624</v>
      </c>
      <c r="BL25" s="14">
        <f t="shared" si="10"/>
        <v>0.75733663869716517</v>
      </c>
      <c r="BM25" s="14">
        <f>'4'!AQ25</f>
        <v>0.66637267944037193</v>
      </c>
      <c r="BN25" s="14">
        <f>'5'!S25</f>
        <v>0.72796032257954046</v>
      </c>
      <c r="BO25" s="14">
        <f>'6'!AU25</f>
        <v>0.76454090574320033</v>
      </c>
      <c r="BP25" s="14">
        <f>'7'!AR25</f>
        <v>0.86500408573010612</v>
      </c>
      <c r="BQ25" s="14">
        <f>BM25*'A8-A'!BK26</f>
        <v>0.20154724970203003</v>
      </c>
      <c r="BR25" s="14">
        <f>BN25*'A8-A'!BI26</f>
        <v>0.32780171485475612</v>
      </c>
      <c r="BS25" s="14">
        <f>BO25*'A8-A'!BE26</f>
        <v>9.995471296543379E-2</v>
      </c>
      <c r="BT25" s="14">
        <f>BP25*'A8-A'!BG26</f>
        <v>0.10077808920692394</v>
      </c>
      <c r="BU25" s="14">
        <f t="shared" si="17"/>
        <v>0.73008176672914393</v>
      </c>
      <c r="BV25" s="14">
        <f>'4'!AV25</f>
        <v>0.55264745097476509</v>
      </c>
      <c r="BW25" s="14">
        <f>'5'!U25</f>
        <v>0.75954516720059395</v>
      </c>
      <c r="BX25" s="14">
        <f>'6'!AZ25</f>
        <v>0.86675350633419213</v>
      </c>
      <c r="BY25" s="14">
        <f>'7'!AW25</f>
        <v>0.85056169041796681</v>
      </c>
      <c r="BZ25" s="14">
        <f>'A8-A'!BT26</f>
        <v>0.30483840583384164</v>
      </c>
      <c r="CA25" s="14">
        <f>'A8-A'!BR26</f>
        <v>0.45366513428704319</v>
      </c>
      <c r="CB25" s="14">
        <f>'A8-A'!BN26</f>
        <v>0.12729403836665612</v>
      </c>
      <c r="CC25" s="14">
        <f>'A8-A'!BP26</f>
        <v>0.114202421512459</v>
      </c>
      <c r="CD25" s="14">
        <f t="shared" si="11"/>
        <v>0.72051608699961645</v>
      </c>
      <c r="CE25" s="14">
        <f>'4'!BA25</f>
        <v>0.85750038800848605</v>
      </c>
      <c r="CF25" s="14">
        <f>'5'!W25</f>
        <v>0.68990560119316813</v>
      </c>
      <c r="CG25" s="14">
        <f>'6'!BE25</f>
        <v>0.8182776732164232</v>
      </c>
      <c r="CH25" s="14">
        <f>'7'!BB25</f>
        <v>0.86168552876457127</v>
      </c>
      <c r="CI25" s="14">
        <f>'A8-A'!CC26</f>
        <v>0.29812056529414122</v>
      </c>
      <c r="CJ25" s="14">
        <f>'A8-A'!CA26</f>
        <v>0.44001363654364484</v>
      </c>
      <c r="CK25" s="14">
        <f>'A8-A'!BW26</f>
        <v>0.1526574539811984</v>
      </c>
      <c r="CL25" s="14">
        <f>'A8-A'!BY26</f>
        <v>0.10920834418101562</v>
      </c>
      <c r="CM25" s="14">
        <f t="shared" si="12"/>
        <v>0.7782258089098707</v>
      </c>
      <c r="CN25" s="14">
        <f>'4'!BF25</f>
        <v>0.84878350613381337</v>
      </c>
      <c r="CO25" s="14">
        <f>'5'!Y25</f>
        <v>0.80460300018233855</v>
      </c>
      <c r="CP25" s="14">
        <f>'6'!BJ25</f>
        <v>0.84952499378988744</v>
      </c>
      <c r="CQ25" s="14">
        <f>'7'!BG25</f>
        <v>0.87454822664362597</v>
      </c>
      <c r="CR25" s="14">
        <f>CN25*'A8-A'!CL26</f>
        <v>0.24563513114287919</v>
      </c>
      <c r="CS25" s="14">
        <f>CO25*'A8-A'!CJ26</f>
        <v>0.35834417251000766</v>
      </c>
      <c r="CT25" s="14">
        <f>CP25*'A8-A'!CF26</f>
        <v>0.13626065335355023</v>
      </c>
      <c r="CU25" s="14">
        <f>CQ25*'A8-A'!CH26</f>
        <v>9.16870680656173E-2</v>
      </c>
      <c r="CV25" s="14">
        <f t="shared" si="18"/>
        <v>0.8319270250720544</v>
      </c>
      <c r="CW25" s="14">
        <f>'4'!BK25</f>
        <v>0.59618434317592861</v>
      </c>
      <c r="CX25" s="14">
        <f>'5'!AA25</f>
        <v>0.75006819227590005</v>
      </c>
      <c r="CY25" s="14">
        <f>'6'!BO25</f>
        <v>0.81821675533628668</v>
      </c>
      <c r="CZ25" s="14">
        <f>'7'!BL25</f>
        <v>0.84724319686309013</v>
      </c>
      <c r="DA25" s="14">
        <f>'A8-A'!CU26</f>
        <v>0.31243131658722828</v>
      </c>
      <c r="DB25" s="14">
        <f>'A8-A'!CS26</f>
        <v>0.45595135241732426</v>
      </c>
      <c r="DC25" s="14">
        <f>'A8-A'!CO26</f>
        <v>0.13012933478603914</v>
      </c>
      <c r="DD25" s="14">
        <f>'A8-A'!CQ26</f>
        <v>0.10148799620940831</v>
      </c>
      <c r="DE25" s="14">
        <f t="shared" si="13"/>
        <v>0.72072028237495211</v>
      </c>
      <c r="DF25" s="14">
        <f>'4'!BP25</f>
        <v>0.75692086718565599</v>
      </c>
      <c r="DG25" s="14">
        <f>'5'!AC25</f>
        <v>0.79862510744418036</v>
      </c>
      <c r="DH25" s="14">
        <f>'6'!BT25</f>
        <v>0.87765534578781812</v>
      </c>
      <c r="DI25" s="14">
        <f>'7'!BQ25</f>
        <v>0.85694603142337977</v>
      </c>
      <c r="DJ25" s="14">
        <f>DF25*'A8-A'!DD26</f>
        <v>0.21760888169988579</v>
      </c>
      <c r="DK25" s="14">
        <f>DG25*'A8-A'!DB26</f>
        <v>0.35590420250718907</v>
      </c>
      <c r="DL25" s="14">
        <f>DH25*'A8-A'!CX26</f>
        <v>0.13425551780437797</v>
      </c>
      <c r="DM25" s="14">
        <f>DI25*'A8-A'!CZ26</f>
        <v>9.7598392482137586E-2</v>
      </c>
      <c r="DN25" s="14">
        <f t="shared" si="19"/>
        <v>0.80536699449359039</v>
      </c>
      <c r="DO25" s="14">
        <f>'4'!BU25</f>
        <v>0.69611256332012494</v>
      </c>
      <c r="DP25" s="14">
        <f>'5'!AE25</f>
        <v>0.78483676334783359</v>
      </c>
      <c r="DQ25" s="14">
        <f>'6'!BY25</f>
        <v>0.77931156399403123</v>
      </c>
      <c r="DR25" s="14">
        <f>'7'!BV25</f>
        <v>0.81547382374612476</v>
      </c>
      <c r="DS25" s="14">
        <f>DO25*'A8-A'!DM26</f>
        <v>0.20310805435991966</v>
      </c>
      <c r="DT25" s="14">
        <f>DP25*'A8-A'!DK26</f>
        <v>0.35039268463407575</v>
      </c>
      <c r="DU25" s="14">
        <f>DQ25*'A8-A'!DG26</f>
        <v>0.12129805869915926</v>
      </c>
      <c r="DV25" s="14">
        <f>DR25*'A8-A'!DI26</f>
        <v>8.6541847969483471E-2</v>
      </c>
      <c r="DW25" s="14">
        <f t="shared" si="20"/>
        <v>0.76134064566263815</v>
      </c>
      <c r="DX25" s="14">
        <f>'4'!BZ25</f>
        <v>0.68616610522209043</v>
      </c>
      <c r="DY25" s="14">
        <f>'5'!AG25</f>
        <v>0.24658795195332536</v>
      </c>
      <c r="DZ25" s="14">
        <f>'6'!CD25</f>
        <v>0.41383203594225315</v>
      </c>
      <c r="EA25" s="14">
        <f>'7'!CA25</f>
        <v>0.60616634368664424</v>
      </c>
      <c r="EB25" s="14">
        <f>DX25*'A8-A'!DV26</f>
        <v>0.19934363728588927</v>
      </c>
      <c r="EC25" s="14">
        <f>DY25*'A8-A'!DT26</f>
        <v>0.1078838090616938</v>
      </c>
      <c r="ED25" s="14">
        <f>DZ25*'A8-A'!DP26</f>
        <v>7.1577681333719598E-2</v>
      </c>
      <c r="EE25" s="14">
        <f>EA25*'A8-A'!DR26</f>
        <v>6.0017997531905502E-2</v>
      </c>
      <c r="EF25" s="14">
        <f t="shared" si="21"/>
        <v>0.43882312521320821</v>
      </c>
    </row>
    <row r="26" spans="1:136" ht="12.75" customHeight="1">
      <c r="A26" s="6">
        <v>2002</v>
      </c>
      <c r="B26" s="14">
        <f>'4'!H26</f>
        <v>0.6819035238677954</v>
      </c>
      <c r="C26" s="14">
        <f>'5'!E26</f>
        <v>0.69564865623486183</v>
      </c>
      <c r="D26" s="14">
        <f>'6'!L26</f>
        <v>0.69338901723408397</v>
      </c>
      <c r="E26" s="14">
        <f>'7'!I26</f>
        <v>0.90623091083547969</v>
      </c>
      <c r="F26" s="14">
        <f>'A8-A'!AA27</f>
        <v>0.30182276567880778</v>
      </c>
      <c r="G26" s="14">
        <f>'A8-A'!Y27</f>
        <v>0.43948878784311124</v>
      </c>
      <c r="H26" s="14">
        <f>'A8-A'!U27</f>
        <v>0.15096768498260082</v>
      </c>
      <c r="I26" s="14">
        <f>'A8-A'!W27</f>
        <v>0.10772076149548004</v>
      </c>
      <c r="J26" s="14">
        <f t="shared" si="14"/>
        <v>0.71384301072338219</v>
      </c>
      <c r="K26" s="14">
        <f>'4'!M26</f>
        <v>0.68499272435628089</v>
      </c>
      <c r="L26" s="14">
        <f>'5'!G26</f>
        <v>0.6617398087583467</v>
      </c>
      <c r="M26" s="14">
        <f>'6'!Q26</f>
        <v>0.83205121070368615</v>
      </c>
      <c r="N26" s="14">
        <f>'7'!N26</f>
        <v>0.55480363581495862</v>
      </c>
      <c r="O26" s="14">
        <f>K26*'A8-A'!I27</f>
        <v>0.20145268346490613</v>
      </c>
      <c r="P26" s="14">
        <f>L26*'A8-A'!G27</f>
        <v>0.29039436528664353</v>
      </c>
      <c r="Q26" s="14">
        <f>M26*'A8-A'!C27</f>
        <v>0.1365100046417928</v>
      </c>
      <c r="R26" s="14">
        <f>N26*'A8-A'!E27</f>
        <v>5.7148258216411771E-2</v>
      </c>
      <c r="S26" s="14">
        <f>SUM(O26:R26)</f>
        <v>0.68550531160975425</v>
      </c>
      <c r="T26" s="14">
        <f>'4'!R26</f>
        <v>0.68532732604475433</v>
      </c>
      <c r="U26" s="14">
        <f>'5'!I26</f>
        <v>0.73669179123606088</v>
      </c>
      <c r="V26" s="14">
        <f>'6'!V26</f>
        <v>0.82485084583795765</v>
      </c>
      <c r="W26" s="14">
        <f>'7'!S26</f>
        <v>0.82951761395904278</v>
      </c>
      <c r="X26" s="14">
        <f>'A8-A'!R27</f>
        <v>0.28960357441152884</v>
      </c>
      <c r="Y26" s="14">
        <f>'A8-A'!P27</f>
        <v>0.44172325543339008</v>
      </c>
      <c r="Z26" s="14">
        <f>'A8-A'!L27</f>
        <v>0.16087560962884068</v>
      </c>
      <c r="AA26" s="14">
        <f>'A8-A'!N27</f>
        <v>0.10779756052624033</v>
      </c>
      <c r="AB26" s="14">
        <f t="shared" ref="AB26:AB32" si="22">(T26*X26)+(U26*Y26)+(V26*Z26)+(W26*AA26)</f>
        <v>0.74600549741568301</v>
      </c>
      <c r="AC26" s="14">
        <f>'4'!W26</f>
        <v>0.61691921785685544</v>
      </c>
      <c r="AD26" s="14">
        <f>'5'!K26</f>
        <v>0.64401523032211838</v>
      </c>
      <c r="AE26" s="14">
        <f>'6'!AA26</f>
        <v>0.66124402527945803</v>
      </c>
      <c r="AF26" s="14">
        <f>'7'!X26</f>
        <v>0.86663305098481636</v>
      </c>
      <c r="AG26" s="14">
        <f>AC26*'A8-A'!AA27</f>
        <v>0.18620026453396304</v>
      </c>
      <c r="AH26" s="14">
        <f>AD26*'A8-A'!Y27</f>
        <v>0.2830374729267699</v>
      </c>
      <c r="AI26" s="14">
        <f>AE26*'A8-A'!U27</f>
        <v>9.9826479705016152E-2</v>
      </c>
      <c r="AJ26" s="14">
        <f>AF26*'A8-A'!W27</f>
        <v>9.3354372189235604E-2</v>
      </c>
      <c r="AK26" s="14">
        <f t="shared" si="16"/>
        <v>0.66241858935498465</v>
      </c>
      <c r="AL26" s="14">
        <f>'4'!AB26</f>
        <v>0.81167631005079699</v>
      </c>
      <c r="AM26" s="14">
        <f>'5'!M26</f>
        <v>0.80326297629224808</v>
      </c>
      <c r="AN26" s="14">
        <f>'6'!AF26</f>
        <v>0.87502476277644681</v>
      </c>
      <c r="AO26" s="14">
        <f>'7'!AC26</f>
        <v>0.8680821360765969</v>
      </c>
      <c r="AP26" s="14">
        <f>'A8-A'!AJ27</f>
        <v>0.29351101121556999</v>
      </c>
      <c r="AQ26" s="14">
        <f>'A8-A'!AH27</f>
        <v>0.44195024060586802</v>
      </c>
      <c r="AR26" s="14">
        <f>'A8-A'!AD27</f>
        <v>0.14902967359838529</v>
      </c>
      <c r="AS26" s="14">
        <f>'A8-A'!AF27</f>
        <v>0.11550907458017672</v>
      </c>
      <c r="AT26" s="14">
        <f t="shared" ref="AT26:AT32" si="23">(AL26*AP26)+(AM26*AQ26)+(AN26*AR26)+(AO26*AS26)</f>
        <v>0.82391421916974572</v>
      </c>
      <c r="AU26" s="14">
        <f>'4'!AG26</f>
        <v>0.64651503479080341</v>
      </c>
      <c r="AV26" s="14">
        <f>'5'!O26</f>
        <v>0.75682962699355416</v>
      </c>
      <c r="AW26" s="14">
        <f>'6'!AK26</f>
        <v>0.88725985866633705</v>
      </c>
      <c r="AX26" s="14">
        <f>'7'!AH26</f>
        <v>0.89026337254735921</v>
      </c>
      <c r="AY26" s="14">
        <f>'A8-A'!AS27</f>
        <v>0.29383607774786008</v>
      </c>
      <c r="AZ26" s="14">
        <f>'A8-A'!AQ27</f>
        <v>0.43931788507443137</v>
      </c>
      <c r="BA26" s="14">
        <f>'A8-A'!AM27</f>
        <v>0.1460336187822398</v>
      </c>
      <c r="BB26" s="14">
        <f>'A8-A'!AO27</f>
        <v>0.12081241839546865</v>
      </c>
      <c r="BC26" s="14">
        <f t="shared" ref="BC26:BC32" si="24">(AU26*AY26)+(AV26*AZ26)+(AW26*BA26)+(AX26*BB26)</f>
        <v>0.75958287212804632</v>
      </c>
      <c r="BD26" s="14">
        <f>'4'!AL26</f>
        <v>0.65659880428238671</v>
      </c>
      <c r="BE26" s="14">
        <f>'5'!Q26</f>
        <v>0.7499051798354166</v>
      </c>
      <c r="BF26" s="14">
        <f>'6'!AP26</f>
        <v>0.8669213622989923</v>
      </c>
      <c r="BG26" s="14">
        <f>'7'!AM26</f>
        <v>0.87267275280476653</v>
      </c>
      <c r="BH26" s="14">
        <f>'A8-A'!BB27</f>
        <v>0.2880980808222095</v>
      </c>
      <c r="BI26" s="14">
        <f>'A8-A'!AZ27</f>
        <v>0.4431403462369034</v>
      </c>
      <c r="BJ26" s="14">
        <f>'A8-A'!AV27</f>
        <v>0.16281521967584198</v>
      </c>
      <c r="BK26" s="14">
        <f>'A8-A'!AX27</f>
        <v>0.10594635326504502</v>
      </c>
      <c r="BL26" s="14">
        <f t="shared" ref="BL26:BL32" si="25">(BD26*BH26)+(BE26*BI26)+(BF26*BJ26)+(BG26*BK26)</f>
        <v>0.75508258421885077</v>
      </c>
      <c r="BM26" s="14">
        <f>'4'!AQ26</f>
        <v>0.64539197478308208</v>
      </c>
      <c r="BN26" s="14">
        <f>'5'!S26</f>
        <v>0.72141372655074854</v>
      </c>
      <c r="BO26" s="14">
        <f>'6'!AU26</f>
        <v>0.78975327498074765</v>
      </c>
      <c r="BP26" s="14">
        <f>'7'!AR26</f>
        <v>0.86708136256517188</v>
      </c>
      <c r="BQ26" s="14">
        <f>BM26*'A8-A'!BK27</f>
        <v>0.19478612828373734</v>
      </c>
      <c r="BR26" s="14">
        <f>BN26*'A8-A'!BI27</f>
        <v>0.32518410801091036</v>
      </c>
      <c r="BS26" s="14">
        <f>BO26*'A8-A'!BE27</f>
        <v>0.10318347537784588</v>
      </c>
      <c r="BT26" s="14">
        <f>BP26*'A8-A'!BG27</f>
        <v>0.10125524217274751</v>
      </c>
      <c r="BU26" s="14">
        <f t="shared" si="17"/>
        <v>0.72440895384524107</v>
      </c>
      <c r="BV26" s="14">
        <f>'4'!AV26</f>
        <v>0.56623875202693141</v>
      </c>
      <c r="BW26" s="14">
        <f>'5'!U26</f>
        <v>0.76112168734359986</v>
      </c>
      <c r="BX26" s="14">
        <f>'6'!AZ26</f>
        <v>0.86051752668642856</v>
      </c>
      <c r="BY26" s="14">
        <f>'7'!AW26</f>
        <v>0.84406250972334151</v>
      </c>
      <c r="BZ26" s="14">
        <f>'A8-A'!BT27</f>
        <v>0.3046292639225705</v>
      </c>
      <c r="CA26" s="14">
        <f>'A8-A'!BR27</f>
        <v>0.45520256334466902</v>
      </c>
      <c r="CB26" s="14">
        <f>'A8-A'!BN27</f>
        <v>0.1252788347057773</v>
      </c>
      <c r="CC26" s="14">
        <f>'A8-A'!BP27</f>
        <v>0.11488933802698319</v>
      </c>
      <c r="CD26" s="14">
        <f t="shared" ref="CD26:CD32" si="26">(BV26*BZ26)+(BW26*CA26)+(BX26*CB26)+(BY26*CC26)</f>
        <v>0.72373585331310752</v>
      </c>
      <c r="CE26" s="14">
        <f>'4'!BA26</f>
        <v>0.84424054640102408</v>
      </c>
      <c r="CF26" s="14">
        <f>'5'!W26</f>
        <v>0.67508291291906153</v>
      </c>
      <c r="CG26" s="14">
        <f>'6'!BE26</f>
        <v>0.83708523622746756</v>
      </c>
      <c r="CH26" s="14">
        <f>'7'!BB26</f>
        <v>0.87840142110728225</v>
      </c>
      <c r="CI26" s="14">
        <f>'A8-A'!CC27</f>
        <v>0.29725157282437742</v>
      </c>
      <c r="CJ26" s="14">
        <f>'A8-A'!CA27</f>
        <v>0.43897641030166551</v>
      </c>
      <c r="CK26" s="14">
        <f>'A8-A'!BW27</f>
        <v>0.15332367065206443</v>
      </c>
      <c r="CL26" s="14">
        <f>'A8-A'!BY27</f>
        <v>0.11044834622189267</v>
      </c>
      <c r="CM26" s="14">
        <f t="shared" ref="CM26:CM32" si="27">(CE26*CI26)+(CF26*CJ26)+(CG26*CK26)+(CH26*CL26)</f>
        <v>0.77266026937632315</v>
      </c>
      <c r="CN26" s="14">
        <f>'4'!BF26</f>
        <v>0.83380378803205479</v>
      </c>
      <c r="CO26" s="14">
        <f>'5'!Y26</f>
        <v>0.79343564086359264</v>
      </c>
      <c r="CP26" s="14">
        <f>'6'!BJ26</f>
        <v>0.85951642649426141</v>
      </c>
      <c r="CQ26" s="14">
        <f>'7'!BG26</f>
        <v>0.89633245576048792</v>
      </c>
      <c r="CR26" s="14">
        <f>CN26*'A8-A'!CL27</f>
        <v>0.24110011195317532</v>
      </c>
      <c r="CS26" s="14">
        <f>CO26*'A8-A'!CJ27</f>
        <v>0.35234409486063062</v>
      </c>
      <c r="CT26" s="14">
        <f>CP26*'A8-A'!CF27</f>
        <v>0.13793904991460898</v>
      </c>
      <c r="CU26" s="14">
        <f>CQ26*'A8-A'!CH27</f>
        <v>9.5266407875306838E-2</v>
      </c>
      <c r="CV26" s="14">
        <f t="shared" si="18"/>
        <v>0.82664966460372169</v>
      </c>
      <c r="CW26" s="14">
        <f>'4'!BK26</f>
        <v>0.56860797128944607</v>
      </c>
      <c r="CX26" s="14">
        <f>'5'!AA26</f>
        <v>0.75374954133745442</v>
      </c>
      <c r="CY26" s="14">
        <f>'6'!BO26</f>
        <v>0.81341363864081262</v>
      </c>
      <c r="CZ26" s="14">
        <f>'7'!BL26</f>
        <v>0.82704413877552918</v>
      </c>
      <c r="DA26" s="14">
        <f>'A8-A'!CU27</f>
        <v>0.31222270848809303</v>
      </c>
      <c r="DB26" s="14">
        <f>'A8-A'!CS27</f>
        <v>0.45537607554216114</v>
      </c>
      <c r="DC26" s="14">
        <f>'A8-A'!CO27</f>
        <v>0.13043670966567664</v>
      </c>
      <c r="DD26" s="14">
        <f>'A8-A'!CQ27</f>
        <v>0.10196450630406913</v>
      </c>
      <c r="DE26" s="14">
        <f t="shared" ref="DE26:DE32" si="28">(CW26*DA26)+(CX26*DB26)+(CY26*DC26)+(CZ26*DD26)</f>
        <v>0.71119997486327879</v>
      </c>
      <c r="DF26" s="14">
        <f>'4'!BP26</f>
        <v>0.7534612033276048</v>
      </c>
      <c r="DG26" s="14">
        <f>'5'!AC26</f>
        <v>0.79677879840133126</v>
      </c>
      <c r="DH26" s="14">
        <f>'6'!BT26</f>
        <v>0.87819029753741351</v>
      </c>
      <c r="DI26" s="14">
        <f>'7'!BQ26</f>
        <v>0.86453365129988591</v>
      </c>
      <c r="DJ26" s="14">
        <f>DF26*'A8-A'!DD27</f>
        <v>0.21698343213127652</v>
      </c>
      <c r="DK26" s="14">
        <f>DG26*'A8-A'!DB27</f>
        <v>0.35456002531932873</v>
      </c>
      <c r="DL26" s="14">
        <f>DH26*'A8-A'!CX27</f>
        <v>0.13374884498676279</v>
      </c>
      <c r="DM26" s="14">
        <f>DI26*'A8-A'!CZ27</f>
        <v>9.9184019412785693E-2</v>
      </c>
      <c r="DN26" s="14">
        <f t="shared" si="19"/>
        <v>0.80447632185015372</v>
      </c>
      <c r="DO26" s="14">
        <f>'4'!BU26</f>
        <v>0.68796287640988296</v>
      </c>
      <c r="DP26" s="14">
        <f>'5'!AE26</f>
        <v>0.7919544136434834</v>
      </c>
      <c r="DQ26" s="14">
        <f>'6'!BY26</f>
        <v>0.79111325073317029</v>
      </c>
      <c r="DR26" s="14">
        <f>'7'!BV26</f>
        <v>0.81505350000123555</v>
      </c>
      <c r="DS26" s="14">
        <f>DO26*'A8-A'!DM27</f>
        <v>0.20149286630750171</v>
      </c>
      <c r="DT26" s="14">
        <f>DP26*'A8-A'!DK27</f>
        <v>0.35248527238955613</v>
      </c>
      <c r="DU26" s="14">
        <f>DQ26*'A8-A'!DG27</f>
        <v>0.1224591786955123</v>
      </c>
      <c r="DV26" s="14">
        <f>DR26*'A8-A'!DI27</f>
        <v>8.7406655809019101E-2</v>
      </c>
      <c r="DW26" s="14">
        <f t="shared" si="20"/>
        <v>0.76384397320158914</v>
      </c>
      <c r="DX26" s="14">
        <f>'4'!BZ26</f>
        <v>0.65823837951835262</v>
      </c>
      <c r="DY26" s="14">
        <f>'5'!AG26</f>
        <v>0.21153886546648357</v>
      </c>
      <c r="DZ26" s="14">
        <f>'6'!CD26</f>
        <v>0.35690564394376267</v>
      </c>
      <c r="EA26" s="14">
        <f>'7'!CA26</f>
        <v>0.59322303965619105</v>
      </c>
      <c r="EB26" s="14">
        <f>DX26*'A8-A'!DV27</f>
        <v>0.19120585523027769</v>
      </c>
      <c r="EC26" s="14">
        <f>DY26*'A8-A'!DT27</f>
        <v>9.2273205498194219E-2</v>
      </c>
      <c r="ED26" s="14">
        <f>DZ26*'A8-A'!DP27</f>
        <v>6.1448992891651982E-2</v>
      </c>
      <c r="EE26" s="14">
        <f>EA26*'A8-A'!DR27</f>
        <v>6.0003038243137845E-2</v>
      </c>
      <c r="EF26" s="14">
        <f t="shared" si="21"/>
        <v>0.40493109186326176</v>
      </c>
    </row>
    <row r="27" spans="1:136" ht="12.75" customHeight="1">
      <c r="A27" s="6">
        <v>2003</v>
      </c>
      <c r="B27" s="14">
        <f>'4'!H27</f>
        <v>0.68714808700448582</v>
      </c>
      <c r="C27" s="14">
        <f>'5'!E27</f>
        <v>0.70889227560952117</v>
      </c>
      <c r="D27" s="14">
        <f>'6'!L27</f>
        <v>0.65170246545257449</v>
      </c>
      <c r="E27" s="14">
        <f>'7'!I27</f>
        <v>0.88645381459623751</v>
      </c>
      <c r="F27" s="14">
        <f>'A8-A'!AA28</f>
        <v>0.30215638257472049</v>
      </c>
      <c r="G27" s="14">
        <f>'A8-A'!Y28</f>
        <v>0.43894875172445341</v>
      </c>
      <c r="H27" s="14">
        <f>'A8-A'!U28</f>
        <v>0.14858590776139094</v>
      </c>
      <c r="I27" s="14">
        <f>'A8-A'!W28</f>
        <v>0.11030895793943506</v>
      </c>
      <c r="J27" s="14">
        <f t="shared" si="14"/>
        <v>0.71341115871747673</v>
      </c>
      <c r="K27" s="14">
        <f>'4'!M27</f>
        <v>0.69534450370760437</v>
      </c>
      <c r="L27" s="14">
        <f>'5'!G27</f>
        <v>0.6671136197414812</v>
      </c>
      <c r="M27" s="14">
        <f>'6'!Q27</f>
        <v>0.82212063108993361</v>
      </c>
      <c r="N27" s="14">
        <f>'7'!N27</f>
        <v>0.57874417908127229</v>
      </c>
      <c r="O27" s="14">
        <f>K27*'A8-A'!I28</f>
        <v>0.20484095316130888</v>
      </c>
      <c r="P27" s="14">
        <f>L27*'A8-A'!G28</f>
        <v>0.29270860815829008</v>
      </c>
      <c r="Q27" s="14">
        <f>M27*'A8-A'!C28</f>
        <v>0.13327552896302036</v>
      </c>
      <c r="R27" s="14">
        <f>N27*'A8-A'!E28</f>
        <v>6.0496245882211301E-2</v>
      </c>
      <c r="S27" s="14">
        <f t="shared" si="15"/>
        <v>0.6913213361648306</v>
      </c>
      <c r="T27" s="14">
        <f>'4'!R27</f>
        <v>0.67169565272760012</v>
      </c>
      <c r="U27" s="14">
        <f>'5'!I27</f>
        <v>0.72335806444033668</v>
      </c>
      <c r="V27" s="14">
        <f>'6'!V27</f>
        <v>0.80741946590966129</v>
      </c>
      <c r="W27" s="14">
        <f>'7'!S27</f>
        <v>0.83289233636471827</v>
      </c>
      <c r="X27" s="14">
        <f>'A8-A'!R28</f>
        <v>0.2893031772647553</v>
      </c>
      <c r="Y27" s="14">
        <f>'A8-A'!P28</f>
        <v>0.44113675298497312</v>
      </c>
      <c r="Z27" s="14">
        <f>'A8-A'!L28</f>
        <v>0.16066200543712722</v>
      </c>
      <c r="AA27" s="14">
        <f>'A8-A'!N28</f>
        <v>0.10889806431314439</v>
      </c>
      <c r="AB27" s="14">
        <f t="shared" si="22"/>
        <v>0.73384550811511406</v>
      </c>
      <c r="AC27" s="14">
        <f>'4'!W27</f>
        <v>0.61937456008127845</v>
      </c>
      <c r="AD27" s="14">
        <f>'5'!K27</f>
        <v>0.65874739399840598</v>
      </c>
      <c r="AE27" s="14">
        <f>'6'!AA27</f>
        <v>0.66247731451244518</v>
      </c>
      <c r="AF27" s="14">
        <f>'7'!X27</f>
        <v>0.86370799223176242</v>
      </c>
      <c r="AG27" s="14">
        <f>AC27*'A8-A'!AA28</f>
        <v>0.18714797653296797</v>
      </c>
      <c r="AH27" s="14">
        <f>AD27*'A8-A'!Y28</f>
        <v>0.289156346297337</v>
      </c>
      <c r="AI27" s="14">
        <f>AE27*'A8-A'!U28</f>
        <v>9.8434793148160157E-2</v>
      </c>
      <c r="AJ27" s="14">
        <f>AF27*'A8-A'!W28</f>
        <v>9.5274728587047386E-2</v>
      </c>
      <c r="AK27" s="14">
        <f t="shared" si="16"/>
        <v>0.67001384456551261</v>
      </c>
      <c r="AL27" s="14">
        <f>'4'!AB27</f>
        <v>0.78893472429773825</v>
      </c>
      <c r="AM27" s="14">
        <f>'5'!M27</f>
        <v>0.80403830983308111</v>
      </c>
      <c r="AN27" s="14">
        <f>'6'!AF27</f>
        <v>0.86536582079837632</v>
      </c>
      <c r="AO27" s="14">
        <f>'7'!AC27</f>
        <v>0.87482537420831419</v>
      </c>
      <c r="AP27" s="14">
        <f>'A8-A'!AJ28</f>
        <v>0.29261609211981271</v>
      </c>
      <c r="AQ27" s="14">
        <f>'A8-A'!AH28</f>
        <v>0.44137016569552506</v>
      </c>
      <c r="AR27" s="14">
        <f>'A8-A'!AD28</f>
        <v>0.14984376987255235</v>
      </c>
      <c r="AS27" s="14">
        <f>'A8-A'!AF28</f>
        <v>0.11616997231210985</v>
      </c>
      <c r="AT27" s="14">
        <f t="shared" si="23"/>
        <v>0.81703163440519821</v>
      </c>
      <c r="AU27" s="14">
        <f>'4'!AG27</f>
        <v>0.64778895635309053</v>
      </c>
      <c r="AV27" s="14">
        <f>'5'!O27</f>
        <v>0.75143746997680638</v>
      </c>
      <c r="AW27" s="14">
        <f>'6'!AK27</f>
        <v>0.88682394142141696</v>
      </c>
      <c r="AX27" s="14">
        <f>'7'!AH27</f>
        <v>0.89171443190030619</v>
      </c>
      <c r="AY27" s="14">
        <f>'A8-A'!AS28</f>
        <v>0.29379122192314222</v>
      </c>
      <c r="AZ27" s="14">
        <f>'A8-A'!AQ28</f>
        <v>0.43954810721834447</v>
      </c>
      <c r="BA27" s="14">
        <f>'A8-A'!AM28</f>
        <v>0.14477484953237488</v>
      </c>
      <c r="BB27" s="14">
        <f>'A8-A'!AO28</f>
        <v>0.12188582132613851</v>
      </c>
      <c r="BC27" s="14">
        <f t="shared" si="24"/>
        <v>0.75768477525807143</v>
      </c>
      <c r="BD27" s="14">
        <f>'4'!AL27</f>
        <v>0.65721094689187132</v>
      </c>
      <c r="BE27" s="14">
        <f>'5'!Q27</f>
        <v>0.74900876003473271</v>
      </c>
      <c r="BF27" s="14">
        <f>'6'!AP27</f>
        <v>0.86403439670597315</v>
      </c>
      <c r="BG27" s="14">
        <f>'7'!AM27</f>
        <v>0.88063805840366993</v>
      </c>
      <c r="BH27" s="14">
        <f>'A8-A'!BB28</f>
        <v>0.28793037753257616</v>
      </c>
      <c r="BI27" s="14">
        <f>'A8-A'!AZ28</f>
        <v>0.44268588061660485</v>
      </c>
      <c r="BJ27" s="14">
        <f>'A8-A'!AV28</f>
        <v>0.16225398968786053</v>
      </c>
      <c r="BK27" s="14">
        <f>'A8-A'!AX28</f>
        <v>0.10712975216295853</v>
      </c>
      <c r="BL27" s="14">
        <f t="shared" si="25"/>
        <v>0.75534216361778728</v>
      </c>
      <c r="BM27" s="14">
        <f>'4'!AQ27</f>
        <v>0.62531523338260264</v>
      </c>
      <c r="BN27" s="14">
        <f>'5'!S27</f>
        <v>0.71611789672218518</v>
      </c>
      <c r="BO27" s="14">
        <f>'6'!AU27</f>
        <v>0.80976985079552133</v>
      </c>
      <c r="BP27" s="14">
        <f>'7'!AR27</f>
        <v>0.86907947335259439</v>
      </c>
      <c r="BQ27" s="14">
        <f>BM27*'A8-A'!BK28</f>
        <v>0.1882497469294559</v>
      </c>
      <c r="BR27" s="14">
        <f>BN27*'A8-A'!BI28</f>
        <v>0.32316579600323492</v>
      </c>
      <c r="BS27" s="14">
        <f>BO27*'A8-A'!BE28</f>
        <v>0.10574285593224125</v>
      </c>
      <c r="BT27" s="14">
        <f>BP27*'A8-A'!BG28</f>
        <v>0.10176384944107869</v>
      </c>
      <c r="BU27" s="14">
        <f t="shared" si="17"/>
        <v>0.7189222483060107</v>
      </c>
      <c r="BV27" s="14">
        <f>'4'!AV27</f>
        <v>0.57533352586615438</v>
      </c>
      <c r="BW27" s="14">
        <f>'5'!U27</f>
        <v>0.76780106811874005</v>
      </c>
      <c r="BX27" s="14">
        <f>'6'!AZ27</f>
        <v>0.8535952043356283</v>
      </c>
      <c r="BY27" s="14">
        <f>'7'!AW27</f>
        <v>0.83695071247536446</v>
      </c>
      <c r="BZ27" s="14">
        <f>'A8-A'!BT28</f>
        <v>0.30464156479775611</v>
      </c>
      <c r="CA27" s="14">
        <f>'A8-A'!BR28</f>
        <v>0.45675539661449122</v>
      </c>
      <c r="CB27" s="14">
        <f>'A8-A'!BN28</f>
        <v>0.12329828572904972</v>
      </c>
      <c r="CC27" s="14">
        <f>'A8-A'!BP28</f>
        <v>0.11530475285870291</v>
      </c>
      <c r="CD27" s="14">
        <f t="shared" si="26"/>
        <v>0.72771900744808871</v>
      </c>
      <c r="CE27" s="14">
        <f>'4'!BA27</f>
        <v>0.81797531980720828</v>
      </c>
      <c r="CF27" s="14">
        <f>'5'!W27</f>
        <v>0.67559051879317689</v>
      </c>
      <c r="CG27" s="14">
        <f>'6'!BE27</f>
        <v>0.85059843877374619</v>
      </c>
      <c r="CH27" s="14">
        <f>'7'!BB27</f>
        <v>0.89028514961629357</v>
      </c>
      <c r="CI27" s="14">
        <f>'A8-A'!CC28</f>
        <v>0.29628484544366029</v>
      </c>
      <c r="CJ27" s="14">
        <f>'A8-A'!CA28</f>
        <v>0.43795988764982063</v>
      </c>
      <c r="CK27" s="14">
        <f>'A8-A'!BW28</f>
        <v>0.15399921501600974</v>
      </c>
      <c r="CL27" s="14">
        <f>'A8-A'!BY28</f>
        <v>0.11175605189050929</v>
      </c>
      <c r="CM27" s="14">
        <f t="shared" si="27"/>
        <v>0.76872148415661967</v>
      </c>
      <c r="CN27" s="14">
        <f>'4'!BF27</f>
        <v>0.81790370724366068</v>
      </c>
      <c r="CO27" s="14">
        <f>'5'!Y27</f>
        <v>0.79673270848932243</v>
      </c>
      <c r="CP27" s="14">
        <f>'6'!BJ27</f>
        <v>0.86720876484446519</v>
      </c>
      <c r="CQ27" s="14">
        <f>'7'!BG27</f>
        <v>0.90756228637810221</v>
      </c>
      <c r="CR27" s="14">
        <f>CN27*'A8-A'!CL28</f>
        <v>0.23643431131261097</v>
      </c>
      <c r="CS27" s="14">
        <f>CO27*'A8-A'!CJ28</f>
        <v>0.35280206922749024</v>
      </c>
      <c r="CT27" s="14">
        <f>CP27*'A8-A'!CF28</f>
        <v>0.13925860545286456</v>
      </c>
      <c r="CU27" s="14">
        <f>CQ27*'A8-A'!CH28</f>
        <v>9.7592741778084441E-2</v>
      </c>
      <c r="CV27" s="14">
        <f t="shared" si="18"/>
        <v>0.82608772777105011</v>
      </c>
      <c r="CW27" s="14">
        <f>'4'!BK27</f>
        <v>0.56684006426126399</v>
      </c>
      <c r="CX27" s="14">
        <f>'5'!AA27</f>
        <v>0.74078316431534674</v>
      </c>
      <c r="CY27" s="14">
        <f>'6'!BO27</f>
        <v>0.80650367336380091</v>
      </c>
      <c r="CZ27" s="14">
        <f>'7'!BL27</f>
        <v>0.80119936837831129</v>
      </c>
      <c r="DA27" s="14">
        <f>'A8-A'!CU28</f>
        <v>0.31195443119050364</v>
      </c>
      <c r="DB27" s="14">
        <f>'A8-A'!CS28</f>
        <v>0.45442873810388024</v>
      </c>
      <c r="DC27" s="14">
        <f>'A8-A'!CO28</f>
        <v>0.1306376432099369</v>
      </c>
      <c r="DD27" s="14">
        <f>'A8-A'!CQ28</f>
        <v>0.10297918749567922</v>
      </c>
      <c r="DE27" s="14">
        <f t="shared" si="28"/>
        <v>0.701328027497087</v>
      </c>
      <c r="DF27" s="14">
        <f>'4'!BP27</f>
        <v>0.74013051282353703</v>
      </c>
      <c r="DG27" s="14">
        <f>'5'!AC27</f>
        <v>0.80306214348448768</v>
      </c>
      <c r="DH27" s="14">
        <f>'6'!BT27</f>
        <v>0.87984194572024588</v>
      </c>
      <c r="DI27" s="14">
        <f>'7'!BQ27</f>
        <v>0.86906384841459627</v>
      </c>
      <c r="DJ27" s="14">
        <f>DF27*'A8-A'!DD28</f>
        <v>0.21354668064985272</v>
      </c>
      <c r="DK27" s="14">
        <f>DG27*'A8-A'!DB28</f>
        <v>0.3569364762016502</v>
      </c>
      <c r="DL27" s="14">
        <f>DH27*'A8-A'!CX28</f>
        <v>0.13345266984992471</v>
      </c>
      <c r="DM27" s="14">
        <f>DI27*'A8-A'!CZ28</f>
        <v>0.10022650778553059</v>
      </c>
      <c r="DN27" s="14">
        <f t="shared" si="19"/>
        <v>0.80416233448695829</v>
      </c>
      <c r="DO27" s="14">
        <f>'4'!BU27</f>
        <v>0.69321453717834469</v>
      </c>
      <c r="DP27" s="14">
        <f>'5'!AE27</f>
        <v>0.78747447407642079</v>
      </c>
      <c r="DQ27" s="14">
        <f>'6'!BY27</f>
        <v>0.80069194671041044</v>
      </c>
      <c r="DR27" s="14">
        <f>'7'!BV27</f>
        <v>0.81463147808996661</v>
      </c>
      <c r="DS27" s="14">
        <f>DO27*'A8-A'!DM28</f>
        <v>0.20322396968866158</v>
      </c>
      <c r="DT27" s="14">
        <f>DP27*'A8-A'!DK28</f>
        <v>0.35017080258686017</v>
      </c>
      <c r="DU27" s="14">
        <f>DQ27*'A8-A'!DG28</f>
        <v>0.12352806889732386</v>
      </c>
      <c r="DV27" s="14">
        <f>DR27*'A8-A'!DI28</f>
        <v>8.7887231746239955E-2</v>
      </c>
      <c r="DW27" s="14">
        <f t="shared" si="20"/>
        <v>0.76481007291908543</v>
      </c>
      <c r="DX27" s="14">
        <f>'4'!BZ27</f>
        <v>0.65332200087361991</v>
      </c>
      <c r="DY27" s="14">
        <f>'5'!AG27</f>
        <v>0.1919295756710821</v>
      </c>
      <c r="DZ27" s="14">
        <f>'6'!CD27</f>
        <v>0.33767129308928945</v>
      </c>
      <c r="EA27" s="14">
        <f>'7'!CA27</f>
        <v>0.59743196929869391</v>
      </c>
      <c r="EB27" s="14">
        <f>DX27*'A8-A'!DV28</f>
        <v>0.18968009438639757</v>
      </c>
      <c r="EC27" s="14">
        <f>DY27*'A8-A'!DT28</f>
        <v>8.3493974918349631E-2</v>
      </c>
      <c r="ED27" s="14">
        <f>DZ27*'A8-A'!DP28</f>
        <v>5.7888208316515179E-2</v>
      </c>
      <c r="EE27" s="14">
        <f>EA27*'A8-A'!DR28</f>
        <v>6.1661350035590333E-2</v>
      </c>
      <c r="EF27" s="14">
        <f t="shared" si="21"/>
        <v>0.3927236276568527</v>
      </c>
    </row>
    <row r="28" spans="1:136" ht="12.75" customHeight="1">
      <c r="A28" s="6">
        <v>2004</v>
      </c>
      <c r="B28" s="14">
        <f>'4'!H28</f>
        <v>0.69771360292662155</v>
      </c>
      <c r="C28" s="14">
        <f>'5'!E28</f>
        <v>0.71923646817519282</v>
      </c>
      <c r="D28" s="14">
        <f>'6'!L28</f>
        <v>0.65268054322193692</v>
      </c>
      <c r="E28" s="14">
        <f>'7'!I28</f>
        <v>0.90544954375973818</v>
      </c>
      <c r="F28" s="14">
        <f>'A8-A'!AA29</f>
        <v>0.30258914537023113</v>
      </c>
      <c r="G28" s="14">
        <f>'A8-A'!Y29</f>
        <v>0.4384249686428438</v>
      </c>
      <c r="H28" s="14">
        <f>'A8-A'!U29</f>
        <v>0.14624690743508678</v>
      </c>
      <c r="I28" s="14">
        <f>'A8-A'!W29</f>
        <v>0.11273897855183838</v>
      </c>
      <c r="J28" s="14">
        <f t="shared" si="14"/>
        <v>0.7239837565122117</v>
      </c>
      <c r="K28" s="14">
        <f>'4'!M28</f>
        <v>0.70851521115507587</v>
      </c>
      <c r="L28" s="14">
        <f>'5'!G28</f>
        <v>0.67056876236817253</v>
      </c>
      <c r="M28" s="14">
        <f>'6'!Q28</f>
        <v>0.84578010179835728</v>
      </c>
      <c r="N28" s="14">
        <f>'7'!N28</f>
        <v>0.55768635083465012</v>
      </c>
      <c r="O28" s="14">
        <f>K28*'A8-A'!I29</f>
        <v>0.20859278709783732</v>
      </c>
      <c r="P28" s="14">
        <f>L28*'A8-A'!G29</f>
        <v>0.29368589057744726</v>
      </c>
      <c r="Q28" s="14">
        <f>M28*'A8-A'!C29</f>
        <v>0.13685995977960297</v>
      </c>
      <c r="R28" s="14">
        <f>N28*'A8-A'!E29</f>
        <v>5.9009482185161645E-2</v>
      </c>
      <c r="S28" s="14">
        <f t="shared" si="15"/>
        <v>0.69814811964004919</v>
      </c>
      <c r="T28" s="14">
        <f>'4'!R28</f>
        <v>0.66394144884671302</v>
      </c>
      <c r="U28" s="14">
        <f>'5'!I28</f>
        <v>0.7441755856468949</v>
      </c>
      <c r="V28" s="14">
        <f>'6'!V28</f>
        <v>0.84445612695189554</v>
      </c>
      <c r="W28" s="14">
        <f>'7'!S28</f>
        <v>0.81634578629670485</v>
      </c>
      <c r="X28" s="14">
        <f>'A8-A'!R29</f>
        <v>0.28894612959776211</v>
      </c>
      <c r="Y28" s="14">
        <f>'A8-A'!P29</f>
        <v>0.44053505084490968</v>
      </c>
      <c r="Z28" s="14">
        <f>'A8-A'!L29</f>
        <v>0.16044286551771611</v>
      </c>
      <c r="AA28" s="14">
        <f>'A8-A'!N29</f>
        <v>0.11007595403961211</v>
      </c>
      <c r="AB28" s="14">
        <f t="shared" si="22"/>
        <v>0.74502574344926509</v>
      </c>
      <c r="AC28" s="14">
        <f>'4'!W28</f>
        <v>0.62984123193867381</v>
      </c>
      <c r="AD28" s="14">
        <f>'5'!K28</f>
        <v>0.67015077600255513</v>
      </c>
      <c r="AE28" s="14">
        <f>'6'!AA28</f>
        <v>0.67881440885728106</v>
      </c>
      <c r="AF28" s="14">
        <f>'7'!X28</f>
        <v>0.87719996064990768</v>
      </c>
      <c r="AG28" s="14">
        <f>AC28*'A8-A'!AA29</f>
        <v>0.19058312009125683</v>
      </c>
      <c r="AH28" s="14">
        <f>AD28*'A8-A'!Y29</f>
        <v>0.29381083295489768</v>
      </c>
      <c r="AI28" s="14">
        <f>AE28*'A8-A'!U29</f>
        <v>9.9274508017753935E-2</v>
      </c>
      <c r="AJ28" s="14">
        <f>AF28*'A8-A'!W29</f>
        <v>9.8894627549383413E-2</v>
      </c>
      <c r="AK28" s="14">
        <f t="shared" si="16"/>
        <v>0.68256308861329185</v>
      </c>
      <c r="AL28" s="14">
        <f>'4'!AB28</f>
        <v>0.78762997056639772</v>
      </c>
      <c r="AM28" s="14">
        <f>'5'!M28</f>
        <v>0.80496849949357097</v>
      </c>
      <c r="AN28" s="14">
        <f>'6'!AF28</f>
        <v>0.85851514167431742</v>
      </c>
      <c r="AO28" s="14">
        <f>'7'!AC28</f>
        <v>0.88227294077513052</v>
      </c>
      <c r="AP28" s="14">
        <f>'A8-A'!AJ29</f>
        <v>0.29181353498236007</v>
      </c>
      <c r="AQ28" s="14">
        <f>'A8-A'!AH29</f>
        <v>0.44076819253512606</v>
      </c>
      <c r="AR28" s="14">
        <f>'A8-A'!AD29</f>
        <v>0.15065456820850609</v>
      </c>
      <c r="AS28" s="14">
        <f>'A8-A'!AF29</f>
        <v>0.11676370427400777</v>
      </c>
      <c r="AT28" s="14">
        <f t="shared" si="23"/>
        <v>0.81700228125356178</v>
      </c>
      <c r="AU28" s="14">
        <f>'4'!AG28</f>
        <v>0.6512957660819132</v>
      </c>
      <c r="AV28" s="14">
        <f>'5'!O28</f>
        <v>0.75931945853256122</v>
      </c>
      <c r="AW28" s="14">
        <f>'6'!AK28</f>
        <v>0.88737203828390343</v>
      </c>
      <c r="AX28" s="14">
        <f>'7'!AH28</f>
        <v>0.89309349944648297</v>
      </c>
      <c r="AY28" s="14">
        <f>'A8-A'!AS29</f>
        <v>0.29366477829032972</v>
      </c>
      <c r="AZ28" s="14">
        <f>'A8-A'!AQ29</f>
        <v>0.43995007054272089</v>
      </c>
      <c r="BA28" s="14">
        <f>'A8-A'!AM29</f>
        <v>0.14358294092745641</v>
      </c>
      <c r="BB28" s="14">
        <f>'A8-A'!AO29</f>
        <v>0.12280221023949298</v>
      </c>
      <c r="BC28" s="14">
        <f t="shared" si="24"/>
        <v>0.76241061872988214</v>
      </c>
      <c r="BD28" s="14">
        <f>'4'!AL28</f>
        <v>0.64600108746886165</v>
      </c>
      <c r="BE28" s="14">
        <f>'5'!Q28</f>
        <v>0.75237184769890764</v>
      </c>
      <c r="BF28" s="14">
        <f>'6'!AP28</f>
        <v>0.86290370600802346</v>
      </c>
      <c r="BG28" s="14">
        <f>'7'!AM28</f>
        <v>0.88724877872774244</v>
      </c>
      <c r="BH28" s="14">
        <f>'A8-A'!BB29</f>
        <v>0.28774512764231208</v>
      </c>
      <c r="BI28" s="14">
        <f>'A8-A'!AZ29</f>
        <v>0.44225262275619631</v>
      </c>
      <c r="BJ28" s="14">
        <f>'A8-A'!AV29</f>
        <v>0.16170227812845392</v>
      </c>
      <c r="BK28" s="14">
        <f>'A8-A'!AX29</f>
        <v>0.10829997147303766</v>
      </c>
      <c r="BL28" s="14">
        <f t="shared" si="25"/>
        <v>0.75424460079625233</v>
      </c>
      <c r="BM28" s="14">
        <f>'4'!AQ28</f>
        <v>0.58549511811710597</v>
      </c>
      <c r="BN28" s="14">
        <f>'5'!S28</f>
        <v>0.71517550316342837</v>
      </c>
      <c r="BO28" s="14">
        <f>'6'!AU28</f>
        <v>0.83090730237731536</v>
      </c>
      <c r="BP28" s="14">
        <f>'7'!AR28</f>
        <v>0.8710014351496066</v>
      </c>
      <c r="BQ28" s="14">
        <f>BM28*'A8-A'!BK29</f>
        <v>0.17566112247030824</v>
      </c>
      <c r="BR28" s="14">
        <f>BN28*'A8-A'!BI29</f>
        <v>0.3232555139505619</v>
      </c>
      <c r="BS28" s="14">
        <f>BO28*'A8-A'!BE29</f>
        <v>0.10849487548079487</v>
      </c>
      <c r="BT28" s="14">
        <f>BP28*'A8-A'!BG29</f>
        <v>0.10226414934817402</v>
      </c>
      <c r="BU28" s="14">
        <f t="shared" si="17"/>
        <v>0.70967566124983894</v>
      </c>
      <c r="BV28" s="14">
        <f>'4'!AV28</f>
        <v>0.59658119964046652</v>
      </c>
      <c r="BW28" s="14">
        <f>'5'!U28</f>
        <v>0.77079569346042631</v>
      </c>
      <c r="BX28" s="14">
        <f>'6'!AZ28</f>
        <v>0.84775807730163222</v>
      </c>
      <c r="BY28" s="14">
        <f>'7'!AW28</f>
        <v>0.82916855308131021</v>
      </c>
      <c r="BZ28" s="14">
        <f>'A8-A'!BT29</f>
        <v>0.30238761173875445</v>
      </c>
      <c r="CA28" s="14">
        <f>'A8-A'!BR29</f>
        <v>0.45983370092130332</v>
      </c>
      <c r="CB28" s="14">
        <f>'A8-A'!BN29</f>
        <v>0.12175154849403624</v>
      </c>
      <c r="CC28" s="14">
        <f>'A8-A'!BP29</f>
        <v>0.11602713884590608</v>
      </c>
      <c r="CD28" s="14">
        <f t="shared" si="26"/>
        <v>0.73425851404045683</v>
      </c>
      <c r="CE28" s="14">
        <f>'4'!BA28</f>
        <v>0.77060459136697301</v>
      </c>
      <c r="CF28" s="14">
        <f>'5'!W28</f>
        <v>0.67303413439424586</v>
      </c>
      <c r="CG28" s="14">
        <f>'6'!BE28</f>
        <v>0.85932464748342907</v>
      </c>
      <c r="CH28" s="14">
        <f>'7'!BB28</f>
        <v>0.89873357703976087</v>
      </c>
      <c r="CI28" s="14">
        <f>'A8-A'!CC29</f>
        <v>0.29521066242747879</v>
      </c>
      <c r="CJ28" s="14">
        <f>'A8-A'!CA29</f>
        <v>0.43697146824899541</v>
      </c>
      <c r="CK28" s="14">
        <f>'A8-A'!BW29</f>
        <v>0.15468685102862059</v>
      </c>
      <c r="CL28" s="14">
        <f>'A8-A'!BY29</f>
        <v>0.11313101829490517</v>
      </c>
      <c r="CM28" s="14">
        <f t="shared" si="27"/>
        <v>0.75618827425186796</v>
      </c>
      <c r="CN28" s="14">
        <f>'4'!BF28</f>
        <v>0.81998791918029945</v>
      </c>
      <c r="CO28" s="14">
        <f>'5'!Y28</f>
        <v>0.80592619289903877</v>
      </c>
      <c r="CP28" s="14">
        <f>'6'!BJ28</f>
        <v>0.87720779970741269</v>
      </c>
      <c r="CQ28" s="14">
        <f>'7'!BG28</f>
        <v>0.9068175297214206</v>
      </c>
      <c r="CR28" s="14">
        <f>CN28*'A8-A'!CL29</f>
        <v>0.23702338064346848</v>
      </c>
      <c r="CS28" s="14">
        <f>CO28*'A8-A'!CJ29</f>
        <v>0.35587491054467435</v>
      </c>
      <c r="CT28" s="14">
        <f>CP28*'A8-A'!CF29</f>
        <v>0.14095699752060778</v>
      </c>
      <c r="CU28" s="14">
        <f>CQ28*'A8-A'!CH29</f>
        <v>9.8554735964735643E-2</v>
      </c>
      <c r="CV28" s="14">
        <f t="shared" si="18"/>
        <v>0.83241002467348624</v>
      </c>
      <c r="CW28" s="14">
        <f>'4'!BK28</f>
        <v>0.58135069821567686</v>
      </c>
      <c r="CX28" s="14">
        <f>'5'!AA28</f>
        <v>0.7445854014011799</v>
      </c>
      <c r="CY28" s="14">
        <f>'6'!BO28</f>
        <v>0.79493794812126395</v>
      </c>
      <c r="CZ28" s="14">
        <f>'7'!BL28</f>
        <v>0.76813088795762052</v>
      </c>
      <c r="DA28" s="14">
        <f>'A8-A'!CU29</f>
        <v>0.3117531469938809</v>
      </c>
      <c r="DB28" s="14">
        <f>'A8-A'!CS29</f>
        <v>0.45290546392396808</v>
      </c>
      <c r="DC28" s="14">
        <f>'A8-A'!CO29</f>
        <v>0.13067214857970411</v>
      </c>
      <c r="DD28" s="14">
        <f>'A8-A'!CQ29</f>
        <v>0.10466924050244684</v>
      </c>
      <c r="DE28" s="14">
        <f t="shared" si="28"/>
        <v>0.70274063264598385</v>
      </c>
      <c r="DF28" s="14">
        <f>'4'!BP28</f>
        <v>0.71778206322880489</v>
      </c>
      <c r="DG28" s="14">
        <f>'5'!AC28</f>
        <v>0.80452840766473999</v>
      </c>
      <c r="DH28" s="14">
        <f>'6'!BT28</f>
        <v>0.88315378842666015</v>
      </c>
      <c r="DI28" s="14">
        <f>'7'!BQ28</f>
        <v>0.87754535504141229</v>
      </c>
      <c r="DJ28" s="14">
        <f>DF28*'A8-A'!DD29</f>
        <v>0.20750782224088618</v>
      </c>
      <c r="DK28" s="14">
        <f>DG28*'A8-A'!DB29</f>
        <v>0.35729220008748513</v>
      </c>
      <c r="DL28" s="14">
        <f>DH28*'A8-A'!CX29</f>
        <v>0.13345373541221953</v>
      </c>
      <c r="DM28" s="14">
        <f>DI28*'A8-A'!CZ29</f>
        <v>0.10152525462089769</v>
      </c>
      <c r="DN28" s="14">
        <f t="shared" si="19"/>
        <v>0.79977901236148852</v>
      </c>
      <c r="DO28" s="14">
        <f>'4'!BU28</f>
        <v>0.6956982306838837</v>
      </c>
      <c r="DP28" s="14">
        <f>'5'!AE28</f>
        <v>0.80126581920524698</v>
      </c>
      <c r="DQ28" s="14">
        <f>'6'!BY28</f>
        <v>0.81353170764818861</v>
      </c>
      <c r="DR28" s="14">
        <f>'7'!BV28</f>
        <v>0.81420775115148947</v>
      </c>
      <c r="DS28" s="14">
        <f>DO28*'A8-A'!DM29</f>
        <v>0.20415010503486661</v>
      </c>
      <c r="DT28" s="14">
        <f>DP28*'A8-A'!DK29</f>
        <v>0.35597193561190654</v>
      </c>
      <c r="DU28" s="14">
        <f>DQ28*'A8-A'!DG29</f>
        <v>0.12508787851088096</v>
      </c>
      <c r="DV28" s="14">
        <f>DR28*'A8-A'!DI29</f>
        <v>8.8368089949940165E-2</v>
      </c>
      <c r="DW28" s="14">
        <f t="shared" si="20"/>
        <v>0.77357800910759433</v>
      </c>
      <c r="DX28" s="14">
        <f>'4'!BZ28</f>
        <v>0.66562902284176451</v>
      </c>
      <c r="DY28" s="14">
        <f>'5'!AG28</f>
        <v>0.21166326872134605</v>
      </c>
      <c r="DZ28" s="14">
        <f>'6'!CD28</f>
        <v>0.35561240664296934</v>
      </c>
      <c r="EA28" s="14">
        <f>'7'!CA28</f>
        <v>0.59485098596231201</v>
      </c>
      <c r="EB28" s="14">
        <f>DX28*'A8-A'!DV29</f>
        <v>0.19325990412652017</v>
      </c>
      <c r="EC28" s="14">
        <f>DY28*'A8-A'!DT29</f>
        <v>9.1830771080277887E-2</v>
      </c>
      <c r="ED28" s="14">
        <f>DZ28*'A8-A'!DP29</f>
        <v>6.0702864615278608E-2</v>
      </c>
      <c r="EE28" s="14">
        <f>EA28*'A8-A'!DR29</f>
        <v>6.2522167705327397E-2</v>
      </c>
      <c r="EF28" s="14">
        <f t="shared" si="21"/>
        <v>0.40831570752740409</v>
      </c>
    </row>
    <row r="29" spans="1:136" ht="12.75" customHeight="1">
      <c r="A29" s="6">
        <v>2005</v>
      </c>
      <c r="B29" s="14">
        <f>'4'!H29</f>
        <v>0.71706920712080024</v>
      </c>
      <c r="C29" s="14">
        <f>'5'!E29</f>
        <v>0.7407358490549476</v>
      </c>
      <c r="D29" s="14">
        <f>'6'!L29</f>
        <v>0.71359037417607052</v>
      </c>
      <c r="E29" s="14">
        <f>'7'!I29</f>
        <v>0.90955463938758818</v>
      </c>
      <c r="F29" s="14">
        <f>'A8-A'!AA30</f>
        <v>0.30249894247907572</v>
      </c>
      <c r="G29" s="14">
        <f>'A8-A'!Y30</f>
        <v>0.43688042733467031</v>
      </c>
      <c r="H29" s="14">
        <f>'A8-A'!U30</f>
        <v>0.14573168953947893</v>
      </c>
      <c r="I29" s="14">
        <f>'A8-A'!W30</f>
        <v>0.114888940646775</v>
      </c>
      <c r="J29" s="14">
        <f t="shared" si="14"/>
        <v>0.7490161709629739</v>
      </c>
      <c r="K29" s="14">
        <f>'4'!M29</f>
        <v>0.71701253713967028</v>
      </c>
      <c r="L29" s="14">
        <f>'5'!G29</f>
        <v>0.68743936927437865</v>
      </c>
      <c r="M29" s="14">
        <f>'6'!Q29</f>
        <v>0.84016058342746069</v>
      </c>
      <c r="N29" s="14">
        <f>'7'!N29</f>
        <v>0.51628606549087297</v>
      </c>
      <c r="O29" s="14">
        <f>K29*'A8-A'!I30</f>
        <v>0.21100774232727523</v>
      </c>
      <c r="P29" s="14">
        <f>L29*'A8-A'!G30</f>
        <v>0.30055256118220502</v>
      </c>
      <c r="Q29" s="14">
        <f>M29*'A8-A'!C30</f>
        <v>0.13571489530084102</v>
      </c>
      <c r="R29" s="14">
        <f>N29*'A8-A'!E30</f>
        <v>5.5228270848784247E-2</v>
      </c>
      <c r="S29" s="14">
        <f t="shared" si="15"/>
        <v>0.70250346965910548</v>
      </c>
      <c r="T29" s="14">
        <f>'4'!R29</f>
        <v>0.6607823263731033</v>
      </c>
      <c r="U29" s="14">
        <f>'5'!I29</f>
        <v>0.75424601490264986</v>
      </c>
      <c r="V29" s="14">
        <f>'6'!V29</f>
        <v>0.8542676870125453</v>
      </c>
      <c r="W29" s="14">
        <f>'7'!S29</f>
        <v>0.86875398842014884</v>
      </c>
      <c r="X29" s="14">
        <f>'A8-A'!R30</f>
        <v>0.28870181087834618</v>
      </c>
      <c r="Y29" s="14">
        <f>'A8-A'!P30</f>
        <v>0.43977869753709858</v>
      </c>
      <c r="Z29" s="14">
        <f>'A8-A'!L30</f>
        <v>0.1601674016430113</v>
      </c>
      <c r="AA29" s="14">
        <f>'A8-A'!N30</f>
        <v>0.11135208994154394</v>
      </c>
      <c r="AB29" s="14">
        <f t="shared" si="22"/>
        <v>0.75603379226877576</v>
      </c>
      <c r="AC29" s="14">
        <f>'4'!W29</f>
        <v>0.64136278491729193</v>
      </c>
      <c r="AD29" s="14">
        <f>'5'!K29</f>
        <v>0.68235448470265114</v>
      </c>
      <c r="AE29" s="14">
        <f>'6'!AA29</f>
        <v>0.70168127182947915</v>
      </c>
      <c r="AF29" s="14">
        <f>'7'!X29</f>
        <v>0.88270468376451117</v>
      </c>
      <c r="AG29" s="14">
        <f>AC29*'A8-A'!AA30</f>
        <v>0.19401156418291571</v>
      </c>
      <c r="AH29" s="14">
        <f>AD29*'A8-A'!Y30</f>
        <v>0.29810731887062297</v>
      </c>
      <c r="AI29" s="14">
        <f>AE29*'A8-A'!U30</f>
        <v>0.10225719726192038</v>
      </c>
      <c r="AJ29" s="14">
        <f>AF29*'A8-A'!W30</f>
        <v>0.10141300602165122</v>
      </c>
      <c r="AK29" s="14">
        <f t="shared" si="16"/>
        <v>0.69578908633711034</v>
      </c>
      <c r="AL29" s="14">
        <f>'4'!AB29</f>
        <v>0.80752023675363871</v>
      </c>
      <c r="AM29" s="14">
        <f>'5'!M29</f>
        <v>0.81203475279987369</v>
      </c>
      <c r="AN29" s="14">
        <f>'6'!AF29</f>
        <v>0.8480263813219</v>
      </c>
      <c r="AO29" s="14">
        <f>'7'!AC29</f>
        <v>0.90097820579004728</v>
      </c>
      <c r="AP29" s="14">
        <f>'A8-A'!AJ30</f>
        <v>0.29140891550935094</v>
      </c>
      <c r="AQ29" s="14">
        <f>'A8-A'!AH30</f>
        <v>0.44055870834286637</v>
      </c>
      <c r="AR29" s="14">
        <f>'A8-A'!AD30</f>
        <v>0.15058296651159173</v>
      </c>
      <c r="AS29" s="14">
        <f>'A8-A'!AF30</f>
        <v>0.11744940963619092</v>
      </c>
      <c r="AT29" s="14">
        <f t="shared" si="23"/>
        <v>0.82658526481192085</v>
      </c>
      <c r="AU29" s="14">
        <f>'4'!AG29</f>
        <v>0.66115267596828964</v>
      </c>
      <c r="AV29" s="14">
        <f>'5'!O29</f>
        <v>0.76088833486323648</v>
      </c>
      <c r="AW29" s="14">
        <f>'6'!AK29</f>
        <v>0.89200583069969164</v>
      </c>
      <c r="AX29" s="14">
        <f>'7'!AH29</f>
        <v>0.89519824651971369</v>
      </c>
      <c r="AY29" s="14">
        <f>'A8-A'!AS30</f>
        <v>0.29312843158744489</v>
      </c>
      <c r="AZ29" s="14">
        <f>'A8-A'!AQ30</f>
        <v>0.43965075992309538</v>
      </c>
      <c r="BA29" s="14">
        <f>'A8-A'!AM30</f>
        <v>0.14348525734494527</v>
      </c>
      <c r="BB29" s="14">
        <f>'A8-A'!AO30</f>
        <v>0.12373555114451447</v>
      </c>
      <c r="BC29" s="14">
        <f t="shared" si="24"/>
        <v>0.76708531617352416</v>
      </c>
      <c r="BD29" s="14">
        <f>'4'!AL29</f>
        <v>0.64474513575282577</v>
      </c>
      <c r="BE29" s="14">
        <f>'5'!Q29</f>
        <v>0.75536795986980987</v>
      </c>
      <c r="BF29" s="14">
        <f>'6'!AP29</f>
        <v>0.87396543952374228</v>
      </c>
      <c r="BG29" s="14">
        <f>'7'!AM29</f>
        <v>0.87048096037767131</v>
      </c>
      <c r="BH29" s="14">
        <f>'A8-A'!BB30</f>
        <v>0.28752971026330765</v>
      </c>
      <c r="BI29" s="14">
        <f>'A8-A'!AZ30</f>
        <v>0.4417665885284715</v>
      </c>
      <c r="BJ29" s="14">
        <f>'A8-A'!AV30</f>
        <v>0.16113303786599439</v>
      </c>
      <c r="BK29" s="14">
        <f>'A8-A'!AX30</f>
        <v>0.10957066334222638</v>
      </c>
      <c r="BL29" s="14">
        <f t="shared" si="25"/>
        <v>0.75528359130779354</v>
      </c>
      <c r="BM29" s="14">
        <f>'4'!AQ29</f>
        <v>0.55012433063532318</v>
      </c>
      <c r="BN29" s="14">
        <f>'5'!S29</f>
        <v>0.71594869855927512</v>
      </c>
      <c r="BO29" s="14">
        <f>'6'!AU29</f>
        <v>0.85392785084096434</v>
      </c>
      <c r="BP29" s="14">
        <f>'7'!AR29</f>
        <v>0.87285015003189781</v>
      </c>
      <c r="BQ29" s="14">
        <f>BM29*'A8-A'!BK30</f>
        <v>0.16582583261094608</v>
      </c>
      <c r="BR29" s="14">
        <f>BN29*'A8-A'!BI30</f>
        <v>0.32283905162287296</v>
      </c>
      <c r="BS29" s="14">
        <f>BO29*'A8-A'!BE30</f>
        <v>0.11123684837964196</v>
      </c>
      <c r="BT29" s="14">
        <f>BP29*'A8-A'!BG30</f>
        <v>0.10245241144119617</v>
      </c>
      <c r="BU29" s="14">
        <f t="shared" si="17"/>
        <v>0.70235414405465724</v>
      </c>
      <c r="BV29" s="14">
        <f>'4'!AV29</f>
        <v>0.60736025508295621</v>
      </c>
      <c r="BW29" s="14">
        <f>'5'!U29</f>
        <v>0.77938977622682504</v>
      </c>
      <c r="BX29" s="14">
        <f>'6'!AZ29</f>
        <v>0.85524185514495688</v>
      </c>
      <c r="BY29" s="14">
        <f>'7'!AW29</f>
        <v>0.8411818017608268</v>
      </c>
      <c r="BZ29" s="14">
        <f>'A8-A'!BT30</f>
        <v>0.30139521974269284</v>
      </c>
      <c r="CA29" s="14">
        <f>'A8-A'!BR30</f>
        <v>0.46034457531127121</v>
      </c>
      <c r="CB29" s="14">
        <f>'A8-A'!BN30</f>
        <v>0.12188681423889121</v>
      </c>
      <c r="CC29" s="14">
        <f>'A8-A'!BP30</f>
        <v>0.1163733907071447</v>
      </c>
      <c r="CD29" s="14">
        <f t="shared" si="26"/>
        <v>0.74397721668222083</v>
      </c>
      <c r="CE29" s="14">
        <f>'4'!BA29</f>
        <v>0.74256528962442969</v>
      </c>
      <c r="CF29" s="14">
        <f>'5'!W29</f>
        <v>0.69348326282938466</v>
      </c>
      <c r="CG29" s="14">
        <f>'6'!BE29</f>
        <v>0.87901048451595565</v>
      </c>
      <c r="CH29" s="14">
        <f>'7'!BB29</f>
        <v>0.90473976658502619</v>
      </c>
      <c r="CI29" s="14">
        <f>'A8-A'!CC30</f>
        <v>0.29448999023007361</v>
      </c>
      <c r="CJ29" s="14">
        <f>'A8-A'!CA30</f>
        <v>0.43636910001689461</v>
      </c>
      <c r="CK29" s="14">
        <f>'A8-A'!BW30</f>
        <v>0.15447361412014066</v>
      </c>
      <c r="CL29" s="14">
        <f>'A8-A'!BY30</f>
        <v>0.11466729563289116</v>
      </c>
      <c r="CM29" s="14">
        <f t="shared" si="27"/>
        <v>0.76082070084284203</v>
      </c>
      <c r="CN29" s="14">
        <f>'4'!BF29</f>
        <v>0.81388775699147065</v>
      </c>
      <c r="CO29" s="14">
        <f>'5'!Y29</f>
        <v>0.81960576299071519</v>
      </c>
      <c r="CP29" s="14">
        <f>'6'!BJ29</f>
        <v>0.85513264169431236</v>
      </c>
      <c r="CQ29" s="14">
        <f>'7'!BG29</f>
        <v>0.90980734992288159</v>
      </c>
      <c r="CR29" s="14">
        <f>CN29*'A8-A'!CL30</f>
        <v>0.23544324136059461</v>
      </c>
      <c r="CS29" s="14">
        <f>CO29*'A8-A'!CJ30</f>
        <v>0.36116409222088086</v>
      </c>
      <c r="CT29" s="14">
        <f>CP29*'A8-A'!CF30</f>
        <v>0.13712451413504725</v>
      </c>
      <c r="CU29" s="14">
        <f>CQ29*'A8-A'!CH30</f>
        <v>9.9812467440416996E-2</v>
      </c>
      <c r="CV29" s="14">
        <f t="shared" si="18"/>
        <v>0.83354431515693972</v>
      </c>
      <c r="CW29" s="14">
        <f>'4'!BK29</f>
        <v>0.63105431332848649</v>
      </c>
      <c r="CX29" s="14">
        <f>'5'!AA29</f>
        <v>0.74875394929920092</v>
      </c>
      <c r="CY29" s="14">
        <f>'6'!BO29</f>
        <v>0.77366017023296596</v>
      </c>
      <c r="CZ29" s="14">
        <f>'7'!BL29</f>
        <v>0.77358164319855116</v>
      </c>
      <c r="DA29" s="14">
        <f>'A8-A'!CU30</f>
        <v>0.31177695315184656</v>
      </c>
      <c r="DB29" s="14">
        <f>'A8-A'!CS30</f>
        <v>0.45195568131876107</v>
      </c>
      <c r="DC29" s="14">
        <f>'A8-A'!CO30</f>
        <v>0.13039811758738454</v>
      </c>
      <c r="DD29" s="14">
        <f>'A8-A'!CQ30</f>
        <v>0.10586924794200778</v>
      </c>
      <c r="DE29" s="14">
        <f t="shared" si="28"/>
        <v>0.71793412901640719</v>
      </c>
      <c r="DF29" s="14">
        <f>'4'!BP29</f>
        <v>0.68520396824712948</v>
      </c>
      <c r="DG29" s="14">
        <f>'5'!AC29</f>
        <v>0.80563963983987097</v>
      </c>
      <c r="DH29" s="14">
        <f>'6'!BT29</f>
        <v>0.87746526886246845</v>
      </c>
      <c r="DI29" s="14">
        <f>'7'!BQ29</f>
        <v>0.88220817932672335</v>
      </c>
      <c r="DJ29" s="14">
        <f>DF29*'A8-A'!DD30</f>
        <v>0.19857613017721282</v>
      </c>
      <c r="DK29" s="14">
        <f>DG29*'A8-A'!DB30</f>
        <v>0.35747607056056174</v>
      </c>
      <c r="DL29" s="14">
        <f>DH29*'A8-A'!CX30</f>
        <v>0.1320929839961488</v>
      </c>
      <c r="DM29" s="14">
        <f>DI29*'A8-A'!CZ30</f>
        <v>0.10228125512332442</v>
      </c>
      <c r="DN29" s="14">
        <f t="shared" si="19"/>
        <v>0.79042643985724781</v>
      </c>
      <c r="DO29" s="14">
        <f>'4'!BU29</f>
        <v>0.69582107544164895</v>
      </c>
      <c r="DP29" s="14">
        <f>'5'!AE29</f>
        <v>0.80012895591220567</v>
      </c>
      <c r="DQ29" s="14">
        <f>'6'!BY29</f>
        <v>0.83303237336618341</v>
      </c>
      <c r="DR29" s="14">
        <f>'7'!BV29</f>
        <v>0.81378231229725717</v>
      </c>
      <c r="DS29" s="14">
        <f>DO29*'A8-A'!DM30</f>
        <v>0.20448910729032124</v>
      </c>
      <c r="DT29" s="14">
        <f>DP29*'A8-A'!DK30</f>
        <v>0.35488709693618276</v>
      </c>
      <c r="DU29" s="14">
        <f>DQ29*'A8-A'!DG30</f>
        <v>0.12787737145206332</v>
      </c>
      <c r="DV29" s="14">
        <f>DR29*'A8-A'!DI30</f>
        <v>8.876135328142698E-2</v>
      </c>
      <c r="DW29" s="14">
        <f t="shared" si="20"/>
        <v>0.77601492895999435</v>
      </c>
      <c r="DX29" s="14">
        <f>'4'!BZ29</f>
        <v>0.6775345359884587</v>
      </c>
      <c r="DY29" s="14">
        <f>'5'!AG29</f>
        <v>0.23338172428081796</v>
      </c>
      <c r="DZ29" s="14">
        <f>'6'!CD29</f>
        <v>0.37759778845829889</v>
      </c>
      <c r="EA29" s="14">
        <f>'7'!CA29</f>
        <v>0.59505641251473174</v>
      </c>
      <c r="EB29" s="14">
        <f>DX29*'A8-A'!DV30</f>
        <v>0.19668203300956111</v>
      </c>
      <c r="EC29" s="14">
        <f>DY29*'A8-A'!DT30</f>
        <v>0.1009379753280442</v>
      </c>
      <c r="ED29" s="14">
        <f>DZ29*'A8-A'!DP30</f>
        <v>6.4254971698704144E-2</v>
      </c>
      <c r="EE29" s="14">
        <f>EA29*'A8-A'!DR30</f>
        <v>6.3694732858221442E-2</v>
      </c>
      <c r="EF29" s="14">
        <f t="shared" si="21"/>
        <v>0.42556971289453094</v>
      </c>
    </row>
    <row r="30" spans="1:136" ht="12.75" customHeight="1">
      <c r="A30" s="6">
        <v>2006</v>
      </c>
      <c r="B30" s="14">
        <f>'4'!H30</f>
        <v>0.72941503919446771</v>
      </c>
      <c r="C30" s="14">
        <f>'5'!E30</f>
        <v>0.73764543077640299</v>
      </c>
      <c r="D30" s="14">
        <f>'6'!L30</f>
        <v>0.76503223991905944</v>
      </c>
      <c r="E30" s="14">
        <f>'7'!I30</f>
        <v>0.90201333789504223</v>
      </c>
      <c r="F30" s="14">
        <f>'A8-A'!AA31</f>
        <v>0.30219595376200031</v>
      </c>
      <c r="G30" s="14">
        <f>'A8-A'!Y31</f>
        <v>0.43560063468075333</v>
      </c>
      <c r="H30" s="14">
        <f>'A8-A'!U31</f>
        <v>0.14530478475261682</v>
      </c>
      <c r="I30" s="14">
        <f>'A8-A'!W31</f>
        <v>0.11689862680462942</v>
      </c>
      <c r="J30" s="14">
        <f t="shared" si="14"/>
        <v>0.75835205678291973</v>
      </c>
      <c r="K30" s="14">
        <f>'4'!M30</f>
        <v>0.72314699480051703</v>
      </c>
      <c r="L30" s="14">
        <f>'5'!G30</f>
        <v>0.69568247191115951</v>
      </c>
      <c r="M30" s="14">
        <f>'6'!Q30</f>
        <v>0.84118865016210076</v>
      </c>
      <c r="N30" s="14">
        <f>'7'!N30</f>
        <v>0.52674846528924013</v>
      </c>
      <c r="O30" s="14">
        <f>K30*'A8-A'!I31</f>
        <v>0.21274748443577043</v>
      </c>
      <c r="P30" s="14">
        <f>L30*'A8-A'!G31</f>
        <v>0.3036532422874913</v>
      </c>
      <c r="Q30" s="14">
        <f>M30*'A8-A'!C31</f>
        <v>0.13565613718764574</v>
      </c>
      <c r="R30" s="14">
        <f>N30*'A8-A'!E31</f>
        <v>5.6917037047573581E-2</v>
      </c>
      <c r="S30" s="14">
        <f t="shared" ref="S30:S35" si="29">SUM(O30:R30)</f>
        <v>0.70897390095848101</v>
      </c>
      <c r="T30" s="14">
        <f>'4'!R30</f>
        <v>0.66591399046536348</v>
      </c>
      <c r="U30" s="14">
        <f>'5'!I30</f>
        <v>0.75202977942409843</v>
      </c>
      <c r="V30" s="14">
        <f>'6'!V30</f>
        <v>0.84556838283557945</v>
      </c>
      <c r="W30" s="14">
        <f>'7'!S30</f>
        <v>0.8451106629641908</v>
      </c>
      <c r="X30" s="14">
        <f>'A8-A'!R31</f>
        <v>0.28869664897728048</v>
      </c>
      <c r="Y30" s="14">
        <f>'A8-A'!P31</f>
        <v>0.43868872989698277</v>
      </c>
      <c r="Z30" s="14">
        <f>'A8-A'!L31</f>
        <v>0.15977043542848113</v>
      </c>
      <c r="AA30" s="14">
        <f>'A8-A'!N31</f>
        <v>0.11284418569725566</v>
      </c>
      <c r="AB30" s="14">
        <f t="shared" si="22"/>
        <v>0.75261677963116413</v>
      </c>
      <c r="AC30" s="14">
        <f>'4'!W30</f>
        <v>0.65299162970032132</v>
      </c>
      <c r="AD30" s="14">
        <f>'5'!K30</f>
        <v>0.68377790090813007</v>
      </c>
      <c r="AE30" s="14">
        <f>'6'!AA30</f>
        <v>0.69430550558111614</v>
      </c>
      <c r="AF30" s="14">
        <f>'7'!X30</f>
        <v>0.87142539816694153</v>
      </c>
      <c r="AG30" s="14">
        <f>AC30*'A8-A'!AA31</f>
        <v>0.19733142833589154</v>
      </c>
      <c r="AH30" s="14">
        <f>AD30*'A8-A'!Y31</f>
        <v>0.2978540876162547</v>
      </c>
      <c r="AI30" s="14">
        <f>AE30*'A8-A'!U31</f>
        <v>0.10088591204102088</v>
      </c>
      <c r="AJ30" s="14">
        <f>AF30*'A8-A'!W31</f>
        <v>0.1018684324083929</v>
      </c>
      <c r="AK30" s="14">
        <f t="shared" ref="AK30:AK35" si="30">SUM(AG30:AJ30)</f>
        <v>0.69793986040156009</v>
      </c>
      <c r="AL30" s="14">
        <f>'4'!AB30</f>
        <v>0.83039494347179632</v>
      </c>
      <c r="AM30" s="14">
        <f>'5'!M30</f>
        <v>0.81654464972765084</v>
      </c>
      <c r="AN30" s="14">
        <f>'6'!AF30</f>
        <v>0.87937023755732391</v>
      </c>
      <c r="AO30" s="14">
        <f>'7'!AC30</f>
        <v>0.88772369601606116</v>
      </c>
      <c r="AP30" s="14">
        <f>'A8-A'!AJ31</f>
        <v>0.29104084227879756</v>
      </c>
      <c r="AQ30" s="14">
        <f>'A8-A'!AH31</f>
        <v>0.44038179204599531</v>
      </c>
      <c r="AR30" s="14">
        <f>'A8-A'!AD31</f>
        <v>0.15052249652132119</v>
      </c>
      <c r="AS30" s="14">
        <f>'A8-A'!AF31</f>
        <v>0.11805486915388591</v>
      </c>
      <c r="AT30" s="14">
        <f t="shared" si="23"/>
        <v>0.83843534820637422</v>
      </c>
      <c r="AU30" s="14">
        <f>'4'!AG30</f>
        <v>0.67840044957711221</v>
      </c>
      <c r="AV30" s="14">
        <f>'5'!O30</f>
        <v>0.77341088425276727</v>
      </c>
      <c r="AW30" s="14">
        <f>'6'!AK30</f>
        <v>0.89041056644716887</v>
      </c>
      <c r="AX30" s="14">
        <f>'7'!AH30</f>
        <v>0.89121002065530996</v>
      </c>
      <c r="AY30" s="14">
        <f>'A8-A'!AS31</f>
        <v>0.29269030067068602</v>
      </c>
      <c r="AZ30" s="14">
        <f>'A8-A'!AQ31</f>
        <v>0.43957793374180304</v>
      </c>
      <c r="BA30" s="14">
        <f>'A8-A'!AM31</f>
        <v>0.14346148965404895</v>
      </c>
      <c r="BB30" s="14">
        <f>'A8-A'!AO31</f>
        <v>0.12427027593346206</v>
      </c>
      <c r="BC30" s="14">
        <f t="shared" si="24"/>
        <v>0.77702613144282395</v>
      </c>
      <c r="BD30" s="14">
        <f>'4'!AL30</f>
        <v>0.64612656066230867</v>
      </c>
      <c r="BE30" s="14">
        <f>'5'!Q30</f>
        <v>0.75828636023311646</v>
      </c>
      <c r="BF30" s="14">
        <f>'6'!AP30</f>
        <v>0.87690493474582543</v>
      </c>
      <c r="BG30" s="14">
        <f>'7'!AM30</f>
        <v>0.85026459489992223</v>
      </c>
      <c r="BH30" s="14">
        <f>'A8-A'!BB31</f>
        <v>0.28722461113363895</v>
      </c>
      <c r="BI30" s="14">
        <f>'A8-A'!AZ31</f>
        <v>0.4409606711449548</v>
      </c>
      <c r="BJ30" s="14">
        <f>'A8-A'!AV31</f>
        <v>0.16083908191810881</v>
      </c>
      <c r="BK30" s="14">
        <f>'A8-A'!AX31</f>
        <v>0.1109756358032975</v>
      </c>
      <c r="BL30" s="14">
        <f t="shared" si="25"/>
        <v>0.75535715111183688</v>
      </c>
      <c r="BM30" s="14">
        <f>'4'!AQ30</f>
        <v>0.57263518284944581</v>
      </c>
      <c r="BN30" s="14">
        <f>'5'!S30</f>
        <v>0.72592415490735951</v>
      </c>
      <c r="BO30" s="14">
        <f>'6'!AU30</f>
        <v>0.85672889488254356</v>
      </c>
      <c r="BP30" s="14">
        <f>'7'!AR30</f>
        <v>0.82023147320113066</v>
      </c>
      <c r="BQ30" s="14">
        <f>BM30*'A8-A'!BK31</f>
        <v>0.17203514078374474</v>
      </c>
      <c r="BR30" s="14">
        <f>BN30*'A8-A'!BI31</f>
        <v>0.32748656595636333</v>
      </c>
      <c r="BS30" s="14">
        <f>BO30*'A8-A'!BE31</f>
        <v>0.11165263957781398</v>
      </c>
      <c r="BT30" s="14">
        <f>BP30*'A8-A'!BG31</f>
        <v>9.6884075763661689E-2</v>
      </c>
      <c r="BU30" s="14">
        <f t="shared" ref="BU30:BU35" si="31">SUM(BQ30:BT30)</f>
        <v>0.70805842208158376</v>
      </c>
      <c r="BV30" s="14">
        <f>'4'!AV30</f>
        <v>0.6331818166093649</v>
      </c>
      <c r="BW30" s="14">
        <f>'5'!U30</f>
        <v>0.78241764914477785</v>
      </c>
      <c r="BX30" s="14">
        <f>'6'!AZ30</f>
        <v>0.86011672272023609</v>
      </c>
      <c r="BY30" s="14">
        <f>'7'!AW30</f>
        <v>0.84565573848828379</v>
      </c>
      <c r="BZ30" s="14">
        <f>'A8-A'!BT31</f>
        <v>0.29998397992987602</v>
      </c>
      <c r="CA30" s="14">
        <f>'A8-A'!BR31</f>
        <v>0.46073416108682813</v>
      </c>
      <c r="CB30" s="14">
        <f>'A8-A'!BN31</f>
        <v>0.12198996603344274</v>
      </c>
      <c r="CC30" s="14">
        <f>'A8-A'!BP31</f>
        <v>0.11729189294985312</v>
      </c>
      <c r="CD30" s="14">
        <f t="shared" si="26"/>
        <v>0.75454511270458802</v>
      </c>
      <c r="CE30" s="14">
        <f>'4'!BA30</f>
        <v>0.76580817196507911</v>
      </c>
      <c r="CF30" s="14">
        <f>'5'!W30</f>
        <v>0.82298775436023053</v>
      </c>
      <c r="CG30" s="14">
        <f>'6'!BE30</f>
        <v>0.88746657728869038</v>
      </c>
      <c r="CH30" s="14">
        <f>'7'!BB30</f>
        <v>0.90043852705332139</v>
      </c>
      <c r="CI30" s="14">
        <f>'A8-A'!CC31</f>
        <v>0.29383606029343834</v>
      </c>
      <c r="CJ30" s="14">
        <f>'A8-A'!CA31</f>
        <v>0.43564898505796512</v>
      </c>
      <c r="CK30" s="14">
        <f>'A8-A'!BW31</f>
        <v>0.15421869515295553</v>
      </c>
      <c r="CL30" s="14">
        <f>'A8-A'!BY31</f>
        <v>0.11629625949564107</v>
      </c>
      <c r="CM30" s="14">
        <f t="shared" si="27"/>
        <v>0.8251374062362945</v>
      </c>
      <c r="CN30" s="14">
        <f>'4'!BF30</f>
        <v>0.84618189441859881</v>
      </c>
      <c r="CO30" s="14">
        <f>'5'!Y30</f>
        <v>0.83026454094174906</v>
      </c>
      <c r="CP30" s="14">
        <f>'6'!BJ30</f>
        <v>0.87011768284099189</v>
      </c>
      <c r="CQ30" s="14">
        <f>'7'!BG30</f>
        <v>0.89561379914699268</v>
      </c>
      <c r="CR30" s="14">
        <f>CN30*'A8-A'!CL31</f>
        <v>0.24508599253922098</v>
      </c>
      <c r="CS30" s="14">
        <f>CO30*'A8-A'!CJ31</f>
        <v>0.3650745093466774</v>
      </c>
      <c r="CT30" s="14">
        <f>CP30*'A8-A'!CF31</f>
        <v>0.13922751445479359</v>
      </c>
      <c r="CU30" s="14">
        <f>CQ30*'A8-A'!CH31</f>
        <v>9.9094182522774382E-2</v>
      </c>
      <c r="CV30" s="14">
        <f t="shared" ref="CV30:CV35" si="32">SUM(CR30:CU30)</f>
        <v>0.84848219886346643</v>
      </c>
      <c r="CW30" s="14">
        <f>'4'!BK30</f>
        <v>0.64985072403653288</v>
      </c>
      <c r="CX30" s="14">
        <f>'5'!AA30</f>
        <v>0.75491530254439665</v>
      </c>
      <c r="CY30" s="14">
        <f>'6'!BO30</f>
        <v>0.72090402398305953</v>
      </c>
      <c r="CZ30" s="14">
        <f>'7'!BL30</f>
        <v>0.77525464728240112</v>
      </c>
      <c r="DA30" s="14">
        <f>'A8-A'!CU31</f>
        <v>0.3110388751172834</v>
      </c>
      <c r="DB30" s="14">
        <f>'A8-A'!CS31</f>
        <v>0.4515977351266226</v>
      </c>
      <c r="DC30" s="14">
        <f>'A8-A'!CO31</f>
        <v>0.13029484305941264</v>
      </c>
      <c r="DD30" s="14">
        <f>'A8-A'!CQ31</f>
        <v>0.10706854669668145</v>
      </c>
      <c r="DE30" s="14">
        <f t="shared" si="28"/>
        <v>0.71998234411010087</v>
      </c>
      <c r="DF30" s="14">
        <f>'4'!BP30</f>
        <v>0.70004749088284013</v>
      </c>
      <c r="DG30" s="14">
        <f>'5'!AC30</f>
        <v>0.81306491325122143</v>
      </c>
      <c r="DH30" s="14">
        <f>'6'!BT30</f>
        <v>0.83566674607460456</v>
      </c>
      <c r="DI30" s="14">
        <f>'7'!BQ30</f>
        <v>0.88053517524287328</v>
      </c>
      <c r="DJ30" s="14">
        <f>DF30*'A8-A'!DD31</f>
        <v>0.20336282313578183</v>
      </c>
      <c r="DK30" s="14">
        <f>DG30*'A8-A'!DB31</f>
        <v>0.36034903886185171</v>
      </c>
      <c r="DL30" s="14">
        <f>DH30*'A8-A'!CX31</f>
        <v>0.12565359983005275</v>
      </c>
      <c r="DM30" s="14">
        <f>DI30*'A8-A'!CZ31</f>
        <v>0.10208901772131147</v>
      </c>
      <c r="DN30" s="14">
        <f t="shared" ref="DN30:DN35" si="33">SUM(DJ30:DM30)</f>
        <v>0.79145447954899784</v>
      </c>
      <c r="DO30" s="14">
        <f>'4'!BU30</f>
        <v>0.67527490995303774</v>
      </c>
      <c r="DP30" s="14">
        <f>'5'!AE30</f>
        <v>0.80474507835852138</v>
      </c>
      <c r="DQ30" s="14">
        <f>'6'!BY30</f>
        <v>0.82104577640145038</v>
      </c>
      <c r="DR30" s="14">
        <f>'7'!BV30</f>
        <v>0.7993782868140451</v>
      </c>
      <c r="DS30" s="14">
        <f>DO30*'A8-A'!DM31</f>
        <v>0.19871707181177553</v>
      </c>
      <c r="DT30" s="14">
        <f>DP30*'A8-A'!DK31</f>
        <v>0.35613819969633037</v>
      </c>
      <c r="DU30" s="14">
        <f>DQ30*'A8-A'!DG31</f>
        <v>0.12575614051688389</v>
      </c>
      <c r="DV30" s="14">
        <f>DR30*'A8-A'!DI31</f>
        <v>8.7940033508062204E-2</v>
      </c>
      <c r="DW30" s="14">
        <f t="shared" ref="DW30:DW35" si="34">SUM(DS30:DV30)</f>
        <v>0.76855144553305199</v>
      </c>
      <c r="DX30" s="14">
        <f>'4'!BZ30</f>
        <v>0.68942178976443524</v>
      </c>
      <c r="DY30" s="14">
        <f>'5'!AG30</f>
        <v>0.26550553494550422</v>
      </c>
      <c r="DZ30" s="14">
        <f>'6'!CD30</f>
        <v>0.3774066292459633</v>
      </c>
      <c r="EA30" s="14">
        <f>'7'!CA30</f>
        <v>0.58797805744142906</v>
      </c>
      <c r="EB30" s="14">
        <f>DX30*'A8-A'!DV31</f>
        <v>0.20004013977511306</v>
      </c>
      <c r="EC30" s="14">
        <f>DY30*'A8-A'!DT31</f>
        <v>0.11453279576659242</v>
      </c>
      <c r="ED30" s="14">
        <f>DZ30*'A8-A'!DP31</f>
        <v>6.4055342388629338E-2</v>
      </c>
      <c r="EE30" s="14">
        <f>EA30*'A8-A'!DR31</f>
        <v>6.3938085894849672E-2</v>
      </c>
      <c r="EF30" s="14">
        <f t="shared" ref="EF30:EF35" si="35">SUM(EB30:EE30)</f>
        <v>0.44256636382518449</v>
      </c>
    </row>
    <row r="31" spans="1:136" ht="12.75" customHeight="1">
      <c r="A31" s="6">
        <v>2007</v>
      </c>
      <c r="B31" s="14">
        <f>'4'!H31</f>
        <v>0.72886730230342955</v>
      </c>
      <c r="C31" s="14">
        <f>'5'!E31</f>
        <v>0.74100418022690229</v>
      </c>
      <c r="D31" s="14">
        <f>'6'!L31</f>
        <v>0.70172626765121349</v>
      </c>
      <c r="E31" s="14">
        <f>'7'!I31</f>
        <v>0.89594101066055365</v>
      </c>
      <c r="F31" s="14">
        <f>'A8-A'!AA32</f>
        <v>0.30189178214583468</v>
      </c>
      <c r="G31" s="14">
        <f>'A8-A'!Y32</f>
        <v>0.43453856620851511</v>
      </c>
      <c r="H31" s="14">
        <f>'A8-A'!U32</f>
        <v>0.14495050696129949</v>
      </c>
      <c r="I31" s="14">
        <f>'A8-A'!W32</f>
        <v>0.11861914468435081</v>
      </c>
      <c r="J31" s="14">
        <f t="shared" si="14"/>
        <v>0.75002527748681502</v>
      </c>
      <c r="K31" s="14">
        <f>'4'!M31</f>
        <v>0.73350104013237061</v>
      </c>
      <c r="L31" s="14">
        <f>'5'!G31</f>
        <v>0.71117898021269121</v>
      </c>
      <c r="M31" s="14">
        <f>'6'!Q31</f>
        <v>0.82754063283778923</v>
      </c>
      <c r="N31" s="14">
        <f>'7'!N31</f>
        <v>0.49692668610118013</v>
      </c>
      <c r="O31" s="14">
        <f>K31*'A8-A'!I32</f>
        <v>0.21569168818602641</v>
      </c>
      <c r="P31" s="14">
        <f>L31*'A8-A'!G32</f>
        <v>0.31014753644102955</v>
      </c>
      <c r="Q31" s="14">
        <f>M31*'A8-A'!C32</f>
        <v>0.1333392265208744</v>
      </c>
      <c r="R31" s="14">
        <f>N31*'A8-A'!E32</f>
        <v>5.402177609672975E-2</v>
      </c>
      <c r="S31" s="14">
        <f t="shared" si="29"/>
        <v>0.71320022724466015</v>
      </c>
      <c r="T31" s="14">
        <f>'4'!R31</f>
        <v>0.68719545260221959</v>
      </c>
      <c r="U31" s="14">
        <f>'5'!I31</f>
        <v>0.7510430107107926</v>
      </c>
      <c r="V31" s="14">
        <f>'6'!V31</f>
        <v>0.83831654949264611</v>
      </c>
      <c r="W31" s="14">
        <f>'7'!S31</f>
        <v>0.84810587995301912</v>
      </c>
      <c r="X31" s="14">
        <f>'A8-A'!R32</f>
        <v>0.28873352923706525</v>
      </c>
      <c r="Y31" s="14">
        <f>'A8-A'!P32</f>
        <v>0.43755378319298954</v>
      </c>
      <c r="Z31" s="14">
        <f>'A8-A'!L32</f>
        <v>0.1593570878388868</v>
      </c>
      <c r="AA31" s="14">
        <f>'A8-A'!N32</f>
        <v>0.11435559973105851</v>
      </c>
      <c r="AB31" s="14">
        <f t="shared" si="22"/>
        <v>0.75761541953441824</v>
      </c>
      <c r="AC31" s="14">
        <f>'4'!W31</f>
        <v>0.66043868731716238</v>
      </c>
      <c r="AD31" s="14">
        <f>'5'!K31</f>
        <v>0.69025968183856967</v>
      </c>
      <c r="AE31" s="14">
        <f>'6'!AA31</f>
        <v>0.69954120827263944</v>
      </c>
      <c r="AF31" s="14">
        <f>'7'!X31</f>
        <v>0.87314157654972968</v>
      </c>
      <c r="AG31" s="14">
        <f>AC31*'A8-A'!AA32</f>
        <v>0.19938101231223382</v>
      </c>
      <c r="AH31" s="14">
        <f>AD31*'A8-A'!Y32</f>
        <v>0.29994445245767787</v>
      </c>
      <c r="AI31" s="14">
        <f>AE31*'A8-A'!U32</f>
        <v>0.10139885277943908</v>
      </c>
      <c r="AJ31" s="14">
        <f>AF31*'A8-A'!W32</f>
        <v>0.10357130699867455</v>
      </c>
      <c r="AK31" s="14">
        <f t="shared" si="30"/>
        <v>0.7042956245480253</v>
      </c>
      <c r="AL31" s="14">
        <f>'4'!AB31</f>
        <v>0.83050257083476609</v>
      </c>
      <c r="AM31" s="14">
        <f>'5'!M31</f>
        <v>0.81450551516938985</v>
      </c>
      <c r="AN31" s="14">
        <f>'6'!AF31</f>
        <v>0.87707765151986827</v>
      </c>
      <c r="AO31" s="14">
        <f>'7'!AC31</f>
        <v>0.90319088861062302</v>
      </c>
      <c r="AP31" s="14">
        <f>'A8-A'!AJ32</f>
        <v>0.29073582431491063</v>
      </c>
      <c r="AQ31" s="14">
        <f>'A8-A'!AH32</f>
        <v>0.44039264425870939</v>
      </c>
      <c r="AR31" s="14">
        <f>'A8-A'!AD32</f>
        <v>0.15052620580762688</v>
      </c>
      <c r="AS31" s="14">
        <f>'A8-A'!AF32</f>
        <v>0.11834532561875297</v>
      </c>
      <c r="AT31" s="14">
        <f t="shared" si="23"/>
        <v>0.8390706780065128</v>
      </c>
      <c r="AU31" s="14">
        <f>'4'!AG31</f>
        <v>0.69772967676343989</v>
      </c>
      <c r="AV31" s="14">
        <f>'5'!O31</f>
        <v>0.77975720842701712</v>
      </c>
      <c r="AW31" s="14">
        <f>'6'!AK31</f>
        <v>0.8723204527852122</v>
      </c>
      <c r="AX31" s="14">
        <f>'7'!AH31</f>
        <v>0.89736235825398425</v>
      </c>
      <c r="AY31" s="14">
        <f>'A8-A'!AS32</f>
        <v>0.29231327113653588</v>
      </c>
      <c r="AZ31" s="14">
        <f>'A8-A'!AQ32</f>
        <v>0.43942517883270099</v>
      </c>
      <c r="BA31" s="14">
        <f>'A8-A'!AM32</f>
        <v>0.14341163627168008</v>
      </c>
      <c r="BB31" s="14">
        <f>'A8-A'!AO32</f>
        <v>0.12484991375908308</v>
      </c>
      <c r="BC31" s="14">
        <f t="shared" si="24"/>
        <v>0.78373711146872627</v>
      </c>
      <c r="BD31" s="14">
        <f>'4'!AL31</f>
        <v>0.66857702087133863</v>
      </c>
      <c r="BE31" s="14">
        <f>'5'!Q31</f>
        <v>0.76475187588867299</v>
      </c>
      <c r="BF31" s="14">
        <f>'6'!AP31</f>
        <v>0.88631472879145468</v>
      </c>
      <c r="BG31" s="14">
        <f>'7'!AM31</f>
        <v>0.86141975438804497</v>
      </c>
      <c r="BH31" s="14">
        <f>'A8-A'!BB32</f>
        <v>0.28680762427856099</v>
      </c>
      <c r="BI31" s="14">
        <f>'A8-A'!AZ32</f>
        <v>0.44028254058090394</v>
      </c>
      <c r="BJ31" s="14">
        <f>'A8-A'!AV32</f>
        <v>0.16059173582926298</v>
      </c>
      <c r="BK31" s="14">
        <f>'A8-A'!AX32</f>
        <v>0.11231809931127208</v>
      </c>
      <c r="BL31" s="14">
        <f t="shared" si="25"/>
        <v>0.76754773614333371</v>
      </c>
      <c r="BM31" s="14">
        <f>'4'!AQ31</f>
        <v>0.61694911139026332</v>
      </c>
      <c r="BN31" s="14">
        <f>'5'!S31</f>
        <v>0.73328439093533637</v>
      </c>
      <c r="BO31" s="14">
        <f>'6'!AU31</f>
        <v>0.82454001137108612</v>
      </c>
      <c r="BP31" s="14">
        <f>'7'!AR31</f>
        <v>0.83687516544175489</v>
      </c>
      <c r="BQ31" s="14">
        <f>BM31*'A8-A'!BK32</f>
        <v>0.18449189611606545</v>
      </c>
      <c r="BR31" s="14">
        <f>BN31*'A8-A'!BI32</f>
        <v>0.33070136357406632</v>
      </c>
      <c r="BS31" s="14">
        <f>BO31*'A8-A'!BE32</f>
        <v>0.10742333191465528</v>
      </c>
      <c r="BT31" s="14">
        <f>BP31*'A8-A'!BG32</f>
        <v>0.10016698958737119</v>
      </c>
      <c r="BU31" s="14">
        <f t="shared" si="31"/>
        <v>0.72278358119215813</v>
      </c>
      <c r="BV31" s="14">
        <f>'4'!AV31</f>
        <v>0.65212905924620135</v>
      </c>
      <c r="BW31" s="14">
        <f>'5'!U31</f>
        <v>0.78911661102304509</v>
      </c>
      <c r="BX31" s="14">
        <f>'6'!AZ31</f>
        <v>0.86259812074140485</v>
      </c>
      <c r="BY31" s="14">
        <f>'7'!AW31</f>
        <v>0.83194250178808093</v>
      </c>
      <c r="BZ31" s="14">
        <f>'A8-A'!BT32</f>
        <v>0.2984927111067302</v>
      </c>
      <c r="CA31" s="14">
        <f>'A8-A'!BR32</f>
        <v>0.46091580129775678</v>
      </c>
      <c r="CB31" s="14">
        <f>'A8-A'!BN32</f>
        <v>0.12203805945701095</v>
      </c>
      <c r="CC31" s="14">
        <f>'A8-A'!BP32</f>
        <v>0.11855342813850218</v>
      </c>
      <c r="CD31" s="14">
        <f t="shared" si="26"/>
        <v>0.7622715223205816</v>
      </c>
      <c r="CE31" s="14">
        <f>'4'!BA31</f>
        <v>0.78412320022618875</v>
      </c>
      <c r="CF31" s="14">
        <f>'5'!W31</f>
        <v>0.82480989969500318</v>
      </c>
      <c r="CG31" s="14">
        <f>'6'!BE31</f>
        <v>0.86068987740849867</v>
      </c>
      <c r="CH31" s="14">
        <f>'7'!BB31</f>
        <v>0.88538149029867119</v>
      </c>
      <c r="CI31" s="14">
        <f>'A8-A'!CC32</f>
        <v>0.29318303590143829</v>
      </c>
      <c r="CJ31" s="14">
        <f>'A8-A'!CA32</f>
        <v>0.43492529491588189</v>
      </c>
      <c r="CK31" s="14">
        <f>'A8-A'!BW32</f>
        <v>0.15396251057951438</v>
      </c>
      <c r="CL31" s="14">
        <f>'A8-A'!BY32</f>
        <v>0.11792915860316547</v>
      </c>
      <c r="CM31" s="14">
        <f t="shared" si="27"/>
        <v>0.82554857778737956</v>
      </c>
      <c r="CN31" s="14">
        <f>'4'!BF31</f>
        <v>0.87082745014712515</v>
      </c>
      <c r="CO31" s="14">
        <f>'5'!Y31</f>
        <v>0.83232824429641339</v>
      </c>
      <c r="CP31" s="14">
        <f>'6'!BJ31</f>
        <v>0.8546450257911975</v>
      </c>
      <c r="CQ31" s="14">
        <f>'7'!BG31</f>
        <v>0.91172320943825824</v>
      </c>
      <c r="CR31" s="14">
        <f>CN31*'A8-A'!CL32</f>
        <v>0.25263297362020865</v>
      </c>
      <c r="CS31" s="14">
        <f>CO31*'A8-A'!CJ32</f>
        <v>0.36527141137746166</v>
      </c>
      <c r="CT31" s="14">
        <f>CP31*'A8-A'!CF32</f>
        <v>0.13648624175049121</v>
      </c>
      <c r="CU31" s="14">
        <f>CQ31*'A8-A'!CH32</f>
        <v>0.10151021908238549</v>
      </c>
      <c r="CV31" s="14">
        <f t="shared" si="32"/>
        <v>0.85590084583054693</v>
      </c>
      <c r="CW31" s="14">
        <f>'4'!BK31</f>
        <v>0.65575507763518481</v>
      </c>
      <c r="CX31" s="14">
        <f>'5'!AA31</f>
        <v>0.7581132001989539</v>
      </c>
      <c r="CY31" s="14">
        <f>'6'!BO31</f>
        <v>0.70904845555478269</v>
      </c>
      <c r="CZ31" s="14">
        <f>'7'!BL31</f>
        <v>0.79075422060116662</v>
      </c>
      <c r="DA31" s="14">
        <f>'A8-A'!CU32</f>
        <v>0.31083239758537518</v>
      </c>
      <c r="DB31" s="14">
        <f>'A8-A'!CS32</f>
        <v>0.45083474423734565</v>
      </c>
      <c r="DC31" s="14">
        <f>'A8-A'!CO32</f>
        <v>0.1300747051569357</v>
      </c>
      <c r="DD31" s="14">
        <f>'A8-A'!CQ32</f>
        <v>0.10825815302034346</v>
      </c>
      <c r="DE31" s="14">
        <f t="shared" si="28"/>
        <v>0.72344855393837182</v>
      </c>
      <c r="DF31" s="14">
        <f>'4'!BP31</f>
        <v>0.71861670997998073</v>
      </c>
      <c r="DG31" s="14">
        <f>'5'!AC31</f>
        <v>0.82012725694291477</v>
      </c>
      <c r="DH31" s="14">
        <f>'6'!BT31</f>
        <v>0.85454924165434154</v>
      </c>
      <c r="DI31" s="14">
        <f>'7'!BQ31</f>
        <v>0.88792877393601699</v>
      </c>
      <c r="DJ31" s="14">
        <f>DF31*'A8-A'!DD32</f>
        <v>0.20908875162173321</v>
      </c>
      <c r="DK31" s="14">
        <f>DG31*'A8-A'!DB32</f>
        <v>0.36337170830959381</v>
      </c>
      <c r="DL31" s="14">
        <f>DH31*'A8-A'!CX32</f>
        <v>0.12845488494854226</v>
      </c>
      <c r="DM31" s="14">
        <f>DI31*'A8-A'!CZ32</f>
        <v>0.10269216252702747</v>
      </c>
      <c r="DN31" s="14">
        <f t="shared" si="33"/>
        <v>0.80360750740689679</v>
      </c>
      <c r="DO31" s="14">
        <f>'4'!BU31</f>
        <v>0.67782423018194604</v>
      </c>
      <c r="DP31" s="14">
        <f>'5'!AE31</f>
        <v>0.80060680633334913</v>
      </c>
      <c r="DQ31" s="14">
        <f>'6'!BY31</f>
        <v>0.81715243961598816</v>
      </c>
      <c r="DR31" s="14">
        <f>'7'!BV31</f>
        <v>0.80132113026625806</v>
      </c>
      <c r="DS31" s="14">
        <f>DO31*'A8-A'!DM32</f>
        <v>0.19961897751029026</v>
      </c>
      <c r="DT31" s="14">
        <f>DP31*'A8-A'!DK32</f>
        <v>0.35373351273900666</v>
      </c>
      <c r="DU31" s="14">
        <f>DQ31*'A8-A'!DG32</f>
        <v>0.12495729343701882</v>
      </c>
      <c r="DV31" s="14">
        <f>DR31*'A8-A'!DI32</f>
        <v>8.8746837274577953E-2</v>
      </c>
      <c r="DW31" s="14">
        <f t="shared" si="34"/>
        <v>0.76705662096089366</v>
      </c>
      <c r="DX31" s="14">
        <f>'4'!BZ31</f>
        <v>0.68889349957059998</v>
      </c>
      <c r="DY31" s="14">
        <f>'5'!AG31</f>
        <v>0.26140512822586637</v>
      </c>
      <c r="DZ31" s="14">
        <f>'6'!CD31</f>
        <v>0.39112474543164361</v>
      </c>
      <c r="EA31" s="14">
        <f>'7'!CA31</f>
        <v>0.59023257184024602</v>
      </c>
      <c r="EB31" s="14">
        <f>DX31*'A8-A'!DV32</f>
        <v>0.19963776315133586</v>
      </c>
      <c r="EC31" s="14">
        <f>DY31*'A8-A'!DT32</f>
        <v>0.11256405015053594</v>
      </c>
      <c r="ED31" s="14">
        <f>DZ31*'A8-A'!DP32</f>
        <v>6.6265953413981102E-2</v>
      </c>
      <c r="EE31" s="14">
        <f>EA31*'A8-A'!DR32</f>
        <v>6.5025694873616244E-2</v>
      </c>
      <c r="EF31" s="14">
        <f t="shared" si="35"/>
        <v>0.44349346158946917</v>
      </c>
    </row>
    <row r="32" spans="1:136" ht="12.75" customHeight="1">
      <c r="A32" s="6">
        <v>2008</v>
      </c>
      <c r="B32" s="14">
        <f>'4'!H32</f>
        <v>0.73045452837090652</v>
      </c>
      <c r="C32" s="14">
        <f>'5'!E32</f>
        <v>0.74309734015332418</v>
      </c>
      <c r="D32" s="14">
        <f>'6'!L32</f>
        <v>0.73973484728203887</v>
      </c>
      <c r="E32" s="14">
        <f>'7'!I32</f>
        <v>0.89649572414925882</v>
      </c>
      <c r="F32" s="14">
        <f>'A8-A'!AA33</f>
        <v>0.30137777800744359</v>
      </c>
      <c r="G32" s="14">
        <f>'A8-A'!Y33</f>
        <v>0.43373962061863053</v>
      </c>
      <c r="H32" s="14">
        <f>'A8-A'!U33</f>
        <v>0.14468399996446671</v>
      </c>
      <c r="I32" s="14">
        <f>'A8-A'!W33</f>
        <v>0.12019860140945916</v>
      </c>
      <c r="J32" s="14">
        <f t="shared" si="14"/>
        <v>0.75723884992688584</v>
      </c>
      <c r="K32" s="14">
        <f>'4'!M32</f>
        <v>0.73620695432092365</v>
      </c>
      <c r="L32" s="14">
        <f>'5'!G32</f>
        <v>0.71245524465970345</v>
      </c>
      <c r="M32" s="14">
        <f>'6'!Q32</f>
        <v>0.83263473995147308</v>
      </c>
      <c r="N32" s="14">
        <f>'7'!N32</f>
        <v>0.38118019754203597</v>
      </c>
      <c r="O32" s="14">
        <f>K32*'A8-A'!I33</f>
        <v>0.2165207702635556</v>
      </c>
      <c r="P32" s="14">
        <f>L32*'A8-A'!G33</f>
        <v>0.31045353445459212</v>
      </c>
      <c r="Q32" s="14">
        <f>M32*'A8-A'!C33</f>
        <v>0.13405182419273692</v>
      </c>
      <c r="R32" s="14">
        <f>N32*'A8-A'!E33</f>
        <v>4.1605088141320294E-2</v>
      </c>
      <c r="S32" s="14">
        <f t="shared" si="29"/>
        <v>0.70263121705220477</v>
      </c>
      <c r="T32" s="14">
        <f>'4'!R32</f>
        <v>0.70263326944752791</v>
      </c>
      <c r="U32" s="14">
        <f>'5'!I32</f>
        <v>0.75780664655139407</v>
      </c>
      <c r="V32" s="14">
        <f>'6'!V32</f>
        <v>0.79348252245255313</v>
      </c>
      <c r="W32" s="14">
        <f>'7'!S32</f>
        <v>0.86299561629928423</v>
      </c>
      <c r="X32" s="14">
        <f>'A8-A'!R33</f>
        <v>0.28853317414262708</v>
      </c>
      <c r="Y32" s="14">
        <f>'A8-A'!P33</f>
        <v>0.43683035850105473</v>
      </c>
      <c r="Z32" s="14">
        <f>'A8-A'!L33</f>
        <v>0.15909361656608415</v>
      </c>
      <c r="AA32" s="14">
        <f>'A8-A'!N33</f>
        <v>0.11554285079023399</v>
      </c>
      <c r="AB32" s="14">
        <f t="shared" si="22"/>
        <v>0.75971693448508448</v>
      </c>
      <c r="AC32" s="14">
        <f>'4'!W32</f>
        <v>0.6620204922790538</v>
      </c>
      <c r="AD32" s="14">
        <f>'5'!K32</f>
        <v>0.69359902351839353</v>
      </c>
      <c r="AE32" s="14">
        <f>'6'!AA32</f>
        <v>0.73087725702882111</v>
      </c>
      <c r="AF32" s="14">
        <f>'7'!X32</f>
        <v>0.8618730845268946</v>
      </c>
      <c r="AG32" s="14">
        <f>AC32*'A8-A'!AA33</f>
        <v>0.1995182649584552</v>
      </c>
      <c r="AH32" s="14">
        <f>AD32*'A8-A'!Y33</f>
        <v>0.30084137732232058</v>
      </c>
      <c r="AI32" s="14">
        <f>AE32*'A8-A'!U33</f>
        <v>0.10574624502998747</v>
      </c>
      <c r="AJ32" s="14">
        <f>AF32*'A8-A'!W33</f>
        <v>0.1035959393525893</v>
      </c>
      <c r="AK32" s="14">
        <f t="shared" si="30"/>
        <v>0.70970182666335246</v>
      </c>
      <c r="AL32" s="14">
        <f>'4'!AB32</f>
        <v>0.84061933762184182</v>
      </c>
      <c r="AM32" s="14">
        <f>'5'!M32</f>
        <v>0.81719535098888696</v>
      </c>
      <c r="AN32" s="14">
        <f>'6'!AF32</f>
        <v>0.9007517448468495</v>
      </c>
      <c r="AO32" s="14">
        <f>'7'!AC32</f>
        <v>0.90267279702336622</v>
      </c>
      <c r="AP32" s="14">
        <f>'A8-A'!AJ33</f>
        <v>0.29036984935116028</v>
      </c>
      <c r="AQ32" s="14">
        <f>'A8-A'!AH33</f>
        <v>0.44060929791248776</v>
      </c>
      <c r="AR32" s="14">
        <f>'A8-A'!AD33</f>
        <v>0.1506002580264883</v>
      </c>
      <c r="AS32" s="14">
        <f>'A8-A'!AF33</f>
        <v>0.11842059470986377</v>
      </c>
      <c r="AT32" s="14">
        <f t="shared" si="23"/>
        <v>0.84670287492715701</v>
      </c>
      <c r="AU32" s="14">
        <f>'4'!AG32</f>
        <v>0.71125230042110443</v>
      </c>
      <c r="AV32" s="14">
        <f>'5'!O32</f>
        <v>0.77701400066494841</v>
      </c>
      <c r="AW32" s="14">
        <f>'6'!AK32</f>
        <v>0.83983499186726296</v>
      </c>
      <c r="AX32" s="14">
        <f>'7'!AH32</f>
        <v>0.88897575068526513</v>
      </c>
      <c r="AY32" s="14">
        <f>'A8-A'!AS33</f>
        <v>0.29217011898732598</v>
      </c>
      <c r="AZ32" s="14">
        <f>'A8-A'!AQ33</f>
        <v>0.43887470799538109</v>
      </c>
      <c r="BA32" s="14">
        <f>'A8-A'!AM33</f>
        <v>0.14323198356331776</v>
      </c>
      <c r="BB32" s="14">
        <f>'A8-A'!AO33</f>
        <v>0.12572318945397518</v>
      </c>
      <c r="BC32" s="14">
        <f t="shared" si="24"/>
        <v>0.7808745603686198</v>
      </c>
      <c r="BD32" s="14">
        <f>'4'!AL32</f>
        <v>0.68583208717938571</v>
      </c>
      <c r="BE32" s="14">
        <f>'5'!Q32</f>
        <v>0.76150612337730783</v>
      </c>
      <c r="BF32" s="14">
        <f>'6'!AP32</f>
        <v>0.8726098868334663</v>
      </c>
      <c r="BG32" s="14">
        <f>'7'!AM32</f>
        <v>0.89913790129781224</v>
      </c>
      <c r="BH32" s="14">
        <f>'A8-A'!BB33</f>
        <v>0.28614450202703756</v>
      </c>
      <c r="BI32" s="14">
        <f>'A8-A'!AZ33</f>
        <v>0.43991685269326553</v>
      </c>
      <c r="BJ32" s="14">
        <f>'A8-A'!AV33</f>
        <v>0.16045835226931052</v>
      </c>
      <c r="BK32" s="14">
        <f>'A8-A'!AX33</f>
        <v>0.1134802930103864</v>
      </c>
      <c r="BL32" s="14">
        <f t="shared" si="25"/>
        <v>0.77329843527413111</v>
      </c>
      <c r="BM32" s="14">
        <f>'4'!AQ32</f>
        <v>0.64809967748664044</v>
      </c>
      <c r="BN32" s="14">
        <f>'5'!S32</f>
        <v>0.73047716284065911</v>
      </c>
      <c r="BO32" s="14">
        <f>'6'!AU32</f>
        <v>0.83719947688698004</v>
      </c>
      <c r="BP32" s="14">
        <f>'7'!AR32</f>
        <v>0.8527255299393921</v>
      </c>
      <c r="BQ32" s="14">
        <f>BM32*'A8-A'!BK33</f>
        <v>0.19323066136033445</v>
      </c>
      <c r="BR32" s="14">
        <f>BN32*'A8-A'!BI33</f>
        <v>0.3287716744185093</v>
      </c>
      <c r="BS32" s="14">
        <f>BO32*'A8-A'!BE33</f>
        <v>0.10885290841726022</v>
      </c>
      <c r="BT32" s="14">
        <f>BP32*'A8-A'!BG33</f>
        <v>0.10382117119881504</v>
      </c>
      <c r="BU32" s="14">
        <f t="shared" si="31"/>
        <v>0.73467641539491901</v>
      </c>
      <c r="BV32" s="14">
        <f>'4'!AV32</f>
        <v>0.63739405307411379</v>
      </c>
      <c r="BW32" s="14">
        <f>'5'!U32</f>
        <v>0.78249037489784612</v>
      </c>
      <c r="BX32" s="14">
        <f>'6'!AZ32</f>
        <v>0.85044077916762029</v>
      </c>
      <c r="BY32" s="14">
        <f>'7'!AW32</f>
        <v>0.84503510794104908</v>
      </c>
      <c r="BZ32" s="14">
        <f>'A8-A'!BT33</f>
        <v>0.29789469385558254</v>
      </c>
      <c r="CA32" s="14">
        <f>'A8-A'!BR33</f>
        <v>0.46040459027595593</v>
      </c>
      <c r="CB32" s="14">
        <f>'A8-A'!BN33</f>
        <v>0.12190270458113568</v>
      </c>
      <c r="CC32" s="14">
        <f>'A8-A'!BP33</f>
        <v>0.11979801128732583</v>
      </c>
      <c r="CD32" s="14">
        <f t="shared" si="26"/>
        <v>0.75504302322153372</v>
      </c>
      <c r="CE32" s="14">
        <f>'4'!BA32</f>
        <v>0.79887529779685451</v>
      </c>
      <c r="CF32" s="14">
        <f>'5'!W32</f>
        <v>0.82336370709176931</v>
      </c>
      <c r="CG32" s="14">
        <f>'6'!BE32</f>
        <v>0.87333745245040206</v>
      </c>
      <c r="CH32" s="14">
        <f>'7'!BB32</f>
        <v>0.89421603121887272</v>
      </c>
      <c r="CI32" s="14">
        <f>'A8-A'!CC33</f>
        <v>0.29250248788527927</v>
      </c>
      <c r="CJ32" s="14">
        <f>'A8-A'!CA33</f>
        <v>0.43442783640611488</v>
      </c>
      <c r="CK32" s="14">
        <f>'A8-A'!BW33</f>
        <v>0.15378641146095728</v>
      </c>
      <c r="CL32" s="14">
        <f>'A8-A'!BY33</f>
        <v>0.11928326424764857</v>
      </c>
      <c r="CM32" s="14">
        <f t="shared" si="27"/>
        <v>0.83233756591603481</v>
      </c>
      <c r="CN32" s="14">
        <f>'4'!BF32</f>
        <v>0.8362582888718284</v>
      </c>
      <c r="CO32" s="14">
        <f>'5'!Y32</f>
        <v>0.83856132659675098</v>
      </c>
      <c r="CP32" s="14">
        <f>'6'!BJ32</f>
        <v>0.87067582567072865</v>
      </c>
      <c r="CQ32" s="14">
        <f>'7'!BG32</f>
        <v>0.90864164385155388</v>
      </c>
      <c r="CR32" s="14">
        <f>CN32*'A8-A'!CL33</f>
        <v>0.24287454743708611</v>
      </c>
      <c r="CS32" s="14">
        <f>CO32*'A8-A'!CJ33</f>
        <v>0.3676053152637116</v>
      </c>
      <c r="CT32" s="14">
        <f>CP32*'A8-A'!CF33</f>
        <v>0.13889464269936225</v>
      </c>
      <c r="CU32" s="14">
        <f>CQ32*'A8-A'!CH33</f>
        <v>0.10146679328434195</v>
      </c>
      <c r="CV32" s="14">
        <f t="shared" si="32"/>
        <v>0.85084129868450187</v>
      </c>
      <c r="CW32" s="14">
        <f>'4'!BK32</f>
        <v>0.57265372404315795</v>
      </c>
      <c r="CX32" s="14">
        <f>'5'!AA32</f>
        <v>0.75427368617073987</v>
      </c>
      <c r="CY32" s="14">
        <f>'6'!BO32</f>
        <v>0.71216406027083901</v>
      </c>
      <c r="CZ32" s="14">
        <f>'7'!BL32</f>
        <v>0.77853049721432688</v>
      </c>
      <c r="DA32" s="14">
        <f>'A8-A'!CU33</f>
        <v>0.31008557523005914</v>
      </c>
      <c r="DB32" s="14">
        <f>'A8-A'!CS33</f>
        <v>0.45054087842364748</v>
      </c>
      <c r="DC32" s="14">
        <f>'A8-A'!CO33</f>
        <v>0.12998991908052726</v>
      </c>
      <c r="DD32" s="14">
        <f>'A8-A'!CQ33</f>
        <v>0.10938362726576603</v>
      </c>
      <c r="DE32" s="14">
        <f t="shared" si="28"/>
        <v>0.69513542685575547</v>
      </c>
      <c r="DF32" s="14">
        <f>'4'!BP32</f>
        <v>0.72090617956168468</v>
      </c>
      <c r="DG32" s="14">
        <f>'5'!AC32</f>
        <v>0.81823125545923914</v>
      </c>
      <c r="DH32" s="14">
        <f>'6'!BT32</f>
        <v>0.85328508521164736</v>
      </c>
      <c r="DI32" s="14">
        <f>'7'!BQ32</f>
        <v>0.88450721074517535</v>
      </c>
      <c r="DJ32" s="14">
        <f>DF32*'A8-A'!DD33</f>
        <v>0.20977915328328778</v>
      </c>
      <c r="DK32" s="14">
        <f>DG32*'A8-A'!DB33</f>
        <v>0.36279428179311024</v>
      </c>
      <c r="DL32" s="14">
        <f>DH32*'A8-A'!CX33</f>
        <v>0.12835777772444182</v>
      </c>
      <c r="DM32" s="14">
        <f>DI32*'A8-A'!CZ33</f>
        <v>0.10188646181235483</v>
      </c>
      <c r="DN32" s="14">
        <f t="shared" si="33"/>
        <v>0.80281767461319464</v>
      </c>
      <c r="DO32" s="14">
        <f>'4'!BU32</f>
        <v>0.67888916712741532</v>
      </c>
      <c r="DP32" s="14">
        <f>'5'!AE32</f>
        <v>0.80086181356952713</v>
      </c>
      <c r="DQ32" s="14">
        <f>'6'!BY32</f>
        <v>0.82570881196416712</v>
      </c>
      <c r="DR32" s="14">
        <f>'7'!BV32</f>
        <v>0.78739741885873205</v>
      </c>
      <c r="DS32" s="14">
        <f>DO32*'A8-A'!DM33</f>
        <v>0.19948284969883459</v>
      </c>
      <c r="DT32" s="14">
        <f>DP32*'A8-A'!DK33</f>
        <v>0.35378431411226346</v>
      </c>
      <c r="DU32" s="14">
        <f>DQ32*'A8-A'!DG33</f>
        <v>0.12624363936540939</v>
      </c>
      <c r="DV32" s="14">
        <f>DR32*'A8-A'!DI33</f>
        <v>8.7808294772841078E-2</v>
      </c>
      <c r="DW32" s="14">
        <f t="shared" si="34"/>
        <v>0.76731909794934849</v>
      </c>
      <c r="DX32" s="14">
        <f>'4'!BZ32</f>
        <v>0.67327872701038649</v>
      </c>
      <c r="DY32" s="14">
        <f>'5'!AG32</f>
        <v>0.25269265213443076</v>
      </c>
      <c r="DZ32" s="14">
        <f>'6'!CD32</f>
        <v>0.39920258549711507</v>
      </c>
      <c r="EA32" s="14">
        <f>'7'!CA32</f>
        <v>0.58116240070744507</v>
      </c>
      <c r="EB32" s="14">
        <f>DX32*'A8-A'!DV33</f>
        <v>0.19472381807026151</v>
      </c>
      <c r="EC32" s="14">
        <f>DY32*'A8-A'!DT33</f>
        <v>0.10872380301365991</v>
      </c>
      <c r="ED32" s="14">
        <f>DZ32*'A8-A'!DP33</f>
        <v>6.7579491016469276E-2</v>
      </c>
      <c r="EE32" s="14">
        <f>EA32*'A8-A'!DR33</f>
        <v>6.4645896695588317E-2</v>
      </c>
      <c r="EF32" s="14">
        <f t="shared" si="35"/>
        <v>0.43567300879597903</v>
      </c>
    </row>
    <row r="33" spans="1:137" ht="12.75" customHeight="1">
      <c r="A33" s="6">
        <v>2009</v>
      </c>
      <c r="B33" s="14">
        <f>'4'!H33</f>
        <v>0.65558185173137729</v>
      </c>
      <c r="C33" s="14">
        <f>'5'!E33</f>
        <v>0.70727458986753011</v>
      </c>
      <c r="D33" s="14">
        <f>'6'!L33</f>
        <v>0.76269809498296404</v>
      </c>
      <c r="E33" s="14">
        <f>'7'!I33</f>
        <v>0.90578823270496722</v>
      </c>
      <c r="F33" s="14">
        <f>'A8-A'!AA34</f>
        <v>0.30080471349004356</v>
      </c>
      <c r="G33" s="14">
        <f>'A8-A'!Y34</f>
        <v>0.43315444649425466</v>
      </c>
      <c r="H33" s="14">
        <f>'A8-A'!U34</f>
        <v>0.14448880144220663</v>
      </c>
      <c r="I33" s="14">
        <f>'A8-A'!W34</f>
        <v>0.12155203857349516</v>
      </c>
      <c r="J33" s="14">
        <f t="shared" si="14"/>
        <v>0.72386298438036512</v>
      </c>
      <c r="K33" s="14">
        <f>'4'!M33</f>
        <v>0.69893925645253774</v>
      </c>
      <c r="L33" s="14">
        <f>'5'!G33</f>
        <v>0.7038917917623706</v>
      </c>
      <c r="M33" s="14">
        <f>'6'!Q33</f>
        <v>0.80072898355714628</v>
      </c>
      <c r="N33" s="14">
        <f>'7'!N33</f>
        <v>8.3333333333333315E-2</v>
      </c>
      <c r="O33" s="14">
        <f>K33*'A8-A'!I34</f>
        <v>0.20561330301265487</v>
      </c>
      <c r="P33" s="14">
        <f>L33*'A8-A'!G34</f>
        <v>0.30672358142740885</v>
      </c>
      <c r="Q33" s="14">
        <f>M33*'A8-A'!C34</f>
        <v>0.12891575458811599</v>
      </c>
      <c r="R33" s="14">
        <f>N33*'A8-A'!E34</f>
        <v>9.0890880223640415E-3</v>
      </c>
      <c r="S33" s="14">
        <f t="shared" si="29"/>
        <v>0.65034172705054383</v>
      </c>
      <c r="T33" s="14">
        <f>'4'!R33</f>
        <v>0.67959352819952601</v>
      </c>
      <c r="U33" s="14">
        <f>'5'!I33</f>
        <v>0.745457471475516</v>
      </c>
      <c r="V33" s="14">
        <f>'6'!V33</f>
        <v>0.80752917680851843</v>
      </c>
      <c r="W33" s="14">
        <f>'7'!S33</f>
        <v>0.85798739762246878</v>
      </c>
      <c r="X33" s="14">
        <f>'A8-A'!R34</f>
        <v>0.28801389624080737</v>
      </c>
      <c r="Y33" s="14">
        <f>'A8-A'!P34</f>
        <v>0.43645717602988482</v>
      </c>
      <c r="Z33" s="14">
        <f>'A8-A'!L34</f>
        <v>0.15895770351008406</v>
      </c>
      <c r="AA33" s="14">
        <f>'A8-A'!N34</f>
        <v>0.11657122421922379</v>
      </c>
      <c r="AB33" s="14">
        <f t="shared" ref="AB33:AB37" si="36">(T33*X33)+(U33*Y33)+(V33*Z33)+(W33*AA33)</f>
        <v>0.74947226753575247</v>
      </c>
      <c r="AC33" s="14">
        <f>'4'!W33</f>
        <v>0.60635881200716457</v>
      </c>
      <c r="AD33" s="14">
        <f>'5'!K33</f>
        <v>0.65738287334378187</v>
      </c>
      <c r="AE33" s="14">
        <f>'6'!AA33</f>
        <v>0.73595234720651548</v>
      </c>
      <c r="AF33" s="14">
        <f>'7'!X33</f>
        <v>0.84857540045397062</v>
      </c>
      <c r="AG33" s="14">
        <f>AC33*'A8-A'!AA34</f>
        <v>0.18239558871797831</v>
      </c>
      <c r="AH33" s="14">
        <f>AD33*'A8-A'!Y34</f>
        <v>0.28474831463802858</v>
      </c>
      <c r="AI33" s="14">
        <f>AE33*'A8-A'!U34</f>
        <v>0.10633687256644812</v>
      </c>
      <c r="AJ33" s="14">
        <f>AF33*'A8-A'!W34</f>
        <v>0.10314606980850013</v>
      </c>
      <c r="AK33" s="14">
        <f t="shared" si="30"/>
        <v>0.67662684573095511</v>
      </c>
      <c r="AL33" s="14">
        <f>'4'!AB33</f>
        <v>0.77072712471726479</v>
      </c>
      <c r="AM33" s="14">
        <f>'5'!M33</f>
        <v>0.80607123045742568</v>
      </c>
      <c r="AN33" s="14">
        <f>'6'!AF33</f>
        <v>0.85632074991467733</v>
      </c>
      <c r="AO33" s="14">
        <f>'7'!AC33</f>
        <v>0.90014710053548941</v>
      </c>
      <c r="AP33" s="14">
        <f>'A8-A'!AJ34</f>
        <v>0.28977503329901538</v>
      </c>
      <c r="AQ33" s="14">
        <f>'A8-A'!AH34</f>
        <v>0.44099389329290911</v>
      </c>
      <c r="AR33" s="14">
        <f>'A8-A'!AD34</f>
        <v>0.15073171272751634</v>
      </c>
      <c r="AS33" s="14">
        <f>'A8-A'!AF34</f>
        <v>0.11849936068055911</v>
      </c>
      <c r="AT33" s="14">
        <f t="shared" ref="AT33:AT37" si="37">(AL33*AP33)+(AM33*AQ33)+(AN33*AR33)+(AO33*AS33)</f>
        <v>0.81455151763089073</v>
      </c>
      <c r="AU33" s="14">
        <f>'4'!AG33</f>
        <v>0.65706685327505088</v>
      </c>
      <c r="AV33" s="14">
        <f>'5'!O33</f>
        <v>0.7639689878302709</v>
      </c>
      <c r="AW33" s="14">
        <f>'6'!AK33</f>
        <v>0.86120213877652863</v>
      </c>
      <c r="AX33" s="14">
        <f>'7'!AH33</f>
        <v>0.89469094850719155</v>
      </c>
      <c r="AY33" s="14">
        <f>'A8-A'!AS34</f>
        <v>0.2917014755970937</v>
      </c>
      <c r="AZ33" s="14">
        <f>'A8-A'!AQ34</f>
        <v>0.43886766537127575</v>
      </c>
      <c r="BA33" s="14">
        <f>'A8-A'!AM34</f>
        <v>0.14322968511913375</v>
      </c>
      <c r="BB33" s="14">
        <f>'A8-A'!AO34</f>
        <v>0.12620117391249686</v>
      </c>
      <c r="BC33" s="14">
        <f t="shared" ref="BC33:BC37" si="38">(AU33*AY33)+(AV33*AZ33)+(AW33*BA33)+(AX33*BB33)</f>
        <v>0.76320941592277869</v>
      </c>
      <c r="BD33" s="14">
        <f>'4'!AL33</f>
        <v>0.63904434774508434</v>
      </c>
      <c r="BE33" s="14">
        <f>'5'!Q33</f>
        <v>0.75142720219831372</v>
      </c>
      <c r="BF33" s="14">
        <f>'6'!AP33</f>
        <v>0.85316750081752857</v>
      </c>
      <c r="BG33" s="14">
        <f>'7'!AM33</f>
        <v>0.88318499784019711</v>
      </c>
      <c r="BH33" s="14">
        <f>'A8-A'!BB34</f>
        <v>0.28532298715027149</v>
      </c>
      <c r="BI33" s="14">
        <f>'A8-A'!AZ34</f>
        <v>0.43969366366947754</v>
      </c>
      <c r="BJ33" s="14">
        <f>'A8-A'!AV34</f>
        <v>0.1603769447424509</v>
      </c>
      <c r="BK33" s="14">
        <f>'A8-A'!AX34</f>
        <v>0.11460640443780003</v>
      </c>
      <c r="BL33" s="14">
        <f t="shared" ref="BL33:BL37" si="39">(BD33*BH33)+(BE33*BI33)+(BF33*BJ33)+(BG33*BK33)</f>
        <v>0.75077887592614501</v>
      </c>
      <c r="BM33" s="14">
        <f>'4'!AQ33</f>
        <v>0.64277578559234883</v>
      </c>
      <c r="BN33" s="14">
        <f>'5'!S33</f>
        <v>0.71907657123583701</v>
      </c>
      <c r="BO33" s="14">
        <f>'6'!AU33</f>
        <v>0.82317855541395513</v>
      </c>
      <c r="BP33" s="14">
        <f>'7'!AR33</f>
        <v>0.86770161488353348</v>
      </c>
      <c r="BQ33" s="14">
        <f>BM33*'A8-A'!BK34</f>
        <v>0.19079410281248918</v>
      </c>
      <c r="BR33" s="14">
        <f>BN33*'A8-A'!BI34</f>
        <v>0.32311366750955828</v>
      </c>
      <c r="BS33" s="14">
        <f>BO33*'A8-A'!BE34</f>
        <v>0.10685567117802618</v>
      </c>
      <c r="BT33" s="14">
        <f>BP33*'A8-A'!BG34</f>
        <v>0.10761036158785561</v>
      </c>
      <c r="BU33" s="14">
        <f t="shared" si="31"/>
        <v>0.72837380308792932</v>
      </c>
      <c r="BV33" s="14">
        <f>'4'!AV33</f>
        <v>0.61238920536992836</v>
      </c>
      <c r="BW33" s="14">
        <f>'5'!U33</f>
        <v>0.78254344618639693</v>
      </c>
      <c r="BX33" s="14">
        <f>'6'!AZ33</f>
        <v>0.83868131774802579</v>
      </c>
      <c r="BY33" s="14">
        <f>'7'!AW33</f>
        <v>0.84724779076162493</v>
      </c>
      <c r="BZ33" s="14">
        <f>'A8-A'!BT34</f>
        <v>0.29715012816977276</v>
      </c>
      <c r="CA33" s="14">
        <f>'A8-A'!BR34</f>
        <v>0.45966181260914896</v>
      </c>
      <c r="CB33" s="14">
        <f>'A8-A'!BN34</f>
        <v>0.1217060371099622</v>
      </c>
      <c r="CC33" s="14">
        <f>'A8-A'!BP34</f>
        <v>0.12148202211111622</v>
      </c>
      <c r="CD33" s="14">
        <f t="shared" ref="CD33:CD37" si="40">(BV33*BZ33)+(BW33*CA33)+(BX33*CB33)+(BY33*CC33)</f>
        <v>0.74667482421707998</v>
      </c>
      <c r="CE33" s="14">
        <f>'4'!BA33</f>
        <v>0.78117909724593737</v>
      </c>
      <c r="CF33" s="14">
        <f>'5'!W33</f>
        <v>0.82364752421146548</v>
      </c>
      <c r="CG33" s="14">
        <f>'6'!BE33</f>
        <v>0.87697221631169353</v>
      </c>
      <c r="CH33" s="14">
        <f>'7'!BB33</f>
        <v>0.8882525811780525</v>
      </c>
      <c r="CI33" s="14">
        <f>'A8-A'!CC34</f>
        <v>0.29172716168095336</v>
      </c>
      <c r="CJ33" s="14">
        <f>'A8-A'!CA34</f>
        <v>0.43416165550396713</v>
      </c>
      <c r="CK33" s="14">
        <f>'A8-A'!BW34</f>
        <v>0.15369218406043114</v>
      </c>
      <c r="CL33" s="14">
        <f>'A8-A'!BY34</f>
        <v>0.12041899875464837</v>
      </c>
      <c r="CM33" s="14">
        <f t="shared" ref="CM33:CM37" si="41">(CE33*CI33)+(CF33*CJ33)+(CG33*CK33)+(CH33*CL33)</f>
        <v>0.82723359521939455</v>
      </c>
      <c r="CN33" s="14">
        <f>'4'!BF33</f>
        <v>0.78847589522384443</v>
      </c>
      <c r="CO33" s="14">
        <f>'5'!Y33</f>
        <v>0.82645528198142348</v>
      </c>
      <c r="CP33" s="14">
        <f>'6'!BJ33</f>
        <v>0.84818961676372573</v>
      </c>
      <c r="CQ33" s="14">
        <f>'7'!BG33</f>
        <v>0.91488033004810421</v>
      </c>
      <c r="CR33" s="14">
        <f>CN33*'A8-A'!CL34</f>
        <v>0.22900390416924304</v>
      </c>
      <c r="CS33" s="14">
        <f>CO33*'A8-A'!CJ34</f>
        <v>0.36220634156293319</v>
      </c>
      <c r="CT33" s="14">
        <f>CP33*'A8-A'!CF34</f>
        <v>0.13527317932144756</v>
      </c>
      <c r="CU33" s="14">
        <f>CQ33*'A8-A'!CH34</f>
        <v>0.10229443044981175</v>
      </c>
      <c r="CV33" s="14">
        <f t="shared" si="32"/>
        <v>0.82877785550343552</v>
      </c>
      <c r="CW33" s="14">
        <f>'4'!BK33</f>
        <v>0.39216757196977059</v>
      </c>
      <c r="CX33" s="14">
        <f>'5'!AA33</f>
        <v>0.75616225733292797</v>
      </c>
      <c r="CY33" s="14">
        <f>'6'!BO33</f>
        <v>0.63073411909742028</v>
      </c>
      <c r="CZ33" s="14">
        <f>'7'!BL33</f>
        <v>0.81350707614152706</v>
      </c>
      <c r="DA33" s="14">
        <f>'A8-A'!CU34</f>
        <v>0.30854310339008406</v>
      </c>
      <c r="DB33" s="14">
        <f>'A8-A'!CS34</f>
        <v>0.45049698722466275</v>
      </c>
      <c r="DC33" s="14">
        <f>'A8-A'!CO34</f>
        <v>0.12997725560496354</v>
      </c>
      <c r="DD33" s="14">
        <f>'A8-A'!CQ34</f>
        <v>0.11098265378028961</v>
      </c>
      <c r="DE33" s="14">
        <f t="shared" ref="DE33:DE37" si="42">(CW33*DA33)+(CX33*DB33)+(CY33*DC33)+(CZ33*DD33)</f>
        <v>0.63391568248191899</v>
      </c>
      <c r="DF33" s="14">
        <f>'4'!BP33</f>
        <v>0.66839201415382377</v>
      </c>
      <c r="DG33" s="14">
        <f>'5'!AC33</f>
        <v>0.80743811930258602</v>
      </c>
      <c r="DH33" s="14">
        <f>'6'!BT33</f>
        <v>0.83981807682309029</v>
      </c>
      <c r="DI33" s="14">
        <f>'7'!BQ33</f>
        <v>0.8755701308649958</v>
      </c>
      <c r="DJ33" s="14">
        <f>DF33*'A8-A'!DD34</f>
        <v>0.19421558840220388</v>
      </c>
      <c r="DK33" s="14">
        <f>DG33*'A8-A'!DB34</f>
        <v>0.35853893139798176</v>
      </c>
      <c r="DL33" s="14">
        <f>DH33*'A8-A'!CX34</f>
        <v>0.12651905989227263</v>
      </c>
      <c r="DM33" s="14">
        <f>DI33*'A8-A'!CZ34</f>
        <v>0.10045676843738932</v>
      </c>
      <c r="DN33" s="14">
        <f t="shared" si="33"/>
        <v>0.77973034812984765</v>
      </c>
      <c r="DO33" s="14">
        <f>'4'!BU33</f>
        <v>0.61421914716326165</v>
      </c>
      <c r="DP33" s="14">
        <f>'5'!AE33</f>
        <v>0.80141158789710309</v>
      </c>
      <c r="DQ33" s="14">
        <f>'6'!BY33</f>
        <v>0.86035472068231822</v>
      </c>
      <c r="DR33" s="14">
        <f>'7'!BV33</f>
        <v>0.82100861058201591</v>
      </c>
      <c r="DS33" s="14">
        <f>DO33*'A8-A'!DM34</f>
        <v>0.18011322577503658</v>
      </c>
      <c r="DT33" s="14">
        <f>DP33*'A8-A'!DK34</f>
        <v>0.35391557651478894</v>
      </c>
      <c r="DU33" s="14">
        <f>DQ33*'A8-A'!DG34</f>
        <v>0.13149922846067533</v>
      </c>
      <c r="DV33" s="14">
        <f>DR33*'A8-A'!DI34</f>
        <v>9.2201206162848992E-2</v>
      </c>
      <c r="DW33" s="14">
        <f t="shared" si="34"/>
        <v>0.75772923691334981</v>
      </c>
      <c r="DX33" s="14">
        <f>'4'!BZ33</f>
        <v>0.59483917992417468</v>
      </c>
      <c r="DY33" s="14">
        <f>'5'!AG33</f>
        <v>0.23088518789824683</v>
      </c>
      <c r="DZ33" s="14">
        <f>'6'!CD33</f>
        <v>0.419412362449056</v>
      </c>
      <c r="EA33" s="14">
        <f>'7'!CA33</f>
        <v>0.58964790494434804</v>
      </c>
      <c r="EB33" s="14">
        <f>DX33*'A8-A'!DV34</f>
        <v>0.17171800432939674</v>
      </c>
      <c r="EC33" s="14">
        <f>DY33*'A8-A'!DT34</f>
        <v>9.9227481110974083E-2</v>
      </c>
      <c r="ED33" s="14">
        <f>DZ33*'A8-A'!DP34</f>
        <v>7.0919664386958028E-2</v>
      </c>
      <c r="EE33" s="14">
        <f>EA33*'A8-A'!DR34</f>
        <v>6.6310363286513491E-2</v>
      </c>
      <c r="EF33" s="14">
        <f t="shared" si="35"/>
        <v>0.40817551311384237</v>
      </c>
    </row>
    <row r="34" spans="1:137" ht="12.75" customHeight="1">
      <c r="A34" s="6">
        <v>2010</v>
      </c>
      <c r="B34" s="14">
        <f>'4'!H34</f>
        <v>0.65475593399713417</v>
      </c>
      <c r="C34" s="14">
        <f>'5'!E34</f>
        <v>0.71351381474983977</v>
      </c>
      <c r="D34" s="14">
        <f>'6'!L34</f>
        <v>0.7193625414953092</v>
      </c>
      <c r="E34" s="14">
        <f>'7'!I34</f>
        <v>0.90068439479951201</v>
      </c>
      <c r="F34" s="14">
        <f>'A8-A'!AA35</f>
        <v>0.30023463951026463</v>
      </c>
      <c r="G34" s="14">
        <f>'A8-A'!Y35</f>
        <v>0.43278516703537656</v>
      </c>
      <c r="H34" s="14">
        <f>'A8-A'!U35</f>
        <v>0.14436561963755848</v>
      </c>
      <c r="I34" s="14">
        <f>'A8-A'!W35</f>
        <v>0.12261457381680038</v>
      </c>
      <c r="J34" s="14">
        <f t="shared" si="14"/>
        <v>0.71966685956819854</v>
      </c>
      <c r="K34" s="14">
        <f>'4'!M34</f>
        <v>0.70844301431980683</v>
      </c>
      <c r="L34" s="14">
        <f>'5'!G34</f>
        <v>0.71486743556643528</v>
      </c>
      <c r="M34" s="14">
        <f>'6'!Q34</f>
        <v>0.82079215844914843</v>
      </c>
      <c r="N34" s="14">
        <f>'7'!N34</f>
        <v>0.46820227130730141</v>
      </c>
      <c r="O34" s="14">
        <f>K34*'A8-A'!I35</f>
        <v>0.20811918352936856</v>
      </c>
      <c r="P34" s="14">
        <f>L34*'A8-A'!G35</f>
        <v>0.31165720531519997</v>
      </c>
      <c r="Q34" s="14">
        <f>M34*'A8-A'!C35</f>
        <v>0.13220991839924978</v>
      </c>
      <c r="R34" s="14">
        <f>N34*'A8-A'!E35</f>
        <v>5.112260167098133E-2</v>
      </c>
      <c r="S34" s="14">
        <f t="shared" si="29"/>
        <v>0.70310890891479971</v>
      </c>
      <c r="T34" s="14">
        <f>'4'!R34</f>
        <v>0.66912218164786152</v>
      </c>
      <c r="U34" s="14">
        <f>'5'!I34</f>
        <v>0.7593825809538558</v>
      </c>
      <c r="V34" s="14">
        <f>'6'!V34</f>
        <v>0.84115311866443865</v>
      </c>
      <c r="W34" s="14">
        <f>'7'!S34</f>
        <v>0.85889405790016815</v>
      </c>
      <c r="X34" s="14">
        <f>'A8-A'!R35</f>
        <v>0.28758373942786902</v>
      </c>
      <c r="Y34" s="14">
        <f>'A8-A'!P35</f>
        <v>0.43625216454992166</v>
      </c>
      <c r="Z34" s="14">
        <f>'A8-A'!L35</f>
        <v>0.15888303832908146</v>
      </c>
      <c r="AA34" s="14">
        <f>'A8-A'!N35</f>
        <v>0.11728105769312787</v>
      </c>
      <c r="AB34" s="14">
        <f t="shared" si="36"/>
        <v>0.75808792054531426</v>
      </c>
      <c r="AC34" s="14">
        <f>'4'!W34</f>
        <v>0.61417052867781341</v>
      </c>
      <c r="AD34" s="14">
        <f>'5'!K34</f>
        <v>0.66435837859872804</v>
      </c>
      <c r="AE34" s="14">
        <f>'6'!AA34</f>
        <v>0.72571254053452305</v>
      </c>
      <c r="AF34" s="14">
        <f>'7'!X34</f>
        <v>0.84131132465764102</v>
      </c>
      <c r="AG34" s="14">
        <f>AC34*'A8-A'!AA35</f>
        <v>0.18439526727541194</v>
      </c>
      <c r="AH34" s="14">
        <f>AD34*'A8-A'!Y35</f>
        <v>0.28752445185320247</v>
      </c>
      <c r="AI34" s="14">
        <f>AE34*'A8-A'!U35</f>
        <v>0.1047679405930132</v>
      </c>
      <c r="AJ34" s="14">
        <f>AF34*'A8-A'!W35</f>
        <v>0.10315702952014444</v>
      </c>
      <c r="AK34" s="14">
        <f t="shared" si="30"/>
        <v>0.67984468924177199</v>
      </c>
      <c r="AL34" s="14">
        <f>'4'!AB34</f>
        <v>0.73110794616394592</v>
      </c>
      <c r="AM34" s="14">
        <f>'5'!M34</f>
        <v>0.81511932810754806</v>
      </c>
      <c r="AN34" s="14">
        <f>'6'!AF34</f>
        <v>0.87081627734974709</v>
      </c>
      <c r="AO34" s="14">
        <f>'7'!AC34</f>
        <v>0.86252069901096551</v>
      </c>
      <c r="AP34" s="14">
        <f>'A8-A'!AJ35</f>
        <v>0.28902135410487373</v>
      </c>
      <c r="AQ34" s="14">
        <f>'A8-A'!AH35</f>
        <v>0.44156170213829815</v>
      </c>
      <c r="AR34" s="14">
        <f>'A8-A'!AD35</f>
        <v>0.15092578979087032</v>
      </c>
      <c r="AS34" s="14">
        <f>'A8-A'!AF35</f>
        <v>0.11849115396595786</v>
      </c>
      <c r="AT34" s="14">
        <f t="shared" si="37"/>
        <v>0.80486099392922161</v>
      </c>
      <c r="AU34" s="14">
        <f>'4'!AG34</f>
        <v>0.65394490064616984</v>
      </c>
      <c r="AV34" s="14">
        <f>'5'!O34</f>
        <v>0.76534147283564158</v>
      </c>
      <c r="AW34" s="14">
        <f>'6'!AK34</f>
        <v>0.88024986903086155</v>
      </c>
      <c r="AX34" s="14">
        <f>'7'!AH34</f>
        <v>0.89693601205197093</v>
      </c>
      <c r="AY34" s="14">
        <f>'A8-A'!AS35</f>
        <v>0.29096088995760822</v>
      </c>
      <c r="AZ34" s="14">
        <f>'A8-A'!AQ35</f>
        <v>0.43947388505709728</v>
      </c>
      <c r="BA34" s="14">
        <f>'A8-A'!AM35</f>
        <v>0.14342753212761586</v>
      </c>
      <c r="BB34" s="14">
        <f>'A8-A'!AO35</f>
        <v>0.12613769285767862</v>
      </c>
      <c r="BC34" s="14">
        <f t="shared" si="38"/>
        <v>0.76600948630960575</v>
      </c>
      <c r="BD34" s="14">
        <f>'4'!AL34</f>
        <v>0.63486103129156191</v>
      </c>
      <c r="BE34" s="14">
        <f>'5'!Q34</f>
        <v>0.75379549297320103</v>
      </c>
      <c r="BF34" s="14">
        <f>'6'!AP34</f>
        <v>0.82719151021130455</v>
      </c>
      <c r="BG34" s="14">
        <f>'7'!AM34</f>
        <v>0.88587799473645901</v>
      </c>
      <c r="BH34" s="14">
        <f>'A8-A'!BB35</f>
        <v>0.28455409373533214</v>
      </c>
      <c r="BI34" s="14">
        <f>'A8-A'!AZ35</f>
        <v>0.43948270798989497</v>
      </c>
      <c r="BJ34" s="14">
        <f>'A8-A'!AV35</f>
        <v>0.16029999929119021</v>
      </c>
      <c r="BK34" s="14">
        <f>'A8-A'!AX35</f>
        <v>0.11566319898358264</v>
      </c>
      <c r="BL34" s="14">
        <f t="shared" si="39"/>
        <v>0.74699467121041985</v>
      </c>
      <c r="BM34" s="14">
        <f>'4'!AQ34</f>
        <v>0.66094156594513631</v>
      </c>
      <c r="BN34" s="14">
        <f>'5'!S34</f>
        <v>0.72164665348752022</v>
      </c>
      <c r="BO34" s="14">
        <f>'6'!AU34</f>
        <v>0.80752569637140592</v>
      </c>
      <c r="BP34" s="14">
        <f>'7'!AR34</f>
        <v>0.86548893206295763</v>
      </c>
      <c r="BQ34" s="14">
        <f>BM34*'A8-A'!BK35</f>
        <v>0.19528833983790528</v>
      </c>
      <c r="BR34" s="14">
        <f>BN34*'A8-A'!BI35</f>
        <v>0.323492170061006</v>
      </c>
      <c r="BS34" s="14">
        <f>BO34*'A8-A'!BE35</f>
        <v>0.10457282988498579</v>
      </c>
      <c r="BT34" s="14">
        <f>BP34*'A8-A'!BG35</f>
        <v>0.10971178504248248</v>
      </c>
      <c r="BU34" s="14">
        <f t="shared" si="31"/>
        <v>0.73306512482637953</v>
      </c>
      <c r="BV34" s="14">
        <f>'4'!AV34</f>
        <v>0.59568632298124646</v>
      </c>
      <c r="BW34" s="14">
        <f>'5'!U34</f>
        <v>0.78303157443783389</v>
      </c>
      <c r="BX34" s="14">
        <f>'6'!AZ34</f>
        <v>0.8244715803181234</v>
      </c>
      <c r="BY34" s="14">
        <f>'7'!AW34</f>
        <v>0.86067499773136336</v>
      </c>
      <c r="BZ34" s="14">
        <f>'A8-A'!BT35</f>
        <v>0.29608955934827053</v>
      </c>
      <c r="CA34" s="14">
        <f>'A8-A'!BR35</f>
        <v>0.45885927217157801</v>
      </c>
      <c r="CB34" s="14">
        <f>'A8-A'!BN35</f>
        <v>0.12149354607068523</v>
      </c>
      <c r="CC34" s="14">
        <f>'A8-A'!BP35</f>
        <v>0.1235576224094662</v>
      </c>
      <c r="CD34" s="14">
        <f t="shared" si="40"/>
        <v>0.74218873152952869</v>
      </c>
      <c r="CE34" s="14">
        <f>'4'!BA34</f>
        <v>0.7601334649011231</v>
      </c>
      <c r="CF34" s="14">
        <f>'5'!W34</f>
        <v>0.82528051244154588</v>
      </c>
      <c r="CG34" s="14">
        <f>'6'!BE34</f>
        <v>0.86734357300251164</v>
      </c>
      <c r="CH34" s="14">
        <f>'7'!BB34</f>
        <v>0.8858510107996227</v>
      </c>
      <c r="CI34" s="14">
        <f>'A8-A'!CC35</f>
        <v>0.29090896795676519</v>
      </c>
      <c r="CJ34" s="14">
        <f>'A8-A'!CA35</f>
        <v>0.43393955875849788</v>
      </c>
      <c r="CK34" s="14">
        <f>'A8-A'!BW35</f>
        <v>0.15361356234556725</v>
      </c>
      <c r="CL34" s="14">
        <f>'A8-A'!BY35</f>
        <v>0.1215379109391698</v>
      </c>
      <c r="CM34" s="14">
        <f t="shared" si="41"/>
        <v>0.82015172048704355</v>
      </c>
      <c r="CN34" s="14">
        <f>'4'!BF34</f>
        <v>0.77613222195426224</v>
      </c>
      <c r="CO34" s="14">
        <f>'5'!Y34</f>
        <v>0.83204102535100044</v>
      </c>
      <c r="CP34" s="14">
        <f>'6'!BJ34</f>
        <v>0.84365622070657842</v>
      </c>
      <c r="CQ34" s="14">
        <f>'7'!BG34</f>
        <v>0.91089495511868424</v>
      </c>
      <c r="CR34" s="14">
        <f>CN34*'A8-A'!CL35</f>
        <v>0.22526975293587792</v>
      </c>
      <c r="CS34" s="14">
        <f>CO34*'A8-A'!CJ35</f>
        <v>0.36476349263749408</v>
      </c>
      <c r="CT34" s="14">
        <f>CP34*'A8-A'!CF35</f>
        <v>0.13459043403117729</v>
      </c>
      <c r="CU34" s="14">
        <f>CQ34*'A8-A'!CH35</f>
        <v>0.10186084589038363</v>
      </c>
      <c r="CV34" s="14">
        <f t="shared" si="32"/>
        <v>0.8264845254949329</v>
      </c>
      <c r="CW34" s="14">
        <f>'4'!BK34</f>
        <v>0.33767300300868258</v>
      </c>
      <c r="CX34" s="14">
        <f>'5'!AA34</f>
        <v>0.75247411834952271</v>
      </c>
      <c r="CY34" s="14">
        <f>'6'!BO34</f>
        <v>0.62275462537532911</v>
      </c>
      <c r="CZ34" s="14">
        <f>'7'!BL34</f>
        <v>0.81859084984148422</v>
      </c>
      <c r="DA34" s="14">
        <f>'A8-A'!CU35</f>
        <v>0.30671874160542723</v>
      </c>
      <c r="DB34" s="14">
        <f>'A8-A'!CS35</f>
        <v>0.45044646248361081</v>
      </c>
      <c r="DC34" s="14">
        <f>'A8-A'!CO35</f>
        <v>0.12996267822183266</v>
      </c>
      <c r="DD34" s="14">
        <f>'A8-A'!CQ35</f>
        <v>0.11287211768912926</v>
      </c>
      <c r="DE34" s="14">
        <f t="shared" si="42"/>
        <v>0.61585088500932939</v>
      </c>
      <c r="DF34" s="14">
        <f>'4'!BP34</f>
        <v>0.66126638121076153</v>
      </c>
      <c r="DG34" s="14">
        <f>'5'!AC34</f>
        <v>0.81598666615675475</v>
      </c>
      <c r="DH34" s="14">
        <f>'6'!BT34</f>
        <v>0.80788501713332761</v>
      </c>
      <c r="DI34" s="14">
        <f>'7'!BQ34</f>
        <v>0.89667156947097515</v>
      </c>
      <c r="DJ34" s="14">
        <f>DF34*'A8-A'!DD35</f>
        <v>0.19159970573194535</v>
      </c>
      <c r="DK34" s="14">
        <f>DG34*'A8-A'!DB35</f>
        <v>0.3630751502649387</v>
      </c>
      <c r="DL34" s="14">
        <f>DH34*'A8-A'!CX35</f>
        <v>0.12195698638431701</v>
      </c>
      <c r="DM34" s="14">
        <f>DI34*'A8-A'!CZ35</f>
        <v>0.10252786194710296</v>
      </c>
      <c r="DN34" s="14">
        <f t="shared" si="33"/>
        <v>0.77915970432830395</v>
      </c>
      <c r="DO34" s="14">
        <f>'4'!BU34</f>
        <v>0.61192816989352283</v>
      </c>
      <c r="DP34" s="14">
        <f>'5'!AE34</f>
        <v>0.81156564979142598</v>
      </c>
      <c r="DQ34" s="14">
        <f>'6'!BY34</f>
        <v>0.87206956515166523</v>
      </c>
      <c r="DR34" s="14">
        <f>'7'!BV34</f>
        <v>0.80131573347889085</v>
      </c>
      <c r="DS34" s="14">
        <f>DO34*'A8-A'!DM35</f>
        <v>0.17904051397523649</v>
      </c>
      <c r="DT34" s="14">
        <f>DP34*'A8-A'!DK35</f>
        <v>0.35834233330948612</v>
      </c>
      <c r="DU34" s="14">
        <f>DQ34*'A8-A'!DG35</f>
        <v>0.13326840185456232</v>
      </c>
      <c r="DV34" s="14">
        <f>DR34*'A8-A'!DI35</f>
        <v>9.0590967144955445E-2</v>
      </c>
      <c r="DW34" s="14">
        <f t="shared" si="34"/>
        <v>0.76124221628424038</v>
      </c>
      <c r="DX34" s="14">
        <f>'4'!BZ34</f>
        <v>0.58460502392735281</v>
      </c>
      <c r="DY34" s="14">
        <f>'5'!AG34</f>
        <v>0.24454489876529079</v>
      </c>
      <c r="DZ34" s="14">
        <f>'6'!CD34</f>
        <v>0.43446241734788471</v>
      </c>
      <c r="EA34" s="14">
        <f>'7'!CA34</f>
        <v>0.62657376677044763</v>
      </c>
      <c r="EB34" s="14">
        <f>DX34*'A8-A'!DV35</f>
        <v>0.1684966779143747</v>
      </c>
      <c r="EC34" s="14">
        <f>DY34*'A8-A'!DT35</f>
        <v>0.10499521870919751</v>
      </c>
      <c r="ED34" s="14">
        <f>DZ34*'A8-A'!DP35</f>
        <v>7.3392668509921127E-2</v>
      </c>
      <c r="EE34" s="14">
        <f>EA34*'A8-A'!DR35</f>
        <v>7.1116056099468666E-2</v>
      </c>
      <c r="EF34" s="14">
        <f t="shared" si="35"/>
        <v>0.418000621232962</v>
      </c>
    </row>
    <row r="35" spans="1:137" ht="12.75" customHeight="1">
      <c r="A35" s="6">
        <v>2011</v>
      </c>
      <c r="B35" s="14">
        <f>'4'!H35</f>
        <v>0.68181257223704295</v>
      </c>
      <c r="C35" s="14">
        <f>'5'!E35</f>
        <v>0.7337711082884405</v>
      </c>
      <c r="D35" s="14">
        <f>'6'!L35</f>
        <v>0.75640048320501563</v>
      </c>
      <c r="E35" s="14">
        <f>'7'!I35</f>
        <v>0.90652919468200377</v>
      </c>
      <c r="F35" s="14">
        <f>'A8-A'!AA36</f>
        <v>0.29958324646991585</v>
      </c>
      <c r="G35" s="14">
        <f>'A8-A'!Y36</f>
        <v>0.43287323144109119</v>
      </c>
      <c r="H35" s="14">
        <f>'A8-A'!U36</f>
        <v>0.14439499558079169</v>
      </c>
      <c r="I35" s="14">
        <f>'A8-A'!W36</f>
        <v>0.12314852650820129</v>
      </c>
      <c r="J35" s="14">
        <f t="shared" si="14"/>
        <v>0.74274767364915739</v>
      </c>
      <c r="K35" s="14">
        <f>'4'!M35</f>
        <v>0.70928725110887614</v>
      </c>
      <c r="L35" s="14">
        <f>'5'!G35</f>
        <v>0.7232523572172519</v>
      </c>
      <c r="M35" s="14">
        <f>'6'!Q35</f>
        <v>0.83418504103254121</v>
      </c>
      <c r="N35" s="14">
        <f>'7'!N35</f>
        <v>0.4489939825354573</v>
      </c>
      <c r="O35" s="14">
        <f>K35*'A8-A'!I36</f>
        <v>0.20801768344135216</v>
      </c>
      <c r="P35" s="14">
        <f>L35*'A8-A'!G36</f>
        <v>0.31550780776878562</v>
      </c>
      <c r="Q35" s="14">
        <f>M35*'A8-A'!C36</f>
        <v>0.13445031730188245</v>
      </c>
      <c r="R35" s="14">
        <f>N35*'A8-A'!E36</f>
        <v>4.9080671872771466E-2</v>
      </c>
      <c r="S35" s="14">
        <f t="shared" si="29"/>
        <v>0.70705648038479163</v>
      </c>
      <c r="T35" s="14">
        <f>'4'!R35</f>
        <v>0.69720659284962516</v>
      </c>
      <c r="U35" s="14">
        <f>'5'!I35</f>
        <v>0.74560875571126839</v>
      </c>
      <c r="V35" s="14">
        <f>'6'!V35</f>
        <v>0.83121677615276923</v>
      </c>
      <c r="W35" s="14">
        <f>'7'!S35</f>
        <v>0.85769057431726958</v>
      </c>
      <c r="X35" s="14">
        <f>'A8-A'!R36</f>
        <v>0.28709758945297614</v>
      </c>
      <c r="Y35" s="14">
        <f>'A8-A'!P36</f>
        <v>0.43645739330726463</v>
      </c>
      <c r="Z35" s="14">
        <f>'A8-A'!L36</f>
        <v>0.15895778264250579</v>
      </c>
      <c r="AA35" s="14">
        <f>'A8-A'!N36</f>
        <v>0.11748723459725349</v>
      </c>
      <c r="AB35" s="14">
        <f t="shared" si="36"/>
        <v>0.75848885545182565</v>
      </c>
      <c r="AC35" s="14">
        <f>'4'!W35</f>
        <v>0.62460062676635597</v>
      </c>
      <c r="AD35" s="14">
        <f>'5'!K35</f>
        <v>0.68720800140666405</v>
      </c>
      <c r="AE35" s="14">
        <f>'6'!AA35</f>
        <v>0.70026240104888182</v>
      </c>
      <c r="AF35" s="14">
        <f>'7'!X35</f>
        <v>0.85496519669680415</v>
      </c>
      <c r="AG35" s="14">
        <f>AC35*'A8-A'!AA36</f>
        <v>0.18711988351380915</v>
      </c>
      <c r="AH35" s="14">
        <f>AD35*'A8-A'!Y36</f>
        <v>0.29747394824107659</v>
      </c>
      <c r="AI35" s="14">
        <f>AE35*'A8-A'!U36</f>
        <v>0.10111438630484787</v>
      </c>
      <c r="AJ35" s="14">
        <f>AF35*'A8-A'!W36</f>
        <v>0.10528770418900592</v>
      </c>
      <c r="AK35" s="14">
        <f t="shared" si="30"/>
        <v>0.69099592224873951</v>
      </c>
      <c r="AL35" s="14">
        <f>'4'!AB35</f>
        <v>0.67199228484746731</v>
      </c>
      <c r="AM35" s="14">
        <f>'5'!M35</f>
        <v>0.82094104202962837</v>
      </c>
      <c r="AN35" s="14">
        <f>'6'!AF35</f>
        <v>0.86365417154627755</v>
      </c>
      <c r="AO35" s="14">
        <f>'7'!AC35</f>
        <v>0.87676821766052704</v>
      </c>
      <c r="AP35" s="14">
        <f>'A8-A'!AJ36</f>
        <v>0.28809309523551674</v>
      </c>
      <c r="AQ35" s="14">
        <f>'A8-A'!AH36</f>
        <v>0.44223961247548926</v>
      </c>
      <c r="AR35" s="14">
        <f>'A8-A'!AD36</f>
        <v>0.15115749954412222</v>
      </c>
      <c r="AS35" s="14">
        <f>'A8-A'!AF36</f>
        <v>0.11850979274487176</v>
      </c>
      <c r="AT35" s="14">
        <f t="shared" si="37"/>
        <v>0.79110241041052642</v>
      </c>
      <c r="AU35" s="14">
        <f>'4'!AG35</f>
        <v>0.67424019492033627</v>
      </c>
      <c r="AV35" s="14">
        <f>'5'!O35</f>
        <v>0.7699213177705666</v>
      </c>
      <c r="AW35" s="14">
        <f>'6'!AK35</f>
        <v>0.88193826766795436</v>
      </c>
      <c r="AX35" s="14">
        <f>'7'!AH35</f>
        <v>0.8978426723296703</v>
      </c>
      <c r="AY35" s="14">
        <f>'A8-A'!AS36</f>
        <v>0.28981271008455917</v>
      </c>
      <c r="AZ35" s="14">
        <f>'A8-A'!AQ36</f>
        <v>0.4409410329139648</v>
      </c>
      <c r="BA35" s="14">
        <f>'A8-A'!AM36</f>
        <v>0.14390635328976409</v>
      </c>
      <c r="BB35" s="14">
        <f>'A8-A'!AO36</f>
        <v>0.12533990371171189</v>
      </c>
      <c r="BC35" s="14">
        <f t="shared" si="38"/>
        <v>0.77434531328289269</v>
      </c>
      <c r="BD35" s="14">
        <f>'4'!AL35</f>
        <v>0.63783794372844393</v>
      </c>
      <c r="BE35" s="14">
        <f>'5'!Q35</f>
        <v>0.76017580172814125</v>
      </c>
      <c r="BF35" s="14">
        <f>'6'!AP35</f>
        <v>0.84791859438012707</v>
      </c>
      <c r="BG35" s="14">
        <f>'7'!AM35</f>
        <v>0.90029821058177262</v>
      </c>
      <c r="BH35" s="14">
        <f>'A8-A'!BB36</f>
        <v>0.28355100132503852</v>
      </c>
      <c r="BI35" s="14">
        <f>'A8-A'!AZ36</f>
        <v>0.43981713305249792</v>
      </c>
      <c r="BJ35" s="14">
        <f>'A8-A'!AV36</f>
        <v>0.16042197982949946</v>
      </c>
      <c r="BK35" s="14">
        <f>'A8-A'!AX36</f>
        <v>0.11620988579296419</v>
      </c>
      <c r="BL35" s="14">
        <f t="shared" si="39"/>
        <v>0.75584626123528309</v>
      </c>
      <c r="BM35" s="14">
        <f>'4'!AQ35</f>
        <v>0.68977982392104764</v>
      </c>
      <c r="BN35" s="14">
        <f>'5'!S35</f>
        <v>0.73202199622149866</v>
      </c>
      <c r="BO35" s="14">
        <f>'6'!AU35</f>
        <v>0.82517297950520685</v>
      </c>
      <c r="BP35" s="14">
        <f>'7'!AR35</f>
        <v>0.85884009002649553</v>
      </c>
      <c r="BQ35" s="14">
        <f>BM35*'A8-A'!BK36</f>
        <v>0.20097088852844736</v>
      </c>
      <c r="BR35" s="14">
        <f>BN35*'A8-A'!BI36</f>
        <v>0.32847498315864682</v>
      </c>
      <c r="BS35" s="14">
        <f>BO35*'A8-A'!BE36</f>
        <v>0.10696618452742963</v>
      </c>
      <c r="BT35" s="14">
        <f>BP35*'A8-A'!BG36</f>
        <v>0.1119010570477485</v>
      </c>
      <c r="BU35" s="14">
        <f t="shared" si="31"/>
        <v>0.74831311326227246</v>
      </c>
      <c r="BV35" s="14">
        <f>'4'!AV35</f>
        <v>0.59468344592295663</v>
      </c>
      <c r="BW35" s="14">
        <f>'5'!U35</f>
        <v>0.77657355399247718</v>
      </c>
      <c r="BX35" s="14">
        <f>'6'!AZ35</f>
        <v>0.83254665928296978</v>
      </c>
      <c r="BY35" s="14">
        <f>'7'!AW35</f>
        <v>0.85260680061731242</v>
      </c>
      <c r="BZ35" s="14">
        <f>'A8-A'!BT36</f>
        <v>0.29571006255479615</v>
      </c>
      <c r="CA35" s="14">
        <f>'A8-A'!BR36</f>
        <v>0.45834042865916386</v>
      </c>
      <c r="CB35" s="14">
        <f>'A8-A'!BN36</f>
        <v>0.12135617031737278</v>
      </c>
      <c r="CC35" s="14">
        <f>'A8-A'!BP36</f>
        <v>0.1245933384686672</v>
      </c>
      <c r="CD35" s="14">
        <f t="shared" si="40"/>
        <v>0.73905273648756564</v>
      </c>
      <c r="CE35" s="14">
        <f>'4'!BA35</f>
        <v>0.76072702151918725</v>
      </c>
      <c r="CF35" s="14">
        <f>'5'!W35</f>
        <v>0.82489577540585346</v>
      </c>
      <c r="CG35" s="14">
        <f>'6'!BE35</f>
        <v>0.84791006067668329</v>
      </c>
      <c r="CH35" s="14">
        <f>'7'!BB35</f>
        <v>0.87914820088948786</v>
      </c>
      <c r="CI35" s="14">
        <f>'A8-A'!CC36</f>
        <v>0.28978868041319999</v>
      </c>
      <c r="CJ35" s="14">
        <f>'A8-A'!CA36</f>
        <v>0.43441419657182156</v>
      </c>
      <c r="CK35" s="14">
        <f>'A8-A'!BW36</f>
        <v>0.15378158299235306</v>
      </c>
      <c r="CL35" s="14">
        <f>'A8-A'!BY36</f>
        <v>0.12201554002262548</v>
      </c>
      <c r="CM35" s="14">
        <f t="shared" si="41"/>
        <v>0.81645920910658587</v>
      </c>
      <c r="CN35" s="14">
        <f>'4'!BF35</f>
        <v>0.78566883714690283</v>
      </c>
      <c r="CO35" s="14">
        <f>'5'!Y35</f>
        <v>0.83293006010984116</v>
      </c>
      <c r="CP35" s="14">
        <f>'6'!BJ35</f>
        <v>0.87990837005717815</v>
      </c>
      <c r="CQ35" s="14">
        <f>'7'!BG35</f>
        <v>0.90296422354119821</v>
      </c>
      <c r="CR35" s="14">
        <f>CN35*'A8-A'!CL36</f>
        <v>0.22792611973419963</v>
      </c>
      <c r="CS35" s="14">
        <f>CO35*'A8-A'!CJ36</f>
        <v>0.36536962295511566</v>
      </c>
      <c r="CT35" s="14">
        <f>CP35*'A8-A'!CF36</f>
        <v>0.14045700565575225</v>
      </c>
      <c r="CU35" s="14">
        <f>CQ35*'A8-A'!CH36</f>
        <v>0.10078232048913081</v>
      </c>
      <c r="CV35" s="14">
        <f t="shared" si="32"/>
        <v>0.83453506883419837</v>
      </c>
      <c r="CW35" s="14">
        <f>'4'!BK35</f>
        <v>0.29415327576077277</v>
      </c>
      <c r="CX35" s="14">
        <f>'5'!AA35</f>
        <v>0.74431780353591348</v>
      </c>
      <c r="CY35" s="14">
        <f>'6'!BO35</f>
        <v>0.6709231240073954</v>
      </c>
      <c r="CZ35" s="14">
        <f>'7'!BL35</f>
        <v>0.82262764679219336</v>
      </c>
      <c r="DA35" s="14">
        <f>'A8-A'!CU36</f>
        <v>0.30492858380182536</v>
      </c>
      <c r="DB35" s="14">
        <f>'A8-A'!CS36</f>
        <v>0.4503595164341504</v>
      </c>
      <c r="DC35" s="14">
        <f>'A8-A'!CO36</f>
        <v>0.12993759257372614</v>
      </c>
      <c r="DD35" s="14">
        <f>'A8-A'!CQ36</f>
        <v>0.11477430719029805</v>
      </c>
      <c r="DE35" s="14">
        <f t="shared" si="42"/>
        <v>0.60650100164388687</v>
      </c>
      <c r="DF35" s="14">
        <f>'4'!BP35</f>
        <v>0.68044777857968464</v>
      </c>
      <c r="DG35" s="14">
        <f>'5'!AC35</f>
        <v>0.81413645886171748</v>
      </c>
      <c r="DH35" s="14">
        <f>'6'!BT35</f>
        <v>0.8085756186378471</v>
      </c>
      <c r="DI35" s="14">
        <f>'7'!BQ35</f>
        <v>0.87327109944654391</v>
      </c>
      <c r="DJ35" s="14">
        <f>DF35*'A8-A'!DD36</f>
        <v>0.19636989897136095</v>
      </c>
      <c r="DK35" s="14">
        <f>DG35*'A8-A'!DB36</f>
        <v>0.36314139245992327</v>
      </c>
      <c r="DL35" s="14">
        <f>DH35*'A8-A'!CX36</f>
        <v>0.1223609553248718</v>
      </c>
      <c r="DM35" s="14">
        <f>DI35*'A8-A'!CZ36</f>
        <v>9.9585112582131999E-2</v>
      </c>
      <c r="DN35" s="14">
        <f t="shared" si="33"/>
        <v>0.78145735933828797</v>
      </c>
      <c r="DO35" s="14">
        <f>'4'!BU35</f>
        <v>0.61052304988820205</v>
      </c>
      <c r="DP35" s="14">
        <f>'5'!AE35</f>
        <v>0.81382221475207406</v>
      </c>
      <c r="DQ35" s="14">
        <f>'6'!BY35</f>
        <v>0.85989758647487491</v>
      </c>
      <c r="DR35" s="14">
        <f>'7'!BV35</f>
        <v>0.80373889100678975</v>
      </c>
      <c r="DS35" s="14">
        <f>DO35*'A8-A'!DM36</f>
        <v>0.17831104255140304</v>
      </c>
      <c r="DT35" s="14">
        <f>DP35*'A8-A'!DK36</f>
        <v>0.3593074669631301</v>
      </c>
      <c r="DU35" s="14">
        <f>DQ35*'A8-A'!DG36</f>
        <v>0.13139687342617437</v>
      </c>
      <c r="DV35" s="14">
        <f>DR35*'A8-A'!DI36</f>
        <v>9.1325550523895932E-2</v>
      </c>
      <c r="DW35" s="14">
        <f t="shared" si="34"/>
        <v>0.76034093346460341</v>
      </c>
      <c r="DX35" s="14">
        <f>'4'!BZ35</f>
        <v>0.6093862812998454</v>
      </c>
      <c r="DY35" s="14">
        <f>'5'!AG35</f>
        <v>0.2593017607341756</v>
      </c>
      <c r="DZ35" s="14">
        <f>'6'!CD35</f>
        <v>0.43033406436822119</v>
      </c>
      <c r="EA35" s="14">
        <f>'7'!CA35</f>
        <v>0.63538254720550902</v>
      </c>
      <c r="EB35" s="14">
        <f>DX35*'A8-A'!DV36</f>
        <v>0.1754833026879839</v>
      </c>
      <c r="EC35" s="14">
        <f>DY35*'A8-A'!DT36</f>
        <v>0.11127484325655931</v>
      </c>
      <c r="ED35" s="14">
        <f>DZ35*'A8-A'!DP36</f>
        <v>7.2658562332732102E-2</v>
      </c>
      <c r="EE35" s="14">
        <f>EA35*'A8-A'!DR36</f>
        <v>7.247039028711276E-2</v>
      </c>
      <c r="EF35" s="14">
        <f t="shared" si="35"/>
        <v>0.43188709856438806</v>
      </c>
    </row>
    <row r="36" spans="1:137" ht="12.75" customHeight="1">
      <c r="A36" s="6">
        <v>2012</v>
      </c>
      <c r="B36" s="14">
        <f>'4'!H36</f>
        <v>0.70392002174291801</v>
      </c>
      <c r="C36" s="14">
        <f>'5'!E36</f>
        <v>0.74745272974015675</v>
      </c>
      <c r="D36" s="14">
        <f>'6'!L36</f>
        <v>0.82035672418213978</v>
      </c>
      <c r="E36" s="14">
        <f>'7'!I36</f>
        <v>0.88766225516770791</v>
      </c>
      <c r="F36" s="14">
        <f>'A8-A'!AA37</f>
        <v>0.2988040997989303</v>
      </c>
      <c r="G36" s="14">
        <f>'A8-A'!Y37</f>
        <v>0.43371687709350998</v>
      </c>
      <c r="H36" s="14">
        <f>'A8-A'!U37</f>
        <v>0.14467641332946424</v>
      </c>
      <c r="I36" s="14">
        <f>'A8-A'!W37</f>
        <v>0.12280260977809547</v>
      </c>
      <c r="J36" s="14">
        <f>B36*F36+C36*G36+D36*H36+E36*I36</f>
        <v>0.76221056218674099</v>
      </c>
      <c r="K36" s="14">
        <f>'4'!M36</f>
        <v>0.70547290851265043</v>
      </c>
      <c r="L36" s="14">
        <f>'5'!G36</f>
        <v>0.70684771122876733</v>
      </c>
      <c r="M36" s="14">
        <f>'6'!Q36</f>
        <v>0.85242226431196666</v>
      </c>
      <c r="N36" s="14">
        <f>'7'!N36</f>
        <v>0.44079977475381071</v>
      </c>
      <c r="O36" s="14">
        <f>K36*'A8-A'!I37</f>
        <v>0.20641015635468135</v>
      </c>
      <c r="P36" s="14">
        <f>L36*'A8-A'!G37</f>
        <v>0.30906284630167824</v>
      </c>
      <c r="Q36" s="14">
        <f>M36*'A8-A'!C37</f>
        <v>0.13770664859269194</v>
      </c>
      <c r="R36" s="14">
        <f>N36*'A8-A'!E37</f>
        <v>4.788292364050252E-2</v>
      </c>
      <c r="S36" s="14">
        <f>SUM(O36:R36)</f>
        <v>0.70106257488955404</v>
      </c>
      <c r="T36" s="14">
        <f>'4'!R36</f>
        <v>0.68626756495327679</v>
      </c>
      <c r="U36" s="14">
        <f>'5'!I36</f>
        <v>0.75616392112610242</v>
      </c>
      <c r="V36" s="14">
        <f>'6'!V36</f>
        <v>0.84470362831991119</v>
      </c>
      <c r="W36" s="14">
        <f>'7'!S36</f>
        <v>0.81305914279004465</v>
      </c>
      <c r="X36" s="14">
        <f>'A8-A'!R37</f>
        <v>0.28639104786435382</v>
      </c>
      <c r="Y36" s="14">
        <f>'A8-A'!P37</f>
        <v>0.43694433903481222</v>
      </c>
      <c r="Z36" s="14">
        <f>'A8-A'!L37</f>
        <v>0.1591351282764786</v>
      </c>
      <c r="AA36" s="14">
        <f>'A8-A'!N37</f>
        <v>0.11752948482435534</v>
      </c>
      <c r="AB36" s="14">
        <f t="shared" si="36"/>
        <v>0.75692287419284598</v>
      </c>
      <c r="AC36" s="14">
        <f>'4'!W36</f>
        <v>0.63054518465551568</v>
      </c>
      <c r="AD36" s="14">
        <f>'5'!K36</f>
        <v>0.69131648484635244</v>
      </c>
      <c r="AE36" s="14">
        <f>'6'!AA36</f>
        <v>0.71227792911858845</v>
      </c>
      <c r="AF36" s="14">
        <f>'7'!X36</f>
        <v>0.86764764700986086</v>
      </c>
      <c r="AG36" s="14">
        <f>AC36*'A8-A'!AA37</f>
        <v>0.18840948628354165</v>
      </c>
      <c r="AH36" s="14">
        <f>AD36*'A8-A'!Y37</f>
        <v>0.29983562689082277</v>
      </c>
      <c r="AI36" s="14">
        <f>AE36*'A8-A'!U37</f>
        <v>0.10304981607861573</v>
      </c>
      <c r="AJ36" s="14">
        <f>AF36*'A8-A'!W37</f>
        <v>0.10654939542063467</v>
      </c>
      <c r="AK36" s="14">
        <f>SUM(AG36:AJ36)</f>
        <v>0.69784432467361479</v>
      </c>
      <c r="AL36" s="14">
        <f>'4'!AB36</f>
        <v>0.67326718824731291</v>
      </c>
      <c r="AM36" s="14">
        <f>'5'!M36</f>
        <v>0.82654668560893352</v>
      </c>
      <c r="AN36" s="14">
        <f>'6'!AF36</f>
        <v>0.84110314922704976</v>
      </c>
      <c r="AO36" s="14">
        <f>'7'!AC36</f>
        <v>0.88941289046201299</v>
      </c>
      <c r="AP36" s="14">
        <f>'A8-A'!AJ37</f>
        <v>0.28719569164343883</v>
      </c>
      <c r="AQ36" s="14">
        <f>'A8-A'!AH37</f>
        <v>0.44292679498954285</v>
      </c>
      <c r="AR36" s="14">
        <f>'A8-A'!AD37</f>
        <v>0.15139237852742574</v>
      </c>
      <c r="AS36" s="14">
        <f>'A8-A'!AF37</f>
        <v>0.11848513483959268</v>
      </c>
      <c r="AT36" s="14">
        <f t="shared" si="37"/>
        <v>0.79217792275836951</v>
      </c>
      <c r="AU36" s="14">
        <f>'4'!AG36</f>
        <v>0.67756609345503649</v>
      </c>
      <c r="AV36" s="14">
        <f>'5'!O36</f>
        <v>0.7708644213222654</v>
      </c>
      <c r="AW36" s="14">
        <f>'6'!AK36</f>
        <v>0.87283246241046597</v>
      </c>
      <c r="AX36" s="14">
        <f>'7'!AH36</f>
        <v>0.89428079266727978</v>
      </c>
      <c r="AY36" s="14">
        <f>'A8-A'!AS37</f>
        <v>0.28837665461154322</v>
      </c>
      <c r="AZ36" s="14">
        <f>'A8-A'!AQ37</f>
        <v>0.4428320089112861</v>
      </c>
      <c r="BA36" s="14">
        <f>'A8-A'!AM37</f>
        <v>0.14452349580910426</v>
      </c>
      <c r="BB36" s="14">
        <f>'A8-A'!AO37</f>
        <v>0.12426784066806641</v>
      </c>
      <c r="BC36" s="14">
        <f t="shared" si="38"/>
        <v>0.77403282538006934</v>
      </c>
      <c r="BD36" s="14">
        <f>'4'!AL36</f>
        <v>0.61985862632598732</v>
      </c>
      <c r="BE36" s="14">
        <f>'5'!Q36</f>
        <v>0.75991202272657266</v>
      </c>
      <c r="BF36" s="14">
        <f>'6'!AP36</f>
        <v>0.84745010777228558</v>
      </c>
      <c r="BG36" s="14">
        <f>'7'!AM36</f>
        <v>0.89777251409389591</v>
      </c>
      <c r="BH36" s="14">
        <f>'A8-A'!BB37</f>
        <v>0.28229472894306257</v>
      </c>
      <c r="BI36" s="14">
        <f>'A8-A'!AZ37</f>
        <v>0.44078904458098878</v>
      </c>
      <c r="BJ36" s="14">
        <f>'A8-A'!AV37</f>
        <v>0.16077648164378192</v>
      </c>
      <c r="BK36" s="14">
        <f>'A8-A'!AX37</f>
        <v>0.11613974483216674</v>
      </c>
      <c r="BL36" s="14">
        <f t="shared" si="39"/>
        <v>0.75046083476543624</v>
      </c>
      <c r="BM36" s="14">
        <f>'4'!AQ36</f>
        <v>0.70187279287139093</v>
      </c>
      <c r="BN36" s="14">
        <f>'5'!S36</f>
        <v>0.73174372705501123</v>
      </c>
      <c r="BO36" s="14">
        <f>'6'!AU36</f>
        <v>0.82494725977667438</v>
      </c>
      <c r="BP36" s="14">
        <f>'7'!AR36</f>
        <v>0.84516463083786331</v>
      </c>
      <c r="BQ36" s="14">
        <f>BM36*'A8-A'!BK37</f>
        <v>0.205383582764015</v>
      </c>
      <c r="BR36" s="14">
        <f>BN36*'A8-A'!BI37</f>
        <v>0.32653514592908051</v>
      </c>
      <c r="BS36" s="14">
        <f>BO36*'A8-A'!BE37</f>
        <v>0.1063458256131275</v>
      </c>
      <c r="BT36" s="14">
        <f>BP36*'A8-A'!BG37</f>
        <v>0.1117502049277871</v>
      </c>
      <c r="BU36" s="14">
        <f>SUM(BQ36:BT36)</f>
        <v>0.75001475923401018</v>
      </c>
      <c r="BV36" s="14">
        <f>'4'!AV36</f>
        <v>0.53223160117422363</v>
      </c>
      <c r="BW36" s="14">
        <f>'5'!U36</f>
        <v>0.77740288654755907</v>
      </c>
      <c r="BX36" s="14">
        <f>'6'!AZ36</f>
        <v>0.82979250792606607</v>
      </c>
      <c r="BY36" s="14">
        <f>'7'!AW36</f>
        <v>0.86290926770140819</v>
      </c>
      <c r="BZ36" s="14">
        <f>'A8-A'!BT37</f>
        <v>0.29437759983769712</v>
      </c>
      <c r="CA36" s="14">
        <f>'A8-A'!BR37</f>
        <v>0.45853795409172943</v>
      </c>
      <c r="CB36" s="14">
        <f>'A8-A'!BN37</f>
        <v>0.12140846971872947</v>
      </c>
      <c r="CC36" s="14">
        <f>'A8-A'!BP37</f>
        <v>0.12567597635184399</v>
      </c>
      <c r="CD36" s="14">
        <f t="shared" si="40"/>
        <v>0.72233659370676462</v>
      </c>
      <c r="CE36" s="14">
        <f>'4'!BA36</f>
        <v>0.7379098239474785</v>
      </c>
      <c r="CF36" s="14">
        <f>'5'!W36</f>
        <v>0.82432742711371221</v>
      </c>
      <c r="CG36" s="14">
        <f>'6'!BE36</f>
        <v>0.87058708565446397</v>
      </c>
      <c r="CH36" s="14">
        <f>'7'!BB36</f>
        <v>0.88148500981951083</v>
      </c>
      <c r="CI36" s="14">
        <f>'A8-A'!CC37</f>
        <v>0.28843019457500119</v>
      </c>
      <c r="CJ36" s="14">
        <f>'A8-A'!CA37</f>
        <v>0.43547857342744289</v>
      </c>
      <c r="CK36" s="14">
        <f>'A8-A'!BW37</f>
        <v>0.15415836984473855</v>
      </c>
      <c r="CL36" s="14">
        <f>'A8-A'!BY37</f>
        <v>0.12193286215281723</v>
      </c>
      <c r="CM36" s="14">
        <f t="shared" si="41"/>
        <v>0.81350268222104094</v>
      </c>
      <c r="CN36" s="14">
        <f>'4'!BF36</f>
        <v>0.78718244414763072</v>
      </c>
      <c r="CO36" s="14">
        <f>'5'!Y36</f>
        <v>0.83727788264891512</v>
      </c>
      <c r="CP36" s="14">
        <f>'6'!BJ36</f>
        <v>0.89007266992970591</v>
      </c>
      <c r="CQ36" s="14">
        <f>'7'!BG36</f>
        <v>0.91666666666666674</v>
      </c>
      <c r="CR36" s="14">
        <f>CN36*'A8-A'!CL37</f>
        <v>0.22823369751300376</v>
      </c>
      <c r="CS36" s="14">
        <f>CO36*'A8-A'!CJ37</f>
        <v>0.3675802241999126</v>
      </c>
      <c r="CT36" s="14">
        <f>CP36*'A8-A'!CF37</f>
        <v>0.14219687127355515</v>
      </c>
      <c r="CU36" s="14">
        <f>CQ36*'A8-A'!CH37</f>
        <v>0.10201180043811182</v>
      </c>
      <c r="CV36" s="14">
        <f>SUM(CR36:CU36)</f>
        <v>0.84002259342458341</v>
      </c>
      <c r="CW36" s="14">
        <f>'4'!BK36</f>
        <v>0.20174363617323054</v>
      </c>
      <c r="CX36" s="14">
        <f>'5'!AA36</f>
        <v>0.73404431459980368</v>
      </c>
      <c r="CY36" s="14">
        <f>'6'!BO36</f>
        <v>0.68727032346821626</v>
      </c>
      <c r="CZ36" s="14">
        <f>'7'!BL36</f>
        <v>0.8293628374265315</v>
      </c>
      <c r="DA36" s="14">
        <f>'A8-A'!CU37</f>
        <v>0.30319069352095057</v>
      </c>
      <c r="DB36" s="14">
        <f>'A8-A'!CS37</f>
        <v>0.4500670459609955</v>
      </c>
      <c r="DC36" s="14">
        <f>'A8-A'!CO37</f>
        <v>0.12985320908055265</v>
      </c>
      <c r="DD36" s="14">
        <f>'A8-A'!CQ37</f>
        <v>0.11688905143750124</v>
      </c>
      <c r="DE36" s="14">
        <f t="shared" si="42"/>
        <v>0.57772364161367651</v>
      </c>
      <c r="DF36" s="14">
        <f>'4'!BP36</f>
        <v>0.67551035937062476</v>
      </c>
      <c r="DG36" s="14">
        <f>'5'!AC36</f>
        <v>0.80990721690272671</v>
      </c>
      <c r="DH36" s="14">
        <f>'6'!BT36</f>
        <v>0.81101514038888134</v>
      </c>
      <c r="DI36" s="14">
        <f>'7'!BQ36</f>
        <v>0.87765868757612464</v>
      </c>
      <c r="DJ36" s="14">
        <f>DF36*'A8-A'!DD37</f>
        <v>0.19405154800821828</v>
      </c>
      <c r="DK36" s="14">
        <f>DG36*'A8-A'!DB37</f>
        <v>0.36219818668068926</v>
      </c>
      <c r="DL36" s="14">
        <f>DH36*'A8-A'!CX37</f>
        <v>0.12305057045000943</v>
      </c>
      <c r="DM36" s="14">
        <f>DI36*'A8-A'!CZ37</f>
        <v>9.9877389726652624E-2</v>
      </c>
      <c r="DN36" s="14">
        <f>SUM(DJ36:DM36)</f>
        <v>0.77917769486556954</v>
      </c>
      <c r="DO36" s="14">
        <f>'4'!BU36</f>
        <v>0.60878718116609831</v>
      </c>
      <c r="DP36" s="14">
        <f>'5'!AE36</f>
        <v>0.81364494994530767</v>
      </c>
      <c r="DQ36" s="14">
        <f>'6'!BY36</f>
        <v>0.87619596569311065</v>
      </c>
      <c r="DR36" s="14">
        <f>'7'!BV36</f>
        <v>0.83318376288255025</v>
      </c>
      <c r="DS36" s="14">
        <f>DO36*'A8-A'!DM37</f>
        <v>0.17699120860185047</v>
      </c>
      <c r="DT36" s="14">
        <f>DP36*'A8-A'!DK37</f>
        <v>0.360116801185762</v>
      </c>
      <c r="DU36" s="14">
        <f>DQ36*'A8-A'!DG37</f>
        <v>0.13421816564425895</v>
      </c>
      <c r="DV36" s="14">
        <f>DR36*'A8-A'!DI37</f>
        <v>9.456022860974235E-2</v>
      </c>
      <c r="DW36" s="14">
        <f>SUM(DS36:DV36)</f>
        <v>0.76588640404161368</v>
      </c>
      <c r="DX36" s="14">
        <f>'4'!BZ36</f>
        <v>0.63335860487148332</v>
      </c>
      <c r="DY36" s="14">
        <f>'5'!AG36</f>
        <v>0.27725593085277728</v>
      </c>
      <c r="DZ36" s="14">
        <f>'6'!CD36</f>
        <v>0.45812643535071412</v>
      </c>
      <c r="EA36" s="14">
        <f>'7'!CA36</f>
        <v>0.65642492768797123</v>
      </c>
      <c r="EB36" s="14">
        <f>DX36*'A8-A'!DV37</f>
        <v>0.18193194102884427</v>
      </c>
      <c r="EC36" s="14">
        <f>DY36*'A8-A'!DT37</f>
        <v>0.1192261985221143</v>
      </c>
      <c r="ED36" s="14">
        <f>DZ36*'A8-A'!DP37</f>
        <v>7.7511430883854759E-2</v>
      </c>
      <c r="EE36" s="14">
        <f>EA36*'A8-A'!DR37</f>
        <v>7.4527927644522596E-2</v>
      </c>
      <c r="EF36" s="14">
        <f>SUM(EB36:EE36)</f>
        <v>0.45319749807933596</v>
      </c>
    </row>
    <row r="37" spans="1:137" ht="12.75" customHeight="1">
      <c r="A37" s="6">
        <v>2013</v>
      </c>
      <c r="B37" s="14">
        <f>'4'!H37</f>
        <v>0.70425193900203309</v>
      </c>
      <c r="C37" s="14">
        <f>'5'!E37</f>
        <v>0.75309663624443213</v>
      </c>
      <c r="D37" s="14">
        <f>'6'!L37</f>
        <v>0.80406739284788675</v>
      </c>
      <c r="E37" s="14">
        <f>'7'!I37</f>
        <v>0.89744779928401475</v>
      </c>
      <c r="F37" s="14">
        <f>'A8-A'!AA38</f>
        <v>0.2969859833809621</v>
      </c>
      <c r="G37" s="14">
        <f>'A8-A'!Y38</f>
        <v>0.43518267236987762</v>
      </c>
      <c r="H37" s="14">
        <f>'A8-A'!U38</f>
        <v>0.14516536364350613</v>
      </c>
      <c r="I37" s="14">
        <f>'A8-A'!W38</f>
        <v>0.12266598060565419</v>
      </c>
      <c r="J37" s="14">
        <f>B37*F37+C37*G37+D37*H37+E37*I37</f>
        <v>0.7636966111842951</v>
      </c>
      <c r="K37" s="14">
        <f>'4'!M37</f>
        <v>0.69366737239692977</v>
      </c>
      <c r="L37" s="14">
        <f>'5'!G37</f>
        <v>0.70060204690803396</v>
      </c>
      <c r="M37" s="14">
        <f>'6'!Q37</f>
        <v>0.84146250569107772</v>
      </c>
      <c r="N37" s="14">
        <f>'7'!N37</f>
        <v>0.55725466127346446</v>
      </c>
      <c r="O37" s="14">
        <f>K37*'A8-A'!I38</f>
        <v>0.20255594038603303</v>
      </c>
      <c r="P37" s="14">
        <f>L37*'A8-A'!G38</f>
        <v>0.30685146926786389</v>
      </c>
      <c r="Q37" s="14">
        <f>M37*'A8-A'!C38</f>
        <v>0.13616665065942982</v>
      </c>
      <c r="R37" s="14">
        <f>N37*'A8-A'!E38</f>
        <v>6.0288676948609426E-2</v>
      </c>
      <c r="S37" s="14">
        <f>SUM(O37:R37)</f>
        <v>0.70586273726193616</v>
      </c>
      <c r="T37" s="14">
        <f>'4'!R37</f>
        <v>0.66222805073340063</v>
      </c>
      <c r="U37" s="14">
        <f>'5'!I37</f>
        <v>0.75625426034957888</v>
      </c>
      <c r="V37" s="14">
        <f>'6'!V37</f>
        <v>0.82100049685542498</v>
      </c>
      <c r="W37" s="14">
        <f>'7'!S37</f>
        <v>0.87819296952548331</v>
      </c>
      <c r="X37" s="14">
        <f>'A8-A'!R38</f>
        <v>0.28533003766845588</v>
      </c>
      <c r="Y37" s="14">
        <f>'A8-A'!P38</f>
        <v>0.43750996547893489</v>
      </c>
      <c r="Z37" s="14">
        <f>'A8-A'!L38</f>
        <v>0.15934112942742809</v>
      </c>
      <c r="AA37" s="14">
        <f>'A8-A'!N38</f>
        <v>0.11781886742518119</v>
      </c>
      <c r="AB37" s="14">
        <f t="shared" si="36"/>
        <v>0.75410917747938311</v>
      </c>
      <c r="AC37" s="14">
        <f>'4'!W37</f>
        <v>0.63649266484695244</v>
      </c>
      <c r="AD37" s="14">
        <f>'5'!K37</f>
        <v>0.69729717552268999</v>
      </c>
      <c r="AE37" s="14">
        <f>'6'!AA37</f>
        <v>0.72204159598362283</v>
      </c>
      <c r="AF37" s="14">
        <f>'7'!X37</f>
        <v>0.87629330037220843</v>
      </c>
      <c r="AG37" s="14">
        <f>AC37*'A8-A'!AA38</f>
        <v>0.18902939998434129</v>
      </c>
      <c r="AH37" s="14">
        <f>AD37*'A8-A'!Y38</f>
        <v>0.30345164827993187</v>
      </c>
      <c r="AI37" s="14">
        <f>AE37*'A8-A'!U38</f>
        <v>0.10481543084670014</v>
      </c>
      <c r="AJ37" s="14">
        <f>AF37*'A8-A'!W38</f>
        <v>0.10749137698832202</v>
      </c>
      <c r="AK37" s="14">
        <f>SUM(AG37:AJ37)</f>
        <v>0.7047878560992954</v>
      </c>
      <c r="AL37" s="14">
        <f>'4'!AB37</f>
        <v>0.68766087917992125</v>
      </c>
      <c r="AM37" s="14">
        <f>'5'!M37</f>
        <v>0.82366959232366233</v>
      </c>
      <c r="AN37" s="14">
        <f>'6'!AF37</f>
        <v>0.88919548899902667</v>
      </c>
      <c r="AO37" s="14">
        <f>'7'!AC37</f>
        <v>0.80056558003484191</v>
      </c>
      <c r="AP37" s="14">
        <f>'A8-A'!AJ38</f>
        <v>0.28661405133754375</v>
      </c>
      <c r="AQ37" s="14">
        <f>'A8-A'!AH38</f>
        <v>0.44352167796742931</v>
      </c>
      <c r="AR37" s="14">
        <f>'A8-A'!AD38</f>
        <v>0.15159570952926735</v>
      </c>
      <c r="AS37" s="14">
        <f>'A8-A'!AF38</f>
        <v>0.11826856116575964</v>
      </c>
      <c r="AT37" s="14">
        <f t="shared" si="37"/>
        <v>0.79188855054081742</v>
      </c>
      <c r="AU37" s="14">
        <f>'4'!AG37</f>
        <v>0.66203427362809086</v>
      </c>
      <c r="AV37" s="14">
        <f>'5'!O37</f>
        <v>0.76840992348590131</v>
      </c>
      <c r="AW37" s="14">
        <f>'6'!AK37</f>
        <v>0.87766364210650805</v>
      </c>
      <c r="AX37" s="14">
        <f>'7'!AH37</f>
        <v>0.89981249971871957</v>
      </c>
      <c r="AY37" s="14">
        <f>'A8-A'!AS38</f>
        <v>0.28684951788988922</v>
      </c>
      <c r="AZ37" s="14">
        <f>'A8-A'!AQ38</f>
        <v>0.44482935499458309</v>
      </c>
      <c r="BA37" s="14">
        <f>'A8-A'!AM38</f>
        <v>0.14517535347180663</v>
      </c>
      <c r="BB37" s="14">
        <f>'A8-A'!AO38</f>
        <v>0.12314577364372099</v>
      </c>
      <c r="BC37" s="14">
        <f t="shared" si="38"/>
        <v>0.76993873873678909</v>
      </c>
      <c r="BD37" s="14">
        <f>'4'!AL37</f>
        <v>0.619091978078115</v>
      </c>
      <c r="BE37" s="14">
        <f>'5'!Q37</f>
        <v>0.7629298637169003</v>
      </c>
      <c r="BF37" s="14">
        <f>'6'!AP37</f>
        <v>0.83884112950003931</v>
      </c>
      <c r="BG37" s="14">
        <f>'7'!AM37</f>
        <v>0.90024424270810022</v>
      </c>
      <c r="BH37" s="14">
        <f>'A8-A'!BB38</f>
        <v>0.28109737280874247</v>
      </c>
      <c r="BI37" s="14">
        <f>'A8-A'!AZ38</f>
        <v>0.44185811778068501</v>
      </c>
      <c r="BJ37" s="14">
        <f>'A8-A'!AV38</f>
        <v>0.16116642288615152</v>
      </c>
      <c r="BK37" s="14">
        <f>'A8-A'!AX38</f>
        <v>0.115878086524421</v>
      </c>
      <c r="BL37" s="14">
        <f t="shared" si="39"/>
        <v>0.75064348660629121</v>
      </c>
      <c r="BM37" s="14">
        <f>'4'!AQ37</f>
        <v>0.70576628347027126</v>
      </c>
      <c r="BN37" s="14">
        <f>'5'!S37</f>
        <v>0.73724101467378877</v>
      </c>
      <c r="BO37" s="14">
        <f>'6'!AU37</f>
        <v>0.83840401262309461</v>
      </c>
      <c r="BP37" s="14">
        <f>'7'!AR37</f>
        <v>0.85733978313839776</v>
      </c>
      <c r="BQ37" s="14">
        <f>BM37*'A8-A'!BK38</f>
        <v>0.20606298743060694</v>
      </c>
      <c r="BR37" s="14">
        <f>BN37*'A8-A'!BI38</f>
        <v>0.32847376921073912</v>
      </c>
      <c r="BS37" s="14">
        <f>BO37*'A8-A'!BE38</f>
        <v>0.10791154054320502</v>
      </c>
      <c r="BT37" s="14">
        <f>BP37*'A8-A'!BG38</f>
        <v>0.11468988806573226</v>
      </c>
      <c r="BU37" s="14">
        <f>SUM(BQ37:BT37)</f>
        <v>0.75713818525028331</v>
      </c>
      <c r="BV37" s="14">
        <f>'4'!AV37</f>
        <v>0.49158193962228386</v>
      </c>
      <c r="BW37" s="14">
        <f>'5'!U37</f>
        <v>0.78436864912573556</v>
      </c>
      <c r="BX37" s="14">
        <f>'6'!AZ37</f>
        <v>0.84029677679165649</v>
      </c>
      <c r="BY37" s="14">
        <f>'7'!AW37</f>
        <v>0.86519750554512564</v>
      </c>
      <c r="BZ37" s="14">
        <f>'A8-A'!BT38</f>
        <v>0.29351664787907616</v>
      </c>
      <c r="CA37" s="14">
        <f>'A8-A'!BR38</f>
        <v>0.45841546298694352</v>
      </c>
      <c r="CB37" s="14">
        <f>'A8-A'!BN38</f>
        <v>0.121376037381442</v>
      </c>
      <c r="CC37" s="14">
        <f>'A8-A'!BP38</f>
        <v>0.12669185175253836</v>
      </c>
      <c r="CD37" s="14">
        <f t="shared" si="40"/>
        <v>0.71545956761780305</v>
      </c>
      <c r="CE37" s="14">
        <f>'4'!BA37</f>
        <v>0.69913612192704733</v>
      </c>
      <c r="CF37" s="14">
        <f>'5'!W37</f>
        <v>0.83023048052978399</v>
      </c>
      <c r="CG37" s="14">
        <f>'6'!BE37</f>
        <v>0.88795428852248826</v>
      </c>
      <c r="CH37" s="14">
        <f>'7'!BB37</f>
        <v>0.89493380393871813</v>
      </c>
      <c r="CI37" s="14">
        <f>'A8-A'!CC38</f>
        <v>0.28730696807869105</v>
      </c>
      <c r="CJ37" s="14">
        <f>'A8-A'!CA38</f>
        <v>0.43618367244783524</v>
      </c>
      <c r="CK37" s="14">
        <f>'A8-A'!BW38</f>
        <v>0.15440797320571981</v>
      </c>
      <c r="CL37" s="14">
        <f>'A8-A'!BY38</f>
        <v>0.12210138626775383</v>
      </c>
      <c r="CM37" s="14">
        <f t="shared" si="41"/>
        <v>0.80937953950964237</v>
      </c>
      <c r="CN37" s="14">
        <f>'4'!BF37</f>
        <v>0.77940167210532352</v>
      </c>
      <c r="CO37" s="14">
        <f>'5'!Y37</f>
        <v>0.83887424787414377</v>
      </c>
      <c r="CP37" s="14">
        <f>'6'!BJ37</f>
        <v>0.86186657133806932</v>
      </c>
      <c r="CQ37" s="14">
        <f>'7'!BG37</f>
        <v>0.90379532879575597</v>
      </c>
      <c r="CR37" s="14">
        <f>CN37*'A8-A'!CL38</f>
        <v>0.22570720054254553</v>
      </c>
      <c r="CS37" s="14">
        <f>CO37*'A8-A'!CJ38</f>
        <v>0.36849322564394299</v>
      </c>
      <c r="CT37" s="14">
        <f>CP37*'A8-A'!CF38</f>
        <v>0.1377700251572998</v>
      </c>
      <c r="CU37" s="14">
        <f>CQ37*'A8-A'!CH38</f>
        <v>0.10058137602542463</v>
      </c>
      <c r="CV37" s="14">
        <f>SUM(CR37:CU37)</f>
        <v>0.83255182736921296</v>
      </c>
      <c r="CW37" s="14">
        <f>'4'!BK37</f>
        <v>0.16620454393017137</v>
      </c>
      <c r="CX37" s="14">
        <f>'5'!AA37</f>
        <v>0.74263567954999199</v>
      </c>
      <c r="CY37" s="14">
        <f>'6'!BO37</f>
        <v>0.7027963220632143</v>
      </c>
      <c r="CZ37" s="14">
        <f>'7'!BL37</f>
        <v>0.83383137736662127</v>
      </c>
      <c r="DA37" s="14">
        <f>'A8-A'!CU38</f>
        <v>0.30113260031925848</v>
      </c>
      <c r="DB37" s="14">
        <f>'A8-A'!CS38</f>
        <v>0.45003353445873051</v>
      </c>
      <c r="DC37" s="14">
        <f>'A8-A'!CO38</f>
        <v>0.1298435403519726</v>
      </c>
      <c r="DD37" s="14">
        <f>'A8-A'!CQ38</f>
        <v>0.11899032487003841</v>
      </c>
      <c r="DE37" s="14">
        <f t="shared" si="42"/>
        <v>0.57473199526433183</v>
      </c>
      <c r="DF37" s="14">
        <f>'4'!BP37</f>
        <v>0.67380216537912829</v>
      </c>
      <c r="DG37" s="14">
        <f>'5'!AC37</f>
        <v>0.80578175535973684</v>
      </c>
      <c r="DH37" s="14">
        <f>'6'!BT37</f>
        <v>0.78655581460560908</v>
      </c>
      <c r="DI37" s="14">
        <f>'7'!BQ37</f>
        <v>0.87944502419468729</v>
      </c>
      <c r="DJ37" s="14">
        <f>DF37*'A8-A'!DD38</f>
        <v>0.19239472513593636</v>
      </c>
      <c r="DK37" s="14">
        <f>DG37*'A8-A'!DB38</f>
        <v>0.36152147418674374</v>
      </c>
      <c r="DL37" s="14">
        <f>DH37*'A8-A'!CX38</f>
        <v>0.11972638841082414</v>
      </c>
      <c r="DM37" s="14">
        <f>DI37*'A8-A'!CZ38</f>
        <v>9.989507718464212E-2</v>
      </c>
      <c r="DN37" s="14">
        <f>SUM(DJ37:DM37)</f>
        <v>0.77353766491814635</v>
      </c>
      <c r="DO37" s="14">
        <f>'4'!BU37</f>
        <v>0.6150499268746964</v>
      </c>
      <c r="DP37" s="14">
        <f>'5'!AE37</f>
        <v>0.82006839423689115</v>
      </c>
      <c r="DQ37" s="14">
        <f>'6'!BY37</f>
        <v>0.88185486070359775</v>
      </c>
      <c r="DR37" s="14">
        <f>'7'!BV37</f>
        <v>0.85005412019259929</v>
      </c>
      <c r="DS37" s="14">
        <f>DO37*'A8-A'!DM38</f>
        <v>0.17802025937835667</v>
      </c>
      <c r="DT37" s="14">
        <f>DP37*'A8-A'!DK38</f>
        <v>0.36368733300187006</v>
      </c>
      <c r="DU37" s="14">
        <f>DQ37*'A8-A'!DG38</f>
        <v>0.13535578226057957</v>
      </c>
      <c r="DV37" s="14">
        <f>DR37*'A8-A'!DI38</f>
        <v>9.6553949354698548E-2</v>
      </c>
      <c r="DW37" s="14">
        <f>SUM(DS37:DV37)</f>
        <v>0.77361732399550476</v>
      </c>
      <c r="DX37" s="14">
        <f>'4'!BZ37</f>
        <v>0.65222358794705138</v>
      </c>
      <c r="DY37" s="14">
        <f>'5'!AG37</f>
        <v>0.28964349834285658</v>
      </c>
      <c r="DZ37" s="14">
        <f>'6'!CD37</f>
        <v>0.46802251945321416</v>
      </c>
      <c r="EA37" s="14">
        <f>'7'!CA37</f>
        <v>0.64434011760796461</v>
      </c>
      <c r="EB37" s="14">
        <f>DX37*'A8-A'!DV38</f>
        <v>0.18697628963436502</v>
      </c>
      <c r="EC37" s="14">
        <f>DY37*'A8-A'!DT38</f>
        <v>0.12474242828338031</v>
      </c>
      <c r="ED37" s="14">
        <f>DZ37*'A8-A'!DP38</f>
        <v>7.9306121211460592E-2</v>
      </c>
      <c r="EE37" s="14">
        <f>EA37*'A8-A'!DR38</f>
        <v>7.2939138132497E-2</v>
      </c>
      <c r="EF37" s="14">
        <f>SUM(EB37:EE37)</f>
        <v>0.46396397726170291</v>
      </c>
    </row>
    <row r="38" spans="1:137" ht="12.75" customHeight="1">
      <c r="A38" s="6">
        <v>2014</v>
      </c>
      <c r="B38" s="14">
        <f>'4'!H38</f>
        <v>0.70077103774327731</v>
      </c>
      <c r="C38" s="14">
        <f>'5'!E38</f>
        <v>0.75899068996018471</v>
      </c>
      <c r="D38" s="14">
        <f>'6'!L38</f>
        <v>0.80637142034083598</v>
      </c>
      <c r="E38" s="14">
        <f>'7'!I38</f>
        <v>0.89744779928401475</v>
      </c>
      <c r="F38" s="14">
        <f>'A8-A'!AA39</f>
        <v>0.29607405829198763</v>
      </c>
      <c r="G38" s="14">
        <f>'A8-A'!Y39</f>
        <v>0.43608096697552129</v>
      </c>
      <c r="H38" s="14">
        <f>'A8-A'!U39</f>
        <v>0.14546501082931235</v>
      </c>
      <c r="I38" s="14">
        <f>'A8-A'!W39</f>
        <v>0.12237996390317875</v>
      </c>
      <c r="J38" s="14">
        <f>B38*F38+C38*G38+D38*H38+E38*I38</f>
        <v>0.7655899757550878</v>
      </c>
      <c r="K38" s="14">
        <f>'4'!M38</f>
        <v>0.68243627341927104</v>
      </c>
      <c r="L38" s="14">
        <f>'5'!G38</f>
        <v>0.69184430958132792</v>
      </c>
      <c r="M38" s="14">
        <f>'6'!Q38</f>
        <v>0.84146250569107772</v>
      </c>
      <c r="N38" s="14">
        <f>'7'!N38</f>
        <v>0.55725466127346446</v>
      </c>
      <c r="O38" s="14">
        <f>K38*'A8-A'!I39</f>
        <v>0.19886931853807152</v>
      </c>
      <c r="P38" s="14">
        <f>L38*'A8-A'!G39</f>
        <v>0.30334617991914969</v>
      </c>
      <c r="Q38" s="14">
        <f>M38*'A8-A'!C39</f>
        <v>0.13631514403129921</v>
      </c>
      <c r="R38" s="14">
        <f>N38*'A8-A'!E39</f>
        <v>6.0256566117242082E-2</v>
      </c>
      <c r="S38" s="14">
        <f>SUM(O38:R38)</f>
        <v>0.69878720860576249</v>
      </c>
      <c r="T38" s="14">
        <f>'4'!R38</f>
        <v>0.65957860532741841</v>
      </c>
      <c r="U38" s="14">
        <f>'5'!I38</f>
        <v>0.75915440993872796</v>
      </c>
      <c r="V38" s="14">
        <f>'6'!V38</f>
        <v>0.84763424902136741</v>
      </c>
      <c r="W38" s="14">
        <f>'7'!S38</f>
        <v>0.88092374393331596</v>
      </c>
      <c r="X38" s="14">
        <f>'A8-A'!R39</f>
        <v>0.28385613315647079</v>
      </c>
      <c r="Y38" s="14">
        <f>'A8-A'!P39</f>
        <v>0.43850685531269767</v>
      </c>
      <c r="Z38" s="14">
        <f>'A8-A'!L39</f>
        <v>0.1597041967048845</v>
      </c>
      <c r="AA38" s="14">
        <f>'A8-A'!N39</f>
        <v>0.11793281482594718</v>
      </c>
      <c r="AB38" s="14">
        <f t="shared" ref="AB38" si="43">(T38*X38)+(U38*Y38)+(V38*Z38)+(W38*AA38)</f>
        <v>0.75938040902855053</v>
      </c>
      <c r="AC38" s="14">
        <f>'4'!W38</f>
        <v>0.6407822027328457</v>
      </c>
      <c r="AD38" s="14">
        <f>'5'!K38</f>
        <v>0.70259986824395437</v>
      </c>
      <c r="AE38" s="14">
        <f>'6'!AA38</f>
        <v>0.72204159598362283</v>
      </c>
      <c r="AF38" s="14">
        <f>'7'!X38</f>
        <v>0.87629330037220843</v>
      </c>
      <c r="AG38" s="14">
        <f>AC38*'A8-A'!AA39</f>
        <v>0.18971898724439279</v>
      </c>
      <c r="AH38" s="14">
        <f>AD38*'A8-A'!Y39</f>
        <v>0.30639042994069748</v>
      </c>
      <c r="AI38" s="14">
        <f>AE38*'A8-A'!U39</f>
        <v>0.10503178857897166</v>
      </c>
      <c r="AJ38" s="14">
        <f>AF38*'A8-A'!W39</f>
        <v>0.10724074246814824</v>
      </c>
      <c r="AK38" s="14">
        <f>SUM(AG38:AJ38)</f>
        <v>0.70838194823221023</v>
      </c>
      <c r="AL38" s="14">
        <f>'4'!AB38</f>
        <v>0.69874930400135882</v>
      </c>
      <c r="AM38" s="14">
        <f>'5'!M38</f>
        <v>0.8278178936118481</v>
      </c>
      <c r="AN38" s="14">
        <f>'6'!AF38</f>
        <v>0.91666666666666663</v>
      </c>
      <c r="AO38" s="14">
        <f>'7'!AC38</f>
        <v>0.84833794180981115</v>
      </c>
      <c r="AP38" s="14">
        <f>'A8-A'!AJ39</f>
        <v>0.287310442972803</v>
      </c>
      <c r="AQ38" s="14">
        <f>'A8-A'!AH39</f>
        <v>0.44295629598903058</v>
      </c>
      <c r="AR38" s="14">
        <f>'A8-A'!AD39</f>
        <v>0.15140246196905066</v>
      </c>
      <c r="AS38" s="14">
        <f>'A8-A'!AF39</f>
        <v>0.11833079906911571</v>
      </c>
      <c r="AT38" s="14">
        <f t="shared" ref="AT38" si="44">(AL38*AP38)+(AM38*AQ38)+(AN38*AR38)+(AO38*AS38)</f>
        <v>0.8066152166406142</v>
      </c>
      <c r="AU38" s="14">
        <f>'4'!AG38</f>
        <v>0.65250247569832953</v>
      </c>
      <c r="AV38" s="14">
        <f>'5'!O38</f>
        <v>0.76857423534729841</v>
      </c>
      <c r="AW38" s="14">
        <f>'6'!AK38</f>
        <v>0.88738890646005464</v>
      </c>
      <c r="AX38" s="14">
        <f>'7'!AH38</f>
        <v>0.90207915041296782</v>
      </c>
      <c r="AY38" s="14">
        <f>'A8-A'!AS39</f>
        <v>0.2850698095136085</v>
      </c>
      <c r="AZ38" s="14">
        <f>'A8-A'!AQ39</f>
        <v>0.44716030682889513</v>
      </c>
      <c r="BA38" s="14">
        <f>'A8-A'!AM39</f>
        <v>0.14593608734126118</v>
      </c>
      <c r="BB38" s="14">
        <f>'A8-A'!AO39</f>
        <v>0.1218337963162351</v>
      </c>
      <c r="BC38" s="14">
        <f t="shared" ref="BC38" si="45">(AU38*AY38)+(AV38*AZ38)+(AW38*BA38)+(AX38*BB38)</f>
        <v>0.76909043978451885</v>
      </c>
      <c r="BD38" s="14">
        <f>'4'!AL38</f>
        <v>0.61898041091571121</v>
      </c>
      <c r="BE38" s="14">
        <f>'5'!Q38</f>
        <v>0.76448197679080521</v>
      </c>
      <c r="BF38" s="14">
        <f>'6'!AP38</f>
        <v>0.8426421543185989</v>
      </c>
      <c r="BG38" s="14">
        <f>'7'!AM38</f>
        <v>0.9060511859152699</v>
      </c>
      <c r="BH38" s="14">
        <f>'A8-A'!BB39</f>
        <v>0.27969480435139127</v>
      </c>
      <c r="BI38" s="14">
        <f>'A8-A'!AZ39</f>
        <v>0.44348442478768313</v>
      </c>
      <c r="BJ38" s="14">
        <f>'A8-A'!AV39</f>
        <v>0.16175961348803305</v>
      </c>
      <c r="BK38" s="14">
        <f>'A8-A'!AX39</f>
        <v>0.11506115737289253</v>
      </c>
      <c r="BL38" s="14">
        <f t="shared" ref="BL38" si="46">(BD38*BH38)+(BE38*BI38)+(BF38*BJ38)+(BG38*BK38)</f>
        <v>0.75271822194782767</v>
      </c>
      <c r="BM38" s="14">
        <f>'4'!AQ38</f>
        <v>0.71271158349125519</v>
      </c>
      <c r="BN38" s="14">
        <f>'5'!S38</f>
        <v>0.74188903158250263</v>
      </c>
      <c r="BO38" s="14">
        <f>'6'!AU38</f>
        <v>0.8634501499282109</v>
      </c>
      <c r="BP38" s="14">
        <f>'7'!AR38</f>
        <v>0.8222714588259542</v>
      </c>
      <c r="BQ38" s="14">
        <f>BM38*'A8-A'!BK39</f>
        <v>0.2077206154232604</v>
      </c>
      <c r="BR38" s="14">
        <f>BN38*'A8-A'!BI39</f>
        <v>0.3302911846253655</v>
      </c>
      <c r="BS38" s="14">
        <f>BO38*'A8-A'!BE39</f>
        <v>0.11105001974769796</v>
      </c>
      <c r="BT38" s="14">
        <f>BP38*'A8-A'!BG39</f>
        <v>0.11078786532747086</v>
      </c>
      <c r="BU38" s="14">
        <f>SUM(BQ38:BT38)</f>
        <v>0.75984968512379469</v>
      </c>
      <c r="BV38" s="14">
        <f>'4'!AV38</f>
        <v>0.47705119664508455</v>
      </c>
      <c r="BW38" s="14">
        <f>'5'!U38</f>
        <v>0.78492777336012054</v>
      </c>
      <c r="BX38" s="14">
        <f>'6'!AZ38</f>
        <v>0.83189336169918415</v>
      </c>
      <c r="BY38" s="14">
        <f>'7'!AW38</f>
        <v>0.85926643622850885</v>
      </c>
      <c r="BZ38" s="14">
        <f>'A8-A'!BT39</f>
        <v>0.2923659137104509</v>
      </c>
      <c r="CA38" s="14">
        <f>'A8-A'!BR39</f>
        <v>0.45852699522945989</v>
      </c>
      <c r="CB38" s="14">
        <f>'A8-A'!BN39</f>
        <v>0.12140556810788977</v>
      </c>
      <c r="CC38" s="14">
        <f>'A8-A'!BP39</f>
        <v>0.1277015229521995</v>
      </c>
      <c r="CD38" s="14">
        <f t="shared" ref="CD38" si="47">(BV38*BZ38)+(BW38*CA38)+(BX38*CB38)+(BY38*CC38)</f>
        <v>0.7101102010951319</v>
      </c>
      <c r="CE38" s="14">
        <f>'4'!BA38</f>
        <v>0.67948921600296897</v>
      </c>
      <c r="CF38" s="14">
        <f>'5'!W38</f>
        <v>0.83392863114903171</v>
      </c>
      <c r="CG38" s="14">
        <f>'6'!BE38</f>
        <v>0.88095455901534847</v>
      </c>
      <c r="CH38" s="14">
        <f>'7'!BB38</f>
        <v>0.85936897518848687</v>
      </c>
      <c r="CI38" s="14">
        <f>'A8-A'!CC39</f>
        <v>0.28588948614168774</v>
      </c>
      <c r="CJ38" s="14">
        <f>'A8-A'!CA39</f>
        <v>0.43701003550542528</v>
      </c>
      <c r="CK38" s="14">
        <f>'A8-A'!BW39</f>
        <v>0.15470050374483532</v>
      </c>
      <c r="CL38" s="14">
        <f>'A8-A'!BY39</f>
        <v>0.12239997460805169</v>
      </c>
      <c r="CM38" s="14">
        <f t="shared" ref="CM38" si="48">(CE38*CI38)+(CF38*CJ38)+(CG38*CK38)+(CH38*CL38)</f>
        <v>0.80016485830733797</v>
      </c>
      <c r="CN38" s="14">
        <f>'4'!BF38</f>
        <v>0.77892640104757782</v>
      </c>
      <c r="CO38" s="14">
        <f>'5'!Y38</f>
        <v>0.83941977942767831</v>
      </c>
      <c r="CP38" s="14">
        <f>'6'!BJ38</f>
        <v>0.85532808790912029</v>
      </c>
      <c r="CQ38" s="14">
        <f>'7'!BG38</f>
        <v>0.91565746742898946</v>
      </c>
      <c r="CR38" s="14">
        <f>CN38*'A8-A'!CL39</f>
        <v>0.22532283435657305</v>
      </c>
      <c r="CS38" s="14">
        <f>CO38*'A8-A'!CJ39</f>
        <v>0.36882804987955786</v>
      </c>
      <c r="CT38" s="14">
        <f>CP38*'A8-A'!CF39</f>
        <v>0.13676013898951742</v>
      </c>
      <c r="CU38" s="14">
        <f>CQ38*'A8-A'!CH39</f>
        <v>0.10204991222103098</v>
      </c>
      <c r="CV38" s="14">
        <f>SUM(CR38:CU38)</f>
        <v>0.83296093544667937</v>
      </c>
      <c r="CW38" s="14">
        <f>'4'!BK38</f>
        <v>0.21115545238734246</v>
      </c>
      <c r="CX38" s="14">
        <f>'5'!AA38</f>
        <v>0.74760634275990467</v>
      </c>
      <c r="CY38" s="14">
        <f>'6'!BO38</f>
        <v>0.6753648744673566</v>
      </c>
      <c r="CZ38" s="14">
        <f>'7'!BL38</f>
        <v>0.85172172748908204</v>
      </c>
      <c r="DA38" s="14">
        <f>'A8-A'!CU39</f>
        <v>0.29926626001796158</v>
      </c>
      <c r="DB38" s="14">
        <f>'A8-A'!CS39</f>
        <v>0.44994862990271633</v>
      </c>
      <c r="DC38" s="14">
        <f>'A8-A'!CO39</f>
        <v>0.12981904371494277</v>
      </c>
      <c r="DD38" s="14">
        <f>'A8-A'!CQ39</f>
        <v>0.1209660663643794</v>
      </c>
      <c r="DE38" s="14">
        <f t="shared" ref="DE38" si="49">(CW38*DA38)+(CX38*DB38)+(CY38*DC38)+(CZ38*DD38)</f>
        <v>0.59028080132320315</v>
      </c>
      <c r="DF38" s="14">
        <f>'4'!BP38</f>
        <v>0.67641298012697404</v>
      </c>
      <c r="DG38" s="14">
        <f>'5'!AC38</f>
        <v>0.80632628301095866</v>
      </c>
      <c r="DH38" s="14">
        <f>'6'!BT38</f>
        <v>0.7918829939910691</v>
      </c>
      <c r="DI38" s="14">
        <f>'7'!BQ38</f>
        <v>0.88323896571386962</v>
      </c>
      <c r="DJ38" s="14">
        <f>DF38*'A8-A'!DD39</f>
        <v>0.19238718998362442</v>
      </c>
      <c r="DK38" s="14">
        <f>DG38*'A8-A'!DB39</f>
        <v>0.36287646487589648</v>
      </c>
      <c r="DL38" s="14">
        <f>DH38*'A8-A'!CX39</f>
        <v>0.12090734059982232</v>
      </c>
      <c r="DM38" s="14">
        <f>DI38*'A8-A'!CZ39</f>
        <v>9.9679900788105791E-2</v>
      </c>
      <c r="DN38" s="14">
        <f>SUM(DJ38:DM38)</f>
        <v>0.77585089624744907</v>
      </c>
      <c r="DO38" s="14">
        <f>'4'!BU38</f>
        <v>0.65472794013059721</v>
      </c>
      <c r="DP38" s="14">
        <f>'5'!AE38</f>
        <v>0.82364657114999651</v>
      </c>
      <c r="DQ38" s="14">
        <f>'6'!BY38</f>
        <v>0.87619596569311065</v>
      </c>
      <c r="DR38" s="14">
        <f>'7'!BV38</f>
        <v>0.83118695155666478</v>
      </c>
      <c r="DS38" s="14">
        <f>DO38*'A8-A'!DM39</f>
        <v>0.1887714326467741</v>
      </c>
      <c r="DT38" s="14">
        <f>DP38*'A8-A'!DK39</f>
        <v>0.3657771899972897</v>
      </c>
      <c r="DU38" s="14">
        <f>DQ38*'A8-A'!DG39</f>
        <v>0.134672391676981</v>
      </c>
      <c r="DV38" s="14">
        <f>DR38*'A8-A'!DI39</f>
        <v>9.4658498014932077E-2</v>
      </c>
      <c r="DW38" s="14">
        <f>SUM(DS38:DV38)</f>
        <v>0.78387951233597686</v>
      </c>
      <c r="DX38" s="14">
        <f>'4'!BZ38</f>
        <v>0.68508667929571143</v>
      </c>
      <c r="DY38" s="14">
        <f>'5'!AG38</f>
        <v>0.29715096037766986</v>
      </c>
      <c r="DZ38" s="14">
        <f>'6'!CD38</f>
        <v>0.48773525173074334</v>
      </c>
      <c r="EA38" s="14">
        <f>'7'!CA38</f>
        <v>0.64047824996426284</v>
      </c>
      <c r="EB38" s="14">
        <f>DX38*'A8-A'!DV39</f>
        <v>0.19600825267261615</v>
      </c>
      <c r="EC38" s="14">
        <f>DY38*'A8-A'!DT39</f>
        <v>0.12814375658438673</v>
      </c>
      <c r="ED38" s="14">
        <f>DZ38*'A8-A'!DP39</f>
        <v>8.2754955358719351E-2</v>
      </c>
      <c r="EE38" s="14">
        <f>EA38*'A8-A'!DR39</f>
        <v>7.2360993125595116E-2</v>
      </c>
      <c r="EF38" s="14">
        <f>SUM(EB38:EE38)</f>
        <v>0.47926795774131736</v>
      </c>
    </row>
    <row r="39" spans="1:137" ht="12.75" customHeight="1"/>
    <row r="40" spans="1:137" ht="12.75" customHeight="1">
      <c r="B40" s="14" t="s">
        <v>322</v>
      </c>
      <c r="K40" s="14" t="s">
        <v>322</v>
      </c>
    </row>
    <row r="41" spans="1:137" ht="12.75" customHeight="1">
      <c r="A41" s="6" t="s">
        <v>632</v>
      </c>
      <c r="B41" s="14">
        <f>B38-B5</f>
        <v>-2.4093479205136159E-2</v>
      </c>
      <c r="C41" s="14">
        <f t="shared" ref="C41:BN41" si="50">C38-C5</f>
        <v>6.8053513619911854E-2</v>
      </c>
      <c r="D41" s="14">
        <f t="shared" si="50"/>
        <v>0.22624407385418299</v>
      </c>
      <c r="E41" s="14">
        <f t="shared" si="50"/>
        <v>0.10465022633154009</v>
      </c>
      <c r="F41" s="14">
        <f t="shared" si="50"/>
        <v>6.0975892782433316E-4</v>
      </c>
      <c r="G41" s="14">
        <f t="shared" si="50"/>
        <v>2.3978708358926015E-3</v>
      </c>
      <c r="H41" s="14">
        <f t="shared" si="50"/>
        <v>-4.3427743373164407E-2</v>
      </c>
      <c r="I41" s="14">
        <f t="shared" si="50"/>
        <v>4.0420113609447444E-2</v>
      </c>
      <c r="J41" s="14">
        <f t="shared" si="50"/>
        <v>7.7211192589303201E-2</v>
      </c>
      <c r="K41" s="14">
        <f t="shared" si="50"/>
        <v>-1.3682690088325677E-2</v>
      </c>
      <c r="L41" s="14">
        <f t="shared" si="50"/>
        <v>0.19378431019831882</v>
      </c>
      <c r="M41" s="14">
        <f t="shared" si="50"/>
        <v>0.19323166534285852</v>
      </c>
      <c r="N41" s="14">
        <f t="shared" si="50"/>
        <v>-0.15370330892990713</v>
      </c>
      <c r="O41" s="14">
        <f t="shared" si="50"/>
        <v>9.3527831538853246E-4</v>
      </c>
      <c r="P41" s="14">
        <f t="shared" si="50"/>
        <v>8.6424447563759416E-2</v>
      </c>
      <c r="Q41" s="14">
        <f t="shared" si="50"/>
        <v>8.9108434428868954E-3</v>
      </c>
      <c r="R41" s="14">
        <f t="shared" si="50"/>
        <v>8.3063427904980086E-4</v>
      </c>
      <c r="S41" s="14">
        <f t="shared" si="50"/>
        <v>9.710120360108454E-2</v>
      </c>
      <c r="T41" s="14">
        <f t="shared" si="50"/>
        <v>4.2342744439552327E-2</v>
      </c>
      <c r="U41" s="14">
        <f t="shared" si="50"/>
        <v>-5.2176133532579883E-3</v>
      </c>
      <c r="V41" s="14">
        <f t="shared" si="50"/>
        <v>-1.2105508431042855E-2</v>
      </c>
      <c r="W41" s="14">
        <f t="shared" si="50"/>
        <v>7.5884244440736492E-2</v>
      </c>
      <c r="X41" s="14">
        <f t="shared" si="50"/>
        <v>-1.4637024533146747E-2</v>
      </c>
      <c r="Y41" s="14">
        <f t="shared" si="50"/>
        <v>-1.4139786614603411E-2</v>
      </c>
      <c r="Z41" s="14">
        <f t="shared" si="50"/>
        <v>1.4322695604032015E-2</v>
      </c>
      <c r="AA41" s="14">
        <f t="shared" si="50"/>
        <v>1.4454115543718282E-2</v>
      </c>
      <c r="AB41" s="14">
        <f t="shared" si="50"/>
        <v>2.0854601573744747E-2</v>
      </c>
      <c r="AC41" s="14">
        <f t="shared" si="50"/>
        <v>1.6673830097285736E-2</v>
      </c>
      <c r="AD41" s="14">
        <f t="shared" si="50"/>
        <v>5.8633485933577756E-2</v>
      </c>
      <c r="AE41" s="14">
        <f t="shared" si="50"/>
        <v>0.17634298179391494</v>
      </c>
      <c r="AF41" s="14">
        <f t="shared" si="50"/>
        <v>7.7961990307411355E-2</v>
      </c>
      <c r="AG41" s="14">
        <f t="shared" si="50"/>
        <v>5.3172441963189321E-3</v>
      </c>
      <c r="AH41" s="14">
        <f t="shared" si="50"/>
        <v>2.711309545049756E-2</v>
      </c>
      <c r="AI41" s="14">
        <f t="shared" si="50"/>
        <v>1.953274380202985E-3</v>
      </c>
      <c r="AJ41" s="14">
        <f t="shared" si="50"/>
        <v>4.1809627810439093E-2</v>
      </c>
      <c r="AK41" s="14">
        <f t="shared" si="50"/>
        <v>7.6193241837458681E-2</v>
      </c>
      <c r="AL41" s="14">
        <f t="shared" si="50"/>
        <v>5.0341457732620221E-2</v>
      </c>
      <c r="AM41" s="14">
        <f t="shared" si="50"/>
        <v>7.1887582273441719E-2</v>
      </c>
      <c r="AN41" s="14">
        <f t="shared" si="50"/>
        <v>0.11382234961030546</v>
      </c>
      <c r="AO41" s="14">
        <f t="shared" si="50"/>
        <v>0.22166449259893906</v>
      </c>
      <c r="AP41" s="14">
        <f t="shared" si="50"/>
        <v>-6.3692672133505157E-3</v>
      </c>
      <c r="AQ41" s="14">
        <f t="shared" si="50"/>
        <v>-7.4814677440547817E-3</v>
      </c>
      <c r="AR41" s="14">
        <f t="shared" si="50"/>
        <v>-8.7586576746659095E-3</v>
      </c>
      <c r="AS41" s="14">
        <f t="shared" si="50"/>
        <v>2.260939263207111E-2</v>
      </c>
      <c r="AT41" s="14">
        <f t="shared" si="50"/>
        <v>8.7120920634095933E-2</v>
      </c>
      <c r="AU41" s="14">
        <f t="shared" si="50"/>
        <v>-7.3345609248601895E-2</v>
      </c>
      <c r="AV41" s="14">
        <f t="shared" si="50"/>
        <v>3.745942271637992E-2</v>
      </c>
      <c r="AW41" s="14">
        <f t="shared" si="50"/>
        <v>1.6273526190423437E-3</v>
      </c>
      <c r="AX41" s="14">
        <f t="shared" si="50"/>
        <v>6.7708746241534778E-2</v>
      </c>
      <c r="AY41" s="14">
        <f t="shared" si="50"/>
        <v>-1.586501220275538E-2</v>
      </c>
      <c r="AZ41" s="14">
        <f t="shared" si="50"/>
        <v>3.5655634883170473E-3</v>
      </c>
      <c r="BA41" s="14">
        <f t="shared" si="50"/>
        <v>-1.5105306215820929E-2</v>
      </c>
      <c r="BB41" s="14">
        <f t="shared" si="50"/>
        <v>2.7404754930259095E-2</v>
      </c>
      <c r="BC41" s="14">
        <f t="shared" si="50"/>
        <v>4.9057156697620563E-3</v>
      </c>
      <c r="BD41" s="14">
        <f t="shared" si="50"/>
        <v>-7.7811144317280756E-2</v>
      </c>
      <c r="BE41" s="14">
        <f t="shared" si="50"/>
        <v>5.8629112223811952E-2</v>
      </c>
      <c r="BF41" s="14">
        <f t="shared" si="50"/>
        <v>1.0762961733752796E-2</v>
      </c>
      <c r="BG41" s="14">
        <f t="shared" si="50"/>
        <v>0.36247576720549535</v>
      </c>
      <c r="BH41" s="14">
        <f t="shared" si="50"/>
        <v>2.8916925034682461E-2</v>
      </c>
      <c r="BI41" s="14">
        <f t="shared" si="50"/>
        <v>5.2990159390298719E-2</v>
      </c>
      <c r="BJ41" s="14">
        <f t="shared" si="50"/>
        <v>-0.11450215392043175</v>
      </c>
      <c r="BK41" s="14">
        <f t="shared" si="50"/>
        <v>3.2595069495450615E-2</v>
      </c>
      <c r="BL41" s="14">
        <f t="shared" si="50"/>
        <v>2.7703863311825283E-2</v>
      </c>
      <c r="BM41" s="14">
        <f t="shared" si="50"/>
        <v>-4.4349873896104008E-2</v>
      </c>
      <c r="BN41" s="14">
        <f t="shared" si="50"/>
        <v>0.15393051837708527</v>
      </c>
      <c r="BO41" s="14">
        <f t="shared" ref="BO41:DZ41" si="51">BO38-BO5</f>
        <v>-2.4319858390838833E-2</v>
      </c>
      <c r="BP41" s="14">
        <f t="shared" si="51"/>
        <v>5.7987475379381093E-2</v>
      </c>
      <c r="BQ41" s="14">
        <f t="shared" si="51"/>
        <v>1.8894775290843047E-2</v>
      </c>
      <c r="BR41" s="14">
        <f t="shared" si="51"/>
        <v>5.2733429960700906E-2</v>
      </c>
      <c r="BS41" s="14">
        <f t="shared" si="51"/>
        <v>-4.3522347986525545E-2</v>
      </c>
      <c r="BT41" s="14">
        <f t="shared" si="51"/>
        <v>3.0998769546226337E-2</v>
      </c>
      <c r="BU41" s="14">
        <f t="shared" si="51"/>
        <v>5.9104626811244731E-2</v>
      </c>
      <c r="BV41" s="14">
        <f t="shared" si="51"/>
        <v>-0.10266212797890795</v>
      </c>
      <c r="BW41" s="14">
        <f t="shared" si="51"/>
        <v>1.5975820050461165E-2</v>
      </c>
      <c r="BX41" s="14">
        <f t="shared" si="51"/>
        <v>-8.1352420142849935E-2</v>
      </c>
      <c r="BY41" s="14">
        <f t="shared" si="51"/>
        <v>8.1207391565010778E-2</v>
      </c>
      <c r="BZ41" s="14">
        <f t="shared" si="51"/>
        <v>1.6362300831949672E-3</v>
      </c>
      <c r="CA41" s="14">
        <f t="shared" si="51"/>
        <v>1.2060368873915983E-2</v>
      </c>
      <c r="CB41" s="14">
        <f t="shared" si="51"/>
        <v>-3.9480689799149093E-2</v>
      </c>
      <c r="CC41" s="14">
        <f t="shared" si="51"/>
        <v>2.5784090842038143E-2</v>
      </c>
      <c r="CD41" s="14">
        <f t="shared" si="51"/>
        <v>-2.7967531043117444E-2</v>
      </c>
      <c r="CE41" s="14">
        <f t="shared" si="51"/>
        <v>-4.5069669492028175E-2</v>
      </c>
      <c r="CF41" s="14">
        <f t="shared" si="51"/>
        <v>0.18993456852948476</v>
      </c>
      <c r="CG41" s="14">
        <f t="shared" si="51"/>
        <v>-2.35244339194709E-2</v>
      </c>
      <c r="CH41" s="14">
        <f t="shared" si="51"/>
        <v>5.5397169632501075E-2</v>
      </c>
      <c r="CI41" s="14">
        <f t="shared" si="51"/>
        <v>-7.296751932864054E-3</v>
      </c>
      <c r="CJ41" s="14">
        <f t="shared" si="51"/>
        <v>-3.2300419548026427E-3</v>
      </c>
      <c r="CK41" s="14">
        <f t="shared" si="51"/>
        <v>-2.4380795204513667E-2</v>
      </c>
      <c r="CL41" s="14">
        <f t="shared" si="51"/>
        <v>3.4907589092180447E-2</v>
      </c>
      <c r="CM41" s="14">
        <f t="shared" si="51"/>
        <v>7.1905484311251766E-2</v>
      </c>
      <c r="CN41" s="14">
        <f t="shared" si="51"/>
        <v>-3.034456839861277E-2</v>
      </c>
      <c r="CO41" s="14">
        <f t="shared" si="51"/>
        <v>-7.7246887238988315E-2</v>
      </c>
      <c r="CP41" s="14">
        <f t="shared" si="51"/>
        <v>4.5804376056510776E-3</v>
      </c>
      <c r="CQ41" s="14">
        <f t="shared" si="51"/>
        <v>0.13448030657114907</v>
      </c>
      <c r="CR41" s="14">
        <f t="shared" si="51"/>
        <v>6.9744432164866033E-3</v>
      </c>
      <c r="CS41" s="14">
        <f t="shared" si="51"/>
        <v>-2.1756132759010338E-2</v>
      </c>
      <c r="CT41" s="14">
        <f t="shared" si="51"/>
        <v>-4.5328258936844973E-2</v>
      </c>
      <c r="CU41" s="14">
        <f t="shared" si="51"/>
        <v>3.1692388135694929E-2</v>
      </c>
      <c r="CV41" s="14">
        <f t="shared" si="51"/>
        <v>-2.8417560343673598E-2</v>
      </c>
      <c r="CW41" s="14">
        <f t="shared" si="51"/>
        <v>-0.27811167163090056</v>
      </c>
      <c r="CX41" s="14">
        <f t="shared" si="51"/>
        <v>9.2863760337147383E-4</v>
      </c>
      <c r="CY41" s="14">
        <f t="shared" si="51"/>
        <v>-0.22145645932141655</v>
      </c>
      <c r="CZ41" s="14">
        <f t="shared" si="51"/>
        <v>0.13930008434868002</v>
      </c>
      <c r="DA41" s="14">
        <f t="shared" si="51"/>
        <v>2.6495433296351401E-2</v>
      </c>
      <c r="DB41" s="14">
        <f t="shared" si="51"/>
        <v>1.8359370154387933E-2</v>
      </c>
      <c r="DC41" s="14">
        <f t="shared" si="51"/>
        <v>-7.0930571470894516E-2</v>
      </c>
      <c r="DD41" s="14">
        <f t="shared" si="51"/>
        <v>2.6075768020155404E-2</v>
      </c>
      <c r="DE41" s="14">
        <f t="shared" si="51"/>
        <v>-0.11307351453506698</v>
      </c>
      <c r="DF41" s="14">
        <f t="shared" si="51"/>
        <v>-0.10989227975543647</v>
      </c>
      <c r="DG41" s="14">
        <f t="shared" si="51"/>
        <v>-5.6468999485601246E-2</v>
      </c>
      <c r="DH41" s="14">
        <f t="shared" si="51"/>
        <v>-7.4162077834218021E-2</v>
      </c>
      <c r="DI41" s="14">
        <f t="shared" si="51"/>
        <v>-2.4910413955730903E-2</v>
      </c>
      <c r="DJ41" s="14">
        <f t="shared" si="51"/>
        <v>-3.4833597151467444E-2</v>
      </c>
      <c r="DK41" s="14">
        <f t="shared" si="51"/>
        <v>-2.4888258810980168E-2</v>
      </c>
      <c r="DL41" s="14">
        <f t="shared" si="51"/>
        <v>-1.8640272582793924E-2</v>
      </c>
      <c r="DM41" s="14">
        <f t="shared" si="51"/>
        <v>8.4410481429646883E-3</v>
      </c>
      <c r="DN41" s="14">
        <f t="shared" si="51"/>
        <v>-6.9921080402276736E-2</v>
      </c>
      <c r="DO41" s="14">
        <f t="shared" si="51"/>
        <v>6.1707656402914202E-2</v>
      </c>
      <c r="DP41" s="14">
        <f t="shared" si="51"/>
        <v>-2.5895526000128122E-3</v>
      </c>
      <c r="DQ41" s="14">
        <f t="shared" si="51"/>
        <v>4.9610700995414092E-2</v>
      </c>
      <c r="DR41" s="14">
        <f t="shared" si="51"/>
        <v>2.3774746770089505E-2</v>
      </c>
      <c r="DS41" s="14">
        <f t="shared" si="51"/>
        <v>2.2243014611955297E-2</v>
      </c>
      <c r="DT41" s="14">
        <f t="shared" si="51"/>
        <v>5.3417246998971879E-3</v>
      </c>
      <c r="DU41" s="14">
        <f t="shared" si="51"/>
        <v>-1.938983412149356E-2</v>
      </c>
      <c r="DV41" s="14">
        <f t="shared" si="51"/>
        <v>1.6691406093487501E-2</v>
      </c>
      <c r="DW41" s="14">
        <f t="shared" si="51"/>
        <v>2.488631128384633E-2</v>
      </c>
      <c r="DX41" s="14">
        <f t="shared" si="51"/>
        <v>7.5555717964017055E-2</v>
      </c>
      <c r="DY41" s="14">
        <f t="shared" si="51"/>
        <v>0.1670845985571742</v>
      </c>
      <c r="DZ41" s="14">
        <f t="shared" si="51"/>
        <v>0.32737998306505917</v>
      </c>
      <c r="EA41" s="14">
        <f t="shared" ref="EA41:EF41" si="52">EA38-EA5</f>
        <v>0.1074746829184976</v>
      </c>
      <c r="EB41" s="14">
        <f t="shared" si="52"/>
        <v>1.9855936553086706E-2</v>
      </c>
      <c r="EC41" s="14">
        <f t="shared" si="52"/>
        <v>7.1395113119968184E-2</v>
      </c>
      <c r="ED41" s="14">
        <f t="shared" si="52"/>
        <v>5.2271628996808345E-2</v>
      </c>
      <c r="EE41" s="14">
        <f t="shared" si="52"/>
        <v>2.7269155331151783E-2</v>
      </c>
      <c r="EF41" s="14">
        <f t="shared" si="52"/>
        <v>0.17079183400101505</v>
      </c>
    </row>
    <row r="42" spans="1:137" ht="12.75" customHeight="1"/>
    <row r="43" spans="1:137" s="29" customFormat="1" ht="12.75" customHeight="1">
      <c r="B43" s="34" t="s">
        <v>683</v>
      </c>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row>
    <row r="44" spans="1:137" s="29" customFormat="1">
      <c r="B44" s="34" t="s">
        <v>651</v>
      </c>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row>
    <row r="46" spans="1:137">
      <c r="A46" s="29"/>
    </row>
    <row r="47" spans="1:137">
      <c r="A47" s="29"/>
    </row>
    <row r="48" spans="1:137">
      <c r="A48" s="29"/>
    </row>
    <row r="49" spans="1:1">
      <c r="A49" s="29"/>
    </row>
    <row r="50" spans="1:1">
      <c r="A50" s="29"/>
    </row>
    <row r="51" spans="1:1">
      <c r="A51" s="29"/>
    </row>
    <row r="52" spans="1:1">
      <c r="A52" s="29"/>
    </row>
    <row r="53" spans="1:1">
      <c r="A53" s="29"/>
    </row>
    <row r="54" spans="1:1">
      <c r="A54" s="29"/>
    </row>
    <row r="55" spans="1:1">
      <c r="A55" s="29"/>
    </row>
    <row r="56" spans="1:1">
      <c r="A56" s="29"/>
    </row>
  </sheetData>
  <phoneticPr fontId="0" type="noConversion"/>
  <pageMargins left="0.23622047244094491" right="0.27559055118110237" top="0.98425196850393704" bottom="0.70866141732283472" header="0.51181102362204722" footer="0.51181102362204722"/>
  <pageSetup scale="48" orientation="landscape" r:id="rId1"/>
  <headerFooter alignWithMargins="0"/>
  <colBreaks count="7" manualBreakCount="7">
    <brk id="28" max="1048575" man="1"/>
    <brk id="46" max="1048575" man="1"/>
    <brk id="64" max="1048575" man="1"/>
    <brk id="82" max="1048575" man="1"/>
    <brk id="100" max="1048575" man="1"/>
    <brk id="118" max="1048575" man="1"/>
    <brk id="136" max="1048575" man="1"/>
  </colBreaks>
</worksheet>
</file>

<file path=xl/worksheets/sheet11.xml><?xml version="1.0" encoding="utf-8"?>
<worksheet xmlns="http://schemas.openxmlformats.org/spreadsheetml/2006/main" xmlns:r="http://schemas.openxmlformats.org/officeDocument/2006/relationships">
  <sheetPr codeName="Sheet12"/>
  <dimension ref="A1:FN56"/>
  <sheetViews>
    <sheetView view="pageBreakPreview" zoomScale="85" zoomScaleSheetLayoutView="85" workbookViewId="0">
      <pane xSplit="1" ySplit="3" topLeftCell="B4" activePane="bottomRight" state="frozen"/>
      <selection activeCell="C38" sqref="C38"/>
      <selection pane="topRight" activeCell="C38" sqref="C38"/>
      <selection pane="bottomLeft" activeCell="C38" sqref="C38"/>
      <selection pane="bottomRight" activeCell="G49" sqref="G49"/>
    </sheetView>
  </sheetViews>
  <sheetFormatPr defaultRowHeight="12.75"/>
  <cols>
    <col min="1" max="1" width="6.28515625" style="6" customWidth="1"/>
    <col min="2" max="8" width="8.7109375" style="14" customWidth="1"/>
    <col min="9" max="9" width="10" style="14" customWidth="1"/>
    <col min="10" max="16" width="10.140625" style="14" customWidth="1"/>
    <col min="17" max="17" width="9.28515625" style="14" bestFit="1" customWidth="1"/>
    <col min="18" max="32" width="10.140625" style="14" customWidth="1"/>
    <col min="33" max="33" width="9.28515625" style="14" bestFit="1" customWidth="1"/>
    <col min="34" max="64" width="10.140625" style="14" customWidth="1"/>
    <col min="65" max="65" width="9.28515625" style="14" bestFit="1" customWidth="1"/>
    <col min="66" max="88" width="10.140625" style="14" customWidth="1"/>
    <col min="89" max="89" width="9.28515625" style="14" bestFit="1" customWidth="1"/>
    <col min="90" max="104" width="10.140625" style="14" customWidth="1"/>
    <col min="105" max="105" width="8.85546875" style="14" customWidth="1"/>
    <col min="106" max="112" width="10.140625" style="14" customWidth="1"/>
    <col min="113" max="113" width="8.85546875" style="14" customWidth="1"/>
    <col min="114" max="120" width="10.140625" style="14" customWidth="1"/>
    <col min="121" max="121" width="9.140625" style="14"/>
    <col min="122" max="16384" width="9.140625" style="8"/>
  </cols>
  <sheetData>
    <row r="1" spans="1:170">
      <c r="B1" s="14" t="s">
        <v>299</v>
      </c>
      <c r="Z1" s="14" t="s">
        <v>310</v>
      </c>
      <c r="AP1" s="14" t="s">
        <v>310</v>
      </c>
      <c r="BF1" s="14" t="s">
        <v>310</v>
      </c>
      <c r="BV1" s="14" t="s">
        <v>310</v>
      </c>
      <c r="CL1" s="14" t="s">
        <v>310</v>
      </c>
      <c r="DB1" s="14" t="s">
        <v>310</v>
      </c>
    </row>
    <row r="2" spans="1:170">
      <c r="B2" s="14" t="s">
        <v>391</v>
      </c>
      <c r="J2" s="14" t="s">
        <v>115</v>
      </c>
      <c r="R2" s="14" t="s">
        <v>116</v>
      </c>
      <c r="Z2" s="14" t="s">
        <v>106</v>
      </c>
      <c r="AH2" s="14" t="s">
        <v>117</v>
      </c>
      <c r="AP2" s="14" t="s">
        <v>118</v>
      </c>
      <c r="AX2" s="14" t="s">
        <v>119</v>
      </c>
      <c r="BF2" s="14" t="s">
        <v>120</v>
      </c>
      <c r="BN2" s="14" t="s">
        <v>121</v>
      </c>
      <c r="BV2" s="14" t="s">
        <v>122</v>
      </c>
      <c r="CD2" s="14" t="s">
        <v>123</v>
      </c>
      <c r="CL2" s="14" t="s">
        <v>124</v>
      </c>
      <c r="CT2" s="14" t="s">
        <v>125</v>
      </c>
      <c r="DB2" s="14" t="s">
        <v>126</v>
      </c>
      <c r="DJ2" s="14" t="s">
        <v>107</v>
      </c>
    </row>
    <row r="3" spans="1:170" s="11" customFormat="1" ht="63.75">
      <c r="A3" s="27" t="s">
        <v>114</v>
      </c>
      <c r="B3" s="23" t="s">
        <v>43</v>
      </c>
      <c r="C3" s="23" t="s">
        <v>250</v>
      </c>
      <c r="D3" s="23" t="s">
        <v>44</v>
      </c>
      <c r="E3" s="23" t="s">
        <v>251</v>
      </c>
      <c r="F3" s="23" t="s">
        <v>98</v>
      </c>
      <c r="G3" s="23" t="s">
        <v>144</v>
      </c>
      <c r="H3" s="23" t="s">
        <v>139</v>
      </c>
      <c r="I3" s="23" t="s">
        <v>252</v>
      </c>
      <c r="J3" s="23" t="s">
        <v>43</v>
      </c>
      <c r="K3" s="23" t="s">
        <v>250</v>
      </c>
      <c r="L3" s="23" t="s">
        <v>44</v>
      </c>
      <c r="M3" s="23" t="s">
        <v>251</v>
      </c>
      <c r="N3" s="23" t="s">
        <v>98</v>
      </c>
      <c r="O3" s="23" t="s">
        <v>144</v>
      </c>
      <c r="P3" s="23" t="s">
        <v>139</v>
      </c>
      <c r="Q3" s="23" t="s">
        <v>252</v>
      </c>
      <c r="R3" s="23" t="s">
        <v>43</v>
      </c>
      <c r="S3" s="23" t="s">
        <v>250</v>
      </c>
      <c r="T3" s="23" t="s">
        <v>44</v>
      </c>
      <c r="U3" s="23" t="s">
        <v>251</v>
      </c>
      <c r="V3" s="23" t="s">
        <v>60</v>
      </c>
      <c r="W3" s="23" t="s">
        <v>144</v>
      </c>
      <c r="X3" s="23" t="s">
        <v>139</v>
      </c>
      <c r="Y3" s="23" t="s">
        <v>252</v>
      </c>
      <c r="Z3" s="23" t="s">
        <v>45</v>
      </c>
      <c r="AA3" s="23" t="s">
        <v>250</v>
      </c>
      <c r="AB3" s="23" t="s">
        <v>46</v>
      </c>
      <c r="AC3" s="23" t="s">
        <v>251</v>
      </c>
      <c r="AD3" s="23" t="s">
        <v>60</v>
      </c>
      <c r="AE3" s="23" t="s">
        <v>138</v>
      </c>
      <c r="AF3" s="23" t="s">
        <v>139</v>
      </c>
      <c r="AG3" s="23" t="s">
        <v>252</v>
      </c>
      <c r="AH3" s="23" t="s">
        <v>45</v>
      </c>
      <c r="AI3" s="23" t="s">
        <v>250</v>
      </c>
      <c r="AJ3" s="23" t="s">
        <v>46</v>
      </c>
      <c r="AK3" s="23" t="s">
        <v>251</v>
      </c>
      <c r="AL3" s="23" t="s">
        <v>60</v>
      </c>
      <c r="AM3" s="23" t="s">
        <v>138</v>
      </c>
      <c r="AN3" s="23" t="s">
        <v>139</v>
      </c>
      <c r="AO3" s="23" t="s">
        <v>252</v>
      </c>
      <c r="AP3" s="23" t="s">
        <v>45</v>
      </c>
      <c r="AQ3" s="23" t="s">
        <v>250</v>
      </c>
      <c r="AR3" s="23" t="s">
        <v>46</v>
      </c>
      <c r="AS3" s="23" t="s">
        <v>251</v>
      </c>
      <c r="AT3" s="23" t="s">
        <v>60</v>
      </c>
      <c r="AU3" s="23" t="s">
        <v>138</v>
      </c>
      <c r="AV3" s="23" t="s">
        <v>139</v>
      </c>
      <c r="AW3" s="23" t="s">
        <v>252</v>
      </c>
      <c r="AX3" s="23" t="s">
        <v>45</v>
      </c>
      <c r="AY3" s="23" t="s">
        <v>250</v>
      </c>
      <c r="AZ3" s="23" t="s">
        <v>46</v>
      </c>
      <c r="BA3" s="23" t="s">
        <v>251</v>
      </c>
      <c r="BB3" s="23" t="s">
        <v>60</v>
      </c>
      <c r="BC3" s="23" t="s">
        <v>138</v>
      </c>
      <c r="BD3" s="23" t="s">
        <v>139</v>
      </c>
      <c r="BE3" s="23" t="s">
        <v>252</v>
      </c>
      <c r="BF3" s="23" t="s">
        <v>45</v>
      </c>
      <c r="BG3" s="23" t="s">
        <v>250</v>
      </c>
      <c r="BH3" s="23" t="s">
        <v>46</v>
      </c>
      <c r="BI3" s="23" t="s">
        <v>251</v>
      </c>
      <c r="BJ3" s="23" t="s">
        <v>60</v>
      </c>
      <c r="BK3" s="23" t="s">
        <v>138</v>
      </c>
      <c r="BL3" s="23" t="s">
        <v>139</v>
      </c>
      <c r="BM3" s="23" t="s">
        <v>252</v>
      </c>
      <c r="BN3" s="23" t="s">
        <v>45</v>
      </c>
      <c r="BO3" s="23" t="s">
        <v>250</v>
      </c>
      <c r="BP3" s="23" t="s">
        <v>46</v>
      </c>
      <c r="BQ3" s="23" t="s">
        <v>251</v>
      </c>
      <c r="BR3" s="23" t="s">
        <v>60</v>
      </c>
      <c r="BS3" s="23" t="s">
        <v>138</v>
      </c>
      <c r="BT3" s="23" t="s">
        <v>139</v>
      </c>
      <c r="BU3" s="23" t="s">
        <v>252</v>
      </c>
      <c r="BV3" s="23" t="s">
        <v>45</v>
      </c>
      <c r="BW3" s="23" t="s">
        <v>250</v>
      </c>
      <c r="BX3" s="23" t="s">
        <v>46</v>
      </c>
      <c r="BY3" s="23" t="s">
        <v>251</v>
      </c>
      <c r="BZ3" s="23" t="s">
        <v>60</v>
      </c>
      <c r="CA3" s="23" t="s">
        <v>138</v>
      </c>
      <c r="CB3" s="23" t="s">
        <v>139</v>
      </c>
      <c r="CC3" s="23" t="s">
        <v>252</v>
      </c>
      <c r="CD3" s="23" t="s">
        <v>45</v>
      </c>
      <c r="CE3" s="23" t="s">
        <v>250</v>
      </c>
      <c r="CF3" s="23" t="s">
        <v>46</v>
      </c>
      <c r="CG3" s="23" t="s">
        <v>251</v>
      </c>
      <c r="CH3" s="23" t="s">
        <v>60</v>
      </c>
      <c r="CI3" s="23" t="s">
        <v>138</v>
      </c>
      <c r="CJ3" s="23" t="s">
        <v>139</v>
      </c>
      <c r="CK3" s="23" t="s">
        <v>252</v>
      </c>
      <c r="CL3" s="23" t="s">
        <v>45</v>
      </c>
      <c r="CM3" s="23" t="s">
        <v>250</v>
      </c>
      <c r="CN3" s="23" t="s">
        <v>46</v>
      </c>
      <c r="CO3" s="23" t="s">
        <v>251</v>
      </c>
      <c r="CP3" s="23" t="s">
        <v>60</v>
      </c>
      <c r="CQ3" s="23" t="s">
        <v>138</v>
      </c>
      <c r="CR3" s="23" t="s">
        <v>139</v>
      </c>
      <c r="CS3" s="23" t="s">
        <v>252</v>
      </c>
      <c r="CT3" s="23" t="s">
        <v>45</v>
      </c>
      <c r="CU3" s="23" t="s">
        <v>250</v>
      </c>
      <c r="CV3" s="23" t="s">
        <v>46</v>
      </c>
      <c r="CW3" s="23" t="s">
        <v>251</v>
      </c>
      <c r="CX3" s="23" t="s">
        <v>60</v>
      </c>
      <c r="CY3" s="23" t="s">
        <v>138</v>
      </c>
      <c r="CZ3" s="23" t="s">
        <v>139</v>
      </c>
      <c r="DA3" s="23" t="s">
        <v>252</v>
      </c>
      <c r="DB3" s="23" t="s">
        <v>45</v>
      </c>
      <c r="DC3" s="23" t="s">
        <v>250</v>
      </c>
      <c r="DD3" s="23" t="s">
        <v>46</v>
      </c>
      <c r="DE3" s="23" t="s">
        <v>251</v>
      </c>
      <c r="DF3" s="23" t="s">
        <v>60</v>
      </c>
      <c r="DG3" s="23" t="s">
        <v>138</v>
      </c>
      <c r="DH3" s="23" t="s">
        <v>139</v>
      </c>
      <c r="DI3" s="23" t="s">
        <v>252</v>
      </c>
      <c r="DJ3" s="23" t="s">
        <v>45</v>
      </c>
      <c r="DK3" s="23" t="s">
        <v>250</v>
      </c>
      <c r="DL3" s="23" t="s">
        <v>46</v>
      </c>
      <c r="DM3" s="23" t="s">
        <v>251</v>
      </c>
      <c r="DN3" s="23" t="s">
        <v>60</v>
      </c>
      <c r="DO3" s="23" t="s">
        <v>138</v>
      </c>
      <c r="DP3" s="23" t="s">
        <v>139</v>
      </c>
      <c r="DQ3" s="23" t="s">
        <v>252</v>
      </c>
    </row>
    <row r="4" spans="1:170" ht="12.75" customHeight="1">
      <c r="A4" s="6">
        <v>1980</v>
      </c>
      <c r="J4" s="14">
        <f>'1'!AC4</f>
        <v>0.17240101296723517</v>
      </c>
      <c r="K4" s="14">
        <f>'1'!AE4</f>
        <v>0.22996945794883619</v>
      </c>
      <c r="L4" s="14">
        <f>'2'!Y4</f>
        <v>0.15945325202551419</v>
      </c>
      <c r="M4" s="14">
        <f>'2'!AA4</f>
        <v>0.25307105425353837</v>
      </c>
      <c r="N4" s="14">
        <f>'3'!U4</f>
        <v>0.54742096868667223</v>
      </c>
      <c r="O4" s="14">
        <f>'8'!S4</f>
        <v>0.59461661280935207</v>
      </c>
      <c r="P4" s="14">
        <f t="shared" ref="P4:P25" si="0">(J4)*0.25+(L4)*0.25+(N4)*0.25+(O4)*0.25</f>
        <v>0.36847296162219345</v>
      </c>
      <c r="Q4" s="14">
        <f>SUM(K4,M4:O4)/4</f>
        <v>0.40626952342459965</v>
      </c>
      <c r="R4" s="14">
        <f>'1'!AO4</f>
        <v>0.28699132246983367</v>
      </c>
      <c r="S4" s="14">
        <f>'1'!AQ4</f>
        <v>0.38473547821062731</v>
      </c>
      <c r="T4" s="14">
        <f>'2'!AH4</f>
        <v>0.14105336147939418</v>
      </c>
      <c r="U4" s="14">
        <f>'2'!AJ4</f>
        <v>0.21716922427802099</v>
      </c>
      <c r="V4" s="14">
        <f>'3'!AB4</f>
        <v>0.79191755172987288</v>
      </c>
      <c r="W4" s="14">
        <f>'8'!AB4</f>
        <v>0.75798406096510762</v>
      </c>
      <c r="X4" s="14">
        <f>(R4)*0.25+(T4)*0.25+(V4)*0.25+(W4)*0.25</f>
        <v>0.49448657416105207</v>
      </c>
      <c r="Y4" s="14">
        <f>SUM(S4,U4:W4)/4</f>
        <v>0.53795157879590727</v>
      </c>
      <c r="Z4" s="14">
        <f>'1'!BA4</f>
        <v>0.26073826343634615</v>
      </c>
      <c r="AA4" s="14">
        <f>'1'!BC4</f>
        <v>0.35195247790096629</v>
      </c>
      <c r="AB4" s="14">
        <f>'2'!AQ4</f>
        <v>0.11638198148480312</v>
      </c>
      <c r="AC4" s="14">
        <f>'2'!AS4</f>
        <v>0.16442295127388379</v>
      </c>
      <c r="AD4" s="14">
        <f>'3'!AI4</f>
        <v>0.45218943701483205</v>
      </c>
      <c r="AE4" s="14">
        <f>'8'!AK4</f>
        <v>0.61876426780785776</v>
      </c>
      <c r="AF4" s="14">
        <f t="shared" ref="AF4:AF25" si="1">(Z4)*0.25+(AB4)*0.25+(AD4)*0.25+(AE4)*0.25</f>
        <v>0.36201848743595977</v>
      </c>
      <c r="AG4" s="14">
        <f>SUM(AA4,AC4:AE4)/4</f>
        <v>0.39683228349938499</v>
      </c>
      <c r="AH4" s="14">
        <f>'1'!BM4</f>
        <v>0.20978429196292039</v>
      </c>
      <c r="AI4" s="14">
        <f>'1'!BO4</f>
        <v>0.28399240662657427</v>
      </c>
      <c r="AJ4" s="14">
        <f>'2'!AZ4</f>
        <v>0.12313939400629219</v>
      </c>
      <c r="AK4" s="14">
        <f>'2'!BB4</f>
        <v>0.17945146242972779</v>
      </c>
      <c r="AL4" s="14">
        <f>'3'!AP4</f>
        <v>0.54942104615421949</v>
      </c>
      <c r="AM4" s="14">
        <f>'8'!AT4</f>
        <v>0.74385344299966782</v>
      </c>
      <c r="AN4" s="14">
        <f>(AH4)*0.25+(AJ4)*0.25+(AL4)*0.25+(AM4)*0.25</f>
        <v>0.40654954378077501</v>
      </c>
      <c r="AO4" s="14">
        <f>SUM(AI4,AK4:AM4)/4</f>
        <v>0.43917958955254732</v>
      </c>
      <c r="AP4" s="14">
        <f>'1'!BY4</f>
        <v>8.3333333333333329E-2</v>
      </c>
      <c r="AQ4" s="14">
        <f>'1'!CA4</f>
        <v>8.3333333333333565E-2</v>
      </c>
      <c r="AR4" s="14">
        <f>'2'!BI4</f>
        <v>0.17441347773922927</v>
      </c>
      <c r="AS4" s="14">
        <f>'2'!BK4</f>
        <v>0.28041598122739636</v>
      </c>
      <c r="AT4" s="14">
        <f>'3'!AW4</f>
        <v>0.82338361785678282</v>
      </c>
      <c r="AU4" s="14">
        <f>'8'!BC4</f>
        <v>0.75862730067969886</v>
      </c>
      <c r="AV4" s="14">
        <f>(AP4)*0.25+(AR4)*0.25+(AT4)*0.25+(AU4)*0.25</f>
        <v>0.45993943240226104</v>
      </c>
      <c r="AW4" s="14">
        <f>SUM(AQ4,AS4:AU4)/4</f>
        <v>0.48644005827430287</v>
      </c>
      <c r="AX4" s="14">
        <f>'1'!CK4</f>
        <v>0.21891641980176121</v>
      </c>
      <c r="AY4" s="14">
        <f>'1'!CM4</f>
        <v>0.29662689738144732</v>
      </c>
      <c r="AZ4" s="14">
        <f>'2'!BR4</f>
        <v>0.17362592107373059</v>
      </c>
      <c r="BA4" s="14">
        <f>'2'!BT4</f>
        <v>0.27901437243955396</v>
      </c>
      <c r="BB4" s="14">
        <f>'3'!BD4</f>
        <v>0.3631719299633257</v>
      </c>
      <c r="BC4" s="14">
        <f>'8'!BL4</f>
        <v>0.72207792724629516</v>
      </c>
      <c r="BD4" s="14">
        <f>(AX4)*0.25+(AZ4)*0.25+(BB4)*0.25+(BC4)*0.25</f>
        <v>0.36944804952127819</v>
      </c>
      <c r="BE4" s="14">
        <f>SUM(AY4,BA4:BC4)/4</f>
        <v>0.41522278175765553</v>
      </c>
      <c r="BF4" s="14">
        <f>'1'!CW4</f>
        <v>0.22240184773394009</v>
      </c>
      <c r="BG4" s="14">
        <f>'1'!CY4</f>
        <v>0.30139434132104703</v>
      </c>
      <c r="BH4" s="14">
        <f>'2'!CA4</f>
        <v>0.18561014450956656</v>
      </c>
      <c r="BI4" s="14">
        <f>'2'!CC4</f>
        <v>0.29991522369544488</v>
      </c>
      <c r="BJ4" s="14">
        <f>'3'!BK4</f>
        <v>0.76219434690598697</v>
      </c>
      <c r="BK4" s="14">
        <f>'8'!BU4</f>
        <v>0.7035862243041926</v>
      </c>
      <c r="BL4" s="14">
        <f t="shared" ref="BL4:BL25" si="2">(BF4)*0.25+(BH4)*0.25+(BJ4)*0.25+(BK4)*0.25</f>
        <v>0.46844814086342157</v>
      </c>
      <c r="BM4" s="14">
        <f>SUM(BG4,BI4:BK4)/4</f>
        <v>0.5167725340566679</v>
      </c>
      <c r="BN4" s="14">
        <f>'1'!DI4</f>
        <v>0.26457442209316395</v>
      </c>
      <c r="BO4" s="14">
        <f>'1'!DK4</f>
        <v>0.35683171893158222</v>
      </c>
      <c r="BP4" s="14">
        <f>'2'!CJ4</f>
        <v>0.13994410671846241</v>
      </c>
      <c r="BQ4" s="14">
        <f>'2'!CL4</f>
        <v>0.21491723042657723</v>
      </c>
      <c r="BR4" s="14">
        <f>'3'!BR4</f>
        <v>0.57048338729872472</v>
      </c>
      <c r="BS4" s="14">
        <f>'8'!CD4</f>
        <v>0.74092432781903839</v>
      </c>
      <c r="BT4" s="14">
        <f>(BN4)*0.25+(BP4)*0.25+(BR4)*0.25+(BS4)*0.25</f>
        <v>0.42898156098234741</v>
      </c>
      <c r="BU4" s="14">
        <f>SUM(BO4,BQ4:BS4)/4</f>
        <v>0.47078916611898058</v>
      </c>
      <c r="BV4" s="14">
        <f>'1'!DU4</f>
        <v>0.37197063254371937</v>
      </c>
      <c r="BW4" s="14">
        <f>'1'!DW4</f>
        <v>0.48210415448606864</v>
      </c>
      <c r="BX4" s="14">
        <f>'2'!CS4</f>
        <v>0.19211680183884083</v>
      </c>
      <c r="BY4" s="14">
        <f>'2'!CU4</f>
        <v>0.3108956290239695</v>
      </c>
      <c r="BZ4" s="14">
        <f>'3'!BY4</f>
        <v>0.64342334839386961</v>
      </c>
      <c r="CA4" s="14">
        <f>'8'!CM4</f>
        <v>0.73493418052259052</v>
      </c>
      <c r="CB4" s="14">
        <f>(BV4)*0.25+(BX4)*0.25+(BZ4)*0.25+(CA4)*0.25</f>
        <v>0.48561124082475504</v>
      </c>
      <c r="CC4" s="14">
        <f>SUM(BW4,BY4:CA4)/4</f>
        <v>0.54283932810662461</v>
      </c>
      <c r="CD4" s="14">
        <f>'1'!EG4</f>
        <v>0.20104570500469102</v>
      </c>
      <c r="CE4" s="14">
        <f>'1'!EI4</f>
        <v>0.2717029699348732</v>
      </c>
      <c r="CF4" s="14">
        <f>'2'!DB4</f>
        <v>0.17339360512764015</v>
      </c>
      <c r="CG4" s="14">
        <f>'2'!DD4</f>
        <v>0.27860014423513668</v>
      </c>
      <c r="CH4" s="14">
        <f>'3'!CF4</f>
        <v>0.68883653849288717</v>
      </c>
      <c r="CI4" s="14">
        <f>'8'!CV4</f>
        <v>0.861767966617347</v>
      </c>
      <c r="CJ4" s="14">
        <f t="shared" ref="CJ4:CJ25" si="3">(CD4)*0.25+(CF4)*0.25+(CH4)*0.25+(CI4)*0.25</f>
        <v>0.48126095381064132</v>
      </c>
      <c r="CK4" s="14">
        <f>SUM(CE4,CG4:CI4)/4</f>
        <v>0.52522690482006107</v>
      </c>
      <c r="CL4" s="14">
        <f>'1'!ES4</f>
        <v>0.14741033539052806</v>
      </c>
      <c r="CM4" s="14">
        <f>'1'!EU4</f>
        <v>0.19159316291322945</v>
      </c>
      <c r="CN4" s="14">
        <f>'2'!DK4</f>
        <v>8.3333333333333329E-2</v>
      </c>
      <c r="CO4" s="14">
        <f>'2'!DM4</f>
        <v>8.3333333333333051E-2</v>
      </c>
      <c r="CP4" s="14">
        <f>'3'!CM4</f>
        <v>0.47444597891633805</v>
      </c>
      <c r="CQ4" s="14">
        <f>'8'!DE4</f>
        <v>0.7190666924132435</v>
      </c>
      <c r="CR4" s="14">
        <f>(CL4)*0.25+(CN4)*0.25+(CP4)*0.25+(CQ4)*0.25</f>
        <v>0.35606408501336073</v>
      </c>
      <c r="CS4" s="14">
        <f>SUM(CM4,CO4:CQ4)/4</f>
        <v>0.36710979189403603</v>
      </c>
      <c r="CT4" s="14">
        <f>'1'!FE4</f>
        <v>0.22018578227378499</v>
      </c>
      <c r="CU4" s="14">
        <f>'1'!FG4</f>
        <v>0.2983666152758308</v>
      </c>
      <c r="CV4" s="14">
        <f>'2'!DT4</f>
        <v>0.12187726832151054</v>
      </c>
      <c r="CW4" s="14">
        <f>'2'!DV4</f>
        <v>0.17667973576052365</v>
      </c>
      <c r="CX4" s="14">
        <f>'3'!CT4</f>
        <v>0.73905257369464539</v>
      </c>
      <c r="CY4" s="14">
        <f>'8'!DN4</f>
        <v>0.85374226525832297</v>
      </c>
      <c r="CZ4" s="14">
        <f t="shared" ref="CZ4:CZ25" si="4">(CT4)*0.25+(CV4)*0.25+(CX4)*0.25+(CY4)*0.25</f>
        <v>0.483714472387066</v>
      </c>
      <c r="DA4" s="14">
        <f>SUM(CU4,CW4:CY4)/4</f>
        <v>0.51696029749733075</v>
      </c>
      <c r="DB4" s="14">
        <f>'1'!FQ4</f>
        <v>0.10239024837270232</v>
      </c>
      <c r="DC4" s="14">
        <f>'1'!FS4</f>
        <v>0.1171680741736004</v>
      </c>
      <c r="DD4" s="14">
        <f>'2'!EC4</f>
        <v>0.12196808473919811</v>
      </c>
      <c r="DE4" s="14">
        <f>'2'!EE4</f>
        <v>0.17687970709716533</v>
      </c>
      <c r="DF4" s="14">
        <f>'3'!DA4</f>
        <v>0.62953502646237036</v>
      </c>
      <c r="DG4" s="14">
        <f>'8'!DW4</f>
        <v>0.7833448865739272</v>
      </c>
      <c r="DH4" s="14">
        <f t="shared" ref="DH4:DH25" si="5">(DB4)*0.25+(DD4)*0.25+(DF4)*0.25+(DG4)*0.25</f>
        <v>0.4093095615370495</v>
      </c>
      <c r="DI4" s="14">
        <f>SUM(DC4,DE4:DG4)/4</f>
        <v>0.42673192357676581</v>
      </c>
      <c r="DJ4" s="14">
        <f>'1'!GC4</f>
        <v>0.37142307096120258</v>
      </c>
      <c r="DK4" s="14">
        <f>'1'!GE4</f>
        <v>0.48151497588455688</v>
      </c>
      <c r="DL4" s="14">
        <f>'2'!EL4</f>
        <v>0.25567470088770616</v>
      </c>
      <c r="DM4" s="14">
        <f>'2'!EN4</f>
        <v>0.40677724925337672</v>
      </c>
      <c r="DN4" s="14">
        <f>'3'!DH4</f>
        <v>0.29459438878806365</v>
      </c>
      <c r="DO4" s="14">
        <f>'8'!EF4</f>
        <v>0.29666461723863291</v>
      </c>
      <c r="DP4" s="14">
        <f t="shared" ref="DP4:DP23" si="6">(DJ4)*0.25+(DL4)*0.25+(DN4)*0.25+(DO4)*0.25</f>
        <v>0.30458919446890131</v>
      </c>
      <c r="DQ4" s="14">
        <f>SUM(DK4,DM4:DO4)/4</f>
        <v>0.36988780779115754</v>
      </c>
    </row>
    <row r="5" spans="1:170" ht="12.75" customHeight="1">
      <c r="A5" s="6">
        <v>1981</v>
      </c>
      <c r="B5" s="14">
        <f>'1'!Q5</f>
        <v>0.36282264750566179</v>
      </c>
      <c r="C5" s="14">
        <f>'1'!S5</f>
        <v>0.47220059025072436</v>
      </c>
      <c r="D5" s="14">
        <f>'2'!P5</f>
        <v>0.18240893965209798</v>
      </c>
      <c r="E5" s="14">
        <f>'2'!R5</f>
        <v>0.29442006545363936</v>
      </c>
      <c r="F5" s="14">
        <f>'3'!N5</f>
        <v>0.5522488717518621</v>
      </c>
      <c r="G5" s="14">
        <f>'8'!J5</f>
        <v>0.6883787831657846</v>
      </c>
      <c r="H5" s="14">
        <f>(B5+D5+F5+G5)/4</f>
        <v>0.44646481051885162</v>
      </c>
      <c r="I5" s="14">
        <f>(C5+E5+F5+G5)/4</f>
        <v>0.50181207765550262</v>
      </c>
      <c r="J5" s="14">
        <f>'1'!AC5</f>
        <v>0.19247314357116471</v>
      </c>
      <c r="K5" s="14">
        <f>'1'!AE5</f>
        <v>0.25945125102369176</v>
      </c>
      <c r="L5" s="14">
        <f>'2'!Y5</f>
        <v>0.16669337831054673</v>
      </c>
      <c r="M5" s="14">
        <f>'2'!AA5</f>
        <v>0.26649806481939237</v>
      </c>
      <c r="N5" s="14">
        <f>'3'!U5</f>
        <v>0.54742096868667223</v>
      </c>
      <c r="O5" s="14">
        <f>'8'!S5</f>
        <v>0.60168600500467795</v>
      </c>
      <c r="P5" s="14">
        <f t="shared" si="0"/>
        <v>0.37706837389326542</v>
      </c>
      <c r="Q5" s="14">
        <f t="shared" ref="Q5:Q25" si="7">SUM(K5,M5:O5)/4</f>
        <v>0.41876407238360858</v>
      </c>
      <c r="R5" s="14">
        <f>'1'!AO5</f>
        <v>0.30259691609449352</v>
      </c>
      <c r="S5" s="14">
        <f>'1'!AQ5</f>
        <v>0.4035744126737002</v>
      </c>
      <c r="T5" s="14">
        <f>'2'!AH5</f>
        <v>0.14638407092191777</v>
      </c>
      <c r="U5" s="14">
        <f>'2'!AJ5</f>
        <v>0.22784760362957168</v>
      </c>
      <c r="V5" s="14">
        <f>'3'!AB5</f>
        <v>0.79191755172987288</v>
      </c>
      <c r="W5" s="14">
        <f>'8'!AB5</f>
        <v>0.73852580745480578</v>
      </c>
      <c r="X5" s="14">
        <f t="shared" ref="X5:X25" si="8">(R5)*0.25+(T5)*0.25+(V5)*0.25+(W5)*0.25</f>
        <v>0.49485608655027247</v>
      </c>
      <c r="Y5" s="14">
        <f t="shared" ref="Y5:Y25" si="9">SUM(S5,U5:W5)/4</f>
        <v>0.54046634387198766</v>
      </c>
      <c r="Z5" s="14">
        <f>'1'!BA5</f>
        <v>0.25838740373442809</v>
      </c>
      <c r="AA5" s="14">
        <f>'1'!BC5</f>
        <v>0.34894688254646949</v>
      </c>
      <c r="AB5" s="14">
        <f>'2'!AQ5</f>
        <v>0.12153023360403849</v>
      </c>
      <c r="AC5" s="14">
        <f>'2'!AS5</f>
        <v>0.17591482706235767</v>
      </c>
      <c r="AD5" s="14">
        <f>'3'!AI5</f>
        <v>0.48851950010516165</v>
      </c>
      <c r="AE5" s="14">
        <f>'8'!AK5</f>
        <v>0.63218870639475155</v>
      </c>
      <c r="AF5" s="14">
        <f t="shared" si="1"/>
        <v>0.37515646095959493</v>
      </c>
      <c r="AG5" s="14">
        <f t="shared" ref="AG5:AG25" si="10">SUM(AA5,AC5:AE5)/4</f>
        <v>0.41139247902718507</v>
      </c>
      <c r="AH5" s="14">
        <f>'1'!BM5</f>
        <v>0.21189150756737393</v>
      </c>
      <c r="AI5" s="14">
        <f>'1'!BO5</f>
        <v>0.28692643713521931</v>
      </c>
      <c r="AJ5" s="14">
        <f>'2'!AZ5</f>
        <v>0.13252646145026686</v>
      </c>
      <c r="AK5" s="14">
        <f>'2'!BB5</f>
        <v>0.19958227256459371</v>
      </c>
      <c r="AL5" s="14">
        <f>'3'!AP5</f>
        <v>0.54942104615421949</v>
      </c>
      <c r="AM5" s="14">
        <f>'8'!AT5</f>
        <v>0.71949429600651826</v>
      </c>
      <c r="AN5" s="14">
        <f t="shared" ref="AN5:AN25" si="11">(AH5)*0.25+(AJ5)*0.25+(AL5)*0.25+(AM5)*0.25</f>
        <v>0.40333332779459463</v>
      </c>
      <c r="AO5" s="14">
        <f t="shared" ref="AO5:AO25" si="12">SUM(AI5,AK5:AM5)/4</f>
        <v>0.43885601296513771</v>
      </c>
      <c r="AP5" s="14">
        <f>'1'!BY5</f>
        <v>9.2564499912314385E-2</v>
      </c>
      <c r="AQ5" s="14">
        <f>'1'!CA5</f>
        <v>9.9910615523688975E-2</v>
      </c>
      <c r="AR5" s="14">
        <f>'2'!BI5</f>
        <v>0.18186956818902175</v>
      </c>
      <c r="AS5" s="14">
        <f>'2'!BK5</f>
        <v>0.29348800628114863</v>
      </c>
      <c r="AT5" s="14">
        <f>'3'!AW5</f>
        <v>0.82338361785678282</v>
      </c>
      <c r="AU5" s="14">
        <f>'8'!BC5</f>
        <v>0.7641847241147568</v>
      </c>
      <c r="AV5" s="14">
        <f t="shared" ref="AV5:AV25" si="13">(AP5)*0.25+(AR5)*0.25+(AT5)*0.25+(AU5)*0.25</f>
        <v>0.46550060251821895</v>
      </c>
      <c r="AW5" s="14">
        <f t="shared" ref="AW5:AW25" si="14">SUM(AQ5,AS5:AU5)/4</f>
        <v>0.49524174094409429</v>
      </c>
      <c r="AX5" s="14">
        <f>'1'!CK5</f>
        <v>0.23308065972599226</v>
      </c>
      <c r="AY5" s="14">
        <f>'1'!CM5</f>
        <v>0.31581802161583733</v>
      </c>
      <c r="AZ5" s="14">
        <f>'2'!BR5</f>
        <v>0.17715422416692511</v>
      </c>
      <c r="BA5" s="14">
        <f>'2'!BT5</f>
        <v>0.28526223583459159</v>
      </c>
      <c r="BB5" s="14">
        <f>'3'!BD5</f>
        <v>0.32036812303224382</v>
      </c>
      <c r="BC5" s="14">
        <f>'8'!BL5</f>
        <v>0.72501435863600239</v>
      </c>
      <c r="BD5" s="14">
        <f t="shared" ref="BD5:BD25" si="15">(AX5)*0.25+(AZ5)*0.25+(BB5)*0.25+(BC5)*0.25</f>
        <v>0.36390434139029093</v>
      </c>
      <c r="BE5" s="14">
        <f t="shared" ref="BE5:BE25" si="16">SUM(AY5,BA5:BC5)/4</f>
        <v>0.41161568477966881</v>
      </c>
      <c r="BF5" s="14">
        <f>'1'!CW5</f>
        <v>0.23117577198283598</v>
      </c>
      <c r="BG5" s="14">
        <f>'1'!CY5</f>
        <v>0.31326505585691716</v>
      </c>
      <c r="BH5" s="14">
        <f>'2'!CA5</f>
        <v>0.1918440779575529</v>
      </c>
      <c r="BI5" s="14">
        <f>'2'!CC5</f>
        <v>0.31044036220381399</v>
      </c>
      <c r="BJ5" s="14">
        <f>'3'!BK5</f>
        <v>0.77675637267007969</v>
      </c>
      <c r="BK5" s="14">
        <f>'8'!BU5</f>
        <v>0.70074505831254996</v>
      </c>
      <c r="BL5" s="14">
        <f t="shared" si="2"/>
        <v>0.47513032023075463</v>
      </c>
      <c r="BM5" s="14">
        <f t="shared" ref="BM5:BM25" si="17">SUM(BG5,BI5:BK5)/4</f>
        <v>0.52530171226084021</v>
      </c>
      <c r="BN5" s="14">
        <f>'1'!DI5</f>
        <v>0.27887830095550176</v>
      </c>
      <c r="BO5" s="14">
        <f>'1'!DK5</f>
        <v>0.3747542955764494</v>
      </c>
      <c r="BP5" s="14">
        <f>'2'!CJ5</f>
        <v>0.14538858223828932</v>
      </c>
      <c r="BQ5" s="14">
        <f>'2'!CL5</f>
        <v>0.22587128473877158</v>
      </c>
      <c r="BR5" s="14">
        <f>'3'!BR5</f>
        <v>0.57048338729872472</v>
      </c>
      <c r="BS5" s="14">
        <f>'8'!CD5</f>
        <v>0.73807773213824934</v>
      </c>
      <c r="BT5" s="14">
        <f t="shared" ref="BT5:BT25" si="18">(BN5)*0.25+(BP5)*0.25+(BR5)*0.25+(BS5)*0.25</f>
        <v>0.43320700065769124</v>
      </c>
      <c r="BU5" s="14">
        <f t="shared" ref="BU5:BU25" si="19">SUM(BO5,BQ5:BS5)/4</f>
        <v>0.47729667493804873</v>
      </c>
      <c r="BV5" s="14">
        <f>'1'!DU5</f>
        <v>0.35127753528693517</v>
      </c>
      <c r="BW5" s="14">
        <f>'1'!DW5</f>
        <v>0.45951527126046554</v>
      </c>
      <c r="BX5" s="14">
        <f>'2'!CS5</f>
        <v>0.19599710349331173</v>
      </c>
      <c r="BY5" s="14">
        <f>'2'!CU5</f>
        <v>0.31732712842995114</v>
      </c>
      <c r="BZ5" s="14">
        <f>'3'!BY5</f>
        <v>0.64342334839386961</v>
      </c>
      <c r="CA5" s="14">
        <f>'8'!CM5</f>
        <v>0.7282593739960862</v>
      </c>
      <c r="CB5" s="14">
        <f t="shared" ref="CB5:CB25" si="20">(BV5)*0.25+(BX5)*0.25+(BZ5)*0.25+(CA5)*0.25</f>
        <v>0.47973934029255072</v>
      </c>
      <c r="CC5" s="14">
        <f t="shared" ref="CC5:CC24" si="21">SUM(BW5,BY5:CA5)/4</f>
        <v>0.53713128052009307</v>
      </c>
      <c r="CD5" s="14">
        <f>'1'!EG5</f>
        <v>0.20714931472078557</v>
      </c>
      <c r="CE5" s="14">
        <f>'1'!EI5</f>
        <v>0.28030756250275862</v>
      </c>
      <c r="CF5" s="14">
        <f>'2'!DB5</f>
        <v>0.18576426703640456</v>
      </c>
      <c r="CG5" s="14">
        <f>'2'!DD5</f>
        <v>0.30017821970353165</v>
      </c>
      <c r="CH5" s="14">
        <f>'3'!CF5</f>
        <v>0.70232131758683569</v>
      </c>
      <c r="CI5" s="14">
        <f>'8'!CV5</f>
        <v>0.86137849579035297</v>
      </c>
      <c r="CJ5" s="14">
        <f t="shared" si="3"/>
        <v>0.48915334878359473</v>
      </c>
      <c r="CK5" s="14">
        <f t="shared" ref="CK5:CK25" si="22">SUM(CE5,CG5:CI5)/4</f>
        <v>0.53604639889586969</v>
      </c>
      <c r="CL5" s="14">
        <f>'1'!ES5</f>
        <v>0.14888286299583148</v>
      </c>
      <c r="CM5" s="14">
        <f>'1'!EU5</f>
        <v>0.19390881627575424</v>
      </c>
      <c r="CN5" s="14">
        <f>'2'!DK5</f>
        <v>8.6909552586927924E-2</v>
      </c>
      <c r="CO5" s="14">
        <f>'2'!DM5</f>
        <v>9.2793676409678005E-2</v>
      </c>
      <c r="CP5" s="14">
        <f>'3'!CM5</f>
        <v>0.48656972016192085</v>
      </c>
      <c r="CQ5" s="14">
        <f>'8'!DE5</f>
        <v>0.70335431585827013</v>
      </c>
      <c r="CR5" s="14">
        <f t="shared" ref="CR5:CR25" si="23">(CL5)*0.25+(CN5)*0.25+(CP5)*0.25+(CQ5)*0.25</f>
        <v>0.35642911290073759</v>
      </c>
      <c r="CS5" s="14">
        <f t="shared" ref="CS5:CS25" si="24">SUM(CM5,CO5:CQ5)/4</f>
        <v>0.36915663217640582</v>
      </c>
      <c r="CT5" s="14">
        <f>'1'!FE5</f>
        <v>0.23034272832190456</v>
      </c>
      <c r="CU5" s="14">
        <f>'1'!FG5</f>
        <v>0.31214590071599096</v>
      </c>
      <c r="CV5" s="14">
        <f>'2'!DT5</f>
        <v>0.1257549640849624</v>
      </c>
      <c r="CW5" s="14">
        <f>'2'!DV5</f>
        <v>0.18514536799283093</v>
      </c>
      <c r="CX5" s="14">
        <f>'3'!CT5</f>
        <v>0.7376952639941895</v>
      </c>
      <c r="CY5" s="14">
        <f>'8'!DN5</f>
        <v>0.84577197664972581</v>
      </c>
      <c r="CZ5" s="14">
        <f t="shared" si="4"/>
        <v>0.48489123326269556</v>
      </c>
      <c r="DA5" s="14">
        <f t="shared" ref="DA5:DA25" si="25">SUM(CU5,CW5:CY5)/4</f>
        <v>0.5201896273381843</v>
      </c>
      <c r="DB5" s="14">
        <f>'1'!FQ5</f>
        <v>0.11219196556089282</v>
      </c>
      <c r="DC5" s="14">
        <f>'1'!FS5</f>
        <v>0.13400239964984759</v>
      </c>
      <c r="DD5" s="14">
        <f>'2'!EC5</f>
        <v>0.12657188453936905</v>
      </c>
      <c r="DE5" s="14">
        <f>'2'!EE5</f>
        <v>0.18691008962876793</v>
      </c>
      <c r="DF5" s="14">
        <f>'3'!DA5</f>
        <v>0.59973466332984726</v>
      </c>
      <c r="DG5" s="14">
        <f>'8'!DW5</f>
        <v>0.75899320105213053</v>
      </c>
      <c r="DH5" s="14">
        <f t="shared" si="5"/>
        <v>0.3993729286205599</v>
      </c>
      <c r="DI5" s="14">
        <f t="shared" ref="DI5:DI25" si="26">SUM(DC5,DE5:DG5)/4</f>
        <v>0.41991008841514832</v>
      </c>
      <c r="DJ5" s="14">
        <f>'1'!GC5</f>
        <v>0.3755347342686568</v>
      </c>
      <c r="DK5" s="14">
        <f>'1'!GE5</f>
        <v>0.4859280469005815</v>
      </c>
      <c r="DL5" s="14">
        <f>'2'!EL5</f>
        <v>0.26046724809657029</v>
      </c>
      <c r="DM5" s="14">
        <f>'2'!EN5</f>
        <v>0.4132913369677727</v>
      </c>
      <c r="DN5" s="14">
        <f>'3'!DH5</f>
        <v>0.27104641903315435</v>
      </c>
      <c r="DO5" s="14">
        <f>'8'!EF5</f>
        <v>0.30847612374030231</v>
      </c>
      <c r="DP5" s="14">
        <f t="shared" si="6"/>
        <v>0.30388113128467098</v>
      </c>
      <c r="DQ5" s="14">
        <f t="shared" ref="DQ5:DQ24" si="27">SUM(DK5,DM5:DO5)/4</f>
        <v>0.36968548166045268</v>
      </c>
      <c r="FN5" s="8">
        <f>'[1]1'!$CN19</f>
        <v>17319.597888179673</v>
      </c>
    </row>
    <row r="6" spans="1:170" ht="12.75" customHeight="1">
      <c r="A6" s="6">
        <v>1982</v>
      </c>
      <c r="B6" s="14">
        <f>'1'!Q6</f>
        <v>0.36905124856082944</v>
      </c>
      <c r="C6" s="14">
        <f>'1'!S6</f>
        <v>0.47895760973295909</v>
      </c>
      <c r="D6" s="14">
        <f>'2'!P6</f>
        <v>0.19812495865170532</v>
      </c>
      <c r="E6" s="14">
        <f>'2'!R6</f>
        <v>0.32081800785164183</v>
      </c>
      <c r="F6" s="14">
        <f>'3'!N6</f>
        <v>0.56631910926407558</v>
      </c>
      <c r="G6" s="14">
        <f>'8'!J6</f>
        <v>0.63565455763477741</v>
      </c>
      <c r="H6" s="14">
        <f t="shared" ref="H6:H35" si="28">(B6+D6+F6+G6)/4</f>
        <v>0.44228746852784695</v>
      </c>
      <c r="I6" s="14">
        <f t="shared" ref="I6:I35" si="29">(C6+E6+F6+G6)/4</f>
        <v>0.50043732112086348</v>
      </c>
      <c r="J6" s="14">
        <f>'1'!AC6</f>
        <v>0.19642140218207213</v>
      </c>
      <c r="K6" s="14">
        <f>'1'!AE6</f>
        <v>0.26511850447741142</v>
      </c>
      <c r="L6" s="14">
        <f>'2'!Y6</f>
        <v>0.17124745266576666</v>
      </c>
      <c r="M6" s="14">
        <f>'2'!AA6</f>
        <v>0.27475659643336786</v>
      </c>
      <c r="N6" s="14">
        <f>'3'!U6</f>
        <v>0.54314143428305717</v>
      </c>
      <c r="O6" s="14">
        <f>'8'!S6</f>
        <v>0.57731645445732149</v>
      </c>
      <c r="P6" s="14">
        <f t="shared" si="0"/>
        <v>0.37203168589705438</v>
      </c>
      <c r="Q6" s="14">
        <f t="shared" si="7"/>
        <v>0.41508324741278951</v>
      </c>
      <c r="R6" s="14">
        <f>'1'!AO6</f>
        <v>0.31525887071635289</v>
      </c>
      <c r="S6" s="14">
        <f>'1'!AQ6</f>
        <v>0.41852468304857499</v>
      </c>
      <c r="T6" s="14">
        <f>'2'!AH6</f>
        <v>0.15028194722397967</v>
      </c>
      <c r="U6" s="14">
        <f>'2'!AJ6</f>
        <v>0.2355091435416504</v>
      </c>
      <c r="V6" s="14">
        <f>'3'!AB6</f>
        <v>0.79191755172987288</v>
      </c>
      <c r="W6" s="14">
        <f>'8'!AB6</f>
        <v>0.72381788833477068</v>
      </c>
      <c r="X6" s="14">
        <f t="shared" si="8"/>
        <v>0.49531906450124397</v>
      </c>
      <c r="Y6" s="14">
        <f t="shared" si="9"/>
        <v>0.54244231666371723</v>
      </c>
      <c r="Z6" s="14">
        <f>'1'!BA6</f>
        <v>0.2545689375311011</v>
      </c>
      <c r="AA6" s="14">
        <f>'1'!BC6</f>
        <v>0.34403952249189595</v>
      </c>
      <c r="AB6" s="14">
        <f>'2'!AQ6</f>
        <v>0.12991258285398308</v>
      </c>
      <c r="AC6" s="14">
        <f>'2'!AS6</f>
        <v>0.19406042088078146</v>
      </c>
      <c r="AD6" s="14">
        <f>'3'!AI6</f>
        <v>0.48408722125066073</v>
      </c>
      <c r="AE6" s="14">
        <f>'8'!AK6</f>
        <v>0.60093327101330685</v>
      </c>
      <c r="AF6" s="14">
        <f t="shared" si="1"/>
        <v>0.36737550316226297</v>
      </c>
      <c r="AG6" s="14">
        <f t="shared" si="10"/>
        <v>0.40578010890916127</v>
      </c>
      <c r="AH6" s="14">
        <f>'1'!BM6</f>
        <v>0.22473585990098194</v>
      </c>
      <c r="AI6" s="14">
        <f>'1'!BO6</f>
        <v>0.30457025499255064</v>
      </c>
      <c r="AJ6" s="14">
        <f>'2'!AZ6</f>
        <v>0.1404206988019335</v>
      </c>
      <c r="AK6" s="14">
        <f>'2'!BB6</f>
        <v>0.21588608659856476</v>
      </c>
      <c r="AL6" s="14">
        <f>'3'!AP6</f>
        <v>0.54942104615421949</v>
      </c>
      <c r="AM6" s="14">
        <f>'8'!AT6</f>
        <v>0.71681892164437411</v>
      </c>
      <c r="AN6" s="14">
        <f t="shared" si="11"/>
        <v>0.40784913162537728</v>
      </c>
      <c r="AO6" s="14">
        <f t="shared" si="12"/>
        <v>0.44667407734742726</v>
      </c>
      <c r="AP6" s="14">
        <f>'1'!BY6</f>
        <v>0.11262722148299061</v>
      </c>
      <c r="AQ6" s="14">
        <f>'1'!CA6</f>
        <v>0.13474138812815498</v>
      </c>
      <c r="AR6" s="14">
        <f>'2'!BI6</f>
        <v>0.18939350016840625</v>
      </c>
      <c r="AS6" s="14">
        <f>'2'!BK6</f>
        <v>0.30633018630355685</v>
      </c>
      <c r="AT6" s="14">
        <f>'3'!AW6</f>
        <v>0.82338361785678282</v>
      </c>
      <c r="AU6" s="14">
        <f>'8'!BC6</f>
        <v>0.76567388791652524</v>
      </c>
      <c r="AV6" s="14">
        <f t="shared" si="13"/>
        <v>0.47276955685617622</v>
      </c>
      <c r="AW6" s="14">
        <f t="shared" si="14"/>
        <v>0.50753227005125501</v>
      </c>
      <c r="AX6" s="14">
        <f>'1'!CK6</f>
        <v>0.2630866116067509</v>
      </c>
      <c r="AY6" s="14">
        <f>'1'!CM6</f>
        <v>0.35494306898838973</v>
      </c>
      <c r="AZ6" s="14">
        <f>'2'!BR6</f>
        <v>0.18128596554873222</v>
      </c>
      <c r="BA6" s="14">
        <f>'2'!BT6</f>
        <v>0.29247748565257448</v>
      </c>
      <c r="BB6" s="14">
        <f>'3'!BD6</f>
        <v>0.27446027099881171</v>
      </c>
      <c r="BC6" s="14">
        <f>'8'!BL6</f>
        <v>0.71669850618837383</v>
      </c>
      <c r="BD6" s="14">
        <f t="shared" si="15"/>
        <v>0.35888283858566716</v>
      </c>
      <c r="BE6" s="14">
        <f t="shared" si="16"/>
        <v>0.40964483295703746</v>
      </c>
      <c r="BF6" s="14">
        <f>'1'!CW6</f>
        <v>0.22577966113482348</v>
      </c>
      <c r="BG6" s="14">
        <f>'1'!CY6</f>
        <v>0.30598629219667411</v>
      </c>
      <c r="BH6" s="14">
        <f>'2'!CA6</f>
        <v>0.18222731336988407</v>
      </c>
      <c r="BI6" s="14">
        <f>'2'!CC6</f>
        <v>0.2941064073273813</v>
      </c>
      <c r="BJ6" s="14">
        <f>'3'!BK6</f>
        <v>0.76178178901703741</v>
      </c>
      <c r="BK6" s="14">
        <f>'8'!BU6</f>
        <v>0.69136735427058793</v>
      </c>
      <c r="BL6" s="14">
        <f t="shared" si="2"/>
        <v>0.46528902944808326</v>
      </c>
      <c r="BM6" s="14">
        <f t="shared" si="17"/>
        <v>0.51331046070292019</v>
      </c>
      <c r="BN6" s="14">
        <f>'1'!DI6</f>
        <v>0.28842945810510967</v>
      </c>
      <c r="BO6" s="14">
        <f>'1'!DK6</f>
        <v>0.38649120342703414</v>
      </c>
      <c r="BP6" s="14">
        <f>'2'!CJ6</f>
        <v>0.15125562820533728</v>
      </c>
      <c r="BQ6" s="14">
        <f>'2'!CL6</f>
        <v>0.23740417767226735</v>
      </c>
      <c r="BR6" s="14">
        <f>'3'!BR6</f>
        <v>0.57048338729872472</v>
      </c>
      <c r="BS6" s="14">
        <f>'8'!CD6</f>
        <v>0.73223832406349043</v>
      </c>
      <c r="BT6" s="14">
        <f t="shared" si="18"/>
        <v>0.43560169941816551</v>
      </c>
      <c r="BU6" s="14">
        <f t="shared" si="19"/>
        <v>0.48165427311537917</v>
      </c>
      <c r="BV6" s="14">
        <f>'1'!DU6</f>
        <v>0.34874611473364286</v>
      </c>
      <c r="BW6" s="14">
        <f>'1'!DW6</f>
        <v>0.45670538122959381</v>
      </c>
      <c r="BX6" s="14">
        <f>'2'!CS6</f>
        <v>0.19982011887755399</v>
      </c>
      <c r="BY6" s="14">
        <f>'2'!CU6</f>
        <v>0.32358109882967029</v>
      </c>
      <c r="BZ6" s="14">
        <f>'3'!BY6</f>
        <v>0.64342334839386961</v>
      </c>
      <c r="CA6" s="14">
        <f>'8'!CM6</f>
        <v>0.71294101799025544</v>
      </c>
      <c r="CB6" s="14">
        <f t="shared" si="20"/>
        <v>0.47623264999883042</v>
      </c>
      <c r="CC6" s="14">
        <f t="shared" si="21"/>
        <v>0.53416271161084727</v>
      </c>
      <c r="CD6" s="14">
        <f>'1'!EG6</f>
        <v>0.21273551923400477</v>
      </c>
      <c r="CE6" s="14">
        <f>'1'!EI6</f>
        <v>0.28809845402467671</v>
      </c>
      <c r="CF6" s="14">
        <f>'2'!DB6</f>
        <v>0.1948888027020943</v>
      </c>
      <c r="CG6" s="14">
        <f>'2'!DD6</f>
        <v>0.31549885989784654</v>
      </c>
      <c r="CH6" s="14">
        <f>'3'!CF6</f>
        <v>0.71492416354784427</v>
      </c>
      <c r="CI6" s="14">
        <f>'8'!CV6</f>
        <v>0.85131207672389797</v>
      </c>
      <c r="CJ6" s="14">
        <f t="shared" si="3"/>
        <v>0.49346514055196034</v>
      </c>
      <c r="CK6" s="14">
        <f t="shared" si="22"/>
        <v>0.54245838854856632</v>
      </c>
      <c r="CL6" s="14">
        <f>'1'!ES6</f>
        <v>0.15494381726648904</v>
      </c>
      <c r="CM6" s="14">
        <f>'1'!EU6</f>
        <v>0.20336666517252172</v>
      </c>
      <c r="CN6" s="14">
        <f>'2'!DK6</f>
        <v>9.0650375175768599E-2</v>
      </c>
      <c r="CO6" s="14">
        <f>'2'!DM6</f>
        <v>0.10249528438392957</v>
      </c>
      <c r="CP6" s="14">
        <f>'3'!CM6</f>
        <v>0.4983508496300243</v>
      </c>
      <c r="CQ6" s="14">
        <f>'8'!DE6</f>
        <v>0.69790596743828059</v>
      </c>
      <c r="CR6" s="14">
        <f t="shared" si="23"/>
        <v>0.36046275237764064</v>
      </c>
      <c r="CS6" s="14">
        <f t="shared" si="24"/>
        <v>0.37552969165618905</v>
      </c>
      <c r="CT6" s="14">
        <f>'1'!FE6</f>
        <v>0.23321907782707429</v>
      </c>
      <c r="CU6" s="14">
        <f>'1'!FG6</f>
        <v>0.31600319909393254</v>
      </c>
      <c r="CV6" s="14">
        <f>'2'!DT6</f>
        <v>0.12912929379491561</v>
      </c>
      <c r="CW6" s="14">
        <f>'2'!DV6</f>
        <v>0.19239335743721117</v>
      </c>
      <c r="CX6" s="14">
        <f>'3'!CT6</f>
        <v>0.72528959388930425</v>
      </c>
      <c r="CY6" s="14">
        <f>'8'!DN6</f>
        <v>0.83827399181946372</v>
      </c>
      <c r="CZ6" s="14">
        <f t="shared" si="4"/>
        <v>0.48147798933268948</v>
      </c>
      <c r="DA6" s="14">
        <f t="shared" si="25"/>
        <v>0.51799003555997791</v>
      </c>
      <c r="DB6" s="14">
        <f>'1'!FQ6</f>
        <v>0.11565545496959269</v>
      </c>
      <c r="DC6" s="14">
        <f>'1'!FS6</f>
        <v>0.13986305015490125</v>
      </c>
      <c r="DD6" s="14">
        <f>'2'!EC6</f>
        <v>0.13067818593636932</v>
      </c>
      <c r="DE6" s="14">
        <f>'2'!EE6</f>
        <v>0.19568430771425754</v>
      </c>
      <c r="DF6" s="14">
        <f>'3'!DA6</f>
        <v>0.56756084471248813</v>
      </c>
      <c r="DG6" s="14">
        <f>'8'!DW6</f>
        <v>0.74610110317192213</v>
      </c>
      <c r="DH6" s="14">
        <f t="shared" si="5"/>
        <v>0.38999889719759306</v>
      </c>
      <c r="DI6" s="14">
        <f t="shared" si="26"/>
        <v>0.41230232643839226</v>
      </c>
      <c r="DJ6" s="14">
        <f>'1'!GC6</f>
        <v>0.38102767427389961</v>
      </c>
      <c r="DK6" s="14">
        <f>'1'!GE6</f>
        <v>0.49178403922052843</v>
      </c>
      <c r="DL6" s="14">
        <f>'2'!EL6</f>
        <v>0.26579383277777879</v>
      </c>
      <c r="DM6" s="14">
        <f>'2'!EN6</f>
        <v>0.42042978689205929</v>
      </c>
      <c r="DN6" s="14">
        <f>'3'!DH6</f>
        <v>0.24677848560967391</v>
      </c>
      <c r="DO6" s="14">
        <f>'8'!EF6</f>
        <v>0.28627630175592111</v>
      </c>
      <c r="DP6" s="14">
        <f t="shared" si="6"/>
        <v>0.29496907360431834</v>
      </c>
      <c r="DQ6" s="14">
        <f t="shared" si="27"/>
        <v>0.36131715336954567</v>
      </c>
    </row>
    <row r="7" spans="1:170" ht="12.75" customHeight="1">
      <c r="A7" s="6">
        <v>1983</v>
      </c>
      <c r="B7" s="14">
        <f>'1'!Q7</f>
        <v>0.36795773302178014</v>
      </c>
      <c r="C7" s="14">
        <f>'1'!S7</f>
        <v>0.47777565243819664</v>
      </c>
      <c r="D7" s="14">
        <f>'2'!P7</f>
        <v>0.20764080919418595</v>
      </c>
      <c r="E7" s="14">
        <f>'2'!R7</f>
        <v>0.33612816003506185</v>
      </c>
      <c r="F7" s="14">
        <f>'3'!N7</f>
        <v>0.44310089027589661</v>
      </c>
      <c r="G7" s="14">
        <f>'8'!J7</f>
        <v>0.58956085116477897</v>
      </c>
      <c r="H7" s="14">
        <f t="shared" si="28"/>
        <v>0.40206507091416038</v>
      </c>
      <c r="I7" s="14">
        <f t="shared" si="29"/>
        <v>0.46164138847848352</v>
      </c>
      <c r="J7" s="14">
        <f>'1'!AC7</f>
        <v>0.2057299784391308</v>
      </c>
      <c r="K7" s="14">
        <f>'1'!AE7</f>
        <v>0.27831530186558928</v>
      </c>
      <c r="L7" s="14">
        <f>'2'!Y7</f>
        <v>0.17627607296055137</v>
      </c>
      <c r="M7" s="14">
        <f>'2'!AA7</f>
        <v>0.28371474957188803</v>
      </c>
      <c r="N7" s="14">
        <f>'3'!U7</f>
        <v>0.53882844786098039</v>
      </c>
      <c r="O7" s="14">
        <f>'8'!S7</f>
        <v>0.58185154708898201</v>
      </c>
      <c r="P7" s="14">
        <f t="shared" si="0"/>
        <v>0.37567151158741113</v>
      </c>
      <c r="Q7" s="14">
        <f t="shared" si="7"/>
        <v>0.42067751159685995</v>
      </c>
      <c r="R7" s="14">
        <f>'1'!AO7</f>
        <v>0.31645688849936465</v>
      </c>
      <c r="S7" s="14">
        <f>'1'!AQ7</f>
        <v>0.41992413459720757</v>
      </c>
      <c r="T7" s="14">
        <f>'2'!AH7</f>
        <v>0.15438700750250814</v>
      </c>
      <c r="U7" s="14">
        <f>'2'!AJ7</f>
        <v>0.24344877983582627</v>
      </c>
      <c r="V7" s="14">
        <f>'3'!AB7</f>
        <v>0.79191755172987288</v>
      </c>
      <c r="W7" s="14">
        <f>'8'!AB7</f>
        <v>0.72550692731929456</v>
      </c>
      <c r="X7" s="14">
        <f t="shared" si="8"/>
        <v>0.49706709376276004</v>
      </c>
      <c r="Y7" s="14">
        <f t="shared" si="9"/>
        <v>0.54519934837055029</v>
      </c>
      <c r="Z7" s="14">
        <f>'1'!BA7</f>
        <v>0.26340892811757383</v>
      </c>
      <c r="AA7" s="14">
        <f>'1'!BC7</f>
        <v>0.35535262012999475</v>
      </c>
      <c r="AB7" s="14">
        <f>'2'!AQ7</f>
        <v>0.13625980116648198</v>
      </c>
      <c r="AC7" s="14">
        <f>'2'!AS7</f>
        <v>0.20736122323275366</v>
      </c>
      <c r="AD7" s="14">
        <f>'3'!AI7</f>
        <v>0.46558094704065245</v>
      </c>
      <c r="AE7" s="14">
        <f>'8'!AK7</f>
        <v>0.59477710827093122</v>
      </c>
      <c r="AF7" s="14">
        <f t="shared" si="1"/>
        <v>0.3650066961489099</v>
      </c>
      <c r="AG7" s="14">
        <f t="shared" si="10"/>
        <v>0.405767974668583</v>
      </c>
      <c r="AH7" s="14">
        <f>'1'!BM7</f>
        <v>0.23000692361271644</v>
      </c>
      <c r="AI7" s="14">
        <f>'1'!BO7</f>
        <v>0.31169429742257587</v>
      </c>
      <c r="AJ7" s="14">
        <f>'2'!AZ7</f>
        <v>0.14748986303073031</v>
      </c>
      <c r="AK7" s="14">
        <f>'2'!BB7</f>
        <v>0.23003347620140663</v>
      </c>
      <c r="AL7" s="14">
        <f>'3'!AP7</f>
        <v>0.54942104615421949</v>
      </c>
      <c r="AM7" s="14">
        <f>'8'!AT7</f>
        <v>0.72799051269913972</v>
      </c>
      <c r="AN7" s="14">
        <f t="shared" si="11"/>
        <v>0.41372708637420152</v>
      </c>
      <c r="AO7" s="14">
        <f t="shared" si="12"/>
        <v>0.45478483311933543</v>
      </c>
      <c r="AP7" s="14">
        <f>'1'!BY7</f>
        <v>0.12429265679641172</v>
      </c>
      <c r="AQ7" s="14">
        <f>'1'!CA7</f>
        <v>0.15428480055916516</v>
      </c>
      <c r="AR7" s="14">
        <f>'2'!BI7</f>
        <v>0.19633016419980159</v>
      </c>
      <c r="AS7" s="14">
        <f>'2'!BK7</f>
        <v>0.31787520185145651</v>
      </c>
      <c r="AT7" s="14">
        <f>'3'!AW7</f>
        <v>0.82338361785678282</v>
      </c>
      <c r="AU7" s="14">
        <f>'8'!BC7</f>
        <v>0.76263226186155453</v>
      </c>
      <c r="AV7" s="14">
        <f t="shared" si="13"/>
        <v>0.47665967517863772</v>
      </c>
      <c r="AW7" s="14">
        <f t="shared" si="14"/>
        <v>0.51454397053223977</v>
      </c>
      <c r="AX7" s="14">
        <f>'1'!CK7</f>
        <v>0.27102503467986</v>
      </c>
      <c r="AY7" s="14">
        <f>'1'!CM7</f>
        <v>0.36496649524432784</v>
      </c>
      <c r="AZ7" s="14">
        <f>'2'!BR7</f>
        <v>0.18601283514319958</v>
      </c>
      <c r="BA7" s="14">
        <f>'2'!BT7</f>
        <v>0.30060207728975191</v>
      </c>
      <c r="BB7" s="14">
        <f>'3'!BD7</f>
        <v>0.2252059495732544</v>
      </c>
      <c r="BC7" s="14">
        <f>'8'!BL7</f>
        <v>0.70398335456509709</v>
      </c>
      <c r="BD7" s="14">
        <f t="shared" si="15"/>
        <v>0.34655679349035279</v>
      </c>
      <c r="BE7" s="14">
        <f t="shared" si="16"/>
        <v>0.39868946916810782</v>
      </c>
      <c r="BF7" s="14">
        <f>'1'!CW7</f>
        <v>0.23348965011638564</v>
      </c>
      <c r="BG7" s="14">
        <f>'1'!CY7</f>
        <v>0.31636504416309352</v>
      </c>
      <c r="BH7" s="14">
        <f>'2'!CA7</f>
        <v>0.20588245557469889</v>
      </c>
      <c r="BI7" s="14">
        <f>'2'!CC7</f>
        <v>0.33333539757981495</v>
      </c>
      <c r="BJ7" s="14">
        <f>'3'!BK7</f>
        <v>0.7462300937246108</v>
      </c>
      <c r="BK7" s="14">
        <f>'8'!BU7</f>
        <v>0.67276972341697994</v>
      </c>
      <c r="BL7" s="14">
        <f t="shared" si="2"/>
        <v>0.46459298070816879</v>
      </c>
      <c r="BM7" s="14">
        <f t="shared" si="17"/>
        <v>0.51717506472112473</v>
      </c>
      <c r="BN7" s="14">
        <f>'1'!DI7</f>
        <v>0.29374251239150651</v>
      </c>
      <c r="BO7" s="14">
        <f>'1'!DK7</f>
        <v>0.39294269637112816</v>
      </c>
      <c r="BP7" s="14">
        <f>'2'!CJ7</f>
        <v>0.15855748243605808</v>
      </c>
      <c r="BQ7" s="14">
        <f>'2'!CL7</f>
        <v>0.25138360290297196</v>
      </c>
      <c r="BR7" s="14">
        <f>'3'!BR7</f>
        <v>0.57048338729872472</v>
      </c>
      <c r="BS7" s="14">
        <f>'8'!CD7</f>
        <v>0.72672845251523654</v>
      </c>
      <c r="BT7" s="14">
        <f t="shared" si="18"/>
        <v>0.43737795866038143</v>
      </c>
      <c r="BU7" s="14">
        <f t="shared" si="19"/>
        <v>0.48538453477201537</v>
      </c>
      <c r="BV7" s="14">
        <f>'1'!DU7</f>
        <v>0.35990068210761822</v>
      </c>
      <c r="BW7" s="14">
        <f>'1'!DW7</f>
        <v>0.46900996001075174</v>
      </c>
      <c r="BX7" s="14">
        <f>'2'!CS7</f>
        <v>0.20793265279997455</v>
      </c>
      <c r="BY7" s="14">
        <f>'2'!CU7</f>
        <v>0.33659013327559706</v>
      </c>
      <c r="BZ7" s="14">
        <f>'3'!BY7</f>
        <v>0.64342334839386961</v>
      </c>
      <c r="CA7" s="14">
        <f>'8'!CM7</f>
        <v>0.67976771486287868</v>
      </c>
      <c r="CB7" s="14">
        <f t="shared" si="20"/>
        <v>0.47275609954108527</v>
      </c>
      <c r="CC7" s="14">
        <f t="shared" si="21"/>
        <v>0.53219778913577431</v>
      </c>
      <c r="CD7" s="14">
        <f>'1'!EG7</f>
        <v>0.22325399545660307</v>
      </c>
      <c r="CE7" s="14">
        <f>'1'!EI7</f>
        <v>0.30255540243743251</v>
      </c>
      <c r="CF7" s="14">
        <f>'2'!DB7</f>
        <v>0.20471986712365403</v>
      </c>
      <c r="CG7" s="14">
        <f>'2'!DD7</f>
        <v>0.33147998005952189</v>
      </c>
      <c r="CH7" s="14">
        <f>'3'!CF7</f>
        <v>0.7266960010863579</v>
      </c>
      <c r="CI7" s="14">
        <f>'8'!CV7</f>
        <v>0.84358302820781261</v>
      </c>
      <c r="CJ7" s="14">
        <f t="shared" si="3"/>
        <v>0.49956322296860689</v>
      </c>
      <c r="CK7" s="14">
        <f t="shared" si="22"/>
        <v>0.55107860294778122</v>
      </c>
      <c r="CL7" s="14">
        <f>'1'!ES7</f>
        <v>0.15855686615524295</v>
      </c>
      <c r="CM7" s="14">
        <f>'1'!EU7</f>
        <v>0.20894930519690391</v>
      </c>
      <c r="CN7" s="14">
        <f>'2'!DK7</f>
        <v>9.5001470395660495E-2</v>
      </c>
      <c r="CO7" s="14">
        <f>'2'!DM7</f>
        <v>0.11354002932788579</v>
      </c>
      <c r="CP7" s="14">
        <f>'3'!CM7</f>
        <v>0.50979963994266009</v>
      </c>
      <c r="CQ7" s="14">
        <f>'8'!DE7</f>
        <v>0.70950612445858197</v>
      </c>
      <c r="CR7" s="14">
        <f t="shared" si="23"/>
        <v>0.36821602523803637</v>
      </c>
      <c r="CS7" s="14">
        <f t="shared" si="24"/>
        <v>0.38544877473150796</v>
      </c>
      <c r="CT7" s="14">
        <f>'1'!FE7</f>
        <v>0.2259941296567933</v>
      </c>
      <c r="CU7" s="14">
        <f>'1'!FG7</f>
        <v>0.3062769178728989</v>
      </c>
      <c r="CV7" s="14">
        <f>'2'!DT7</f>
        <v>0.13276003537754549</v>
      </c>
      <c r="CW7" s="14">
        <f>'2'!DV7</f>
        <v>0.20007264482244191</v>
      </c>
      <c r="CX7" s="14">
        <f>'3'!CT7</f>
        <v>0.71243827717299146</v>
      </c>
      <c r="CY7" s="14">
        <f>'8'!DN7</f>
        <v>0.83284659548803297</v>
      </c>
      <c r="CZ7" s="14">
        <f t="shared" si="4"/>
        <v>0.47600975942384083</v>
      </c>
      <c r="DA7" s="14">
        <f t="shared" si="25"/>
        <v>0.51290860883909128</v>
      </c>
      <c r="DB7" s="14">
        <f>'1'!FQ7</f>
        <v>0.13259961058903622</v>
      </c>
      <c r="DC7" s="14">
        <f>'1'!FS7</f>
        <v>0.1679022147906048</v>
      </c>
      <c r="DD7" s="14">
        <f>'2'!EC7</f>
        <v>0.13540488221523003</v>
      </c>
      <c r="DE7" s="14">
        <f>'2'!EE7</f>
        <v>0.20559089264033401</v>
      </c>
      <c r="DF7" s="14">
        <f>'3'!DA7</f>
        <v>0.53280120884243076</v>
      </c>
      <c r="DG7" s="14">
        <f>'8'!DW7</f>
        <v>0.73864797244056146</v>
      </c>
      <c r="DH7" s="14">
        <f t="shared" si="5"/>
        <v>0.3848634185218146</v>
      </c>
      <c r="DI7" s="14">
        <f t="shared" si="26"/>
        <v>0.41123557217848272</v>
      </c>
      <c r="DJ7" s="14">
        <f>'1'!GC7</f>
        <v>0.40603896048695015</v>
      </c>
      <c r="DK7" s="14">
        <f>'1'!GE7</f>
        <v>0.51789359489968689</v>
      </c>
      <c r="DL7" s="14">
        <f>'2'!EL7</f>
        <v>0.27168866263698116</v>
      </c>
      <c r="DM7" s="14">
        <f>'2'!EN7</f>
        <v>0.4282088277936717</v>
      </c>
      <c r="DN7" s="14">
        <f>'3'!DH7</f>
        <v>0.22176699814690543</v>
      </c>
      <c r="DO7" s="14">
        <f>'8'!EF7</f>
        <v>0.28905787985960146</v>
      </c>
      <c r="DP7" s="14">
        <f t="shared" si="6"/>
        <v>0.29713812528260958</v>
      </c>
      <c r="DQ7" s="14">
        <f t="shared" si="27"/>
        <v>0.36423182517496638</v>
      </c>
    </row>
    <row r="8" spans="1:170" ht="12.75" customHeight="1">
      <c r="A8" s="6">
        <v>1984</v>
      </c>
      <c r="B8" s="14">
        <f>'1'!Q8</f>
        <v>0.34790752603574093</v>
      </c>
      <c r="C8" s="14">
        <f>'1'!S8</f>
        <v>0.45577225323564918</v>
      </c>
      <c r="D8" s="14">
        <f>'2'!P8</f>
        <v>0.21604352255991854</v>
      </c>
      <c r="E8" s="14">
        <f>'2'!R8</f>
        <v>0.34925573906560059</v>
      </c>
      <c r="F8" s="14">
        <f>'3'!N8</f>
        <v>0.38599221091191149</v>
      </c>
      <c r="G8" s="14">
        <f>'8'!J8</f>
        <v>0.60787938924457707</v>
      </c>
      <c r="H8" s="14">
        <f t="shared" si="28"/>
        <v>0.38945566218803701</v>
      </c>
      <c r="I8" s="14">
        <f t="shared" si="29"/>
        <v>0.44972489811443461</v>
      </c>
      <c r="J8" s="14">
        <f>'1'!AC8</f>
        <v>0.20817753023435684</v>
      </c>
      <c r="K8" s="14">
        <f>'1'!AE8</f>
        <v>0.28174757634774006</v>
      </c>
      <c r="L8" s="14">
        <f>'2'!Y8</f>
        <v>0.18203174309282583</v>
      </c>
      <c r="M8" s="14">
        <f>'2'!AA8</f>
        <v>0.29376844106420674</v>
      </c>
      <c r="N8" s="14">
        <f>'3'!U8</f>
        <v>0.53448172081112699</v>
      </c>
      <c r="O8" s="14">
        <f>'8'!S8</f>
        <v>0.62967453862345635</v>
      </c>
      <c r="P8" s="14">
        <f t="shared" si="0"/>
        <v>0.38859138319044151</v>
      </c>
      <c r="Q8" s="14">
        <f t="shared" si="7"/>
        <v>0.43491806921163251</v>
      </c>
      <c r="R8" s="14">
        <f>'1'!AO8</f>
        <v>0.31729228577267832</v>
      </c>
      <c r="S8" s="14">
        <f>'1'!AQ8</f>
        <v>0.42089847569476468</v>
      </c>
      <c r="T8" s="14">
        <f>'2'!AH8</f>
        <v>0.15819262498261707</v>
      </c>
      <c r="U8" s="14">
        <f>'2'!AJ8</f>
        <v>0.25069459272047651</v>
      </c>
      <c r="V8" s="14">
        <f>'3'!AB8</f>
        <v>0.79191755172987288</v>
      </c>
      <c r="W8" s="14">
        <f>'8'!AB8</f>
        <v>0.72504315322296897</v>
      </c>
      <c r="X8" s="14">
        <f t="shared" si="8"/>
        <v>0.49811140392703435</v>
      </c>
      <c r="Y8" s="14">
        <f t="shared" si="9"/>
        <v>0.54713844334202077</v>
      </c>
      <c r="Z8" s="14">
        <f>'1'!BA8</f>
        <v>0.27760094495224236</v>
      </c>
      <c r="AA8" s="14">
        <f>'1'!BC8</f>
        <v>0.37317082155999526</v>
      </c>
      <c r="AB8" s="14">
        <f>'2'!AQ8</f>
        <v>0.14304328265147268</v>
      </c>
      <c r="AC8" s="14">
        <f>'2'!AS8</f>
        <v>0.22118303506309656</v>
      </c>
      <c r="AD8" s="14">
        <f>'3'!AI8</f>
        <v>0.44038973817361837</v>
      </c>
      <c r="AE8" s="14">
        <f>'8'!AK8</f>
        <v>0.60844239781267417</v>
      </c>
      <c r="AF8" s="14">
        <f t="shared" si="1"/>
        <v>0.36736909089750192</v>
      </c>
      <c r="AG8" s="14">
        <f t="shared" si="10"/>
        <v>0.41079649815234609</v>
      </c>
      <c r="AH8" s="14">
        <f>'1'!BM8</f>
        <v>0.23753214050892432</v>
      </c>
      <c r="AI8" s="14">
        <f>'1'!BO8</f>
        <v>0.32175082946944122</v>
      </c>
      <c r="AJ8" s="14">
        <f>'2'!AZ8</f>
        <v>0.15529273866241719</v>
      </c>
      <c r="AK8" s="14">
        <f>'2'!BB8</f>
        <v>0.24518314425788643</v>
      </c>
      <c r="AL8" s="14">
        <f>'3'!AP8</f>
        <v>0.54942104615421949</v>
      </c>
      <c r="AM8" s="14">
        <f>'8'!AT8</f>
        <v>0.73695166128967338</v>
      </c>
      <c r="AN8" s="14">
        <f t="shared" si="11"/>
        <v>0.41979939665380861</v>
      </c>
      <c r="AO8" s="14">
        <f t="shared" si="12"/>
        <v>0.46332667029280511</v>
      </c>
      <c r="AP8" s="14">
        <f>'1'!BY8</f>
        <v>0.14124365119306098</v>
      </c>
      <c r="AQ8" s="14">
        <f>'1'!CA8</f>
        <v>0.18181841758554515</v>
      </c>
      <c r="AR8" s="14">
        <f>'2'!BI8</f>
        <v>0.20399081433455993</v>
      </c>
      <c r="AS8" s="14">
        <f>'2'!BK8</f>
        <v>0.33031281507251198</v>
      </c>
      <c r="AT8" s="14">
        <f>'3'!AW8</f>
        <v>0.82338361785678282</v>
      </c>
      <c r="AU8" s="14">
        <f>'8'!BC8</f>
        <v>0.77073434710761479</v>
      </c>
      <c r="AV8" s="14">
        <f t="shared" si="13"/>
        <v>0.48483810762300461</v>
      </c>
      <c r="AW8" s="14">
        <f t="shared" si="14"/>
        <v>0.52656229940561372</v>
      </c>
      <c r="AX8" s="14">
        <f>'1'!CK8</f>
        <v>0.27721751971407094</v>
      </c>
      <c r="AY8" s="14">
        <f>'1'!CM8</f>
        <v>0.37269486555588988</v>
      </c>
      <c r="AZ8" s="14">
        <f>'2'!BR8</f>
        <v>0.19104470786907934</v>
      </c>
      <c r="BA8" s="14">
        <f>'2'!BT8</f>
        <v>0.30910347282307621</v>
      </c>
      <c r="BB8" s="14">
        <f>'3'!BD8</f>
        <v>0.17234354660247608</v>
      </c>
      <c r="BC8" s="14">
        <f>'8'!BL8</f>
        <v>0.6880077839276536</v>
      </c>
      <c r="BD8" s="14">
        <f t="shared" si="15"/>
        <v>0.33215338952831996</v>
      </c>
      <c r="BE8" s="14">
        <f t="shared" si="16"/>
        <v>0.38553741722727397</v>
      </c>
      <c r="BF8" s="14">
        <f>'1'!CW8</f>
        <v>0.24998406463801509</v>
      </c>
      <c r="BG8" s="14">
        <f>'1'!CY8</f>
        <v>0.33810512760126482</v>
      </c>
      <c r="BH8" s="14">
        <f>'2'!CA8</f>
        <v>0.21306783199252849</v>
      </c>
      <c r="BI8" s="14">
        <f>'2'!CC8</f>
        <v>0.34464746318656142</v>
      </c>
      <c r="BJ8" s="14">
        <f>'3'!BK8</f>
        <v>0.68709715644820246</v>
      </c>
      <c r="BK8" s="14">
        <f>'8'!BU8</f>
        <v>0.66039427154229347</v>
      </c>
      <c r="BL8" s="14">
        <f t="shared" si="2"/>
        <v>0.4526358311552599</v>
      </c>
      <c r="BM8" s="14">
        <f t="shared" si="17"/>
        <v>0.50756100469458054</v>
      </c>
      <c r="BN8" s="14">
        <f>'1'!DI8</f>
        <v>0.31380773451050398</v>
      </c>
      <c r="BO8" s="14">
        <f>'1'!DK8</f>
        <v>0.4168261035950776</v>
      </c>
      <c r="BP8" s="14">
        <f>'2'!CJ8</f>
        <v>0.16535044566876678</v>
      </c>
      <c r="BQ8" s="14">
        <f>'2'!CL8</f>
        <v>0.26403556244193627</v>
      </c>
      <c r="BR8" s="14">
        <f>'3'!BR8</f>
        <v>0.57048338729872472</v>
      </c>
      <c r="BS8" s="14">
        <f>'8'!CD8</f>
        <v>0.72025382915144376</v>
      </c>
      <c r="BT8" s="14">
        <f t="shared" si="18"/>
        <v>0.44247384915735982</v>
      </c>
      <c r="BU8" s="14">
        <f t="shared" si="19"/>
        <v>0.4928997206217956</v>
      </c>
      <c r="BV8" s="14">
        <f>'1'!DU8</f>
        <v>0.35875105367891003</v>
      </c>
      <c r="BW8" s="14">
        <f>'1'!DW8</f>
        <v>0.4677509546762017</v>
      </c>
      <c r="BX8" s="14">
        <f>'2'!CS8</f>
        <v>0.21503220241965962</v>
      </c>
      <c r="BY8" s="14">
        <f>'2'!CU8</f>
        <v>0.34769448935661651</v>
      </c>
      <c r="BZ8" s="14">
        <f>'3'!BY8</f>
        <v>0.67052109341730648</v>
      </c>
      <c r="CA8" s="14">
        <f>'8'!CM8</f>
        <v>0.69398323514193927</v>
      </c>
      <c r="CB8" s="14">
        <f t="shared" si="20"/>
        <v>0.48457189616445384</v>
      </c>
      <c r="CC8" s="14">
        <f t="shared" si="21"/>
        <v>0.54498744314801595</v>
      </c>
      <c r="CD8" s="14">
        <f>'1'!EG8</f>
        <v>0.23730366709265843</v>
      </c>
      <c r="CE8" s="14">
        <f>'1'!EI8</f>
        <v>0.32144744884313392</v>
      </c>
      <c r="CF8" s="14">
        <f>'2'!DB8</f>
        <v>0.21552660380257929</v>
      </c>
      <c r="CG8" s="14">
        <f>'2'!DD8</f>
        <v>0.34845836320557327</v>
      </c>
      <c r="CH8" s="14">
        <f>'3'!CF8</f>
        <v>0.73768477664856191</v>
      </c>
      <c r="CI8" s="14">
        <f>'8'!CV8</f>
        <v>0.85099479249309384</v>
      </c>
      <c r="CJ8" s="14">
        <f t="shared" si="3"/>
        <v>0.51037746000922335</v>
      </c>
      <c r="CK8" s="14">
        <f t="shared" si="22"/>
        <v>0.56464634529759072</v>
      </c>
      <c r="CL8" s="14">
        <f>'1'!ES8</f>
        <v>0.16688167439252719</v>
      </c>
      <c r="CM8" s="14">
        <f>'1'!EU8</f>
        <v>0.22165860768029047</v>
      </c>
      <c r="CN8" s="14">
        <f>'2'!DK8</f>
        <v>9.9311575884141079E-2</v>
      </c>
      <c r="CO8" s="14">
        <f>'2'!DM8</f>
        <v>0.12423749718079945</v>
      </c>
      <c r="CP8" s="14">
        <f>'3'!CM8</f>
        <v>0.52092605412178017</v>
      </c>
      <c r="CQ8" s="14">
        <f>'8'!DE8</f>
        <v>0.6856267847502181</v>
      </c>
      <c r="CR8" s="14">
        <f t="shared" si="23"/>
        <v>0.36818652228716664</v>
      </c>
      <c r="CS8" s="14">
        <f t="shared" si="24"/>
        <v>0.38811223593327204</v>
      </c>
      <c r="CT8" s="14">
        <f>'1'!FE8</f>
        <v>0.23728693911884455</v>
      </c>
      <c r="CU8" s="14">
        <f>'1'!FG8</f>
        <v>0.32142523169428489</v>
      </c>
      <c r="CV8" s="14">
        <f>'2'!DT8</f>
        <v>0.13761781334060341</v>
      </c>
      <c r="CW8" s="14">
        <f>'2'!DV8</f>
        <v>0.21016007998676717</v>
      </c>
      <c r="CX8" s="14">
        <f>'3'!CT8</f>
        <v>0.69912355427725281</v>
      </c>
      <c r="CY8" s="14">
        <f>'8'!DN8</f>
        <v>0.83311738561423532</v>
      </c>
      <c r="CZ8" s="14">
        <f t="shared" si="4"/>
        <v>0.476786423087734</v>
      </c>
      <c r="DA8" s="14">
        <f t="shared" si="25"/>
        <v>0.51595656289313507</v>
      </c>
      <c r="DB8" s="14">
        <f>'1'!FQ8</f>
        <v>0.13888210646539573</v>
      </c>
      <c r="DC8" s="14">
        <f>'1'!FS8</f>
        <v>0.17804169232780229</v>
      </c>
      <c r="DD8" s="14">
        <f>'2'!EC8</f>
        <v>0.14050637465688884</v>
      </c>
      <c r="DE8" s="14">
        <f>'2'!EE8</f>
        <v>0.21606004994532738</v>
      </c>
      <c r="DF8" s="14">
        <f>'3'!DA8</f>
        <v>0.49522389975438086</v>
      </c>
      <c r="DG8" s="14">
        <f>'8'!DW8</f>
        <v>0.73593780830608213</v>
      </c>
      <c r="DH8" s="14">
        <f t="shared" si="5"/>
        <v>0.37763754729568688</v>
      </c>
      <c r="DI8" s="14">
        <f t="shared" si="26"/>
        <v>0.40631586258339814</v>
      </c>
      <c r="DJ8" s="14">
        <f>'1'!GC8</f>
        <v>0.42173744888608583</v>
      </c>
      <c r="DK8" s="14">
        <f>'1'!GE8</f>
        <v>0.53383576689843115</v>
      </c>
      <c r="DL8" s="14">
        <f>'2'!EL8</f>
        <v>0.27680664310449821</v>
      </c>
      <c r="DM8" s="14">
        <f>'2'!EN8</f>
        <v>0.4348626737039098</v>
      </c>
      <c r="DN8" s="14">
        <f>'3'!DH8</f>
        <v>0.19598756969274567</v>
      </c>
      <c r="DO8" s="14">
        <f>'8'!EF8</f>
        <v>0.31305544930584617</v>
      </c>
      <c r="DP8" s="14">
        <f t="shared" si="6"/>
        <v>0.30189677774729395</v>
      </c>
      <c r="DQ8" s="14">
        <f t="shared" si="27"/>
        <v>0.36943536490023321</v>
      </c>
    </row>
    <row r="9" spans="1:170" ht="12.75" customHeight="1">
      <c r="A9" s="6">
        <v>1985</v>
      </c>
      <c r="B9" s="14">
        <f>'1'!Q9</f>
        <v>0.38412685451556561</v>
      </c>
      <c r="C9" s="14">
        <f>'1'!S9</f>
        <v>0.49506830063798241</v>
      </c>
      <c r="D9" s="14">
        <f>'2'!P9</f>
        <v>0.22368307237273549</v>
      </c>
      <c r="E9" s="14">
        <f>'2'!R9</f>
        <v>0.36088936967955731</v>
      </c>
      <c r="F9" s="14">
        <f>'3'!N9</f>
        <v>0.52332372224884283</v>
      </c>
      <c r="G9" s="14">
        <f>'8'!J9</f>
        <v>0.63872440452122559</v>
      </c>
      <c r="H9" s="14">
        <f t="shared" si="28"/>
        <v>0.44246451341459236</v>
      </c>
      <c r="I9" s="14">
        <f t="shared" si="29"/>
        <v>0.5045014492719021</v>
      </c>
      <c r="J9" s="14">
        <f>'1'!AC9</f>
        <v>0.22280196535301994</v>
      </c>
      <c r="K9" s="14">
        <f>'1'!AE9</f>
        <v>0.30193972659141605</v>
      </c>
      <c r="L9" s="14">
        <f>'2'!Y9</f>
        <v>0.18767977195115509</v>
      </c>
      <c r="M9" s="14">
        <f>'2'!AA9</f>
        <v>0.30343497212248749</v>
      </c>
      <c r="N9" s="14">
        <f>'3'!U9</f>
        <v>0.53010096188852274</v>
      </c>
      <c r="O9" s="14">
        <f>'8'!S9</f>
        <v>0.63802444406798875</v>
      </c>
      <c r="P9" s="14">
        <f t="shared" si="0"/>
        <v>0.39465178581517163</v>
      </c>
      <c r="Q9" s="14">
        <f t="shared" si="7"/>
        <v>0.44337502616760371</v>
      </c>
      <c r="R9" s="14">
        <f>'1'!AO9</f>
        <v>0.33292469204600078</v>
      </c>
      <c r="S9" s="14">
        <f>'1'!AQ9</f>
        <v>0.43890472147818521</v>
      </c>
      <c r="T9" s="14">
        <f>'2'!AH9</f>
        <v>0.16252360758078888</v>
      </c>
      <c r="U9" s="14">
        <f>'2'!AJ9</f>
        <v>0.25881070830394387</v>
      </c>
      <c r="V9" s="14">
        <f>'3'!AB9</f>
        <v>0.79191755172987288</v>
      </c>
      <c r="W9" s="14">
        <f>'8'!AB9</f>
        <v>0.72873517230803131</v>
      </c>
      <c r="X9" s="14">
        <f t="shared" si="8"/>
        <v>0.50402525591617353</v>
      </c>
      <c r="Y9" s="14">
        <f t="shared" si="9"/>
        <v>0.55459203845500826</v>
      </c>
      <c r="Z9" s="14">
        <f>'1'!BA9</f>
        <v>0.29628255698427214</v>
      </c>
      <c r="AA9" s="14">
        <f>'1'!BC9</f>
        <v>0.39600780271768127</v>
      </c>
      <c r="AB9" s="14">
        <f>'2'!AQ9</f>
        <v>0.1487457360617444</v>
      </c>
      <c r="AC9" s="14">
        <f>'2'!AS9</f>
        <v>0.2325040948737587</v>
      </c>
      <c r="AD9" s="14">
        <f>'3'!AI9</f>
        <v>0.48396542136963261</v>
      </c>
      <c r="AE9" s="14">
        <f>'8'!AK9</f>
        <v>0.61631938212479509</v>
      </c>
      <c r="AF9" s="14">
        <f t="shared" si="1"/>
        <v>0.38632827413511106</v>
      </c>
      <c r="AG9" s="14">
        <f t="shared" si="10"/>
        <v>0.4321991752714669</v>
      </c>
      <c r="AH9" s="14">
        <f>'1'!BM9</f>
        <v>0.25660284393049559</v>
      </c>
      <c r="AI9" s="14">
        <f>'1'!BO9</f>
        <v>0.34665736259119362</v>
      </c>
      <c r="AJ9" s="14">
        <f>'2'!AZ9</f>
        <v>0.16378913846262616</v>
      </c>
      <c r="AK9" s="14">
        <f>'2'!BB9</f>
        <v>0.26115677609083959</v>
      </c>
      <c r="AL9" s="14">
        <f>'3'!AP9</f>
        <v>0.54942104615421949</v>
      </c>
      <c r="AM9" s="14">
        <f>'8'!AT9</f>
        <v>0.7453284979070427</v>
      </c>
      <c r="AN9" s="14">
        <f t="shared" si="11"/>
        <v>0.42878538161359597</v>
      </c>
      <c r="AO9" s="14">
        <f t="shared" si="12"/>
        <v>0.47564092068582386</v>
      </c>
      <c r="AP9" s="14">
        <f>'1'!BY9</f>
        <v>0.15638354845721653</v>
      </c>
      <c r="AQ9" s="14">
        <f>'1'!CA9</f>
        <v>0.20559614659550396</v>
      </c>
      <c r="AR9" s="14">
        <f>'2'!BI9</f>
        <v>0.21103870768880365</v>
      </c>
      <c r="AS9" s="14">
        <f>'2'!BK9</f>
        <v>0.34147970150429907</v>
      </c>
      <c r="AT9" s="14">
        <f>'3'!AW9</f>
        <v>0.82338361785678282</v>
      </c>
      <c r="AU9" s="14">
        <f>'8'!BC9</f>
        <v>0.77402825949988407</v>
      </c>
      <c r="AV9" s="14">
        <f t="shared" si="13"/>
        <v>0.49120853337567183</v>
      </c>
      <c r="AW9" s="14">
        <f t="shared" si="14"/>
        <v>0.53612193136411745</v>
      </c>
      <c r="AX9" s="14">
        <f>'1'!CK9</f>
        <v>0.29225189614867464</v>
      </c>
      <c r="AY9" s="14">
        <f>'1'!CM9</f>
        <v>0.39113819023395219</v>
      </c>
      <c r="AZ9" s="14">
        <f>'2'!BR9</f>
        <v>0.19652523100688502</v>
      </c>
      <c r="BA9" s="14">
        <f>'2'!BT9</f>
        <v>0.31819590893862482</v>
      </c>
      <c r="BB9" s="14">
        <f>'3'!BD9</f>
        <v>0.24988124529747066</v>
      </c>
      <c r="BC9" s="14">
        <f>'8'!BL9</f>
        <v>0.68396381429523456</v>
      </c>
      <c r="BD9" s="14">
        <f t="shared" si="15"/>
        <v>0.35565554668706623</v>
      </c>
      <c r="BE9" s="14">
        <f t="shared" si="16"/>
        <v>0.41079478969132055</v>
      </c>
      <c r="BF9" s="14">
        <f>'1'!CW9</f>
        <v>0.26085654152609344</v>
      </c>
      <c r="BG9" s="14">
        <f>'1'!CY9</f>
        <v>0.35210338462787971</v>
      </c>
      <c r="BH9" s="14">
        <f>'2'!CA9</f>
        <v>0.21944321496209837</v>
      </c>
      <c r="BI9" s="14">
        <f>'2'!CC9</f>
        <v>0.35446744183416495</v>
      </c>
      <c r="BJ9" s="14">
        <f>'3'!BK9</f>
        <v>0.69811898967924946</v>
      </c>
      <c r="BK9" s="14">
        <f>'8'!BU9</f>
        <v>0.66733550977330591</v>
      </c>
      <c r="BL9" s="14">
        <f t="shared" si="2"/>
        <v>0.46143856398518679</v>
      </c>
      <c r="BM9" s="14">
        <f t="shared" si="17"/>
        <v>0.51800633147865005</v>
      </c>
      <c r="BN9" s="14">
        <f>'1'!DI9</f>
        <v>0.3370847681191389</v>
      </c>
      <c r="BO9" s="14">
        <f>'1'!DK9</f>
        <v>0.44362567239140177</v>
      </c>
      <c r="BP9" s="14">
        <f>'2'!CJ9</f>
        <v>0.17107353191290522</v>
      </c>
      <c r="BQ9" s="14">
        <f>'2'!CL9</f>
        <v>0.27444377902436073</v>
      </c>
      <c r="BR9" s="14">
        <f>'3'!BR9</f>
        <v>0.57048338729872472</v>
      </c>
      <c r="BS9" s="14">
        <f>'8'!CD9</f>
        <v>0.71831985507641871</v>
      </c>
      <c r="BT9" s="14">
        <f t="shared" si="18"/>
        <v>0.44924038560179691</v>
      </c>
      <c r="BU9" s="14">
        <f t="shared" si="19"/>
        <v>0.50171817344772651</v>
      </c>
      <c r="BV9" s="14">
        <f>'1'!DU9</f>
        <v>0.36975348369038818</v>
      </c>
      <c r="BW9" s="14">
        <f>'1'!DW9</f>
        <v>0.47971567463048287</v>
      </c>
      <c r="BX9" s="14">
        <f>'2'!CS9</f>
        <v>0.22164057911493601</v>
      </c>
      <c r="BY9" s="14">
        <f>'2'!CU9</f>
        <v>0.35780633980232035</v>
      </c>
      <c r="BZ9" s="14">
        <f>'3'!BY9</f>
        <v>0.69564056369900373</v>
      </c>
      <c r="CA9" s="14">
        <f>'8'!CM9</f>
        <v>0.70691276245616419</v>
      </c>
      <c r="CB9" s="14">
        <f t="shared" si="20"/>
        <v>0.49848684724012304</v>
      </c>
      <c r="CC9" s="14">
        <f t="shared" si="21"/>
        <v>0.5600188351469928</v>
      </c>
      <c r="CD9" s="14">
        <f>'1'!EG9</f>
        <v>0.26805544172752904</v>
      </c>
      <c r="CE9" s="14">
        <f>'1'!EI9</f>
        <v>0.36123237092936444</v>
      </c>
      <c r="CF9" s="14">
        <f>'2'!DB9</f>
        <v>0.22397900868502929</v>
      </c>
      <c r="CG9" s="14">
        <f>'2'!DD9</f>
        <v>0.3613344430200699</v>
      </c>
      <c r="CH9" s="14">
        <f>'3'!CF9</f>
        <v>0.74793563235713978</v>
      </c>
      <c r="CI9" s="14">
        <f>'8'!CV9</f>
        <v>0.85506979443212527</v>
      </c>
      <c r="CJ9" s="14">
        <f t="shared" si="3"/>
        <v>0.52375996930045587</v>
      </c>
      <c r="CK9" s="14">
        <f t="shared" si="22"/>
        <v>0.58139306018467485</v>
      </c>
      <c r="CL9" s="14">
        <f>'1'!ES9</f>
        <v>0.17803215652473312</v>
      </c>
      <c r="CM9" s="14">
        <f>'1'!EU9</f>
        <v>0.23835623711481296</v>
      </c>
      <c r="CN9" s="14">
        <f>'2'!DK9</f>
        <v>0.10373054513286582</v>
      </c>
      <c r="CO9" s="14">
        <f>'2'!DM9</f>
        <v>0.13496483537771856</v>
      </c>
      <c r="CP9" s="14">
        <f>'3'!CM9</f>
        <v>0.53173975492416836</v>
      </c>
      <c r="CQ9" s="14">
        <f>'8'!DE9</f>
        <v>0.67713304011831321</v>
      </c>
      <c r="CR9" s="14">
        <f t="shared" si="23"/>
        <v>0.37265887417502008</v>
      </c>
      <c r="CS9" s="14">
        <f t="shared" si="24"/>
        <v>0.39554846688375328</v>
      </c>
      <c r="CT9" s="14">
        <f>'1'!FE9</f>
        <v>0.24480978260743894</v>
      </c>
      <c r="CU9" s="14">
        <f>'1'!FG9</f>
        <v>0.3313518340590062</v>
      </c>
      <c r="CV9" s="14">
        <f>'2'!DT9</f>
        <v>0.1407408677226106</v>
      </c>
      <c r="CW9" s="14">
        <f>'2'!DV9</f>
        <v>0.21653586423036822</v>
      </c>
      <c r="CX9" s="14">
        <f>'3'!CT9</f>
        <v>0.68532693276684864</v>
      </c>
      <c r="CY9" s="14">
        <f>'8'!DN9</f>
        <v>0.83063235516591816</v>
      </c>
      <c r="CZ9" s="14">
        <f t="shared" si="4"/>
        <v>0.47537748456570406</v>
      </c>
      <c r="DA9" s="14">
        <f t="shared" si="25"/>
        <v>0.51596174655553528</v>
      </c>
      <c r="DB9" s="14">
        <f>'1'!FQ9</f>
        <v>0.14322803673022588</v>
      </c>
      <c r="DC9" s="14">
        <f>'1'!FS9</f>
        <v>0.18497755334162988</v>
      </c>
      <c r="DD9" s="14">
        <f>'2'!EC9</f>
        <v>0.14468300560084074</v>
      </c>
      <c r="DE9" s="14">
        <f>'2'!EE9</f>
        <v>0.22446561299628862</v>
      </c>
      <c r="DF9" s="14">
        <f>'3'!DA9</f>
        <v>0.45457576848456821</v>
      </c>
      <c r="DG9" s="14">
        <f>'8'!DW9</f>
        <v>0.73651733630283323</v>
      </c>
      <c r="DH9" s="14">
        <f t="shared" si="5"/>
        <v>0.36975103677961701</v>
      </c>
      <c r="DI9" s="14">
        <f t="shared" si="26"/>
        <v>0.40013406778132998</v>
      </c>
      <c r="DJ9" s="14">
        <f>'1'!GC9</f>
        <v>0.44909054427893103</v>
      </c>
      <c r="DK9" s="14">
        <f>'1'!GE9</f>
        <v>0.56084044618983553</v>
      </c>
      <c r="DL9" s="14">
        <f>'2'!EL9</f>
        <v>0.28361943724832567</v>
      </c>
      <c r="DM9" s="14">
        <f>'2'!EN9</f>
        <v>0.44358020510999607</v>
      </c>
      <c r="DN9" s="14">
        <f>'3'!DH9</f>
        <v>0.16941498948550726</v>
      </c>
      <c r="DO9" s="14">
        <f>'8'!EF9</f>
        <v>0.30767364451797741</v>
      </c>
      <c r="DP9" s="14">
        <f t="shared" si="6"/>
        <v>0.3024496538826853</v>
      </c>
      <c r="DQ9" s="14">
        <f t="shared" si="27"/>
        <v>0.37037732132582901</v>
      </c>
    </row>
    <row r="10" spans="1:170" ht="12.75" customHeight="1">
      <c r="A10" s="6">
        <v>1986</v>
      </c>
      <c r="B10" s="14">
        <f>'1'!Q10</f>
        <v>0.39678431790777224</v>
      </c>
      <c r="C10" s="14">
        <f>'1'!S10</f>
        <v>0.50833656146229078</v>
      </c>
      <c r="D10" s="14">
        <f>'2'!P10</f>
        <v>0.2285408123071303</v>
      </c>
      <c r="E10" s="14">
        <f>'2'!R10</f>
        <v>0.3681438344331121</v>
      </c>
      <c r="F10" s="14">
        <f>'3'!N10</f>
        <v>0.52873731160616066</v>
      </c>
      <c r="G10" s="14">
        <f>'8'!J10</f>
        <v>0.64022900748297074</v>
      </c>
      <c r="H10" s="14">
        <f t="shared" si="28"/>
        <v>0.44857286232600846</v>
      </c>
      <c r="I10" s="14">
        <f t="shared" si="29"/>
        <v>0.51136167874613359</v>
      </c>
      <c r="J10" s="14">
        <f>'1'!AC10</f>
        <v>0.224858204274761</v>
      </c>
      <c r="K10" s="14">
        <f>'1'!AE10</f>
        <v>0.30473636554484884</v>
      </c>
      <c r="L10" s="14">
        <f>'2'!Y10</f>
        <v>0.19242472242574538</v>
      </c>
      <c r="M10" s="14">
        <f>'2'!AA10</f>
        <v>0.31140913614281607</v>
      </c>
      <c r="N10" s="14">
        <f>'3'!U10</f>
        <v>0.52250921860796495</v>
      </c>
      <c r="O10" s="14">
        <f>'8'!S10</f>
        <v>0.63082081739474538</v>
      </c>
      <c r="P10" s="14">
        <f t="shared" si="0"/>
        <v>0.3926532406758042</v>
      </c>
      <c r="Q10" s="14">
        <f t="shared" si="7"/>
        <v>0.44236888442259381</v>
      </c>
      <c r="R10" s="14">
        <f>'1'!AO10</f>
        <v>0.35344281553790319</v>
      </c>
      <c r="S10" s="14">
        <f>'1'!AQ10</f>
        <v>0.46191054655746433</v>
      </c>
      <c r="T10" s="14">
        <f>'2'!AH10</f>
        <v>0.16789095895803438</v>
      </c>
      <c r="U10" s="14">
        <f>'2'!AJ10</f>
        <v>0.2686835097524361</v>
      </c>
      <c r="V10" s="14">
        <f>'3'!AB10</f>
        <v>0.80365346986123587</v>
      </c>
      <c r="W10" s="14">
        <f>'8'!AB10</f>
        <v>0.73320844311395672</v>
      </c>
      <c r="X10" s="14">
        <f t="shared" si="8"/>
        <v>0.51454892186778256</v>
      </c>
      <c r="Y10" s="14">
        <f t="shared" si="9"/>
        <v>0.56686399232127327</v>
      </c>
      <c r="Z10" s="14">
        <f>'1'!BA10</f>
        <v>0.30680824897553038</v>
      </c>
      <c r="AA10" s="14">
        <f>'1'!BC10</f>
        <v>0.40857946941689099</v>
      </c>
      <c r="AB10" s="14">
        <f>'2'!AQ10</f>
        <v>0.15399343031002752</v>
      </c>
      <c r="AC10" s="14">
        <f>'2'!AS10</f>
        <v>0.24269318423708097</v>
      </c>
      <c r="AD10" s="14">
        <f>'3'!AI10</f>
        <v>0.50772223361203883</v>
      </c>
      <c r="AE10" s="14">
        <f>'8'!AK10</f>
        <v>0.6206919230985537</v>
      </c>
      <c r="AF10" s="14">
        <f t="shared" si="1"/>
        <v>0.39730395899903759</v>
      </c>
      <c r="AG10" s="14">
        <f t="shared" si="10"/>
        <v>0.44492170259114111</v>
      </c>
      <c r="AH10" s="14">
        <f>'1'!BM10</f>
        <v>0.28109669960723171</v>
      </c>
      <c r="AI10" s="14">
        <f>'1'!BO10</f>
        <v>0.37749653487247714</v>
      </c>
      <c r="AJ10" s="14">
        <f>'2'!AZ10</f>
        <v>0.17309578323228636</v>
      </c>
      <c r="AK10" s="14">
        <f>'2'!BB10</f>
        <v>0.27806859681404772</v>
      </c>
      <c r="AL10" s="14">
        <f>'3'!AP10</f>
        <v>0.54942104615421949</v>
      </c>
      <c r="AM10" s="14">
        <f>'8'!AT10</f>
        <v>0.75897853575666874</v>
      </c>
      <c r="AN10" s="14">
        <f t="shared" si="11"/>
        <v>0.44064801618760158</v>
      </c>
      <c r="AO10" s="14">
        <f t="shared" si="12"/>
        <v>0.49099117839935325</v>
      </c>
      <c r="AP10" s="14">
        <f>'1'!BY10</f>
        <v>0.17945020882954374</v>
      </c>
      <c r="AQ10" s="14">
        <f>'1'!CA10</f>
        <v>0.24045374835008396</v>
      </c>
      <c r="AR10" s="14">
        <f>'2'!BI10</f>
        <v>0.21706411252216209</v>
      </c>
      <c r="AS10" s="14">
        <f>'2'!BK10</f>
        <v>0.35082620502262357</v>
      </c>
      <c r="AT10" s="14">
        <f>'3'!AW10</f>
        <v>0.82338361785678282</v>
      </c>
      <c r="AU10" s="14">
        <f>'8'!BC10</f>
        <v>0.77716087917776344</v>
      </c>
      <c r="AV10" s="14">
        <f t="shared" si="13"/>
        <v>0.49926470459656302</v>
      </c>
      <c r="AW10" s="14">
        <f t="shared" si="14"/>
        <v>0.54795611260181343</v>
      </c>
      <c r="AX10" s="14">
        <f>'1'!CK10</f>
        <v>0.30993862135986028</v>
      </c>
      <c r="AY10" s="14">
        <f>'1'!CM10</f>
        <v>0.41227864198691194</v>
      </c>
      <c r="AZ10" s="14">
        <f>'2'!BR10</f>
        <v>0.20153394388054496</v>
      </c>
      <c r="BA10" s="14">
        <f>'2'!BT10</f>
        <v>0.32635865309289513</v>
      </c>
      <c r="BB10" s="14">
        <f>'3'!BD10</f>
        <v>0.32035657367637438</v>
      </c>
      <c r="BC10" s="14">
        <f>'8'!BL10</f>
        <v>0.68731667757822779</v>
      </c>
      <c r="BD10" s="14">
        <f t="shared" si="15"/>
        <v>0.37978645412375189</v>
      </c>
      <c r="BE10" s="14">
        <f t="shared" si="16"/>
        <v>0.43657763658360227</v>
      </c>
      <c r="BF10" s="14">
        <f>'1'!CW10</f>
        <v>0.28170107282201806</v>
      </c>
      <c r="BG10" s="14">
        <f>'1'!CY10</f>
        <v>0.37824191363332321</v>
      </c>
      <c r="BH10" s="14">
        <f>'2'!CA10</f>
        <v>0.22673370746179294</v>
      </c>
      <c r="BI10" s="14">
        <f>'2'!CC10</f>
        <v>0.36545783295451995</v>
      </c>
      <c r="BJ10" s="14">
        <f>'3'!BK10</f>
        <v>0.70871117289933272</v>
      </c>
      <c r="BK10" s="14">
        <f>'8'!BU10</f>
        <v>0.68773057893393563</v>
      </c>
      <c r="BL10" s="14">
        <f t="shared" si="2"/>
        <v>0.47621913302926983</v>
      </c>
      <c r="BM10" s="14">
        <f t="shared" si="17"/>
        <v>0.53503537460527784</v>
      </c>
      <c r="BN10" s="14">
        <f>'1'!DI10</f>
        <v>0.35931398690529626</v>
      </c>
      <c r="BO10" s="14">
        <f>'1'!DK10</f>
        <v>0.46836770597832861</v>
      </c>
      <c r="BP10" s="14">
        <f>'2'!CJ10</f>
        <v>0.17753458033620675</v>
      </c>
      <c r="BQ10" s="14">
        <f>'2'!CL10</f>
        <v>0.28593096889522934</v>
      </c>
      <c r="BR10" s="14">
        <f>'3'!BR10</f>
        <v>0.57048338729872472</v>
      </c>
      <c r="BS10" s="14">
        <f>'8'!CD10</f>
        <v>0.71125865994361626</v>
      </c>
      <c r="BT10" s="14">
        <f t="shared" si="18"/>
        <v>0.45464765362096093</v>
      </c>
      <c r="BU10" s="14">
        <f t="shared" si="19"/>
        <v>0.50901018052897473</v>
      </c>
      <c r="BV10" s="14">
        <f>'1'!DU10</f>
        <v>0.37867871409128351</v>
      </c>
      <c r="BW10" s="14">
        <f>'1'!DW10</f>
        <v>0.48928533324677576</v>
      </c>
      <c r="BX10" s="14">
        <f>'2'!CS10</f>
        <v>0.22886947311004052</v>
      </c>
      <c r="BY10" s="14">
        <f>'2'!CU10</f>
        <v>0.36863074182849326</v>
      </c>
      <c r="BZ10" s="14">
        <f>'3'!BY10</f>
        <v>0.71894234508141375</v>
      </c>
      <c r="CA10" s="14">
        <f>'8'!CM10</f>
        <v>0.70639401002377467</v>
      </c>
      <c r="CB10" s="14">
        <f t="shared" si="20"/>
        <v>0.50822113557662807</v>
      </c>
      <c r="CC10" s="14">
        <f t="shared" si="21"/>
        <v>0.57081310754511438</v>
      </c>
      <c r="CD10" s="14">
        <f>'1'!EG10</f>
        <v>0.28821118220222836</v>
      </c>
      <c r="CE10" s="14">
        <f>'1'!EI10</f>
        <v>0.38622498507417569</v>
      </c>
      <c r="CF10" s="14">
        <f>'2'!DB10</f>
        <v>0.22692471815011231</v>
      </c>
      <c r="CG10" s="14">
        <f>'2'!DD10</f>
        <v>0.36574244914386023</v>
      </c>
      <c r="CH10" s="14">
        <f>'3'!CF10</f>
        <v>0.75749106979180192</v>
      </c>
      <c r="CI10" s="14">
        <f>'8'!CV10</f>
        <v>0.86041885084057512</v>
      </c>
      <c r="CJ10" s="14">
        <f t="shared" si="3"/>
        <v>0.53326145524617941</v>
      </c>
      <c r="CK10" s="14">
        <f t="shared" si="22"/>
        <v>0.59246933871260321</v>
      </c>
      <c r="CL10" s="14">
        <f>'1'!ES10</f>
        <v>0.19369665525247853</v>
      </c>
      <c r="CM10" s="14">
        <f>'1'!EU10</f>
        <v>0.26121196841714883</v>
      </c>
      <c r="CN10" s="14">
        <f>'2'!DK10</f>
        <v>0.10877997826058707</v>
      </c>
      <c r="CO10" s="14">
        <f>'2'!DM10</f>
        <v>0.14693820429840132</v>
      </c>
      <c r="CP10" s="14">
        <f>'3'!CM10</f>
        <v>0.53985607917453637</v>
      </c>
      <c r="CQ10" s="14">
        <f>'8'!DE10</f>
        <v>0.67896721667117477</v>
      </c>
      <c r="CR10" s="14">
        <f t="shared" si="23"/>
        <v>0.38032498233969414</v>
      </c>
      <c r="CS10" s="14">
        <f t="shared" si="24"/>
        <v>0.40674336714031534</v>
      </c>
      <c r="CT10" s="14">
        <f>'1'!FE10</f>
        <v>0.26427208529138102</v>
      </c>
      <c r="CU10" s="14">
        <f>'1'!FG10</f>
        <v>0.35644830675836403</v>
      </c>
      <c r="CV10" s="14">
        <f>'2'!DT10</f>
        <v>0.14269183196759819</v>
      </c>
      <c r="CW10" s="14">
        <f>'2'!DV10</f>
        <v>0.220476552777359</v>
      </c>
      <c r="CX10" s="14">
        <f>'3'!CT10</f>
        <v>0.67102915677168484</v>
      </c>
      <c r="CY10" s="14">
        <f>'8'!DN10</f>
        <v>0.83417842641792161</v>
      </c>
      <c r="CZ10" s="14">
        <f t="shared" si="4"/>
        <v>0.47804287511214638</v>
      </c>
      <c r="DA10" s="14">
        <f t="shared" si="25"/>
        <v>0.52053311068133234</v>
      </c>
      <c r="DB10" s="14">
        <f>'1'!FQ10</f>
        <v>0.16249017136449873</v>
      </c>
      <c r="DC10" s="14">
        <f>'1'!FS10</f>
        <v>0.21498062881170213</v>
      </c>
      <c r="DD10" s="14">
        <f>'2'!EC10</f>
        <v>0.1513785950821335</v>
      </c>
      <c r="DE10" s="14">
        <f>'2'!EE10</f>
        <v>0.23764297554007169</v>
      </c>
      <c r="DF10" s="14">
        <f>'3'!DA10</f>
        <v>0.41058040811725249</v>
      </c>
      <c r="DG10" s="14">
        <f>'8'!DW10</f>
        <v>0.7382549631096077</v>
      </c>
      <c r="DH10" s="14">
        <f t="shared" si="5"/>
        <v>0.3656760344183731</v>
      </c>
      <c r="DI10" s="14">
        <f t="shared" si="26"/>
        <v>0.40036474389465848</v>
      </c>
      <c r="DJ10" s="14">
        <f>'1'!GC10</f>
        <v>0.47018453924192316</v>
      </c>
      <c r="DK10" s="14">
        <f>'1'!GE10</f>
        <v>0.5810309932725638</v>
      </c>
      <c r="DL10" s="14">
        <f>'2'!EL10</f>
        <v>0.29061822397367887</v>
      </c>
      <c r="DM10" s="14">
        <f>'2'!EN10</f>
        <v>0.45237500543884568</v>
      </c>
      <c r="DN10" s="14">
        <f>'3'!DH10</f>
        <v>0.14202319479055292</v>
      </c>
      <c r="DO10" s="14">
        <f>'8'!EF10</f>
        <v>0.31028517118210452</v>
      </c>
      <c r="DP10" s="14">
        <f t="shared" si="6"/>
        <v>0.30327778229706487</v>
      </c>
      <c r="DQ10" s="14">
        <f t="shared" si="27"/>
        <v>0.37142859117101668</v>
      </c>
    </row>
    <row r="11" spans="1:170" ht="12.75" customHeight="1">
      <c r="A11" s="6">
        <v>1987</v>
      </c>
      <c r="B11" s="14">
        <f>'1'!Q11</f>
        <v>0.39359233661579862</v>
      </c>
      <c r="C11" s="14">
        <f>'1'!S11</f>
        <v>0.50501227681441285</v>
      </c>
      <c r="D11" s="14">
        <f>'2'!P11</f>
        <v>0.23225507695810646</v>
      </c>
      <c r="E11" s="14">
        <f>'2'!R11</f>
        <v>0.3736181411025718</v>
      </c>
      <c r="F11" s="14">
        <f>'3'!N11</f>
        <v>0.45978415070077494</v>
      </c>
      <c r="G11" s="14">
        <f>'8'!J11</f>
        <v>0.63981050146268004</v>
      </c>
      <c r="H11" s="14">
        <f t="shared" si="28"/>
        <v>0.43136051643434004</v>
      </c>
      <c r="I11" s="14">
        <f t="shared" si="29"/>
        <v>0.49455626752010989</v>
      </c>
      <c r="J11" s="14">
        <f>'1'!AC11</f>
        <v>0.23692695253036641</v>
      </c>
      <c r="K11" s="14">
        <f>'1'!AE11</f>
        <v>0.3209469607844172</v>
      </c>
      <c r="L11" s="14">
        <f>'2'!Y11</f>
        <v>0.19756952771279843</v>
      </c>
      <c r="M11" s="14">
        <f>'2'!AA11</f>
        <v>0.31990921668654548</v>
      </c>
      <c r="N11" s="14">
        <f>'3'!U11</f>
        <v>0.51482241130289574</v>
      </c>
      <c r="O11" s="14">
        <f>'8'!S11</f>
        <v>0.63863698260119095</v>
      </c>
      <c r="P11" s="14">
        <f t="shared" si="0"/>
        <v>0.39698896853681287</v>
      </c>
      <c r="Q11" s="14">
        <f t="shared" si="7"/>
        <v>0.4485788928437624</v>
      </c>
      <c r="R11" s="14">
        <f>'1'!AO11</f>
        <v>0.37866552758276906</v>
      </c>
      <c r="S11" s="14">
        <f>'1'!AQ11</f>
        <v>0.48927128294045552</v>
      </c>
      <c r="T11" s="14">
        <f>'2'!AH11</f>
        <v>0.17472588740692174</v>
      </c>
      <c r="U11" s="14">
        <f>'2'!AJ11</f>
        <v>0.28097085081742035</v>
      </c>
      <c r="V11" s="14">
        <f>'3'!AB11</f>
        <v>0.81418034340649026</v>
      </c>
      <c r="W11" s="14">
        <f>'8'!AB11</f>
        <v>0.7328399673617102</v>
      </c>
      <c r="X11" s="14">
        <f t="shared" si="8"/>
        <v>0.52510293143947284</v>
      </c>
      <c r="Y11" s="14">
        <f t="shared" si="9"/>
        <v>0.57931561113151908</v>
      </c>
      <c r="Z11" s="14">
        <f>'1'!BA11</f>
        <v>0.31892047476779922</v>
      </c>
      <c r="AA11" s="14">
        <f>'1'!BC11</f>
        <v>0.42279389219280872</v>
      </c>
      <c r="AB11" s="14">
        <f>'2'!AQ11</f>
        <v>0.15901083596743174</v>
      </c>
      <c r="AC11" s="14">
        <f>'2'!AS11</f>
        <v>0.25223836662166954</v>
      </c>
      <c r="AD11" s="14">
        <f>'3'!AI11</f>
        <v>0.52389860825168222</v>
      </c>
      <c r="AE11" s="14">
        <f>'8'!AK11</f>
        <v>0.62845733315324026</v>
      </c>
      <c r="AF11" s="14">
        <f t="shared" si="1"/>
        <v>0.40757181303503831</v>
      </c>
      <c r="AG11" s="14">
        <f t="shared" si="10"/>
        <v>0.45684705005485016</v>
      </c>
      <c r="AH11" s="14">
        <f>'1'!BM11</f>
        <v>0.28603032775770931</v>
      </c>
      <c r="AI11" s="14">
        <f>'1'!BO11</f>
        <v>0.38356000344966562</v>
      </c>
      <c r="AJ11" s="14">
        <f>'2'!AZ11</f>
        <v>0.18291763624975665</v>
      </c>
      <c r="AK11" s="14">
        <f>'2'!BB11</f>
        <v>0.29529747370478998</v>
      </c>
      <c r="AL11" s="14">
        <f>'3'!AP11</f>
        <v>0.54942104615421949</v>
      </c>
      <c r="AM11" s="14">
        <f>'8'!AT11</f>
        <v>0.75531802550130223</v>
      </c>
      <c r="AN11" s="14">
        <f t="shared" si="11"/>
        <v>0.44342175891574698</v>
      </c>
      <c r="AO11" s="14">
        <f t="shared" si="12"/>
        <v>0.49589913720249434</v>
      </c>
      <c r="AP11" s="14">
        <f>'1'!BY11</f>
        <v>0.20200336885802972</v>
      </c>
      <c r="AQ11" s="14">
        <f>'1'!CA11</f>
        <v>0.27305948623343823</v>
      </c>
      <c r="AR11" s="14">
        <f>'2'!BI11</f>
        <v>0.22135807692751747</v>
      </c>
      <c r="AS11" s="14">
        <f>'2'!BK11</f>
        <v>0.35737836671750106</v>
      </c>
      <c r="AT11" s="14">
        <f>'3'!AW11</f>
        <v>0.82338361785678282</v>
      </c>
      <c r="AU11" s="14">
        <f>'8'!BC11</f>
        <v>0.78010705384622236</v>
      </c>
      <c r="AV11" s="14">
        <f t="shared" si="13"/>
        <v>0.50671302937213814</v>
      </c>
      <c r="AW11" s="14">
        <f t="shared" si="14"/>
        <v>0.55848213116348611</v>
      </c>
      <c r="AX11" s="14">
        <f>'1'!CK11</f>
        <v>0.32871778399032625</v>
      </c>
      <c r="AY11" s="14">
        <f>'1'!CM11</f>
        <v>0.43410068417075282</v>
      </c>
      <c r="AZ11" s="14">
        <f>'2'!BR11</f>
        <v>0.20965575741068185</v>
      </c>
      <c r="BA11" s="14">
        <f>'2'!BT11</f>
        <v>0.33930875820560369</v>
      </c>
      <c r="BB11" s="14">
        <f>'3'!BD11</f>
        <v>0.38445839976501051</v>
      </c>
      <c r="BC11" s="14">
        <f>'8'!BL11</f>
        <v>0.68522443929090149</v>
      </c>
      <c r="BD11" s="14">
        <f t="shared" si="15"/>
        <v>0.40201409511423003</v>
      </c>
      <c r="BE11" s="14">
        <f t="shared" si="16"/>
        <v>0.46077307035806708</v>
      </c>
      <c r="BF11" s="14">
        <f>'1'!CW11</f>
        <v>0.30298341385998823</v>
      </c>
      <c r="BG11" s="14">
        <f>'1'!CY11</f>
        <v>0.40403512792805385</v>
      </c>
      <c r="BH11" s="14">
        <f>'2'!CA11</f>
        <v>0.23543507817819917</v>
      </c>
      <c r="BI11" s="14">
        <f>'2'!CC11</f>
        <v>0.37825626820603248</v>
      </c>
      <c r="BJ11" s="14">
        <f>'3'!BK11</f>
        <v>0.71889236256455524</v>
      </c>
      <c r="BK11" s="14">
        <f>'8'!BU11</f>
        <v>0.69332012655778796</v>
      </c>
      <c r="BL11" s="14">
        <f t="shared" si="2"/>
        <v>0.48765774529013267</v>
      </c>
      <c r="BM11" s="14">
        <f t="shared" si="17"/>
        <v>0.54862597131410729</v>
      </c>
      <c r="BN11" s="14">
        <f>'1'!DI11</f>
        <v>0.38089321384631719</v>
      </c>
      <c r="BO11" s="14">
        <f>'1'!DK11</f>
        <v>0.49164122790554599</v>
      </c>
      <c r="BP11" s="14">
        <f>'2'!CJ11</f>
        <v>0.18464863687312916</v>
      </c>
      <c r="BQ11" s="14">
        <f>'2'!CL11</f>
        <v>0.29827126084245154</v>
      </c>
      <c r="BR11" s="14">
        <f>'3'!BR11</f>
        <v>0.44180148925880092</v>
      </c>
      <c r="BS11" s="14">
        <f>'8'!CD11</f>
        <v>0.70558319350885468</v>
      </c>
      <c r="BT11" s="14">
        <f t="shared" si="18"/>
        <v>0.4282316333717755</v>
      </c>
      <c r="BU11" s="14">
        <f t="shared" si="19"/>
        <v>0.48432429287891332</v>
      </c>
      <c r="BV11" s="14">
        <f>'1'!DU11</f>
        <v>0.36933920566554229</v>
      </c>
      <c r="BW11" s="14">
        <f>'1'!DW11</f>
        <v>0.47926855153002901</v>
      </c>
      <c r="BX11" s="14">
        <f>'2'!CS11</f>
        <v>0.23721559740908316</v>
      </c>
      <c r="BY11" s="14">
        <f>'2'!CU11</f>
        <v>0.3808339097389874</v>
      </c>
      <c r="BZ11" s="14">
        <f>'3'!BY11</f>
        <v>0.74057368717260252</v>
      </c>
      <c r="CA11" s="14">
        <f>'8'!CM11</f>
        <v>0.73078939887721217</v>
      </c>
      <c r="CB11" s="14">
        <f t="shared" si="20"/>
        <v>0.51947947228111002</v>
      </c>
      <c r="CC11" s="14">
        <f t="shared" si="21"/>
        <v>0.58286638682970782</v>
      </c>
      <c r="CD11" s="14">
        <f>'1'!EG11</f>
        <v>0.28872747325829567</v>
      </c>
      <c r="CE11" s="14">
        <f>'1'!EI11</f>
        <v>0.38685452491937905</v>
      </c>
      <c r="CF11" s="14">
        <f>'2'!DB11</f>
        <v>0.23064307880703686</v>
      </c>
      <c r="CG11" s="14">
        <f>'2'!DD11</f>
        <v>0.37124988999663583</v>
      </c>
      <c r="CH11" s="14">
        <f>'3'!CF11</f>
        <v>0.7605925203271714</v>
      </c>
      <c r="CI11" s="14">
        <f>'8'!CV11</f>
        <v>0.86490910347291927</v>
      </c>
      <c r="CJ11" s="14">
        <f t="shared" si="3"/>
        <v>0.53621804396635575</v>
      </c>
      <c r="CK11" s="14">
        <f t="shared" si="22"/>
        <v>0.59590150967902633</v>
      </c>
      <c r="CL11" s="14">
        <f>'1'!ES11</f>
        <v>0.21680042176423245</v>
      </c>
      <c r="CM11" s="14">
        <f>'1'!EU11</f>
        <v>0.29371796653874238</v>
      </c>
      <c r="CN11" s="14">
        <f>'2'!DK11</f>
        <v>0.11434887737957128</v>
      </c>
      <c r="CO11" s="14">
        <f>'2'!DM11</f>
        <v>0.15980836419457844</v>
      </c>
      <c r="CP11" s="14">
        <f>'3'!CM11</f>
        <v>0.54785535075963887</v>
      </c>
      <c r="CQ11" s="14">
        <f>'8'!DE11</f>
        <v>0.68358223006267593</v>
      </c>
      <c r="CR11" s="14">
        <f t="shared" si="23"/>
        <v>0.39064671999152967</v>
      </c>
      <c r="CS11" s="14">
        <f t="shared" si="24"/>
        <v>0.42124097788890891</v>
      </c>
      <c r="CT11" s="14">
        <f>'1'!FE11</f>
        <v>0.28095396819890051</v>
      </c>
      <c r="CU11" s="14">
        <f>'1'!FG11</f>
        <v>0.37732039646835092</v>
      </c>
      <c r="CV11" s="14">
        <f>'2'!DT11</f>
        <v>0.14550684076917442</v>
      </c>
      <c r="CW11" s="14">
        <f>'2'!DV11</f>
        <v>0.22610648371256017</v>
      </c>
      <c r="CX11" s="14">
        <f>'3'!CT11</f>
        <v>0.65621017514017432</v>
      </c>
      <c r="CY11" s="14">
        <f>'8'!DN11</f>
        <v>0.83562844140580839</v>
      </c>
      <c r="CZ11" s="14">
        <f t="shared" si="4"/>
        <v>0.47957485637851444</v>
      </c>
      <c r="DA11" s="14">
        <f t="shared" si="25"/>
        <v>0.52381637418172344</v>
      </c>
      <c r="DB11" s="14">
        <f>'1'!FQ11</f>
        <v>0.18017991789734591</v>
      </c>
      <c r="DC11" s="14">
        <f>'1'!FS11</f>
        <v>0.24153085062817994</v>
      </c>
      <c r="DD11" s="14">
        <f>'2'!EC11</f>
        <v>0.15231630875388716</v>
      </c>
      <c r="DE11" s="14">
        <f>'2'!EE11</f>
        <v>0.23946011793190167</v>
      </c>
      <c r="DF11" s="14">
        <f>'3'!DA11</f>
        <v>0.41453588380812378</v>
      </c>
      <c r="DG11" s="14">
        <f>'8'!DW11</f>
        <v>0.7349396797507306</v>
      </c>
      <c r="DH11" s="14">
        <f t="shared" si="5"/>
        <v>0.37049294755252188</v>
      </c>
      <c r="DI11" s="14">
        <f t="shared" si="26"/>
        <v>0.407616633029734</v>
      </c>
      <c r="DJ11" s="14">
        <f>'1'!GC11</f>
        <v>0.48320226123505239</v>
      </c>
      <c r="DK11" s="14">
        <f>'1'!GE11</f>
        <v>0.59322930274779162</v>
      </c>
      <c r="DL11" s="14">
        <f>'2'!EL11</f>
        <v>0.2963797214060972</v>
      </c>
      <c r="DM11" s="14">
        <f>'2'!EN11</f>
        <v>0.45949684801672364</v>
      </c>
      <c r="DN11" s="14">
        <f>'3'!DH11</f>
        <v>0.14834176953696676</v>
      </c>
      <c r="DO11" s="14">
        <f>'8'!EF11</f>
        <v>0.32259811166272262</v>
      </c>
      <c r="DP11" s="14">
        <f t="shared" si="6"/>
        <v>0.31263046596020977</v>
      </c>
      <c r="DQ11" s="14">
        <f t="shared" si="27"/>
        <v>0.3809165079910512</v>
      </c>
    </row>
    <row r="12" spans="1:170" ht="12.75" customHeight="1">
      <c r="A12" s="6">
        <v>1988</v>
      </c>
      <c r="B12" s="14">
        <f>'1'!Q12</f>
        <v>0.4077615838701294</v>
      </c>
      <c r="C12" s="14">
        <f>'1'!S12</f>
        <v>0.51965934364811761</v>
      </c>
      <c r="D12" s="14">
        <f>'2'!P12</f>
        <v>0.2383834655070193</v>
      </c>
      <c r="E12" s="14">
        <f>'2'!R12</f>
        <v>0.38251718960657971</v>
      </c>
      <c r="F12" s="14">
        <f>'3'!N12</f>
        <v>0.53703419688291276</v>
      </c>
      <c r="G12" s="14">
        <f>'8'!J12</f>
        <v>0.64395968875707854</v>
      </c>
      <c r="H12" s="14">
        <f t="shared" si="28"/>
        <v>0.45678473375428497</v>
      </c>
      <c r="I12" s="14">
        <f t="shared" si="29"/>
        <v>0.52079260472367217</v>
      </c>
      <c r="J12" s="14">
        <f>'1'!AC12</f>
        <v>0.24843873918469117</v>
      </c>
      <c r="K12" s="14">
        <f>'1'!AE12</f>
        <v>0.33609448509536555</v>
      </c>
      <c r="L12" s="14">
        <f>'2'!Y12</f>
        <v>0.20369566205532469</v>
      </c>
      <c r="M12" s="14">
        <f>'2'!AA12</f>
        <v>0.32983949354226172</v>
      </c>
      <c r="N12" s="14">
        <f>'3'!U12</f>
        <v>0.50703928600291648</v>
      </c>
      <c r="O12" s="14">
        <f>'8'!S12</f>
        <v>0.64360272312731959</v>
      </c>
      <c r="P12" s="14">
        <f t="shared" si="0"/>
        <v>0.400694102592563</v>
      </c>
      <c r="Q12" s="14">
        <f t="shared" si="7"/>
        <v>0.45414399694196583</v>
      </c>
      <c r="R12" s="14">
        <f>'1'!AO12</f>
        <v>0.39869688442121926</v>
      </c>
      <c r="S12" s="14">
        <f>'1'!AQ12</f>
        <v>0.51032147325998423</v>
      </c>
      <c r="T12" s="14">
        <f>'2'!AH12</f>
        <v>0.18028929317314915</v>
      </c>
      <c r="U12" s="14">
        <f>'2'!AJ12</f>
        <v>0.29074682751509984</v>
      </c>
      <c r="V12" s="14">
        <f>'3'!AB12</f>
        <v>0.82360457065633608</v>
      </c>
      <c r="W12" s="14">
        <f>'8'!AB12</f>
        <v>0.74464815722920763</v>
      </c>
      <c r="X12" s="14">
        <f t="shared" si="8"/>
        <v>0.53680972636997804</v>
      </c>
      <c r="Y12" s="14">
        <f t="shared" si="9"/>
        <v>0.59233025716515697</v>
      </c>
      <c r="Z12" s="14">
        <f>'1'!BA12</f>
        <v>0.33050974676247197</v>
      </c>
      <c r="AA12" s="14">
        <f>'1'!BC12</f>
        <v>0.43615070358695396</v>
      </c>
      <c r="AB12" s="14">
        <f>'2'!AQ12</f>
        <v>0.16553365685689342</v>
      </c>
      <c r="AC12" s="14">
        <f>'2'!AS12</f>
        <v>0.2643722519625511</v>
      </c>
      <c r="AD12" s="14">
        <f>'3'!AI12</f>
        <v>0.54983489248806539</v>
      </c>
      <c r="AE12" s="14">
        <f>'8'!AK12</f>
        <v>0.64292938887084849</v>
      </c>
      <c r="AF12" s="14">
        <f t="shared" si="1"/>
        <v>0.42220192124456979</v>
      </c>
      <c r="AG12" s="14">
        <f t="shared" si="10"/>
        <v>0.47332180922710476</v>
      </c>
      <c r="AH12" s="14">
        <f>'1'!BM12</f>
        <v>0.27814726600049422</v>
      </c>
      <c r="AI12" s="14">
        <f>'1'!BO12</f>
        <v>0.37384847117554598</v>
      </c>
      <c r="AJ12" s="14">
        <f>'2'!AZ12</f>
        <v>0.19202155018794853</v>
      </c>
      <c r="AK12" s="14">
        <f>'2'!BB12</f>
        <v>0.31073667106339486</v>
      </c>
      <c r="AL12" s="14">
        <f>'3'!AP12</f>
        <v>0.56242100013304941</v>
      </c>
      <c r="AM12" s="14">
        <f>'8'!AT12</f>
        <v>0.75805384862364011</v>
      </c>
      <c r="AN12" s="14">
        <f t="shared" si="11"/>
        <v>0.44766091623628307</v>
      </c>
      <c r="AO12" s="14">
        <f t="shared" si="12"/>
        <v>0.50126499774890765</v>
      </c>
      <c r="AP12" s="14">
        <f>'1'!BY12</f>
        <v>0.22294747049591915</v>
      </c>
      <c r="AQ12" s="14">
        <f>'1'!CA12</f>
        <v>0.3021379623997964</v>
      </c>
      <c r="AR12" s="14">
        <f>'2'!BI12</f>
        <v>0.22826910500607087</v>
      </c>
      <c r="AS12" s="14">
        <f>'2'!BK12</f>
        <v>0.36774093246057321</v>
      </c>
      <c r="AT12" s="14">
        <f>'3'!AW12</f>
        <v>0.8208940908373088</v>
      </c>
      <c r="AU12" s="14">
        <f>'8'!BC12</f>
        <v>0.78853449478700921</v>
      </c>
      <c r="AV12" s="14">
        <f t="shared" si="13"/>
        <v>0.51516129028157698</v>
      </c>
      <c r="AW12" s="14">
        <f t="shared" si="14"/>
        <v>0.56982687012117195</v>
      </c>
      <c r="AX12" s="14">
        <f>'1'!CK12</f>
        <v>0.34804313944267812</v>
      </c>
      <c r="AY12" s="14">
        <f>'1'!CM12</f>
        <v>0.45592323268027868</v>
      </c>
      <c r="AZ12" s="14">
        <f>'2'!BR12</f>
        <v>0.21353768111119048</v>
      </c>
      <c r="BA12" s="14">
        <f>'2'!BT12</f>
        <v>0.34537801704123572</v>
      </c>
      <c r="BB12" s="14">
        <f>'3'!BD12</f>
        <v>0.44280677029870746</v>
      </c>
      <c r="BC12" s="14">
        <f>'8'!BL12</f>
        <v>0.69247219420508344</v>
      </c>
      <c r="BD12" s="14">
        <f t="shared" si="15"/>
        <v>0.42421494626441492</v>
      </c>
      <c r="BE12" s="14">
        <f t="shared" si="16"/>
        <v>0.48414505355632631</v>
      </c>
      <c r="BF12" s="14">
        <f>'1'!CW12</f>
        <v>0.31523367700726174</v>
      </c>
      <c r="BG12" s="14">
        <f>'1'!CY12</f>
        <v>0.41849522567014158</v>
      </c>
      <c r="BH12" s="14">
        <f>'2'!CA12</f>
        <v>0.2424681523398223</v>
      </c>
      <c r="BI12" s="14">
        <f>'2'!CC12</f>
        <v>0.38835889094348708</v>
      </c>
      <c r="BJ12" s="14">
        <f>'3'!BK12</f>
        <v>0.72868039348916214</v>
      </c>
      <c r="BK12" s="14">
        <f>'8'!BU12</f>
        <v>0.69840122523372439</v>
      </c>
      <c r="BL12" s="14">
        <f t="shared" si="2"/>
        <v>0.49619586201749261</v>
      </c>
      <c r="BM12" s="14">
        <f t="shared" si="17"/>
        <v>0.55848393383412875</v>
      </c>
      <c r="BN12" s="14">
        <f>'1'!DI12</f>
        <v>0.40207639158394964</v>
      </c>
      <c r="BO12" s="14">
        <f>'1'!DK12</f>
        <v>0.51381622044951258</v>
      </c>
      <c r="BP12" s="14">
        <f>'2'!CJ12</f>
        <v>0.19173891637588444</v>
      </c>
      <c r="BQ12" s="14">
        <f>'2'!CL12</f>
        <v>0.3102646979843699</v>
      </c>
      <c r="BR12" s="14">
        <f>'3'!BR12</f>
        <v>0.53736525262406942</v>
      </c>
      <c r="BS12" s="14">
        <f>'8'!CD12</f>
        <v>0.70426800039075199</v>
      </c>
      <c r="BT12" s="14">
        <f t="shared" si="18"/>
        <v>0.45886214024366384</v>
      </c>
      <c r="BU12" s="14">
        <f t="shared" si="19"/>
        <v>0.51642854286217599</v>
      </c>
      <c r="BV12" s="14">
        <f>'1'!DU12</f>
        <v>0.37318460697212291</v>
      </c>
      <c r="BW12" s="14">
        <f>'1'!DW12</f>
        <v>0.48340877334363125</v>
      </c>
      <c r="BX12" s="14">
        <f>'2'!CS12</f>
        <v>0.2435607687407999</v>
      </c>
      <c r="BY12" s="14">
        <f>'2'!CU12</f>
        <v>0.38990960157632548</v>
      </c>
      <c r="BZ12" s="14">
        <f>'3'!BY12</f>
        <v>0.68642848492202446</v>
      </c>
      <c r="CA12" s="14">
        <f>'8'!CM12</f>
        <v>0.73186650583339441</v>
      </c>
      <c r="CB12" s="14">
        <f t="shared" si="20"/>
        <v>0.50876009161708546</v>
      </c>
      <c r="CC12" s="14">
        <f t="shared" si="21"/>
        <v>0.57290334141884391</v>
      </c>
      <c r="CD12" s="14">
        <f>'1'!EG12</f>
        <v>0.273371625481519</v>
      </c>
      <c r="CE12" s="14">
        <f>'1'!EI12</f>
        <v>0.36790433084971402</v>
      </c>
      <c r="CF12" s="14">
        <f>'2'!DB12</f>
        <v>0.23545986973614869</v>
      </c>
      <c r="CG12" s="14">
        <f>'2'!DD12</f>
        <v>0.37829225321900678</v>
      </c>
      <c r="CH12" s="14">
        <f>'3'!CF12</f>
        <v>0.76365791391370053</v>
      </c>
      <c r="CI12" s="14">
        <f>'8'!CV12</f>
        <v>0.84491320447002161</v>
      </c>
      <c r="CJ12" s="14">
        <f t="shared" si="3"/>
        <v>0.52935065340034737</v>
      </c>
      <c r="CK12" s="14">
        <f t="shared" si="22"/>
        <v>0.58869192561311068</v>
      </c>
      <c r="CL12" s="14">
        <f>'1'!ES12</f>
        <v>0.23430282469543712</v>
      </c>
      <c r="CM12" s="14">
        <f>'1'!EU12</f>
        <v>0.3174514954449601</v>
      </c>
      <c r="CN12" s="14">
        <f>'2'!DK12</f>
        <v>0.12060435060548629</v>
      </c>
      <c r="CO12" s="14">
        <f>'2'!DM12</f>
        <v>0.17386812218866532</v>
      </c>
      <c r="CP12" s="14">
        <f>'3'!CM12</f>
        <v>0.55573941974011853</v>
      </c>
      <c r="CQ12" s="14">
        <f>'8'!DE12</f>
        <v>0.68386791821184156</v>
      </c>
      <c r="CR12" s="14">
        <f t="shared" si="23"/>
        <v>0.39862862831322088</v>
      </c>
      <c r="CS12" s="14">
        <f t="shared" si="24"/>
        <v>0.43273173889639638</v>
      </c>
      <c r="CT12" s="14">
        <f>'1'!FE12</f>
        <v>0.2852456659387827</v>
      </c>
      <c r="CU12" s="14">
        <f>'1'!FG12</f>
        <v>0.38259886953820904</v>
      </c>
      <c r="CV12" s="14">
        <f>'2'!DT12</f>
        <v>0.14785393651758938</v>
      </c>
      <c r="CW12" s="14">
        <f>'2'!DV12</f>
        <v>0.23075100080772723</v>
      </c>
      <c r="CX12" s="14">
        <f>'3'!CT12</f>
        <v>0.64680560613772675</v>
      </c>
      <c r="CY12" s="14">
        <f>'8'!DN12</f>
        <v>0.84192834633527336</v>
      </c>
      <c r="CZ12" s="14">
        <f t="shared" si="4"/>
        <v>0.48045838873234303</v>
      </c>
      <c r="DA12" s="14">
        <f t="shared" si="25"/>
        <v>0.52552095570473401</v>
      </c>
      <c r="DB12" s="14">
        <f>'1'!FQ12</f>
        <v>0.19598211810732394</v>
      </c>
      <c r="DC12" s="14">
        <f>'1'!FS12</f>
        <v>0.26449004518786096</v>
      </c>
      <c r="DD12" s="14">
        <f>'2'!EC12</f>
        <v>0.15745737816335337</v>
      </c>
      <c r="DE12" s="14">
        <f>'2'!EE12</f>
        <v>0.24930313564689102</v>
      </c>
      <c r="DF12" s="14">
        <f>'3'!DA12</f>
        <v>0.41811199013191025</v>
      </c>
      <c r="DG12" s="14">
        <f>'8'!DW12</f>
        <v>0.74625610759829752</v>
      </c>
      <c r="DH12" s="14">
        <f t="shared" si="5"/>
        <v>0.37945189850022126</v>
      </c>
      <c r="DI12" s="14">
        <f t="shared" si="26"/>
        <v>0.41954031964123994</v>
      </c>
      <c r="DJ12" s="14">
        <f>'1'!GC12</f>
        <v>0.49797068186740684</v>
      </c>
      <c r="DK12" s="14">
        <f>'1'!GE12</f>
        <v>0.60683565714277843</v>
      </c>
      <c r="DL12" s="14">
        <f>'2'!EL12</f>
        <v>0.30211205998503071</v>
      </c>
      <c r="DM12" s="14">
        <f>'2'!EN12</f>
        <v>0.4664800450979093</v>
      </c>
      <c r="DN12" s="14">
        <f>'3'!DH12</f>
        <v>0.15457272059484517</v>
      </c>
      <c r="DO12" s="14">
        <f>'8'!EF12</f>
        <v>0.32555826793603609</v>
      </c>
      <c r="DP12" s="14">
        <f t="shared" si="6"/>
        <v>0.32005343259582969</v>
      </c>
      <c r="DQ12" s="14">
        <f t="shared" si="27"/>
        <v>0.38836167269289223</v>
      </c>
    </row>
    <row r="13" spans="1:170" ht="12.75" customHeight="1">
      <c r="A13" s="6">
        <v>1989</v>
      </c>
      <c r="B13" s="14">
        <f>'1'!Q13</f>
        <v>0.41435582467638665</v>
      </c>
      <c r="C13" s="14">
        <f>'1'!S13</f>
        <v>0.52638109802625344</v>
      </c>
      <c r="D13" s="14">
        <f>'2'!P13</f>
        <v>0.24599188255859791</v>
      </c>
      <c r="E13" s="14">
        <f>'2'!R13</f>
        <v>0.39334225177288862</v>
      </c>
      <c r="F13" s="14">
        <f>'3'!N13</f>
        <v>0.45989708467656532</v>
      </c>
      <c r="G13" s="14">
        <f>'8'!J13</f>
        <v>0.65545557034675228</v>
      </c>
      <c r="H13" s="14">
        <f t="shared" si="28"/>
        <v>0.44392509056457552</v>
      </c>
      <c r="I13" s="14">
        <f t="shared" si="29"/>
        <v>0.50876900120561497</v>
      </c>
      <c r="J13" s="14">
        <f>'1'!AC13</f>
        <v>0.25700931983458675</v>
      </c>
      <c r="K13" s="14">
        <f>'1'!AE13</f>
        <v>0.34717946067948341</v>
      </c>
      <c r="L13" s="14">
        <f>'2'!Y13</f>
        <v>0.20919300920636247</v>
      </c>
      <c r="M13" s="14">
        <f>'2'!AA13</f>
        <v>0.33858015817019171</v>
      </c>
      <c r="N13" s="14">
        <f>'3'!U13</f>
        <v>0.49915857157094357</v>
      </c>
      <c r="O13" s="14">
        <f>'8'!S13</f>
        <v>0.65097356841791765</v>
      </c>
      <c r="P13" s="14">
        <f t="shared" si="0"/>
        <v>0.40408361725745262</v>
      </c>
      <c r="Q13" s="14">
        <f t="shared" si="7"/>
        <v>0.45897293970963404</v>
      </c>
      <c r="R13" s="14">
        <f>'1'!AO13</f>
        <v>0.41363053998496285</v>
      </c>
      <c r="S13" s="14">
        <f>'1'!AQ13</f>
        <v>0.5256446848058558</v>
      </c>
      <c r="T13" s="14">
        <f>'2'!AH13</f>
        <v>0.18771517926723083</v>
      </c>
      <c r="U13" s="14">
        <f>'2'!AJ13</f>
        <v>0.30349496583335828</v>
      </c>
      <c r="V13" s="14">
        <f>'3'!AB13</f>
        <v>0.82772553275239003</v>
      </c>
      <c r="W13" s="14">
        <f>'8'!AB13</f>
        <v>0.76226917808827221</v>
      </c>
      <c r="X13" s="14">
        <f t="shared" si="8"/>
        <v>0.54783510752321396</v>
      </c>
      <c r="Y13" s="14">
        <f t="shared" si="9"/>
        <v>0.60478359036996909</v>
      </c>
      <c r="Z13" s="14">
        <f>'1'!BA13</f>
        <v>0.33990193034101163</v>
      </c>
      <c r="AA13" s="14">
        <f>'1'!BC13</f>
        <v>0.44680611893352418</v>
      </c>
      <c r="AB13" s="14">
        <f>'2'!AQ13</f>
        <v>0.17196312551317317</v>
      </c>
      <c r="AC13" s="14">
        <f>'2'!AS13</f>
        <v>0.2760416945634469</v>
      </c>
      <c r="AD13" s="14">
        <f>'3'!AI13</f>
        <v>0.56227920541337051</v>
      </c>
      <c r="AE13" s="14">
        <f>'8'!AK13</f>
        <v>0.65051852742879268</v>
      </c>
      <c r="AF13" s="14">
        <f t="shared" si="1"/>
        <v>0.43116569717408704</v>
      </c>
      <c r="AG13" s="14">
        <f t="shared" si="10"/>
        <v>0.48391138658478361</v>
      </c>
      <c r="AH13" s="14">
        <f>'1'!BM13</f>
        <v>0.27797010765454538</v>
      </c>
      <c r="AI13" s="14">
        <f>'1'!BO13</f>
        <v>0.37362879227557677</v>
      </c>
      <c r="AJ13" s="14">
        <f>'2'!AZ13</f>
        <v>0.20156709059892447</v>
      </c>
      <c r="AK13" s="14">
        <f>'2'!BB13</f>
        <v>0.32641221619685334</v>
      </c>
      <c r="AL13" s="14">
        <f>'3'!AP13</f>
        <v>0.57512971749207931</v>
      </c>
      <c r="AM13" s="14">
        <f>'8'!AT13</f>
        <v>0.74913128435292498</v>
      </c>
      <c r="AN13" s="14">
        <f t="shared" si="11"/>
        <v>0.45094955002461856</v>
      </c>
      <c r="AO13" s="14">
        <f t="shared" si="12"/>
        <v>0.50607550257935863</v>
      </c>
      <c r="AP13" s="14">
        <f>'1'!BY13</f>
        <v>0.23837753087006072</v>
      </c>
      <c r="AQ13" s="14">
        <f>'1'!CA13</f>
        <v>0.32287233972306612</v>
      </c>
      <c r="AR13" s="14">
        <f>'2'!BI13</f>
        <v>0.23420332523163706</v>
      </c>
      <c r="AS13" s="14">
        <f>'2'!BK13</f>
        <v>0.37646499495104285</v>
      </c>
      <c r="AT13" s="14">
        <f>'3'!AW13</f>
        <v>0.81837552706661176</v>
      </c>
      <c r="AU13" s="14">
        <f>'8'!BC13</f>
        <v>0.79986083191053081</v>
      </c>
      <c r="AV13" s="14">
        <f t="shared" si="13"/>
        <v>0.52270430376971011</v>
      </c>
      <c r="AW13" s="14">
        <f t="shared" si="14"/>
        <v>0.57939342341281286</v>
      </c>
      <c r="AX13" s="14">
        <f>'1'!CK13</f>
        <v>0.36467404852024288</v>
      </c>
      <c r="AY13" s="14">
        <f>'1'!CM13</f>
        <v>0.4742153268276964</v>
      </c>
      <c r="AZ13" s="14">
        <f>'2'!BR13</f>
        <v>0.21513475694025386</v>
      </c>
      <c r="BA13" s="14">
        <f>'2'!BT13</f>
        <v>0.34785304024241948</v>
      </c>
      <c r="BB13" s="14">
        <f>'3'!BD13</f>
        <v>0.49595984061879972</v>
      </c>
      <c r="BC13" s="14">
        <f>'8'!BL13</f>
        <v>0.69925077932688484</v>
      </c>
      <c r="BD13" s="14">
        <f t="shared" si="15"/>
        <v>0.44375485635154532</v>
      </c>
      <c r="BE13" s="14">
        <f t="shared" si="16"/>
        <v>0.50431974675395008</v>
      </c>
      <c r="BF13" s="14">
        <f>'1'!CW13</f>
        <v>0.32329453239972017</v>
      </c>
      <c r="BG13" s="14">
        <f>'1'!CY13</f>
        <v>0.4278626142538392</v>
      </c>
      <c r="BH13" s="14">
        <f>'2'!CA13</f>
        <v>0.24994349113477635</v>
      </c>
      <c r="BI13" s="14">
        <f>'2'!CC13</f>
        <v>0.39887030734548151</v>
      </c>
      <c r="BJ13" s="14">
        <f>'3'!BK13</f>
        <v>0.7380923150937384</v>
      </c>
      <c r="BK13" s="14">
        <f>'8'!BU13</f>
        <v>0.71292971029124974</v>
      </c>
      <c r="BL13" s="14">
        <f t="shared" si="2"/>
        <v>0.5060650122298711</v>
      </c>
      <c r="BM13" s="14">
        <f t="shared" si="17"/>
        <v>0.56943873674607715</v>
      </c>
      <c r="BN13" s="14">
        <f>'1'!DI13</f>
        <v>0.42748959041730339</v>
      </c>
      <c r="BO13" s="14">
        <f>'1'!DK13</f>
        <v>0.53959467392022153</v>
      </c>
      <c r="BP13" s="14">
        <f>'2'!CJ13</f>
        <v>0.19838472054153564</v>
      </c>
      <c r="BQ13" s="14">
        <f>'2'!CL13</f>
        <v>0.32124244242391831</v>
      </c>
      <c r="BR13" s="14">
        <f>'3'!BR13</f>
        <v>0.61567562391645514</v>
      </c>
      <c r="BS13" s="14">
        <f>'8'!CD13</f>
        <v>0.70175367593632088</v>
      </c>
      <c r="BT13" s="14">
        <f t="shared" si="18"/>
        <v>0.48582590270290371</v>
      </c>
      <c r="BU13" s="14">
        <f t="shared" si="19"/>
        <v>0.54456660404922896</v>
      </c>
      <c r="BV13" s="14">
        <f>'1'!DU13</f>
        <v>0.3850876841045997</v>
      </c>
      <c r="BW13" s="14">
        <f>'1'!DW13</f>
        <v>0.4960836416427189</v>
      </c>
      <c r="BX13" s="14">
        <f>'2'!CS13</f>
        <v>0.24937065604757225</v>
      </c>
      <c r="BY13" s="14">
        <f>'2'!CU13</f>
        <v>0.39807285294535488</v>
      </c>
      <c r="BZ13" s="14">
        <f>'3'!BY13</f>
        <v>0.62175383562309972</v>
      </c>
      <c r="CA13" s="14">
        <f>'8'!CM13</f>
        <v>0.7377080506145397</v>
      </c>
      <c r="CB13" s="14">
        <f t="shared" si="20"/>
        <v>0.49848005659745287</v>
      </c>
      <c r="CC13" s="14">
        <f t="shared" si="21"/>
        <v>0.56340459520642827</v>
      </c>
      <c r="CD13" s="14">
        <f>'1'!EG13</f>
        <v>0.28002882455331574</v>
      </c>
      <c r="CE13" s="14">
        <f>'1'!EI13</f>
        <v>0.37617772976870717</v>
      </c>
      <c r="CF13" s="14">
        <f>'2'!DB13</f>
        <v>0.24111803096454318</v>
      </c>
      <c r="CG13" s="14">
        <f>'2'!DD13</f>
        <v>0.38643581752027872</v>
      </c>
      <c r="CH13" s="14">
        <f>'3'!CF13</f>
        <v>0.76668773359747577</v>
      </c>
      <c r="CI13" s="14">
        <f>'8'!CV13</f>
        <v>0.82809494794194261</v>
      </c>
      <c r="CJ13" s="14">
        <f t="shared" si="3"/>
        <v>0.52898238426431932</v>
      </c>
      <c r="CK13" s="14">
        <f t="shared" si="22"/>
        <v>0.58934905720710107</v>
      </c>
      <c r="CL13" s="14">
        <f>'1'!ES13</f>
        <v>0.26311852928579516</v>
      </c>
      <c r="CM13" s="14">
        <f>'1'!EU13</f>
        <v>0.35498363497827312</v>
      </c>
      <c r="CN13" s="14">
        <f>'2'!DK13</f>
        <v>0.12760939562156953</v>
      </c>
      <c r="CO13" s="14">
        <f>'2'!DM13</f>
        <v>0.18914208906810484</v>
      </c>
      <c r="CP13" s="14">
        <f>'3'!CM13</f>
        <v>0.5635101054174082</v>
      </c>
      <c r="CQ13" s="14">
        <f>'8'!DE13</f>
        <v>0.69547642738138049</v>
      </c>
      <c r="CR13" s="14">
        <f t="shared" si="23"/>
        <v>0.41242861442653833</v>
      </c>
      <c r="CS13" s="14">
        <f t="shared" si="24"/>
        <v>0.45077806421129168</v>
      </c>
      <c r="CT13" s="14">
        <f>'1'!FE13</f>
        <v>0.29650380232906348</v>
      </c>
      <c r="CU13" s="14">
        <f>'1'!FG13</f>
        <v>0.39627419949738907</v>
      </c>
      <c r="CV13" s="14">
        <f>'2'!DT13</f>
        <v>0.15110966979083143</v>
      </c>
      <c r="CW13" s="14">
        <f>'2'!DV13</f>
        <v>0.23712057778733478</v>
      </c>
      <c r="CX13" s="14">
        <f>'3'!CT13</f>
        <v>0.63722904352897147</v>
      </c>
      <c r="CY13" s="14">
        <f>'8'!DN13</f>
        <v>0.8479576833226109</v>
      </c>
      <c r="CZ13" s="14">
        <f t="shared" si="4"/>
        <v>0.48320004974286934</v>
      </c>
      <c r="DA13" s="14">
        <f t="shared" si="25"/>
        <v>0.52964537603407658</v>
      </c>
      <c r="DB13" s="14">
        <f>'1'!FQ13</f>
        <v>0.20513440003837097</v>
      </c>
      <c r="DC13" s="14">
        <f>'1'!FS13</f>
        <v>0.27747775996033125</v>
      </c>
      <c r="DD13" s="14">
        <f>'2'!EC13</f>
        <v>0.16315888411268933</v>
      </c>
      <c r="DE13" s="14">
        <f>'2'!EE13</f>
        <v>0.25998982022048228</v>
      </c>
      <c r="DF13" s="14">
        <f>'3'!DA13</f>
        <v>0.42131148558793818</v>
      </c>
      <c r="DG13" s="14">
        <f>'8'!DW13</f>
        <v>0.75251927447233202</v>
      </c>
      <c r="DH13" s="14">
        <f t="shared" si="5"/>
        <v>0.38553101105283261</v>
      </c>
      <c r="DI13" s="14">
        <f t="shared" si="26"/>
        <v>0.42782458506027093</v>
      </c>
      <c r="DJ13" s="14">
        <f>'1'!GC13</f>
        <v>0.50632541047482216</v>
      </c>
      <c r="DK13" s="14">
        <f>'1'!GE13</f>
        <v>0.61442670245669506</v>
      </c>
      <c r="DL13" s="14">
        <f>'2'!EL13</f>
        <v>0.30730399227244498</v>
      </c>
      <c r="DM13" s="14">
        <f>'2'!EN13</f>
        <v>0.47271903180762992</v>
      </c>
      <c r="DN13" s="14">
        <f>'3'!DH13</f>
        <v>0.16071695209447068</v>
      </c>
      <c r="DO13" s="14">
        <f>'8'!EF13</f>
        <v>0.32962343411587458</v>
      </c>
      <c r="DP13" s="14">
        <f t="shared" si="6"/>
        <v>0.32599244723940313</v>
      </c>
      <c r="DQ13" s="14">
        <f t="shared" si="27"/>
        <v>0.39437153011866755</v>
      </c>
    </row>
    <row r="14" spans="1:170" ht="12.75" customHeight="1">
      <c r="A14" s="6">
        <v>1990</v>
      </c>
      <c r="B14" s="14">
        <f>'1'!Q14</f>
        <v>0.43421204632106802</v>
      </c>
      <c r="C14" s="14">
        <f>'1'!S14</f>
        <v>0.54627032385122043</v>
      </c>
      <c r="D14" s="14">
        <f>'2'!P14</f>
        <v>0.24487637929874959</v>
      </c>
      <c r="E14" s="14">
        <f>'2'!R14</f>
        <v>0.3917702240459679</v>
      </c>
      <c r="F14" s="14">
        <f>'3'!N14</f>
        <v>0.50871256107809248</v>
      </c>
      <c r="G14" s="14">
        <f>'8'!J14</f>
        <v>0.65227550290578773</v>
      </c>
      <c r="H14" s="14">
        <f t="shared" si="28"/>
        <v>0.46001912240092446</v>
      </c>
      <c r="I14" s="14">
        <f t="shared" si="29"/>
        <v>0.52475715297026715</v>
      </c>
      <c r="J14" s="14">
        <f>'1'!AC14</f>
        <v>0.2623996312060991</v>
      </c>
      <c r="K14" s="14">
        <f>'1'!AE14</f>
        <v>0.35406942257070206</v>
      </c>
      <c r="L14" s="14">
        <f>'2'!Y14</f>
        <v>0.21261738787986789</v>
      </c>
      <c r="M14" s="14">
        <f>'2'!AA14</f>
        <v>0.34394604366508574</v>
      </c>
      <c r="N14" s="14">
        <f>'3'!U14</f>
        <v>0.47797794157353679</v>
      </c>
      <c r="O14" s="14">
        <f>'8'!S14</f>
        <v>0.64471079975197099</v>
      </c>
      <c r="P14" s="14">
        <f t="shared" si="0"/>
        <v>0.39942644010286871</v>
      </c>
      <c r="Q14" s="14">
        <f t="shared" si="7"/>
        <v>0.4551760518903239</v>
      </c>
      <c r="R14" s="14">
        <f>'1'!AO14</f>
        <v>0.42510326736393039</v>
      </c>
      <c r="S14" s="14">
        <f>'1'!AQ14</f>
        <v>0.53721082617674099</v>
      </c>
      <c r="T14" s="14">
        <f>'2'!AH14</f>
        <v>0.19796935003826752</v>
      </c>
      <c r="U14" s="14">
        <f>'2'!AJ14</f>
        <v>0.32056357461445895</v>
      </c>
      <c r="V14" s="14">
        <f>'3'!AB14</f>
        <v>0.83179816480129298</v>
      </c>
      <c r="W14" s="14">
        <f>'8'!AB14</f>
        <v>0.77053786044085548</v>
      </c>
      <c r="X14" s="14">
        <f t="shared" si="8"/>
        <v>0.55635216066108661</v>
      </c>
      <c r="Y14" s="14">
        <f t="shared" si="9"/>
        <v>0.6150276065083371</v>
      </c>
      <c r="Z14" s="14">
        <f>'1'!BA14</f>
        <v>0.34475331060419062</v>
      </c>
      <c r="AA14" s="14">
        <f>'1'!BC14</f>
        <v>0.45225217250178062</v>
      </c>
      <c r="AB14" s="14">
        <f>'2'!AQ14</f>
        <v>0.17582510551580052</v>
      </c>
      <c r="AC14" s="14">
        <f>'2'!AS14</f>
        <v>0.28291812153376661</v>
      </c>
      <c r="AD14" s="14">
        <f>'3'!AI14</f>
        <v>0.50866424712161051</v>
      </c>
      <c r="AE14" s="14">
        <f>'8'!AK14</f>
        <v>0.63874138588879936</v>
      </c>
      <c r="AF14" s="14">
        <f t="shared" si="1"/>
        <v>0.41699601228260025</v>
      </c>
      <c r="AG14" s="14">
        <f t="shared" si="10"/>
        <v>0.47064398176148931</v>
      </c>
      <c r="AH14" s="14">
        <f>'1'!BM14</f>
        <v>0.27819338166810076</v>
      </c>
      <c r="AI14" s="14">
        <f>'1'!BO14</f>
        <v>0.37390564487722278</v>
      </c>
      <c r="AJ14" s="14">
        <f>'2'!AZ14</f>
        <v>0.21067655853882364</v>
      </c>
      <c r="AK14" s="14">
        <f>'2'!BB14</f>
        <v>0.34091214431221839</v>
      </c>
      <c r="AL14" s="14">
        <f>'3'!AP14</f>
        <v>0.58755410110981376</v>
      </c>
      <c r="AM14" s="14">
        <f>'8'!AT14</f>
        <v>0.74907012705034481</v>
      </c>
      <c r="AN14" s="14">
        <f t="shared" si="11"/>
        <v>0.45637354209177078</v>
      </c>
      <c r="AO14" s="14">
        <f t="shared" si="12"/>
        <v>0.51286050433739994</v>
      </c>
      <c r="AP14" s="14">
        <f>'1'!BY14</f>
        <v>0.24812736166839683</v>
      </c>
      <c r="AQ14" s="14">
        <f>'1'!CA14</f>
        <v>0.33568870467234846</v>
      </c>
      <c r="AR14" s="14">
        <f>'2'!BI14</f>
        <v>0.2352890060297865</v>
      </c>
      <c r="AS14" s="14">
        <f>'2'!BK14</f>
        <v>0.3780441896953925</v>
      </c>
      <c r="AT14" s="14">
        <f>'3'!AW14</f>
        <v>0.81582753226159854</v>
      </c>
      <c r="AU14" s="14">
        <f>'8'!BC14</f>
        <v>0.80154866773212097</v>
      </c>
      <c r="AV14" s="14">
        <f t="shared" si="13"/>
        <v>0.52519814192297576</v>
      </c>
      <c r="AW14" s="14">
        <f t="shared" si="14"/>
        <v>0.58277727359036513</v>
      </c>
      <c r="AX14" s="14">
        <f>'1'!CK14</f>
        <v>0.38186221667186748</v>
      </c>
      <c r="AY14" s="14">
        <f>'1'!CM14</f>
        <v>0.49266981399109611</v>
      </c>
      <c r="AZ14" s="14">
        <f>'2'!BR14</f>
        <v>0.21857732906897223</v>
      </c>
      <c r="BA14" s="14">
        <f>'2'!BT14</f>
        <v>0.35314536777656019</v>
      </c>
      <c r="BB14" s="14">
        <f>'3'!BD14</f>
        <v>0.54496845919369963</v>
      </c>
      <c r="BC14" s="14">
        <f>'8'!BL14</f>
        <v>0.70853561670311127</v>
      </c>
      <c r="BD14" s="14">
        <f t="shared" si="15"/>
        <v>0.46348590540941259</v>
      </c>
      <c r="BE14" s="14">
        <f t="shared" si="16"/>
        <v>0.52482981441611676</v>
      </c>
      <c r="BF14" s="14">
        <f>'1'!CW14</f>
        <v>0.34626713168193846</v>
      </c>
      <c r="BG14" s="14">
        <f>'1'!CY14</f>
        <v>0.45394361556335605</v>
      </c>
      <c r="BH14" s="14">
        <f>'2'!CA14</f>
        <v>0.25774848880341289</v>
      </c>
      <c r="BI14" s="14">
        <f>'2'!CC14</f>
        <v>0.40960674461328123</v>
      </c>
      <c r="BJ14" s="14">
        <f>'3'!BK14</f>
        <v>0.72693166418798616</v>
      </c>
      <c r="BK14" s="14">
        <f>'8'!BU14</f>
        <v>0.72422169498426303</v>
      </c>
      <c r="BL14" s="14">
        <f t="shared" si="2"/>
        <v>0.51379224491440012</v>
      </c>
      <c r="BM14" s="14">
        <f t="shared" si="17"/>
        <v>0.5786759298372216</v>
      </c>
      <c r="BN14" s="14">
        <f>'1'!DI14</f>
        <v>0.44311438379895968</v>
      </c>
      <c r="BO14" s="14">
        <f>'1'!DK14</f>
        <v>0.55502159414972196</v>
      </c>
      <c r="BP14" s="14">
        <f>'2'!CJ14</f>
        <v>0.20494578852102155</v>
      </c>
      <c r="BQ14" s="14">
        <f>'2'!CL14</f>
        <v>0.33184109409961871</v>
      </c>
      <c r="BR14" s="14">
        <f>'3'!BR14</f>
        <v>0.61852216959569506</v>
      </c>
      <c r="BS14" s="14">
        <f>'8'!CD14</f>
        <v>0.70945623878325736</v>
      </c>
      <c r="BT14" s="14">
        <f t="shared" si="18"/>
        <v>0.49400964517473345</v>
      </c>
      <c r="BU14" s="14">
        <f t="shared" si="19"/>
        <v>0.5537102741570733</v>
      </c>
      <c r="BV14" s="14">
        <f>'1'!DU14</f>
        <v>0.39938529412521234</v>
      </c>
      <c r="BW14" s="14">
        <f>'1'!DW14</f>
        <v>0.51103465898996514</v>
      </c>
      <c r="BX14" s="14">
        <f>'2'!CS14</f>
        <v>0.25741686193074104</v>
      </c>
      <c r="BY14" s="14">
        <f>'2'!CU14</f>
        <v>0.40915538060177509</v>
      </c>
      <c r="BZ14" s="14">
        <f>'3'!BY14</f>
        <v>0.54421479479294543</v>
      </c>
      <c r="CA14" s="14">
        <f>'8'!CM14</f>
        <v>0.72812187084002156</v>
      </c>
      <c r="CB14" s="14">
        <f t="shared" si="20"/>
        <v>0.48228470542223012</v>
      </c>
      <c r="CC14" s="14">
        <f t="shared" si="21"/>
        <v>0.54813167630617676</v>
      </c>
      <c r="CD14" s="14">
        <f>'1'!EG14</f>
        <v>0.29102773220542655</v>
      </c>
      <c r="CE14" s="14">
        <f>'1'!EI14</f>
        <v>0.38965304177440596</v>
      </c>
      <c r="CF14" s="14">
        <f>'2'!DB14</f>
        <v>0.24871517092028395</v>
      </c>
      <c r="CG14" s="14">
        <f>'2'!DD14</f>
        <v>0.39715872337098745</v>
      </c>
      <c r="CH14" s="14">
        <f>'3'!CF14</f>
        <v>0.76968245575655048</v>
      </c>
      <c r="CI14" s="14">
        <f>'8'!CV14</f>
        <v>0.78398651394638474</v>
      </c>
      <c r="CJ14" s="14">
        <f t="shared" si="3"/>
        <v>0.52335296820716137</v>
      </c>
      <c r="CK14" s="14">
        <f t="shared" si="22"/>
        <v>0.58512018371208219</v>
      </c>
      <c r="CL14" s="14">
        <f>'1'!ES14</f>
        <v>0.2823014026819976</v>
      </c>
      <c r="CM14" s="14">
        <f>'1'!EU14</f>
        <v>0.37898158435281293</v>
      </c>
      <c r="CN14" s="14">
        <f>'2'!DK14</f>
        <v>0.13426239919656499</v>
      </c>
      <c r="CO14" s="14">
        <f>'2'!DM14</f>
        <v>0.20321492169455593</v>
      </c>
      <c r="CP14" s="14">
        <f>'3'!CM14</f>
        <v>0.57116919685812317</v>
      </c>
      <c r="CQ14" s="14">
        <f>'8'!DE14</f>
        <v>0.7024293684020414</v>
      </c>
      <c r="CR14" s="14">
        <f t="shared" si="23"/>
        <v>0.42254059178468178</v>
      </c>
      <c r="CS14" s="14">
        <f t="shared" si="24"/>
        <v>0.46394876782688332</v>
      </c>
      <c r="CT14" s="14">
        <f>'1'!FE14</f>
        <v>0.29549567579078206</v>
      </c>
      <c r="CU14" s="14">
        <f>'1'!FG14</f>
        <v>0.39505958033055516</v>
      </c>
      <c r="CV14" s="14">
        <f>'2'!DT14</f>
        <v>0.14946395421613165</v>
      </c>
      <c r="CW14" s="14">
        <f>'2'!DV14</f>
        <v>0.23391135731262441</v>
      </c>
      <c r="CX14" s="14">
        <f>'3'!CT14</f>
        <v>0.62747730171319505</v>
      </c>
      <c r="CY14" s="14">
        <f>'8'!DN14</f>
        <v>0.81312731665193327</v>
      </c>
      <c r="CZ14" s="14">
        <f t="shared" si="4"/>
        <v>0.47139106209301052</v>
      </c>
      <c r="DA14" s="14">
        <f t="shared" si="25"/>
        <v>0.51739388900207695</v>
      </c>
      <c r="DB14" s="14">
        <f>'1'!FQ14</f>
        <v>0.21070292611472161</v>
      </c>
      <c r="DC14" s="14">
        <f>'1'!FS14</f>
        <v>0.28527287782545796</v>
      </c>
      <c r="DD14" s="14">
        <f>'2'!EC14</f>
        <v>0.16284140275260633</v>
      </c>
      <c r="DE14" s="14">
        <f>'2'!EE14</f>
        <v>0.25940091492041917</v>
      </c>
      <c r="DF14" s="14">
        <f>'3'!DA14</f>
        <v>0.42413693923753437</v>
      </c>
      <c r="DG14" s="14">
        <f>'8'!DW14</f>
        <v>0.74963815364647635</v>
      </c>
      <c r="DH14" s="14">
        <f t="shared" si="5"/>
        <v>0.38682985543783466</v>
      </c>
      <c r="DI14" s="14">
        <f t="shared" si="26"/>
        <v>0.42961222140747196</v>
      </c>
      <c r="DJ14" s="14">
        <f>'1'!GC14</f>
        <v>0.51710290746603949</v>
      </c>
      <c r="DK14" s="14">
        <f>'1'!GE14</f>
        <v>0.62410863915479431</v>
      </c>
      <c r="DL14" s="14">
        <f>'2'!EL14</f>
        <v>0.31061728197968236</v>
      </c>
      <c r="DM14" s="14">
        <f>'2'!EN14</f>
        <v>0.47665883826836253</v>
      </c>
      <c r="DN14" s="14">
        <f>'3'!DH14</f>
        <v>0.1667753579697116</v>
      </c>
      <c r="DO14" s="14">
        <f>'8'!EF14</f>
        <v>0.32241285285803351</v>
      </c>
      <c r="DP14" s="14">
        <f t="shared" si="6"/>
        <v>0.3292271000683667</v>
      </c>
      <c r="DQ14" s="14">
        <f t="shared" si="27"/>
        <v>0.39748892206272546</v>
      </c>
    </row>
    <row r="15" spans="1:170" ht="12.75" customHeight="1">
      <c r="A15" s="6">
        <v>1991</v>
      </c>
      <c r="B15" s="14">
        <f>'1'!Q15</f>
        <v>0.42684553817408344</v>
      </c>
      <c r="C15" s="14">
        <f>'1'!S15</f>
        <v>0.53895202438506229</v>
      </c>
      <c r="D15" s="14">
        <f>'2'!P15</f>
        <v>0.24751323883365223</v>
      </c>
      <c r="E15" s="14">
        <f>'2'!R15</f>
        <v>0.39547802394898507</v>
      </c>
      <c r="F15" s="14">
        <f>'3'!N15</f>
        <v>0.50486576199531685</v>
      </c>
      <c r="G15" s="14">
        <f>'8'!J15</f>
        <v>0.64218507149911352</v>
      </c>
      <c r="H15" s="14">
        <f t="shared" si="28"/>
        <v>0.4553524026255415</v>
      </c>
      <c r="I15" s="14">
        <f t="shared" si="29"/>
        <v>0.52037022045711945</v>
      </c>
      <c r="J15" s="14">
        <f>'1'!AC15</f>
        <v>0.27517160000287239</v>
      </c>
      <c r="K15" s="14">
        <f>'1'!AE15</f>
        <v>0.37015017157577018</v>
      </c>
      <c r="L15" s="14">
        <f>'2'!Y15</f>
        <v>0.21591617946317226</v>
      </c>
      <c r="M15" s="14">
        <f>'2'!AA15</f>
        <v>0.34905942731200851</v>
      </c>
      <c r="N15" s="14">
        <f>'3'!U15</f>
        <v>0.45568500331950068</v>
      </c>
      <c r="O15" s="14">
        <f>'8'!S15</f>
        <v>0.62690768867943136</v>
      </c>
      <c r="P15" s="14">
        <f t="shared" si="0"/>
        <v>0.3934201178662442</v>
      </c>
      <c r="Q15" s="14">
        <f t="shared" si="7"/>
        <v>0.45045057272167766</v>
      </c>
      <c r="R15" s="14">
        <f>'1'!AO15</f>
        <v>0.44741311869477374</v>
      </c>
      <c r="S15" s="14">
        <f>'1'!AQ15</f>
        <v>0.55921165694648478</v>
      </c>
      <c r="T15" s="14">
        <f>'2'!AH15</f>
        <v>0.20773457957905347</v>
      </c>
      <c r="U15" s="14">
        <f>'2'!AJ15</f>
        <v>0.33627664180725786</v>
      </c>
      <c r="V15" s="14">
        <f>'3'!AB15</f>
        <v>0.83582303794004498</v>
      </c>
      <c r="W15" s="14">
        <f>'8'!AB15</f>
        <v>0.77308319538584913</v>
      </c>
      <c r="X15" s="14">
        <f t="shared" si="8"/>
        <v>0.56601348289993036</v>
      </c>
      <c r="Y15" s="14">
        <f t="shared" si="9"/>
        <v>0.6260986330199092</v>
      </c>
      <c r="Z15" s="14">
        <f>'1'!BA15</f>
        <v>0.3412221843700799</v>
      </c>
      <c r="AA15" s="14">
        <f>'1'!BC15</f>
        <v>0.44829206759272688</v>
      </c>
      <c r="AB15" s="14">
        <f>'2'!AQ15</f>
        <v>0.18070106739203426</v>
      </c>
      <c r="AC15" s="14">
        <f>'2'!AS15</f>
        <v>0.29146259836162935</v>
      </c>
      <c r="AD15" s="14">
        <f>'3'!AI15</f>
        <v>0.51008248874141127</v>
      </c>
      <c r="AE15" s="14">
        <f>'8'!AK15</f>
        <v>0.6205562683402982</v>
      </c>
      <c r="AF15" s="14">
        <f t="shared" si="1"/>
        <v>0.41314050221095588</v>
      </c>
      <c r="AG15" s="14">
        <f t="shared" si="10"/>
        <v>0.46759835575901643</v>
      </c>
      <c r="AH15" s="14">
        <f>'1'!BM15</f>
        <v>0.28882283455336577</v>
      </c>
      <c r="AI15" s="14">
        <f>'1'!BO15</f>
        <v>0.38697074687775229</v>
      </c>
      <c r="AJ15" s="14">
        <f>'2'!AZ15</f>
        <v>0.21912004671791413</v>
      </c>
      <c r="AK15" s="14">
        <f>'2'!BB15</f>
        <v>0.35397443655132993</v>
      </c>
      <c r="AL15" s="14">
        <f>'3'!AP15</f>
        <v>0.59970088429414625</v>
      </c>
      <c r="AM15" s="14">
        <f>'8'!AT15</f>
        <v>0.7523341965083733</v>
      </c>
      <c r="AN15" s="14">
        <f t="shared" si="11"/>
        <v>0.46499449051844988</v>
      </c>
      <c r="AO15" s="14">
        <f t="shared" si="12"/>
        <v>0.52324506605790044</v>
      </c>
      <c r="AP15" s="14">
        <f>'1'!BY15</f>
        <v>0.24737094058027367</v>
      </c>
      <c r="AQ15" s="14">
        <f>'1'!CA15</f>
        <v>0.33470205184262136</v>
      </c>
      <c r="AR15" s="14">
        <f>'2'!BI15</f>
        <v>0.24018981045005644</v>
      </c>
      <c r="AS15" s="14">
        <f>'2'!BK15</f>
        <v>0.38510923640484307</v>
      </c>
      <c r="AT15" s="14">
        <f>'3'!AW15</f>
        <v>0.81324970662376583</v>
      </c>
      <c r="AU15" s="14">
        <f>'8'!BC15</f>
        <v>0.7641140668962324</v>
      </c>
      <c r="AV15" s="14">
        <f t="shared" si="13"/>
        <v>0.51623113113758212</v>
      </c>
      <c r="AW15" s="14">
        <f t="shared" si="14"/>
        <v>0.57429376544186561</v>
      </c>
      <c r="AX15" s="14">
        <f>'1'!CK15</f>
        <v>0.38777831626470033</v>
      </c>
      <c r="AY15" s="14">
        <f>'1'!CM15</f>
        <v>0.49891974325506627</v>
      </c>
      <c r="AZ15" s="14">
        <f>'2'!BR15</f>
        <v>0.22246787059231027</v>
      </c>
      <c r="BA15" s="14">
        <f>'2'!BT15</f>
        <v>0.3590574598745423</v>
      </c>
      <c r="BB15" s="14">
        <f>'3'!BD15</f>
        <v>0.58768642912986024</v>
      </c>
      <c r="BC15" s="14">
        <f>'8'!BL15</f>
        <v>0.7130993198146538</v>
      </c>
      <c r="BD15" s="14">
        <f t="shared" si="15"/>
        <v>0.47775798395038116</v>
      </c>
      <c r="BE15" s="14">
        <f t="shared" si="16"/>
        <v>0.53969073801853074</v>
      </c>
      <c r="BF15" s="14">
        <f>'1'!CW15</f>
        <v>0.36904293682374811</v>
      </c>
      <c r="BG15" s="14">
        <f>'1'!CY15</f>
        <v>0.47894863266937926</v>
      </c>
      <c r="BH15" s="14">
        <f>'2'!CA15</f>
        <v>0.26234302913177032</v>
      </c>
      <c r="BI15" s="14">
        <f>'2'!CC15</f>
        <v>0.41581721406572397</v>
      </c>
      <c r="BJ15" s="14">
        <f>'3'!BK15</f>
        <v>0.71530836373497531</v>
      </c>
      <c r="BK15" s="14">
        <f>'8'!BU15</f>
        <v>0.73234207069098134</v>
      </c>
      <c r="BL15" s="14">
        <f t="shared" si="2"/>
        <v>0.51975910009536874</v>
      </c>
      <c r="BM15" s="14">
        <f t="shared" si="17"/>
        <v>0.58560407029026496</v>
      </c>
      <c r="BN15" s="14">
        <f>'1'!DI15</f>
        <v>0.46192863296215292</v>
      </c>
      <c r="BO15" s="14">
        <f>'1'!DK15</f>
        <v>0.57319229732404442</v>
      </c>
      <c r="BP15" s="14">
        <f>'2'!CJ15</f>
        <v>0.21280432804147209</v>
      </c>
      <c r="BQ15" s="14">
        <f>'2'!CL15</f>
        <v>0.34423726541155825</v>
      </c>
      <c r="BR15" s="14">
        <f>'3'!BR15</f>
        <v>0.62115918933619274</v>
      </c>
      <c r="BS15" s="14">
        <f>'8'!CD15</f>
        <v>0.71174598857473226</v>
      </c>
      <c r="BT15" s="14">
        <f t="shared" si="18"/>
        <v>0.50190953472863753</v>
      </c>
      <c r="BU15" s="14">
        <f t="shared" si="19"/>
        <v>0.56258368516163193</v>
      </c>
      <c r="BV15" s="14">
        <f>'1'!DU15</f>
        <v>0.40764095760197155</v>
      </c>
      <c r="BW15" s="14">
        <f>'1'!DW15</f>
        <v>0.51953583071725429</v>
      </c>
      <c r="BX15" s="14">
        <f>'2'!CS15</f>
        <v>0.26276729741786575</v>
      </c>
      <c r="BY15" s="14">
        <f>'2'!CU15</f>
        <v>0.41638669732557315</v>
      </c>
      <c r="BZ15" s="14">
        <f>'3'!BY15</f>
        <v>0.46848068101719115</v>
      </c>
      <c r="CA15" s="14">
        <f>'8'!CM15</f>
        <v>0.73942366947667582</v>
      </c>
      <c r="CB15" s="14">
        <f t="shared" si="20"/>
        <v>0.46957815137842607</v>
      </c>
      <c r="CC15" s="14">
        <f t="shared" si="21"/>
        <v>0.53595671963417357</v>
      </c>
      <c r="CD15" s="14">
        <f>'1'!EG15</f>
        <v>0.315405214544343</v>
      </c>
      <c r="CE15" s="14">
        <f>'1'!EI15</f>
        <v>0.41869577092153276</v>
      </c>
      <c r="CF15" s="14">
        <f>'2'!DB15</f>
        <v>0.25669737827226202</v>
      </c>
      <c r="CG15" s="14">
        <f>'2'!DD15</f>
        <v>0.4081746691533254</v>
      </c>
      <c r="CH15" s="14">
        <f>'3'!CF15</f>
        <v>0.77264255019351658</v>
      </c>
      <c r="CI15" s="14">
        <f>'8'!CV15</f>
        <v>0.78954073596065844</v>
      </c>
      <c r="CJ15" s="14">
        <f t="shared" si="3"/>
        <v>0.53357146974269498</v>
      </c>
      <c r="CK15" s="14">
        <f t="shared" si="22"/>
        <v>0.59726343155725825</v>
      </c>
      <c r="CL15" s="14">
        <f>'1'!ES15</f>
        <v>0.29787327912729694</v>
      </c>
      <c r="CM15" s="14">
        <f>'1'!EU15</f>
        <v>0.3979210873667729</v>
      </c>
      <c r="CN15" s="14">
        <f>'2'!DK15</f>
        <v>0.14111467429528715</v>
      </c>
      <c r="CO15" s="14">
        <f>'2'!DM15</f>
        <v>0.2172933953408622</v>
      </c>
      <c r="CP15" s="14">
        <f>'3'!CM15</f>
        <v>0.54925289260541954</v>
      </c>
      <c r="CQ15" s="14">
        <f>'8'!DE15</f>
        <v>0.69779298228411246</v>
      </c>
      <c r="CR15" s="14">
        <f t="shared" si="23"/>
        <v>0.42150845707802903</v>
      </c>
      <c r="CS15" s="14">
        <f t="shared" si="24"/>
        <v>0.46556508939929175</v>
      </c>
      <c r="CT15" s="14">
        <f>'1'!FE15</f>
        <v>0.30900298154116962</v>
      </c>
      <c r="CU15" s="14">
        <f>'1'!FG15</f>
        <v>0.41117487389450164</v>
      </c>
      <c r="CV15" s="14">
        <f>'2'!DT15</f>
        <v>0.15222413954424249</v>
      </c>
      <c r="CW15" s="14">
        <f>'2'!DV15</f>
        <v>0.23928181075871655</v>
      </c>
      <c r="CX15" s="14">
        <f>'3'!CT15</f>
        <v>0.61754713541020911</v>
      </c>
      <c r="CY15" s="14">
        <f>'8'!DN15</f>
        <v>0.80003495800046553</v>
      </c>
      <c r="CZ15" s="14">
        <f t="shared" si="4"/>
        <v>0.46970230362402171</v>
      </c>
      <c r="DA15" s="14">
        <f t="shared" si="25"/>
        <v>0.51700969451597323</v>
      </c>
      <c r="DB15" s="14">
        <f>'1'!FQ15</f>
        <v>0.20766939859089154</v>
      </c>
      <c r="DC15" s="14">
        <f>'1'!FS15</f>
        <v>0.2810362791794721</v>
      </c>
      <c r="DD15" s="14">
        <f>'2'!EC15</f>
        <v>0.16878718409357624</v>
      </c>
      <c r="DE15" s="14">
        <f>'2'!EE15</f>
        <v>0.27031257791160501</v>
      </c>
      <c r="DF15" s="14">
        <f>'3'!DA15</f>
        <v>0.42659073245991463</v>
      </c>
      <c r="DG15" s="14">
        <f>'8'!DW15</f>
        <v>0.72375440663560142</v>
      </c>
      <c r="DH15" s="14">
        <f t="shared" si="5"/>
        <v>0.38170043044499596</v>
      </c>
      <c r="DI15" s="14">
        <f t="shared" si="26"/>
        <v>0.42542349904664833</v>
      </c>
      <c r="DJ15" s="14">
        <f>'1'!GC15</f>
        <v>0.51651340057289263</v>
      </c>
      <c r="DK15" s="14">
        <f>'1'!GE15</f>
        <v>0.62358222654279072</v>
      </c>
      <c r="DL15" s="14">
        <f>'2'!EL15</f>
        <v>0.31270069175698612</v>
      </c>
      <c r="DM15" s="14">
        <f>'2'!EN15</f>
        <v>0.47911986450318728</v>
      </c>
      <c r="DN15" s="14">
        <f>'3'!DH15</f>
        <v>0.17274882206976341</v>
      </c>
      <c r="DO15" s="14">
        <f>'8'!EF15</f>
        <v>0.31766278890785893</v>
      </c>
      <c r="DP15" s="14">
        <f t="shared" si="6"/>
        <v>0.32990642582687529</v>
      </c>
      <c r="DQ15" s="14">
        <f t="shared" si="27"/>
        <v>0.39827842550590009</v>
      </c>
    </row>
    <row r="16" spans="1:170" ht="12.75" customHeight="1">
      <c r="A16" s="6">
        <v>1992</v>
      </c>
      <c r="B16" s="14">
        <f>'1'!Q16</f>
        <v>0.40592773144617894</v>
      </c>
      <c r="C16" s="14">
        <f>'1'!S16</f>
        <v>0.51777944047831259</v>
      </c>
      <c r="D16" s="14">
        <f>'2'!P16</f>
        <v>0.25625980220680578</v>
      </c>
      <c r="E16" s="14">
        <f>'2'!R16</f>
        <v>0.40757724514755433</v>
      </c>
      <c r="F16" s="14">
        <f>'3'!N16</f>
        <v>0.39589338006380315</v>
      </c>
      <c r="G16" s="14">
        <f>'8'!J16</f>
        <v>0.63673031837964345</v>
      </c>
      <c r="H16" s="14">
        <f t="shared" si="28"/>
        <v>0.42370280802410787</v>
      </c>
      <c r="I16" s="14">
        <f t="shared" si="29"/>
        <v>0.48949509601732843</v>
      </c>
      <c r="J16" s="14">
        <f>'1'!AC16</f>
        <v>0.28201259664694245</v>
      </c>
      <c r="K16" s="14">
        <f>'1'!AE16</f>
        <v>0.37862583401598271</v>
      </c>
      <c r="L16" s="14">
        <f>'2'!Y16</f>
        <v>0.22286897798844107</v>
      </c>
      <c r="M16" s="14">
        <f>'2'!AA16</f>
        <v>0.35966289471734153</v>
      </c>
      <c r="N16" s="14">
        <f>'3'!U16</f>
        <v>0.43221873329663713</v>
      </c>
      <c r="O16" s="14">
        <f>'8'!S16</f>
        <v>0.62784907766759745</v>
      </c>
      <c r="P16" s="14">
        <f t="shared" si="0"/>
        <v>0.39123734639990448</v>
      </c>
      <c r="Q16" s="14">
        <f t="shared" si="7"/>
        <v>0.44958913492438968</v>
      </c>
      <c r="R16" s="14">
        <f>'1'!AO16</f>
        <v>0.4622780447074854</v>
      </c>
      <c r="S16" s="14">
        <f>'1'!AQ16</f>
        <v>0.57352569142782406</v>
      </c>
      <c r="T16" s="14">
        <f>'2'!AH16</f>
        <v>0.21689613796499055</v>
      </c>
      <c r="U16" s="14">
        <f>'2'!AJ16</f>
        <v>0.35056807914688271</v>
      </c>
      <c r="V16" s="14">
        <f>'3'!AB16</f>
        <v>0.83980071650335508</v>
      </c>
      <c r="W16" s="14">
        <f>'8'!AB16</f>
        <v>0.7743287609424967</v>
      </c>
      <c r="X16" s="14">
        <f t="shared" si="8"/>
        <v>0.57332591502958197</v>
      </c>
      <c r="Y16" s="14">
        <f t="shared" si="9"/>
        <v>0.63455581200513966</v>
      </c>
      <c r="Z16" s="14">
        <f>'1'!BA16</f>
        <v>0.3436695559819124</v>
      </c>
      <c r="AA16" s="14">
        <f>'1'!BC16</f>
        <v>0.4510389461436205</v>
      </c>
      <c r="AB16" s="14">
        <f>'2'!AQ16</f>
        <v>0.1879818467404363</v>
      </c>
      <c r="AC16" s="14">
        <f>'2'!AS16</f>
        <v>0.30394656485033533</v>
      </c>
      <c r="AD16" s="14">
        <f>'3'!AI16</f>
        <v>0.50157438924125641</v>
      </c>
      <c r="AE16" s="14">
        <f>'8'!AK16</f>
        <v>0.61684296783291426</v>
      </c>
      <c r="AF16" s="14">
        <f t="shared" si="1"/>
        <v>0.41251718994912989</v>
      </c>
      <c r="AG16" s="14">
        <f t="shared" si="10"/>
        <v>0.46835071701703168</v>
      </c>
      <c r="AH16" s="14">
        <f>'1'!BM16</f>
        <v>0.2951090310686415</v>
      </c>
      <c r="AI16" s="14">
        <f>'1'!BO16</f>
        <v>0.39459322560557353</v>
      </c>
      <c r="AJ16" s="14">
        <f>'2'!AZ16</f>
        <v>0.22935420526203398</v>
      </c>
      <c r="AK16" s="14">
        <f>'2'!BB16</f>
        <v>0.36934797352895565</v>
      </c>
      <c r="AL16" s="14">
        <f>'3'!AP16</f>
        <v>0.61157663503660586</v>
      </c>
      <c r="AM16" s="14">
        <f>'8'!AT16</f>
        <v>0.75542959089765704</v>
      </c>
      <c r="AN16" s="14">
        <f t="shared" si="11"/>
        <v>0.47286736556623454</v>
      </c>
      <c r="AO16" s="14">
        <f t="shared" si="12"/>
        <v>0.53273685626719802</v>
      </c>
      <c r="AP16" s="14">
        <f>'1'!BY16</f>
        <v>0.22489283853324749</v>
      </c>
      <c r="AQ16" s="14">
        <f>'1'!CA16</f>
        <v>0.30478338291793872</v>
      </c>
      <c r="AR16" s="14">
        <f>'2'!BI16</f>
        <v>0.24386582585794386</v>
      </c>
      <c r="AS16" s="14">
        <f>'2'!BK16</f>
        <v>0.39034167136522985</v>
      </c>
      <c r="AT16" s="14">
        <f>'3'!AW16</f>
        <v>0.82812652351829841</v>
      </c>
      <c r="AU16" s="14">
        <f>'8'!BC16</f>
        <v>0.71878838670631318</v>
      </c>
      <c r="AV16" s="14">
        <f t="shared" si="13"/>
        <v>0.50391839365395075</v>
      </c>
      <c r="AW16" s="14">
        <f t="shared" si="14"/>
        <v>0.56050999112694511</v>
      </c>
      <c r="AX16" s="14">
        <f>'1'!CK16</f>
        <v>0.39642684618915802</v>
      </c>
      <c r="AY16" s="14">
        <f>'1'!CM16</f>
        <v>0.50796499354938662</v>
      </c>
      <c r="AZ16" s="14">
        <f>'2'!BR16</f>
        <v>0.22905544184654403</v>
      </c>
      <c r="BA16" s="14">
        <f>'2'!BT16</f>
        <v>0.36890603541987649</v>
      </c>
      <c r="BB16" s="14">
        <f>'3'!BD16</f>
        <v>0.62491778282737165</v>
      </c>
      <c r="BC16" s="14">
        <f>'8'!BL16</f>
        <v>0.70983548481245695</v>
      </c>
      <c r="BD16" s="14">
        <f t="shared" si="15"/>
        <v>0.49005888891888261</v>
      </c>
      <c r="BE16" s="14">
        <f t="shared" si="16"/>
        <v>0.55290607415227289</v>
      </c>
      <c r="BF16" s="14">
        <f>'1'!CW16</f>
        <v>0.3914486838595716</v>
      </c>
      <c r="BG16" s="14">
        <f>'1'!CY16</f>
        <v>0.50277160205864735</v>
      </c>
      <c r="BH16" s="14">
        <f>'2'!CA16</f>
        <v>0.2667837541291817</v>
      </c>
      <c r="BI16" s="14">
        <f>'2'!CC16</f>
        <v>0.42174489974581086</v>
      </c>
      <c r="BJ16" s="14">
        <f>'3'!BK16</f>
        <v>0.70319998184396582</v>
      </c>
      <c r="BK16" s="14">
        <f>'8'!BU16</f>
        <v>0.73329845229983814</v>
      </c>
      <c r="BL16" s="14">
        <f t="shared" si="2"/>
        <v>0.52368271803313926</v>
      </c>
      <c r="BM16" s="14">
        <f t="shared" si="17"/>
        <v>0.59025373398706549</v>
      </c>
      <c r="BN16" s="14">
        <f>'1'!DI16</f>
        <v>0.47835155570397159</v>
      </c>
      <c r="BO16" s="14">
        <f>'1'!DK16</f>
        <v>0.58870673015472008</v>
      </c>
      <c r="BP16" s="14">
        <f>'2'!CJ16</f>
        <v>0.22149906505942152</v>
      </c>
      <c r="BQ16" s="14">
        <f>'2'!CL16</f>
        <v>0.35759200224123561</v>
      </c>
      <c r="BR16" s="14">
        <f>'3'!BR16</f>
        <v>0.49322048891693304</v>
      </c>
      <c r="BS16" s="14">
        <f>'8'!CD16</f>
        <v>0.70799579956814751</v>
      </c>
      <c r="BT16" s="14">
        <f t="shared" si="18"/>
        <v>0.47526672731211839</v>
      </c>
      <c r="BU16" s="14">
        <f t="shared" si="19"/>
        <v>0.53687875522025907</v>
      </c>
      <c r="BV16" s="14">
        <f>'1'!DU16</f>
        <v>0.41627005578688953</v>
      </c>
      <c r="BW16" s="14">
        <f>'1'!DW16</f>
        <v>0.52832128842502935</v>
      </c>
      <c r="BX16" s="14">
        <f>'2'!CS16</f>
        <v>0.26617265324774059</v>
      </c>
      <c r="BY16" s="14">
        <f>'2'!CU16</f>
        <v>0.42093347338134096</v>
      </c>
      <c r="BZ16" s="14">
        <f>'3'!BY16</f>
        <v>0.37535894215453935</v>
      </c>
      <c r="CA16" s="14">
        <f>'8'!CM16</f>
        <v>0.76252972575292721</v>
      </c>
      <c r="CB16" s="14">
        <f t="shared" si="20"/>
        <v>0.45508284423552414</v>
      </c>
      <c r="CC16" s="14">
        <f t="shared" si="21"/>
        <v>0.52178585742845918</v>
      </c>
      <c r="CD16" s="14">
        <f>'1'!EG16</f>
        <v>0.33644401884665165</v>
      </c>
      <c r="CE16" s="14">
        <f>'1'!EI16</f>
        <v>0.44290043864207701</v>
      </c>
      <c r="CF16" s="14">
        <f>'2'!DB16</f>
        <v>0.26427242786019095</v>
      </c>
      <c r="CG16" s="14">
        <f>'2'!DD16</f>
        <v>0.41840159769497559</v>
      </c>
      <c r="CH16" s="14">
        <f>'3'!CF16</f>
        <v>0.75881631107493441</v>
      </c>
      <c r="CI16" s="14">
        <f>'8'!CV16</f>
        <v>0.78837623891425979</v>
      </c>
      <c r="CJ16" s="14">
        <f t="shared" si="3"/>
        <v>0.53697724917400924</v>
      </c>
      <c r="CK16" s="14">
        <f t="shared" si="22"/>
        <v>0.6021236465815617</v>
      </c>
      <c r="CL16" s="14">
        <f>'1'!ES16</f>
        <v>0.31218916214422049</v>
      </c>
      <c r="CM16" s="14">
        <f>'1'!EU16</f>
        <v>0.4149270583362677</v>
      </c>
      <c r="CN16" s="14">
        <f>'2'!DK16</f>
        <v>0.14865307206235381</v>
      </c>
      <c r="CO16" s="14">
        <f>'2'!DM16</f>
        <v>0.23232223218936446</v>
      </c>
      <c r="CP16" s="14">
        <f>'3'!CM16</f>
        <v>0.52644949801951513</v>
      </c>
      <c r="CQ16" s="14">
        <f>'8'!DE16</f>
        <v>0.67622705501720692</v>
      </c>
      <c r="CR16" s="14">
        <f t="shared" si="23"/>
        <v>0.4158796968108241</v>
      </c>
      <c r="CS16" s="14">
        <f t="shared" si="24"/>
        <v>0.46248146089058856</v>
      </c>
      <c r="CT16" s="14">
        <f>'1'!FE16</f>
        <v>0.31168992825513292</v>
      </c>
      <c r="CU16" s="14">
        <f>'1'!FG16</f>
        <v>0.41434035854643236</v>
      </c>
      <c r="CV16" s="14">
        <f>'2'!DT16</f>
        <v>0.1597868901449542</v>
      </c>
      <c r="CW16" s="14">
        <f>'2'!DV16</f>
        <v>0.25369805976795579</v>
      </c>
      <c r="CX16" s="14">
        <f>'3'!CT16</f>
        <v>0.60743523853103032</v>
      </c>
      <c r="CY16" s="14">
        <f>'8'!DN16</f>
        <v>0.81279163705814361</v>
      </c>
      <c r="CZ16" s="14">
        <f t="shared" si="4"/>
        <v>0.47292592349731527</v>
      </c>
      <c r="DA16" s="14">
        <f t="shared" si="25"/>
        <v>0.52206632347589044</v>
      </c>
      <c r="DB16" s="14">
        <f>'1'!FQ16</f>
        <v>0.22452629424000747</v>
      </c>
      <c r="DC16" s="14">
        <f>'1'!FS16</f>
        <v>0.30428563734625236</v>
      </c>
      <c r="DD16" s="14">
        <f>'2'!EC16</f>
        <v>0.17560402290466198</v>
      </c>
      <c r="DE16" s="14">
        <f>'2'!EE16</f>
        <v>0.28252710204756781</v>
      </c>
      <c r="DF16" s="14">
        <f>'3'!DA16</f>
        <v>0.44950432641744831</v>
      </c>
      <c r="DG16" s="14">
        <f>'8'!DW16</f>
        <v>0.72282579597905594</v>
      </c>
      <c r="DH16" s="14">
        <f t="shared" si="5"/>
        <v>0.39311510988529341</v>
      </c>
      <c r="DI16" s="14">
        <f t="shared" si="26"/>
        <v>0.43978571544758105</v>
      </c>
      <c r="DJ16" s="14">
        <f>'1'!GC16</f>
        <v>0.52688920701094033</v>
      </c>
      <c r="DK16" s="14">
        <f>'1'!GE16</f>
        <v>0.63279479173108544</v>
      </c>
      <c r="DL16" s="14">
        <f>'2'!EL16</f>
        <v>0.31394855088261764</v>
      </c>
      <c r="DM16" s="14">
        <f>'2'!EN16</f>
        <v>0.4805879211880516</v>
      </c>
      <c r="DN16" s="14">
        <f>'3'!DH16</f>
        <v>0.17217654831993334</v>
      </c>
      <c r="DO16" s="14">
        <f>'8'!EF16</f>
        <v>0.31685223178688798</v>
      </c>
      <c r="DP16" s="14">
        <f t="shared" si="6"/>
        <v>0.33246663450009484</v>
      </c>
      <c r="DQ16" s="14">
        <f t="shared" si="27"/>
        <v>0.40060287325648963</v>
      </c>
    </row>
    <row r="17" spans="1:121" ht="12.75" customHeight="1">
      <c r="A17" s="6">
        <v>1993</v>
      </c>
      <c r="B17" s="14">
        <f>'1'!Q17</f>
        <v>0.41460700353718843</v>
      </c>
      <c r="C17" s="14">
        <f>'1'!S17</f>
        <v>0.52663596501963184</v>
      </c>
      <c r="D17" s="14">
        <f>'2'!P17</f>
        <v>0.25969783731285673</v>
      </c>
      <c r="E17" s="14">
        <f>'2'!R17</f>
        <v>0.41225144033878985</v>
      </c>
      <c r="F17" s="14">
        <f>'3'!N17</f>
        <v>0.52409734978455236</v>
      </c>
      <c r="G17" s="14">
        <f>'8'!J17</f>
        <v>0.64830450828595354</v>
      </c>
      <c r="H17" s="14">
        <f t="shared" si="28"/>
        <v>0.46167667473013779</v>
      </c>
      <c r="I17" s="14">
        <f t="shared" si="29"/>
        <v>0.52782231585723194</v>
      </c>
      <c r="J17" s="14">
        <f>'1'!AC17</f>
        <v>0.29121613247488359</v>
      </c>
      <c r="K17" s="14">
        <f>'1'!AE17</f>
        <v>0.38988179646919535</v>
      </c>
      <c r="L17" s="14">
        <f>'2'!Y17</f>
        <v>0.22467220036191907</v>
      </c>
      <c r="M17" s="14">
        <f>'2'!AA17</f>
        <v>0.36237536749788418</v>
      </c>
      <c r="N17" s="14">
        <f>'3'!U17</f>
        <v>0.40751475113656488</v>
      </c>
      <c r="O17" s="14">
        <f>'8'!S17</f>
        <v>0.6337997331877282</v>
      </c>
      <c r="P17" s="14">
        <f t="shared" si="0"/>
        <v>0.38930070429027397</v>
      </c>
      <c r="Q17" s="14">
        <f t="shared" si="7"/>
        <v>0.44839291207284315</v>
      </c>
      <c r="R17" s="14">
        <f>'1'!AO17</f>
        <v>0.4599497753494014</v>
      </c>
      <c r="S17" s="14">
        <f>'1'!AQ17</f>
        <v>0.57130139583412298</v>
      </c>
      <c r="T17" s="14">
        <f>'2'!AH17</f>
        <v>0.22592257595331025</v>
      </c>
      <c r="U17" s="14">
        <f>'2'!AJ17</f>
        <v>0.36424733359790873</v>
      </c>
      <c r="V17" s="14">
        <f>'3'!AB17</f>
        <v>0.79757853920130373</v>
      </c>
      <c r="W17" s="14">
        <f>'8'!AB17</f>
        <v>0.75708064402649633</v>
      </c>
      <c r="X17" s="14">
        <f t="shared" si="8"/>
        <v>0.56013288363262792</v>
      </c>
      <c r="Y17" s="14">
        <f t="shared" si="9"/>
        <v>0.622551978164958</v>
      </c>
      <c r="Z17" s="14">
        <f>'1'!BA17</f>
        <v>0.34236320194353131</v>
      </c>
      <c r="AA17" s="14">
        <f>'1'!BC17</f>
        <v>0.44957395435680053</v>
      </c>
      <c r="AB17" s="14">
        <f>'2'!AQ17</f>
        <v>0.19229527473002728</v>
      </c>
      <c r="AC17" s="14">
        <f>'2'!AS17</f>
        <v>0.31119332772297292</v>
      </c>
      <c r="AD17" s="14">
        <f>'3'!AI17</f>
        <v>0.51708278122139162</v>
      </c>
      <c r="AE17" s="14">
        <f>'8'!AK17</f>
        <v>0.61677547223318285</v>
      </c>
      <c r="AF17" s="14">
        <f t="shared" si="1"/>
        <v>0.41712918253203324</v>
      </c>
      <c r="AG17" s="14">
        <f t="shared" si="10"/>
        <v>0.473656383883587</v>
      </c>
      <c r="AH17" s="14">
        <f>'1'!BM17</f>
        <v>0.30773818995953656</v>
      </c>
      <c r="AI17" s="14">
        <f>'1'!BO17</f>
        <v>0.40968026087765597</v>
      </c>
      <c r="AJ17" s="14">
        <f>'2'!AZ17</f>
        <v>0.23799752949479033</v>
      </c>
      <c r="AK17" s="14">
        <f>'2'!BB17</f>
        <v>0.38196157764102517</v>
      </c>
      <c r="AL17" s="14">
        <f>'3'!AP17</f>
        <v>0.68979071339215703</v>
      </c>
      <c r="AM17" s="14">
        <f>'8'!AT17</f>
        <v>0.74631423521962736</v>
      </c>
      <c r="AN17" s="14">
        <f t="shared" si="11"/>
        <v>0.49546016701652784</v>
      </c>
      <c r="AO17" s="14">
        <f t="shared" si="12"/>
        <v>0.55693669678261637</v>
      </c>
      <c r="AP17" s="14">
        <f>'1'!BY17</f>
        <v>0.20579278910703347</v>
      </c>
      <c r="AQ17" s="14">
        <f>'1'!CA17</f>
        <v>0.27840357674420879</v>
      </c>
      <c r="AR17" s="14">
        <f>'2'!BI17</f>
        <v>0.24562057852450572</v>
      </c>
      <c r="AS17" s="14">
        <f>'2'!BK17</f>
        <v>0.39281955727077134</v>
      </c>
      <c r="AT17" s="14">
        <f>'3'!AW17</f>
        <v>0.84111699869697076</v>
      </c>
      <c r="AU17" s="14">
        <f>'8'!BC17</f>
        <v>0.67965993254174184</v>
      </c>
      <c r="AV17" s="14">
        <f t="shared" si="13"/>
        <v>0.49304757471756294</v>
      </c>
      <c r="AW17" s="14">
        <f t="shared" si="14"/>
        <v>0.5480000163134231</v>
      </c>
      <c r="AX17" s="14">
        <f>'1'!CK17</f>
        <v>0.40159294401574358</v>
      </c>
      <c r="AY17" s="14">
        <f>'1'!CM17</f>
        <v>0.51331726913173881</v>
      </c>
      <c r="AZ17" s="14">
        <f>'2'!BR17</f>
        <v>0.23564202578442828</v>
      </c>
      <c r="BA17" s="14">
        <f>'2'!BT17</f>
        <v>0.37855657111368163</v>
      </c>
      <c r="BB17" s="14">
        <f>'3'!BD17</f>
        <v>0.65736378378954075</v>
      </c>
      <c r="BC17" s="14">
        <f>'8'!BL17</f>
        <v>0.70195022517445271</v>
      </c>
      <c r="BD17" s="14">
        <f t="shared" si="15"/>
        <v>0.49913724469104132</v>
      </c>
      <c r="BE17" s="14">
        <f t="shared" si="16"/>
        <v>0.56279696230235343</v>
      </c>
      <c r="BF17" s="14">
        <f>'1'!CW17</f>
        <v>0.39677890149420958</v>
      </c>
      <c r="BG17" s="14">
        <f>'1'!CY17</f>
        <v>0.50833093281516495</v>
      </c>
      <c r="BH17" s="14">
        <f>'2'!CA17</f>
        <v>0.27177990965923621</v>
      </c>
      <c r="BI17" s="14">
        <f>'2'!CC17</f>
        <v>0.42832826259644274</v>
      </c>
      <c r="BJ17" s="14">
        <f>'3'!BK17</f>
        <v>0.69058296281629195</v>
      </c>
      <c r="BK17" s="14">
        <f>'8'!BU17</f>
        <v>0.71507386241379911</v>
      </c>
      <c r="BL17" s="14">
        <f t="shared" si="2"/>
        <v>0.51855390909588417</v>
      </c>
      <c r="BM17" s="14">
        <f t="shared" si="17"/>
        <v>0.5855790051604246</v>
      </c>
      <c r="BN17" s="14">
        <f>'1'!DI17</f>
        <v>0.47287165648429269</v>
      </c>
      <c r="BO17" s="14">
        <f>'1'!DK17</f>
        <v>0.58356501644260006</v>
      </c>
      <c r="BP17" s="14">
        <f>'2'!CJ17</f>
        <v>0.23131212930338887</v>
      </c>
      <c r="BQ17" s="14">
        <f>'2'!CL17</f>
        <v>0.37223422740970796</v>
      </c>
      <c r="BR17" s="14">
        <f>'3'!BR17</f>
        <v>0.32102219677799515</v>
      </c>
      <c r="BS17" s="14">
        <f>'8'!CD17</f>
        <v>0.71446031369535723</v>
      </c>
      <c r="BT17" s="14">
        <f t="shared" si="18"/>
        <v>0.43491657406525852</v>
      </c>
      <c r="BU17" s="14">
        <f t="shared" si="19"/>
        <v>0.49782043858141511</v>
      </c>
      <c r="BV17" s="14">
        <f>'1'!DU17</f>
        <v>0.41480288641330354</v>
      </c>
      <c r="BW17" s="14">
        <f>'1'!DW17</f>
        <v>0.52683466493849795</v>
      </c>
      <c r="BX17" s="14">
        <f>'2'!CS17</f>
        <v>0.27021612166858616</v>
      </c>
      <c r="BY17" s="14">
        <f>'2'!CU17</f>
        <v>0.42627730251207102</v>
      </c>
      <c r="BZ17" s="14">
        <f>'3'!BY17</f>
        <v>0.26103246190600926</v>
      </c>
      <c r="CA17" s="14">
        <f>'8'!CM17</f>
        <v>0.76204251544144552</v>
      </c>
      <c r="CB17" s="14">
        <f t="shared" si="20"/>
        <v>0.42702349635733611</v>
      </c>
      <c r="CC17" s="14">
        <f t="shared" si="21"/>
        <v>0.49404673619950601</v>
      </c>
      <c r="CD17" s="14">
        <f>'1'!EG17</f>
        <v>0.35077738137837172</v>
      </c>
      <c r="CE17" s="14">
        <f>'1'!EI17</f>
        <v>0.45896091881367662</v>
      </c>
      <c r="CF17" s="14">
        <f>'2'!DB17</f>
        <v>0.27031870592878354</v>
      </c>
      <c r="CG17" s="14">
        <f>'2'!DD17</f>
        <v>0.42641211215171693</v>
      </c>
      <c r="CH17" s="14">
        <f>'3'!CF17</f>
        <v>0.74413697057911643</v>
      </c>
      <c r="CI17" s="14">
        <f>'8'!CV17</f>
        <v>0.78770299809388888</v>
      </c>
      <c r="CJ17" s="14">
        <f t="shared" si="3"/>
        <v>0.53823401399504012</v>
      </c>
      <c r="CK17" s="14">
        <f t="shared" si="22"/>
        <v>0.60430324990959972</v>
      </c>
      <c r="CL17" s="14">
        <f>'1'!ES17</f>
        <v>0.30289081390483802</v>
      </c>
      <c r="CM17" s="14">
        <f>'1'!EU17</f>
        <v>0.40392477178463371</v>
      </c>
      <c r="CN17" s="14">
        <f>'2'!DK17</f>
        <v>0.15535805380582071</v>
      </c>
      <c r="CO17" s="14">
        <f>'2'!DM17</f>
        <v>0.24530797460680601</v>
      </c>
      <c r="CP17" s="14">
        <f>'3'!CM17</f>
        <v>0.50272001605054528</v>
      </c>
      <c r="CQ17" s="14">
        <f>'8'!DE17</f>
        <v>0.63326594325378771</v>
      </c>
      <c r="CR17" s="14">
        <f t="shared" si="23"/>
        <v>0.39855870675374794</v>
      </c>
      <c r="CS17" s="14">
        <f t="shared" si="24"/>
        <v>0.44630467642394317</v>
      </c>
      <c r="CT17" s="14">
        <f>'1'!FE17</f>
        <v>0.29794892362728781</v>
      </c>
      <c r="CU17" s="14">
        <f>'1'!FG17</f>
        <v>0.39801195127958555</v>
      </c>
      <c r="CV17" s="14">
        <f>'2'!DT17</f>
        <v>0.1554026235183085</v>
      </c>
      <c r="CW17" s="14">
        <f>'2'!DV17</f>
        <v>0.24539313777768967</v>
      </c>
      <c r="CX17" s="14">
        <f>'3'!CT17</f>
        <v>0.60605275676282422</v>
      </c>
      <c r="CY17" s="14">
        <f>'8'!DN17</f>
        <v>0.78295111769306835</v>
      </c>
      <c r="CZ17" s="14">
        <f t="shared" si="4"/>
        <v>0.4605888554003722</v>
      </c>
      <c r="DA17" s="14">
        <f t="shared" si="25"/>
        <v>0.50810224087829192</v>
      </c>
      <c r="DB17" s="14">
        <f>'1'!FQ17</f>
        <v>0.23948038851336095</v>
      </c>
      <c r="DC17" s="14">
        <f>'1'!FS17</f>
        <v>0.32433293314513423</v>
      </c>
      <c r="DD17" s="14">
        <f>'2'!EC17</f>
        <v>0.18340320456631742</v>
      </c>
      <c r="DE17" s="14">
        <f>'2'!EE17</f>
        <v>0.29613350725831694</v>
      </c>
      <c r="DF17" s="14">
        <f>'3'!DA17</f>
        <v>0.47099501266649807</v>
      </c>
      <c r="DG17" s="14">
        <f>'8'!DW17</f>
        <v>0.72957730868052051</v>
      </c>
      <c r="DH17" s="14">
        <f t="shared" si="5"/>
        <v>0.40586397860667422</v>
      </c>
      <c r="DI17" s="14">
        <f t="shared" si="26"/>
        <v>0.45525969043761749</v>
      </c>
      <c r="DJ17" s="14">
        <f>'1'!GC17</f>
        <v>0.53928015771769011</v>
      </c>
      <c r="DK17" s="14">
        <f>'1'!GE17</f>
        <v>0.64365257383412555</v>
      </c>
      <c r="DL17" s="14">
        <f>'2'!EL17</f>
        <v>0.32063645516620881</v>
      </c>
      <c r="DM17" s="14">
        <f>'2'!EN17</f>
        <v>0.48838090145456647</v>
      </c>
      <c r="DN17" s="14">
        <f>'3'!DH17</f>
        <v>0.1715001242787173</v>
      </c>
      <c r="DO17" s="14">
        <f>'8'!EF17</f>
        <v>0.33312818823164025</v>
      </c>
      <c r="DP17" s="14">
        <f t="shared" si="6"/>
        <v>0.34113623134856408</v>
      </c>
      <c r="DQ17" s="14">
        <f t="shared" si="27"/>
        <v>0.40916544694976242</v>
      </c>
    </row>
    <row r="18" spans="1:121" ht="12.75" customHeight="1">
      <c r="A18" s="6">
        <v>1994</v>
      </c>
      <c r="B18" s="14">
        <f>'1'!Q18</f>
        <v>0.39279775111964438</v>
      </c>
      <c r="C18" s="14">
        <f>'1'!S18</f>
        <v>0.5041824968048797</v>
      </c>
      <c r="D18" s="14">
        <f>'2'!P18</f>
        <v>0.27610268290499984</v>
      </c>
      <c r="E18" s="14">
        <f>'2'!R18</f>
        <v>0.43395287379743075</v>
      </c>
      <c r="F18" s="14">
        <f>'3'!N18</f>
        <v>0.50918172667573125</v>
      </c>
      <c r="G18" s="14">
        <f>'8'!J18</f>
        <v>0.65623796192224915</v>
      </c>
      <c r="H18" s="14">
        <f t="shared" si="28"/>
        <v>0.45858003065565617</v>
      </c>
      <c r="I18" s="14">
        <f t="shared" si="29"/>
        <v>0.52588876480007274</v>
      </c>
      <c r="J18" s="14">
        <f>'1'!AC18</f>
        <v>0.30653999121623171</v>
      </c>
      <c r="K18" s="14">
        <f>'1'!AE18</f>
        <v>0.40826163100559071</v>
      </c>
      <c r="L18" s="14">
        <f>'2'!Y18</f>
        <v>0.22629700644865156</v>
      </c>
      <c r="M18" s="14">
        <f>'2'!AA18</f>
        <v>0.36480649490790651</v>
      </c>
      <c r="N18" s="14">
        <f>'3'!U18</f>
        <v>0.38150513492707955</v>
      </c>
      <c r="O18" s="14">
        <f>'8'!S18</f>
        <v>0.64966880190468712</v>
      </c>
      <c r="P18" s="14">
        <f t="shared" si="0"/>
        <v>0.39100273362416249</v>
      </c>
      <c r="Q18" s="14">
        <f t="shared" si="7"/>
        <v>0.451060515686316</v>
      </c>
      <c r="R18" s="14">
        <f>'1'!AO18</f>
        <v>0.46699445882355523</v>
      </c>
      <c r="S18" s="14">
        <f>'1'!AQ18</f>
        <v>0.578011677536028</v>
      </c>
      <c r="T18" s="14">
        <f>'2'!AH18</f>
        <v>0.23424241892659789</v>
      </c>
      <c r="U18" s="14">
        <f>'2'!AJ18</f>
        <v>0.37652194893336954</v>
      </c>
      <c r="V18" s="14">
        <f>'3'!AB18</f>
        <v>0.74935299170753833</v>
      </c>
      <c r="W18" s="14">
        <f>'8'!AB18</f>
        <v>0.73878944091302123</v>
      </c>
      <c r="X18" s="14">
        <f t="shared" si="8"/>
        <v>0.54734482759267822</v>
      </c>
      <c r="Y18" s="14">
        <f t="shared" si="9"/>
        <v>0.61066901477248925</v>
      </c>
      <c r="Z18" s="14">
        <f>'1'!BA18</f>
        <v>0.34180938393405147</v>
      </c>
      <c r="AA18" s="14">
        <f>'1'!BC18</f>
        <v>0.44895203178922999</v>
      </c>
      <c r="AB18" s="14">
        <f>'2'!AQ18</f>
        <v>0.20299706830431838</v>
      </c>
      <c r="AC18" s="14">
        <f>'2'!AS18</f>
        <v>0.32871734261117452</v>
      </c>
      <c r="AD18" s="14">
        <f>'3'!AI18</f>
        <v>0.50387558558726209</v>
      </c>
      <c r="AE18" s="14">
        <f>'8'!AK18</f>
        <v>0.63206970612588409</v>
      </c>
      <c r="AF18" s="14">
        <f t="shared" si="1"/>
        <v>0.42018793598787896</v>
      </c>
      <c r="AG18" s="14">
        <f t="shared" si="10"/>
        <v>0.47840366652838762</v>
      </c>
      <c r="AH18" s="14">
        <f>'1'!BM18</f>
        <v>0.35673185199126844</v>
      </c>
      <c r="AI18" s="14">
        <f>'1'!BO18</f>
        <v>0.46553459444374667</v>
      </c>
      <c r="AJ18" s="14">
        <f>'2'!AZ18</f>
        <v>0.24299970237174587</v>
      </c>
      <c r="AK18" s="14">
        <f>'2'!BB18</f>
        <v>0.38911392177451365</v>
      </c>
      <c r="AL18" s="14">
        <f>'3'!AP18</f>
        <v>0.75428237824222855</v>
      </c>
      <c r="AM18" s="14">
        <f>'8'!AT18</f>
        <v>0.78103029337232843</v>
      </c>
      <c r="AN18" s="14">
        <f t="shared" si="11"/>
        <v>0.53376105649439287</v>
      </c>
      <c r="AO18" s="14">
        <f t="shared" si="12"/>
        <v>0.59749029695820433</v>
      </c>
      <c r="AP18" s="14">
        <f>'1'!BY18</f>
        <v>0.21664618570661642</v>
      </c>
      <c r="AQ18" s="14">
        <f>'1'!CA18</f>
        <v>0.29350549826451061</v>
      </c>
      <c r="AR18" s="14">
        <f>'2'!BI18</f>
        <v>0.24215029321942305</v>
      </c>
      <c r="AS18" s="14">
        <f>'2'!BK18</f>
        <v>0.38790682961441952</v>
      </c>
      <c r="AT18" s="14">
        <f>'3'!AW18</f>
        <v>0.85243122520880432</v>
      </c>
      <c r="AU18" s="14">
        <f>'8'!BC18</f>
        <v>0.68848585508789384</v>
      </c>
      <c r="AV18" s="14">
        <f t="shared" si="13"/>
        <v>0.49992838980568444</v>
      </c>
      <c r="AW18" s="14">
        <f t="shared" si="14"/>
        <v>0.55558235204390705</v>
      </c>
      <c r="AX18" s="14">
        <f>'1'!CK18</f>
        <v>0.40886366889825643</v>
      </c>
      <c r="AY18" s="14">
        <f>'1'!CM18</f>
        <v>0.52078687591608364</v>
      </c>
      <c r="AZ18" s="14">
        <f>'2'!BR18</f>
        <v>0.24486817288879231</v>
      </c>
      <c r="BA18" s="14">
        <f>'2'!BT18</f>
        <v>0.39175864016809347</v>
      </c>
      <c r="BB18" s="14">
        <f>'3'!BD18</f>
        <v>0.68563606221894147</v>
      </c>
      <c r="BC18" s="14">
        <f>'8'!BL18</f>
        <v>0.69395284823759806</v>
      </c>
      <c r="BD18" s="14">
        <f t="shared" si="15"/>
        <v>0.50833018806089703</v>
      </c>
      <c r="BE18" s="14">
        <f t="shared" si="16"/>
        <v>0.5730336066351791</v>
      </c>
      <c r="BF18" s="14">
        <f>'1'!CW18</f>
        <v>0.41362727998337506</v>
      </c>
      <c r="BG18" s="14">
        <f>'1'!CY18</f>
        <v>0.52564137317624049</v>
      </c>
      <c r="BH18" s="14">
        <f>'2'!CA18</f>
        <v>0.27911318778663458</v>
      </c>
      <c r="BI18" s="14">
        <f>'2'!CC18</f>
        <v>0.43783172031583989</v>
      </c>
      <c r="BJ18" s="14">
        <f>'3'!BK18</f>
        <v>0.67743257050004868</v>
      </c>
      <c r="BK18" s="14">
        <f>'8'!BU18</f>
        <v>0.70487519291538614</v>
      </c>
      <c r="BL18" s="14">
        <f t="shared" si="2"/>
        <v>0.51876205779636109</v>
      </c>
      <c r="BM18" s="14">
        <f t="shared" si="17"/>
        <v>0.58644521422687879</v>
      </c>
      <c r="BN18" s="14">
        <f>'1'!DI18</f>
        <v>0.47955602574569633</v>
      </c>
      <c r="BO18" s="14">
        <f>'1'!DK18</f>
        <v>0.58983223040308286</v>
      </c>
      <c r="BP18" s="14">
        <f>'2'!CJ18</f>
        <v>0.24039245437758372</v>
      </c>
      <c r="BQ18" s="14">
        <f>'2'!CL18</f>
        <v>0.38539915891985188</v>
      </c>
      <c r="BR18" s="14">
        <f>'3'!BR18</f>
        <v>0.36200963623758448</v>
      </c>
      <c r="BS18" s="14">
        <f>'8'!CD18</f>
        <v>0.7058190033938363</v>
      </c>
      <c r="BT18" s="14">
        <f t="shared" si="18"/>
        <v>0.44694427993867519</v>
      </c>
      <c r="BU18" s="14">
        <f t="shared" si="19"/>
        <v>0.51076500723858886</v>
      </c>
      <c r="BV18" s="14">
        <f>'1'!DU18</f>
        <v>0.4273023603303111</v>
      </c>
      <c r="BW18" s="14">
        <f>'1'!DW18</f>
        <v>0.53940790749822798</v>
      </c>
      <c r="BX18" s="14">
        <f>'2'!CS18</f>
        <v>0.25696028883647209</v>
      </c>
      <c r="BY18" s="14">
        <f>'2'!CU18</f>
        <v>0.40853326710827409</v>
      </c>
      <c r="BZ18" s="14">
        <f>'3'!BY18</f>
        <v>0.48150280178400967</v>
      </c>
      <c r="CA18" s="14">
        <f>'8'!CM18</f>
        <v>0.75390325826117555</v>
      </c>
      <c r="CB18" s="14">
        <f t="shared" si="20"/>
        <v>0.4799171773029921</v>
      </c>
      <c r="CC18" s="14">
        <f t="shared" si="21"/>
        <v>0.54583680866292184</v>
      </c>
      <c r="CD18" s="14">
        <f>'1'!EG18</f>
        <v>0.36690126784929361</v>
      </c>
      <c r="CE18" s="14">
        <f>'1'!EI18</f>
        <v>0.47663199766830272</v>
      </c>
      <c r="CF18" s="14">
        <f>'2'!DB18</f>
        <v>0.2790613163990906</v>
      </c>
      <c r="CG18" s="14">
        <f>'2'!DD18</f>
        <v>0.43776515006916489</v>
      </c>
      <c r="CH18" s="14">
        <f>'3'!CF18</f>
        <v>0.72854512851652298</v>
      </c>
      <c r="CI18" s="14">
        <f>'8'!CV18</f>
        <v>0.79193290569444641</v>
      </c>
      <c r="CJ18" s="14">
        <f t="shared" si="3"/>
        <v>0.54161015461483841</v>
      </c>
      <c r="CK18" s="14">
        <f t="shared" si="22"/>
        <v>0.60871879548710917</v>
      </c>
      <c r="CL18" s="14">
        <f>'1'!ES18</f>
        <v>0.30377601071446525</v>
      </c>
      <c r="CM18" s="14">
        <f>'1'!EU18</f>
        <v>0.40497905300832743</v>
      </c>
      <c r="CN18" s="14">
        <f>'2'!DK18</f>
        <v>0.16138061107153481</v>
      </c>
      <c r="CO18" s="14">
        <f>'2'!DM18</f>
        <v>0.25668196909677238</v>
      </c>
      <c r="CP18" s="14">
        <f>'3'!CM18</f>
        <v>0.47802364550490495</v>
      </c>
      <c r="CQ18" s="14">
        <f>'8'!DE18</f>
        <v>0.61967625328101339</v>
      </c>
      <c r="CR18" s="14">
        <f t="shared" si="23"/>
        <v>0.39071413014297962</v>
      </c>
      <c r="CS18" s="14">
        <f t="shared" si="24"/>
        <v>0.43984023022275454</v>
      </c>
      <c r="CT18" s="14">
        <f>'1'!FE18</f>
        <v>0.29925659357950019</v>
      </c>
      <c r="CU18" s="14">
        <f>'1'!FG18</f>
        <v>0.39958100919471184</v>
      </c>
      <c r="CV18" s="14">
        <f>'2'!DT18</f>
        <v>0.15338375761151576</v>
      </c>
      <c r="CW18" s="14">
        <f>'2'!DV18</f>
        <v>0.24152038888329094</v>
      </c>
      <c r="CX18" s="14">
        <f>'3'!CT18</f>
        <v>0.60451154436186627</v>
      </c>
      <c r="CY18" s="14">
        <f>'8'!DN18</f>
        <v>0.7841596492121089</v>
      </c>
      <c r="CZ18" s="14">
        <f t="shared" si="4"/>
        <v>0.46032788619124776</v>
      </c>
      <c r="DA18" s="14">
        <f t="shared" si="25"/>
        <v>0.5074431479129945</v>
      </c>
      <c r="DB18" s="14">
        <f>'1'!FQ18</f>
        <v>0.25678101894646332</v>
      </c>
      <c r="DC18" s="14">
        <f>'1'!FS18</f>
        <v>0.34688626359036417</v>
      </c>
      <c r="DD18" s="14">
        <f>'2'!EC18</f>
        <v>0.18957725021266603</v>
      </c>
      <c r="DE18" s="14">
        <f>'2'!EE18</f>
        <v>0.30663959151461162</v>
      </c>
      <c r="DF18" s="14">
        <f>'3'!DA18</f>
        <v>0.49114697813813318</v>
      </c>
      <c r="DG18" s="14">
        <f>'8'!DW18</f>
        <v>0.74145514738845153</v>
      </c>
      <c r="DH18" s="14">
        <f t="shared" si="5"/>
        <v>0.41974009867142847</v>
      </c>
      <c r="DI18" s="14">
        <f t="shared" si="26"/>
        <v>0.47153199515789013</v>
      </c>
      <c r="DJ18" s="14">
        <f>'1'!GC18</f>
        <v>0.55720717762847383</v>
      </c>
      <c r="DK18" s="14">
        <f>'1'!GE18</f>
        <v>0.65909247445734465</v>
      </c>
      <c r="DL18" s="14">
        <f>'2'!EL18</f>
        <v>0.32471547651401378</v>
      </c>
      <c r="DM18" s="14">
        <f>'2'!EN18</f>
        <v>0.49307298098424829</v>
      </c>
      <c r="DN18" s="14">
        <f>'3'!DH18</f>
        <v>0.1707187366694187</v>
      </c>
      <c r="DO18" s="14">
        <f>'8'!EF18</f>
        <v>0.36163738168695797</v>
      </c>
      <c r="DP18" s="14">
        <f t="shared" si="6"/>
        <v>0.35356969312471609</v>
      </c>
      <c r="DQ18" s="14">
        <f t="shared" si="27"/>
        <v>0.42113039344949244</v>
      </c>
    </row>
    <row r="19" spans="1:121" ht="12.75" customHeight="1">
      <c r="A19" s="6">
        <v>1995</v>
      </c>
      <c r="B19" s="14">
        <f>'1'!Q19</f>
        <v>0.39586696360048307</v>
      </c>
      <c r="C19" s="14">
        <f>'1'!S19</f>
        <v>0.50738266861806591</v>
      </c>
      <c r="D19" s="14">
        <f>'2'!P19</f>
        <v>0.28421715688953691</v>
      </c>
      <c r="E19" s="14">
        <f>'2'!R19</f>
        <v>0.44433758951864943</v>
      </c>
      <c r="F19" s="14">
        <f>'3'!N19</f>
        <v>0.50146153079446587</v>
      </c>
      <c r="G19" s="14">
        <f>'8'!J19</f>
        <v>0.67076971354976411</v>
      </c>
      <c r="H19" s="14">
        <f t="shared" si="28"/>
        <v>0.46307884120856246</v>
      </c>
      <c r="I19" s="14">
        <f t="shared" si="29"/>
        <v>0.5309878756202363</v>
      </c>
      <c r="J19" s="14">
        <f>'1'!AC19</f>
        <v>0.31782258904907262</v>
      </c>
      <c r="K19" s="14">
        <f>'1'!AE19</f>
        <v>0.42151633334559913</v>
      </c>
      <c r="L19" s="14">
        <f>'2'!Y19</f>
        <v>0.23385411658335747</v>
      </c>
      <c r="M19" s="14">
        <f>'2'!AA19</f>
        <v>0.3759559495223363</v>
      </c>
      <c r="N19" s="14">
        <f>'3'!U19</f>
        <v>0.40806837593743739</v>
      </c>
      <c r="O19" s="14">
        <f>'8'!S19</f>
        <v>0.66637723938895976</v>
      </c>
      <c r="P19" s="14">
        <f t="shared" si="0"/>
        <v>0.40653058023970678</v>
      </c>
      <c r="Q19" s="14">
        <f t="shared" si="7"/>
        <v>0.46797947454858319</v>
      </c>
      <c r="R19" s="14">
        <f>'1'!AO19</f>
        <v>0.46349189623517478</v>
      </c>
      <c r="S19" s="14">
        <f>'1'!AQ19</f>
        <v>0.57468276527671003</v>
      </c>
      <c r="T19" s="14">
        <f>'2'!AH19</f>
        <v>0.24833601152013432</v>
      </c>
      <c r="U19" s="14">
        <f>'2'!AJ19</f>
        <v>0.39662916338711973</v>
      </c>
      <c r="V19" s="14">
        <f>'3'!AB19</f>
        <v>0.69416646971797846</v>
      </c>
      <c r="W19" s="14">
        <f>'8'!AB19</f>
        <v>0.73181092500397305</v>
      </c>
      <c r="X19" s="14">
        <f t="shared" si="8"/>
        <v>0.53445132561931508</v>
      </c>
      <c r="Y19" s="14">
        <f t="shared" si="9"/>
        <v>0.59932233084644526</v>
      </c>
      <c r="Z19" s="14">
        <f>'1'!BA19</f>
        <v>0.34235860976374949</v>
      </c>
      <c r="AA19" s="14">
        <f>'1'!BC19</f>
        <v>0.44956879955083828</v>
      </c>
      <c r="AB19" s="14">
        <f>'2'!AQ19</f>
        <v>0.20837975892096131</v>
      </c>
      <c r="AC19" s="14">
        <f>'2'!AS19</f>
        <v>0.33729702400325018</v>
      </c>
      <c r="AD19" s="14">
        <f>'3'!AI19</f>
        <v>0.48996636942032223</v>
      </c>
      <c r="AE19" s="14">
        <f>'8'!AK19</f>
        <v>0.64524104592918841</v>
      </c>
      <c r="AF19" s="14">
        <f t="shared" si="1"/>
        <v>0.42148644600855534</v>
      </c>
      <c r="AG19" s="14">
        <f t="shared" si="10"/>
        <v>0.48051830972589976</v>
      </c>
      <c r="AH19" s="14">
        <f>'1'!BM19</f>
        <v>0.36729290165051331</v>
      </c>
      <c r="AI19" s="14">
        <f>'1'!BO19</f>
        <v>0.47705615312874472</v>
      </c>
      <c r="AJ19" s="14">
        <f>'2'!AZ19</f>
        <v>0.2454120044294705</v>
      </c>
      <c r="AK19" s="14">
        <f>'2'!BB19</f>
        <v>0.39252569395862752</v>
      </c>
      <c r="AL19" s="14">
        <f>'3'!AP19</f>
        <v>0.80769805597344313</v>
      </c>
      <c r="AM19" s="14">
        <f>'8'!AT19</f>
        <v>0.80537825728947687</v>
      </c>
      <c r="AN19" s="14">
        <f t="shared" si="11"/>
        <v>0.55644530483572596</v>
      </c>
      <c r="AO19" s="14">
        <f t="shared" si="12"/>
        <v>0.6206645400875731</v>
      </c>
      <c r="AP19" s="14">
        <f>'1'!BY19</f>
        <v>0.2346347711789192</v>
      </c>
      <c r="AQ19" s="14">
        <f>'1'!CA19</f>
        <v>0.3178945513911402</v>
      </c>
      <c r="AR19" s="14">
        <f>'2'!BI19</f>
        <v>0.24971856769669273</v>
      </c>
      <c r="AS19" s="14">
        <f>'2'!BK19</f>
        <v>0.3985573440447655</v>
      </c>
      <c r="AT19" s="14">
        <f>'3'!AW19</f>
        <v>0.86225568368663874</v>
      </c>
      <c r="AU19" s="14">
        <f>'8'!BC19</f>
        <v>0.69426218283174257</v>
      </c>
      <c r="AV19" s="14">
        <f t="shared" si="13"/>
        <v>0.51021780134849837</v>
      </c>
      <c r="AW19" s="14">
        <f t="shared" si="14"/>
        <v>0.56824244048857175</v>
      </c>
      <c r="AX19" s="14">
        <f>'1'!CK19</f>
        <v>0.41895409280411838</v>
      </c>
      <c r="AY19" s="14">
        <f>'1'!CM19</f>
        <v>0.53103342896982986</v>
      </c>
      <c r="AZ19" s="14">
        <f>'2'!BR19</f>
        <v>0.25332278566993099</v>
      </c>
      <c r="BA19" s="14">
        <f>'2'!BT19</f>
        <v>0.40354810755639248</v>
      </c>
      <c r="BB19" s="14">
        <f>'3'!BD19</f>
        <v>0.68449612552161232</v>
      </c>
      <c r="BC19" s="14">
        <f>'8'!BL19</f>
        <v>0.70824260302414788</v>
      </c>
      <c r="BD19" s="14">
        <f t="shared" si="15"/>
        <v>0.51625390175495234</v>
      </c>
      <c r="BE19" s="14">
        <f t="shared" si="16"/>
        <v>0.5818300662679956</v>
      </c>
      <c r="BF19" s="14">
        <f>'1'!CW19</f>
        <v>0.42981198061643533</v>
      </c>
      <c r="BG19" s="14">
        <f>'1'!CY19</f>
        <v>0.54190751426214812</v>
      </c>
      <c r="BH19" s="14">
        <f>'2'!CA19</f>
        <v>0.28018204509747296</v>
      </c>
      <c r="BI19" s="14">
        <f>'2'!CC19</f>
        <v>0.4392014247001636</v>
      </c>
      <c r="BJ19" s="14">
        <f>'3'!BK19</f>
        <v>0.49108924159428902</v>
      </c>
      <c r="BK19" s="14">
        <f>'8'!BU19</f>
        <v>0.67211536841720709</v>
      </c>
      <c r="BL19" s="14">
        <f t="shared" si="2"/>
        <v>0.46829965893135117</v>
      </c>
      <c r="BM19" s="14">
        <f t="shared" si="17"/>
        <v>0.53607838724345203</v>
      </c>
      <c r="BN19" s="14">
        <f>'1'!DI19</f>
        <v>0.48044715155576878</v>
      </c>
      <c r="BO19" s="14">
        <f>'1'!DK19</f>
        <v>0.59066386153644679</v>
      </c>
      <c r="BP19" s="14">
        <f>'2'!CJ19</f>
        <v>0.2461249146302924</v>
      </c>
      <c r="BQ19" s="14">
        <f>'2'!CL19</f>
        <v>0.3935293871285877</v>
      </c>
      <c r="BR19" s="14">
        <f>'3'!BR19</f>
        <v>0.40033076698024805</v>
      </c>
      <c r="BS19" s="14">
        <f>'8'!CD19</f>
        <v>0.69142166118489035</v>
      </c>
      <c r="BT19" s="14">
        <f t="shared" si="18"/>
        <v>0.4545811235877999</v>
      </c>
      <c r="BU19" s="14">
        <f t="shared" si="19"/>
        <v>0.51898641920754318</v>
      </c>
      <c r="BV19" s="14">
        <f>'1'!DU19</f>
        <v>0.43054109008620561</v>
      </c>
      <c r="BW19" s="14">
        <f>'1'!DW19</f>
        <v>0.54263217960461829</v>
      </c>
      <c r="BX19" s="14">
        <f>'2'!CS19</f>
        <v>0.28238227780872693</v>
      </c>
      <c r="BY19" s="14">
        <f>'2'!CU19</f>
        <v>0.44200879247467528</v>
      </c>
      <c r="BZ19" s="14">
        <f>'3'!BY19</f>
        <v>0.61465475077007892</v>
      </c>
      <c r="CA19" s="14">
        <f>'8'!CM19</f>
        <v>0.7537975025111423</v>
      </c>
      <c r="CB19" s="14">
        <f t="shared" si="20"/>
        <v>0.5203439052940384</v>
      </c>
      <c r="CC19" s="14">
        <f t="shared" si="21"/>
        <v>0.58827330634012864</v>
      </c>
      <c r="CD19" s="14">
        <f>'1'!EG19</f>
        <v>0.37931443897465938</v>
      </c>
      <c r="CE19" s="14">
        <f>'1'!EI19</f>
        <v>0.48996239481600917</v>
      </c>
      <c r="CF19" s="14">
        <f>'2'!DB19</f>
        <v>0.29250612243324325</v>
      </c>
      <c r="CG19" s="14">
        <f>'2'!DD19</f>
        <v>0.4547202295261813</v>
      </c>
      <c r="CH19" s="14">
        <f>'3'!CF19</f>
        <v>0.71197718232573703</v>
      </c>
      <c r="CI19" s="14">
        <f>'8'!CV19</f>
        <v>0.79433864584455227</v>
      </c>
      <c r="CJ19" s="14">
        <f t="shared" si="3"/>
        <v>0.54453409739454806</v>
      </c>
      <c r="CK19" s="14">
        <f t="shared" si="22"/>
        <v>0.61274961312811993</v>
      </c>
      <c r="CL19" s="14">
        <f>'1'!ES19</f>
        <v>0.30863153693576872</v>
      </c>
      <c r="CM19" s="14">
        <f>'1'!EU19</f>
        <v>0.41073623928162345</v>
      </c>
      <c r="CN19" s="14">
        <f>'2'!DK19</f>
        <v>0.1685896323040538</v>
      </c>
      <c r="CO19" s="14">
        <f>'2'!DM19</f>
        <v>0.26995395937829775</v>
      </c>
      <c r="CP19" s="14">
        <f>'3'!CM19</f>
        <v>0.45231769517645432</v>
      </c>
      <c r="CQ19" s="14">
        <f>'8'!DE19</f>
        <v>0.61967022272301908</v>
      </c>
      <c r="CR19" s="14">
        <f t="shared" si="23"/>
        <v>0.38730227178482396</v>
      </c>
      <c r="CS19" s="14">
        <f t="shared" si="24"/>
        <v>0.43816952913984863</v>
      </c>
      <c r="CT19" s="14">
        <f>'1'!FE19</f>
        <v>0.29941584672655586</v>
      </c>
      <c r="CU19" s="14">
        <f>'1'!FG19</f>
        <v>0.39977187461377095</v>
      </c>
      <c r="CV19" s="14">
        <f>'2'!DT19</f>
        <v>0.15946119813220985</v>
      </c>
      <c r="CW19" s="14">
        <f>'2'!DV19</f>
        <v>0.25308599681327332</v>
      </c>
      <c r="CX19" s="14">
        <f>'3'!CT19</f>
        <v>0.60281134742732911</v>
      </c>
      <c r="CY19" s="14">
        <f>'8'!DN19</f>
        <v>0.78739988434942898</v>
      </c>
      <c r="CZ19" s="14">
        <f t="shared" si="4"/>
        <v>0.46227206915888097</v>
      </c>
      <c r="DA19" s="14">
        <f t="shared" si="25"/>
        <v>0.5107672758009506</v>
      </c>
      <c r="DB19" s="14">
        <f>'1'!FQ19</f>
        <v>0.2735399364766028</v>
      </c>
      <c r="DC19" s="14">
        <f>'1'!FS19</f>
        <v>0.36811461449086824</v>
      </c>
      <c r="DD19" s="14">
        <f>'2'!EC19</f>
        <v>0.1880369592884123</v>
      </c>
      <c r="DE19" s="14">
        <f>'2'!EE19</f>
        <v>0.30403984489334523</v>
      </c>
      <c r="DF19" s="14">
        <f>'3'!DA19</f>
        <v>0.62770933779017546</v>
      </c>
      <c r="DG19" s="14">
        <f>'8'!DW19</f>
        <v>0.73681177722130098</v>
      </c>
      <c r="DH19" s="14">
        <f t="shared" si="5"/>
        <v>0.45652450269412287</v>
      </c>
      <c r="DI19" s="14">
        <f t="shared" si="26"/>
        <v>0.50916889359892248</v>
      </c>
      <c r="DJ19" s="14">
        <f>'1'!GC19</f>
        <v>0.56443928385149411</v>
      </c>
      <c r="DK19" s="14">
        <f>'1'!GE19</f>
        <v>0.66523370786107738</v>
      </c>
      <c r="DL19" s="14">
        <f>'2'!EL19</f>
        <v>0.32941832436464696</v>
      </c>
      <c r="DM19" s="14">
        <f>'2'!EN19</f>
        <v>0.49842673162783796</v>
      </c>
      <c r="DN19" s="14">
        <f>'3'!DH19</f>
        <v>0.24848515631040966</v>
      </c>
      <c r="DO19" s="14">
        <f>'8'!EF19</f>
        <v>0.38544142711171031</v>
      </c>
      <c r="DP19" s="14">
        <f t="shared" si="6"/>
        <v>0.38194604790956527</v>
      </c>
      <c r="DQ19" s="14">
        <f t="shared" si="27"/>
        <v>0.44939675572775883</v>
      </c>
    </row>
    <row r="20" spans="1:121" ht="12.75" customHeight="1">
      <c r="A20" s="6">
        <v>1996</v>
      </c>
      <c r="B20" s="14">
        <f>'1'!Q20</f>
        <v>0.39165663557697661</v>
      </c>
      <c r="C20" s="14">
        <f>'1'!S20</f>
        <v>0.50298925459250099</v>
      </c>
      <c r="D20" s="14">
        <f>'2'!P20</f>
        <v>0.29503974798360838</v>
      </c>
      <c r="E20" s="14">
        <f>'2'!R20</f>
        <v>0.45784983090722087</v>
      </c>
      <c r="F20" s="14">
        <f>'3'!N20</f>
        <v>0.48539793907261347</v>
      </c>
      <c r="G20" s="14">
        <f>'8'!J20</f>
        <v>0.68049874298170698</v>
      </c>
      <c r="H20" s="14">
        <f t="shared" si="28"/>
        <v>0.46314826640372642</v>
      </c>
      <c r="I20" s="14">
        <f t="shared" si="29"/>
        <v>0.53168394188851054</v>
      </c>
      <c r="J20" s="14">
        <f>'1'!AC20</f>
        <v>0.32943224743217653</v>
      </c>
      <c r="K20" s="14">
        <f>'1'!AE20</f>
        <v>0.43491869735764005</v>
      </c>
      <c r="L20" s="14">
        <f>'2'!Y20</f>
        <v>0.24033932904194291</v>
      </c>
      <c r="M20" s="14">
        <f>'2'!AA20</f>
        <v>0.3853231693539958</v>
      </c>
      <c r="N20" s="14">
        <f>'3'!U20</f>
        <v>0.43224365345665894</v>
      </c>
      <c r="O20" s="14">
        <f>'8'!S20</f>
        <v>0.66417029218456614</v>
      </c>
      <c r="P20" s="14">
        <f t="shared" si="0"/>
        <v>0.41654638052883619</v>
      </c>
      <c r="Q20" s="14">
        <f t="shared" si="7"/>
        <v>0.47916395308821524</v>
      </c>
      <c r="R20" s="14">
        <f>'1'!AO20</f>
        <v>0.48591869968988183</v>
      </c>
      <c r="S20" s="14">
        <f>'1'!AQ20</f>
        <v>0.59575030437433807</v>
      </c>
      <c r="T20" s="14">
        <f>'2'!AH20</f>
        <v>0.25794286453580528</v>
      </c>
      <c r="U20" s="14">
        <f>'2'!AJ20</f>
        <v>0.40987110588263947</v>
      </c>
      <c r="V20" s="14">
        <f>'3'!AB20</f>
        <v>0.72491470853512729</v>
      </c>
      <c r="W20" s="14">
        <f>'8'!AB20</f>
        <v>0.73381928524284923</v>
      </c>
      <c r="X20" s="14">
        <f t="shared" si="8"/>
        <v>0.55064888950091595</v>
      </c>
      <c r="Y20" s="14">
        <f t="shared" si="9"/>
        <v>0.61608885100873856</v>
      </c>
      <c r="Z20" s="14">
        <f>'1'!BA20</f>
        <v>0.34145745878427558</v>
      </c>
      <c r="AA20" s="14">
        <f>'1'!BC20</f>
        <v>0.44855656541067979</v>
      </c>
      <c r="AB20" s="14">
        <f>'2'!AQ20</f>
        <v>0.21602266394215675</v>
      </c>
      <c r="AC20" s="14">
        <f>'2'!AS20</f>
        <v>0.34922358893822553</v>
      </c>
      <c r="AD20" s="14">
        <f>'3'!AI20</f>
        <v>0.45033576555469634</v>
      </c>
      <c r="AE20" s="14">
        <f>'8'!AK20</f>
        <v>0.64424525133045729</v>
      </c>
      <c r="AF20" s="14">
        <f t="shared" si="1"/>
        <v>0.41301528490289646</v>
      </c>
      <c r="AG20" s="14">
        <f t="shared" si="10"/>
        <v>0.47309029280851472</v>
      </c>
      <c r="AH20" s="14">
        <f>'1'!BM20</f>
        <v>0.38608519005124226</v>
      </c>
      <c r="AI20" s="14">
        <f>'1'!BO20</f>
        <v>0.4971363099492988</v>
      </c>
      <c r="AJ20" s="14">
        <f>'2'!AZ20</f>
        <v>0.25736840803275657</v>
      </c>
      <c r="AK20" s="14">
        <f>'2'!BB20</f>
        <v>0.40908939665419553</v>
      </c>
      <c r="AL20" s="14">
        <f>'3'!AP20</f>
        <v>0.80869023596114409</v>
      </c>
      <c r="AM20" s="14">
        <f>'8'!AT20</f>
        <v>0.80585355225133126</v>
      </c>
      <c r="AN20" s="14">
        <f t="shared" si="11"/>
        <v>0.5644993465741186</v>
      </c>
      <c r="AO20" s="14">
        <f t="shared" si="12"/>
        <v>0.63019237370399239</v>
      </c>
      <c r="AP20" s="14">
        <f>'1'!BY20</f>
        <v>0.2509560348395995</v>
      </c>
      <c r="AQ20" s="14">
        <f>'1'!CA20</f>
        <v>0.33936705700397107</v>
      </c>
      <c r="AR20" s="14">
        <f>'2'!BI20</f>
        <v>0.2526681110103064</v>
      </c>
      <c r="AS20" s="14">
        <f>'2'!BK20</f>
        <v>0.40264539941031063</v>
      </c>
      <c r="AT20" s="14">
        <f>'3'!AW20</f>
        <v>0.88146759153740617</v>
      </c>
      <c r="AU20" s="14">
        <f>'8'!BC20</f>
        <v>0.70262269933645249</v>
      </c>
      <c r="AV20" s="14">
        <f t="shared" si="13"/>
        <v>0.52192860918094119</v>
      </c>
      <c r="AW20" s="14">
        <f t="shared" si="14"/>
        <v>0.58152568682203509</v>
      </c>
      <c r="AX20" s="14">
        <f>'1'!CK20</f>
        <v>0.42856090906972805</v>
      </c>
      <c r="AY20" s="14">
        <f>'1'!CM20</f>
        <v>0.54066245979835459</v>
      </c>
      <c r="AZ20" s="14">
        <f>'2'!BR20</f>
        <v>0.25325723319816013</v>
      </c>
      <c r="BA20" s="14">
        <f>'2'!BT20</f>
        <v>0.40345779542087562</v>
      </c>
      <c r="BB20" s="14">
        <f>'3'!BD20</f>
        <v>0.70383681391434472</v>
      </c>
      <c r="BC20" s="14">
        <f>'8'!BL20</f>
        <v>0.70442289473110531</v>
      </c>
      <c r="BD20" s="14">
        <f t="shared" si="15"/>
        <v>0.52251946272833449</v>
      </c>
      <c r="BE20" s="14">
        <f t="shared" si="16"/>
        <v>0.58809499096617013</v>
      </c>
      <c r="BF20" s="14">
        <f>'1'!CW20</f>
        <v>0.44462682057947472</v>
      </c>
      <c r="BG20" s="14">
        <f>'1'!CY20</f>
        <v>0.55649842584296139</v>
      </c>
      <c r="BH20" s="14">
        <f>'2'!CA20</f>
        <v>0.28273977301131992</v>
      </c>
      <c r="BI20" s="14">
        <f>'2'!CC20</f>
        <v>0.44246339990203881</v>
      </c>
      <c r="BJ20" s="14">
        <f>'3'!BK20</f>
        <v>0.65788502270012916</v>
      </c>
      <c r="BK20" s="14">
        <f>'8'!BU20</f>
        <v>0.68410387828844998</v>
      </c>
      <c r="BL20" s="14">
        <f t="shared" si="2"/>
        <v>0.51733887364484343</v>
      </c>
      <c r="BM20" s="14">
        <f t="shared" si="17"/>
        <v>0.58523768168339485</v>
      </c>
      <c r="BN20" s="14">
        <f>'1'!DI20</f>
        <v>0.48289643689013229</v>
      </c>
      <c r="BO20" s="14">
        <f>'1'!DK20</f>
        <v>0.59294495801414915</v>
      </c>
      <c r="BP20" s="14">
        <f>'2'!CJ20</f>
        <v>0.25493824305759</v>
      </c>
      <c r="BQ20" s="14">
        <f>'2'!CL20</f>
        <v>0.4057684217998746</v>
      </c>
      <c r="BR20" s="14">
        <f>'3'!BR20</f>
        <v>0.42785555773194134</v>
      </c>
      <c r="BS20" s="14">
        <f>'8'!CD20</f>
        <v>0.69075982263427138</v>
      </c>
      <c r="BT20" s="14">
        <f t="shared" si="18"/>
        <v>0.46411251507848372</v>
      </c>
      <c r="BU20" s="14">
        <f t="shared" si="19"/>
        <v>0.52933219004505916</v>
      </c>
      <c r="BV20" s="14">
        <f>'1'!DU20</f>
        <v>0.44120185807147205</v>
      </c>
      <c r="BW20" s="14">
        <f>'1'!DW20</f>
        <v>0.55314998346914812</v>
      </c>
      <c r="BX20" s="14">
        <f>'2'!CS20</f>
        <v>0.28549153753749856</v>
      </c>
      <c r="BY20" s="14">
        <f>'2'!CU20</f>
        <v>0.44594843637462461</v>
      </c>
      <c r="BZ20" s="14">
        <f>'3'!BY20</f>
        <v>0.61465475077007892</v>
      </c>
      <c r="CA20" s="14">
        <f>'8'!CM20</f>
        <v>0.75020793248891782</v>
      </c>
      <c r="CB20" s="14">
        <f t="shared" si="20"/>
        <v>0.52288901971699187</v>
      </c>
      <c r="CC20" s="14">
        <f t="shared" si="21"/>
        <v>0.5909902757756923</v>
      </c>
      <c r="CD20" s="14">
        <f>'1'!EG20</f>
        <v>0.40941684680443186</v>
      </c>
      <c r="CE20" s="14">
        <f>'1'!EI20</f>
        <v>0.52135219828860591</v>
      </c>
      <c r="CF20" s="14">
        <f>'2'!DB20</f>
        <v>0.29719050885593151</v>
      </c>
      <c r="CG20" s="14">
        <f>'2'!DD20</f>
        <v>0.46049070304903028</v>
      </c>
      <c r="CH20" s="14">
        <f>'3'!CF20</f>
        <v>0.70971325461894375</v>
      </c>
      <c r="CI20" s="14">
        <f>'8'!CV20</f>
        <v>0.79783243977557783</v>
      </c>
      <c r="CJ20" s="14">
        <f t="shared" si="3"/>
        <v>0.55353826251372129</v>
      </c>
      <c r="CK20" s="14">
        <f t="shared" si="22"/>
        <v>0.62234714893303944</v>
      </c>
      <c r="CL20" s="14">
        <f>'1'!ES20</f>
        <v>0.31563108750506286</v>
      </c>
      <c r="CM20" s="14">
        <f>'1'!EU20</f>
        <v>0.41895975943950547</v>
      </c>
      <c r="CN20" s="14">
        <f>'2'!DK20</f>
        <v>0.17937171279977429</v>
      </c>
      <c r="CO20" s="14">
        <f>'2'!DM20</f>
        <v>0.28914801216345304</v>
      </c>
      <c r="CP20" s="14">
        <f>'3'!CM20</f>
        <v>0.400742526129168</v>
      </c>
      <c r="CQ20" s="14">
        <f>'8'!DE20</f>
        <v>0.62609571710977796</v>
      </c>
      <c r="CR20" s="14">
        <f t="shared" si="23"/>
        <v>0.38046026088594576</v>
      </c>
      <c r="CS20" s="14">
        <f t="shared" si="24"/>
        <v>0.43373650371047612</v>
      </c>
      <c r="CT20" s="14">
        <f>'1'!FE20</f>
        <v>0.30703118557306158</v>
      </c>
      <c r="CU20" s="14">
        <f>'1'!FG20</f>
        <v>0.40884350933521485</v>
      </c>
      <c r="CV20" s="14">
        <f>'2'!DT20</f>
        <v>0.16027125706090556</v>
      </c>
      <c r="CW20" s="14">
        <f>'2'!DV20</f>
        <v>0.25460688500890483</v>
      </c>
      <c r="CX20" s="14">
        <f>'3'!CT20</f>
        <v>0.62903900562068782</v>
      </c>
      <c r="CY20" s="14">
        <f>'8'!DN20</f>
        <v>0.78152441450789345</v>
      </c>
      <c r="CZ20" s="14">
        <f t="shared" si="4"/>
        <v>0.4694664656906371</v>
      </c>
      <c r="DA20" s="14">
        <f t="shared" si="25"/>
        <v>0.51850345361817518</v>
      </c>
      <c r="DB20" s="14">
        <f>'1'!FQ20</f>
        <v>0.29115248483610107</v>
      </c>
      <c r="DC20" s="14">
        <f>'1'!FS20</f>
        <v>0.38980452349761835</v>
      </c>
      <c r="DD20" s="14">
        <f>'2'!EC20</f>
        <v>0.1928486626037956</v>
      </c>
      <c r="DE20" s="14">
        <f>'2'!EE20</f>
        <v>0.31211523347176795</v>
      </c>
      <c r="DF20" s="14">
        <f>'3'!DA20</f>
        <v>0.62233692434774979</v>
      </c>
      <c r="DG20" s="14">
        <f>'8'!DW20</f>
        <v>0.74284808100583699</v>
      </c>
      <c r="DH20" s="14">
        <f t="shared" si="5"/>
        <v>0.46229653819837091</v>
      </c>
      <c r="DI20" s="14">
        <f t="shared" si="26"/>
        <v>0.51677619058074331</v>
      </c>
      <c r="DJ20" s="14">
        <f>'1'!GC20</f>
        <v>0.58619009169446101</v>
      </c>
      <c r="DK20" s="14">
        <f>'1'!GE20</f>
        <v>0.68341082304909939</v>
      </c>
      <c r="DL20" s="14">
        <f>'2'!EL20</f>
        <v>0.33579522384210453</v>
      </c>
      <c r="DM20" s="14">
        <f>'2'!EN20</f>
        <v>0.50559282178316223</v>
      </c>
      <c r="DN20" s="14">
        <f>'3'!DH20</f>
        <v>0.25293388542545131</v>
      </c>
      <c r="DO20" s="14">
        <f>'8'!EF20</f>
        <v>0.39978014414479152</v>
      </c>
      <c r="DP20" s="14">
        <f t="shared" si="6"/>
        <v>0.39367483627670208</v>
      </c>
      <c r="DQ20" s="14">
        <f t="shared" si="27"/>
        <v>0.46042941860062608</v>
      </c>
    </row>
    <row r="21" spans="1:121" ht="12.75" customHeight="1">
      <c r="A21" s="6">
        <v>1997</v>
      </c>
      <c r="B21" s="14">
        <f>'1'!Q21</f>
        <v>0.42374096451774751</v>
      </c>
      <c r="C21" s="14">
        <f>'1'!S21</f>
        <v>0.53584658397913743</v>
      </c>
      <c r="D21" s="14">
        <f>'2'!P21</f>
        <v>0.31531545655259186</v>
      </c>
      <c r="E21" s="14">
        <f>'2'!R21</f>
        <v>0.48219093231880161</v>
      </c>
      <c r="F21" s="14">
        <f>'3'!N21</f>
        <v>0.48119302944634235</v>
      </c>
      <c r="G21" s="14">
        <f>'8'!J21</f>
        <v>0.68912994273618955</v>
      </c>
      <c r="H21" s="14">
        <f t="shared" si="28"/>
        <v>0.47734484831321777</v>
      </c>
      <c r="I21" s="14">
        <f t="shared" si="29"/>
        <v>0.54709012212011776</v>
      </c>
      <c r="J21" s="14">
        <f>'1'!AC21</f>
        <v>0.35591725239781968</v>
      </c>
      <c r="K21" s="14">
        <f>'1'!AE21</f>
        <v>0.46463862715094345</v>
      </c>
      <c r="L21" s="14">
        <f>'2'!Y21</f>
        <v>0.25482849334637619</v>
      </c>
      <c r="M21" s="14">
        <f>'2'!AA21</f>
        <v>0.40561790216945626</v>
      </c>
      <c r="N21" s="14">
        <f>'3'!U21</f>
        <v>0.45490863296671141</v>
      </c>
      <c r="O21" s="14">
        <f>'8'!S21</f>
        <v>0.67240174311536927</v>
      </c>
      <c r="P21" s="14">
        <f t="shared" si="0"/>
        <v>0.43451403045656911</v>
      </c>
      <c r="Q21" s="14">
        <f t="shared" si="7"/>
        <v>0.49939172635062007</v>
      </c>
      <c r="R21" s="14">
        <f>'1'!AO21</f>
        <v>0.48553169415614272</v>
      </c>
      <c r="S21" s="14">
        <f>'1'!AQ21</f>
        <v>0.59539165156849438</v>
      </c>
      <c r="T21" s="14">
        <f>'2'!AH21</f>
        <v>0.26787837138118853</v>
      </c>
      <c r="U21" s="14">
        <f>'2'!AJ21</f>
        <v>0.42319494893530579</v>
      </c>
      <c r="V21" s="14">
        <f>'3'!AB21</f>
        <v>0.75243949928682063</v>
      </c>
      <c r="W21" s="14">
        <f>'8'!AB21</f>
        <v>0.73735628985285206</v>
      </c>
      <c r="X21" s="14">
        <f t="shared" si="8"/>
        <v>0.56080146366925099</v>
      </c>
      <c r="Y21" s="14">
        <f t="shared" si="9"/>
        <v>0.62709559741086829</v>
      </c>
      <c r="Z21" s="14">
        <f>'1'!BA21</f>
        <v>0.35354371160677955</v>
      </c>
      <c r="AA21" s="14">
        <f>'1'!BC21</f>
        <v>0.46202197631648062</v>
      </c>
      <c r="AB21" s="14">
        <f>'2'!AQ21</f>
        <v>0.22698826537287567</v>
      </c>
      <c r="AC21" s="14">
        <f>'2'!AS21</f>
        <v>0.36583710079157189</v>
      </c>
      <c r="AD21" s="14">
        <f>'3'!AI21</f>
        <v>0.43495450810453196</v>
      </c>
      <c r="AE21" s="14">
        <f>'8'!AK21</f>
        <v>0.65065235566666124</v>
      </c>
      <c r="AF21" s="14">
        <f t="shared" si="1"/>
        <v>0.4165347101877121</v>
      </c>
      <c r="AG21" s="14">
        <f t="shared" si="10"/>
        <v>0.47836648521981145</v>
      </c>
      <c r="AH21" s="14">
        <f>'1'!BM21</f>
        <v>0.39749753963229939</v>
      </c>
      <c r="AI21" s="14">
        <f>'1'!BO21</f>
        <v>0.50907736658279867</v>
      </c>
      <c r="AJ21" s="14">
        <f>'2'!AZ21</f>
        <v>0.26150983090588853</v>
      </c>
      <c r="AK21" s="14">
        <f>'2'!BB21</f>
        <v>0.41469687993354026</v>
      </c>
      <c r="AL21" s="14">
        <f>'3'!AP21</f>
        <v>0.80967638405137199</v>
      </c>
      <c r="AM21" s="14">
        <f>'8'!AT21</f>
        <v>0.81762409542861314</v>
      </c>
      <c r="AN21" s="14">
        <f t="shared" si="11"/>
        <v>0.57157696250454326</v>
      </c>
      <c r="AO21" s="14">
        <f t="shared" si="12"/>
        <v>0.63776868149908106</v>
      </c>
      <c r="AP21" s="14">
        <f>'1'!BY21</f>
        <v>0.27336725950908136</v>
      </c>
      <c r="AQ21" s="14">
        <f>'1'!CA21</f>
        <v>0.3678988753380355</v>
      </c>
      <c r="AR21" s="14">
        <f>'2'!BI21</f>
        <v>0.26228190465623208</v>
      </c>
      <c r="AS21" s="14">
        <f>'2'!BK21</f>
        <v>0.41573511311340489</v>
      </c>
      <c r="AT21" s="14">
        <f>'3'!AW21</f>
        <v>0.85568000701376312</v>
      </c>
      <c r="AU21" s="14">
        <f>'8'!BC21</f>
        <v>0.72587890583970027</v>
      </c>
      <c r="AV21" s="14">
        <f t="shared" si="13"/>
        <v>0.52930201925469422</v>
      </c>
      <c r="AW21" s="14">
        <f t="shared" si="14"/>
        <v>0.591298225326226</v>
      </c>
      <c r="AX21" s="14">
        <f>'1'!CK21</f>
        <v>0.43715878809585379</v>
      </c>
      <c r="AY21" s="14">
        <f>'1'!CM21</f>
        <v>0.54917820696999353</v>
      </c>
      <c r="AZ21" s="14">
        <f>'2'!BR21</f>
        <v>0.2626752332522212</v>
      </c>
      <c r="BA21" s="14">
        <f>'2'!BT21</f>
        <v>0.41626317918311173</v>
      </c>
      <c r="BB21" s="14">
        <f>'3'!BD21</f>
        <v>0.68449612552161232</v>
      </c>
      <c r="BC21" s="14">
        <f>'8'!BL21</f>
        <v>0.70940423839694478</v>
      </c>
      <c r="BD21" s="14">
        <f t="shared" si="15"/>
        <v>0.52343359631665809</v>
      </c>
      <c r="BE21" s="14">
        <f t="shared" si="16"/>
        <v>0.58983543751791556</v>
      </c>
      <c r="BF21" s="14">
        <f>'1'!CW21</f>
        <v>0.45303812973495011</v>
      </c>
      <c r="BG21" s="14">
        <f>'1'!CY21</f>
        <v>0.56465988663548705</v>
      </c>
      <c r="BH21" s="14">
        <f>'2'!CA21</f>
        <v>0.28921693260148346</v>
      </c>
      <c r="BI21" s="14">
        <f>'2'!CC21</f>
        <v>0.45062687954145908</v>
      </c>
      <c r="BJ21" s="14">
        <f>'3'!BK21</f>
        <v>0.76128632518534667</v>
      </c>
      <c r="BK21" s="14">
        <f>'8'!BU21</f>
        <v>0.68724118149539204</v>
      </c>
      <c r="BL21" s="14">
        <f t="shared" si="2"/>
        <v>0.54769564225429312</v>
      </c>
      <c r="BM21" s="14">
        <f t="shared" si="17"/>
        <v>0.61595356821442127</v>
      </c>
      <c r="BN21" s="14">
        <f>'1'!DI21</f>
        <v>0.50062309737782662</v>
      </c>
      <c r="BO21" s="14">
        <f>'1'!DK21</f>
        <v>0.609253827949087</v>
      </c>
      <c r="BP21" s="14">
        <f>'2'!CJ21</f>
        <v>0.25675961328230318</v>
      </c>
      <c r="BQ21" s="14">
        <f>'2'!CL21</f>
        <v>0.40825957888338238</v>
      </c>
      <c r="BR21" s="14">
        <f>'3'!BR21</f>
        <v>0.4242203505175659</v>
      </c>
      <c r="BS21" s="14">
        <f>'8'!CD21</f>
        <v>0.68810898152576527</v>
      </c>
      <c r="BT21" s="14">
        <f t="shared" si="18"/>
        <v>0.46742801067586526</v>
      </c>
      <c r="BU21" s="14">
        <f t="shared" si="19"/>
        <v>0.53246068471895014</v>
      </c>
      <c r="BV21" s="14">
        <f>'1'!DU21</f>
        <v>0.4663526261394218</v>
      </c>
      <c r="BW21" s="14">
        <f>'1'!DW21</f>
        <v>0.57740275330597357</v>
      </c>
      <c r="BX21" s="14">
        <f>'2'!CS21</f>
        <v>0.29012337603902194</v>
      </c>
      <c r="BY21" s="14">
        <f>'2'!CU21</f>
        <v>0.45175839900283249</v>
      </c>
      <c r="BZ21" s="14">
        <f>'3'!BY21</f>
        <v>0.7928580823003355</v>
      </c>
      <c r="CA21" s="14">
        <f>'8'!CM21</f>
        <v>0.76840054407920555</v>
      </c>
      <c r="CB21" s="14">
        <f t="shared" si="20"/>
        <v>0.57943365713949624</v>
      </c>
      <c r="CC21" s="14">
        <f t="shared" si="21"/>
        <v>0.64760494467208674</v>
      </c>
      <c r="CD21" s="14">
        <f>'1'!EG21</f>
        <v>0.42551674583080551</v>
      </c>
      <c r="CE21" s="14">
        <f>'1'!EI21</f>
        <v>0.53762441041846742</v>
      </c>
      <c r="CF21" s="14">
        <f>'2'!DB21</f>
        <v>0.31430886143533049</v>
      </c>
      <c r="CG21" s="14">
        <f>'2'!DD21</f>
        <v>0.48101098422609589</v>
      </c>
      <c r="CH21" s="14">
        <f>'3'!CF21</f>
        <v>0.70742914001173551</v>
      </c>
      <c r="CI21" s="14">
        <f>'8'!CV21</f>
        <v>0.79171406921943432</v>
      </c>
      <c r="CJ21" s="14">
        <f t="shared" si="3"/>
        <v>0.55974220412432651</v>
      </c>
      <c r="CK21" s="14">
        <f t="shared" si="22"/>
        <v>0.62944465096893332</v>
      </c>
      <c r="CL21" s="14">
        <f>'1'!ES21</f>
        <v>0.32848802791867077</v>
      </c>
      <c r="CM21" s="14">
        <f>'1'!EU21</f>
        <v>0.43383744196056145</v>
      </c>
      <c r="CN21" s="14">
        <f>'2'!DK21</f>
        <v>0.18750565130502431</v>
      </c>
      <c r="CO21" s="14">
        <f>'2'!DM21</f>
        <v>0.30313983592801907</v>
      </c>
      <c r="CP21" s="14">
        <f>'3'!CM21</f>
        <v>0.33453635859201003</v>
      </c>
      <c r="CQ21" s="14">
        <f>'8'!DE21</f>
        <v>0.64213772337404651</v>
      </c>
      <c r="CR21" s="14">
        <f t="shared" si="23"/>
        <v>0.37316694029743791</v>
      </c>
      <c r="CS21" s="14">
        <f t="shared" si="24"/>
        <v>0.42841283996365931</v>
      </c>
      <c r="CT21" s="14">
        <f>'1'!FE21</f>
        <v>0.32163462439915597</v>
      </c>
      <c r="CU21" s="14">
        <f>'1'!FG21</f>
        <v>0.42594305735401827</v>
      </c>
      <c r="CV21" s="14">
        <f>'2'!DT21</f>
        <v>0.16689287703767433</v>
      </c>
      <c r="CW21" s="14">
        <f>'2'!DV21</f>
        <v>0.26686281311919863</v>
      </c>
      <c r="CX21" s="14">
        <f>'3'!CT21</f>
        <v>0.65377112084250033</v>
      </c>
      <c r="CY21" s="14">
        <f>'8'!DN21</f>
        <v>0.777020794312271</v>
      </c>
      <c r="CZ21" s="14">
        <f t="shared" si="4"/>
        <v>0.47982985414790036</v>
      </c>
      <c r="DA21" s="14">
        <f t="shared" si="25"/>
        <v>0.53089944640699704</v>
      </c>
      <c r="DB21" s="14">
        <f>'1'!FQ21</f>
        <v>0.31125067414662289</v>
      </c>
      <c r="DC21" s="14">
        <f>'1'!FS21</f>
        <v>0.41382377305112811</v>
      </c>
      <c r="DD21" s="14">
        <f>'2'!EC21</f>
        <v>0.19962226817041459</v>
      </c>
      <c r="DE21" s="14">
        <f>'2'!EE21</f>
        <v>0.3232594172707729</v>
      </c>
      <c r="DF21" s="14">
        <f>'3'!DA21</f>
        <v>0.66341823090082985</v>
      </c>
      <c r="DG21" s="14">
        <f>'8'!DW21</f>
        <v>0.74754732652888201</v>
      </c>
      <c r="DH21" s="14">
        <f t="shared" si="5"/>
        <v>0.48045962493668737</v>
      </c>
      <c r="DI21" s="14">
        <f t="shared" si="26"/>
        <v>0.5370121869379032</v>
      </c>
      <c r="DJ21" s="14">
        <f>'1'!GC21</f>
        <v>0.60689442290862627</v>
      </c>
      <c r="DK21" s="14">
        <f>'1'!GE21</f>
        <v>0.70031954194111823</v>
      </c>
      <c r="DL21" s="14">
        <f>'2'!EL21</f>
        <v>0.33733926194894914</v>
      </c>
      <c r="DM21" s="14">
        <f>'2'!EN21</f>
        <v>0.50731209133871058</v>
      </c>
      <c r="DN21" s="14">
        <f>'3'!DH21</f>
        <v>0.23842766942713151</v>
      </c>
      <c r="DO21" s="14">
        <f>'8'!EF21</f>
        <v>0.41219904514335459</v>
      </c>
      <c r="DP21" s="14">
        <f t="shared" si="6"/>
        <v>0.39871509985701536</v>
      </c>
      <c r="DQ21" s="14">
        <f t="shared" si="27"/>
        <v>0.46456458696257869</v>
      </c>
    </row>
    <row r="22" spans="1:121" ht="12.75" customHeight="1">
      <c r="A22" s="6">
        <v>1998</v>
      </c>
      <c r="B22" s="14">
        <f>'1'!Q22</f>
        <v>0.43283318704211382</v>
      </c>
      <c r="C22" s="14">
        <f>'1'!S22</f>
        <v>0.54490582589504599</v>
      </c>
      <c r="D22" s="14">
        <f>'2'!P22</f>
        <v>0.33910322380156455</v>
      </c>
      <c r="E22" s="14">
        <f>'2'!R22</f>
        <v>0.50926879101498301</v>
      </c>
      <c r="F22" s="14">
        <f>'3'!N22</f>
        <v>0.43256351977115404</v>
      </c>
      <c r="G22" s="14">
        <f>'8'!J22</f>
        <v>0.69199431253088561</v>
      </c>
      <c r="H22" s="14">
        <f t="shared" si="28"/>
        <v>0.47412356078642953</v>
      </c>
      <c r="I22" s="14">
        <f t="shared" si="29"/>
        <v>0.54468311230301714</v>
      </c>
      <c r="J22" s="14">
        <f>'1'!AC22</f>
        <v>0.38799580344397722</v>
      </c>
      <c r="K22" s="14">
        <f>'1'!AE22</f>
        <v>0.49914852833603762</v>
      </c>
      <c r="L22" s="14">
        <f>'2'!Y22</f>
        <v>0.26165626100248762</v>
      </c>
      <c r="M22" s="14">
        <f>'2'!AA22</f>
        <v>0.41489396073248397</v>
      </c>
      <c r="N22" s="14">
        <f>'3'!U22</f>
        <v>0.4761497093398076</v>
      </c>
      <c r="O22" s="14">
        <f>'8'!S22</f>
        <v>0.67517463467149452</v>
      </c>
      <c r="P22" s="14">
        <f t="shared" si="0"/>
        <v>0.45024410211444177</v>
      </c>
      <c r="Q22" s="14">
        <f t="shared" si="7"/>
        <v>0.51634170826995596</v>
      </c>
      <c r="R22" s="14">
        <f>'1'!AO22</f>
        <v>0.49370205584798116</v>
      </c>
      <c r="S22" s="14">
        <f>'1'!AQ22</f>
        <v>0.60292781960332475</v>
      </c>
      <c r="T22" s="14">
        <f>'2'!AH22</f>
        <v>0.27962958369319219</v>
      </c>
      <c r="U22" s="14">
        <f>'2'!AJ22</f>
        <v>0.43849394863552438</v>
      </c>
      <c r="V22" s="14">
        <f>'3'!AB22</f>
        <v>0.76963122230258274</v>
      </c>
      <c r="W22" s="14">
        <f>'8'!AB22</f>
        <v>0.73463408900357685</v>
      </c>
      <c r="X22" s="14">
        <f t="shared" si="8"/>
        <v>0.56939923771183321</v>
      </c>
      <c r="Y22" s="14">
        <f t="shared" si="9"/>
        <v>0.63642176988625221</v>
      </c>
      <c r="Z22" s="14">
        <f>'1'!BA22</f>
        <v>0.36939894384138511</v>
      </c>
      <c r="AA22" s="14">
        <f>'1'!BC22</f>
        <v>0.47933304210458816</v>
      </c>
      <c r="AB22" s="14">
        <f>'2'!AQ22</f>
        <v>0.2406980523067741</v>
      </c>
      <c r="AC22" s="14">
        <f>'2'!AS22</f>
        <v>0.38583604914775682</v>
      </c>
      <c r="AD22" s="14">
        <f>'3'!AI22</f>
        <v>0.42235969207383922</v>
      </c>
      <c r="AE22" s="14">
        <f>'8'!AK22</f>
        <v>0.65378884787306946</v>
      </c>
      <c r="AF22" s="14">
        <f t="shared" si="1"/>
        <v>0.42156138402376697</v>
      </c>
      <c r="AG22" s="14">
        <f t="shared" si="10"/>
        <v>0.48532940779981337</v>
      </c>
      <c r="AH22" s="14">
        <f>'1'!BM22</f>
        <v>0.41582654420530302</v>
      </c>
      <c r="AI22" s="14">
        <f>'1'!BO22</f>
        <v>0.52787220191687334</v>
      </c>
      <c r="AJ22" s="14">
        <f>'2'!AZ22</f>
        <v>0.2622679523340089</v>
      </c>
      <c r="AK22" s="14">
        <f>'2'!BB22</f>
        <v>0.41571637072919421</v>
      </c>
      <c r="AL22" s="14">
        <f>'3'!AP22</f>
        <v>0.81563706048775375</v>
      </c>
      <c r="AM22" s="14">
        <f>'8'!AT22</f>
        <v>0.81944367185032962</v>
      </c>
      <c r="AN22" s="14">
        <f t="shared" si="11"/>
        <v>0.57829380721934887</v>
      </c>
      <c r="AO22" s="14">
        <f t="shared" si="12"/>
        <v>0.64466732624603773</v>
      </c>
      <c r="AP22" s="14">
        <f>'1'!BY22</f>
        <v>0.2937936036437277</v>
      </c>
      <c r="AQ22" s="14">
        <f>'1'!CA22</f>
        <v>0.39300447057637133</v>
      </c>
      <c r="AR22" s="14">
        <f>'2'!BI22</f>
        <v>0.24312636517004407</v>
      </c>
      <c r="AS22" s="14">
        <f>'2'!BK22</f>
        <v>0.38929366388787406</v>
      </c>
      <c r="AT22" s="14">
        <f>'3'!AW22</f>
        <v>0.8427862147519416</v>
      </c>
      <c r="AU22" s="14">
        <f>'8'!BC22</f>
        <v>0.7396347722702078</v>
      </c>
      <c r="AV22" s="14">
        <f t="shared" si="13"/>
        <v>0.52983523895898033</v>
      </c>
      <c r="AW22" s="14">
        <f t="shared" si="14"/>
        <v>0.59117978037159868</v>
      </c>
      <c r="AX22" s="14">
        <f>'1'!CK22</f>
        <v>0.45634894802109438</v>
      </c>
      <c r="AY22" s="14">
        <f>'1'!CM22</f>
        <v>0.5678485302566797</v>
      </c>
      <c r="AZ22" s="14">
        <f>'2'!BR22</f>
        <v>0.26616293245957889</v>
      </c>
      <c r="BA22" s="14">
        <f>'2'!BT22</f>
        <v>0.42092055500435838</v>
      </c>
      <c r="BB22" s="14">
        <f>'3'!BD22</f>
        <v>0.71631884702724613</v>
      </c>
      <c r="BC22" s="14">
        <f>'8'!BL22</f>
        <v>0.71609027499795452</v>
      </c>
      <c r="BD22" s="14">
        <f t="shared" si="15"/>
        <v>0.53873025062646851</v>
      </c>
      <c r="BE22" s="14">
        <f t="shared" si="16"/>
        <v>0.60529455182155967</v>
      </c>
      <c r="BF22" s="14">
        <f>'1'!CW22</f>
        <v>0.46489049102249763</v>
      </c>
      <c r="BG22" s="14">
        <f>'1'!CY22</f>
        <v>0.57601376559113626</v>
      </c>
      <c r="BH22" s="14">
        <f>'2'!CA22</f>
        <v>0.29348566857462538</v>
      </c>
      <c r="BI22" s="14">
        <f>'2'!CC22</f>
        <v>0.45593259394892727</v>
      </c>
      <c r="BJ22" s="14">
        <f>'3'!BK22</f>
        <v>0.76128632518534667</v>
      </c>
      <c r="BK22" s="14">
        <f>'8'!BU22</f>
        <v>0.69850768625795001</v>
      </c>
      <c r="BL22" s="14">
        <f t="shared" si="2"/>
        <v>0.55454254276010495</v>
      </c>
      <c r="BM22" s="14">
        <f t="shared" si="17"/>
        <v>0.62293509274584014</v>
      </c>
      <c r="BN22" s="14">
        <f>'1'!DI22</f>
        <v>0.51255135778841898</v>
      </c>
      <c r="BO22" s="14">
        <f>'1'!DK22</f>
        <v>0.62003476692418935</v>
      </c>
      <c r="BP22" s="14">
        <f>'2'!CJ22</f>
        <v>0.25949954783347523</v>
      </c>
      <c r="BQ22" s="14">
        <f>'2'!CL22</f>
        <v>0.41198307946284024</v>
      </c>
      <c r="BR22" s="14">
        <f>'3'!BR22</f>
        <v>0.48331689838424807</v>
      </c>
      <c r="BS22" s="14">
        <f>'8'!CD22</f>
        <v>0.68937637837743948</v>
      </c>
      <c r="BT22" s="14">
        <f t="shared" si="18"/>
        <v>0.4861860455958954</v>
      </c>
      <c r="BU22" s="14">
        <f t="shared" si="19"/>
        <v>0.55117778078717927</v>
      </c>
      <c r="BV22" s="14">
        <f>'1'!DU22</f>
        <v>0.49825174310533166</v>
      </c>
      <c r="BW22" s="14">
        <f>'1'!DW22</f>
        <v>0.60709226072776679</v>
      </c>
      <c r="BX22" s="14">
        <f>'2'!CS22</f>
        <v>0.2895962082885955</v>
      </c>
      <c r="BY22" s="14">
        <f>'2'!CU22</f>
        <v>0.45110065417317635</v>
      </c>
      <c r="BZ22" s="14">
        <f>'3'!BY22</f>
        <v>0.77095666938171281</v>
      </c>
      <c r="CA22" s="14">
        <f>'8'!CM22</f>
        <v>0.76427667587790271</v>
      </c>
      <c r="CB22" s="14">
        <f t="shared" si="20"/>
        <v>0.5807703241633857</v>
      </c>
      <c r="CC22" s="14">
        <f t="shared" si="21"/>
        <v>0.64835656504013961</v>
      </c>
      <c r="CD22" s="14">
        <f>'1'!EG22</f>
        <v>0.44517951544806988</v>
      </c>
      <c r="CE22" s="14">
        <f>'1'!EI22</f>
        <v>0.55703739591068058</v>
      </c>
      <c r="CF22" s="14">
        <f>'2'!DB22</f>
        <v>0.33474218381812193</v>
      </c>
      <c r="CG22" s="14">
        <f>'2'!DD22</f>
        <v>0.5044167569182898</v>
      </c>
      <c r="CH22" s="14">
        <f>'3'!CF22</f>
        <v>0.70512465605279306</v>
      </c>
      <c r="CI22" s="14">
        <f>'8'!CV22</f>
        <v>0.79724478658012576</v>
      </c>
      <c r="CJ22" s="14">
        <f t="shared" si="3"/>
        <v>0.57057278547477774</v>
      </c>
      <c r="CK22" s="14">
        <f t="shared" si="22"/>
        <v>0.64095589886547222</v>
      </c>
      <c r="CL22" s="14">
        <f>'1'!ES22</f>
        <v>0.3459263049358533</v>
      </c>
      <c r="CM22" s="14">
        <f>'1'!EU22</f>
        <v>0.45356312587472819</v>
      </c>
      <c r="CN22" s="14">
        <f>'2'!DK22</f>
        <v>0.19381126817330172</v>
      </c>
      <c r="CO22" s="14">
        <f>'2'!DM22</f>
        <v>0.31371469117053113</v>
      </c>
      <c r="CP22" s="14">
        <f>'3'!CM22</f>
        <v>0.41363631839098963</v>
      </c>
      <c r="CQ22" s="14">
        <f>'8'!DE22</f>
        <v>0.65458122605953584</v>
      </c>
      <c r="CR22" s="14">
        <f t="shared" si="23"/>
        <v>0.40198877938992011</v>
      </c>
      <c r="CS22" s="14">
        <f t="shared" si="24"/>
        <v>0.45887384037394618</v>
      </c>
      <c r="CT22" s="14">
        <f>'1'!FE22</f>
        <v>0.35132741797672079</v>
      </c>
      <c r="CU22" s="14">
        <f>'1'!FG22</f>
        <v>0.45957053730705677</v>
      </c>
      <c r="CV22" s="14">
        <f>'2'!DT22</f>
        <v>0.17281043401411647</v>
      </c>
      <c r="CW22" s="14">
        <f>'2'!DV22</f>
        <v>0.27755876166416144</v>
      </c>
      <c r="CX22" s="14">
        <f>'3'!CT22</f>
        <v>0.66826710341507589</v>
      </c>
      <c r="CY22" s="14">
        <f>'8'!DN22</f>
        <v>0.78755026071946166</v>
      </c>
      <c r="CZ22" s="14">
        <f t="shared" si="4"/>
        <v>0.49498880403134371</v>
      </c>
      <c r="DA22" s="14">
        <f t="shared" si="25"/>
        <v>0.54823666577643893</v>
      </c>
      <c r="DB22" s="14">
        <f>'1'!FQ22</f>
        <v>0.33795145200827442</v>
      </c>
      <c r="DC22" s="14">
        <f>'1'!FS22</f>
        <v>0.44460553355589533</v>
      </c>
      <c r="DD22" s="14">
        <f>'2'!EC22</f>
        <v>0.20228311267536783</v>
      </c>
      <c r="DE22" s="14">
        <f>'2'!EE22</f>
        <v>0.32756781866740214</v>
      </c>
      <c r="DF22" s="14">
        <f>'3'!DA22</f>
        <v>0.5503465842192462</v>
      </c>
      <c r="DG22" s="14">
        <f>'8'!DW22</f>
        <v>0.75554838842639016</v>
      </c>
      <c r="DH22" s="14">
        <f t="shared" si="5"/>
        <v>0.46153238433231969</v>
      </c>
      <c r="DI22" s="14">
        <f t="shared" si="26"/>
        <v>0.5195170812172335</v>
      </c>
      <c r="DJ22" s="14">
        <f>'1'!GC22</f>
        <v>0.6389659950141291</v>
      </c>
      <c r="DK22" s="14">
        <f>'1'!GE22</f>
        <v>0.72579237651452377</v>
      </c>
      <c r="DL22" s="14">
        <f>'2'!EL22</f>
        <v>0.34170424649949471</v>
      </c>
      <c r="DM22" s="14">
        <f>'2'!EN22</f>
        <v>0.51213964228741404</v>
      </c>
      <c r="DN22" s="14">
        <f>'3'!DH22</f>
        <v>0.22844888910762212</v>
      </c>
      <c r="DO22" s="14">
        <f>'8'!EF22</f>
        <v>0.41579877563967294</v>
      </c>
      <c r="DP22" s="14">
        <f t="shared" si="6"/>
        <v>0.40622947656522967</v>
      </c>
      <c r="DQ22" s="14">
        <f t="shared" si="27"/>
        <v>0.47054492088730826</v>
      </c>
    </row>
    <row r="23" spans="1:121" ht="12.75" customHeight="1">
      <c r="A23" s="6">
        <v>1999</v>
      </c>
      <c r="B23" s="14">
        <f>'1'!Q23</f>
        <v>0.449953114454062</v>
      </c>
      <c r="C23" s="14">
        <f>'1'!S23</f>
        <v>0.56167665254626842</v>
      </c>
      <c r="D23" s="14">
        <f>'2'!P23</f>
        <v>0.35995796109780442</v>
      </c>
      <c r="E23" s="14">
        <f>'2'!R23</f>
        <v>0.53182122360457906</v>
      </c>
      <c r="F23" s="14">
        <f>'3'!N23</f>
        <v>0.46158199251784088</v>
      </c>
      <c r="G23" s="14">
        <f>'8'!J23</f>
        <v>0.70978946089232109</v>
      </c>
      <c r="H23" s="14">
        <f t="shared" si="28"/>
        <v>0.49532063224050704</v>
      </c>
      <c r="I23" s="14">
        <f t="shared" si="29"/>
        <v>0.5662173323902524</v>
      </c>
      <c r="J23" s="14">
        <f>'1'!AC23</f>
        <v>0.40754410292700555</v>
      </c>
      <c r="K23" s="14">
        <f>'1'!AE23</f>
        <v>0.51943664375136911</v>
      </c>
      <c r="L23" s="14">
        <f>'2'!Y23</f>
        <v>0.27078384413841605</v>
      </c>
      <c r="M23" s="14">
        <f>'2'!AA23</f>
        <v>0.42702289573380731</v>
      </c>
      <c r="N23" s="14">
        <f>'3'!U23</f>
        <v>0.49604829291122721</v>
      </c>
      <c r="O23" s="14">
        <f>'8'!S23</f>
        <v>0.68803097632285504</v>
      </c>
      <c r="P23" s="14">
        <f t="shared" si="0"/>
        <v>0.46560180407487595</v>
      </c>
      <c r="Q23" s="14">
        <f t="shared" si="7"/>
        <v>0.53263470217981468</v>
      </c>
      <c r="R23" s="14">
        <f>'1'!AO23</f>
        <v>0.50305387747465491</v>
      </c>
      <c r="S23" s="14">
        <f>'1'!AQ23</f>
        <v>0.61146321599210618</v>
      </c>
      <c r="T23" s="14">
        <f>'2'!AH23</f>
        <v>0.29771910593397599</v>
      </c>
      <c r="U23" s="14">
        <f>'2'!AJ23</f>
        <v>0.4611375536290917</v>
      </c>
      <c r="V23" s="14">
        <f>'3'!AB23</f>
        <v>0.73499681188041355</v>
      </c>
      <c r="W23" s="14">
        <f>'8'!AB23</f>
        <v>0.73859354889660622</v>
      </c>
      <c r="X23" s="14">
        <f t="shared" si="8"/>
        <v>0.5685908360464127</v>
      </c>
      <c r="Y23" s="14">
        <f t="shared" si="9"/>
        <v>0.63654778259955447</v>
      </c>
      <c r="Z23" s="14">
        <f>'1'!BA23</f>
        <v>0.38561345482120818</v>
      </c>
      <c r="AA23" s="14">
        <f>'1'!BC23</f>
        <v>0.49663866892199199</v>
      </c>
      <c r="AB23" s="14">
        <f>'2'!AQ23</f>
        <v>0.25306925366030675</v>
      </c>
      <c r="AC23" s="14">
        <f>'2'!AS23</f>
        <v>0.40319872100672172</v>
      </c>
      <c r="AD23" s="14">
        <f>'3'!AI23</f>
        <v>0.41755855784895812</v>
      </c>
      <c r="AE23" s="14">
        <f>'8'!AK23</f>
        <v>0.66912383567877987</v>
      </c>
      <c r="AF23" s="14">
        <f t="shared" si="1"/>
        <v>0.43134127550231327</v>
      </c>
      <c r="AG23" s="14">
        <f t="shared" si="10"/>
        <v>0.49662994586411291</v>
      </c>
      <c r="AH23" s="14">
        <f>'1'!BM23</f>
        <v>0.41562183321227592</v>
      </c>
      <c r="AI23" s="14">
        <f>'1'!BO23</f>
        <v>0.52766482837707884</v>
      </c>
      <c r="AJ23" s="14">
        <f>'2'!AZ23</f>
        <v>0.28671821317788848</v>
      </c>
      <c r="AK23" s="14">
        <f>'2'!BB23</f>
        <v>0.44749393031145407</v>
      </c>
      <c r="AL23" s="14">
        <f>'3'!AP23</f>
        <v>0.8012976632627451</v>
      </c>
      <c r="AM23" s="14">
        <f>'8'!AT23</f>
        <v>0.8193966004910973</v>
      </c>
      <c r="AN23" s="14">
        <f t="shared" si="11"/>
        <v>0.58075857753600169</v>
      </c>
      <c r="AO23" s="14">
        <f t="shared" si="12"/>
        <v>0.64896325561059376</v>
      </c>
      <c r="AP23" s="14">
        <f>'1'!BY23</f>
        <v>0.30579193345565064</v>
      </c>
      <c r="AQ23" s="14">
        <f>'1'!CA23</f>
        <v>0.40737461255673696</v>
      </c>
      <c r="AR23" s="14">
        <f>'2'!BI23</f>
        <v>0.19292459454574734</v>
      </c>
      <c r="AS23" s="14">
        <f>'2'!BK23</f>
        <v>0.31224159377864297</v>
      </c>
      <c r="AT23" s="14">
        <f>'3'!AW23</f>
        <v>0.83286490616493036</v>
      </c>
      <c r="AU23" s="14">
        <f>'8'!BC23</f>
        <v>0.74875977454511544</v>
      </c>
      <c r="AV23" s="14">
        <f t="shared" si="13"/>
        <v>0.52008530217786098</v>
      </c>
      <c r="AW23" s="14">
        <f t="shared" si="14"/>
        <v>0.57531022176135638</v>
      </c>
      <c r="AX23" s="14">
        <f>'1'!CK23</f>
        <v>0.47529636023352717</v>
      </c>
      <c r="AY23" s="14">
        <f>'1'!CM23</f>
        <v>0.5858443642715061</v>
      </c>
      <c r="AZ23" s="14">
        <f>'2'!BR23</f>
        <v>0.26586258559389803</v>
      </c>
      <c r="BA23" s="14">
        <f>'2'!BT23</f>
        <v>0.42052124085104264</v>
      </c>
      <c r="BB23" s="14">
        <f>'3'!BD23</f>
        <v>0.71458164079919606</v>
      </c>
      <c r="BC23" s="14">
        <f>'8'!BL23</f>
        <v>0.71752848938643787</v>
      </c>
      <c r="BD23" s="14">
        <f t="shared" si="15"/>
        <v>0.54331726900326482</v>
      </c>
      <c r="BE23" s="14">
        <f t="shared" si="16"/>
        <v>0.60961893382704568</v>
      </c>
      <c r="BF23" s="14">
        <f>'1'!CW23</f>
        <v>0.48777109329028545</v>
      </c>
      <c r="BG23" s="14">
        <f>'1'!CY23</f>
        <v>0.59746465369083301</v>
      </c>
      <c r="BH23" s="14">
        <f>'2'!CA23</f>
        <v>0.29727153851910015</v>
      </c>
      <c r="BI23" s="14">
        <f>'2'!CC23</f>
        <v>0.4605899161964373</v>
      </c>
      <c r="BJ23" s="14">
        <f>'3'!BK23</f>
        <v>0.77740356551262357</v>
      </c>
      <c r="BK23" s="14">
        <f>'8'!BU23</f>
        <v>0.71123522089766933</v>
      </c>
      <c r="BL23" s="14">
        <f t="shared" si="2"/>
        <v>0.56842035455491957</v>
      </c>
      <c r="BM23" s="14">
        <f t="shared" si="17"/>
        <v>0.63667333907439083</v>
      </c>
      <c r="BN23" s="14">
        <f>'1'!DI23</f>
        <v>0.53045118238686251</v>
      </c>
      <c r="BO23" s="14">
        <f>'1'!DK23</f>
        <v>0.63593191512694025</v>
      </c>
      <c r="BP23" s="14">
        <f>'2'!CJ23</f>
        <v>0.26749240533465291</v>
      </c>
      <c r="BQ23" s="14">
        <f>'2'!CL23</f>
        <v>0.42268415249214203</v>
      </c>
      <c r="BR23" s="14">
        <f>'3'!BR23</f>
        <v>0.53233134290564399</v>
      </c>
      <c r="BS23" s="14">
        <f>'8'!CD23</f>
        <v>0.69706004389873633</v>
      </c>
      <c r="BT23" s="14">
        <f t="shared" si="18"/>
        <v>0.50683374363147393</v>
      </c>
      <c r="BU23" s="14">
        <f t="shared" si="19"/>
        <v>0.57200186360586569</v>
      </c>
      <c r="BV23" s="14">
        <f>'1'!DU23</f>
        <v>0.52372570600907808</v>
      </c>
      <c r="BW23" s="14">
        <f>'1'!DW23</f>
        <v>0.62999774124692787</v>
      </c>
      <c r="BX23" s="14">
        <f>'2'!CS23</f>
        <v>0.28696903892232623</v>
      </c>
      <c r="BY23" s="14">
        <f>'2'!CU23</f>
        <v>0.4478093393289565</v>
      </c>
      <c r="BZ23" s="14">
        <f>'3'!BY23</f>
        <v>0.74772980938396005</v>
      </c>
      <c r="CA23" s="14">
        <f>'8'!CM23</f>
        <v>0.7578363551754812</v>
      </c>
      <c r="CB23" s="14">
        <f t="shared" si="20"/>
        <v>0.57906522737271138</v>
      </c>
      <c r="CC23" s="14">
        <f t="shared" si="21"/>
        <v>0.64584331128383143</v>
      </c>
      <c r="CD23" s="14">
        <f>'1'!EG23</f>
        <v>0.46610265041554788</v>
      </c>
      <c r="CE23" s="14">
        <f>'1'!EI23</f>
        <v>0.57716546272998492</v>
      </c>
      <c r="CF23" s="14">
        <f>'2'!DB23</f>
        <v>0.34814114537242929</v>
      </c>
      <c r="CG23" s="14">
        <f>'2'!DD23</f>
        <v>0.51917186313282293</v>
      </c>
      <c r="CH23" s="14">
        <f>'3'!CF23</f>
        <v>0.70279961864142648</v>
      </c>
      <c r="CI23" s="14">
        <f>'8'!CV23</f>
        <v>0.80204135258702969</v>
      </c>
      <c r="CJ23" s="14">
        <f t="shared" si="3"/>
        <v>0.57977119175410829</v>
      </c>
      <c r="CK23" s="14">
        <f t="shared" si="22"/>
        <v>0.65029457427281601</v>
      </c>
      <c r="CL23" s="14">
        <f>'1'!ES23</f>
        <v>0.36476983352067999</v>
      </c>
      <c r="CM23" s="14">
        <f>'1'!EU23</f>
        <v>0.47431941740546985</v>
      </c>
      <c r="CN23" s="14">
        <f>'2'!DK23</f>
        <v>0.20125872926180347</v>
      </c>
      <c r="CO23" s="14">
        <f>'2'!DM23</f>
        <v>0.32591369350225829</v>
      </c>
      <c r="CP23" s="14">
        <f>'3'!CM23</f>
        <v>0.5153004146481569</v>
      </c>
      <c r="CQ23" s="14">
        <f>'8'!DE23</f>
        <v>0.67628621836533975</v>
      </c>
      <c r="CR23" s="14">
        <f t="shared" si="23"/>
        <v>0.43940379894899506</v>
      </c>
      <c r="CS23" s="14">
        <f t="shared" si="24"/>
        <v>0.49795493598030616</v>
      </c>
      <c r="CT23" s="14">
        <f>'1'!FE23</f>
        <v>0.37462713617067861</v>
      </c>
      <c r="CU23" s="14">
        <f>'1'!FG23</f>
        <v>0.48495611327599275</v>
      </c>
      <c r="CV23" s="14">
        <f>'2'!DT23</f>
        <v>0.18199895848376071</v>
      </c>
      <c r="CW23" s="14">
        <f>'2'!DV23</f>
        <v>0.29371176264163829</v>
      </c>
      <c r="CX23" s="14">
        <f>'3'!CT23</f>
        <v>0.6813904411758942</v>
      </c>
      <c r="CY23" s="14">
        <f>'8'!DN23</f>
        <v>0.79537844258444168</v>
      </c>
      <c r="CZ23" s="14">
        <f t="shared" si="4"/>
        <v>0.50834874460369384</v>
      </c>
      <c r="DA23" s="14">
        <f t="shared" si="25"/>
        <v>0.5638591899194918</v>
      </c>
      <c r="DB23" s="14">
        <f>'1'!FQ23</f>
        <v>0.36617708467807936</v>
      </c>
      <c r="DC23" s="14">
        <f>'1'!FS23</f>
        <v>0.4758470549393426</v>
      </c>
      <c r="DD23" s="14">
        <f>'2'!EC23</f>
        <v>0.20541203076338363</v>
      </c>
      <c r="DE23" s="14">
        <f>'2'!EE23</f>
        <v>0.33258548679503497</v>
      </c>
      <c r="DF23" s="14">
        <f>'3'!DA23</f>
        <v>0.56324037648106762</v>
      </c>
      <c r="DG23" s="14">
        <f>'8'!DW23</f>
        <v>0.76411656511471371</v>
      </c>
      <c r="DH23" s="14">
        <f t="shared" si="5"/>
        <v>0.47473651425931107</v>
      </c>
      <c r="DI23" s="14">
        <f t="shared" si="26"/>
        <v>0.53394737083253974</v>
      </c>
      <c r="DJ23" s="14">
        <f>'1'!GC23</f>
        <v>0.6726373746371509</v>
      </c>
      <c r="DK23" s="14">
        <f>'1'!GE23</f>
        <v>0.75164980181009799</v>
      </c>
      <c r="DL23" s="14">
        <f>'2'!EL23</f>
        <v>0.3479701920044489</v>
      </c>
      <c r="DM23" s="14">
        <f>'2'!EN23</f>
        <v>0.51898641504382226</v>
      </c>
      <c r="DN23" s="14">
        <f>'3'!DH23</f>
        <v>0.25744571128806581</v>
      </c>
      <c r="DO23" s="14">
        <f>'8'!EF23</f>
        <v>0.42434660311388805</v>
      </c>
      <c r="DP23" s="14">
        <f t="shared" si="6"/>
        <v>0.42559997026088847</v>
      </c>
      <c r="DQ23" s="14">
        <f t="shared" si="27"/>
        <v>0.48810713281396856</v>
      </c>
    </row>
    <row r="24" spans="1:121" ht="12.75" customHeight="1">
      <c r="A24" s="6">
        <v>2000</v>
      </c>
      <c r="B24" s="14">
        <f>'1'!Q24</f>
        <v>0.47961287516045831</v>
      </c>
      <c r="C24" s="14">
        <f>'1'!S24</f>
        <v>0.58988531147294909</v>
      </c>
      <c r="D24" s="14">
        <f>'2'!P24</f>
        <v>0.37840994860033189</v>
      </c>
      <c r="E24" s="14">
        <f>'2'!R24</f>
        <v>0.55093430053912784</v>
      </c>
      <c r="F24" s="14">
        <f>'3'!N24</f>
        <v>0.48109985726067389</v>
      </c>
      <c r="G24" s="14">
        <f>'8'!J24</f>
        <v>0.71981727127052109</v>
      </c>
      <c r="H24" s="14">
        <f t="shared" si="28"/>
        <v>0.51473498807299634</v>
      </c>
      <c r="I24" s="14">
        <f t="shared" si="29"/>
        <v>0.58543418513581802</v>
      </c>
      <c r="J24" s="14">
        <f>'1'!AC24</f>
        <v>0.41827221620691046</v>
      </c>
      <c r="K24" s="14">
        <f>'1'!AE24</f>
        <v>0.53034532712261628</v>
      </c>
      <c r="L24" s="14">
        <f>'2'!Y24</f>
        <v>0.28012119086587822</v>
      </c>
      <c r="M24" s="14">
        <f>'2'!AA24</f>
        <v>0.4391235461473762</v>
      </c>
      <c r="N24" s="14">
        <f>'3'!U24</f>
        <v>0.51468109681437635</v>
      </c>
      <c r="O24" s="14">
        <f>'8'!S24</f>
        <v>0.68446032433858617</v>
      </c>
      <c r="P24" s="14">
        <f t="shared" si="0"/>
        <v>0.47438370705643784</v>
      </c>
      <c r="Q24" s="14">
        <f t="shared" si="7"/>
        <v>0.54215257360573876</v>
      </c>
      <c r="R24" s="14">
        <f>'1'!AO24</f>
        <v>0.52113850823064589</v>
      </c>
      <c r="S24" s="14">
        <f>'1'!AQ24</f>
        <v>0.62770257785315819</v>
      </c>
      <c r="T24" s="14">
        <f>'2'!AH24</f>
        <v>0.30239797524122369</v>
      </c>
      <c r="U24" s="14">
        <f>'2'!AJ24</f>
        <v>0.46682572338777878</v>
      </c>
      <c r="V24" s="14">
        <f>'3'!AB24</f>
        <v>0.73218512296387828</v>
      </c>
      <c r="W24" s="14">
        <f>'8'!AB24</f>
        <v>0.75983835538039524</v>
      </c>
      <c r="X24" s="14">
        <f t="shared" si="8"/>
        <v>0.57888999045403577</v>
      </c>
      <c r="Y24" s="14">
        <f t="shared" si="9"/>
        <v>0.64663794489630266</v>
      </c>
      <c r="Z24" s="14">
        <f>'1'!BA24</f>
        <v>0.40552249542853386</v>
      </c>
      <c r="AA24" s="14">
        <f>'1'!BC24</f>
        <v>0.51736340179417972</v>
      </c>
      <c r="AB24" s="14">
        <f>'2'!AQ24</f>
        <v>0.26276029290256037</v>
      </c>
      <c r="AC24" s="14">
        <f>'2'!AS24</f>
        <v>0.41637730080720364</v>
      </c>
      <c r="AD24" s="14">
        <f>'3'!AI24</f>
        <v>0.41677230656471698</v>
      </c>
      <c r="AE24" s="14">
        <f>'8'!AK24</f>
        <v>0.68734749771525649</v>
      </c>
      <c r="AF24" s="14">
        <f t="shared" si="1"/>
        <v>0.44310064815276695</v>
      </c>
      <c r="AG24" s="14">
        <f t="shared" si="10"/>
        <v>0.50946512672033917</v>
      </c>
      <c r="AH24" s="14">
        <f>'1'!BM24</f>
        <v>0.42556324927060984</v>
      </c>
      <c r="AI24" s="14">
        <f>'1'!BO24</f>
        <v>0.53767091171038262</v>
      </c>
      <c r="AJ24" s="14">
        <f>'2'!AZ24</f>
        <v>0.29306242300862956</v>
      </c>
      <c r="AK24" s="14">
        <f>'2'!BB24</f>
        <v>0.45540912441980586</v>
      </c>
      <c r="AL24" s="14">
        <f>'3'!AP24</f>
        <v>0.80725497921760181</v>
      </c>
      <c r="AM24" s="14">
        <f>'8'!AT24</f>
        <v>0.8233566564020256</v>
      </c>
      <c r="AN24" s="14">
        <f t="shared" si="11"/>
        <v>0.58730932697471672</v>
      </c>
      <c r="AO24" s="14">
        <f t="shared" si="12"/>
        <v>0.65592291793745394</v>
      </c>
      <c r="AP24" s="14">
        <f>'1'!BY24</f>
        <v>0.31584116043883131</v>
      </c>
      <c r="AQ24" s="14">
        <f>'1'!CA24</f>
        <v>0.4192051996292781</v>
      </c>
      <c r="AR24" s="14">
        <f>'2'!BI24</f>
        <v>0.22083079317977006</v>
      </c>
      <c r="AS24" s="14">
        <f>'2'!BK24</f>
        <v>0.35657855013832213</v>
      </c>
      <c r="AT24" s="14">
        <f>'3'!AW24</f>
        <v>0.8597269733770585</v>
      </c>
      <c r="AU24" s="14">
        <f>'8'!BC24</f>
        <v>0.75108699753610475</v>
      </c>
      <c r="AV24" s="14">
        <f t="shared" si="13"/>
        <v>0.53687148113294114</v>
      </c>
      <c r="AW24" s="14">
        <f t="shared" si="14"/>
        <v>0.5966494301701909</v>
      </c>
      <c r="AX24" s="14">
        <f>'1'!CK24</f>
        <v>0.50929905515464691</v>
      </c>
      <c r="AY24" s="14">
        <f>'1'!CM24</f>
        <v>0.61711038413546904</v>
      </c>
      <c r="AZ24" s="14">
        <f>'2'!BR24</f>
        <v>0.27177652717073009</v>
      </c>
      <c r="BA24" s="14">
        <f>'2'!BT24</f>
        <v>0.42832383572535104</v>
      </c>
      <c r="BB24" s="14">
        <f>'3'!BD24</f>
        <v>0.73351057004300824</v>
      </c>
      <c r="BC24" s="14">
        <f>'8'!BL24</f>
        <v>0.74003306353562159</v>
      </c>
      <c r="BD24" s="14">
        <f t="shared" si="15"/>
        <v>0.56365480397600165</v>
      </c>
      <c r="BE24" s="14">
        <f t="shared" si="16"/>
        <v>0.62974446335986245</v>
      </c>
      <c r="BF24" s="14">
        <f>'1'!CW24</f>
        <v>0.50989839723555841</v>
      </c>
      <c r="BG24" s="14">
        <f>'1'!CY24</f>
        <v>0.61765014084724079</v>
      </c>
      <c r="BH24" s="14">
        <f>'2'!CA24</f>
        <v>0.30125495786526751</v>
      </c>
      <c r="BI24" s="14">
        <f>'2'!CC24</f>
        <v>0.46544230505678935</v>
      </c>
      <c r="BJ24" s="14">
        <f>'3'!BK24</f>
        <v>0.80319115003626673</v>
      </c>
      <c r="BK24" s="14">
        <f>'8'!BU24</f>
        <v>0.72339665808911968</v>
      </c>
      <c r="BL24" s="14">
        <f t="shared" si="2"/>
        <v>0.5844352908065531</v>
      </c>
      <c r="BM24" s="14">
        <f t="shared" si="17"/>
        <v>0.65242006350735415</v>
      </c>
      <c r="BN24" s="14">
        <f>'1'!DI24</f>
        <v>0.55450655144741723</v>
      </c>
      <c r="BO24" s="14">
        <f>'1'!DK24</f>
        <v>0.65678644824050925</v>
      </c>
      <c r="BP24" s="14">
        <f>'2'!CJ24</f>
        <v>0.27512237959601854</v>
      </c>
      <c r="BQ24" s="14">
        <f>'2'!CL24</f>
        <v>0.43268306869565459</v>
      </c>
      <c r="BR24" s="14">
        <f>'3'!BR24</f>
        <v>0.51687682611793218</v>
      </c>
      <c r="BS24" s="14">
        <f>'8'!CD24</f>
        <v>0.70718086613130982</v>
      </c>
      <c r="BT24" s="14">
        <f t="shared" si="18"/>
        <v>0.51342165582316945</v>
      </c>
      <c r="BU24" s="14">
        <f t="shared" si="19"/>
        <v>0.5783818022963515</v>
      </c>
      <c r="BV24" s="14">
        <f>'1'!DU24</f>
        <v>0.54927310242758021</v>
      </c>
      <c r="BW24" s="14">
        <f>'1'!DW24</f>
        <v>0.65229771086861044</v>
      </c>
      <c r="BX24" s="14">
        <f>'2'!CS24</f>
        <v>0.28112130521817924</v>
      </c>
      <c r="BY24" s="14">
        <f>'2'!CU24</f>
        <v>0.44040186000911902</v>
      </c>
      <c r="BZ24" s="14">
        <f>'3'!BY24</f>
        <v>0.74007105655777106</v>
      </c>
      <c r="CA24" s="14">
        <f>'8'!CM24</f>
        <v>0.77505941315704052</v>
      </c>
      <c r="CB24" s="14">
        <f t="shared" si="20"/>
        <v>0.58638121934014276</v>
      </c>
      <c r="CC24" s="14">
        <f t="shared" si="21"/>
        <v>0.65195751014813519</v>
      </c>
      <c r="CD24" s="14">
        <f>'1'!EG24</f>
        <v>0.49211647760271954</v>
      </c>
      <c r="CE24" s="14">
        <f>'1'!EI24</f>
        <v>0.60147113451075696</v>
      </c>
      <c r="CF24" s="14">
        <f>'2'!DB24</f>
        <v>0.36547777883664667</v>
      </c>
      <c r="CG24" s="14">
        <f>'2'!DD24</f>
        <v>0.53761842160857398</v>
      </c>
      <c r="CH24" s="14">
        <f>'3'!CF24</f>
        <v>0.70045384201266525</v>
      </c>
      <c r="CI24" s="14">
        <f>'8'!CV24</f>
        <v>0.81437643040332197</v>
      </c>
      <c r="CJ24" s="14">
        <f t="shared" si="3"/>
        <v>0.59310613221383834</v>
      </c>
      <c r="CK24" s="14">
        <f t="shared" si="22"/>
        <v>0.66347995713382957</v>
      </c>
      <c r="CL24" s="14">
        <f>'1'!ES24</f>
        <v>0.38444144785930601</v>
      </c>
      <c r="CM24" s="14">
        <f>'1'!EU24</f>
        <v>0.49540089105959556</v>
      </c>
      <c r="CN24" s="14">
        <f>'2'!DK24</f>
        <v>0.21398691162512573</v>
      </c>
      <c r="CO24" s="14">
        <f>'2'!DM24</f>
        <v>0.34607548094746327</v>
      </c>
      <c r="CP24" s="14">
        <f>'3'!CM24</f>
        <v>0.57613416874288925</v>
      </c>
      <c r="CQ24" s="14">
        <f>'8'!DE24</f>
        <v>0.69393183141587533</v>
      </c>
      <c r="CR24" s="14">
        <f t="shared" si="23"/>
        <v>0.46712358991079905</v>
      </c>
      <c r="CS24" s="14">
        <f t="shared" si="24"/>
        <v>0.52788559304145588</v>
      </c>
      <c r="CT24" s="14">
        <f>'1'!FE24</f>
        <v>0.39525732164864674</v>
      </c>
      <c r="CU24" s="14">
        <f>'1'!FG24</f>
        <v>0.50674808310446529</v>
      </c>
      <c r="CV24" s="14">
        <f>'2'!DT24</f>
        <v>0.19202660873651115</v>
      </c>
      <c r="CW24" s="14">
        <f>'2'!DV24</f>
        <v>0.31074511418984319</v>
      </c>
      <c r="CX24" s="14">
        <f>'3'!CT24</f>
        <v>0.68845961638791475</v>
      </c>
      <c r="CY24" s="14">
        <f>'8'!DN24</f>
        <v>0.80847433342207464</v>
      </c>
      <c r="CZ24" s="14">
        <f t="shared" si="4"/>
        <v>0.5210544700487868</v>
      </c>
      <c r="DA24" s="14">
        <f t="shared" si="25"/>
        <v>0.57860678677607447</v>
      </c>
      <c r="DB24" s="14">
        <f>'1'!FQ24</f>
        <v>0.402188774223527</v>
      </c>
      <c r="DC24" s="14">
        <f>'1'!FS24</f>
        <v>0.51393216030392264</v>
      </c>
      <c r="DD24" s="14">
        <f>'2'!EC24</f>
        <v>0.21888900366017847</v>
      </c>
      <c r="DE24" s="14">
        <f>'2'!EE24</f>
        <v>0.35362166327961542</v>
      </c>
      <c r="DF24" s="14">
        <f>'3'!DA24</f>
        <v>0.57505968605440405</v>
      </c>
      <c r="DG24" s="14">
        <f>'8'!DW24</f>
        <v>0.75740571900762088</v>
      </c>
      <c r="DH24" s="14">
        <f t="shared" si="5"/>
        <v>0.48838579573643259</v>
      </c>
      <c r="DI24" s="14">
        <f t="shared" si="26"/>
        <v>0.55000480716139077</v>
      </c>
      <c r="DJ24" s="14">
        <f>'1'!GC24</f>
        <v>0.704776460513165</v>
      </c>
      <c r="DK24" s="14">
        <f>'1'!GE24</f>
        <v>0.77553784930008185</v>
      </c>
      <c r="DL24" s="14">
        <f>'2'!EL24</f>
        <v>0.35180572152957357</v>
      </c>
      <c r="DM24" s="14">
        <f>'2'!EN24</f>
        <v>0.52313014086306242</v>
      </c>
      <c r="DN24" s="14">
        <f>'3'!DH24</f>
        <v>0.25088237359330129</v>
      </c>
      <c r="DO24" s="14">
        <f>'8'!EF24</f>
        <v>0.43944239998632406</v>
      </c>
      <c r="DP24" s="14">
        <f t="shared" ref="DP24:DP29" si="30">(DJ24)*0.25+(DL24)*0.25+(DN24)*0.25+(DO24)*0.25</f>
        <v>0.43672673890559099</v>
      </c>
      <c r="DQ24" s="14">
        <f t="shared" si="27"/>
        <v>0.49724819093569239</v>
      </c>
    </row>
    <row r="25" spans="1:121" ht="12.75" customHeight="1">
      <c r="A25" s="6">
        <v>2001</v>
      </c>
      <c r="B25" s="14">
        <f>'1'!Q25</f>
        <v>0.49521222038113349</v>
      </c>
      <c r="C25" s="14">
        <f>'1'!S25</f>
        <v>0.60431263626599896</v>
      </c>
      <c r="D25" s="14">
        <f>'2'!P25</f>
        <v>0.3960758403908094</v>
      </c>
      <c r="E25" s="14">
        <f>'2'!R25</f>
        <v>0.5685512828822894</v>
      </c>
      <c r="F25" s="14">
        <f>'3'!N25</f>
        <v>0.49620888725342222</v>
      </c>
      <c r="G25" s="14">
        <f>'8'!J25</f>
        <v>0.72080898835601714</v>
      </c>
      <c r="H25" s="14">
        <f t="shared" si="28"/>
        <v>0.52707648409534558</v>
      </c>
      <c r="I25" s="14">
        <f t="shared" si="29"/>
        <v>0.597470448689432</v>
      </c>
      <c r="J25" s="14">
        <f>'1'!AC25</f>
        <v>0.44126195962086706</v>
      </c>
      <c r="K25" s="14">
        <f>'1'!AE25</f>
        <v>0.55320886929031976</v>
      </c>
      <c r="L25" s="14">
        <f>'2'!Y25</f>
        <v>0.28971330786639532</v>
      </c>
      <c r="M25" s="14">
        <f>'2'!AA25</f>
        <v>0.45124683611160632</v>
      </c>
      <c r="N25" s="14">
        <f>'3'!U25</f>
        <v>0.53212040775091085</v>
      </c>
      <c r="O25" s="14">
        <f>'8'!S25</f>
        <v>0.67587133514734665</v>
      </c>
      <c r="P25" s="14">
        <f t="shared" si="0"/>
        <v>0.48474175259637997</v>
      </c>
      <c r="Q25" s="14">
        <f t="shared" si="7"/>
        <v>0.55311186207504592</v>
      </c>
      <c r="R25" s="14">
        <f>'1'!AO25</f>
        <v>0.53353255554509971</v>
      </c>
      <c r="S25" s="14">
        <f>'1'!AQ25</f>
        <v>0.63863537647070578</v>
      </c>
      <c r="T25" s="14">
        <f>'2'!AH25</f>
        <v>0.30170499699766418</v>
      </c>
      <c r="U25" s="14">
        <f>'2'!AJ25</f>
        <v>0.4659874695517856</v>
      </c>
      <c r="V25" s="14">
        <f>'3'!AB25</f>
        <v>0.79153263522120532</v>
      </c>
      <c r="W25" s="14">
        <f>'8'!AB25</f>
        <v>0.75958976171961556</v>
      </c>
      <c r="X25" s="14">
        <f t="shared" si="8"/>
        <v>0.59658998737089619</v>
      </c>
      <c r="Y25" s="14">
        <f t="shared" si="9"/>
        <v>0.66393631074082804</v>
      </c>
      <c r="Z25" s="14">
        <f>'1'!BA25</f>
        <v>0.41958706212532931</v>
      </c>
      <c r="AA25" s="14">
        <f>'1'!BC25</f>
        <v>0.53167162122935641</v>
      </c>
      <c r="AB25" s="14">
        <f>'2'!AQ25</f>
        <v>0.26791432389609793</v>
      </c>
      <c r="AC25" s="14">
        <f>'2'!AS25</f>
        <v>0.42324250186723966</v>
      </c>
      <c r="AD25" s="14">
        <f>'3'!AI25</f>
        <v>0.4245497578367019</v>
      </c>
      <c r="AE25" s="14">
        <f>'8'!AK25</f>
        <v>0.67682247372611559</v>
      </c>
      <c r="AF25" s="14">
        <f t="shared" si="1"/>
        <v>0.4472184043960612</v>
      </c>
      <c r="AG25" s="14">
        <f t="shared" si="10"/>
        <v>0.51407158866485336</v>
      </c>
      <c r="AH25" s="14">
        <f>'1'!BM25</f>
        <v>0.42630890392057863</v>
      </c>
      <c r="AI25" s="14">
        <f>'1'!BO25</f>
        <v>0.53841614451584008</v>
      </c>
      <c r="AJ25" s="14">
        <f>'2'!AZ25</f>
        <v>0.31592101342380297</v>
      </c>
      <c r="AK25" s="14">
        <f>'2'!BB25</f>
        <v>0.4828993917562529</v>
      </c>
      <c r="AL25" s="14">
        <f>'3'!AP25</f>
        <v>0.82751514008228422</v>
      </c>
      <c r="AM25" s="14">
        <f>'8'!AT25</f>
        <v>0.82281112871237339</v>
      </c>
      <c r="AN25" s="14">
        <f t="shared" si="11"/>
        <v>0.5981390465347598</v>
      </c>
      <c r="AO25" s="14">
        <f t="shared" si="12"/>
        <v>0.66791045126668758</v>
      </c>
      <c r="AP25" s="14">
        <f>'1'!BY25</f>
        <v>0.33500848257020688</v>
      </c>
      <c r="AQ25" s="14">
        <f>'1'!CA25</f>
        <v>0.44127311249216561</v>
      </c>
      <c r="AR25" s="14">
        <f>'2'!BI25</f>
        <v>0.27104340165688917</v>
      </c>
      <c r="AS25" s="14">
        <f>'2'!BK25</f>
        <v>0.42736339152188735</v>
      </c>
      <c r="AT25" s="14">
        <f>'3'!AW25</f>
        <v>0.83935466894207178</v>
      </c>
      <c r="AU25" s="14">
        <f>'8'!BC25</f>
        <v>0.75990904309229934</v>
      </c>
      <c r="AV25" s="14">
        <f t="shared" si="13"/>
        <v>0.55132889906536686</v>
      </c>
      <c r="AW25" s="14">
        <f t="shared" si="14"/>
        <v>0.61697505401210606</v>
      </c>
      <c r="AX25" s="14">
        <f>'1'!CK25</f>
        <v>0.51963276550275539</v>
      </c>
      <c r="AY25" s="14">
        <f>'1'!CM25</f>
        <v>0.62636360800818003</v>
      </c>
      <c r="AZ25" s="14">
        <f>'2'!BR25</f>
        <v>0.28005718382651706</v>
      </c>
      <c r="BA25" s="14">
        <f>'2'!BT25</f>
        <v>0.4390416192329139</v>
      </c>
      <c r="BB25" s="14">
        <f>'3'!BD25</f>
        <v>0.78333940965002236</v>
      </c>
      <c r="BC25" s="14">
        <f>'8'!BL25</f>
        <v>0.75733663869716517</v>
      </c>
      <c r="BD25" s="14">
        <f t="shared" si="15"/>
        <v>0.58509149941911498</v>
      </c>
      <c r="BE25" s="14">
        <f t="shared" si="16"/>
        <v>0.65152031889707041</v>
      </c>
      <c r="BF25" s="14">
        <f>'1'!CW25</f>
        <v>0.52382134978975547</v>
      </c>
      <c r="BG25" s="14">
        <f>'1'!CY25</f>
        <v>0.63008245666863949</v>
      </c>
      <c r="BH25" s="14">
        <f>'2'!CA25</f>
        <v>0.3082009663306205</v>
      </c>
      <c r="BI25" s="14">
        <f>'2'!CC25</f>
        <v>0.4737887895383836</v>
      </c>
      <c r="BJ25" s="14">
        <f>'3'!BK25</f>
        <v>0.80397530384543514</v>
      </c>
      <c r="BK25" s="14">
        <f>'8'!BU25</f>
        <v>0.73008176672914393</v>
      </c>
      <c r="BL25" s="14">
        <f t="shared" si="2"/>
        <v>0.5915198466737388</v>
      </c>
      <c r="BM25" s="14">
        <f t="shared" si="17"/>
        <v>0.65948207919540058</v>
      </c>
      <c r="BN25" s="14">
        <f>'1'!DI25</f>
        <v>0.56358233437148841</v>
      </c>
      <c r="BO25" s="14">
        <f>'1'!DK25</f>
        <v>0.664508598882107</v>
      </c>
      <c r="BP25" s="14">
        <f>'2'!CJ25</f>
        <v>0.28845197244311743</v>
      </c>
      <c r="BQ25" s="14">
        <f>'2'!CL25</f>
        <v>0.44966990998943529</v>
      </c>
      <c r="BR25" s="14">
        <f>'3'!BR25</f>
        <v>0.48679131084034843</v>
      </c>
      <c r="BS25" s="14">
        <f>'8'!CD25</f>
        <v>0.72051608699961645</v>
      </c>
      <c r="BT25" s="14">
        <f t="shared" si="18"/>
        <v>0.51483542616364264</v>
      </c>
      <c r="BU25" s="14">
        <f t="shared" si="19"/>
        <v>0.58037147667787681</v>
      </c>
      <c r="BV25" s="14">
        <f>'1'!DU25</f>
        <v>0.56954368524276622</v>
      </c>
      <c r="BW25" s="14">
        <f>'1'!DW25</f>
        <v>0.66953856253257948</v>
      </c>
      <c r="BX25" s="14">
        <f>'2'!CS25</f>
        <v>0.29490113189647688</v>
      </c>
      <c r="BY25" s="14">
        <f>'2'!CU25</f>
        <v>0.45767913145792449</v>
      </c>
      <c r="BZ25" s="14">
        <f>'3'!BY25</f>
        <v>0.72883405710851112</v>
      </c>
      <c r="CA25" s="14">
        <f>'8'!CM25</f>
        <v>0.7782258089098707</v>
      </c>
      <c r="CB25" s="14">
        <f t="shared" si="20"/>
        <v>0.59287617078940624</v>
      </c>
      <c r="CC25" s="14">
        <f t="shared" ref="CC25:CC30" si="31">SUM(BW25,BY25:CA25)/4</f>
        <v>0.65856939000222148</v>
      </c>
      <c r="CD25" s="14">
        <f>'1'!EG25</f>
        <v>0.51974921204891011</v>
      </c>
      <c r="CE25" s="14">
        <f>'1'!EI25</f>
        <v>0.62646724118954478</v>
      </c>
      <c r="CF25" s="14">
        <f>'2'!DB25</f>
        <v>0.38378294149118136</v>
      </c>
      <c r="CG25" s="14">
        <f>'2'!DD25</f>
        <v>0.55636066381533678</v>
      </c>
      <c r="CH25" s="14">
        <f>'3'!CF25</f>
        <v>0.73929036723566799</v>
      </c>
      <c r="CI25" s="14">
        <f>'8'!CV25</f>
        <v>0.8319270250720544</v>
      </c>
      <c r="CJ25" s="14">
        <f t="shared" si="3"/>
        <v>0.61868738646195354</v>
      </c>
      <c r="CK25" s="14">
        <f t="shared" si="22"/>
        <v>0.68851132432815099</v>
      </c>
      <c r="CL25" s="14">
        <f>'1'!ES25</f>
        <v>0.40659192254203019</v>
      </c>
      <c r="CM25" s="14">
        <f>'1'!EU25</f>
        <v>0.51846084636521106</v>
      </c>
      <c r="CN25" s="14">
        <f>'2'!DK25</f>
        <v>0.22578361141717063</v>
      </c>
      <c r="CO25" s="14">
        <f>'2'!DM25</f>
        <v>0.36403964421171214</v>
      </c>
      <c r="CP25" s="14">
        <f>'3'!CM25</f>
        <v>0.5153004146481569</v>
      </c>
      <c r="CQ25" s="14">
        <f>'8'!DE25</f>
        <v>0.72072028237495211</v>
      </c>
      <c r="CR25" s="14">
        <f t="shared" si="23"/>
        <v>0.46709905774557742</v>
      </c>
      <c r="CS25" s="14">
        <f t="shared" si="24"/>
        <v>0.52963029690000796</v>
      </c>
      <c r="CT25" s="14">
        <f>'1'!FE25</f>
        <v>0.4032915765794689</v>
      </c>
      <c r="CU25" s="14">
        <f>'1'!FG25</f>
        <v>0.51506893414970401</v>
      </c>
      <c r="CV25" s="14">
        <f>'2'!DT25</f>
        <v>0.2100064146967251</v>
      </c>
      <c r="CW25" s="14">
        <f>'2'!DV25</f>
        <v>0.33986014007406956</v>
      </c>
      <c r="CX25" s="14">
        <f>'3'!CT25</f>
        <v>0.75156387311429584</v>
      </c>
      <c r="CY25" s="14">
        <f>'8'!DN25</f>
        <v>0.80536699449359039</v>
      </c>
      <c r="CZ25" s="14">
        <f t="shared" si="4"/>
        <v>0.54255721472102003</v>
      </c>
      <c r="DA25" s="14">
        <f t="shared" si="25"/>
        <v>0.60296498545791499</v>
      </c>
      <c r="DB25" s="14">
        <f>'1'!FQ25</f>
        <v>0.42941850927021091</v>
      </c>
      <c r="DC25" s="14">
        <f>'1'!FS25</f>
        <v>0.54151615464917002</v>
      </c>
      <c r="DD25" s="14">
        <f>'2'!EC25</f>
        <v>0.22145781190961802</v>
      </c>
      <c r="DE25" s="14">
        <f>'2'!EE25</f>
        <v>0.35752950222149871</v>
      </c>
      <c r="DF25" s="14">
        <f>'3'!DA25</f>
        <v>0.5723118037308712</v>
      </c>
      <c r="DG25" s="14">
        <f>'8'!DW25</f>
        <v>0.76134064566263815</v>
      </c>
      <c r="DH25" s="14">
        <f t="shared" si="5"/>
        <v>0.49613219264333458</v>
      </c>
      <c r="DI25" s="14">
        <f t="shared" si="26"/>
        <v>0.55817452656604449</v>
      </c>
      <c r="DJ25" s="14">
        <f>'1'!GC25</f>
        <v>0.72554377813684445</v>
      </c>
      <c r="DK25" s="14">
        <f>'1'!GE25</f>
        <v>0.79058449420415888</v>
      </c>
      <c r="DL25" s="14">
        <f>'2'!EL25</f>
        <v>0.35291352872365478</v>
      </c>
      <c r="DM25" s="14">
        <f>'2'!EN25</f>
        <v>0.52432038364054545</v>
      </c>
      <c r="DN25" s="14">
        <f>'3'!DH25</f>
        <v>0.25738503999568108</v>
      </c>
      <c r="DO25" s="14">
        <f>'8'!EF25</f>
        <v>0.43882312521320821</v>
      </c>
      <c r="DP25" s="14">
        <f t="shared" si="30"/>
        <v>0.4436663680173471</v>
      </c>
      <c r="DQ25" s="14">
        <f t="shared" ref="DQ25:DQ30" si="32">SUM(DK25,DM25:DO25)/4</f>
        <v>0.50277826076339838</v>
      </c>
    </row>
    <row r="26" spans="1:121" ht="12.75" customHeight="1">
      <c r="A26" s="6">
        <v>2002</v>
      </c>
      <c r="B26" s="14">
        <f>'1'!Q26</f>
        <v>0.50209490720997607</v>
      </c>
      <c r="C26" s="14">
        <f>'1'!S26</f>
        <v>0.61059235258650246</v>
      </c>
      <c r="D26" s="14">
        <f>'2'!P26</f>
        <v>0.40761232663484331</v>
      </c>
      <c r="E26" s="14">
        <f>'2'!R26</f>
        <v>0.57971879758317135</v>
      </c>
      <c r="F26" s="14">
        <f>'3'!N26</f>
        <v>0.55304023109804723</v>
      </c>
      <c r="G26" s="14">
        <f>'8'!J26</f>
        <v>0.71384301072338219</v>
      </c>
      <c r="H26" s="14">
        <f t="shared" si="28"/>
        <v>0.54414761891656216</v>
      </c>
      <c r="I26" s="14">
        <f t="shared" si="29"/>
        <v>0.61429859799777575</v>
      </c>
      <c r="J26" s="14">
        <f>'1'!AC26</f>
        <v>0.46393523079018634</v>
      </c>
      <c r="K26" s="14">
        <f>'1'!AE26</f>
        <v>0.57510492515574252</v>
      </c>
      <c r="L26" s="14">
        <f>'2'!Y26</f>
        <v>0.294729463422163</v>
      </c>
      <c r="M26" s="14">
        <f>'2'!AA26</f>
        <v>0.45746764592055489</v>
      </c>
      <c r="N26" s="14">
        <f>'3'!U26</f>
        <v>0.53658178755345487</v>
      </c>
      <c r="O26" s="14">
        <f>'8'!S26</f>
        <v>0.68550531160975425</v>
      </c>
      <c r="P26" s="14">
        <f t="shared" ref="P26:P32" si="33">(J26)*0.25+(L26)*0.25+(N26)*0.25+(O26)*0.25</f>
        <v>0.49518794834388963</v>
      </c>
      <c r="Q26" s="14">
        <f t="shared" ref="Q26:Q32" si="34">SUM(K26,M26:O26)/4</f>
        <v>0.56366491755987669</v>
      </c>
      <c r="R26" s="14">
        <f>'1'!AO26</f>
        <v>0.53692236809307725</v>
      </c>
      <c r="S26" s="14">
        <f>'1'!AQ26</f>
        <v>0.64159840773140475</v>
      </c>
      <c r="T26" s="14">
        <f>'2'!AH26</f>
        <v>0.30633259736323865</v>
      </c>
      <c r="U26" s="14">
        <f>'2'!AJ26</f>
        <v>0.47155784178843951</v>
      </c>
      <c r="V26" s="14">
        <f>'3'!AB26</f>
        <v>0.82104367269266998</v>
      </c>
      <c r="W26" s="14">
        <f>'8'!AB26</f>
        <v>0.74600549741568301</v>
      </c>
      <c r="X26" s="14">
        <f t="shared" ref="X26:X32" si="35">(R26)*0.25+(T26)*0.25+(V26)*0.25+(W26)*0.25</f>
        <v>0.60257603389116721</v>
      </c>
      <c r="Y26" s="14">
        <f t="shared" ref="Y26:Y32" si="36">SUM(S26,U26:W26)/4</f>
        <v>0.67005135490704937</v>
      </c>
      <c r="Z26" s="14">
        <f>'1'!BA26</f>
        <v>0.43546232226599485</v>
      </c>
      <c r="AA26" s="14">
        <f>'1'!BC26</f>
        <v>0.54750546839299041</v>
      </c>
      <c r="AB26" s="14">
        <f>'2'!AQ26</f>
        <v>0.27575676981223118</v>
      </c>
      <c r="AC26" s="14">
        <f>'2'!AS26</f>
        <v>0.43350518679171562</v>
      </c>
      <c r="AD26" s="14">
        <f>'3'!AI26</f>
        <v>0.41096829665424983</v>
      </c>
      <c r="AE26" s="14">
        <f>'8'!AK26</f>
        <v>0.66241858935498465</v>
      </c>
      <c r="AF26" s="14">
        <f t="shared" ref="AF26:AF32" si="37">(Z26)*0.25+(AB26)*0.25+(AD26)*0.25+(AE26)*0.25</f>
        <v>0.44615149452186509</v>
      </c>
      <c r="AG26" s="14">
        <f t="shared" ref="AG26:AG32" si="38">SUM(AA26,AC26:AE26)/4</f>
        <v>0.51359938529848514</v>
      </c>
      <c r="AH26" s="14">
        <f>'1'!BM26</f>
        <v>0.43882314274797418</v>
      </c>
      <c r="AI26" s="14">
        <f>'1'!BO26</f>
        <v>0.55081572173172089</v>
      </c>
      <c r="AJ26" s="14">
        <f>'2'!AZ26</f>
        <v>0.3150267334554463</v>
      </c>
      <c r="AK26" s="14">
        <f>'2'!BB26</f>
        <v>0.48185278055848341</v>
      </c>
      <c r="AL26" s="14">
        <f>'3'!AP26</f>
        <v>0.85520808271025572</v>
      </c>
      <c r="AM26" s="14">
        <f>'8'!AT26</f>
        <v>0.82391421916974572</v>
      </c>
      <c r="AN26" s="14">
        <f t="shared" ref="AN26:AN32" si="39">(AH26)*0.25+(AJ26)*0.25+(AL26)*0.25+(AM26)*0.25</f>
        <v>0.60824304452085554</v>
      </c>
      <c r="AO26" s="14">
        <f t="shared" ref="AO26:AO32" si="40">SUM(AI26,AK26:AM26)/4</f>
        <v>0.67794770104255142</v>
      </c>
      <c r="AP26" s="14">
        <f>'1'!BY26</f>
        <v>0.3517339239997907</v>
      </c>
      <c r="AQ26" s="14">
        <f>'1'!CA26</f>
        <v>0.46002076418638543</v>
      </c>
      <c r="AR26" s="14">
        <f>'2'!BI26</f>
        <v>0.30152268521814168</v>
      </c>
      <c r="AS26" s="14">
        <f>'2'!BK26</f>
        <v>0.46576669635425977</v>
      </c>
      <c r="AT26" s="14">
        <f>'3'!AW26</f>
        <v>0.83206426082354923</v>
      </c>
      <c r="AU26" s="14">
        <f>'8'!BC26</f>
        <v>0.75958287212804632</v>
      </c>
      <c r="AV26" s="14">
        <f t="shared" ref="AV26:AV32" si="41">(AP26)*0.25+(AR26)*0.25+(AT26)*0.25+(AU26)*0.25</f>
        <v>0.56122593554238198</v>
      </c>
      <c r="AW26" s="14">
        <f t="shared" ref="AW26:AW32" si="42">SUM(AQ26,AS26:AU26)/4</f>
        <v>0.62935864837306021</v>
      </c>
      <c r="AX26" s="14">
        <f>'1'!CK26</f>
        <v>0.53734066058317576</v>
      </c>
      <c r="AY26" s="14">
        <f>'1'!CM26</f>
        <v>0.64196323917143416</v>
      </c>
      <c r="AZ26" s="14">
        <f>'2'!BR26</f>
        <v>0.28242019466793672</v>
      </c>
      <c r="BA26" s="14">
        <f>'2'!BT26</f>
        <v>0.44205702957405341</v>
      </c>
      <c r="BB26" s="14">
        <f>'3'!BD26</f>
        <v>0.78773235246582829</v>
      </c>
      <c r="BC26" s="14">
        <f>'8'!BL26</f>
        <v>0.75508258421885077</v>
      </c>
      <c r="BD26" s="14">
        <f t="shared" ref="BD26:BD32" si="43">(AX26)*0.25+(AZ26)*0.25+(BB26)*0.25+(BC26)*0.25</f>
        <v>0.59064394798394793</v>
      </c>
      <c r="BE26" s="14">
        <f t="shared" ref="BE26:BE32" si="44">SUM(AY26,BA26:BC26)/4</f>
        <v>0.65670880135754173</v>
      </c>
      <c r="BF26" s="14">
        <f>'1'!CW26</f>
        <v>0.52208796508907374</v>
      </c>
      <c r="BG26" s="14">
        <f>'1'!CY26</f>
        <v>0.62854566657733124</v>
      </c>
      <c r="BH26" s="14">
        <f>'2'!CA26</f>
        <v>0.30536655170078769</v>
      </c>
      <c r="BI26" s="14">
        <f>'2'!CC26</f>
        <v>0.47040027382469468</v>
      </c>
      <c r="BJ26" s="14">
        <f>'3'!BK26</f>
        <v>0.7987561250773263</v>
      </c>
      <c r="BK26" s="14">
        <f>'8'!BU26</f>
        <v>0.72440895384524107</v>
      </c>
      <c r="BL26" s="14">
        <f t="shared" ref="BL26:BL32" si="45">(BF26)*0.25+(BH26)*0.25+(BJ26)*0.25+(BK26)*0.25</f>
        <v>0.58765489892810718</v>
      </c>
      <c r="BM26" s="14">
        <f t="shared" ref="BM26:BM32" si="46">SUM(BG26,BI26:BK26)/4</f>
        <v>0.65552775483114833</v>
      </c>
      <c r="BN26" s="14">
        <f>'1'!DI26</f>
        <v>0.55866568771441427</v>
      </c>
      <c r="BO26" s="14">
        <f>'1'!DK26</f>
        <v>0.6603349784367083</v>
      </c>
      <c r="BP26" s="14">
        <f>'2'!CJ26</f>
        <v>0.29037403346944785</v>
      </c>
      <c r="BQ26" s="14">
        <f>'2'!CL26</f>
        <v>0.45207082956077671</v>
      </c>
      <c r="BR26" s="14">
        <f>'3'!BR26</f>
        <v>0.48696767371965949</v>
      </c>
      <c r="BS26" s="14">
        <f>'8'!CD26</f>
        <v>0.72373585331310752</v>
      </c>
      <c r="BT26" s="14">
        <f t="shared" ref="BT26:BT32" si="47">(BN26)*0.25+(BP26)*0.25+(BR26)*0.25+(BS26)*0.25</f>
        <v>0.51493581205415728</v>
      </c>
      <c r="BU26" s="14">
        <f t="shared" ref="BU26:BU32" si="48">SUM(BO26,BQ26:BS26)/4</f>
        <v>0.58077733375756302</v>
      </c>
      <c r="BV26" s="14">
        <f>'1'!DU26</f>
        <v>0.58577171746604662</v>
      </c>
      <c r="BW26" s="14">
        <f>'1'!DW26</f>
        <v>0.68306524846936334</v>
      </c>
      <c r="BX26" s="14">
        <f>'2'!CS26</f>
        <v>0.29224712001596292</v>
      </c>
      <c r="BY26" s="14">
        <f>'2'!CU26</f>
        <v>0.45439915867003455</v>
      </c>
      <c r="BZ26" s="14">
        <f>'3'!BY26</f>
        <v>0.72438360333479501</v>
      </c>
      <c r="CA26" s="14">
        <f>'8'!CM26</f>
        <v>0.77266026937632315</v>
      </c>
      <c r="CB26" s="14">
        <f t="shared" ref="CB26:CB32" si="49">(BV26)*0.25+(BX26)*0.25+(BZ26)*0.25+(CA26)*0.25</f>
        <v>0.59376567754828191</v>
      </c>
      <c r="CC26" s="14">
        <f t="shared" si="31"/>
        <v>0.65862706996262899</v>
      </c>
      <c r="CD26" s="14">
        <f>'1'!EG26</f>
        <v>0.54489525069183165</v>
      </c>
      <c r="CE26" s="14">
        <f>'1'!EI26</f>
        <v>0.64852239619281471</v>
      </c>
      <c r="CF26" s="14">
        <f>'2'!DB26</f>
        <v>0.39856576980804087</v>
      </c>
      <c r="CG26" s="14">
        <f>'2'!DD26</f>
        <v>0.57098349978535168</v>
      </c>
      <c r="CH26" s="14">
        <f>'3'!CF26</f>
        <v>0.76907076018150244</v>
      </c>
      <c r="CI26" s="14">
        <f>'8'!CV26</f>
        <v>0.82664966460372169</v>
      </c>
      <c r="CJ26" s="14">
        <f t="shared" ref="CJ26:CJ32" si="50">(CD26)*0.25+(CF26)*0.25+(CH26)*0.25+(CI26)*0.25</f>
        <v>0.63479536132127412</v>
      </c>
      <c r="CK26" s="14">
        <f t="shared" ref="CK26:CK32" si="51">SUM(CE26,CG26:CI26)/4</f>
        <v>0.70380658019084763</v>
      </c>
      <c r="CL26" s="14">
        <f>'1'!ES26</f>
        <v>0.39917953736743922</v>
      </c>
      <c r="CM26" s="14">
        <f>'1'!EU26</f>
        <v>0.51082156694929781</v>
      </c>
      <c r="CN26" s="14">
        <f>'2'!DK26</f>
        <v>0.22490438143024608</v>
      </c>
      <c r="CO26" s="14">
        <f>'2'!DM26</f>
        <v>0.36272351951547666</v>
      </c>
      <c r="CP26" s="14">
        <f>'3'!CM26</f>
        <v>0.55272866246865393</v>
      </c>
      <c r="CQ26" s="14">
        <f>'8'!DE26</f>
        <v>0.71119997486327879</v>
      </c>
      <c r="CR26" s="14">
        <f t="shared" ref="CR26:CR32" si="52">(CL26)*0.25+(CN26)*0.25+(CP26)*0.25+(CQ26)*0.25</f>
        <v>0.47200313903240454</v>
      </c>
      <c r="CS26" s="14">
        <f t="shared" ref="CS26:CS32" si="53">SUM(CM26,CO26:CQ26)/4</f>
        <v>0.53436843094917674</v>
      </c>
      <c r="CT26" s="14">
        <f>'1'!FE26</f>
        <v>0.42580615543601202</v>
      </c>
      <c r="CU26" s="14">
        <f>'1'!FG26</f>
        <v>0.53791376052926543</v>
      </c>
      <c r="CV26" s="14">
        <f>'2'!DT26</f>
        <v>0.21385739377906215</v>
      </c>
      <c r="CW26" s="14">
        <f>'2'!DV26</f>
        <v>0.34587449802167713</v>
      </c>
      <c r="CX26" s="14">
        <f>'3'!CT26</f>
        <v>0.74013854732089124</v>
      </c>
      <c r="CY26" s="14">
        <f>'8'!DN26</f>
        <v>0.80447632185015372</v>
      </c>
      <c r="CZ26" s="14">
        <f t="shared" ref="CZ26:CZ32" si="54">(CT26)*0.25+(CV26)*0.25+(CX26)*0.25+(CY26)*0.25</f>
        <v>0.54606960459652976</v>
      </c>
      <c r="DA26" s="14">
        <f t="shared" ref="DA26:DA32" si="55">SUM(CU26,CW26:CY26)/4</f>
        <v>0.60710078193049688</v>
      </c>
      <c r="DB26" s="14">
        <f>'1'!FQ26</f>
        <v>0.46438512366056001</v>
      </c>
      <c r="DC26" s="14">
        <f>'1'!FS26</f>
        <v>0.57553309107238848</v>
      </c>
      <c r="DD26" s="14">
        <f>'2'!EC26</f>
        <v>0.23040761431231019</v>
      </c>
      <c r="DE26" s="14">
        <f>'2'!EE26</f>
        <v>0.37090298667264815</v>
      </c>
      <c r="DF26" s="14">
        <f>'3'!DA26</f>
        <v>0.57579936546417876</v>
      </c>
      <c r="DG26" s="14">
        <f>'8'!DW26</f>
        <v>0.76384397320158914</v>
      </c>
      <c r="DH26" s="14">
        <f t="shared" ref="DH26:DH32" si="56">(DB26)*0.25+(DD26)*0.25+(DF26)*0.25+(DG26)*0.25</f>
        <v>0.5086090191596595</v>
      </c>
      <c r="DI26" s="14">
        <f t="shared" ref="DI26:DI32" si="57">SUM(DC26,DE26:DG26)/4</f>
        <v>0.57151985410270112</v>
      </c>
      <c r="DJ26" s="14">
        <f>'1'!GC26</f>
        <v>0.74868240043679113</v>
      </c>
      <c r="DK26" s="14">
        <f>'1'!GE26</f>
        <v>0.80700645727603815</v>
      </c>
      <c r="DL26" s="14">
        <f>'2'!EL26</f>
        <v>0.35860624598250607</v>
      </c>
      <c r="DM26" s="14">
        <f>'2'!EN26</f>
        <v>0.53039092427550094</v>
      </c>
      <c r="DN26" s="14">
        <f>'3'!DH26</f>
        <v>0.21527532899555682</v>
      </c>
      <c r="DO26" s="14">
        <f>'8'!EF26</f>
        <v>0.40493109186326176</v>
      </c>
      <c r="DP26" s="14">
        <f t="shared" si="30"/>
        <v>0.43187376681952899</v>
      </c>
      <c r="DQ26" s="14">
        <f t="shared" si="32"/>
        <v>0.48940095060258942</v>
      </c>
    </row>
    <row r="27" spans="1:121" ht="12.75" customHeight="1">
      <c r="A27" s="6">
        <v>2003</v>
      </c>
      <c r="B27" s="14">
        <f>'1'!Q27</f>
        <v>0.53345781633548939</v>
      </c>
      <c r="C27" s="14">
        <f>'1'!S27</f>
        <v>0.63856991698077203</v>
      </c>
      <c r="D27" s="14">
        <f>'2'!P27</f>
        <v>0.4159089981801577</v>
      </c>
      <c r="E27" s="14">
        <f>'2'!R27</f>
        <v>0.5875936002093548</v>
      </c>
      <c r="F27" s="14">
        <f>'3'!N27</f>
        <v>0.46151384124223738</v>
      </c>
      <c r="G27" s="14">
        <f>'8'!J27</f>
        <v>0.71341115871747673</v>
      </c>
      <c r="H27" s="14">
        <f t="shared" si="28"/>
        <v>0.53107295361884033</v>
      </c>
      <c r="I27" s="14">
        <f t="shared" si="29"/>
        <v>0.60027212928746021</v>
      </c>
      <c r="J27" s="14">
        <f>'1'!AC27</f>
        <v>0.49084345598090934</v>
      </c>
      <c r="K27" s="14">
        <f>'1'!AE27</f>
        <v>0.60029957865573846</v>
      </c>
      <c r="L27" s="14">
        <f>'2'!Y27</f>
        <v>0.2912172626515187</v>
      </c>
      <c r="M27" s="14">
        <f>'2'!AA27</f>
        <v>0.45312038840190716</v>
      </c>
      <c r="N27" s="14">
        <f>'3'!U27</f>
        <v>0.52756164921873727</v>
      </c>
      <c r="O27" s="14">
        <f>'8'!S27</f>
        <v>0.6913213361648306</v>
      </c>
      <c r="P27" s="14">
        <f t="shared" si="33"/>
        <v>0.50023592600399891</v>
      </c>
      <c r="Q27" s="14">
        <f t="shared" si="34"/>
        <v>0.56807573811030332</v>
      </c>
      <c r="R27" s="14">
        <f>'1'!AO27</f>
        <v>0.53878856932769958</v>
      </c>
      <c r="S27" s="14">
        <f>'1'!AQ27</f>
        <v>0.64322474637985561</v>
      </c>
      <c r="T27" s="14">
        <f>'2'!AH27</f>
        <v>0.31485520954801266</v>
      </c>
      <c r="U27" s="14">
        <f>'2'!AJ27</f>
        <v>0.48165178015480781</v>
      </c>
      <c r="V27" s="14">
        <f>'3'!AB27</f>
        <v>0.67528968780294174</v>
      </c>
      <c r="W27" s="14">
        <f>'8'!AB27</f>
        <v>0.73384550811511406</v>
      </c>
      <c r="X27" s="14">
        <f t="shared" si="35"/>
        <v>0.56569474369844208</v>
      </c>
      <c r="Y27" s="14">
        <f t="shared" si="36"/>
        <v>0.63350293061317986</v>
      </c>
      <c r="Z27" s="14">
        <f>'1'!BA27</f>
        <v>0.45075964719594996</v>
      </c>
      <c r="AA27" s="14">
        <f>'1'!BC27</f>
        <v>0.56245770467739842</v>
      </c>
      <c r="AB27" s="14">
        <f>'2'!AQ27</f>
        <v>0.2808841795936115</v>
      </c>
      <c r="AC27" s="14">
        <f>'2'!AS27</f>
        <v>0.4400990792132059</v>
      </c>
      <c r="AD27" s="14">
        <f>'3'!AI27</f>
        <v>0.41277703435619972</v>
      </c>
      <c r="AE27" s="14">
        <f>'8'!AK27</f>
        <v>0.67001384456551261</v>
      </c>
      <c r="AF27" s="14">
        <f t="shared" si="37"/>
        <v>0.45360867642781844</v>
      </c>
      <c r="AG27" s="14">
        <f t="shared" si="38"/>
        <v>0.52133691570307916</v>
      </c>
      <c r="AH27" s="14">
        <f>'1'!BM27</f>
        <v>0.44388182401437959</v>
      </c>
      <c r="AI27" s="14">
        <f>'1'!BO27</f>
        <v>0.55577132544990082</v>
      </c>
      <c r="AJ27" s="14">
        <f>'2'!AZ27</f>
        <v>0.33157423169932493</v>
      </c>
      <c r="AK27" s="14">
        <f>'2'!BB27</f>
        <v>0.50086135195011716</v>
      </c>
      <c r="AL27" s="14">
        <f>'3'!AP27</f>
        <v>0.73416998891327678</v>
      </c>
      <c r="AM27" s="14">
        <f>'8'!AT27</f>
        <v>0.81703163440519821</v>
      </c>
      <c r="AN27" s="14">
        <f t="shared" si="39"/>
        <v>0.58166441975804484</v>
      </c>
      <c r="AO27" s="14">
        <f t="shared" si="40"/>
        <v>0.65195857517962319</v>
      </c>
      <c r="AP27" s="14">
        <f>'1'!BY27</f>
        <v>0.37439486401292638</v>
      </c>
      <c r="AQ27" s="14">
        <f>'1'!CA27</f>
        <v>0.48470717697653243</v>
      </c>
      <c r="AR27" s="14">
        <f>'2'!BI27</f>
        <v>0.30911279729086394</v>
      </c>
      <c r="AS27" s="14">
        <f>'2'!BK27</f>
        <v>0.47487384550336265</v>
      </c>
      <c r="AT27" s="14">
        <f>'3'!AW27</f>
        <v>0.83271490561962513</v>
      </c>
      <c r="AU27" s="14">
        <f>'8'!BC27</f>
        <v>0.75768477525807143</v>
      </c>
      <c r="AV27" s="14">
        <f t="shared" si="41"/>
        <v>0.56847683554537165</v>
      </c>
      <c r="AW27" s="14">
        <f t="shared" si="42"/>
        <v>0.63749517583939785</v>
      </c>
      <c r="AX27" s="14">
        <f>'1'!CK27</f>
        <v>0.53504265938014361</v>
      </c>
      <c r="AY27" s="14">
        <f>'1'!CM27</f>
        <v>0.6399567802283419</v>
      </c>
      <c r="AZ27" s="14">
        <f>'2'!BR27</f>
        <v>0.28097694323211747</v>
      </c>
      <c r="BA27" s="14">
        <f>'2'!BT27</f>
        <v>0.44021754976042127</v>
      </c>
      <c r="BB27" s="14">
        <f>'3'!BD27</f>
        <v>0.77912971492273109</v>
      </c>
      <c r="BC27" s="14">
        <f>'8'!BL27</f>
        <v>0.75534216361778728</v>
      </c>
      <c r="BD27" s="14">
        <f t="shared" si="43"/>
        <v>0.58762287028819493</v>
      </c>
      <c r="BE27" s="14">
        <f t="shared" si="44"/>
        <v>0.65366155213232036</v>
      </c>
      <c r="BF27" s="14">
        <f>'1'!CW27</f>
        <v>0.5242164519759247</v>
      </c>
      <c r="BG27" s="14">
        <f>'1'!CY27</f>
        <v>0.63043231425310742</v>
      </c>
      <c r="BH27" s="14">
        <f>'2'!CA27</f>
        <v>0.31007221652269978</v>
      </c>
      <c r="BI27" s="14">
        <f>'2'!CC27</f>
        <v>0.47601290745805652</v>
      </c>
      <c r="BJ27" s="14">
        <f>'3'!BK27</f>
        <v>0.79345573732935537</v>
      </c>
      <c r="BK27" s="14">
        <f>'8'!BU27</f>
        <v>0.7189222483060107</v>
      </c>
      <c r="BL27" s="14">
        <f t="shared" si="45"/>
        <v>0.58666666353349761</v>
      </c>
      <c r="BM27" s="14">
        <f t="shared" si="46"/>
        <v>0.65470580183663252</v>
      </c>
      <c r="BN27" s="14">
        <f>'1'!DI27</f>
        <v>0.55464579590200158</v>
      </c>
      <c r="BO27" s="14">
        <f>'1'!DK27</f>
        <v>0.65690551793726659</v>
      </c>
      <c r="BP27" s="14">
        <f>'2'!CJ27</f>
        <v>0.29130651857211254</v>
      </c>
      <c r="BQ27" s="14">
        <f>'2'!CL27</f>
        <v>0.45323135111887458</v>
      </c>
      <c r="BR27" s="14">
        <f>'3'!BR27</f>
        <v>0.48615577005134025</v>
      </c>
      <c r="BS27" s="14">
        <f>'8'!CD27</f>
        <v>0.72771900744808871</v>
      </c>
      <c r="BT27" s="14">
        <f t="shared" si="47"/>
        <v>0.51495677299338583</v>
      </c>
      <c r="BU27" s="14">
        <f t="shared" si="48"/>
        <v>0.58100291163889251</v>
      </c>
      <c r="BV27" s="14">
        <f>'1'!DU27</f>
        <v>0.59847890887277333</v>
      </c>
      <c r="BW27" s="14">
        <f>'1'!DW27</f>
        <v>0.6934920075389237</v>
      </c>
      <c r="BX27" s="14">
        <f>'2'!CS27</f>
        <v>0.30826914780067838</v>
      </c>
      <c r="BY27" s="14">
        <f>'2'!CU27</f>
        <v>0.47387000806137658</v>
      </c>
      <c r="BZ27" s="14">
        <f>'3'!BY27</f>
        <v>0.71785198613785639</v>
      </c>
      <c r="CA27" s="14">
        <f>'8'!CM27</f>
        <v>0.76872148415661967</v>
      </c>
      <c r="CB27" s="14">
        <f t="shared" si="49"/>
        <v>0.59833038174198194</v>
      </c>
      <c r="CC27" s="14">
        <f t="shared" si="31"/>
        <v>0.66348387147369414</v>
      </c>
      <c r="CD27" s="14">
        <f>'1'!EG27</f>
        <v>0.57291609336349247</v>
      </c>
      <c r="CE27" s="14">
        <f>'1'!EI27</f>
        <v>0.67236943329550614</v>
      </c>
      <c r="CF27" s="14">
        <f>'2'!DB27</f>
        <v>0.4203353407053414</v>
      </c>
      <c r="CG27" s="14">
        <f>'2'!DD27</f>
        <v>0.59174298879008469</v>
      </c>
      <c r="CH27" s="14">
        <f>'3'!CF27</f>
        <v>0.79160086202580826</v>
      </c>
      <c r="CI27" s="14">
        <f>'8'!CV27</f>
        <v>0.82608772777105011</v>
      </c>
      <c r="CJ27" s="14">
        <f t="shared" si="50"/>
        <v>0.65273500596642298</v>
      </c>
      <c r="CK27" s="14">
        <f t="shared" si="51"/>
        <v>0.72045025297061227</v>
      </c>
      <c r="CL27" s="14">
        <f>'1'!ES27</f>
        <v>0.39551083040180007</v>
      </c>
      <c r="CM27" s="14">
        <f>'1'!EU27</f>
        <v>0.50701202840387249</v>
      </c>
      <c r="CN27" s="14">
        <f>'2'!DK27</f>
        <v>0.22727260899634508</v>
      </c>
      <c r="CO27" s="14">
        <f>'2'!DM27</f>
        <v>0.36626039514013281</v>
      </c>
      <c r="CP27" s="14">
        <f>'3'!CM27</f>
        <v>0.53431023385691445</v>
      </c>
      <c r="CQ27" s="14">
        <f>'8'!DE27</f>
        <v>0.701328027497087</v>
      </c>
      <c r="CR27" s="14">
        <f t="shared" si="52"/>
        <v>0.46460542518803666</v>
      </c>
      <c r="CS27" s="14">
        <f t="shared" si="53"/>
        <v>0.52722767122450165</v>
      </c>
      <c r="CT27" s="14">
        <f>'1'!FE27</f>
        <v>0.44544516909780907</v>
      </c>
      <c r="CU27" s="14">
        <f>'1'!FG27</f>
        <v>0.55729631708252247</v>
      </c>
      <c r="CV27" s="14">
        <f>'2'!DT27</f>
        <v>0.21308051135827694</v>
      </c>
      <c r="CW27" s="14">
        <f>'2'!DV27</f>
        <v>0.34466719243891697</v>
      </c>
      <c r="CX27" s="14">
        <f>'3'!CT27</f>
        <v>0.75622401025856756</v>
      </c>
      <c r="CY27" s="14">
        <f>'8'!DN27</f>
        <v>0.80416233448695829</v>
      </c>
      <c r="CZ27" s="14">
        <f t="shared" si="54"/>
        <v>0.55472800630040298</v>
      </c>
      <c r="DA27" s="14">
        <f t="shared" si="55"/>
        <v>0.61558746356674132</v>
      </c>
      <c r="DB27" s="14">
        <f>'1'!FQ27</f>
        <v>0.493283110513767</v>
      </c>
      <c r="DC27" s="14">
        <f>'1'!FS27</f>
        <v>0.60254320141590967</v>
      </c>
      <c r="DD27" s="14">
        <f>'2'!EC27</f>
        <v>0.23729954155090172</v>
      </c>
      <c r="DE27" s="14">
        <f>'2'!EE27</f>
        <v>0.38095509636491137</v>
      </c>
      <c r="DF27" s="14">
        <f>'3'!DA27</f>
        <v>0.57614584892216636</v>
      </c>
      <c r="DG27" s="14">
        <f>'8'!DW27</f>
        <v>0.76481007291908543</v>
      </c>
      <c r="DH27" s="14">
        <f t="shared" si="56"/>
        <v>0.51788464347648011</v>
      </c>
      <c r="DI27" s="14">
        <f t="shared" si="57"/>
        <v>0.58111355490551819</v>
      </c>
      <c r="DJ27" s="14">
        <f>'1'!GC27</f>
        <v>0.77431043330506533</v>
      </c>
      <c r="DK27" s="14">
        <f>'1'!GE27</f>
        <v>0.8247913193816282</v>
      </c>
      <c r="DL27" s="14">
        <f>'2'!EL27</f>
        <v>0.36465627664080924</v>
      </c>
      <c r="DM27" s="14">
        <f>'2'!EN27</f>
        <v>0.5367600277265494</v>
      </c>
      <c r="DN27" s="14">
        <f>'3'!DH27</f>
        <v>0.18534406879329057</v>
      </c>
      <c r="DO27" s="14">
        <f>'8'!EF27</f>
        <v>0.3927236276568527</v>
      </c>
      <c r="DP27" s="14">
        <f t="shared" si="30"/>
        <v>0.42925860159900442</v>
      </c>
      <c r="DQ27" s="14">
        <f t="shared" si="32"/>
        <v>0.48490476088958023</v>
      </c>
    </row>
    <row r="28" spans="1:121" ht="12.75" customHeight="1">
      <c r="A28" s="6">
        <v>2004</v>
      </c>
      <c r="B28" s="14">
        <f>'1'!Q28</f>
        <v>0.54854960805909037</v>
      </c>
      <c r="C28" s="14">
        <f>'1'!S28</f>
        <v>0.65167508236357563</v>
      </c>
      <c r="D28" s="14">
        <f>'2'!P28</f>
        <v>0.4318682959742367</v>
      </c>
      <c r="E28" s="14">
        <f>'2'!R28</f>
        <v>0.60238998460849091</v>
      </c>
      <c r="F28" s="14">
        <f>'3'!N28</f>
        <v>0.45411245891122232</v>
      </c>
      <c r="G28" s="14">
        <f>'8'!J28</f>
        <v>0.7239837565122117</v>
      </c>
      <c r="H28" s="14">
        <f t="shared" si="28"/>
        <v>0.5396285298641903</v>
      </c>
      <c r="I28" s="14">
        <f t="shared" si="29"/>
        <v>0.60804032059887514</v>
      </c>
      <c r="J28" s="14">
        <f>'1'!AC28</f>
        <v>0.52037912892679561</v>
      </c>
      <c r="K28" s="14">
        <f>'1'!AE28</f>
        <v>0.62702759996651236</v>
      </c>
      <c r="L28" s="14">
        <f>'2'!Y28</f>
        <v>0.30146868973867774</v>
      </c>
      <c r="M28" s="14">
        <f>'2'!AA28</f>
        <v>0.46570129036055657</v>
      </c>
      <c r="N28" s="14">
        <f>'3'!U28</f>
        <v>0.53206576834271113</v>
      </c>
      <c r="O28" s="14">
        <f>'8'!S28</f>
        <v>0.69814811964004919</v>
      </c>
      <c r="P28" s="14">
        <f t="shared" si="33"/>
        <v>0.51301542666205846</v>
      </c>
      <c r="Q28" s="14">
        <f t="shared" si="34"/>
        <v>0.58073569457745733</v>
      </c>
      <c r="R28" s="14">
        <f>'1'!AO28</f>
        <v>0.54616061363602453</v>
      </c>
      <c r="S28" s="14">
        <f>'1'!AQ28</f>
        <v>0.64961552716923643</v>
      </c>
      <c r="T28" s="14">
        <f>'2'!AH28</f>
        <v>0.31526414578228307</v>
      </c>
      <c r="U28" s="14">
        <f>'2'!AJ28</f>
        <v>0.48213085455172527</v>
      </c>
      <c r="V28" s="14">
        <f>'3'!AB28</f>
        <v>0.71881367684417774</v>
      </c>
      <c r="W28" s="14">
        <f>'8'!AB28</f>
        <v>0.74502574344926509</v>
      </c>
      <c r="X28" s="14">
        <f t="shared" si="35"/>
        <v>0.58131604492793754</v>
      </c>
      <c r="Y28" s="14">
        <f t="shared" si="36"/>
        <v>0.64889645050360112</v>
      </c>
      <c r="Z28" s="14">
        <f>'1'!BA28</f>
        <v>0.46180178553450413</v>
      </c>
      <c r="AA28" s="14">
        <f>'1'!BC28</f>
        <v>0.57307122869331406</v>
      </c>
      <c r="AB28" s="14">
        <f>'2'!AQ28</f>
        <v>0.2875191621132851</v>
      </c>
      <c r="AC28" s="14">
        <f>'2'!AS28</f>
        <v>0.44850039002852221</v>
      </c>
      <c r="AD28" s="14">
        <f>'3'!AI28</f>
        <v>0.3941776634895226</v>
      </c>
      <c r="AE28" s="14">
        <f>'8'!AK28</f>
        <v>0.68256308861329185</v>
      </c>
      <c r="AF28" s="14">
        <f t="shared" si="37"/>
        <v>0.4565154249376509</v>
      </c>
      <c r="AG28" s="14">
        <f t="shared" si="38"/>
        <v>0.52457809270616274</v>
      </c>
      <c r="AH28" s="14">
        <f>'1'!BM28</f>
        <v>0.4652273024062461</v>
      </c>
      <c r="AI28" s="14">
        <f>'1'!BO28</f>
        <v>0.57633395162491108</v>
      </c>
      <c r="AJ28" s="14">
        <f>'2'!AZ28</f>
        <v>0.33756413857247003</v>
      </c>
      <c r="AK28" s="14">
        <f>'2'!BB28</f>
        <v>0.50756197975801565</v>
      </c>
      <c r="AL28" s="14">
        <f>'3'!AP28</f>
        <v>0.79099411918731222</v>
      </c>
      <c r="AM28" s="14">
        <f>'8'!AT28</f>
        <v>0.81700228125356178</v>
      </c>
      <c r="AN28" s="14">
        <f t="shared" si="39"/>
        <v>0.6026969603548975</v>
      </c>
      <c r="AO28" s="14">
        <f t="shared" si="40"/>
        <v>0.67297308295595015</v>
      </c>
      <c r="AP28" s="14">
        <f>'1'!BY28</f>
        <v>0.39542229565997139</v>
      </c>
      <c r="AQ28" s="14">
        <f>'1'!CA28</f>
        <v>0.50691985922170013</v>
      </c>
      <c r="AR28" s="14">
        <f>'2'!BI28</f>
        <v>0.3312840599459978</v>
      </c>
      <c r="AS28" s="14">
        <f>'2'!BK28</f>
        <v>0.50053438024222807</v>
      </c>
      <c r="AT28" s="14">
        <f>'3'!AW28</f>
        <v>0.82948546928714573</v>
      </c>
      <c r="AU28" s="14">
        <f>'8'!BC28</f>
        <v>0.76241061872988214</v>
      </c>
      <c r="AV28" s="14">
        <f t="shared" si="41"/>
        <v>0.57965061090574921</v>
      </c>
      <c r="AW28" s="14">
        <f t="shared" si="42"/>
        <v>0.64983758187023899</v>
      </c>
      <c r="AX28" s="14">
        <f>'1'!CK28</f>
        <v>0.54783907807538412</v>
      </c>
      <c r="AY28" s="14">
        <f>'1'!CM28</f>
        <v>0.65106311510886283</v>
      </c>
      <c r="AZ28" s="14">
        <f>'2'!BR28</f>
        <v>0.28416263629884397</v>
      </c>
      <c r="BA28" s="14">
        <f>'2'!BT28</f>
        <v>0.4442685543664005</v>
      </c>
      <c r="BB28" s="14">
        <f>'3'!BD28</f>
        <v>0.75078464488855445</v>
      </c>
      <c r="BC28" s="14">
        <f>'8'!BL28</f>
        <v>0.75424460079625233</v>
      </c>
      <c r="BD28" s="14">
        <f t="shared" si="43"/>
        <v>0.58425774001475872</v>
      </c>
      <c r="BE28" s="14">
        <f t="shared" si="44"/>
        <v>0.65009022879001754</v>
      </c>
      <c r="BF28" s="14">
        <f>'1'!CW28</f>
        <v>0.52646053786837788</v>
      </c>
      <c r="BG28" s="14">
        <f>'1'!CY28</f>
        <v>0.63241637934681738</v>
      </c>
      <c r="BH28" s="14">
        <f>'2'!CA28</f>
        <v>0.31584210401766183</v>
      </c>
      <c r="BI28" s="14">
        <f>'2'!CC28</f>
        <v>0.48280713203744924</v>
      </c>
      <c r="BJ28" s="14">
        <f>'3'!BK28</f>
        <v>0.78807274190944421</v>
      </c>
      <c r="BK28" s="14">
        <f>'8'!BU28</f>
        <v>0.70967566124983894</v>
      </c>
      <c r="BL28" s="14">
        <f t="shared" si="45"/>
        <v>0.58501276126133073</v>
      </c>
      <c r="BM28" s="14">
        <f t="shared" si="46"/>
        <v>0.65324297863588743</v>
      </c>
      <c r="BN28" s="14">
        <f>'1'!DI28</f>
        <v>0.55495127770282437</v>
      </c>
      <c r="BO28" s="14">
        <f>'1'!DK28</f>
        <v>0.6571666741089599</v>
      </c>
      <c r="BP28" s="14">
        <f>'2'!CJ28</f>
        <v>0.29512370138728344</v>
      </c>
      <c r="BQ28" s="14">
        <f>'2'!CL28</f>
        <v>0.45795318643619004</v>
      </c>
      <c r="BR28" s="14">
        <f>'3'!BR28</f>
        <v>0.48434637178554774</v>
      </c>
      <c r="BS28" s="14">
        <f>'8'!CD28</f>
        <v>0.73425851404045683</v>
      </c>
      <c r="BT28" s="14">
        <f t="shared" si="47"/>
        <v>0.51716996622902811</v>
      </c>
      <c r="BU28" s="14">
        <f t="shared" si="48"/>
        <v>0.5834311865927887</v>
      </c>
      <c r="BV28" s="14">
        <f>'1'!DU28</f>
        <v>0.59366395612459277</v>
      </c>
      <c r="BW28" s="14">
        <f>'1'!DW28</f>
        <v>0.68955792087310597</v>
      </c>
      <c r="BX28" s="14">
        <f>'2'!CS28</f>
        <v>0.32138842988869548</v>
      </c>
      <c r="BY28" s="14">
        <f>'2'!CU28</f>
        <v>0.48924932483647415</v>
      </c>
      <c r="BZ28" s="14">
        <f>'3'!BY28</f>
        <v>0.7115925787258488</v>
      </c>
      <c r="CA28" s="14">
        <f>'8'!CM28</f>
        <v>0.75618827425186796</v>
      </c>
      <c r="CB28" s="14">
        <f t="shared" si="49"/>
        <v>0.59570830974775124</v>
      </c>
      <c r="CC28" s="14">
        <f t="shared" si="31"/>
        <v>0.66164702467182424</v>
      </c>
      <c r="CD28" s="14">
        <f>'1'!EG28</f>
        <v>0.60073831496802621</v>
      </c>
      <c r="CE28" s="14">
        <f>'1'!EI28</f>
        <v>0.69533108865707594</v>
      </c>
      <c r="CF28" s="14">
        <f>'2'!DB28</f>
        <v>0.44368372905402359</v>
      </c>
      <c r="CG28" s="14">
        <f>'2'!DD28</f>
        <v>0.61305993683671833</v>
      </c>
      <c r="CH28" s="14">
        <f>'3'!CF28</f>
        <v>0.78659753054076154</v>
      </c>
      <c r="CI28" s="14">
        <f>'8'!CV28</f>
        <v>0.83241002467348624</v>
      </c>
      <c r="CJ28" s="14">
        <f t="shared" si="50"/>
        <v>0.66585739980907444</v>
      </c>
      <c r="CK28" s="14">
        <f t="shared" si="51"/>
        <v>0.73184964517701057</v>
      </c>
      <c r="CL28" s="14">
        <f>'1'!ES28</f>
        <v>0.41651227115495543</v>
      </c>
      <c r="CM28" s="14">
        <f>'1'!EU28</f>
        <v>0.52856643670213699</v>
      </c>
      <c r="CN28" s="14">
        <f>'2'!DK28</f>
        <v>0.23109744898423526</v>
      </c>
      <c r="CO28" s="14">
        <f>'2'!DM28</f>
        <v>0.37191859828390877</v>
      </c>
      <c r="CP28" s="14">
        <f>'3'!CM28</f>
        <v>0.51477775150309257</v>
      </c>
      <c r="CQ28" s="14">
        <f>'8'!DE28</f>
        <v>0.70274063264598385</v>
      </c>
      <c r="CR28" s="14">
        <f t="shared" si="52"/>
        <v>0.46628202607206681</v>
      </c>
      <c r="CS28" s="14">
        <f t="shared" si="53"/>
        <v>0.52950085478378062</v>
      </c>
      <c r="CT28" s="14">
        <f>'1'!FE28</f>
        <v>0.4563808209483643</v>
      </c>
      <c r="CU28" s="14">
        <f>'1'!FG28</f>
        <v>0.56787916224797685</v>
      </c>
      <c r="CV28" s="14">
        <f>'2'!DT28</f>
        <v>0.21039821859763722</v>
      </c>
      <c r="CW28" s="14">
        <f>'2'!DV28</f>
        <v>0.34047547898704961</v>
      </c>
      <c r="CX28" s="14">
        <f>'3'!CT28</f>
        <v>0.77101422688843058</v>
      </c>
      <c r="CY28" s="14">
        <f>'8'!DN28</f>
        <v>0.79977901236148852</v>
      </c>
      <c r="CZ28" s="14">
        <f t="shared" si="54"/>
        <v>0.55939306969898017</v>
      </c>
      <c r="DA28" s="14">
        <f t="shared" si="55"/>
        <v>0.6197869701212364</v>
      </c>
      <c r="DB28" s="14">
        <f>'1'!FQ28</f>
        <v>0.52282865922385879</v>
      </c>
      <c r="DC28" s="14">
        <f>'1'!FS28</f>
        <v>0.62920273308361696</v>
      </c>
      <c r="DD28" s="14">
        <f>'2'!EC28</f>
        <v>0.23644760030734571</v>
      </c>
      <c r="DE28" s="14">
        <f>'2'!EE28</f>
        <v>0.3797237722098763</v>
      </c>
      <c r="DF28" s="14">
        <f>'3'!DA28</f>
        <v>0.56265753378018213</v>
      </c>
      <c r="DG28" s="14">
        <f>'8'!DW28</f>
        <v>0.77357800910759433</v>
      </c>
      <c r="DH28" s="14">
        <f t="shared" si="56"/>
        <v>0.52387795060474529</v>
      </c>
      <c r="DI28" s="14">
        <f t="shared" si="57"/>
        <v>0.58629051204531746</v>
      </c>
      <c r="DJ28" s="14">
        <f>'1'!GC28</f>
        <v>0.80969503259417008</v>
      </c>
      <c r="DK28" s="14">
        <f>'1'!GE28</f>
        <v>0.84868379560641871</v>
      </c>
      <c r="DL28" s="14">
        <f>'2'!EL28</f>
        <v>0.3697812650421356</v>
      </c>
      <c r="DM28" s="14">
        <f>'2'!EN28</f>
        <v>0.54209043281033042</v>
      </c>
      <c r="DN28" s="14">
        <f>'3'!DH28</f>
        <v>0.20357290416895138</v>
      </c>
      <c r="DO28" s="14">
        <f>'8'!EF28</f>
        <v>0.40831570752740409</v>
      </c>
      <c r="DP28" s="14">
        <f t="shared" si="30"/>
        <v>0.44784122733316523</v>
      </c>
      <c r="DQ28" s="14">
        <f t="shared" si="32"/>
        <v>0.50066571002827609</v>
      </c>
    </row>
    <row r="29" spans="1:121" ht="12.75" customHeight="1">
      <c r="A29" s="6">
        <v>2005</v>
      </c>
      <c r="B29" s="14">
        <f>'1'!Q29</f>
        <v>0.60162417025093062</v>
      </c>
      <c r="C29" s="14">
        <f>'1'!S29</f>
        <v>0.69605093535753215</v>
      </c>
      <c r="D29" s="14">
        <f>'2'!P29</f>
        <v>0.45974287934002156</v>
      </c>
      <c r="E29" s="14">
        <f>'2'!R29</f>
        <v>0.62719470682841383</v>
      </c>
      <c r="F29" s="14">
        <f>'3'!N29</f>
        <v>0.54757284207730583</v>
      </c>
      <c r="G29" s="14">
        <f>'8'!J29</f>
        <v>0.7490161709629739</v>
      </c>
      <c r="H29" s="14">
        <f t="shared" si="28"/>
        <v>0.58948901565780798</v>
      </c>
      <c r="I29" s="14">
        <f t="shared" si="29"/>
        <v>0.65495866380655643</v>
      </c>
      <c r="J29" s="14">
        <f>'1'!AC29</f>
        <v>0.53590754523162432</v>
      </c>
      <c r="K29" s="14">
        <f>'1'!AE29</f>
        <v>0.64071256030767132</v>
      </c>
      <c r="L29" s="14">
        <f>'2'!Y29</f>
        <v>0.31377322605524943</v>
      </c>
      <c r="M29" s="14">
        <f>'2'!AA29</f>
        <v>0.48038192743663177</v>
      </c>
      <c r="N29" s="14">
        <f>'3'!U29</f>
        <v>0.52747291536205676</v>
      </c>
      <c r="O29" s="14">
        <f>'8'!S29</f>
        <v>0.70250346965910548</v>
      </c>
      <c r="P29" s="14">
        <f t="shared" si="33"/>
        <v>0.51991428907700898</v>
      </c>
      <c r="Q29" s="14">
        <f t="shared" si="34"/>
        <v>0.58776771819136631</v>
      </c>
      <c r="R29" s="14">
        <f>'1'!AO29</f>
        <v>0.54597580640355881</v>
      </c>
      <c r="S29" s="14">
        <f>'1'!AQ29</f>
        <v>0.64945597233514651</v>
      </c>
      <c r="T29" s="14">
        <f>'2'!AH29</f>
        <v>0.32095029365975875</v>
      </c>
      <c r="U29" s="14">
        <f>'2'!AJ29</f>
        <v>0.48874352974389562</v>
      </c>
      <c r="V29" s="14">
        <f>'3'!AB29</f>
        <v>0.77654360171683767</v>
      </c>
      <c r="W29" s="14">
        <f>'8'!AB29</f>
        <v>0.75603379226877576</v>
      </c>
      <c r="X29" s="14">
        <f t="shared" si="35"/>
        <v>0.5998758735122327</v>
      </c>
      <c r="Y29" s="14">
        <f t="shared" si="36"/>
        <v>0.66769422401616385</v>
      </c>
      <c r="Z29" s="14">
        <f>'1'!BA29</f>
        <v>0.48412761723253872</v>
      </c>
      <c r="AA29" s="14">
        <f>'1'!BC29</f>
        <v>0.59408902038348232</v>
      </c>
      <c r="AB29" s="14">
        <f>'2'!AQ29</f>
        <v>0.30077018998358812</v>
      </c>
      <c r="AC29" s="14">
        <f>'2'!AS29</f>
        <v>0.46485438267026441</v>
      </c>
      <c r="AD29" s="14">
        <f>'3'!AI29</f>
        <v>0.40581258314216867</v>
      </c>
      <c r="AE29" s="14">
        <f>'8'!AK29</f>
        <v>0.69578908633711034</v>
      </c>
      <c r="AF29" s="14">
        <f t="shared" si="37"/>
        <v>0.47162486917385144</v>
      </c>
      <c r="AG29" s="14">
        <f t="shared" si="38"/>
        <v>0.54013626813325644</v>
      </c>
      <c r="AH29" s="14">
        <f>'1'!BM29</f>
        <v>0.49171700892087533</v>
      </c>
      <c r="AI29" s="14">
        <f>'1'!BO29</f>
        <v>0.6011036992983001</v>
      </c>
      <c r="AJ29" s="14">
        <f>'2'!AZ29</f>
        <v>0.35857490229238886</v>
      </c>
      <c r="AK29" s="14">
        <f>'2'!BB29</f>
        <v>0.53035770812312322</v>
      </c>
      <c r="AL29" s="14">
        <f>'3'!AP29</f>
        <v>0.75360212162802975</v>
      </c>
      <c r="AM29" s="14">
        <f>'8'!AT29</f>
        <v>0.82658526481192085</v>
      </c>
      <c r="AN29" s="14">
        <f t="shared" si="39"/>
        <v>0.60761982441330376</v>
      </c>
      <c r="AO29" s="14">
        <f t="shared" si="40"/>
        <v>0.67791219846534345</v>
      </c>
      <c r="AP29" s="14">
        <f>'1'!BY29</f>
        <v>0.41373820625276825</v>
      </c>
      <c r="AQ29" s="14">
        <f>'1'!CA29</f>
        <v>0.52575404807547199</v>
      </c>
      <c r="AR29" s="14">
        <f>'2'!BI29</f>
        <v>0.33699363782857938</v>
      </c>
      <c r="AS29" s="14">
        <f>'2'!BK29</f>
        <v>0.50692777337745254</v>
      </c>
      <c r="AT29" s="14">
        <f>'3'!AW29</f>
        <v>0.82294359757791913</v>
      </c>
      <c r="AU29" s="14">
        <f>'8'!BC29</f>
        <v>0.76708531617352416</v>
      </c>
      <c r="AV29" s="14">
        <f t="shared" si="41"/>
        <v>0.58519018945819767</v>
      </c>
      <c r="AW29" s="14">
        <f t="shared" si="42"/>
        <v>0.65567768380109193</v>
      </c>
      <c r="AX29" s="14">
        <f>'1'!CK29</f>
        <v>0.55995959789778438</v>
      </c>
      <c r="AY29" s="14">
        <f>'1'!CM29</f>
        <v>0.6614355659431822</v>
      </c>
      <c r="AZ29" s="14">
        <f>'2'!BR29</f>
        <v>0.28844391833091826</v>
      </c>
      <c r="BA29" s="14">
        <f>'2'!BT29</f>
        <v>0.44965982416597594</v>
      </c>
      <c r="BB29" s="14">
        <f>'3'!BD29</f>
        <v>0.78612265264918246</v>
      </c>
      <c r="BC29" s="14">
        <f>'8'!BL29</f>
        <v>0.75528359130779354</v>
      </c>
      <c r="BD29" s="14">
        <f t="shared" si="43"/>
        <v>0.59745244004641962</v>
      </c>
      <c r="BE29" s="14">
        <f t="shared" si="44"/>
        <v>0.66312540851653345</v>
      </c>
      <c r="BF29" s="14">
        <f>'1'!CW29</f>
        <v>0.52855679577446635</v>
      </c>
      <c r="BG29" s="14">
        <f>'1'!CY29</f>
        <v>0.63426508858762487</v>
      </c>
      <c r="BH29" s="14">
        <f>'2'!CA29</f>
        <v>0.32456232248392358</v>
      </c>
      <c r="BI29" s="14">
        <f>'2'!CC29</f>
        <v>0.4928976288646118</v>
      </c>
      <c r="BJ29" s="14">
        <f>'3'!BK29</f>
        <v>0.78260571405953994</v>
      </c>
      <c r="BK29" s="14">
        <f>'8'!BU29</f>
        <v>0.70235414405465724</v>
      </c>
      <c r="BL29" s="14">
        <f t="shared" si="45"/>
        <v>0.58451974409314678</v>
      </c>
      <c r="BM29" s="14">
        <f t="shared" si="46"/>
        <v>0.65303064389160848</v>
      </c>
      <c r="BN29" s="14">
        <f>'1'!DI29</f>
        <v>0.55974067964154028</v>
      </c>
      <c r="BO29" s="14">
        <f>'1'!DK29</f>
        <v>0.6612494679100841</v>
      </c>
      <c r="BP29" s="14">
        <f>'2'!CJ29</f>
        <v>0.3058306105322251</v>
      </c>
      <c r="BQ29" s="14">
        <f>'2'!CL29</f>
        <v>0.4709566800140913</v>
      </c>
      <c r="BR29" s="14">
        <f>'3'!BR29</f>
        <v>0.49059272299094114</v>
      </c>
      <c r="BS29" s="14">
        <f>'8'!CD29</f>
        <v>0.74397721668222083</v>
      </c>
      <c r="BT29" s="14">
        <f t="shared" si="47"/>
        <v>0.52503530746173177</v>
      </c>
      <c r="BU29" s="14">
        <f t="shared" si="48"/>
        <v>0.59169402189933429</v>
      </c>
      <c r="BV29" s="14">
        <f>'1'!DU29</f>
        <v>0.60642363932659948</v>
      </c>
      <c r="BW29" s="14">
        <f>'1'!DW29</f>
        <v>0.69993920528093356</v>
      </c>
      <c r="BX29" s="14">
        <f>'2'!CS29</f>
        <v>0.32479681661010323</v>
      </c>
      <c r="BY29" s="14">
        <f>'2'!CU29</f>
        <v>0.49316608463438938</v>
      </c>
      <c r="BZ29" s="14">
        <f>'3'!BY29</f>
        <v>0.70507810577104357</v>
      </c>
      <c r="CA29" s="14">
        <f>'8'!CM29</f>
        <v>0.76082070084284203</v>
      </c>
      <c r="CB29" s="14">
        <f t="shared" si="49"/>
        <v>0.5992798156376471</v>
      </c>
      <c r="CC29" s="14">
        <f t="shared" si="31"/>
        <v>0.66475102413230214</v>
      </c>
      <c r="CD29" s="14">
        <f>'1'!EG29</f>
        <v>0.62660071382490279</v>
      </c>
      <c r="CE29" s="14">
        <f>'1'!EI29</f>
        <v>0.71607189015284134</v>
      </c>
      <c r="CF29" s="14">
        <f>'2'!DB29</f>
        <v>0.46974390831287005</v>
      </c>
      <c r="CG29" s="14">
        <f>'2'!DD29</f>
        <v>0.63579297578234917</v>
      </c>
      <c r="CH29" s="14">
        <f>'3'!CF29</f>
        <v>0.71100729576083488</v>
      </c>
      <c r="CI29" s="14">
        <f>'8'!CV29</f>
        <v>0.83354431515693972</v>
      </c>
      <c r="CJ29" s="14">
        <f t="shared" si="50"/>
        <v>0.66022405826388686</v>
      </c>
      <c r="CK29" s="14">
        <f t="shared" si="51"/>
        <v>0.72410411921324136</v>
      </c>
      <c r="CL29" s="14">
        <f>'1'!ES29</f>
        <v>0.4418052462347371</v>
      </c>
      <c r="CM29" s="14">
        <f>'1'!EU29</f>
        <v>0.55374095990853078</v>
      </c>
      <c r="CN29" s="14">
        <f>'2'!DK29</f>
        <v>0.24493759639039658</v>
      </c>
      <c r="CO29" s="14">
        <f>'2'!DM29</f>
        <v>0.39185662717037267</v>
      </c>
      <c r="CP29" s="14">
        <f>'3'!CM29</f>
        <v>0.48027596131783606</v>
      </c>
      <c r="CQ29" s="14">
        <f>'8'!DE29</f>
        <v>0.71793412901640719</v>
      </c>
      <c r="CR29" s="14">
        <f t="shared" si="52"/>
        <v>0.47123823323984421</v>
      </c>
      <c r="CS29" s="14">
        <f t="shared" si="53"/>
        <v>0.53595191935328668</v>
      </c>
      <c r="CT29" s="14">
        <f>'1'!FE29</f>
        <v>0.46300373407566231</v>
      </c>
      <c r="CU29" s="14">
        <f>'1'!FG29</f>
        <v>0.57421764806762976</v>
      </c>
      <c r="CV29" s="14">
        <f>'2'!DT29</f>
        <v>0.22845990060179774</v>
      </c>
      <c r="CW29" s="14">
        <f>'2'!DV29</f>
        <v>0.36802388937117042</v>
      </c>
      <c r="CX29" s="14">
        <f>'3'!CT29</f>
        <v>0.77996819893980696</v>
      </c>
      <c r="CY29" s="14">
        <f>'8'!DN29</f>
        <v>0.79042643985724781</v>
      </c>
      <c r="CZ29" s="14">
        <f t="shared" si="54"/>
        <v>0.56546456836862879</v>
      </c>
      <c r="DA29" s="14">
        <f t="shared" si="55"/>
        <v>0.62815904405896372</v>
      </c>
      <c r="DB29" s="14">
        <f>'1'!FQ29</f>
        <v>0.54021086952633335</v>
      </c>
      <c r="DC29" s="14">
        <f>'1'!FS29</f>
        <v>0.64446191117856444</v>
      </c>
      <c r="DD29" s="14">
        <f>'2'!EC29</f>
        <v>0.24623749942958092</v>
      </c>
      <c r="DE29" s="14">
        <f>'2'!EE29</f>
        <v>0.39368770287270866</v>
      </c>
      <c r="DF29" s="14">
        <f>'3'!DA29</f>
        <v>0.54870946163145562</v>
      </c>
      <c r="DG29" s="14">
        <f>'8'!DW29</f>
        <v>0.77601492895999435</v>
      </c>
      <c r="DH29" s="14">
        <f t="shared" si="56"/>
        <v>0.5277931898868411</v>
      </c>
      <c r="DI29" s="14">
        <f t="shared" si="57"/>
        <v>0.59071850116068081</v>
      </c>
      <c r="DJ29" s="14">
        <f>'1'!GC29</f>
        <v>0.83589185630354734</v>
      </c>
      <c r="DK29" s="14">
        <f>'1'!GE29</f>
        <v>0.8659018954730141</v>
      </c>
      <c r="DL29" s="14">
        <f>'2'!EL29</f>
        <v>0.38017529119362264</v>
      </c>
      <c r="DM29" s="14">
        <f>'2'!EN29</f>
        <v>0.55272390447838193</v>
      </c>
      <c r="DN29" s="14">
        <f>'3'!DH29</f>
        <v>0.20340195855131868</v>
      </c>
      <c r="DO29" s="14">
        <f>'8'!EF29</f>
        <v>0.42556971289453094</v>
      </c>
      <c r="DP29" s="14">
        <f t="shared" si="30"/>
        <v>0.46125970473575495</v>
      </c>
      <c r="DQ29" s="14">
        <f t="shared" si="32"/>
        <v>0.51189936784931145</v>
      </c>
    </row>
    <row r="30" spans="1:121" ht="12.75" customHeight="1">
      <c r="A30" s="6">
        <v>2006</v>
      </c>
      <c r="B30" s="14">
        <f>'1'!Q30</f>
        <v>0.64111567922110857</v>
      </c>
      <c r="C30" s="14">
        <f>'1'!S30</f>
        <v>0.72746968329989004</v>
      </c>
      <c r="D30" s="14">
        <f>'2'!P30</f>
        <v>0.49304282125071808</v>
      </c>
      <c r="E30" s="14">
        <f>'2'!R30</f>
        <v>0.6552500943077757</v>
      </c>
      <c r="F30" s="14">
        <f>'3'!N30</f>
        <v>0.56589442425062542</v>
      </c>
      <c r="G30" s="14">
        <f>'8'!J30</f>
        <v>0.75835205678291973</v>
      </c>
      <c r="H30" s="14">
        <f t="shared" si="28"/>
        <v>0.61460124537634298</v>
      </c>
      <c r="I30" s="14">
        <f t="shared" si="29"/>
        <v>0.67674156466030266</v>
      </c>
      <c r="J30" s="14">
        <f>'1'!AC30</f>
        <v>0.564579083855001</v>
      </c>
      <c r="K30" s="14">
        <f>'1'!AE30</f>
        <v>0.66535193436931639</v>
      </c>
      <c r="L30" s="14">
        <f>'2'!Y30</f>
        <v>0.3172199976749282</v>
      </c>
      <c r="M30" s="14">
        <f>'2'!AA30</f>
        <v>0.48441562032523061</v>
      </c>
      <c r="N30" s="14">
        <f>'3'!U30</f>
        <v>0.55964628773601843</v>
      </c>
      <c r="O30" s="14">
        <f>'8'!S30</f>
        <v>0.70897390095848101</v>
      </c>
      <c r="P30" s="14">
        <f t="shared" si="33"/>
        <v>0.53760481755610723</v>
      </c>
      <c r="Q30" s="14">
        <f t="shared" si="34"/>
        <v>0.6045969358472616</v>
      </c>
      <c r="R30" s="14">
        <f>'1'!AO30</f>
        <v>0.55449684609600491</v>
      </c>
      <c r="S30" s="14">
        <f>'1'!AQ30</f>
        <v>0.6567781483777313</v>
      </c>
      <c r="T30" s="14">
        <f>'2'!AH30</f>
        <v>0.33392772557199246</v>
      </c>
      <c r="U30" s="14">
        <f>'2'!AJ30</f>
        <v>0.50350518100625175</v>
      </c>
      <c r="V30" s="14">
        <f>'3'!AB30</f>
        <v>0.75109271361191976</v>
      </c>
      <c r="W30" s="14">
        <f>'8'!AB30</f>
        <v>0.75261677963116413</v>
      </c>
      <c r="X30" s="14">
        <f t="shared" si="35"/>
        <v>0.59803351622777035</v>
      </c>
      <c r="Y30" s="14">
        <f t="shared" si="36"/>
        <v>0.66599820565676671</v>
      </c>
      <c r="Z30" s="14">
        <f>'1'!BA30</f>
        <v>0.50913360635322968</v>
      </c>
      <c r="AA30" s="14">
        <f>'1'!BC30</f>
        <v>0.61696131653256359</v>
      </c>
      <c r="AB30" s="14">
        <f>'2'!AQ30</f>
        <v>0.32027178148863744</v>
      </c>
      <c r="AC30" s="14">
        <f>'2'!AS30</f>
        <v>0.48795919316742625</v>
      </c>
      <c r="AD30" s="14">
        <f>'3'!AI30</f>
        <v>0.4104561517490718</v>
      </c>
      <c r="AE30" s="14">
        <f>'8'!AK30</f>
        <v>0.69793986040156009</v>
      </c>
      <c r="AF30" s="14">
        <f t="shared" si="37"/>
        <v>0.48445034999812475</v>
      </c>
      <c r="AG30" s="14">
        <f t="shared" si="38"/>
        <v>0.55332913046265542</v>
      </c>
      <c r="AH30" s="14">
        <f>'1'!BM30</f>
        <v>0.50961218059408597</v>
      </c>
      <c r="AI30" s="14">
        <f>'1'!BO30</f>
        <v>0.61739242699061803</v>
      </c>
      <c r="AJ30" s="14">
        <f>'2'!AZ30</f>
        <v>0.36433075527471354</v>
      </c>
      <c r="AK30" s="14">
        <f>'2'!BB30</f>
        <v>0.53641946595770629</v>
      </c>
      <c r="AL30" s="14">
        <f>'3'!AP30</f>
        <v>0.76004187971735049</v>
      </c>
      <c r="AM30" s="14">
        <f>'8'!AT30</f>
        <v>0.83843534820637422</v>
      </c>
      <c r="AN30" s="14">
        <f t="shared" si="39"/>
        <v>0.61810504094813101</v>
      </c>
      <c r="AO30" s="14">
        <f t="shared" si="40"/>
        <v>0.68807228021801226</v>
      </c>
      <c r="AP30" s="14">
        <f>'1'!BY30</f>
        <v>0.43607850512461954</v>
      </c>
      <c r="AQ30" s="14">
        <f>'1'!CA30</f>
        <v>0.54811345800443956</v>
      </c>
      <c r="AR30" s="14">
        <f>'2'!BI30</f>
        <v>0.34051607753467178</v>
      </c>
      <c r="AS30" s="14">
        <f>'2'!BK30</f>
        <v>0.51083032783080895</v>
      </c>
      <c r="AT30" s="14">
        <f>'3'!AW30</f>
        <v>0.82451414569575487</v>
      </c>
      <c r="AU30" s="14">
        <f>'8'!BC30</f>
        <v>0.77702613144282395</v>
      </c>
      <c r="AV30" s="14">
        <f t="shared" si="41"/>
        <v>0.5945337149494675</v>
      </c>
      <c r="AW30" s="14">
        <f t="shared" si="42"/>
        <v>0.66512101574345683</v>
      </c>
      <c r="AX30" s="14">
        <f>'1'!CK30</f>
        <v>0.58274409344306877</v>
      </c>
      <c r="AY30" s="14">
        <f>'1'!CM30</f>
        <v>0.68055976623322068</v>
      </c>
      <c r="AZ30" s="14">
        <f>'2'!BR30</f>
        <v>0.29650637441940786</v>
      </c>
      <c r="BA30" s="14">
        <f>'2'!BT30</f>
        <v>0.45965223269343108</v>
      </c>
      <c r="BB30" s="14">
        <f>'3'!BD30</f>
        <v>0.77091519135082254</v>
      </c>
      <c r="BC30" s="14">
        <f>'8'!BL30</f>
        <v>0.75535715111183688</v>
      </c>
      <c r="BD30" s="14">
        <f t="shared" si="43"/>
        <v>0.60138070258128407</v>
      </c>
      <c r="BE30" s="14">
        <f t="shared" si="44"/>
        <v>0.66662108534732778</v>
      </c>
      <c r="BF30" s="14">
        <f>'1'!CW30</f>
        <v>0.53293107222686287</v>
      </c>
      <c r="BG30" s="14">
        <f>'1'!CY30</f>
        <v>0.63810841453098355</v>
      </c>
      <c r="BH30" s="14">
        <f>'2'!CA30</f>
        <v>0.33419670340991914</v>
      </c>
      <c r="BI30" s="14">
        <f>'2'!CC30</f>
        <v>0.50380642242028673</v>
      </c>
      <c r="BJ30" s="14">
        <f>'3'!BK30</f>
        <v>0.71805966004059119</v>
      </c>
      <c r="BK30" s="14">
        <f>'8'!BU30</f>
        <v>0.70805842208158376</v>
      </c>
      <c r="BL30" s="14">
        <f t="shared" si="45"/>
        <v>0.57331146443973924</v>
      </c>
      <c r="BM30" s="14">
        <f t="shared" si="46"/>
        <v>0.64200822976836136</v>
      </c>
      <c r="BN30" s="14">
        <f>'1'!DI30</f>
        <v>0.56573106827567354</v>
      </c>
      <c r="BO30" s="14">
        <f>'1'!DK30</f>
        <v>0.66632545026869772</v>
      </c>
      <c r="BP30" s="14">
        <f>'2'!CJ30</f>
        <v>0.3055237632437357</v>
      </c>
      <c r="BQ30" s="14">
        <f>'2'!CL30</f>
        <v>0.47058884207029378</v>
      </c>
      <c r="BR30" s="14">
        <f>'3'!BR30</f>
        <v>0.50621577681051444</v>
      </c>
      <c r="BS30" s="14">
        <f>'8'!CD30</f>
        <v>0.75454511270458802</v>
      </c>
      <c r="BT30" s="14">
        <f t="shared" si="47"/>
        <v>0.53300393025862791</v>
      </c>
      <c r="BU30" s="14">
        <f t="shared" si="48"/>
        <v>0.5994187954635235</v>
      </c>
      <c r="BV30" s="14">
        <f>'1'!DU30</f>
        <v>0.63415870474212832</v>
      </c>
      <c r="BW30" s="14">
        <f>'1'!DW30</f>
        <v>0.72202803506834179</v>
      </c>
      <c r="BX30" s="14">
        <f>'2'!CS30</f>
        <v>0.33430520550280429</v>
      </c>
      <c r="BY30" s="14">
        <f>'2'!CU30</f>
        <v>0.50392788610737771</v>
      </c>
      <c r="BZ30" s="14">
        <f>'3'!BY30</f>
        <v>0.74146910656638698</v>
      </c>
      <c r="CA30" s="14">
        <f>'8'!CM30</f>
        <v>0.8251374062362945</v>
      </c>
      <c r="CB30" s="14">
        <f t="shared" si="49"/>
        <v>0.6337676057619035</v>
      </c>
      <c r="CC30" s="14">
        <f t="shared" si="31"/>
        <v>0.69814060849460025</v>
      </c>
      <c r="CD30" s="14">
        <f>'1'!EG30</f>
        <v>0.65535966440812443</v>
      </c>
      <c r="CE30" s="14">
        <f>'1'!EI30</f>
        <v>0.73849131089037179</v>
      </c>
      <c r="CF30" s="14">
        <f>'2'!DB30</f>
        <v>0.49204506566466261</v>
      </c>
      <c r="CG30" s="14">
        <f>'2'!DD30</f>
        <v>0.65443271237447165</v>
      </c>
      <c r="CH30" s="14">
        <f>'3'!CF30</f>
        <v>0.67596112618974569</v>
      </c>
      <c r="CI30" s="14">
        <f>'8'!CV30</f>
        <v>0.84848219886346643</v>
      </c>
      <c r="CJ30" s="14">
        <f t="shared" si="50"/>
        <v>0.66796201378149977</v>
      </c>
      <c r="CK30" s="14">
        <f t="shared" si="51"/>
        <v>0.72934183707951383</v>
      </c>
      <c r="CL30" s="14">
        <f>'1'!ES30</f>
        <v>0.45398137138279293</v>
      </c>
      <c r="CM30" s="14">
        <f>'1'!EU30</f>
        <v>0.56556968153732645</v>
      </c>
      <c r="CN30" s="14">
        <f>'2'!DK30</f>
        <v>0.24392615755638011</v>
      </c>
      <c r="CO30" s="14">
        <f>'2'!DM30</f>
        <v>0.39042707687755179</v>
      </c>
      <c r="CP30" s="14">
        <f>'3'!CM30</f>
        <v>0.46350869672852535</v>
      </c>
      <c r="CQ30" s="14">
        <f>'8'!DE30</f>
        <v>0.71998234411010087</v>
      </c>
      <c r="CR30" s="14">
        <f t="shared" si="52"/>
        <v>0.47034964244444977</v>
      </c>
      <c r="CS30" s="14">
        <f t="shared" si="53"/>
        <v>0.53487194981337616</v>
      </c>
      <c r="CT30" s="14">
        <f>'1'!FE30</f>
        <v>0.48056919851303409</v>
      </c>
      <c r="CU30" s="14">
        <f>'1'!FG30</f>
        <v>0.59077768955736365</v>
      </c>
      <c r="CV30" s="14">
        <f>'2'!DT30</f>
        <v>0.23758788810051024</v>
      </c>
      <c r="CW30" s="14">
        <f>'2'!DV30</f>
        <v>0.38137113893765046</v>
      </c>
      <c r="CX30" s="14">
        <f>'3'!CT30</f>
        <v>0.69898436317968304</v>
      </c>
      <c r="CY30" s="14">
        <f>'8'!DN30</f>
        <v>0.79145447954899784</v>
      </c>
      <c r="CZ30" s="14">
        <f t="shared" si="54"/>
        <v>0.55214898233555632</v>
      </c>
      <c r="DA30" s="14">
        <f t="shared" si="55"/>
        <v>0.61564691780592373</v>
      </c>
      <c r="DB30" s="14">
        <f>'1'!FQ30</f>
        <v>0.55345516699995445</v>
      </c>
      <c r="DC30" s="14">
        <f>'1'!FS30</f>
        <v>0.65588679477569589</v>
      </c>
      <c r="DD30" s="14">
        <f>'2'!EC30</f>
        <v>0.24350671375313213</v>
      </c>
      <c r="DE30" s="14">
        <f>'2'!EE30</f>
        <v>0.38983300012928079</v>
      </c>
      <c r="DF30" s="14">
        <f>'3'!DA30</f>
        <v>0.57801624131138607</v>
      </c>
      <c r="DG30" s="14">
        <f>'8'!DW30</f>
        <v>0.76855144553305199</v>
      </c>
      <c r="DH30" s="14">
        <f t="shared" si="56"/>
        <v>0.53588239189938114</v>
      </c>
      <c r="DI30" s="14">
        <f t="shared" si="57"/>
        <v>0.59807187043735366</v>
      </c>
      <c r="DJ30" s="14">
        <f>'1'!GC30</f>
        <v>0.85717404674182562</v>
      </c>
      <c r="DK30" s="14">
        <f>'1'!GE30</f>
        <v>0.87960884764620118</v>
      </c>
      <c r="DL30" s="14">
        <f>'2'!EL30</f>
        <v>0.39335891982936066</v>
      </c>
      <c r="DM30" s="14">
        <f>'2'!EN30</f>
        <v>0.56588330237604878</v>
      </c>
      <c r="DN30" s="14">
        <f>'3'!DH30</f>
        <v>0.18383988823244779</v>
      </c>
      <c r="DO30" s="14">
        <f>'8'!EF30</f>
        <v>0.44256636382518449</v>
      </c>
      <c r="DP30" s="14">
        <f t="shared" ref="DP30:DP35" si="58">(DJ30)*0.25+(DL30)*0.25+(DN30)*0.25+(DO30)*0.25</f>
        <v>0.46923480465720468</v>
      </c>
      <c r="DQ30" s="14">
        <f t="shared" si="32"/>
        <v>0.51797460051997057</v>
      </c>
    </row>
    <row r="31" spans="1:121" ht="12.75" customHeight="1">
      <c r="A31" s="6">
        <v>2007</v>
      </c>
      <c r="B31" s="14">
        <f>'1'!Q31</f>
        <v>0.67006944106333421</v>
      </c>
      <c r="C31" s="14">
        <f>'1'!S31</f>
        <v>0.74970841777938435</v>
      </c>
      <c r="D31" s="14">
        <f>'2'!P31</f>
        <v>0.50651707552051772</v>
      </c>
      <c r="E31" s="14">
        <f>'2'!R31</f>
        <v>0.66615524746707233</v>
      </c>
      <c r="F31" s="14">
        <f>'3'!N31</f>
        <v>0.5637597349568354</v>
      </c>
      <c r="G31" s="14">
        <f>'8'!J31</f>
        <v>0.75002527748681502</v>
      </c>
      <c r="H31" s="14">
        <f t="shared" si="28"/>
        <v>0.62259288225687559</v>
      </c>
      <c r="I31" s="14">
        <f t="shared" si="29"/>
        <v>0.68241216942252669</v>
      </c>
      <c r="J31" s="14">
        <f>'1'!AC31</f>
        <v>0.59062351573589267</v>
      </c>
      <c r="K31" s="14">
        <f>'1'!AE31</f>
        <v>0.68706320408518795</v>
      </c>
      <c r="L31" s="14">
        <f>'2'!Y31</f>
        <v>0.31822785142680754</v>
      </c>
      <c r="M31" s="14">
        <f>'2'!AA31</f>
        <v>0.48558876226396347</v>
      </c>
      <c r="N31" s="14">
        <f>'3'!U31</f>
        <v>0.51418026103712655</v>
      </c>
      <c r="O31" s="14">
        <f>'8'!S31</f>
        <v>0.71320022724466015</v>
      </c>
      <c r="P31" s="14">
        <f t="shared" si="33"/>
        <v>0.5340579638611217</v>
      </c>
      <c r="Q31" s="14">
        <f t="shared" si="34"/>
        <v>0.60000811365773454</v>
      </c>
      <c r="R31" s="14">
        <f>'1'!AO31</f>
        <v>0.56539145352266218</v>
      </c>
      <c r="S31" s="14">
        <f>'1'!AQ31</f>
        <v>0.66603857884735351</v>
      </c>
      <c r="T31" s="14">
        <f>'2'!AH31</f>
        <v>0.34465843003146662</v>
      </c>
      <c r="U31" s="14">
        <f>'2'!AJ31</f>
        <v>0.51537974942557829</v>
      </c>
      <c r="V31" s="14">
        <f>'3'!AB31</f>
        <v>0.75107678519409138</v>
      </c>
      <c r="W31" s="14">
        <f>'8'!AB31</f>
        <v>0.75761541953441824</v>
      </c>
      <c r="X31" s="14">
        <f t="shared" si="35"/>
        <v>0.60468552207065962</v>
      </c>
      <c r="Y31" s="14">
        <f t="shared" si="36"/>
        <v>0.67252763325036036</v>
      </c>
      <c r="Z31" s="14">
        <f>'1'!BA31</f>
        <v>0.53116224183505834</v>
      </c>
      <c r="AA31" s="14">
        <f>'1'!BC31</f>
        <v>0.63655661952015641</v>
      </c>
      <c r="AB31" s="14">
        <f>'2'!AQ31</f>
        <v>0.33032730645481778</v>
      </c>
      <c r="AC31" s="14">
        <f>'2'!AS31</f>
        <v>0.4994547209061988</v>
      </c>
      <c r="AD31" s="14">
        <f>'3'!AI31</f>
        <v>0.42374750260563288</v>
      </c>
      <c r="AE31" s="14">
        <f>'8'!AK31</f>
        <v>0.7042956245480253</v>
      </c>
      <c r="AF31" s="14">
        <f t="shared" si="37"/>
        <v>0.49738316886088363</v>
      </c>
      <c r="AG31" s="14">
        <f t="shared" si="38"/>
        <v>0.5660136168950034</v>
      </c>
      <c r="AH31" s="14">
        <f>'1'!BM31</f>
        <v>0.52585181107569368</v>
      </c>
      <c r="AI31" s="14">
        <f>'1'!BO31</f>
        <v>0.63187869589433698</v>
      </c>
      <c r="AJ31" s="14">
        <f>'2'!AZ31</f>
        <v>0.35153738824512709</v>
      </c>
      <c r="AK31" s="14">
        <f>'2'!BB31</f>
        <v>0.52284139867239376</v>
      </c>
      <c r="AL31" s="14">
        <f>'3'!AP31</f>
        <v>0.75614669114909305</v>
      </c>
      <c r="AM31" s="14">
        <f>'8'!AT31</f>
        <v>0.8390706780065128</v>
      </c>
      <c r="AN31" s="14">
        <f t="shared" si="39"/>
        <v>0.61815164211910667</v>
      </c>
      <c r="AO31" s="14">
        <f t="shared" si="40"/>
        <v>0.68748436593058415</v>
      </c>
      <c r="AP31" s="14">
        <f>'1'!BY31</f>
        <v>0.45360870869079362</v>
      </c>
      <c r="AQ31" s="14">
        <f>'1'!CA31</f>
        <v>0.56521036305877714</v>
      </c>
      <c r="AR31" s="14">
        <f>'2'!BI31</f>
        <v>0.33337375738491593</v>
      </c>
      <c r="AS31" s="14">
        <f>'2'!BK31</f>
        <v>0.50288417304073485</v>
      </c>
      <c r="AT31" s="14">
        <f>'3'!AW31</f>
        <v>0.81167941221730011</v>
      </c>
      <c r="AU31" s="14">
        <f>'8'!BC31</f>
        <v>0.78373711146872627</v>
      </c>
      <c r="AV31" s="14">
        <f t="shared" si="41"/>
        <v>0.59559974744043398</v>
      </c>
      <c r="AW31" s="14">
        <f t="shared" si="42"/>
        <v>0.66587776494638462</v>
      </c>
      <c r="AX31" s="14">
        <f>'1'!CK31</f>
        <v>0.59578105885925925</v>
      </c>
      <c r="AY31" s="14">
        <f>'1'!CM31</f>
        <v>0.69129021587158268</v>
      </c>
      <c r="AZ31" s="14">
        <f>'2'!BR31</f>
        <v>0.29623259369102284</v>
      </c>
      <c r="BA31" s="14">
        <f>'2'!BT31</f>
        <v>0.45931628116342704</v>
      </c>
      <c r="BB31" s="14">
        <f>'3'!BD31</f>
        <v>0.77630022854178005</v>
      </c>
      <c r="BC31" s="14">
        <f>'8'!BL31</f>
        <v>0.76754773614333371</v>
      </c>
      <c r="BD31" s="14">
        <f t="shared" si="43"/>
        <v>0.60896540430884893</v>
      </c>
      <c r="BE31" s="14">
        <f t="shared" si="44"/>
        <v>0.67361361543003095</v>
      </c>
      <c r="BF31" s="14">
        <f>'1'!CW31</f>
        <v>0.53654545993457559</v>
      </c>
      <c r="BG31" s="14">
        <f>'1'!CY31</f>
        <v>0.64126952166245843</v>
      </c>
      <c r="BH31" s="14">
        <f>'2'!CA31</f>
        <v>0.34118862104853165</v>
      </c>
      <c r="BI31" s="14">
        <f>'2'!CC31</f>
        <v>0.51157187917140323</v>
      </c>
      <c r="BJ31" s="14">
        <f>'3'!BK31</f>
        <v>0.64269499109624706</v>
      </c>
      <c r="BK31" s="14">
        <f>'8'!BU31</f>
        <v>0.72278358119215813</v>
      </c>
      <c r="BL31" s="14">
        <f t="shared" si="45"/>
        <v>0.56080316331787805</v>
      </c>
      <c r="BM31" s="14">
        <f t="shared" si="46"/>
        <v>0.62957999328056669</v>
      </c>
      <c r="BN31" s="14">
        <f>'1'!DI31</f>
        <v>0.55485142406606902</v>
      </c>
      <c r="BO31" s="14">
        <f>'1'!DK31</f>
        <v>0.65708131915607693</v>
      </c>
      <c r="BP31" s="14">
        <f>'2'!CJ31</f>
        <v>0.30777411210897426</v>
      </c>
      <c r="BQ31" s="14">
        <f>'2'!CL31</f>
        <v>0.47328000575244056</v>
      </c>
      <c r="BR31" s="14">
        <f>'3'!BR31</f>
        <v>0.51914360694563799</v>
      </c>
      <c r="BS31" s="14">
        <f>'8'!CD31</f>
        <v>0.7622715223205816</v>
      </c>
      <c r="BT31" s="14">
        <f t="shared" si="47"/>
        <v>0.53601016636031573</v>
      </c>
      <c r="BU31" s="14">
        <f t="shared" si="48"/>
        <v>0.60294411354368427</v>
      </c>
      <c r="BV31" s="14">
        <f>'1'!DU31</f>
        <v>0.65211496448506334</v>
      </c>
      <c r="BW31" s="14">
        <f>'1'!DW31</f>
        <v>0.73599463449374958</v>
      </c>
      <c r="BX31" s="14">
        <f>'2'!CS31</f>
        <v>0.32243530255432507</v>
      </c>
      <c r="BY31" s="14">
        <f>'2'!CU31</f>
        <v>0.49045572185166014</v>
      </c>
      <c r="BZ31" s="14">
        <f>'3'!BY31</f>
        <v>0.77224213970660205</v>
      </c>
      <c r="CA31" s="14">
        <f>'8'!CM31</f>
        <v>0.82554857778737956</v>
      </c>
      <c r="CB31" s="14">
        <f t="shared" si="49"/>
        <v>0.6430852461333425</v>
      </c>
      <c r="CC31" s="14">
        <f t="shared" ref="CC31:CC36" si="59">SUM(BW31,BY31:CA31)/4</f>
        <v>0.70606026845984782</v>
      </c>
      <c r="CD31" s="14">
        <f>'1'!EG31</f>
        <v>0.68258615672599265</v>
      </c>
      <c r="CE31" s="14">
        <f>'1'!EI31</f>
        <v>0.75912481138757626</v>
      </c>
      <c r="CF31" s="14">
        <f>'2'!DB31</f>
        <v>0.51162295472341701</v>
      </c>
      <c r="CG31" s="14">
        <f>'2'!DD31</f>
        <v>0.67022418021143038</v>
      </c>
      <c r="CH31" s="14">
        <f>'3'!CF31</f>
        <v>0.70058000773658335</v>
      </c>
      <c r="CI31" s="14">
        <f>'8'!CV31</f>
        <v>0.85590084583054693</v>
      </c>
      <c r="CJ31" s="14">
        <f t="shared" si="50"/>
        <v>0.68767249125413499</v>
      </c>
      <c r="CK31" s="14">
        <f t="shared" si="51"/>
        <v>0.74645746129153423</v>
      </c>
      <c r="CL31" s="14">
        <f>'1'!ES31</f>
        <v>0.46944280121860488</v>
      </c>
      <c r="CM31" s="14">
        <f>'1'!EU31</f>
        <v>0.5803300274404315</v>
      </c>
      <c r="CN31" s="14">
        <f>'2'!DK31</f>
        <v>0.23651490693954913</v>
      </c>
      <c r="CO31" s="14">
        <f>'2'!DM31</f>
        <v>0.37982116571360869</v>
      </c>
      <c r="CP31" s="14">
        <f>'3'!CM31</f>
        <v>0.45240929055647394</v>
      </c>
      <c r="CQ31" s="14">
        <f>'8'!DE31</f>
        <v>0.72344855393837182</v>
      </c>
      <c r="CR31" s="14">
        <f t="shared" si="52"/>
        <v>0.47045388816324996</v>
      </c>
      <c r="CS31" s="14">
        <f t="shared" si="53"/>
        <v>0.53400225941222146</v>
      </c>
      <c r="CT31" s="14">
        <f>'1'!FE31</f>
        <v>0.49151419498256049</v>
      </c>
      <c r="CU31" s="14">
        <f>'1'!FG31</f>
        <v>0.60091708119313203</v>
      </c>
      <c r="CV31" s="14">
        <f>'2'!DT31</f>
        <v>0.25643599574218912</v>
      </c>
      <c r="CW31" s="14">
        <f>'2'!DV31</f>
        <v>0.40781789152877285</v>
      </c>
      <c r="CX31" s="14">
        <f>'3'!CT31</f>
        <v>0.7692878410162648</v>
      </c>
      <c r="CY31" s="14">
        <f>'8'!DN31</f>
        <v>0.80360750740689679</v>
      </c>
      <c r="CZ31" s="14">
        <f t="shared" si="54"/>
        <v>0.58021138478697787</v>
      </c>
      <c r="DA31" s="14">
        <f t="shared" si="55"/>
        <v>0.64540758028626666</v>
      </c>
      <c r="DB31" s="14">
        <f>'1'!FQ31</f>
        <v>0.58544309011019668</v>
      </c>
      <c r="DC31" s="14">
        <f>'1'!FS31</f>
        <v>0.68279369428774639</v>
      </c>
      <c r="DD31" s="14">
        <f>'2'!EC31</f>
        <v>0.25293153926844375</v>
      </c>
      <c r="DE31" s="14">
        <f>'2'!EE31</f>
        <v>0.40300883414791738</v>
      </c>
      <c r="DF31" s="14">
        <f>'3'!DA31</f>
        <v>0.59039247849008736</v>
      </c>
      <c r="DG31" s="14">
        <f>'8'!DW31</f>
        <v>0.76705662096089366</v>
      </c>
      <c r="DH31" s="14">
        <f t="shared" si="56"/>
        <v>0.54895593220740535</v>
      </c>
      <c r="DI31" s="14">
        <f t="shared" si="57"/>
        <v>0.61081290697166124</v>
      </c>
      <c r="DJ31" s="14">
        <f>'1'!GC31</f>
        <v>0.87282461296454805</v>
      </c>
      <c r="DK31" s="14">
        <f>'1'!GE31</f>
        <v>0.88953363077581027</v>
      </c>
      <c r="DL31" s="14">
        <f>'2'!EL31</f>
        <v>0.39915796786987312</v>
      </c>
      <c r="DM31" s="14">
        <f>'2'!EN31</f>
        <v>0.57156017510231438</v>
      </c>
      <c r="DN31" s="14">
        <f>'3'!DH31</f>
        <v>0.17545257679482124</v>
      </c>
      <c r="DO31" s="14">
        <f>'8'!EF31</f>
        <v>0.44349346158946917</v>
      </c>
      <c r="DP31" s="14">
        <f t="shared" si="58"/>
        <v>0.4727321548046779</v>
      </c>
      <c r="DQ31" s="14">
        <f t="shared" ref="DQ31:DQ36" si="60">SUM(DK31,DM31:DO31)/4</f>
        <v>0.52000996106560371</v>
      </c>
    </row>
    <row r="32" spans="1:121" ht="12.75" customHeight="1">
      <c r="A32" s="6">
        <v>2008</v>
      </c>
      <c r="B32" s="14">
        <f>'1'!Q32</f>
        <v>0.68157834869487244</v>
      </c>
      <c r="C32" s="14">
        <f>'1'!S32</f>
        <v>0.75837092574579823</v>
      </c>
      <c r="D32" s="14">
        <f>'2'!P32</f>
        <v>0.52734260366522223</v>
      </c>
      <c r="E32" s="14">
        <f>'2'!R32</f>
        <v>0.68254057439923432</v>
      </c>
      <c r="F32" s="14">
        <f>'3'!N32</f>
        <v>0.56300053456230514</v>
      </c>
      <c r="G32" s="14">
        <f>'8'!J32</f>
        <v>0.75723884992688584</v>
      </c>
      <c r="H32" s="14">
        <f t="shared" si="28"/>
        <v>0.63229008421232147</v>
      </c>
      <c r="I32" s="14">
        <f t="shared" si="29"/>
        <v>0.69028772115855586</v>
      </c>
      <c r="J32" s="14">
        <f>'1'!AC32</f>
        <v>0.58126143120263052</v>
      </c>
      <c r="K32" s="14">
        <f>'1'!AE32</f>
        <v>0.6793297903974832</v>
      </c>
      <c r="L32" s="14">
        <f>'2'!Y32</f>
        <v>0.33999896033083915</v>
      </c>
      <c r="M32" s="14">
        <f>'2'!AA32</f>
        <v>0.51025937623015982</v>
      </c>
      <c r="N32" s="14">
        <f>'3'!U32</f>
        <v>0.48667897055857856</v>
      </c>
      <c r="O32" s="14">
        <f>'8'!S32</f>
        <v>0.70263121705220477</v>
      </c>
      <c r="P32" s="14">
        <f t="shared" si="33"/>
        <v>0.52764264478606326</v>
      </c>
      <c r="Q32" s="14">
        <f t="shared" si="34"/>
        <v>0.59472483855960656</v>
      </c>
      <c r="R32" s="14">
        <f>'1'!AO32</f>
        <v>0.57661653721545147</v>
      </c>
      <c r="S32" s="14">
        <f>'1'!AQ32</f>
        <v>0.67546360715142584</v>
      </c>
      <c r="T32" s="14">
        <f>'2'!AH32</f>
        <v>0.37306282310576611</v>
      </c>
      <c r="U32" s="14">
        <f>'2'!AJ32</f>
        <v>0.54547291647569962</v>
      </c>
      <c r="V32" s="14">
        <f>'3'!AB32</f>
        <v>0.76527055045098091</v>
      </c>
      <c r="W32" s="14">
        <f>'8'!AB32</f>
        <v>0.75971693448508448</v>
      </c>
      <c r="X32" s="14">
        <f t="shared" si="35"/>
        <v>0.61866671131432072</v>
      </c>
      <c r="Y32" s="14">
        <f t="shared" si="36"/>
        <v>0.68648100214079766</v>
      </c>
      <c r="Z32" s="14">
        <f>'1'!BA32</f>
        <v>0.5510213255243227</v>
      </c>
      <c r="AA32" s="14">
        <f>'1'!BC32</f>
        <v>0.65380010848743098</v>
      </c>
      <c r="AB32" s="14">
        <f>'2'!AQ32</f>
        <v>0.3357477357332021</v>
      </c>
      <c r="AC32" s="14">
        <f>'2'!AS32</f>
        <v>0.50553984726797974</v>
      </c>
      <c r="AD32" s="14">
        <f>'3'!AI32</f>
        <v>0.41540237890139819</v>
      </c>
      <c r="AE32" s="14">
        <f>'8'!AK32</f>
        <v>0.70970182666335246</v>
      </c>
      <c r="AF32" s="14">
        <f t="shared" si="37"/>
        <v>0.50296831670556885</v>
      </c>
      <c r="AG32" s="14">
        <f t="shared" si="38"/>
        <v>0.57111104033004034</v>
      </c>
      <c r="AH32" s="14">
        <f>'1'!BM32</f>
        <v>0.53809110029422258</v>
      </c>
      <c r="AI32" s="14">
        <f>'1'!BO32</f>
        <v>0.64261732921396675</v>
      </c>
      <c r="AJ32" s="14">
        <f>'2'!AZ32</f>
        <v>0.35305301094856073</v>
      </c>
      <c r="AK32" s="14">
        <f>'2'!BB32</f>
        <v>0.52447003773029244</v>
      </c>
      <c r="AL32" s="14">
        <f>'3'!AP32</f>
        <v>0.74766008130270767</v>
      </c>
      <c r="AM32" s="14">
        <f>'8'!AT32</f>
        <v>0.84670287492715701</v>
      </c>
      <c r="AN32" s="14">
        <f t="shared" si="39"/>
        <v>0.62137676686816201</v>
      </c>
      <c r="AO32" s="14">
        <f t="shared" si="40"/>
        <v>0.69036258079353097</v>
      </c>
      <c r="AP32" s="14">
        <f>'1'!BY32</f>
        <v>0.46777789143639603</v>
      </c>
      <c r="AQ32" s="14">
        <f>'1'!CA32</f>
        <v>0.57875428242631433</v>
      </c>
      <c r="AR32" s="14">
        <f>'2'!BI32</f>
        <v>0.3691879725417076</v>
      </c>
      <c r="AS32" s="14">
        <f>'2'!BK32</f>
        <v>0.5414763595098665</v>
      </c>
      <c r="AT32" s="14">
        <f>'3'!AW32</f>
        <v>0.80592912644125736</v>
      </c>
      <c r="AU32" s="14">
        <f>'8'!BC32</f>
        <v>0.7808745603686198</v>
      </c>
      <c r="AV32" s="14">
        <f t="shared" si="41"/>
        <v>0.60594238769699516</v>
      </c>
      <c r="AW32" s="14">
        <f t="shared" si="42"/>
        <v>0.67675858218651452</v>
      </c>
      <c r="AX32" s="14">
        <f>'1'!CK32</f>
        <v>0.59568194484915382</v>
      </c>
      <c r="AY32" s="14">
        <f>'1'!CM32</f>
        <v>0.69120920480506565</v>
      </c>
      <c r="AZ32" s="14">
        <f>'2'!BR32</f>
        <v>0.29734825302746193</v>
      </c>
      <c r="BA32" s="14">
        <f>'2'!BT32</f>
        <v>0.46068382708859423</v>
      </c>
      <c r="BB32" s="14">
        <f>'3'!BD32</f>
        <v>0.76061954168648949</v>
      </c>
      <c r="BC32" s="14">
        <f>'8'!BL32</f>
        <v>0.77329843527413111</v>
      </c>
      <c r="BD32" s="14">
        <f t="shared" si="43"/>
        <v>0.60673704370930903</v>
      </c>
      <c r="BE32" s="14">
        <f t="shared" si="44"/>
        <v>0.67145275221357015</v>
      </c>
      <c r="BF32" s="14">
        <f>'1'!CW32</f>
        <v>0.55012696633034586</v>
      </c>
      <c r="BG32" s="14">
        <f>'1'!CY32</f>
        <v>0.65303187933943563</v>
      </c>
      <c r="BH32" s="14">
        <f>'2'!CA32</f>
        <v>0.34590844735962079</v>
      </c>
      <c r="BI32" s="14">
        <f>'2'!CC32</f>
        <v>0.51674424031114108</v>
      </c>
      <c r="BJ32" s="14">
        <f>'3'!BK32</f>
        <v>0.65000508016324055</v>
      </c>
      <c r="BK32" s="14">
        <f>'8'!BU32</f>
        <v>0.73467641539491901</v>
      </c>
      <c r="BL32" s="14">
        <f t="shared" si="45"/>
        <v>0.57017922731203163</v>
      </c>
      <c r="BM32" s="14">
        <f t="shared" si="46"/>
        <v>0.63861440380218415</v>
      </c>
      <c r="BN32" s="14">
        <f>'1'!DI32</f>
        <v>0.54466652679653049</v>
      </c>
      <c r="BO32" s="14">
        <f>'1'!DK32</f>
        <v>0.64832463701812826</v>
      </c>
      <c r="BP32" s="14">
        <f>'2'!CJ32</f>
        <v>0.31132334933403971</v>
      </c>
      <c r="BQ32" s="14">
        <f>'2'!CL32</f>
        <v>0.47749428382423126</v>
      </c>
      <c r="BR32" s="14">
        <f>'3'!BR32</f>
        <v>0.5303971230083715</v>
      </c>
      <c r="BS32" s="14">
        <f>'8'!CD32</f>
        <v>0.75504302322153372</v>
      </c>
      <c r="BT32" s="14">
        <f t="shared" si="47"/>
        <v>0.53535750559011885</v>
      </c>
      <c r="BU32" s="14">
        <f t="shared" si="48"/>
        <v>0.60281476676806611</v>
      </c>
      <c r="BV32" s="14">
        <f>'1'!DU32</f>
        <v>0.66151910460056818</v>
      </c>
      <c r="BW32" s="14">
        <f>'1'!DW32</f>
        <v>0.74320837884485402</v>
      </c>
      <c r="BX32" s="14">
        <f>'2'!CS32</f>
        <v>0.33674195387598743</v>
      </c>
      <c r="BY32" s="14">
        <f>'2'!CU32</f>
        <v>0.50664772017458282</v>
      </c>
      <c r="BZ32" s="14">
        <f>'3'!BY32</f>
        <v>0.76934103644769214</v>
      </c>
      <c r="CA32" s="14">
        <f>'8'!CM32</f>
        <v>0.83233756591603481</v>
      </c>
      <c r="CB32" s="14">
        <f t="shared" si="49"/>
        <v>0.64998491521007062</v>
      </c>
      <c r="CC32" s="14">
        <f t="shared" si="59"/>
        <v>0.712883675345791</v>
      </c>
      <c r="CD32" s="14">
        <f>'1'!EG32</f>
        <v>0.68654028222720975</v>
      </c>
      <c r="CE32" s="14">
        <f>'1'!EI32</f>
        <v>0.76207548954206639</v>
      </c>
      <c r="CF32" s="14">
        <f>'2'!DB32</f>
        <v>0.51850576484699917</v>
      </c>
      <c r="CG32" s="14">
        <f>'2'!DD32</f>
        <v>0.67565553420872237</v>
      </c>
      <c r="CH32" s="14">
        <f>'3'!CF32</f>
        <v>0.72565467584253218</v>
      </c>
      <c r="CI32" s="14">
        <f>'8'!CV32</f>
        <v>0.85084129868450187</v>
      </c>
      <c r="CJ32" s="14">
        <f t="shared" si="50"/>
        <v>0.69538550540031074</v>
      </c>
      <c r="CK32" s="14">
        <f t="shared" si="51"/>
        <v>0.75355674956945573</v>
      </c>
      <c r="CL32" s="14">
        <f>'1'!ES32</f>
        <v>0.46058684700401742</v>
      </c>
      <c r="CM32" s="14">
        <f>'1'!EU32</f>
        <v>0.57191066342752883</v>
      </c>
      <c r="CN32" s="14">
        <f>'2'!DK32</f>
        <v>0.24522700281546003</v>
      </c>
      <c r="CO32" s="14">
        <f>'2'!DM32</f>
        <v>0.39226489273527498</v>
      </c>
      <c r="CP32" s="14">
        <f>'3'!CM32</f>
        <v>0.49041374324819298</v>
      </c>
      <c r="CQ32" s="14">
        <f>'8'!DE32</f>
        <v>0.69513542685575547</v>
      </c>
      <c r="CR32" s="14">
        <f t="shared" si="52"/>
        <v>0.47284075498085648</v>
      </c>
      <c r="CS32" s="14">
        <f t="shared" si="53"/>
        <v>0.53743118156668812</v>
      </c>
      <c r="CT32" s="14">
        <f>'1'!FE32</f>
        <v>0.49037557925734698</v>
      </c>
      <c r="CU32" s="14">
        <f>'1'!FG32</f>
        <v>0.59986854068829598</v>
      </c>
      <c r="CV32" s="14">
        <f>'2'!DT32</f>
        <v>0.25032541032133088</v>
      </c>
      <c r="CW32" s="14">
        <f>'2'!DV32</f>
        <v>0.39940125432668805</v>
      </c>
      <c r="CX32" s="14">
        <f>'3'!CT32</f>
        <v>0.77591732367521837</v>
      </c>
      <c r="CY32" s="14">
        <f>'8'!DN32</f>
        <v>0.80281767461319464</v>
      </c>
      <c r="CZ32" s="14">
        <f t="shared" si="54"/>
        <v>0.57985899696677268</v>
      </c>
      <c r="DA32" s="14">
        <f t="shared" si="55"/>
        <v>0.64450119832584929</v>
      </c>
      <c r="DB32" s="14">
        <f>'1'!FQ32</f>
        <v>0.58189360698229098</v>
      </c>
      <c r="DC32" s="14">
        <f>'1'!FS32</f>
        <v>0.67985446892765788</v>
      </c>
      <c r="DD32" s="14">
        <f>'2'!EC32</f>
        <v>0.2742068941377781</v>
      </c>
      <c r="DE32" s="14">
        <f>'2'!EE32</f>
        <v>0.4314942044329963</v>
      </c>
      <c r="DF32" s="14">
        <f>'3'!DA32</f>
        <v>0.57836706275529226</v>
      </c>
      <c r="DG32" s="14">
        <f>'8'!DW32</f>
        <v>0.76731909794934849</v>
      </c>
      <c r="DH32" s="14">
        <f t="shared" si="56"/>
        <v>0.55044666545617749</v>
      </c>
      <c r="DI32" s="14">
        <f t="shared" si="57"/>
        <v>0.6142587085163238</v>
      </c>
      <c r="DJ32" s="14">
        <f>'1'!GC32</f>
        <v>0.86736714241792101</v>
      </c>
      <c r="DK32" s="14">
        <f>'1'!GE32</f>
        <v>0.88608744803266948</v>
      </c>
      <c r="DL32" s="14">
        <f>'2'!EL32</f>
        <v>0.38427002056028631</v>
      </c>
      <c r="DM32" s="14">
        <f>'2'!EN32</f>
        <v>0.55684958372984916</v>
      </c>
      <c r="DN32" s="14">
        <f>'3'!DH32</f>
        <v>0.161446221300166</v>
      </c>
      <c r="DO32" s="14">
        <f>'8'!EF32</f>
        <v>0.43567300879597903</v>
      </c>
      <c r="DP32" s="14">
        <f t="shared" si="58"/>
        <v>0.46218909826858806</v>
      </c>
      <c r="DQ32" s="14">
        <f t="shared" si="60"/>
        <v>0.51001406546466588</v>
      </c>
    </row>
    <row r="33" spans="1:121" ht="12.75" customHeight="1">
      <c r="A33" s="6">
        <v>2009</v>
      </c>
      <c r="B33" s="14">
        <f>'1'!Q33</f>
        <v>0.66950732560671156</v>
      </c>
      <c r="C33" s="14">
        <f>'1'!S33</f>
        <v>0.74928279188761637</v>
      </c>
      <c r="D33" s="14">
        <f>'2'!P33</f>
        <v>0.52222697450401678</v>
      </c>
      <c r="E33" s="14">
        <f>'2'!R33</f>
        <v>0.67856679662166142</v>
      </c>
      <c r="F33" s="14">
        <f>'3'!N33</f>
        <v>0.45115928385253634</v>
      </c>
      <c r="G33" s="14">
        <f>'8'!J33</f>
        <v>0.72386298438036512</v>
      </c>
      <c r="H33" s="14">
        <f t="shared" si="28"/>
        <v>0.5916891420859075</v>
      </c>
      <c r="I33" s="14">
        <f t="shared" si="29"/>
        <v>0.65071796418554484</v>
      </c>
      <c r="J33" s="14">
        <f>'1'!AC33</f>
        <v>0.59313493272464801</v>
      </c>
      <c r="K33" s="14">
        <f>'1'!AE33</f>
        <v>0.68912443768544263</v>
      </c>
      <c r="L33" s="14">
        <f>'2'!Y33</f>
        <v>0.33142422398742649</v>
      </c>
      <c r="M33" s="14">
        <f>'2'!AA33</f>
        <v>0.50069234767514792</v>
      </c>
      <c r="N33" s="14">
        <f>'3'!U33</f>
        <v>0.34769119418147232</v>
      </c>
      <c r="O33" s="14">
        <f>'8'!S33</f>
        <v>0.65034172705054383</v>
      </c>
      <c r="P33" s="14">
        <f t="shared" ref="P33:P38" si="61">(J33)*0.25+(L33)*0.25+(N33)*0.25+(O33)*0.25</f>
        <v>0.48064801948602265</v>
      </c>
      <c r="Q33" s="14">
        <f t="shared" ref="Q33:Q38" si="62">SUM(K33,M33:O33)/4</f>
        <v>0.54696242664815165</v>
      </c>
      <c r="R33" s="14">
        <f>'1'!AO33</f>
        <v>0.58375695513291437</v>
      </c>
      <c r="S33" s="14">
        <f>'1'!AQ33</f>
        <v>0.68139886815779138</v>
      </c>
      <c r="T33" s="14">
        <f>'2'!AH33</f>
        <v>0.38595971258626011</v>
      </c>
      <c r="U33" s="14">
        <f>'2'!AJ33</f>
        <v>0.55854183959551451</v>
      </c>
      <c r="V33" s="14">
        <f>'3'!AB33</f>
        <v>0.75452407123148113</v>
      </c>
      <c r="W33" s="14">
        <f>'8'!AB33</f>
        <v>0.74947226753575247</v>
      </c>
      <c r="X33" s="14">
        <f t="shared" ref="X33:X38" si="63">(R33)*0.25+(T33)*0.25+(V33)*0.25+(W33)*0.25</f>
        <v>0.61842825162160198</v>
      </c>
      <c r="Y33" s="14">
        <f t="shared" ref="Y33:Y38" si="64">SUM(S33,U33:W33)/4</f>
        <v>0.68598426163013493</v>
      </c>
      <c r="Z33" s="14">
        <f>'1'!BA33</f>
        <v>0.56065485337906751</v>
      </c>
      <c r="AA33" s="14">
        <f>'1'!BC33</f>
        <v>0.66202628744175374</v>
      </c>
      <c r="AB33" s="14">
        <f>'2'!AQ33</f>
        <v>0.3359816499626882</v>
      </c>
      <c r="AC33" s="14">
        <f>'2'!AS33</f>
        <v>0.50580073002709125</v>
      </c>
      <c r="AD33" s="14">
        <f>'3'!AI33</f>
        <v>0.39470423553587974</v>
      </c>
      <c r="AE33" s="14">
        <f>'8'!AK33</f>
        <v>0.67662684573095511</v>
      </c>
      <c r="AF33" s="14">
        <f t="shared" ref="AF33:AF38" si="65">(Z33)*0.25+(AB33)*0.25+(AD33)*0.25+(AE33)*0.25</f>
        <v>0.49199189615214767</v>
      </c>
      <c r="AG33" s="14">
        <f t="shared" ref="AG33:AG38" si="66">SUM(AA33,AC33:AE33)/4</f>
        <v>0.55978952468391996</v>
      </c>
      <c r="AH33" s="14">
        <f>'1'!BM33</f>
        <v>0.53113610384819987</v>
      </c>
      <c r="AI33" s="14">
        <f>'1'!BO33</f>
        <v>0.63653366494479335</v>
      </c>
      <c r="AJ33" s="14">
        <f>'2'!AZ33</f>
        <v>0.36736318636050203</v>
      </c>
      <c r="AK33" s="14">
        <f>'2'!BB33</f>
        <v>0.53958275486975571</v>
      </c>
      <c r="AL33" s="14">
        <f>'3'!AP33</f>
        <v>0.66596693591018474</v>
      </c>
      <c r="AM33" s="14">
        <f>'8'!AT33</f>
        <v>0.81455151763089073</v>
      </c>
      <c r="AN33" s="14">
        <f t="shared" ref="AN33:AN38" si="67">(AH33)*0.25+(AJ33)*0.25+(AL33)*0.25+(AM33)*0.25</f>
        <v>0.59475443593744437</v>
      </c>
      <c r="AO33" s="14">
        <f t="shared" ref="AO33:AO38" si="68">SUM(AI33,AK33:AM33)/4</f>
        <v>0.66415871833890616</v>
      </c>
      <c r="AP33" s="14">
        <f>'1'!BY33</f>
        <v>0.46402140329605285</v>
      </c>
      <c r="AQ33" s="14">
        <f>'1'!CA33</f>
        <v>0.57518695471510417</v>
      </c>
      <c r="AR33" s="14">
        <f>'2'!BI33</f>
        <v>0.38367319706481257</v>
      </c>
      <c r="AS33" s="14">
        <f>'2'!BK33</f>
        <v>0.55625043634722515</v>
      </c>
      <c r="AT33" s="14">
        <f>'3'!AW33</f>
        <v>0.81228653270079398</v>
      </c>
      <c r="AU33" s="14">
        <f>'8'!BC33</f>
        <v>0.76320941592277869</v>
      </c>
      <c r="AV33" s="14">
        <f t="shared" ref="AV33:AV38" si="69">(AP33)*0.25+(AR33)*0.25+(AT33)*0.25+(AU33)*0.25</f>
        <v>0.60579763724610958</v>
      </c>
      <c r="AW33" s="14">
        <f t="shared" ref="AW33:AW38" si="70">SUM(AQ33,AS33:AU33)/4</f>
        <v>0.67673333492147547</v>
      </c>
      <c r="AX33" s="14">
        <f>'1'!CK33</f>
        <v>0.59111999619747357</v>
      </c>
      <c r="AY33" s="14">
        <f>'1'!CM33</f>
        <v>0.687471130624837</v>
      </c>
      <c r="AZ33" s="14">
        <f>'2'!BR33</f>
        <v>0.30106526622823987</v>
      </c>
      <c r="BA33" s="14">
        <f>'2'!BT33</f>
        <v>0.46521233377391935</v>
      </c>
      <c r="BB33" s="14">
        <f>'3'!BD33</f>
        <v>0.73254150564372555</v>
      </c>
      <c r="BC33" s="14">
        <f>'8'!BL33</f>
        <v>0.75077887592614501</v>
      </c>
      <c r="BD33" s="14">
        <f t="shared" ref="BD33:BD38" si="71">(AX33)*0.25+(AZ33)*0.25+(BB33)*0.25+(BC33)*0.25</f>
        <v>0.59387641099889599</v>
      </c>
      <c r="BE33" s="14">
        <f t="shared" ref="BE33:BE38" si="72">SUM(AY33,BA33:BC33)/4</f>
        <v>0.6590009614921567</v>
      </c>
      <c r="BF33" s="14">
        <f>'1'!CW33</f>
        <v>0.5560702654941313</v>
      </c>
      <c r="BG33" s="14">
        <f>'1'!CY33</f>
        <v>0.65812253205568483</v>
      </c>
      <c r="BH33" s="14">
        <f>'2'!CA33</f>
        <v>0.3561424849835928</v>
      </c>
      <c r="BI33" s="14">
        <f>'2'!CC33</f>
        <v>0.52777299409335787</v>
      </c>
      <c r="BJ33" s="14">
        <f>'3'!BK33</f>
        <v>0.67688698469449016</v>
      </c>
      <c r="BK33" s="14">
        <f>'8'!BU33</f>
        <v>0.72837380308792932</v>
      </c>
      <c r="BL33" s="14">
        <f t="shared" ref="BL33:BL38" si="73">(BF33)*0.25+(BH33)*0.25+(BJ33)*0.25+(BK33)*0.25</f>
        <v>0.57936838456503592</v>
      </c>
      <c r="BM33" s="14">
        <f t="shared" ref="BM33:BM38" si="74">SUM(BG33,BI33:BK33)/4</f>
        <v>0.6477890784828656</v>
      </c>
      <c r="BN33" s="14">
        <f>'1'!DI33</f>
        <v>0.54017718902193168</v>
      </c>
      <c r="BO33" s="14">
        <f>'1'!DK33</f>
        <v>0.64443263795155981</v>
      </c>
      <c r="BP33" s="14">
        <f>'2'!CJ33</f>
        <v>0.31262904719944351</v>
      </c>
      <c r="BQ33" s="14">
        <f>'2'!CL33</f>
        <v>0.47903544206956494</v>
      </c>
      <c r="BR33" s="14">
        <f>'3'!BR33</f>
        <v>0.50745684208021458</v>
      </c>
      <c r="BS33" s="14">
        <f>'8'!CD33</f>
        <v>0.74667482421707998</v>
      </c>
      <c r="BT33" s="14">
        <f t="shared" ref="BT33:BT38" si="75">(BN33)*0.25+(BP33)*0.25+(BR33)*0.25+(BS33)*0.25</f>
        <v>0.52673447562966746</v>
      </c>
      <c r="BU33" s="14">
        <f t="shared" ref="BU33:BU38" si="76">SUM(BO33,BQ33:BS33)/4</f>
        <v>0.59439993657960488</v>
      </c>
      <c r="BV33" s="14">
        <f>'1'!DU33</f>
        <v>0.65617299066327539</v>
      </c>
      <c r="BW33" s="14">
        <f>'1'!DW33</f>
        <v>0.73911585478334407</v>
      </c>
      <c r="BX33" s="14">
        <f>'2'!CS33</f>
        <v>0.34958512979405676</v>
      </c>
      <c r="BY33" s="14">
        <f>'2'!CU33</f>
        <v>0.5207354482137373</v>
      </c>
      <c r="BZ33" s="14">
        <f>'3'!BY33</f>
        <v>0.76117143675890986</v>
      </c>
      <c r="CA33" s="14">
        <f>'8'!CM33</f>
        <v>0.82723359521939455</v>
      </c>
      <c r="CB33" s="14">
        <f t="shared" ref="CB33:CB38" si="77">(BV33)*0.25+(BX33)*0.25+(BZ33)*0.25+(CA33)*0.25</f>
        <v>0.64854078810890914</v>
      </c>
      <c r="CC33" s="14">
        <f t="shared" si="59"/>
        <v>0.71206408374384655</v>
      </c>
      <c r="CD33" s="14">
        <f>'1'!EG33</f>
        <v>0.70594510837190305</v>
      </c>
      <c r="CE33" s="14">
        <f>'1'!EI33</f>
        <v>0.77639251346160643</v>
      </c>
      <c r="CF33" s="14">
        <f>'2'!DB33</f>
        <v>0.57123357280983711</v>
      </c>
      <c r="CG33" s="14">
        <f>'2'!DD33</f>
        <v>0.71535579585824771</v>
      </c>
      <c r="CH33" s="14">
        <f>'3'!CF33</f>
        <v>0.74244538453625919</v>
      </c>
      <c r="CI33" s="14">
        <f>'8'!CV33</f>
        <v>0.82877785550343552</v>
      </c>
      <c r="CJ33" s="14">
        <f t="shared" ref="CJ33:CJ38" si="78">(CD33)*0.25+(CF33)*0.25+(CH33)*0.25+(CI33)*0.25</f>
        <v>0.71210048030535877</v>
      </c>
      <c r="CK33" s="14">
        <f t="shared" ref="CK33:CK38" si="79">SUM(CE33,CG33:CI33)/4</f>
        <v>0.76574288733988727</v>
      </c>
      <c r="CL33" s="14">
        <f>'1'!ES33</f>
        <v>0.4411917197515865</v>
      </c>
      <c r="CM33" s="14">
        <f>'1'!EU33</f>
        <v>0.55314004977749254</v>
      </c>
      <c r="CN33" s="14">
        <f>'2'!DK33</f>
        <v>0.24101841704032204</v>
      </c>
      <c r="CO33" s="14">
        <f>'2'!DM33</f>
        <v>0.38629362691173069</v>
      </c>
      <c r="CP33" s="14">
        <f>'3'!CM33</f>
        <v>0.44756682935870173</v>
      </c>
      <c r="CQ33" s="14">
        <f>'8'!DE33</f>
        <v>0.63391568248191899</v>
      </c>
      <c r="CR33" s="14">
        <f t="shared" ref="CR33:CR38" si="80">(CL33)*0.25+(CN33)*0.25+(CP33)*0.25+(CQ33)*0.25</f>
        <v>0.44092316215813232</v>
      </c>
      <c r="CS33" s="14">
        <f t="shared" ref="CS33:CS38" si="81">SUM(CM33,CO33:CQ33)/4</f>
        <v>0.50522904713246097</v>
      </c>
      <c r="CT33" s="14">
        <f>'1'!FE33</f>
        <v>0.48666057974211663</v>
      </c>
      <c r="CU33" s="14">
        <f>'1'!FG33</f>
        <v>0.59643736119325486</v>
      </c>
      <c r="CV33" s="14">
        <f>'2'!DT33</f>
        <v>0.25120028679813533</v>
      </c>
      <c r="CW33" s="14">
        <f>'2'!DV33</f>
        <v>0.40061532125021893</v>
      </c>
      <c r="CX33" s="14">
        <f>'3'!CT33</f>
        <v>0.72286643103041326</v>
      </c>
      <c r="CY33" s="14">
        <f>'8'!DN33</f>
        <v>0.77973034812984765</v>
      </c>
      <c r="CZ33" s="14">
        <f t="shared" ref="CZ33:CZ38" si="82">(CT33)*0.25+(CV33)*0.25+(CX33)*0.25+(CY33)*0.25</f>
        <v>0.56011441142512819</v>
      </c>
      <c r="DA33" s="14">
        <f t="shared" ref="DA33:DA38" si="83">SUM(CU33,CW33:CY33)/4</f>
        <v>0.62491236540093364</v>
      </c>
      <c r="DB33" s="14">
        <f>'1'!FQ33</f>
        <v>0.56584659870796816</v>
      </c>
      <c r="DC33" s="14">
        <f>'1'!FS33</f>
        <v>0.66642301380919633</v>
      </c>
      <c r="DD33" s="14">
        <f>'2'!EC33</f>
        <v>0.26625155546963752</v>
      </c>
      <c r="DE33" s="14">
        <f>'2'!EE33</f>
        <v>0.42103831719729057</v>
      </c>
      <c r="DF33" s="14">
        <f>'3'!DA33</f>
        <v>0.62138416601129343</v>
      </c>
      <c r="DG33" s="14">
        <f>'8'!DW33</f>
        <v>0.75772923691334981</v>
      </c>
      <c r="DH33" s="14">
        <f t="shared" ref="DH33:DH38" si="84">(DB33)*0.25+(DD33)*0.25+(DF33)*0.25+(DG33)*0.25</f>
        <v>0.5528028892755622</v>
      </c>
      <c r="DI33" s="14">
        <f t="shared" ref="DI33:DI38" si="85">SUM(DC33,DE33:DG33)/4</f>
        <v>0.61664368348278253</v>
      </c>
      <c r="DJ33" s="14">
        <f>'1'!GC33</f>
        <v>0.87224371863593753</v>
      </c>
      <c r="DK33" s="14">
        <f>'1'!GE33</f>
        <v>0.88916755887135956</v>
      </c>
      <c r="DL33" s="14">
        <f>'2'!EL33</f>
        <v>0.39408880777689759</v>
      </c>
      <c r="DM33" s="14">
        <f>'2'!EN33</f>
        <v>0.56660149027293827</v>
      </c>
      <c r="DN33" s="14">
        <f>'3'!DH33</f>
        <v>0.18332230692738263</v>
      </c>
      <c r="DO33" s="14">
        <f>'8'!EF33</f>
        <v>0.40817551311384237</v>
      </c>
      <c r="DP33" s="14">
        <f t="shared" si="58"/>
        <v>0.46445758661351499</v>
      </c>
      <c r="DQ33" s="14">
        <f t="shared" si="60"/>
        <v>0.51181671729638067</v>
      </c>
    </row>
    <row r="34" spans="1:121" ht="12.75" customHeight="1">
      <c r="A34" s="6">
        <v>2010</v>
      </c>
      <c r="B34" s="14">
        <f>'1'!Q34</f>
        <v>0.70567639981716523</v>
      </c>
      <c r="C34" s="14">
        <f>'1'!S34</f>
        <v>0.77619608441638577</v>
      </c>
      <c r="D34" s="14">
        <f>'2'!P34</f>
        <v>0.52913571903087997</v>
      </c>
      <c r="E34" s="14">
        <f>'2'!R34</f>
        <v>0.68392575715798032</v>
      </c>
      <c r="F34" s="14">
        <f>'3'!N34</f>
        <v>0.53452659225945021</v>
      </c>
      <c r="G34" s="14">
        <f>'8'!J34</f>
        <v>0.71966685956819854</v>
      </c>
      <c r="H34" s="14">
        <f t="shared" si="28"/>
        <v>0.62225139266892349</v>
      </c>
      <c r="I34" s="14">
        <f t="shared" si="29"/>
        <v>0.67857882335050368</v>
      </c>
      <c r="J34" s="14">
        <f>'1'!AC34</f>
        <v>0.61487917709337636</v>
      </c>
      <c r="K34" s="14">
        <f>'1'!AE34</f>
        <v>0.7067415094674101</v>
      </c>
      <c r="L34" s="14">
        <f>'2'!Y34</f>
        <v>0.33686647098501754</v>
      </c>
      <c r="M34" s="14">
        <f>'2'!AA34</f>
        <v>0.50678629284671894</v>
      </c>
      <c r="N34" s="14">
        <f>'3'!U34</f>
        <v>0.49774614414414131</v>
      </c>
      <c r="O34" s="14">
        <f>'8'!S34</f>
        <v>0.70310890891479971</v>
      </c>
      <c r="P34" s="14">
        <f t="shared" si="61"/>
        <v>0.53815017528433373</v>
      </c>
      <c r="Q34" s="14">
        <f t="shared" si="62"/>
        <v>0.60359571384326749</v>
      </c>
      <c r="R34" s="14">
        <f>'1'!AO34</f>
        <v>0.58855917152459236</v>
      </c>
      <c r="S34" s="14">
        <f>'1'!AQ34</f>
        <v>0.68536471689389711</v>
      </c>
      <c r="T34" s="14">
        <f>'2'!AH34</f>
        <v>0.39249995703878188</v>
      </c>
      <c r="U34" s="14">
        <f>'2'!AJ34</f>
        <v>0.56503673999296433</v>
      </c>
      <c r="V34" s="14">
        <f>'3'!AB34</f>
        <v>0.7261433766432942</v>
      </c>
      <c r="W34" s="14">
        <f>'8'!AB34</f>
        <v>0.75808792054531426</v>
      </c>
      <c r="X34" s="14">
        <f t="shared" si="63"/>
        <v>0.61632260643799575</v>
      </c>
      <c r="Y34" s="14">
        <f t="shared" si="64"/>
        <v>0.6836581885188675</v>
      </c>
      <c r="Z34" s="14">
        <f>'1'!BA34</f>
        <v>0.58343014678245231</v>
      </c>
      <c r="AA34" s="14">
        <f>'1'!BC34</f>
        <v>0.68112822584653809</v>
      </c>
      <c r="AB34" s="14">
        <f>'2'!AQ34</f>
        <v>0.33974702028615594</v>
      </c>
      <c r="AC34" s="14">
        <f>'2'!AS34</f>
        <v>0.50998096356622746</v>
      </c>
      <c r="AD34" s="14">
        <f>'3'!AI34</f>
        <v>0.42391047840155305</v>
      </c>
      <c r="AE34" s="14">
        <f>'8'!AK34</f>
        <v>0.67984468924177199</v>
      </c>
      <c r="AF34" s="14">
        <f t="shared" si="65"/>
        <v>0.50673308367798331</v>
      </c>
      <c r="AG34" s="14">
        <f t="shared" si="66"/>
        <v>0.57371608926402262</v>
      </c>
      <c r="AH34" s="14">
        <f>'1'!BM34</f>
        <v>0.54508617561235173</v>
      </c>
      <c r="AI34" s="14">
        <f>'1'!BO34</f>
        <v>0.64868743432628106</v>
      </c>
      <c r="AJ34" s="14">
        <f>'2'!AZ34</f>
        <v>0.37952723412599154</v>
      </c>
      <c r="AK34" s="14">
        <f>'2'!BB34</f>
        <v>0.55206771030464952</v>
      </c>
      <c r="AL34" s="14">
        <f>'3'!AP34</f>
        <v>0.65343846776244807</v>
      </c>
      <c r="AM34" s="14">
        <f>'8'!AT34</f>
        <v>0.80486099392922161</v>
      </c>
      <c r="AN34" s="14">
        <f t="shared" si="67"/>
        <v>0.59572821785750329</v>
      </c>
      <c r="AO34" s="14">
        <f t="shared" si="68"/>
        <v>0.66476365158065009</v>
      </c>
      <c r="AP34" s="14">
        <f>'1'!BY34</f>
        <v>0.47487102829318573</v>
      </c>
      <c r="AQ34" s="14">
        <f>'1'!CA34</f>
        <v>0.58544502302865864</v>
      </c>
      <c r="AR34" s="14">
        <f>'2'!BI34</f>
        <v>0.4017957061897659</v>
      </c>
      <c r="AS34" s="14">
        <f>'2'!BK34</f>
        <v>0.57412045106590437</v>
      </c>
      <c r="AT34" s="14">
        <f>'3'!AW34</f>
        <v>0.82291143862626415</v>
      </c>
      <c r="AU34" s="14">
        <f>'8'!BC34</f>
        <v>0.76600948630960575</v>
      </c>
      <c r="AV34" s="14">
        <f t="shared" si="69"/>
        <v>0.61639691485470538</v>
      </c>
      <c r="AW34" s="14">
        <f t="shared" si="70"/>
        <v>0.68712159975760823</v>
      </c>
      <c r="AX34" s="14">
        <f>'1'!CK34</f>
        <v>0.60320882999021419</v>
      </c>
      <c r="AY34" s="14">
        <f>'1'!CM34</f>
        <v>0.69733693677356345</v>
      </c>
      <c r="AZ34" s="14">
        <f>'2'!BR34</f>
        <v>0.31019061976822709</v>
      </c>
      <c r="BA34" s="14">
        <f>'2'!BT34</f>
        <v>0.47615329482278401</v>
      </c>
      <c r="BB34" s="14">
        <f>'3'!BD34</f>
        <v>0.70962459329098515</v>
      </c>
      <c r="BC34" s="14">
        <f>'8'!BL34</f>
        <v>0.74699467121041985</v>
      </c>
      <c r="BD34" s="14">
        <f t="shared" si="71"/>
        <v>0.59250467856496147</v>
      </c>
      <c r="BE34" s="14">
        <f t="shared" si="72"/>
        <v>0.65752737402443806</v>
      </c>
      <c r="BF34" s="14">
        <f>'1'!CW34</f>
        <v>0.56078277210450389</v>
      </c>
      <c r="BG34" s="14">
        <f>'1'!CY34</f>
        <v>0.66213492328323442</v>
      </c>
      <c r="BH34" s="14">
        <f>'2'!CA34</f>
        <v>0.35965206204022609</v>
      </c>
      <c r="BI34" s="14">
        <f>'2'!CC34</f>
        <v>0.53149791080538333</v>
      </c>
      <c r="BJ34" s="14">
        <f>'3'!BK34</f>
        <v>0.69983432813523794</v>
      </c>
      <c r="BK34" s="14">
        <f>'8'!BU34</f>
        <v>0.73306512482637953</v>
      </c>
      <c r="BL34" s="14">
        <f t="shared" si="73"/>
        <v>0.58833357177658685</v>
      </c>
      <c r="BM34" s="14">
        <f t="shared" si="74"/>
        <v>0.65663307176255881</v>
      </c>
      <c r="BN34" s="14">
        <f>'1'!DI34</f>
        <v>0.55048144698582935</v>
      </c>
      <c r="BO34" s="14">
        <f>'1'!DK34</f>
        <v>0.65333646084334474</v>
      </c>
      <c r="BP34" s="14">
        <f>'2'!CJ34</f>
        <v>0.31735575728233884</v>
      </c>
      <c r="BQ34" s="14">
        <f>'2'!CL34</f>
        <v>0.4845738105141047</v>
      </c>
      <c r="BR34" s="14">
        <f>'3'!BR34</f>
        <v>0.50417072844609745</v>
      </c>
      <c r="BS34" s="14">
        <f>'8'!CD34</f>
        <v>0.74218873152952869</v>
      </c>
      <c r="BT34" s="14">
        <f t="shared" si="75"/>
        <v>0.52854916606094859</v>
      </c>
      <c r="BU34" s="14">
        <f t="shared" si="76"/>
        <v>0.59606743283326891</v>
      </c>
      <c r="BV34" s="14">
        <f>'1'!DU34</f>
        <v>0.65998529827782415</v>
      </c>
      <c r="BW34" s="14">
        <f>'1'!DW34</f>
        <v>0.74203647631676872</v>
      </c>
      <c r="BX34" s="14">
        <f>'2'!CS34</f>
        <v>0.3597567042828399</v>
      </c>
      <c r="BY34" s="14">
        <f>'2'!CU34</f>
        <v>0.53160853428751598</v>
      </c>
      <c r="BZ34" s="14">
        <f>'3'!BY34</f>
        <v>0.77928563808112039</v>
      </c>
      <c r="CA34" s="14">
        <f>'8'!CM34</f>
        <v>0.82015172048704355</v>
      </c>
      <c r="CB34" s="14">
        <f t="shared" si="77"/>
        <v>0.65479484028220702</v>
      </c>
      <c r="CC34" s="14">
        <f t="shared" si="59"/>
        <v>0.71827059229311208</v>
      </c>
      <c r="CD34" s="14">
        <f>'1'!EG34</f>
        <v>0.73087121214669482</v>
      </c>
      <c r="CE34" s="14">
        <f>'1'!EI34</f>
        <v>0.79439697818941901</v>
      </c>
      <c r="CF34" s="14">
        <f>'2'!DB34</f>
        <v>0.59834818073101304</v>
      </c>
      <c r="CG34" s="14">
        <f>'2'!DD34</f>
        <v>0.73456865754119072</v>
      </c>
      <c r="CH34" s="14">
        <f>'3'!CF34</f>
        <v>0.76656579302910255</v>
      </c>
      <c r="CI34" s="14">
        <f>'8'!CV34</f>
        <v>0.8264845254949329</v>
      </c>
      <c r="CJ34" s="14">
        <f t="shared" si="78"/>
        <v>0.73056742785043571</v>
      </c>
      <c r="CK34" s="14">
        <f t="shared" si="79"/>
        <v>0.78050398856366132</v>
      </c>
      <c r="CL34" s="14">
        <f>'1'!ES34</f>
        <v>0.43641611036045302</v>
      </c>
      <c r="CM34" s="14">
        <f>'1'!EU34</f>
        <v>0.54844636852312356</v>
      </c>
      <c r="CN34" s="14">
        <f>'2'!DK34</f>
        <v>0.25635247916343246</v>
      </c>
      <c r="CO34" s="14">
        <f>'2'!DM34</f>
        <v>0.40770383892361139</v>
      </c>
      <c r="CP34" s="14">
        <f>'3'!CM34</f>
        <v>0.38656837160440133</v>
      </c>
      <c r="CQ34" s="14">
        <f>'8'!DE34</f>
        <v>0.61585088500932939</v>
      </c>
      <c r="CR34" s="14">
        <f t="shared" si="80"/>
        <v>0.42379696153440405</v>
      </c>
      <c r="CS34" s="14">
        <f t="shared" si="81"/>
        <v>0.4896423660151164</v>
      </c>
      <c r="CT34" s="14">
        <f>'1'!FE34</f>
        <v>0.51040465287920411</v>
      </c>
      <c r="CU34" s="14">
        <f>'1'!FG34</f>
        <v>0.61810576781297999</v>
      </c>
      <c r="CV34" s="14">
        <f>'2'!DT34</f>
        <v>0.2549566224886034</v>
      </c>
      <c r="CW34" s="14">
        <f>'2'!DV34</f>
        <v>0.40579362425807752</v>
      </c>
      <c r="CX34" s="14">
        <f>'3'!CT34</f>
        <v>0.77209036191156388</v>
      </c>
      <c r="CY34" s="14">
        <f>'8'!DN34</f>
        <v>0.77915970432830395</v>
      </c>
      <c r="CZ34" s="14">
        <f t="shared" si="82"/>
        <v>0.57915283540191886</v>
      </c>
      <c r="DA34" s="14">
        <f t="shared" si="83"/>
        <v>0.64378736457773134</v>
      </c>
      <c r="DB34" s="14">
        <f>'1'!FQ34</f>
        <v>0.55013726337896396</v>
      </c>
      <c r="DC34" s="14">
        <f>'1'!FS34</f>
        <v>0.65304072862180862</v>
      </c>
      <c r="DD34" s="14">
        <f>'2'!EC34</f>
        <v>0.27541497121462116</v>
      </c>
      <c r="DE34" s="14">
        <f>'2'!EE34</f>
        <v>0.43306241731267869</v>
      </c>
      <c r="DF34" s="14">
        <f>'3'!DA34</f>
        <v>0.59294433711073979</v>
      </c>
      <c r="DG34" s="14">
        <f>'8'!DW34</f>
        <v>0.76124221628424038</v>
      </c>
      <c r="DH34" s="14">
        <f t="shared" si="84"/>
        <v>0.54493469699714137</v>
      </c>
      <c r="DI34" s="14">
        <f t="shared" si="85"/>
        <v>0.6100724248323669</v>
      </c>
      <c r="DJ34" s="14">
        <f>'1'!GC34</f>
        <v>0.88944447885620526</v>
      </c>
      <c r="DK34" s="14">
        <f>'1'!GE34</f>
        <v>0.89993341973173313</v>
      </c>
      <c r="DL34" s="14">
        <f>'2'!EL34</f>
        <v>0.39579131590276634</v>
      </c>
      <c r="DM34" s="14">
        <f>'2'!EN34</f>
        <v>0.56827257267959974</v>
      </c>
      <c r="DN34" s="14">
        <f>'3'!DH34</f>
        <v>0.18930289002068779</v>
      </c>
      <c r="DO34" s="14">
        <f>'8'!EF34</f>
        <v>0.418000621232962</v>
      </c>
      <c r="DP34" s="14">
        <f t="shared" si="58"/>
        <v>0.47313482650315541</v>
      </c>
      <c r="DQ34" s="14">
        <f t="shared" si="60"/>
        <v>0.51887737591624572</v>
      </c>
    </row>
    <row r="35" spans="1:121" ht="12.75" customHeight="1">
      <c r="A35" s="6">
        <v>2011</v>
      </c>
      <c r="B35" s="14">
        <f>'1'!Q35</f>
        <v>0.73430945176517559</v>
      </c>
      <c r="C35" s="14">
        <f>'1'!S35</f>
        <v>0.79684740124979259</v>
      </c>
      <c r="D35" s="14">
        <f>'2'!P35</f>
        <v>0.54807749535397121</v>
      </c>
      <c r="E35" s="14">
        <f>'2'!R35</f>
        <v>0.69832091997825607</v>
      </c>
      <c r="F35" s="14">
        <f>'3'!N35</f>
        <v>0.54979671912647177</v>
      </c>
      <c r="G35" s="14">
        <f>'8'!J35</f>
        <v>0.74274767364915739</v>
      </c>
      <c r="H35" s="14">
        <f t="shared" si="28"/>
        <v>0.64373283497369405</v>
      </c>
      <c r="I35" s="14">
        <f t="shared" si="29"/>
        <v>0.69692817850091948</v>
      </c>
      <c r="J35" s="14">
        <f>'1'!AC35</f>
        <v>0.6275970046845154</v>
      </c>
      <c r="K35" s="14">
        <f>'1'!AE35</f>
        <v>0.71685969635109614</v>
      </c>
      <c r="L35" s="14">
        <f>'2'!Y35</f>
        <v>0.34709440949355758</v>
      </c>
      <c r="M35" s="14">
        <f>'2'!AA35</f>
        <v>0.51803525990352139</v>
      </c>
      <c r="N35" s="14">
        <f>'3'!U35</f>
        <v>0.49201539952822099</v>
      </c>
      <c r="O35" s="14">
        <f>'8'!S35</f>
        <v>0.70705648038479163</v>
      </c>
      <c r="P35" s="14">
        <f t="shared" si="61"/>
        <v>0.54344082352277145</v>
      </c>
      <c r="Q35" s="14">
        <f t="shared" si="62"/>
        <v>0.60849170904190752</v>
      </c>
      <c r="R35" s="14">
        <f>'1'!AO35</f>
        <v>0.59178774624463881</v>
      </c>
      <c r="S35" s="14">
        <f>'1'!AQ35</f>
        <v>0.68801943428194079</v>
      </c>
      <c r="T35" s="14">
        <f>'2'!AH35</f>
        <v>0.38958161392549528</v>
      </c>
      <c r="U35" s="14">
        <f>'2'!AJ35</f>
        <v>0.56214940416547554</v>
      </c>
      <c r="V35" s="14">
        <f>'3'!AB35</f>
        <v>0.74705821993915689</v>
      </c>
      <c r="W35" s="14">
        <f>'8'!AB35</f>
        <v>0.75848885545182565</v>
      </c>
      <c r="X35" s="14">
        <f t="shared" si="63"/>
        <v>0.62172910889027921</v>
      </c>
      <c r="Y35" s="14">
        <f t="shared" si="64"/>
        <v>0.68892897845959977</v>
      </c>
      <c r="Z35" s="14">
        <f>'1'!BA35</f>
        <v>0.59597002169641078</v>
      </c>
      <c r="AA35" s="14">
        <f>'1'!BC35</f>
        <v>0.69144464121988414</v>
      </c>
      <c r="AB35" s="14">
        <f>'2'!AQ35</f>
        <v>0.34916297667916485</v>
      </c>
      <c r="AC35" s="14">
        <f>'2'!AS35</f>
        <v>0.52027885229657089</v>
      </c>
      <c r="AD35" s="14">
        <f>'3'!AI35</f>
        <v>0.42073541982157925</v>
      </c>
      <c r="AE35" s="14">
        <f>'8'!AK35</f>
        <v>0.69099592224873951</v>
      </c>
      <c r="AF35" s="14">
        <f t="shared" si="65"/>
        <v>0.51421608511147365</v>
      </c>
      <c r="AG35" s="14">
        <f t="shared" si="66"/>
        <v>0.58086370889669348</v>
      </c>
      <c r="AH35" s="14">
        <f>'1'!BM35</f>
        <v>0.53926143649855796</v>
      </c>
      <c r="AI35" s="14">
        <f>'1'!BO35</f>
        <v>0.64363628523056449</v>
      </c>
      <c r="AJ35" s="14">
        <f>'2'!AZ35</f>
        <v>0.39662387682418221</v>
      </c>
      <c r="AK35" s="14">
        <f>'2'!BB35</f>
        <v>0.56908766781026188</v>
      </c>
      <c r="AL35" s="14">
        <f>'3'!AP35</f>
        <v>0.59455133072652122</v>
      </c>
      <c r="AM35" s="14">
        <f>'8'!AT35</f>
        <v>0.79110241041052642</v>
      </c>
      <c r="AN35" s="14">
        <f t="shared" si="67"/>
        <v>0.58038476361494695</v>
      </c>
      <c r="AO35" s="14">
        <f t="shared" si="68"/>
        <v>0.6495944235444685</v>
      </c>
      <c r="AP35" s="14">
        <f>'1'!BY35</f>
        <v>0.49058477101450526</v>
      </c>
      <c r="AQ35" s="14">
        <f>'1'!CA35</f>
        <v>0.60006129166351874</v>
      </c>
      <c r="AR35" s="14">
        <f>'2'!BI35</f>
        <v>0.40559862488990345</v>
      </c>
      <c r="AS35" s="14">
        <f>'2'!BK35</f>
        <v>0.57778798902739337</v>
      </c>
      <c r="AT35" s="14">
        <f>'3'!AW35</f>
        <v>0.81555476346643618</v>
      </c>
      <c r="AU35" s="14">
        <f>'8'!BC35</f>
        <v>0.77434531328289269</v>
      </c>
      <c r="AV35" s="14">
        <f t="shared" si="69"/>
        <v>0.62152086816343444</v>
      </c>
      <c r="AW35" s="14">
        <f t="shared" si="70"/>
        <v>0.69193733936006019</v>
      </c>
      <c r="AX35" s="14">
        <f>'1'!CK35</f>
        <v>0.60716459083408458</v>
      </c>
      <c r="AY35" s="14">
        <f>'1'!CM35</f>
        <v>0.70053771949081678</v>
      </c>
      <c r="AZ35" s="14">
        <f>'2'!BR35</f>
        <v>0.31551883374216733</v>
      </c>
      <c r="BA35" s="14">
        <f>'2'!BT35</f>
        <v>0.48242898528258105</v>
      </c>
      <c r="BB35" s="14">
        <f>'3'!BD35</f>
        <v>0.72427324806233329</v>
      </c>
      <c r="BC35" s="14">
        <f>'8'!BL35</f>
        <v>0.75584626123528309</v>
      </c>
      <c r="BD35" s="14">
        <f t="shared" si="71"/>
        <v>0.60070073346846709</v>
      </c>
      <c r="BE35" s="14">
        <f t="shared" si="72"/>
        <v>0.66577155351775352</v>
      </c>
      <c r="BF35" s="14">
        <f>'1'!CW35</f>
        <v>0.5770483181364594</v>
      </c>
      <c r="BG35" s="14">
        <f>'1'!CY35</f>
        <v>0.67582382890580051</v>
      </c>
      <c r="BH35" s="14">
        <f>'2'!CA35</f>
        <v>0.36374860088519329</v>
      </c>
      <c r="BI35" s="14">
        <f>'2'!CC35</f>
        <v>0.53580981494709867</v>
      </c>
      <c r="BJ35" s="14">
        <f>'3'!BK35</f>
        <v>0.69655182128641557</v>
      </c>
      <c r="BK35" s="14">
        <f>'8'!BU35</f>
        <v>0.74831311326227246</v>
      </c>
      <c r="BL35" s="14">
        <f t="shared" si="73"/>
        <v>0.59641546339258522</v>
      </c>
      <c r="BM35" s="14">
        <f t="shared" si="74"/>
        <v>0.66412464460039677</v>
      </c>
      <c r="BN35" s="14">
        <f>'1'!DI35</f>
        <v>0.54684128992267145</v>
      </c>
      <c r="BO35" s="14">
        <f>'1'!DK35</f>
        <v>0.65020290654792467</v>
      </c>
      <c r="BP35" s="14">
        <f>'2'!CJ35</f>
        <v>0.32062774528284921</v>
      </c>
      <c r="BQ35" s="14">
        <f>'2'!CL35</f>
        <v>0.48837083364016665</v>
      </c>
      <c r="BR35" s="14">
        <f>'3'!BR35</f>
        <v>0.40025382532840614</v>
      </c>
      <c r="BS35" s="14">
        <f>'8'!CD35</f>
        <v>0.73905273648756564</v>
      </c>
      <c r="BT35" s="14">
        <f t="shared" si="75"/>
        <v>0.50169389925537311</v>
      </c>
      <c r="BU35" s="14">
        <f t="shared" si="76"/>
        <v>0.5694700755010158</v>
      </c>
      <c r="BV35" s="14">
        <f>'1'!DU35</f>
        <v>0.65885798748836844</v>
      </c>
      <c r="BW35" s="14">
        <f>'1'!DW35</f>
        <v>0.74117400519414456</v>
      </c>
      <c r="BX35" s="14">
        <f>'2'!CS35</f>
        <v>0.36675552056331229</v>
      </c>
      <c r="BY35" s="14">
        <f>'2'!CU35</f>
        <v>0.53895052248490616</v>
      </c>
      <c r="BZ35" s="14">
        <f>'3'!BY35</f>
        <v>0.79698770260941321</v>
      </c>
      <c r="CA35" s="14">
        <f>'8'!CM35</f>
        <v>0.81645920910658587</v>
      </c>
      <c r="CB35" s="14">
        <f t="shared" si="77"/>
        <v>0.65976510494191998</v>
      </c>
      <c r="CC35" s="14">
        <f t="shared" si="59"/>
        <v>0.72339285984876245</v>
      </c>
      <c r="CD35" s="14">
        <f>'1'!EG35</f>
        <v>0.73745415435653461</v>
      </c>
      <c r="CE35" s="14">
        <f>'1'!EI35</f>
        <v>0.79908174051131831</v>
      </c>
      <c r="CF35" s="14">
        <f>'2'!DB35</f>
        <v>0.61774485264303791</v>
      </c>
      <c r="CG35" s="14">
        <f>'2'!DD35</f>
        <v>0.7478589164720475</v>
      </c>
      <c r="CH35" s="14">
        <f>'3'!CF35</f>
        <v>0.77189710608563566</v>
      </c>
      <c r="CI35" s="14">
        <f>'8'!CV35</f>
        <v>0.83453506883419837</v>
      </c>
      <c r="CJ35" s="14">
        <f t="shared" si="78"/>
        <v>0.74040779547985158</v>
      </c>
      <c r="CK35" s="14">
        <f t="shared" si="79"/>
        <v>0.78834320797579993</v>
      </c>
      <c r="CL35" s="14">
        <f>'1'!ES35</f>
        <v>0.4178130668731127</v>
      </c>
      <c r="CM35" s="14">
        <f>'1'!EU35</f>
        <v>0.52988163551919887</v>
      </c>
      <c r="CN35" s="14">
        <f>'2'!DK35</f>
        <v>0.2629982364299428</v>
      </c>
      <c r="CO35" s="14">
        <f>'2'!DM35</f>
        <v>0.41669639850941587</v>
      </c>
      <c r="CP35" s="14">
        <f>'3'!CM35</f>
        <v>0.40216084327796836</v>
      </c>
      <c r="CQ35" s="14">
        <f>'8'!DE35</f>
        <v>0.60650100164388687</v>
      </c>
      <c r="CR35" s="14">
        <f t="shared" si="80"/>
        <v>0.42236828705622764</v>
      </c>
      <c r="CS35" s="14">
        <f t="shared" si="81"/>
        <v>0.48880996973761748</v>
      </c>
      <c r="CT35" s="14">
        <f>'1'!FE35</f>
        <v>0.51579527783112022</v>
      </c>
      <c r="CU35" s="14">
        <f>'1'!FG35</f>
        <v>0.62294047182755907</v>
      </c>
      <c r="CV35" s="14">
        <f>'2'!DT35</f>
        <v>0.25636528363869299</v>
      </c>
      <c r="CW35" s="14">
        <f>'2'!DV35</f>
        <v>0.40772132682392043</v>
      </c>
      <c r="CX35" s="14">
        <f>'3'!CT35</f>
        <v>0.76538017975747452</v>
      </c>
      <c r="CY35" s="14">
        <f>'8'!DN35</f>
        <v>0.78145735933828797</v>
      </c>
      <c r="CZ35" s="14">
        <f t="shared" si="82"/>
        <v>0.579749525141394</v>
      </c>
      <c r="DA35" s="14">
        <f t="shared" si="83"/>
        <v>0.64437483443681054</v>
      </c>
      <c r="DB35" s="14">
        <f>'1'!FQ35</f>
        <v>0.55404135175016811</v>
      </c>
      <c r="DC35" s="14">
        <f>'1'!FS35</f>
        <v>0.65638851507806883</v>
      </c>
      <c r="DD35" s="14">
        <f>'2'!EC35</f>
        <v>0.27952546263065392</v>
      </c>
      <c r="DE35" s="14">
        <f>'2'!EE35</f>
        <v>0.43836049632276891</v>
      </c>
      <c r="DF35" s="14">
        <f>'3'!DA35</f>
        <v>0.60123754007319752</v>
      </c>
      <c r="DG35" s="14">
        <f>'8'!DW35</f>
        <v>0.76034093346460341</v>
      </c>
      <c r="DH35" s="14">
        <f t="shared" si="84"/>
        <v>0.54878632197965582</v>
      </c>
      <c r="DI35" s="14">
        <f t="shared" si="85"/>
        <v>0.61408187123465963</v>
      </c>
      <c r="DJ35" s="14">
        <f>'1'!GC35</f>
        <v>0.89606512139374128</v>
      </c>
      <c r="DK35" s="14">
        <f>'1'!GE35</f>
        <v>0.90403702620519022</v>
      </c>
      <c r="DL35" s="14">
        <f>'2'!EL35</f>
        <v>0.38482319389014963</v>
      </c>
      <c r="DM35" s="14">
        <f>'2'!EN35</f>
        <v>0.55740424878525219</v>
      </c>
      <c r="DN35" s="14">
        <f>'3'!DH35</f>
        <v>0.16301981370851232</v>
      </c>
      <c r="DO35" s="14">
        <f>'8'!EF35</f>
        <v>0.43188709856438806</v>
      </c>
      <c r="DP35" s="14">
        <f t="shared" si="58"/>
        <v>0.46894880688919788</v>
      </c>
      <c r="DQ35" s="14">
        <f t="shared" si="60"/>
        <v>0.51408704681583572</v>
      </c>
    </row>
    <row r="36" spans="1:121" ht="12.75" customHeight="1">
      <c r="A36" s="6">
        <v>2012</v>
      </c>
      <c r="B36" s="14">
        <f>'1'!Q36</f>
        <v>0.74848442384977432</v>
      </c>
      <c r="C36" s="14">
        <f>'1'!S36</f>
        <v>0.80686744016768597</v>
      </c>
      <c r="D36" s="14">
        <f>'2'!P36</f>
        <v>0.6335449927594573</v>
      </c>
      <c r="E36" s="14">
        <f>'2'!R36</f>
        <v>0.75842124842532033</v>
      </c>
      <c r="F36" s="14">
        <f>'3'!N36</f>
        <v>0.6014168219319439</v>
      </c>
      <c r="G36" s="14">
        <f>'8'!J36</f>
        <v>0.76221056218674099</v>
      </c>
      <c r="H36" s="14">
        <f>(B36+D36+F36+G36)/4</f>
        <v>0.68641420018197907</v>
      </c>
      <c r="I36" s="14">
        <f>(C36+E36+F36+G36)/4</f>
        <v>0.73222901817792274</v>
      </c>
      <c r="J36" s="14">
        <f>'1'!AC36</f>
        <v>0.63306847486796325</v>
      </c>
      <c r="K36" s="14">
        <f>'1'!AE36</f>
        <v>0.72117173829995418</v>
      </c>
      <c r="L36" s="14">
        <f>'2'!Y36</f>
        <v>0.41030487554305056</v>
      </c>
      <c r="M36" s="14">
        <f>'2'!AA36</f>
        <v>0.58228852005685194</v>
      </c>
      <c r="N36" s="14">
        <f>'3'!U36</f>
        <v>0.54295192727523112</v>
      </c>
      <c r="O36" s="14">
        <f>'8'!S36</f>
        <v>0.70106257488955404</v>
      </c>
      <c r="P36" s="14">
        <f t="shared" si="61"/>
        <v>0.57184696314394978</v>
      </c>
      <c r="Q36" s="14">
        <f t="shared" si="62"/>
        <v>0.63686869013039782</v>
      </c>
      <c r="R36" s="14">
        <f>'1'!AO36</f>
        <v>0.58829091410553203</v>
      </c>
      <c r="S36" s="14">
        <f>'1'!AQ36</f>
        <v>0.68514372357017261</v>
      </c>
      <c r="T36" s="14">
        <f>'2'!AH36</f>
        <v>0.41011157238447288</v>
      </c>
      <c r="U36" s="14">
        <f>'2'!AJ36</f>
        <v>0.58210448919998226</v>
      </c>
      <c r="V36" s="14">
        <f>'3'!AB36</f>
        <v>0.74231614449764283</v>
      </c>
      <c r="W36" s="14">
        <f>'8'!AB36</f>
        <v>0.75692287419284598</v>
      </c>
      <c r="X36" s="14">
        <f t="shared" si="63"/>
        <v>0.62441037629512341</v>
      </c>
      <c r="Y36" s="14">
        <f t="shared" si="64"/>
        <v>0.69162180786516092</v>
      </c>
      <c r="Z36" s="14">
        <f>'1'!BA36</f>
        <v>0.59870497403505885</v>
      </c>
      <c r="AA36" s="14">
        <f>'1'!BC36</f>
        <v>0.69367621705730043</v>
      </c>
      <c r="AB36" s="14">
        <f>'2'!AQ36</f>
        <v>0.38022261714099981</v>
      </c>
      <c r="AC36" s="14">
        <f>'2'!AS36</f>
        <v>0.55277178978368768</v>
      </c>
      <c r="AD36" s="14">
        <f>'3'!AI36</f>
        <v>0.37447886455329482</v>
      </c>
      <c r="AE36" s="14">
        <f>'8'!AK36</f>
        <v>0.69784432467361479</v>
      </c>
      <c r="AF36" s="14">
        <f t="shared" si="65"/>
        <v>0.51281269510074212</v>
      </c>
      <c r="AG36" s="14">
        <f t="shared" si="66"/>
        <v>0.57969279901697446</v>
      </c>
      <c r="AH36" s="14">
        <f>'1'!BM36</f>
        <v>0.53155452832938355</v>
      </c>
      <c r="AI36" s="14">
        <f>'1'!BO36</f>
        <v>0.63690104538400683</v>
      </c>
      <c r="AJ36" s="14">
        <f>'2'!AZ36</f>
        <v>0.42274817597958569</v>
      </c>
      <c r="AK36" s="14">
        <f>'2'!BB36</f>
        <v>0.59398994731017674</v>
      </c>
      <c r="AL36" s="14">
        <f>'3'!AP36</f>
        <v>0.59762968586453136</v>
      </c>
      <c r="AM36" s="14">
        <f>'8'!AT36</f>
        <v>0.79217792275836951</v>
      </c>
      <c r="AN36" s="14">
        <f t="shared" si="67"/>
        <v>0.58602757823296747</v>
      </c>
      <c r="AO36" s="14">
        <f t="shared" si="68"/>
        <v>0.65517465032927114</v>
      </c>
      <c r="AP36" s="14">
        <f>'1'!BY36</f>
        <v>0.49198899758808357</v>
      </c>
      <c r="AQ36" s="14">
        <f>'1'!CA36</f>
        <v>0.60135389639623582</v>
      </c>
      <c r="AR36" s="14">
        <f>'2'!BI36</f>
        <v>0.42681815535735945</v>
      </c>
      <c r="AS36" s="14">
        <f>'2'!BK36</f>
        <v>0.59775662199732216</v>
      </c>
      <c r="AT36" s="14">
        <f>'3'!AW36</f>
        <v>0.80485111249647701</v>
      </c>
      <c r="AU36" s="14">
        <f>'8'!BC36</f>
        <v>0.77403282538006934</v>
      </c>
      <c r="AV36" s="14">
        <f t="shared" si="69"/>
        <v>0.62442277270549729</v>
      </c>
      <c r="AW36" s="14">
        <f t="shared" si="70"/>
        <v>0.694498614067526</v>
      </c>
      <c r="AX36" s="14">
        <f>'1'!CK36</f>
        <v>0.60244883641533453</v>
      </c>
      <c r="AY36" s="14">
        <f>'1'!CM36</f>
        <v>0.69672044890671758</v>
      </c>
      <c r="AZ36" s="14">
        <f>'2'!BR36</f>
        <v>0.33124060572488262</v>
      </c>
      <c r="BA36" s="14">
        <f>'2'!BT36</f>
        <v>0.50048539605971298</v>
      </c>
      <c r="BB36" s="14">
        <f>'3'!BD36</f>
        <v>0.72821126488013088</v>
      </c>
      <c r="BC36" s="14">
        <f>'8'!BL36</f>
        <v>0.75046083476543624</v>
      </c>
      <c r="BD36" s="14">
        <f t="shared" si="71"/>
        <v>0.603090385446446</v>
      </c>
      <c r="BE36" s="14">
        <f t="shared" si="72"/>
        <v>0.66896948615299934</v>
      </c>
      <c r="BF36" s="14">
        <f>'1'!CW36</f>
        <v>0.60092125029972565</v>
      </c>
      <c r="BG36" s="14">
        <f>'1'!CY36</f>
        <v>0.69547979779403779</v>
      </c>
      <c r="BH36" s="14">
        <f>'2'!CA36</f>
        <v>0.36808703520468317</v>
      </c>
      <c r="BI36" s="14">
        <f>'2'!CC36</f>
        <v>0.54033479000691031</v>
      </c>
      <c r="BJ36" s="14">
        <f>'3'!BK36</f>
        <v>0.70668607196047728</v>
      </c>
      <c r="BK36" s="14">
        <f>'8'!BU36</f>
        <v>0.75001475923401018</v>
      </c>
      <c r="BL36" s="14">
        <f t="shared" si="73"/>
        <v>0.60642727917472405</v>
      </c>
      <c r="BM36" s="14">
        <f t="shared" si="74"/>
        <v>0.67312885474885886</v>
      </c>
      <c r="BN36" s="14">
        <f>'1'!DI36</f>
        <v>0.51299956288400361</v>
      </c>
      <c r="BO36" s="14">
        <f>'1'!DK36</f>
        <v>0.62043690210857361</v>
      </c>
      <c r="BP36" s="14">
        <f>'2'!CJ36</f>
        <v>0.33665992461065436</v>
      </c>
      <c r="BQ36" s="14">
        <f>'2'!CL36</f>
        <v>0.50655640969414295</v>
      </c>
      <c r="BR36" s="14">
        <f>'3'!BR36</f>
        <v>0.42840707515936394</v>
      </c>
      <c r="BS36" s="14">
        <f>'8'!CD36</f>
        <v>0.72233659370676462</v>
      </c>
      <c r="BT36" s="14">
        <f t="shared" si="75"/>
        <v>0.50010078909019662</v>
      </c>
      <c r="BU36" s="14">
        <f t="shared" si="76"/>
        <v>0.56943424516721131</v>
      </c>
      <c r="BV36" s="14">
        <f>'1'!DU36</f>
        <v>0.63450342985537123</v>
      </c>
      <c r="BW36" s="14">
        <f>'1'!DW36</f>
        <v>0.72229859155643616</v>
      </c>
      <c r="BX36" s="14">
        <f>'2'!CS36</f>
        <v>0.39510006218267774</v>
      </c>
      <c r="BY36" s="14">
        <f>'2'!CU36</f>
        <v>0.56759477474075237</v>
      </c>
      <c r="BZ36" s="14">
        <f>'3'!BY36</f>
        <v>0.8106193566699943</v>
      </c>
      <c r="CA36" s="14">
        <f>'8'!CM36</f>
        <v>0.81350268222104094</v>
      </c>
      <c r="CB36" s="14">
        <f t="shared" si="77"/>
        <v>0.66343138273227109</v>
      </c>
      <c r="CC36" s="14">
        <f t="shared" si="59"/>
        <v>0.72850385129705586</v>
      </c>
      <c r="CD36" s="14">
        <f>'1'!EG36</f>
        <v>0.75335717508109279</v>
      </c>
      <c r="CE36" s="14">
        <f>'1'!EI36</f>
        <v>0.8102816850604222</v>
      </c>
      <c r="CF36" s="14">
        <f>'2'!DB36</f>
        <v>0.69419590312588753</v>
      </c>
      <c r="CG36" s="14">
        <f>'2'!DD36</f>
        <v>0.79694981321133906</v>
      </c>
      <c r="CH36" s="14">
        <f>'3'!CF36</f>
        <v>0.77250602996177697</v>
      </c>
      <c r="CI36" s="14">
        <f>'8'!CV36</f>
        <v>0.84002259342458341</v>
      </c>
      <c r="CJ36" s="14">
        <f t="shared" si="78"/>
        <v>0.76502042539833526</v>
      </c>
      <c r="CK36" s="14">
        <f t="shared" si="79"/>
        <v>0.80494003041453044</v>
      </c>
      <c r="CL36" s="14">
        <f>'1'!ES36</f>
        <v>0.38850077468413707</v>
      </c>
      <c r="CM36" s="14">
        <f>'1'!EU36</f>
        <v>0.49967946670682351</v>
      </c>
      <c r="CN36" s="14">
        <f>'2'!DK36</f>
        <v>0.30245710031892314</v>
      </c>
      <c r="CO36" s="14">
        <f>'2'!DM36</f>
        <v>0.46689717617456633</v>
      </c>
      <c r="CP36" s="14">
        <f>'3'!CM36</f>
        <v>0.30738786336828516</v>
      </c>
      <c r="CQ36" s="14">
        <f>'8'!DE36</f>
        <v>0.57772364161367651</v>
      </c>
      <c r="CR36" s="14">
        <f t="shared" si="80"/>
        <v>0.39401734499625551</v>
      </c>
      <c r="CS36" s="14">
        <f t="shared" si="81"/>
        <v>0.46292203696583789</v>
      </c>
      <c r="CT36" s="14">
        <f>'1'!FE36</f>
        <v>0.51763558139965116</v>
      </c>
      <c r="CU36" s="14">
        <f>'1'!FG36</f>
        <v>0.62458398892192979</v>
      </c>
      <c r="CV36" s="14">
        <f>'2'!DT36</f>
        <v>0.25360334833652154</v>
      </c>
      <c r="CW36" s="14">
        <f>'2'!DV36</f>
        <v>0.40393445037130027</v>
      </c>
      <c r="CX36" s="14">
        <f>'3'!CT36</f>
        <v>0.73189208561368835</v>
      </c>
      <c r="CY36" s="14">
        <f>'8'!DN36</f>
        <v>0.77917769486556954</v>
      </c>
      <c r="CZ36" s="14">
        <f t="shared" si="82"/>
        <v>0.57057717755385773</v>
      </c>
      <c r="DA36" s="14">
        <f t="shared" si="83"/>
        <v>0.63489705494312199</v>
      </c>
      <c r="DB36" s="14">
        <f>'1'!FQ36</f>
        <v>0.55322740658415626</v>
      </c>
      <c r="DC36" s="14">
        <f>'1'!FS36</f>
        <v>0.65569176360537229</v>
      </c>
      <c r="DD36" s="14">
        <f>'2'!EC36</f>
        <v>0.26486960043564522</v>
      </c>
      <c r="DE36" s="14">
        <f>'2'!EE36</f>
        <v>0.41919870476705307</v>
      </c>
      <c r="DF36" s="14">
        <f>'3'!DA36</f>
        <v>0.63567313343349729</v>
      </c>
      <c r="DG36" s="14">
        <f>'8'!DW36</f>
        <v>0.76588640404161368</v>
      </c>
      <c r="DH36" s="14">
        <f t="shared" si="84"/>
        <v>0.55491413612372809</v>
      </c>
      <c r="DI36" s="14">
        <f t="shared" si="85"/>
        <v>0.61911250146188412</v>
      </c>
      <c r="DJ36" s="14">
        <f>'1'!GC36</f>
        <v>0.89478410120450003</v>
      </c>
      <c r="DK36" s="14">
        <f>'1'!GE36</f>
        <v>0.90324474723299841</v>
      </c>
      <c r="DL36" s="14">
        <f>'2'!EL36</f>
        <v>0.39496263370734852</v>
      </c>
      <c r="DM36" s="14">
        <f>'2'!EN36</f>
        <v>0.56745990811288283</v>
      </c>
      <c r="DN36" s="14">
        <f>'3'!DH36</f>
        <v>0.15594259983622316</v>
      </c>
      <c r="DO36" s="14">
        <f>'8'!EF36</f>
        <v>0.45319749807933596</v>
      </c>
      <c r="DP36" s="14">
        <f>(DJ36)*0.25+(DL36)*0.25+(DN36)*0.25+(DO36)*0.25</f>
        <v>0.47472170820685189</v>
      </c>
      <c r="DQ36" s="14">
        <f t="shared" si="60"/>
        <v>0.51996118831536009</v>
      </c>
    </row>
    <row r="37" spans="1:121" ht="12.75" customHeight="1">
      <c r="A37" s="6">
        <v>2013</v>
      </c>
      <c r="B37" s="14">
        <f>'1'!Q37</f>
        <v>0.77563052827848133</v>
      </c>
      <c r="C37" s="14">
        <f>'1'!S37</f>
        <v>0.82569626521975237</v>
      </c>
      <c r="D37" s="14">
        <f>'2'!P37</f>
        <v>0.80846513867286773</v>
      </c>
      <c r="E37" s="14">
        <f>'2'!R37</f>
        <v>0.86212563577909218</v>
      </c>
      <c r="F37" s="14">
        <f>'3'!N37</f>
        <v>0.58160696794157285</v>
      </c>
      <c r="G37" s="14">
        <f>'8'!J37</f>
        <v>0.7636966111842951</v>
      </c>
      <c r="H37" s="14">
        <f>(B37+D37+F37+G37)/4</f>
        <v>0.73234981151930423</v>
      </c>
      <c r="I37" s="14">
        <f>(C37+E37+F37+G37)/4</f>
        <v>0.75828137003117813</v>
      </c>
      <c r="J37" s="14">
        <f>'1'!AC37</f>
        <v>0.64501342041864829</v>
      </c>
      <c r="K37" s="14">
        <f>'1'!AE37</f>
        <v>0.7305015371330168</v>
      </c>
      <c r="L37" s="14">
        <f>'2'!Y37</f>
        <v>0.51836706324565029</v>
      </c>
      <c r="M37" s="14">
        <f>'2'!AA37</f>
        <v>0.67554668238715243</v>
      </c>
      <c r="N37" s="14">
        <f>'3'!U37</f>
        <v>0.55747634322467887</v>
      </c>
      <c r="O37" s="14">
        <f>'8'!S37</f>
        <v>0.70586273726193616</v>
      </c>
      <c r="P37" s="14">
        <f t="shared" si="61"/>
        <v>0.60667989103772835</v>
      </c>
      <c r="Q37" s="14">
        <f t="shared" si="62"/>
        <v>0.66734682500169606</v>
      </c>
      <c r="R37" s="14">
        <f>'1'!AO37</f>
        <v>0.58392734438998162</v>
      </c>
      <c r="S37" s="14">
        <f>'1'!AQ37</f>
        <v>0.68153993579717298</v>
      </c>
      <c r="T37" s="14">
        <f>'2'!AH37</f>
        <v>0.44628542757337475</v>
      </c>
      <c r="U37" s="14">
        <f>'2'!AJ37</f>
        <v>0.61537810602742649</v>
      </c>
      <c r="V37" s="14">
        <f>'3'!AB37</f>
        <v>0.7360304962990043</v>
      </c>
      <c r="W37" s="14">
        <f>'8'!AB37</f>
        <v>0.75410917747938311</v>
      </c>
      <c r="X37" s="14">
        <f t="shared" si="63"/>
        <v>0.63008811143543597</v>
      </c>
      <c r="Y37" s="14">
        <f t="shared" si="64"/>
        <v>0.69676442890074664</v>
      </c>
      <c r="Z37" s="14">
        <f>'1'!BA37</f>
        <v>0.60473329901332729</v>
      </c>
      <c r="AA37" s="14">
        <f>'1'!BC37</f>
        <v>0.69857204601362266</v>
      </c>
      <c r="AB37" s="14">
        <f>'2'!AQ37</f>
        <v>0.47285317599584781</v>
      </c>
      <c r="AC37" s="14">
        <f>'2'!AS37</f>
        <v>0.63843527143359091</v>
      </c>
      <c r="AD37" s="14">
        <f>'3'!AI37</f>
        <v>0.37650783344188443</v>
      </c>
      <c r="AE37" s="14">
        <f>'8'!AK37</f>
        <v>0.7047878560992954</v>
      </c>
      <c r="AF37" s="14">
        <f t="shared" si="65"/>
        <v>0.53972054113758872</v>
      </c>
      <c r="AG37" s="14">
        <f t="shared" si="66"/>
        <v>0.60457575174709843</v>
      </c>
      <c r="AH37" s="14">
        <f>'1'!BM37</f>
        <v>0.53223973752464415</v>
      </c>
      <c r="AI37" s="14">
        <f>'1'!BO37</f>
        <v>0.63750228281007371</v>
      </c>
      <c r="AJ37" s="14">
        <f>'2'!AZ37</f>
        <v>0.45033052264292489</v>
      </c>
      <c r="AK37" s="14">
        <f>'2'!BB37</f>
        <v>0.61896044231574698</v>
      </c>
      <c r="AL37" s="14">
        <f>'3'!AP37</f>
        <v>0.59814739200565081</v>
      </c>
      <c r="AM37" s="14">
        <f>'8'!AT37</f>
        <v>0.79188855054081742</v>
      </c>
      <c r="AN37" s="14">
        <f t="shared" si="67"/>
        <v>0.59315155067850933</v>
      </c>
      <c r="AO37" s="14">
        <f t="shared" si="68"/>
        <v>0.6616246669180722</v>
      </c>
      <c r="AP37" s="14">
        <f>'1'!BY37</f>
        <v>0.49628346236729753</v>
      </c>
      <c r="AQ37" s="14">
        <f>'1'!CA37</f>
        <v>0.60529343815601466</v>
      </c>
      <c r="AR37" s="14">
        <f>'2'!BI37</f>
        <v>0.44983637853029296</v>
      </c>
      <c r="AS37" s="14">
        <f>'2'!BK37</f>
        <v>0.61852424873886147</v>
      </c>
      <c r="AT37" s="14">
        <f>'3'!AW37</f>
        <v>0.81646454249535338</v>
      </c>
      <c r="AU37" s="14">
        <f>'8'!BC37</f>
        <v>0.76993873873678909</v>
      </c>
      <c r="AV37" s="14">
        <f t="shared" si="69"/>
        <v>0.63313078053243332</v>
      </c>
      <c r="AW37" s="14">
        <f t="shared" si="70"/>
        <v>0.70255524203175468</v>
      </c>
      <c r="AX37" s="14">
        <f>'1'!CK37</f>
        <v>0.60971625386142314</v>
      </c>
      <c r="AY37" s="14">
        <f>'1'!CM37</f>
        <v>0.70259527116055742</v>
      </c>
      <c r="AZ37" s="14">
        <f>'2'!BR37</f>
        <v>0.35242602013851665</v>
      </c>
      <c r="BA37" s="14">
        <f>'2'!BT37</f>
        <v>0.52379695888717293</v>
      </c>
      <c r="BB37" s="14">
        <f>'3'!BD37</f>
        <v>0.74494817391043411</v>
      </c>
      <c r="BC37" s="14">
        <f>'8'!BL37</f>
        <v>0.75064348660629121</v>
      </c>
      <c r="BD37" s="14">
        <f t="shared" si="71"/>
        <v>0.61443348362916628</v>
      </c>
      <c r="BE37" s="14">
        <f t="shared" si="72"/>
        <v>0.68049597264111394</v>
      </c>
      <c r="BF37" s="14">
        <f>'1'!CW37</f>
        <v>0.60483758182429592</v>
      </c>
      <c r="BG37" s="14">
        <f>'1'!CY37</f>
        <v>0.69865646174811946</v>
      </c>
      <c r="BH37" s="14">
        <f>'2'!CA37</f>
        <v>0.397856973916771</v>
      </c>
      <c r="BI37" s="14">
        <f>'2'!CC37</f>
        <v>0.5702923774328319</v>
      </c>
      <c r="BJ37" s="14">
        <f>'3'!BK37</f>
        <v>0.69593748723233206</v>
      </c>
      <c r="BK37" s="14">
        <f>'8'!BU37</f>
        <v>0.75713818525028331</v>
      </c>
      <c r="BL37" s="14">
        <f t="shared" si="73"/>
        <v>0.6139425570559206</v>
      </c>
      <c r="BM37" s="14">
        <f t="shared" si="74"/>
        <v>0.68050612791589171</v>
      </c>
      <c r="BN37" s="14">
        <f>'1'!DI37</f>
        <v>0.49821389625773249</v>
      </c>
      <c r="BO37" s="14">
        <f>'1'!DK37</f>
        <v>0.60705771230862138</v>
      </c>
      <c r="BP37" s="14">
        <f>'2'!CJ37</f>
        <v>0.35572517332926057</v>
      </c>
      <c r="BQ37" s="14">
        <f>'2'!CL37</f>
        <v>0.52732816209187539</v>
      </c>
      <c r="BR37" s="14">
        <f>'3'!BR37</f>
        <v>0.35726910761105879</v>
      </c>
      <c r="BS37" s="14">
        <f>'8'!CD37</f>
        <v>0.71545956761780305</v>
      </c>
      <c r="BT37" s="14">
        <f t="shared" si="75"/>
        <v>0.48166693620396372</v>
      </c>
      <c r="BU37" s="14">
        <f t="shared" si="76"/>
        <v>0.55177863740733968</v>
      </c>
      <c r="BV37" s="14">
        <f>'1'!DU37</f>
        <v>0.6238949553664509</v>
      </c>
      <c r="BW37" s="14">
        <f>'1'!DW37</f>
        <v>0.71392822086692453</v>
      </c>
      <c r="BX37" s="14">
        <f>'2'!CS37</f>
        <v>0.42091517977633897</v>
      </c>
      <c r="BY37" s="14">
        <f>'2'!CU37</f>
        <v>0.59228391922387691</v>
      </c>
      <c r="BZ37" s="14">
        <f>'3'!BY37</f>
        <v>0.81316054599276133</v>
      </c>
      <c r="CA37" s="14">
        <f>'8'!CM37</f>
        <v>0.80937953950964237</v>
      </c>
      <c r="CB37" s="14">
        <f t="shared" si="77"/>
        <v>0.66683755516129839</v>
      </c>
      <c r="CC37" s="14">
        <f>SUM(BW37,BY37:CA37)/4</f>
        <v>0.7321880563983012</v>
      </c>
      <c r="CD37" s="14">
        <f>'1'!EG37</f>
        <v>0.77251544826007257</v>
      </c>
      <c r="CE37" s="14">
        <f>'1'!EI37</f>
        <v>0.82355910170228508</v>
      </c>
      <c r="CF37" s="14">
        <f>'2'!DB37</f>
        <v>0.80762092586053025</v>
      </c>
      <c r="CG37" s="14">
        <f>'2'!DD37</f>
        <v>0.86167495471470212</v>
      </c>
      <c r="CH37" s="14">
        <f>'3'!CF37</f>
        <v>0.75980203779858813</v>
      </c>
      <c r="CI37" s="14">
        <f>'8'!CV37</f>
        <v>0.83255182736921296</v>
      </c>
      <c r="CJ37" s="14">
        <f t="shared" si="78"/>
        <v>0.793122559822101</v>
      </c>
      <c r="CK37" s="14">
        <f t="shared" si="79"/>
        <v>0.81939698039619713</v>
      </c>
      <c r="CL37" s="14">
        <f>'1'!ES37</f>
        <v>0.36636115278582021</v>
      </c>
      <c r="CM37" s="14">
        <f>'1'!EU37</f>
        <v>0.47604664318808643</v>
      </c>
      <c r="CN37" s="14">
        <f>'2'!DK37</f>
        <v>0.34302364728943302</v>
      </c>
      <c r="CO37" s="14">
        <f>'2'!DM37</f>
        <v>0.5135894263985763</v>
      </c>
      <c r="CP37" s="14">
        <f>'3'!CM37</f>
        <v>0.3185500106379977</v>
      </c>
      <c r="CQ37" s="14">
        <f>'8'!DE37</f>
        <v>0.57473199526433183</v>
      </c>
      <c r="CR37" s="14">
        <f t="shared" si="80"/>
        <v>0.40066670149439565</v>
      </c>
      <c r="CS37" s="14">
        <f t="shared" si="81"/>
        <v>0.47072951887224801</v>
      </c>
      <c r="CT37" s="14">
        <f>'1'!FE37</f>
        <v>0.52453894854016581</v>
      </c>
      <c r="CU37" s="14">
        <f>'1'!FG37</f>
        <v>0.63071776149829184</v>
      </c>
      <c r="CV37" s="14">
        <f>'2'!DT37</f>
        <v>0.28216624040234806</v>
      </c>
      <c r="CW37" s="14">
        <f>'2'!DV37</f>
        <v>0.44173386197913822</v>
      </c>
      <c r="CX37" s="14">
        <f>'3'!CT37</f>
        <v>0.71850222792251617</v>
      </c>
      <c r="CY37" s="14">
        <f>'8'!DN37</f>
        <v>0.77353766491814635</v>
      </c>
      <c r="CZ37" s="14">
        <f t="shared" si="82"/>
        <v>0.57468627044579412</v>
      </c>
      <c r="DA37" s="14">
        <f t="shared" si="83"/>
        <v>0.64112287907952314</v>
      </c>
      <c r="DB37" s="14">
        <f>'1'!FQ37</f>
        <v>0.5558410630721301</v>
      </c>
      <c r="DC37" s="14">
        <f>'1'!FS37</f>
        <v>0.65792684119385192</v>
      </c>
      <c r="DD37" s="14">
        <f>'2'!EC37</f>
        <v>0.28527597962846052</v>
      </c>
      <c r="DE37" s="14">
        <f>'2'!EE37</f>
        <v>0.44567634298021508</v>
      </c>
      <c r="DF37" s="14">
        <f>'3'!DA37</f>
        <v>0.67403051307776807</v>
      </c>
      <c r="DG37" s="14">
        <f>'8'!DW37</f>
        <v>0.77361732399550476</v>
      </c>
      <c r="DH37" s="14">
        <f t="shared" si="84"/>
        <v>0.57219121994346589</v>
      </c>
      <c r="DI37" s="14">
        <f t="shared" si="85"/>
        <v>0.63781275531183501</v>
      </c>
      <c r="DJ37" s="14">
        <f>'1'!GC37</f>
        <v>0.89682467509477837</v>
      </c>
      <c r="DK37" s="14">
        <f>'1'!GE37</f>
        <v>0.90450640234459556</v>
      </c>
      <c r="DL37" s="14">
        <f>'2'!EL37</f>
        <v>0.41090771392713799</v>
      </c>
      <c r="DM37" s="14">
        <f>'2'!EN37</f>
        <v>0.58286199225927349</v>
      </c>
      <c r="DN37" s="14">
        <f>'3'!DH37</f>
        <v>0.15642189789619496</v>
      </c>
      <c r="DO37" s="14">
        <f>'8'!EF37</f>
        <v>0.46396397726170291</v>
      </c>
      <c r="DP37" s="14">
        <f>(DJ37)*0.25+(DL37)*0.25+(DN37)*0.25+(DO37)*0.25</f>
        <v>0.48202956604495351</v>
      </c>
      <c r="DQ37" s="14">
        <f>SUM(DK37,DM37:DO37)/4</f>
        <v>0.52693856744044176</v>
      </c>
    </row>
    <row r="38" spans="1:121" ht="12.75" customHeight="1">
      <c r="A38" s="6">
        <v>2014</v>
      </c>
      <c r="B38" s="14">
        <f>'1'!Q38</f>
        <v>0.78112002563872751</v>
      </c>
      <c r="C38" s="14">
        <f>'1'!S38</f>
        <v>0.82944791407340124</v>
      </c>
      <c r="D38" s="14">
        <f>'2'!P38</f>
        <v>0.99316415724001972</v>
      </c>
      <c r="E38" s="14">
        <f>'2'!R38</f>
        <v>0.95182177766582576</v>
      </c>
      <c r="F38" s="14">
        <f>'3'!N38</f>
        <v>0.58160696794157285</v>
      </c>
      <c r="G38" s="14">
        <f>'8'!J38</f>
        <v>0.7655899757550878</v>
      </c>
      <c r="H38" s="14">
        <f>(B38+D38+F38+G38)/4</f>
        <v>0.78037028164385192</v>
      </c>
      <c r="I38" s="14">
        <f>(C38+E38+F38+G38)/4</f>
        <v>0.78211665885897186</v>
      </c>
      <c r="J38" s="14">
        <f>'1'!AC38</f>
        <v>0.6522132867992223</v>
      </c>
      <c r="K38" s="14">
        <f>'1'!AE38</f>
        <v>0.73607041021823749</v>
      </c>
      <c r="L38" s="14">
        <f>'2'!Y38</f>
        <v>0.64056041851072898</v>
      </c>
      <c r="M38" s="14">
        <f>'2'!AA38</f>
        <v>0.76303806709088062</v>
      </c>
      <c r="N38" s="14">
        <f>'3'!U38</f>
        <v>0.55747634322467887</v>
      </c>
      <c r="O38" s="14">
        <f>'8'!S38</f>
        <v>0.69878720860576249</v>
      </c>
      <c r="P38" s="14">
        <f t="shared" si="61"/>
        <v>0.63725931428509819</v>
      </c>
      <c r="Q38" s="14">
        <f t="shared" si="62"/>
        <v>0.6888430072848899</v>
      </c>
      <c r="R38" s="14">
        <f>'1'!AO38</f>
        <v>0.58216523508885709</v>
      </c>
      <c r="S38" s="14">
        <f>'1'!AQ38</f>
        <v>0.68007979754875125</v>
      </c>
      <c r="T38" s="14">
        <f>'2'!AH38</f>
        <v>0.51847097386138619</v>
      </c>
      <c r="U38" s="14">
        <f>'2'!AJ38</f>
        <v>0.67562823284542439</v>
      </c>
      <c r="V38" s="14">
        <f>'3'!AB38</f>
        <v>0.76485886683106041</v>
      </c>
      <c r="W38" s="14">
        <f>'8'!AB38</f>
        <v>0.75938040902855053</v>
      </c>
      <c r="X38" s="14">
        <f t="shared" si="63"/>
        <v>0.65621887120246347</v>
      </c>
      <c r="Y38" s="14">
        <f t="shared" si="64"/>
        <v>0.71998682656344659</v>
      </c>
      <c r="Z38" s="14">
        <f>'1'!BA38</f>
        <v>0.61774931122767174</v>
      </c>
      <c r="AA38" s="14">
        <f>'1'!BC38</f>
        <v>0.7090367329303936</v>
      </c>
      <c r="AB38" s="14">
        <f>'2'!AQ38</f>
        <v>0.56890659964198109</v>
      </c>
      <c r="AC38" s="14">
        <f>'2'!AS38</f>
        <v>0.71367081939977117</v>
      </c>
      <c r="AD38" s="14">
        <f>'3'!AI38</f>
        <v>0.37650783344188443</v>
      </c>
      <c r="AE38" s="14">
        <f>'8'!AK38</f>
        <v>0.70838194823221023</v>
      </c>
      <c r="AF38" s="14">
        <f t="shared" si="65"/>
        <v>0.56788642313593685</v>
      </c>
      <c r="AG38" s="14">
        <f t="shared" si="66"/>
        <v>0.62689933350106486</v>
      </c>
      <c r="AH38" s="14">
        <f>'1'!BM38</f>
        <v>0.53987556318543828</v>
      </c>
      <c r="AI38" s="14">
        <f>'1'!BO38</f>
        <v>0.64417043133942409</v>
      </c>
      <c r="AJ38" s="14">
        <f>'2'!AZ38</f>
        <v>0.48302282694201076</v>
      </c>
      <c r="AK38" s="14">
        <f>'2'!BB38</f>
        <v>0.646978084743843</v>
      </c>
      <c r="AL38" s="14">
        <f>'3'!AP38</f>
        <v>0.65589535080478467</v>
      </c>
      <c r="AM38" s="14">
        <f>'8'!AT38</f>
        <v>0.8066152166406142</v>
      </c>
      <c r="AN38" s="14">
        <f t="shared" si="67"/>
        <v>0.62135223939321205</v>
      </c>
      <c r="AO38" s="14">
        <f t="shared" si="68"/>
        <v>0.6884147708821664</v>
      </c>
      <c r="AP38" s="14">
        <f>'1'!BY38</f>
        <v>0.48006229850064847</v>
      </c>
      <c r="AQ38" s="14">
        <f>'1'!CA38</f>
        <v>0.59030481399292478</v>
      </c>
      <c r="AR38" s="14">
        <f>'2'!BI38</f>
        <v>0.48142537603048979</v>
      </c>
      <c r="AS38" s="14">
        <f>'2'!BK38</f>
        <v>0.64564613006125093</v>
      </c>
      <c r="AT38" s="14">
        <f>'3'!AW38</f>
        <v>0.80843455002707454</v>
      </c>
      <c r="AU38" s="14">
        <f>'8'!BC38</f>
        <v>0.76909043978451885</v>
      </c>
      <c r="AV38" s="14">
        <f t="shared" si="69"/>
        <v>0.63475316608568289</v>
      </c>
      <c r="AW38" s="14">
        <f t="shared" si="70"/>
        <v>0.70336898346644228</v>
      </c>
      <c r="AX38" s="14">
        <f>'1'!CK38</f>
        <v>0.6110103329976434</v>
      </c>
      <c r="AY38" s="14">
        <f>'1'!CM38</f>
        <v>0.70363664099666012</v>
      </c>
      <c r="AZ38" s="14">
        <f>'2'!BR38</f>
        <v>0.37954186452691729</v>
      </c>
      <c r="BA38" s="14">
        <f>'2'!BT38</f>
        <v>0.55208253423698272</v>
      </c>
      <c r="BB38" s="14">
        <f>'3'!BD38</f>
        <v>0.75777223809100347</v>
      </c>
      <c r="BC38" s="14">
        <f>'8'!BL38</f>
        <v>0.75271822194782767</v>
      </c>
      <c r="BD38" s="14">
        <f t="shared" si="71"/>
        <v>0.62526066439084804</v>
      </c>
      <c r="BE38" s="14">
        <f t="shared" si="72"/>
        <v>0.69155240881811841</v>
      </c>
      <c r="BF38" s="14">
        <f>'1'!CW38</f>
        <v>0.61044992026597178</v>
      </c>
      <c r="BG38" s="14">
        <f>'1'!CY38</f>
        <v>0.7031858410736177</v>
      </c>
      <c r="BH38" s="14">
        <f>'2'!CA38</f>
        <v>0.44159054884388765</v>
      </c>
      <c r="BI38" s="14">
        <f>'2'!CC38</f>
        <v>0.61118676643161052</v>
      </c>
      <c r="BJ38" s="14">
        <f>'3'!BK38</f>
        <v>0.62002874101815342</v>
      </c>
      <c r="BK38" s="14">
        <f>'8'!BU38</f>
        <v>0.75984968512379469</v>
      </c>
      <c r="BL38" s="14">
        <f t="shared" si="73"/>
        <v>0.60797972381295184</v>
      </c>
      <c r="BM38" s="14">
        <f t="shared" si="74"/>
        <v>0.67356275841179403</v>
      </c>
      <c r="BN38" s="14">
        <f>'1'!DI38</f>
        <v>0.49520747798759784</v>
      </c>
      <c r="BO38" s="14">
        <f>'1'!DK38</f>
        <v>0.60430829144237874</v>
      </c>
      <c r="BP38" s="14">
        <f>'2'!CJ38</f>
        <v>0.3831672364636885</v>
      </c>
      <c r="BQ38" s="14">
        <f>'2'!CL38</f>
        <v>0.55574192350996121</v>
      </c>
      <c r="BR38" s="14">
        <f>'3'!BR38</f>
        <v>0.35834005904324873</v>
      </c>
      <c r="BS38" s="14">
        <f>'8'!CD38</f>
        <v>0.7101102010951319</v>
      </c>
      <c r="BT38" s="14">
        <f t="shared" si="75"/>
        <v>0.48670624364741677</v>
      </c>
      <c r="BU38" s="14">
        <f t="shared" si="76"/>
        <v>0.55712511877268012</v>
      </c>
      <c r="BV38" s="14">
        <f>'1'!DU38</f>
        <v>0.62418518780799925</v>
      </c>
      <c r="BW38" s="14">
        <f>'1'!DW38</f>
        <v>0.71415845000995415</v>
      </c>
      <c r="BX38" s="14">
        <f>'2'!CS38</f>
        <v>0.46793676038893373</v>
      </c>
      <c r="BY38" s="14">
        <f>'2'!CU38</f>
        <v>0.6342505767803942</v>
      </c>
      <c r="BZ38" s="14">
        <f>'3'!BY38</f>
        <v>0.78194847622691654</v>
      </c>
      <c r="CA38" s="14">
        <f>'8'!CM38</f>
        <v>0.80016485830733797</v>
      </c>
      <c r="CB38" s="14">
        <f t="shared" si="77"/>
        <v>0.66855882068279682</v>
      </c>
      <c r="CC38" s="14">
        <f>SUM(BW38,BY38:CA38)/4</f>
        <v>0.73263059033115074</v>
      </c>
      <c r="CD38" s="14">
        <f>'1'!EG38</f>
        <v>0.78224899593335606</v>
      </c>
      <c r="CE38" s="14">
        <f>'1'!EI38</f>
        <v>0.83021719296497698</v>
      </c>
      <c r="CF38" s="14">
        <f>'2'!DB38</f>
        <v>0.91666666666666674</v>
      </c>
      <c r="CG38" s="14">
        <f>'2'!DD38</f>
        <v>0.91666666666666696</v>
      </c>
      <c r="CH38" s="14">
        <f>'3'!CF38</f>
        <v>0.73687963973890591</v>
      </c>
      <c r="CI38" s="14">
        <f>'8'!CV38</f>
        <v>0.83296093544667937</v>
      </c>
      <c r="CJ38" s="14">
        <f t="shared" si="78"/>
        <v>0.81718905944640197</v>
      </c>
      <c r="CK38" s="14">
        <f t="shared" si="79"/>
        <v>0.82918110870430728</v>
      </c>
      <c r="CL38" s="14">
        <f>'1'!ES38</f>
        <v>0.37981577984705961</v>
      </c>
      <c r="CM38" s="14">
        <f>'1'!EU38</f>
        <v>0.49049591024953731</v>
      </c>
      <c r="CN38" s="14">
        <f>'2'!DK38</f>
        <v>0.40315426257793574</v>
      </c>
      <c r="CO38" s="14">
        <f>'2'!DM38</f>
        <v>0.57543384020286659</v>
      </c>
      <c r="CP38" s="14">
        <f>'3'!CM38</f>
        <v>0.25009817428190595</v>
      </c>
      <c r="CQ38" s="14">
        <f>'8'!DE38</f>
        <v>0.59028080132320315</v>
      </c>
      <c r="CR38" s="14">
        <f t="shared" si="80"/>
        <v>0.40583725450752617</v>
      </c>
      <c r="CS38" s="14">
        <f t="shared" si="81"/>
        <v>0.47657718151437822</v>
      </c>
      <c r="CT38" s="14">
        <f>'1'!FE38</f>
        <v>0.53145400108987617</v>
      </c>
      <c r="CU38" s="14">
        <f>'1'!FG38</f>
        <v>0.63681279773689758</v>
      </c>
      <c r="CV38" s="14">
        <f>'2'!DT38</f>
        <v>0.32691573901964355</v>
      </c>
      <c r="CW38" s="14">
        <f>'2'!DV38</f>
        <v>0.49558515439063272</v>
      </c>
      <c r="CX38" s="14">
        <f>'3'!CT38</f>
        <v>0.70595399798465774</v>
      </c>
      <c r="CY38" s="14">
        <f>'8'!DN38</f>
        <v>0.77585089624744907</v>
      </c>
      <c r="CZ38" s="14">
        <f t="shared" si="82"/>
        <v>0.58504365858540663</v>
      </c>
      <c r="DA38" s="14">
        <f t="shared" si="83"/>
        <v>0.65355071158990929</v>
      </c>
      <c r="DB38" s="14">
        <f>'1'!FQ38</f>
        <v>0.56995056885795559</v>
      </c>
      <c r="DC38" s="14">
        <f>'1'!FS38</f>
        <v>0.66988066783394418</v>
      </c>
      <c r="DD38" s="14">
        <f>'2'!EC38</f>
        <v>0.30866971324108972</v>
      </c>
      <c r="DE38" s="14">
        <f>'2'!EE38</f>
        <v>0.47434689072960667</v>
      </c>
      <c r="DF38" s="14">
        <f>'3'!DA38</f>
        <v>0.62647015144212226</v>
      </c>
      <c r="DG38" s="14">
        <f>'8'!DW38</f>
        <v>0.78387951233597686</v>
      </c>
      <c r="DH38" s="14">
        <f t="shared" si="84"/>
        <v>0.5722424864692861</v>
      </c>
      <c r="DI38" s="14">
        <f t="shared" si="85"/>
        <v>0.63864430558541252</v>
      </c>
      <c r="DJ38" s="14">
        <f>'1'!GC38</f>
        <v>0.91666666666666663</v>
      </c>
      <c r="DK38" s="14">
        <f>'1'!GE38</f>
        <v>0.91666666666666641</v>
      </c>
      <c r="DL38" s="14">
        <f>'2'!EL38</f>
        <v>0.42293546794426162</v>
      </c>
      <c r="DM38" s="14">
        <f>'2'!EN38</f>
        <v>0.59416392744106628</v>
      </c>
      <c r="DN38" s="14">
        <f>'3'!DH38</f>
        <v>0.16496577595521916</v>
      </c>
      <c r="DO38" s="14">
        <f>'8'!EF38</f>
        <v>0.47926795774131736</v>
      </c>
      <c r="DP38" s="14">
        <f>(DJ38)*0.25+(DL38)*0.25+(DN38)*0.25+(DO38)*0.25</f>
        <v>0.49595896707686626</v>
      </c>
      <c r="DQ38" s="14">
        <f>SUM(DK38,DM38:DO38)/4</f>
        <v>0.53876608195106734</v>
      </c>
    </row>
    <row r="39" spans="1:121" ht="12.75" customHeight="1"/>
    <row r="40" spans="1:121" ht="12.75" customHeight="1">
      <c r="A40" s="6" t="s">
        <v>322</v>
      </c>
      <c r="J40" s="14" t="s">
        <v>322</v>
      </c>
    </row>
    <row r="41" spans="1:121" ht="12.75" customHeight="1">
      <c r="A41" s="6" t="s">
        <v>632</v>
      </c>
      <c r="B41" s="14">
        <f>B38-B5</f>
        <v>0.41829737813306572</v>
      </c>
      <c r="C41" s="14">
        <f t="shared" ref="C41:BN41" si="86">C38-C5</f>
        <v>0.35724732382267688</v>
      </c>
      <c r="D41" s="14">
        <f t="shared" si="86"/>
        <v>0.81075521758792179</v>
      </c>
      <c r="E41" s="14">
        <f t="shared" si="86"/>
        <v>0.65740171221218646</v>
      </c>
      <c r="F41" s="14">
        <f t="shared" si="86"/>
        <v>2.9358096189710747E-2</v>
      </c>
      <c r="G41" s="14">
        <f t="shared" si="86"/>
        <v>7.7211192589303201E-2</v>
      </c>
      <c r="H41" s="14">
        <f t="shared" si="86"/>
        <v>0.3339054711250003</v>
      </c>
      <c r="I41" s="14">
        <f t="shared" si="86"/>
        <v>0.28030458120346924</v>
      </c>
      <c r="J41" s="14">
        <f t="shared" si="86"/>
        <v>0.45974014322805756</v>
      </c>
      <c r="K41" s="14">
        <f t="shared" si="86"/>
        <v>0.47661915919454573</v>
      </c>
      <c r="L41" s="14">
        <f t="shared" si="86"/>
        <v>0.47386704020018222</v>
      </c>
      <c r="M41" s="14">
        <f t="shared" si="86"/>
        <v>0.49654000227148826</v>
      </c>
      <c r="N41" s="14">
        <f t="shared" si="86"/>
        <v>1.0055374538006645E-2</v>
      </c>
      <c r="O41" s="14">
        <f t="shared" si="86"/>
        <v>9.710120360108454E-2</v>
      </c>
      <c r="P41" s="14">
        <f t="shared" si="86"/>
        <v>0.26019094039183277</v>
      </c>
      <c r="Q41" s="14">
        <f t="shared" si="86"/>
        <v>0.27007893490128132</v>
      </c>
      <c r="R41" s="14">
        <f t="shared" si="86"/>
        <v>0.27956831899436357</v>
      </c>
      <c r="S41" s="14">
        <f t="shared" si="86"/>
        <v>0.27650538487505105</v>
      </c>
      <c r="T41" s="14">
        <f t="shared" si="86"/>
        <v>0.37208690293946844</v>
      </c>
      <c r="U41" s="14">
        <f t="shared" si="86"/>
        <v>0.44778062921585271</v>
      </c>
      <c r="V41" s="14">
        <f t="shared" si="86"/>
        <v>-2.7058684898812468E-2</v>
      </c>
      <c r="W41" s="14">
        <f t="shared" si="86"/>
        <v>2.0854601573744747E-2</v>
      </c>
      <c r="X41" s="14">
        <f t="shared" si="86"/>
        <v>0.161362784652191</v>
      </c>
      <c r="Y41" s="14">
        <f t="shared" si="86"/>
        <v>0.17952048269145893</v>
      </c>
      <c r="Z41" s="14">
        <f t="shared" si="86"/>
        <v>0.35936190749324365</v>
      </c>
      <c r="AA41" s="14">
        <f t="shared" si="86"/>
        <v>0.3600898503839241</v>
      </c>
      <c r="AB41" s="14">
        <f t="shared" si="86"/>
        <v>0.44737636603794262</v>
      </c>
      <c r="AC41" s="14">
        <f t="shared" si="86"/>
        <v>0.53775599233741356</v>
      </c>
      <c r="AD41" s="14">
        <f t="shared" si="86"/>
        <v>-0.11201166666327722</v>
      </c>
      <c r="AE41" s="14">
        <f t="shared" si="86"/>
        <v>7.6193241837458681E-2</v>
      </c>
      <c r="AF41" s="14">
        <f t="shared" si="86"/>
        <v>0.19272996217634192</v>
      </c>
      <c r="AG41" s="14">
        <f t="shared" si="86"/>
        <v>0.21550685447387979</v>
      </c>
      <c r="AH41" s="14">
        <f t="shared" si="86"/>
        <v>0.32798405561806432</v>
      </c>
      <c r="AI41" s="14">
        <f t="shared" si="86"/>
        <v>0.35724399420420477</v>
      </c>
      <c r="AJ41" s="14">
        <f t="shared" si="86"/>
        <v>0.3504963654917439</v>
      </c>
      <c r="AK41" s="14">
        <f t="shared" si="86"/>
        <v>0.44739581217924929</v>
      </c>
      <c r="AL41" s="14">
        <f t="shared" si="86"/>
        <v>0.10647430465056518</v>
      </c>
      <c r="AM41" s="14">
        <f t="shared" si="86"/>
        <v>8.7120920634095933E-2</v>
      </c>
      <c r="AN41" s="14">
        <f t="shared" si="86"/>
        <v>0.21801891159861742</v>
      </c>
      <c r="AO41" s="14">
        <f t="shared" si="86"/>
        <v>0.2495587579170287</v>
      </c>
      <c r="AP41" s="14">
        <f t="shared" si="86"/>
        <v>0.38749779858833411</v>
      </c>
      <c r="AQ41" s="14">
        <f t="shared" si="86"/>
        <v>0.49039419846923582</v>
      </c>
      <c r="AR41" s="14">
        <f t="shared" si="86"/>
        <v>0.29955580784146807</v>
      </c>
      <c r="AS41" s="14">
        <f t="shared" si="86"/>
        <v>0.35215812378010231</v>
      </c>
      <c r="AT41" s="14">
        <f t="shared" si="86"/>
        <v>-1.4949067829708285E-2</v>
      </c>
      <c r="AU41" s="14">
        <f t="shared" si="86"/>
        <v>4.9057156697620563E-3</v>
      </c>
      <c r="AV41" s="14">
        <f t="shared" si="86"/>
        <v>0.16925256356746393</v>
      </c>
      <c r="AW41" s="14">
        <f t="shared" si="86"/>
        <v>0.20812724252234799</v>
      </c>
      <c r="AX41" s="14">
        <f t="shared" si="86"/>
        <v>0.37792967327165117</v>
      </c>
      <c r="AY41" s="14">
        <f t="shared" si="86"/>
        <v>0.38781861938082279</v>
      </c>
      <c r="AZ41" s="14">
        <f t="shared" si="86"/>
        <v>0.20238764035999218</v>
      </c>
      <c r="BA41" s="14">
        <f t="shared" si="86"/>
        <v>0.26682029840239113</v>
      </c>
      <c r="BB41" s="14">
        <f t="shared" si="86"/>
        <v>0.43740411505875965</v>
      </c>
      <c r="BC41" s="14">
        <f t="shared" si="86"/>
        <v>2.7703863311825283E-2</v>
      </c>
      <c r="BD41" s="14">
        <f t="shared" si="86"/>
        <v>0.26135632300055711</v>
      </c>
      <c r="BE41" s="14">
        <f t="shared" si="86"/>
        <v>0.2799367240384496</v>
      </c>
      <c r="BF41" s="14">
        <f t="shared" si="86"/>
        <v>0.37927414828313577</v>
      </c>
      <c r="BG41" s="14">
        <f t="shared" si="86"/>
        <v>0.38992078521670054</v>
      </c>
      <c r="BH41" s="14">
        <f t="shared" si="86"/>
        <v>0.24974647088633475</v>
      </c>
      <c r="BI41" s="14">
        <f t="shared" si="86"/>
        <v>0.30074640422779653</v>
      </c>
      <c r="BJ41" s="14">
        <f t="shared" si="86"/>
        <v>-0.15672763165192627</v>
      </c>
      <c r="BK41" s="14">
        <f t="shared" si="86"/>
        <v>5.9104626811244731E-2</v>
      </c>
      <c r="BL41" s="14">
        <f t="shared" si="86"/>
        <v>0.13284940358219721</v>
      </c>
      <c r="BM41" s="14">
        <f t="shared" si="86"/>
        <v>0.14826104615095381</v>
      </c>
      <c r="BN41" s="14">
        <f t="shared" si="86"/>
        <v>0.21632917703209609</v>
      </c>
      <c r="BO41" s="14">
        <f t="shared" ref="BO41:DQ41" si="87">BO38-BO5</f>
        <v>0.22955399586592934</v>
      </c>
      <c r="BP41" s="14">
        <f t="shared" si="87"/>
        <v>0.23777865422539918</v>
      </c>
      <c r="BQ41" s="14">
        <f t="shared" si="87"/>
        <v>0.32987063877118961</v>
      </c>
      <c r="BR41" s="14">
        <f t="shared" si="87"/>
        <v>-0.21214332825547599</v>
      </c>
      <c r="BS41" s="14">
        <f t="shared" si="87"/>
        <v>-2.7967531043117444E-2</v>
      </c>
      <c r="BT41" s="14">
        <f t="shared" si="87"/>
        <v>5.3499242989725526E-2</v>
      </c>
      <c r="BU41" s="14">
        <f t="shared" si="87"/>
        <v>7.9828443834631391E-2</v>
      </c>
      <c r="BV41" s="14">
        <f t="shared" si="87"/>
        <v>0.27290765252106408</v>
      </c>
      <c r="BW41" s="14">
        <f t="shared" si="87"/>
        <v>0.25464317874948861</v>
      </c>
      <c r="BX41" s="14">
        <f t="shared" si="87"/>
        <v>0.271939656895622</v>
      </c>
      <c r="BY41" s="14">
        <f t="shared" si="87"/>
        <v>0.31692344835044306</v>
      </c>
      <c r="BZ41" s="14">
        <f t="shared" si="87"/>
        <v>0.13852512783304693</v>
      </c>
      <c r="CA41" s="14">
        <f t="shared" si="87"/>
        <v>7.1905484311251766E-2</v>
      </c>
      <c r="CB41" s="14">
        <f t="shared" si="87"/>
        <v>0.1888194803902461</v>
      </c>
      <c r="CC41" s="14">
        <f t="shared" si="87"/>
        <v>0.19549930981105768</v>
      </c>
      <c r="CD41" s="14">
        <f t="shared" si="87"/>
        <v>0.57509968121257049</v>
      </c>
      <c r="CE41" s="14">
        <f t="shared" si="87"/>
        <v>0.54990963046221841</v>
      </c>
      <c r="CF41" s="14">
        <f t="shared" si="87"/>
        <v>0.73090239963026216</v>
      </c>
      <c r="CG41" s="14">
        <f t="shared" si="87"/>
        <v>0.61648844696313532</v>
      </c>
      <c r="CH41" s="14">
        <f t="shared" si="87"/>
        <v>3.455832215207022E-2</v>
      </c>
      <c r="CI41" s="14">
        <f t="shared" si="87"/>
        <v>-2.8417560343673598E-2</v>
      </c>
      <c r="CJ41" s="14">
        <f t="shared" si="87"/>
        <v>0.32803571066280723</v>
      </c>
      <c r="CK41" s="14">
        <f t="shared" si="87"/>
        <v>0.29313470980843759</v>
      </c>
      <c r="CL41" s="14">
        <f t="shared" si="87"/>
        <v>0.23093291685122813</v>
      </c>
      <c r="CM41" s="14">
        <f t="shared" si="87"/>
        <v>0.29658709397378308</v>
      </c>
      <c r="CN41" s="14">
        <f t="shared" si="87"/>
        <v>0.31624470999100784</v>
      </c>
      <c r="CO41" s="14">
        <f t="shared" si="87"/>
        <v>0.48264016379318858</v>
      </c>
      <c r="CP41" s="14">
        <f t="shared" si="87"/>
        <v>-0.2364715458800149</v>
      </c>
      <c r="CQ41" s="14">
        <f t="shared" si="87"/>
        <v>-0.11307351453506698</v>
      </c>
      <c r="CR41" s="14">
        <f t="shared" si="87"/>
        <v>4.940814160678858E-2</v>
      </c>
      <c r="CS41" s="14">
        <f t="shared" si="87"/>
        <v>0.1074205493379724</v>
      </c>
      <c r="CT41" s="14">
        <f t="shared" si="87"/>
        <v>0.30111127276797162</v>
      </c>
      <c r="CU41" s="14">
        <f t="shared" si="87"/>
        <v>0.32466689702090662</v>
      </c>
      <c r="CV41" s="14">
        <f t="shared" si="87"/>
        <v>0.20116077493468115</v>
      </c>
      <c r="CW41" s="14">
        <f t="shared" si="87"/>
        <v>0.31043978639780179</v>
      </c>
      <c r="CX41" s="14">
        <f t="shared" si="87"/>
        <v>-3.1741266009531754E-2</v>
      </c>
      <c r="CY41" s="14">
        <f t="shared" si="87"/>
        <v>-6.9921080402276736E-2</v>
      </c>
      <c r="CZ41" s="14">
        <f t="shared" si="87"/>
        <v>0.10015242532271107</v>
      </c>
      <c r="DA41" s="14">
        <f t="shared" si="87"/>
        <v>0.13336108425172499</v>
      </c>
      <c r="DB41" s="14">
        <f t="shared" si="87"/>
        <v>0.45775860329706275</v>
      </c>
      <c r="DC41" s="14">
        <f t="shared" si="87"/>
        <v>0.53587826818409656</v>
      </c>
      <c r="DD41" s="14">
        <f t="shared" si="87"/>
        <v>0.18209782870172067</v>
      </c>
      <c r="DE41" s="14">
        <f t="shared" si="87"/>
        <v>0.28743680110083875</v>
      </c>
      <c r="DF41" s="14">
        <f t="shared" si="87"/>
        <v>2.6735488112274997E-2</v>
      </c>
      <c r="DG41" s="14">
        <f t="shared" si="87"/>
        <v>2.488631128384633E-2</v>
      </c>
      <c r="DH41" s="14">
        <f t="shared" si="87"/>
        <v>0.17286955784872621</v>
      </c>
      <c r="DI41" s="14">
        <f t="shared" si="87"/>
        <v>0.2187342171702642</v>
      </c>
      <c r="DJ41" s="14">
        <f t="shared" si="87"/>
        <v>0.54113193239800983</v>
      </c>
      <c r="DK41" s="14">
        <f t="shared" si="87"/>
        <v>0.43073861976608491</v>
      </c>
      <c r="DL41" s="14">
        <f t="shared" si="87"/>
        <v>0.16246821984769133</v>
      </c>
      <c r="DM41" s="14">
        <f t="shared" si="87"/>
        <v>0.18087259047329357</v>
      </c>
      <c r="DN41" s="14">
        <f t="shared" si="87"/>
        <v>-0.10608064307793519</v>
      </c>
      <c r="DO41" s="14">
        <f t="shared" si="87"/>
        <v>0.17079183400101505</v>
      </c>
      <c r="DP41" s="14">
        <f t="shared" si="87"/>
        <v>0.19207783579219528</v>
      </c>
      <c r="DQ41" s="14">
        <f t="shared" si="87"/>
        <v>0.16908060029061467</v>
      </c>
    </row>
    <row r="42" spans="1:121" ht="12.75" customHeight="1">
      <c r="A42" s="6" t="s">
        <v>713</v>
      </c>
    </row>
    <row r="43" spans="1:121" ht="12.75" customHeight="1">
      <c r="A43" s="6" t="s">
        <v>632</v>
      </c>
      <c r="B43" s="14">
        <f>(POWER(B38/B5,1/33)-1)*100</f>
        <v>2.3508886424883357</v>
      </c>
      <c r="C43" s="14">
        <f t="shared" ref="C43:BN43" si="88">(POWER(C38/C5,1/33)-1)*100</f>
        <v>1.7217956524373745</v>
      </c>
      <c r="D43" s="14">
        <f t="shared" si="88"/>
        <v>5.2694297317966043</v>
      </c>
      <c r="E43" s="14">
        <f t="shared" si="88"/>
        <v>3.6196372651207565</v>
      </c>
      <c r="F43" s="14">
        <f t="shared" si="88"/>
        <v>0.15708114488353075</v>
      </c>
      <c r="G43" s="14">
        <f t="shared" si="88"/>
        <v>0.32266339087472229</v>
      </c>
      <c r="H43" s="14">
        <f t="shared" si="88"/>
        <v>1.7065431524647678</v>
      </c>
      <c r="I43" s="14">
        <f t="shared" si="88"/>
        <v>1.3538653145888091</v>
      </c>
      <c r="J43" s="14">
        <f t="shared" si="88"/>
        <v>3.7674625702126319</v>
      </c>
      <c r="K43" s="14">
        <f t="shared" si="88"/>
        <v>3.2103234547578019</v>
      </c>
      <c r="L43" s="14">
        <f t="shared" si="88"/>
        <v>4.1637044650090882</v>
      </c>
      <c r="M43" s="14">
        <f t="shared" si="88"/>
        <v>3.2390511562027324</v>
      </c>
      <c r="N43" s="14">
        <f t="shared" si="88"/>
        <v>5.5172690034810401E-2</v>
      </c>
      <c r="O43" s="14">
        <f t="shared" si="88"/>
        <v>0.45439455966416187</v>
      </c>
      <c r="P43" s="14">
        <f t="shared" si="88"/>
        <v>1.6028620915339964</v>
      </c>
      <c r="Q43" s="14">
        <f t="shared" si="88"/>
        <v>1.5196298098050232</v>
      </c>
      <c r="R43" s="14">
        <f t="shared" si="88"/>
        <v>2.0026767803471346</v>
      </c>
      <c r="S43" s="14">
        <f t="shared" si="88"/>
        <v>1.5939310582556931</v>
      </c>
      <c r="T43" s="14">
        <f t="shared" si="88"/>
        <v>3.9066521895094519</v>
      </c>
      <c r="U43" s="14">
        <f t="shared" si="88"/>
        <v>3.3486836062483372</v>
      </c>
      <c r="V43" s="14">
        <f t="shared" si="88"/>
        <v>-0.10529590685488532</v>
      </c>
      <c r="W43" s="14">
        <f t="shared" si="88"/>
        <v>8.4419863125528849E-2</v>
      </c>
      <c r="X43" s="14">
        <f t="shared" si="88"/>
        <v>0.85890210077563811</v>
      </c>
      <c r="Y43" s="14">
        <f t="shared" si="88"/>
        <v>0.87288014607951325</v>
      </c>
      <c r="Z43" s="14">
        <f t="shared" si="88"/>
        <v>2.6764719006596494</v>
      </c>
      <c r="AA43" s="14">
        <f t="shared" si="88"/>
        <v>2.1716926451167184</v>
      </c>
      <c r="AB43" s="14">
        <f t="shared" si="88"/>
        <v>4.7885516053722821</v>
      </c>
      <c r="AC43" s="14">
        <f t="shared" si="88"/>
        <v>4.3350350992719777</v>
      </c>
      <c r="AD43" s="14">
        <f t="shared" si="88"/>
        <v>-0.78610763056162769</v>
      </c>
      <c r="AE43" s="14">
        <f t="shared" si="88"/>
        <v>0.34543004980069902</v>
      </c>
      <c r="AF43" s="14">
        <f t="shared" si="88"/>
        <v>1.2642223630954241</v>
      </c>
      <c r="AG43" s="14">
        <f t="shared" si="88"/>
        <v>1.2846614119001343</v>
      </c>
      <c r="AH43" s="14">
        <f t="shared" si="88"/>
        <v>2.8746779027259306</v>
      </c>
      <c r="AI43" s="14">
        <f t="shared" si="88"/>
        <v>2.4809965666783729</v>
      </c>
      <c r="AJ43" s="14">
        <f t="shared" si="88"/>
        <v>3.9968423705687872</v>
      </c>
      <c r="AK43" s="14">
        <f t="shared" si="88"/>
        <v>3.6281645996488754</v>
      </c>
      <c r="AL43" s="14">
        <f t="shared" si="88"/>
        <v>0.53821949634353938</v>
      </c>
      <c r="AM43" s="14">
        <f t="shared" si="88"/>
        <v>0.34695853933046639</v>
      </c>
      <c r="AN43" s="14">
        <f t="shared" si="88"/>
        <v>1.3181108796060714</v>
      </c>
      <c r="AO43" s="14">
        <f t="shared" si="88"/>
        <v>1.3736525741890215</v>
      </c>
      <c r="AP43" s="14">
        <f t="shared" si="88"/>
        <v>5.1144001756944446</v>
      </c>
      <c r="AQ43" s="14">
        <f t="shared" si="88"/>
        <v>5.5304324658233428</v>
      </c>
      <c r="AR43" s="14">
        <f t="shared" si="88"/>
        <v>2.9938232787074526</v>
      </c>
      <c r="AS43" s="14">
        <f t="shared" si="88"/>
        <v>2.417904234836854</v>
      </c>
      <c r="AT43" s="14">
        <f t="shared" si="88"/>
        <v>-5.5507286021250213E-2</v>
      </c>
      <c r="AU43" s="14">
        <f t="shared" si="88"/>
        <v>1.9392862478007089E-2</v>
      </c>
      <c r="AV43" s="14">
        <f t="shared" si="88"/>
        <v>0.94419578047595376</v>
      </c>
      <c r="AW43" s="14">
        <f t="shared" si="88"/>
        <v>1.0688096221912913</v>
      </c>
      <c r="AX43" s="14">
        <f t="shared" si="88"/>
        <v>2.963453420590012</v>
      </c>
      <c r="AY43" s="14">
        <f t="shared" si="88"/>
        <v>2.4572686017396705</v>
      </c>
      <c r="AZ43" s="14">
        <f t="shared" si="88"/>
        <v>2.3357838516147478</v>
      </c>
      <c r="BA43" s="14">
        <f t="shared" si="88"/>
        <v>2.0210264375868592</v>
      </c>
      <c r="BB43" s="14">
        <f t="shared" si="88"/>
        <v>2.6431523760386044</v>
      </c>
      <c r="BC43" s="14">
        <f t="shared" si="88"/>
        <v>0.11369940959058411</v>
      </c>
      <c r="BD43" s="14">
        <f t="shared" si="88"/>
        <v>1.6537608307836571</v>
      </c>
      <c r="BE43" s="14">
        <f t="shared" si="88"/>
        <v>1.584694361878114</v>
      </c>
      <c r="BF43" s="14">
        <f t="shared" si="88"/>
        <v>2.9861971979056268</v>
      </c>
      <c r="BG43" s="14">
        <f t="shared" si="88"/>
        <v>2.4804813228352485</v>
      </c>
      <c r="BH43" s="14">
        <f t="shared" si="88"/>
        <v>2.5585471001075666</v>
      </c>
      <c r="BI43" s="14">
        <f t="shared" si="88"/>
        <v>2.0739739439455507</v>
      </c>
      <c r="BJ43" s="14">
        <f t="shared" si="88"/>
        <v>-0.68058533190712422</v>
      </c>
      <c r="BK43" s="14">
        <f t="shared" si="88"/>
        <v>0.24568462326874929</v>
      </c>
      <c r="BL43" s="14">
        <f t="shared" si="88"/>
        <v>0.74992647681457747</v>
      </c>
      <c r="BM43" s="14">
        <f t="shared" si="88"/>
        <v>0.75620363345132446</v>
      </c>
      <c r="BN43" s="14">
        <f t="shared" si="88"/>
        <v>1.7552302934445763</v>
      </c>
      <c r="BO43" s="14">
        <f t="shared" ref="BO43:DQ43" si="89">(POWER(BO38/BO5,1/33)-1)*100</f>
        <v>1.4584540123165013</v>
      </c>
      <c r="BP43" s="14">
        <f t="shared" si="89"/>
        <v>2.9800918156481337</v>
      </c>
      <c r="BQ43" s="14">
        <f t="shared" si="89"/>
        <v>2.7658580266253896</v>
      </c>
      <c r="BR43" s="14">
        <f t="shared" si="89"/>
        <v>-1.3992145542540912</v>
      </c>
      <c r="BS43" s="14">
        <f t="shared" si="89"/>
        <v>-0.11698901852975618</v>
      </c>
      <c r="BT43" s="14">
        <f t="shared" si="89"/>
        <v>0.35348714575089701</v>
      </c>
      <c r="BU43" s="14">
        <f t="shared" si="89"/>
        <v>0.46974101249348532</v>
      </c>
      <c r="BV43" s="14">
        <f t="shared" si="89"/>
        <v>1.7572936544715256</v>
      </c>
      <c r="BW43" s="14">
        <f t="shared" si="89"/>
        <v>1.3451261426025152</v>
      </c>
      <c r="BX43" s="14">
        <f t="shared" si="89"/>
        <v>2.6721489140983934</v>
      </c>
      <c r="BY43" s="14">
        <f t="shared" si="89"/>
        <v>2.1206916471525838</v>
      </c>
      <c r="BZ43" s="14">
        <f t="shared" si="89"/>
        <v>0.5926155683309009</v>
      </c>
      <c r="CA43" s="14">
        <f t="shared" si="89"/>
        <v>0.28574235112495128</v>
      </c>
      <c r="CB43" s="14">
        <f t="shared" si="89"/>
        <v>1.0107755860155221</v>
      </c>
      <c r="CC43" s="14">
        <f t="shared" si="89"/>
        <v>0.94504081849073884</v>
      </c>
      <c r="CD43" s="14">
        <f t="shared" si="89"/>
        <v>4.1086254546675249</v>
      </c>
      <c r="CE43" s="14">
        <f t="shared" si="89"/>
        <v>3.3450318105151089</v>
      </c>
      <c r="CF43" s="14">
        <f t="shared" si="89"/>
        <v>4.9560682712705084</v>
      </c>
      <c r="CG43" s="14">
        <f t="shared" si="89"/>
        <v>3.4408038207975</v>
      </c>
      <c r="CH43" s="14">
        <f t="shared" si="89"/>
        <v>0.1456621999720964</v>
      </c>
      <c r="CI43" s="14">
        <f t="shared" si="89"/>
        <v>-0.10160671873915561</v>
      </c>
      <c r="CJ43" s="14">
        <f t="shared" si="89"/>
        <v>1.5672898075389741</v>
      </c>
      <c r="CK43" s="14">
        <f t="shared" si="89"/>
        <v>1.3306477056926225</v>
      </c>
      <c r="CL43" s="14">
        <f t="shared" si="89"/>
        <v>2.8786128265035904</v>
      </c>
      <c r="CM43" s="14">
        <f t="shared" si="89"/>
        <v>2.8521247097683888</v>
      </c>
      <c r="CN43" s="14">
        <f t="shared" si="89"/>
        <v>4.7596533761701476</v>
      </c>
      <c r="CO43" s="14">
        <f t="shared" si="89"/>
        <v>5.6852684913597296</v>
      </c>
      <c r="CP43" s="14">
        <f t="shared" si="89"/>
        <v>-1.9965471368331267</v>
      </c>
      <c r="CQ43" s="14">
        <f t="shared" si="89"/>
        <v>-0.52969038564381066</v>
      </c>
      <c r="CR43" s="14">
        <f t="shared" si="89"/>
        <v>0.39415916590646027</v>
      </c>
      <c r="CS43" s="14">
        <f t="shared" si="89"/>
        <v>0.77696847548731629</v>
      </c>
      <c r="CT43" s="14">
        <f t="shared" si="89"/>
        <v>2.5658451186677311</v>
      </c>
      <c r="CU43" s="14">
        <f t="shared" si="89"/>
        <v>2.184131719731619</v>
      </c>
      <c r="CV43" s="14">
        <f t="shared" si="89"/>
        <v>2.9373660268859014</v>
      </c>
      <c r="CW43" s="14">
        <f t="shared" si="89"/>
        <v>3.0285862509513706</v>
      </c>
      <c r="CX43" s="14">
        <f t="shared" si="89"/>
        <v>-0.13318620168040196</v>
      </c>
      <c r="CY43" s="14">
        <f t="shared" si="89"/>
        <v>-0.26114156523523446</v>
      </c>
      <c r="CZ43" s="14">
        <f t="shared" si="89"/>
        <v>0.57059710287030718</v>
      </c>
      <c r="DA43" s="14">
        <f t="shared" si="89"/>
        <v>0.69399316074998385</v>
      </c>
      <c r="DB43" s="14">
        <f t="shared" si="89"/>
        <v>5.0485748008924025</v>
      </c>
      <c r="DC43" s="14">
        <f t="shared" si="89"/>
        <v>4.9973478722058484</v>
      </c>
      <c r="DD43" s="14">
        <f t="shared" si="89"/>
        <v>2.738216770863855</v>
      </c>
      <c r="DE43" s="14">
        <f t="shared" si="89"/>
        <v>2.8623552094905635</v>
      </c>
      <c r="DF43" s="14">
        <f t="shared" si="89"/>
        <v>0.13225040482627293</v>
      </c>
      <c r="DG43" s="14">
        <f t="shared" si="89"/>
        <v>9.7812974537414554E-2</v>
      </c>
      <c r="DH43" s="14">
        <f t="shared" si="89"/>
        <v>1.0958616300685842</v>
      </c>
      <c r="DI43" s="14">
        <f t="shared" si="89"/>
        <v>1.2787341751874015</v>
      </c>
      <c r="DJ43" s="14">
        <f t="shared" si="89"/>
        <v>2.7411168988408896</v>
      </c>
      <c r="DK43" s="14">
        <f t="shared" si="89"/>
        <v>1.9418970784597533</v>
      </c>
      <c r="DL43" s="14">
        <f t="shared" si="89"/>
        <v>1.4797582153483813</v>
      </c>
      <c r="DM43" s="14">
        <f t="shared" si="89"/>
        <v>1.1060798818216533</v>
      </c>
      <c r="DN43" s="14">
        <f t="shared" si="89"/>
        <v>-1.4934391218237031</v>
      </c>
      <c r="DO43" s="14">
        <f t="shared" si="89"/>
        <v>1.3441517763171706</v>
      </c>
      <c r="DP43" s="14">
        <f t="shared" si="89"/>
        <v>1.4954860383200819</v>
      </c>
      <c r="DQ43" s="14">
        <f t="shared" si="89"/>
        <v>1.1478373602259229</v>
      </c>
    </row>
    <row r="44" spans="1:121" ht="12.75" customHeight="1"/>
    <row r="45" spans="1:121" ht="12.75" customHeight="1">
      <c r="A45" s="6" t="s">
        <v>312</v>
      </c>
    </row>
    <row r="46" spans="1:121" ht="12.75" customHeight="1">
      <c r="A46" s="29" t="s">
        <v>681</v>
      </c>
    </row>
    <row r="47" spans="1:121">
      <c r="A47" s="29" t="s">
        <v>651</v>
      </c>
    </row>
    <row r="48" spans="1:121">
      <c r="A48" s="29"/>
    </row>
    <row r="49" spans="1:1">
      <c r="A49" s="29"/>
    </row>
    <row r="50" spans="1:1">
      <c r="A50" s="29"/>
    </row>
    <row r="51" spans="1:1">
      <c r="A51" s="29"/>
    </row>
    <row r="52" spans="1:1">
      <c r="A52" s="29"/>
    </row>
    <row r="53" spans="1:1">
      <c r="A53" s="29"/>
    </row>
    <row r="54" spans="1:1">
      <c r="A54" s="29"/>
    </row>
    <row r="55" spans="1:1">
      <c r="A55" s="29"/>
    </row>
    <row r="56" spans="1:1">
      <c r="A56" s="29"/>
    </row>
  </sheetData>
  <phoneticPr fontId="0" type="noConversion"/>
  <pageMargins left="0.35433070866141736" right="0.35433070866141736" top="0.9055118110236221" bottom="0.62992125984251968" header="0.51181102362204722" footer="0.51181102362204722"/>
  <pageSetup scale="57" orientation="landscape" r:id="rId1"/>
  <headerFooter alignWithMargins="0"/>
  <colBreaks count="7" manualBreakCount="7">
    <brk id="9" max="44" man="1"/>
    <brk id="25" max="44" man="1"/>
    <brk id="41" max="44" man="1"/>
    <brk id="57" max="44" man="1"/>
    <brk id="73" max="44" man="1"/>
    <brk id="89" max="44" man="1"/>
    <brk id="105" max="44" man="1"/>
  </colBreaks>
</worksheet>
</file>

<file path=xl/worksheets/sheet12.xml><?xml version="1.0" encoding="utf-8"?>
<worksheet xmlns="http://schemas.openxmlformats.org/spreadsheetml/2006/main" xmlns:r="http://schemas.openxmlformats.org/officeDocument/2006/relationships">
  <sheetPr codeName="Sheet13"/>
  <dimension ref="A1:FW56"/>
  <sheetViews>
    <sheetView view="pageBreakPreview" zoomScaleNormal="75" zoomScaleSheetLayoutView="100" workbookViewId="0">
      <pane xSplit="1" ySplit="3" topLeftCell="B16" activePane="bottomRight" state="frozen"/>
      <selection activeCell="C38" sqref="C38"/>
      <selection pane="topRight" activeCell="C38" sqref="C38"/>
      <selection pane="bottomLeft" activeCell="C38" sqref="C38"/>
      <selection pane="bottomRight" activeCell="C38" sqref="C38"/>
    </sheetView>
  </sheetViews>
  <sheetFormatPr defaultRowHeight="12.75"/>
  <cols>
    <col min="1" max="1" width="6.140625" style="6" customWidth="1"/>
    <col min="2" max="9" width="8.7109375" style="14" customWidth="1"/>
    <col min="10" max="16" width="10.140625" style="14" customWidth="1"/>
    <col min="17" max="17" width="8.85546875" style="14" customWidth="1"/>
    <col min="18" max="32" width="10.140625" style="14" customWidth="1"/>
    <col min="33" max="33" width="8.85546875" style="14" customWidth="1"/>
    <col min="34" max="64" width="10.140625" style="14" customWidth="1"/>
    <col min="65" max="65" width="8.85546875" style="14" customWidth="1"/>
    <col min="66" max="88" width="10.140625" style="14" customWidth="1"/>
    <col min="89" max="89" width="8.85546875" style="14" customWidth="1"/>
    <col min="90" max="104" width="10.140625" style="14" customWidth="1"/>
    <col min="105" max="105" width="8.85546875" style="14" customWidth="1"/>
    <col min="106" max="112" width="10.140625" style="14" customWidth="1"/>
    <col min="113" max="113" width="8.85546875" style="14" customWidth="1"/>
    <col min="114" max="120" width="10.140625" style="14" customWidth="1"/>
    <col min="121" max="121" width="8.85546875" style="14" customWidth="1"/>
    <col min="122" max="16384" width="9.140625" style="8"/>
  </cols>
  <sheetData>
    <row r="1" spans="1:179">
      <c r="B1" s="14" t="s">
        <v>300</v>
      </c>
      <c r="Z1" s="14" t="s">
        <v>311</v>
      </c>
      <c r="AP1" s="14" t="s">
        <v>311</v>
      </c>
      <c r="BF1" s="14" t="s">
        <v>311</v>
      </c>
      <c r="BV1" s="14" t="s">
        <v>311</v>
      </c>
      <c r="CL1" s="14" t="s">
        <v>311</v>
      </c>
      <c r="DB1" s="14" t="s">
        <v>311</v>
      </c>
    </row>
    <row r="2" spans="1:179">
      <c r="B2" s="14" t="s">
        <v>391</v>
      </c>
      <c r="J2" s="14" t="s">
        <v>115</v>
      </c>
      <c r="R2" s="14" t="s">
        <v>116</v>
      </c>
      <c r="Z2" s="14" t="s">
        <v>106</v>
      </c>
      <c r="AH2" s="14" t="s">
        <v>117</v>
      </c>
      <c r="AP2" s="14" t="s">
        <v>118</v>
      </c>
      <c r="AX2" s="14" t="s">
        <v>119</v>
      </c>
      <c r="BF2" s="14" t="s">
        <v>120</v>
      </c>
      <c r="BN2" s="14" t="s">
        <v>121</v>
      </c>
      <c r="BV2" s="14" t="s">
        <v>122</v>
      </c>
      <c r="CD2" s="14" t="s">
        <v>123</v>
      </c>
      <c r="CL2" s="14" t="s">
        <v>124</v>
      </c>
      <c r="CT2" s="14" t="s">
        <v>125</v>
      </c>
      <c r="DB2" s="14" t="s">
        <v>126</v>
      </c>
      <c r="DJ2" s="14" t="s">
        <v>107</v>
      </c>
    </row>
    <row r="3" spans="1:179" s="11" customFormat="1" ht="63" customHeight="1">
      <c r="A3" s="27" t="s">
        <v>114</v>
      </c>
      <c r="B3" s="23" t="s">
        <v>141</v>
      </c>
      <c r="C3" s="23" t="s">
        <v>269</v>
      </c>
      <c r="D3" s="23" t="s">
        <v>143</v>
      </c>
      <c r="E3" s="23" t="s">
        <v>270</v>
      </c>
      <c r="F3" s="23" t="s">
        <v>99</v>
      </c>
      <c r="G3" s="23" t="s">
        <v>144</v>
      </c>
      <c r="H3" s="23" t="s">
        <v>139</v>
      </c>
      <c r="I3" s="23" t="s">
        <v>252</v>
      </c>
      <c r="J3" s="23" t="s">
        <v>141</v>
      </c>
      <c r="K3" s="23" t="s">
        <v>269</v>
      </c>
      <c r="L3" s="23" t="s">
        <v>143</v>
      </c>
      <c r="M3" s="23" t="s">
        <v>270</v>
      </c>
      <c r="N3" s="23" t="s">
        <v>99</v>
      </c>
      <c r="O3" s="23" t="s">
        <v>144</v>
      </c>
      <c r="P3" s="23" t="s">
        <v>139</v>
      </c>
      <c r="Q3" s="23" t="s">
        <v>252</v>
      </c>
      <c r="R3" s="23" t="s">
        <v>141</v>
      </c>
      <c r="S3" s="23" t="s">
        <v>269</v>
      </c>
      <c r="T3" s="23" t="s">
        <v>143</v>
      </c>
      <c r="U3" s="23" t="s">
        <v>270</v>
      </c>
      <c r="V3" s="23" t="s">
        <v>272</v>
      </c>
      <c r="W3" s="23" t="s">
        <v>144</v>
      </c>
      <c r="X3" s="23" t="s">
        <v>139</v>
      </c>
      <c r="Y3" s="23" t="s">
        <v>252</v>
      </c>
      <c r="Z3" s="23" t="s">
        <v>140</v>
      </c>
      <c r="AA3" s="23" t="s">
        <v>269</v>
      </c>
      <c r="AB3" s="23" t="s">
        <v>137</v>
      </c>
      <c r="AC3" s="23" t="s">
        <v>270</v>
      </c>
      <c r="AD3" s="23" t="s">
        <v>272</v>
      </c>
      <c r="AE3" s="23" t="s">
        <v>138</v>
      </c>
      <c r="AF3" s="23" t="s">
        <v>139</v>
      </c>
      <c r="AG3" s="23" t="s">
        <v>252</v>
      </c>
      <c r="AH3" s="23" t="s">
        <v>140</v>
      </c>
      <c r="AI3" s="23" t="s">
        <v>269</v>
      </c>
      <c r="AJ3" s="23" t="s">
        <v>137</v>
      </c>
      <c r="AK3" s="23" t="s">
        <v>270</v>
      </c>
      <c r="AL3" s="23" t="s">
        <v>272</v>
      </c>
      <c r="AM3" s="23" t="s">
        <v>138</v>
      </c>
      <c r="AN3" s="23" t="s">
        <v>139</v>
      </c>
      <c r="AO3" s="23" t="s">
        <v>252</v>
      </c>
      <c r="AP3" s="23" t="s">
        <v>140</v>
      </c>
      <c r="AQ3" s="23" t="s">
        <v>269</v>
      </c>
      <c r="AR3" s="23" t="s">
        <v>137</v>
      </c>
      <c r="AS3" s="23" t="s">
        <v>270</v>
      </c>
      <c r="AT3" s="23" t="s">
        <v>272</v>
      </c>
      <c r="AU3" s="23" t="s">
        <v>138</v>
      </c>
      <c r="AV3" s="23" t="s">
        <v>139</v>
      </c>
      <c r="AW3" s="23" t="s">
        <v>252</v>
      </c>
      <c r="AX3" s="23" t="s">
        <v>140</v>
      </c>
      <c r="AY3" s="23" t="s">
        <v>269</v>
      </c>
      <c r="AZ3" s="23" t="s">
        <v>137</v>
      </c>
      <c r="BA3" s="23" t="s">
        <v>270</v>
      </c>
      <c r="BB3" s="23" t="s">
        <v>272</v>
      </c>
      <c r="BC3" s="23" t="s">
        <v>138</v>
      </c>
      <c r="BD3" s="23" t="s">
        <v>139</v>
      </c>
      <c r="BE3" s="23" t="s">
        <v>252</v>
      </c>
      <c r="BF3" s="23" t="s">
        <v>140</v>
      </c>
      <c r="BG3" s="23" t="s">
        <v>269</v>
      </c>
      <c r="BH3" s="23" t="s">
        <v>137</v>
      </c>
      <c r="BI3" s="23" t="s">
        <v>270</v>
      </c>
      <c r="BJ3" s="23" t="s">
        <v>272</v>
      </c>
      <c r="BK3" s="23" t="s">
        <v>138</v>
      </c>
      <c r="BL3" s="23" t="s">
        <v>139</v>
      </c>
      <c r="BM3" s="23" t="s">
        <v>252</v>
      </c>
      <c r="BN3" s="23" t="s">
        <v>140</v>
      </c>
      <c r="BO3" s="23" t="s">
        <v>269</v>
      </c>
      <c r="BP3" s="23" t="s">
        <v>137</v>
      </c>
      <c r="BQ3" s="23" t="s">
        <v>270</v>
      </c>
      <c r="BR3" s="23" t="s">
        <v>272</v>
      </c>
      <c r="BS3" s="23" t="s">
        <v>138</v>
      </c>
      <c r="BT3" s="23" t="s">
        <v>139</v>
      </c>
      <c r="BU3" s="23" t="s">
        <v>252</v>
      </c>
      <c r="BV3" s="23" t="s">
        <v>140</v>
      </c>
      <c r="BW3" s="23" t="s">
        <v>269</v>
      </c>
      <c r="BX3" s="23" t="s">
        <v>137</v>
      </c>
      <c r="BY3" s="23" t="s">
        <v>270</v>
      </c>
      <c r="BZ3" s="23" t="s">
        <v>272</v>
      </c>
      <c r="CA3" s="23" t="s">
        <v>138</v>
      </c>
      <c r="CB3" s="23" t="s">
        <v>139</v>
      </c>
      <c r="CC3" s="23" t="s">
        <v>252</v>
      </c>
      <c r="CD3" s="23" t="s">
        <v>140</v>
      </c>
      <c r="CE3" s="23" t="s">
        <v>269</v>
      </c>
      <c r="CF3" s="23" t="s">
        <v>137</v>
      </c>
      <c r="CG3" s="23" t="s">
        <v>270</v>
      </c>
      <c r="CH3" s="23" t="s">
        <v>272</v>
      </c>
      <c r="CI3" s="23" t="s">
        <v>138</v>
      </c>
      <c r="CJ3" s="23" t="s">
        <v>139</v>
      </c>
      <c r="CK3" s="23" t="s">
        <v>252</v>
      </c>
      <c r="CL3" s="23" t="s">
        <v>140</v>
      </c>
      <c r="CM3" s="23" t="s">
        <v>269</v>
      </c>
      <c r="CN3" s="23" t="s">
        <v>137</v>
      </c>
      <c r="CO3" s="23" t="s">
        <v>270</v>
      </c>
      <c r="CP3" s="23" t="s">
        <v>272</v>
      </c>
      <c r="CQ3" s="23" t="s">
        <v>138</v>
      </c>
      <c r="CR3" s="23" t="s">
        <v>139</v>
      </c>
      <c r="CS3" s="23" t="s">
        <v>252</v>
      </c>
      <c r="CT3" s="23" t="s">
        <v>140</v>
      </c>
      <c r="CU3" s="23" t="s">
        <v>269</v>
      </c>
      <c r="CV3" s="23" t="s">
        <v>137</v>
      </c>
      <c r="CW3" s="23" t="s">
        <v>270</v>
      </c>
      <c r="CX3" s="23" t="s">
        <v>272</v>
      </c>
      <c r="CY3" s="23" t="s">
        <v>138</v>
      </c>
      <c r="CZ3" s="23" t="s">
        <v>139</v>
      </c>
      <c r="DA3" s="23" t="s">
        <v>252</v>
      </c>
      <c r="DB3" s="23" t="s">
        <v>140</v>
      </c>
      <c r="DC3" s="23" t="s">
        <v>269</v>
      </c>
      <c r="DD3" s="23" t="s">
        <v>137</v>
      </c>
      <c r="DE3" s="23" t="s">
        <v>270</v>
      </c>
      <c r="DF3" s="23" t="s">
        <v>271</v>
      </c>
      <c r="DG3" s="23" t="s">
        <v>138</v>
      </c>
      <c r="DH3" s="23" t="s">
        <v>139</v>
      </c>
      <c r="DI3" s="23" t="s">
        <v>252</v>
      </c>
      <c r="DJ3" s="23" t="s">
        <v>140</v>
      </c>
      <c r="DK3" s="23" t="s">
        <v>269</v>
      </c>
      <c r="DL3" s="23" t="s">
        <v>137</v>
      </c>
      <c r="DM3" s="23" t="s">
        <v>270</v>
      </c>
      <c r="DN3" s="23" t="s">
        <v>272</v>
      </c>
      <c r="DO3" s="23" t="s">
        <v>138</v>
      </c>
      <c r="DP3" s="23" t="s">
        <v>139</v>
      </c>
      <c r="DQ3" s="23" t="s">
        <v>252</v>
      </c>
    </row>
    <row r="4" spans="1:179" ht="12.75" customHeight="1">
      <c r="A4" s="6">
        <v>1980</v>
      </c>
      <c r="J4" s="14">
        <f>'1'!AC4</f>
        <v>0.17240101296723517</v>
      </c>
      <c r="K4" s="14">
        <f>'1'!AE4</f>
        <v>0.22996945794883619</v>
      </c>
      <c r="L4" s="14">
        <f>'2'!Y4</f>
        <v>0.15945325202551419</v>
      </c>
      <c r="M4" s="14">
        <f>'2'!AA4</f>
        <v>0.25307105425353837</v>
      </c>
      <c r="N4" s="14">
        <f>'3'!U4</f>
        <v>0.54742096868667223</v>
      </c>
      <c r="O4" s="14">
        <f>'8'!S4</f>
        <v>0.59461661280935207</v>
      </c>
      <c r="P4" s="14">
        <f t="shared" ref="P4:P25" si="0">(J4)*0.4+(L4)*0.1+(N4)*0.25+(O4)*0.25</f>
        <v>0.37041512576345159</v>
      </c>
      <c r="Q4" s="14">
        <f>(K4)*0.4+(M4)*0.1+(N4)*0.25+(O4)*0.25</f>
        <v>0.40280428397889434</v>
      </c>
      <c r="R4" s="14">
        <f>'9'!R4</f>
        <v>0.28699132246983367</v>
      </c>
      <c r="S4" s="14">
        <f>'9'!S4</f>
        <v>0.38473547821062731</v>
      </c>
      <c r="T4" s="14">
        <f>'9'!T4</f>
        <v>0.14105336147939418</v>
      </c>
      <c r="U4" s="14">
        <f>'9'!U4</f>
        <v>0.21716922427802099</v>
      </c>
      <c r="V4" s="14">
        <f>'9'!V4</f>
        <v>0.79191755172987288</v>
      </c>
      <c r="W4" s="14">
        <f>'9'!W4</f>
        <v>0.75798406096510762</v>
      </c>
      <c r="X4" s="14">
        <f t="shared" ref="X4" si="1">(R4)*0.4+(T4)*0.1+(V4)*0.25+(W4)*0.25</f>
        <v>0.51637726830961794</v>
      </c>
      <c r="Y4" s="14">
        <f>(S4)*0.4+(U4)*0.1+(V4)*0.25+(W4)*0.25</f>
        <v>0.56308651688579814</v>
      </c>
      <c r="Z4" s="14">
        <f>'1'!BA4</f>
        <v>0.26073826343634615</v>
      </c>
      <c r="AA4" s="14">
        <f>'1'!BC4</f>
        <v>0.35195247790096629</v>
      </c>
      <c r="AB4" s="14">
        <f>'2'!AQ4</f>
        <v>0.11638198148480312</v>
      </c>
      <c r="AC4" s="14">
        <f>'2'!AS4</f>
        <v>0.16442295127388379</v>
      </c>
      <c r="AD4" s="14">
        <f>'3'!AI4</f>
        <v>0.45218943701483205</v>
      </c>
      <c r="AE4" s="14">
        <f>'8'!AK4</f>
        <v>0.61876426780785776</v>
      </c>
      <c r="AF4" s="14">
        <f t="shared" ref="AF4:AF25" si="2">(Z4)*0.4+(AB4)*0.1+(AD4)*0.25+(AE4)*0.25</f>
        <v>0.38367192972869124</v>
      </c>
      <c r="AG4" s="14">
        <f>(AA4)*0.4+(AC4)*0.1+(AD4)*0.25+(AE4)*0.25</f>
        <v>0.42496171249344739</v>
      </c>
      <c r="AH4" s="14">
        <f>'9'!AH4</f>
        <v>0.20978429196292039</v>
      </c>
      <c r="AI4" s="14">
        <f>'9'!AI4</f>
        <v>0.28399240662657427</v>
      </c>
      <c r="AJ4" s="14">
        <f>'9'!AJ4</f>
        <v>0.12313939400629219</v>
      </c>
      <c r="AK4" s="14">
        <f>'9'!AK4</f>
        <v>0.17945146242972779</v>
      </c>
      <c r="AL4" s="14">
        <f>'9'!AL4</f>
        <v>0.54942104615421949</v>
      </c>
      <c r="AM4" s="14">
        <f>'9'!AM4</f>
        <v>0.74385344299966782</v>
      </c>
      <c r="AN4" s="14">
        <f>(AH4)*0.4+(AJ4)*0.1+(AL4)*0.25+(AM4)*0.25</f>
        <v>0.41954627847426917</v>
      </c>
      <c r="AO4" s="14">
        <f>(AI4)*0.4+(AK4)*0.1+(AL4)*0.25+(AM4)*0.25</f>
        <v>0.45486073118207426</v>
      </c>
      <c r="AP4" s="14">
        <f>'9'!AP4</f>
        <v>8.3333333333333329E-2</v>
      </c>
      <c r="AQ4" s="14">
        <f>'9'!AQ4</f>
        <v>8.3333333333333565E-2</v>
      </c>
      <c r="AR4" s="14">
        <f>'9'!AR4</f>
        <v>0.17441347773922927</v>
      </c>
      <c r="AS4" s="14">
        <f>'9'!AS4</f>
        <v>0.28041598122739636</v>
      </c>
      <c r="AT4" s="14">
        <f>'9'!AT4</f>
        <v>0.82338361785678282</v>
      </c>
      <c r="AU4" s="14">
        <f>'9'!AU4</f>
        <v>0.75862730067969886</v>
      </c>
      <c r="AV4" s="14">
        <f>(AP4)*0.4+(AR4)*0.1+(AT4)*0.25+(AU4)*0.25</f>
        <v>0.44627741074137667</v>
      </c>
      <c r="AW4" s="14">
        <f>(AQ4)*0.4+(AS4)*0.1+(AT4)*0.25+(AU4)*0.25</f>
        <v>0.45687766109019351</v>
      </c>
      <c r="AX4" s="14">
        <f>'9'!AX4</f>
        <v>0.21891641980176121</v>
      </c>
      <c r="AY4" s="14">
        <f>'9'!AY4</f>
        <v>0.29662689738144732</v>
      </c>
      <c r="AZ4" s="14">
        <f>'9'!AZ4</f>
        <v>0.17362592107373059</v>
      </c>
      <c r="BA4" s="14">
        <f>'9'!BA4</f>
        <v>0.27901437243955396</v>
      </c>
      <c r="BB4" s="14">
        <f>'9'!BB4</f>
        <v>0.3631719299633257</v>
      </c>
      <c r="BC4" s="14">
        <f>'9'!BC4</f>
        <v>0.72207792724629516</v>
      </c>
      <c r="BD4" s="14">
        <f>(AX4)*0.4+(AZ4)*0.1+(BB4)*0.25+(BC4)*0.25</f>
        <v>0.3762416243304828</v>
      </c>
      <c r="BE4" s="14">
        <f>(AY4)*0.4+(BA4)*0.1+(BB4)*0.25+(BC4)*0.25</f>
        <v>0.41786466049893956</v>
      </c>
      <c r="BF4" s="14">
        <f>'1'!CW4</f>
        <v>0.22240184773394009</v>
      </c>
      <c r="BG4" s="14">
        <f>'1'!CY4</f>
        <v>0.30139434132104703</v>
      </c>
      <c r="BH4" s="14">
        <f>'2'!CA4</f>
        <v>0.18561014450956656</v>
      </c>
      <c r="BI4" s="14">
        <f>'2'!CC4</f>
        <v>0.29991522369544488</v>
      </c>
      <c r="BJ4" s="14">
        <f>'3'!BK4</f>
        <v>0.76219434690598697</v>
      </c>
      <c r="BK4" s="14">
        <f>'8'!BU4</f>
        <v>0.7035862243041926</v>
      </c>
      <c r="BL4" s="14">
        <f t="shared" ref="BL4:BL25" si="3">(BF4)*0.4+(BH4)*0.1+(BJ4)*0.25+(BK4)*0.25</f>
        <v>0.47396689634707762</v>
      </c>
      <c r="BM4" s="14">
        <f>(BG4)*0.4+(BI4)*0.1+(BJ4)*0.25+(BK4)*0.25</f>
        <v>0.51699440170050814</v>
      </c>
      <c r="BN4" s="14">
        <f>'9'!BN4</f>
        <v>0.26457442209316395</v>
      </c>
      <c r="BO4" s="14">
        <f>'9'!BO4</f>
        <v>0.35683171893158222</v>
      </c>
      <c r="BP4" s="14">
        <f>'9'!BP4</f>
        <v>0.13994410671846241</v>
      </c>
      <c r="BQ4" s="14">
        <f>'9'!BQ4</f>
        <v>0.21491723042657723</v>
      </c>
      <c r="BR4" s="14">
        <f>'9'!BR4</f>
        <v>0.57048338729872472</v>
      </c>
      <c r="BS4" s="14">
        <f>'9'!BS4</f>
        <v>0.74092432781903839</v>
      </c>
      <c r="BT4" s="14">
        <f>(BN4)*0.4+(BP4)*0.1+(BR4)*0.25+(BS4)*0.25</f>
        <v>0.44767610828855264</v>
      </c>
      <c r="BU4" s="14">
        <f>(BO4)*0.4+(BQ4)*0.1+(BR4)*0.25+(BS4)*0.25</f>
        <v>0.49207633939473139</v>
      </c>
      <c r="BV4" s="14">
        <f>'9'!BV4</f>
        <v>0.37197063254371937</v>
      </c>
      <c r="BW4" s="14">
        <f>'9'!BW4</f>
        <v>0.48210415448606864</v>
      </c>
      <c r="BX4" s="14">
        <f>'9'!BX4</f>
        <v>0.19211680183884083</v>
      </c>
      <c r="BY4" s="14">
        <f>'9'!BY4</f>
        <v>0.3108956290239695</v>
      </c>
      <c r="BZ4" s="14">
        <f>'9'!BZ4</f>
        <v>0.64342334839386961</v>
      </c>
      <c r="CA4" s="14">
        <f>'9'!CA4</f>
        <v>0.73493418052259052</v>
      </c>
      <c r="CB4" s="14">
        <f>(BV4)*0.4+(BX4)*0.1+(BZ4)*0.25+(CA4)*0.25</f>
        <v>0.51258931543048691</v>
      </c>
      <c r="CC4" s="14">
        <f>(BW4)*0.4+(BY4)*0.1+(BZ4)*0.25+(CA4)*0.25</f>
        <v>0.56852060692593942</v>
      </c>
      <c r="CD4" s="14">
        <f>'1'!EG4</f>
        <v>0.20104570500469102</v>
      </c>
      <c r="CE4" s="14">
        <f>'1'!EI4</f>
        <v>0.2717029699348732</v>
      </c>
      <c r="CF4" s="14">
        <f>'2'!DB4</f>
        <v>0.17339360512764015</v>
      </c>
      <c r="CG4" s="14">
        <f>'2'!DD4</f>
        <v>0.27860014423513668</v>
      </c>
      <c r="CH4" s="14">
        <f>'3'!CF4</f>
        <v>0.68883653849288717</v>
      </c>
      <c r="CI4" s="14">
        <f>'8'!CV4</f>
        <v>0.861767966617347</v>
      </c>
      <c r="CJ4" s="14">
        <f t="shared" ref="CJ4:CJ25" si="4">(CD4)*0.4+(CF4)*0.1+(CH4)*0.25+(CI4)*0.25</f>
        <v>0.48540876879219896</v>
      </c>
      <c r="CK4" s="14">
        <f>(CE4)*0.4+(CG4)*0.1+(CH4)*0.25+(CI4)*0.25</f>
        <v>0.52419232867502152</v>
      </c>
      <c r="CL4" s="14">
        <f>'9'!CL4</f>
        <v>0.14741033539052806</v>
      </c>
      <c r="CM4" s="14">
        <f>'9'!CM4</f>
        <v>0.19159316291322945</v>
      </c>
      <c r="CN4" s="14">
        <f>'9'!CN4</f>
        <v>8.3333333333333329E-2</v>
      </c>
      <c r="CO4" s="14">
        <f>'9'!CO4</f>
        <v>8.3333333333333051E-2</v>
      </c>
      <c r="CP4" s="14">
        <f>'9'!CP4</f>
        <v>0.47444597891633805</v>
      </c>
      <c r="CQ4" s="14">
        <f>'9'!CQ4</f>
        <v>0.7190666924132435</v>
      </c>
      <c r="CR4" s="14">
        <f>(CL4)*0.4+(CN4)*0.1+(CP4)*0.25+(CQ4)*0.25</f>
        <v>0.36567563532193992</v>
      </c>
      <c r="CS4" s="14">
        <f>(CM4)*0.4+(CO4)*0.1+(CP4)*0.25+(CQ4)*0.25</f>
        <v>0.38334876633102044</v>
      </c>
      <c r="CT4" s="14">
        <f>'1'!FE4</f>
        <v>0.22018578227378499</v>
      </c>
      <c r="CU4" s="14">
        <f>'1'!FG4</f>
        <v>0.2983666152758308</v>
      </c>
      <c r="CV4" s="14">
        <f>'2'!DT4</f>
        <v>0.12187726832151054</v>
      </c>
      <c r="CW4" s="14">
        <f>'2'!DV4</f>
        <v>0.17667973576052365</v>
      </c>
      <c r="CX4" s="14">
        <f>'3'!CT4</f>
        <v>0.73905257369464539</v>
      </c>
      <c r="CY4" s="14">
        <f>'8'!DN4</f>
        <v>0.85374226525832297</v>
      </c>
      <c r="CZ4" s="14">
        <f t="shared" ref="CZ4:CZ25" si="5">(CT4)*0.4+(CV4)*0.1+(CX4)*0.25+(CY4)*0.25</f>
        <v>0.49846074947990715</v>
      </c>
      <c r="DA4" s="14">
        <f>(CU4)*0.4+(CW4)*0.1+(CX4)*0.25+(CY4)*0.25</f>
        <v>0.53521332942462674</v>
      </c>
      <c r="DB4" s="14">
        <f>'1'!FQ4</f>
        <v>0.10239024837270232</v>
      </c>
      <c r="DC4" s="14">
        <f>'1'!FS4</f>
        <v>0.1171680741736004</v>
      </c>
      <c r="DD4" s="14">
        <f>'2'!EC4</f>
        <v>0.12196808473919811</v>
      </c>
      <c r="DE4" s="14">
        <f>'2'!EE4</f>
        <v>0.17687970709716533</v>
      </c>
      <c r="DF4" s="14">
        <f>'3'!DA4</f>
        <v>0.62953502646237036</v>
      </c>
      <c r="DG4" s="14">
        <f>'8'!DW4</f>
        <v>0.7833448865739272</v>
      </c>
      <c r="DH4" s="14">
        <f t="shared" ref="DH4:DH25" si="6">(DB4)*0.4+(DD4)*0.1+(DF4)*0.25+(DG4)*0.25</f>
        <v>0.40637288608207511</v>
      </c>
      <c r="DI4" s="14">
        <f>(DC4)*0.4+(DE4)*0.1+(DF4)*0.25+(DG4)*0.25</f>
        <v>0.4177751786382311</v>
      </c>
      <c r="DJ4" s="14">
        <f>'1'!GC4</f>
        <v>0.37142307096120258</v>
      </c>
      <c r="DK4" s="14">
        <f>'1'!GE4</f>
        <v>0.48151497588455688</v>
      </c>
      <c r="DL4" s="14">
        <f>'2'!EL4</f>
        <v>0.25567470088770616</v>
      </c>
      <c r="DM4" s="14">
        <f>'2'!EN4</f>
        <v>0.40677724925337672</v>
      </c>
      <c r="DN4" s="14">
        <f>'3'!DH4</f>
        <v>0.29459438878806365</v>
      </c>
      <c r="DO4" s="14">
        <f>'8'!EF4</f>
        <v>0.29666461723863291</v>
      </c>
      <c r="DP4" s="14">
        <f t="shared" ref="DP4:DP25" si="7">(DJ4)*0.4+(DL4)*0.1+(DN4)*0.25+(DO4)*0.25</f>
        <v>0.32195144997992575</v>
      </c>
      <c r="DQ4" s="14">
        <f>(DK4)*0.4+(DM4)*0.1+(DN4)*0.25+(DO4)*0.25</f>
        <v>0.38109846678583459</v>
      </c>
    </row>
    <row r="5" spans="1:179" ht="12.75" customHeight="1">
      <c r="A5" s="6">
        <v>1981</v>
      </c>
      <c r="B5" s="14">
        <f>'1'!Q5</f>
        <v>0.36282264750566179</v>
      </c>
      <c r="C5" s="14">
        <f>'1'!S5</f>
        <v>0.47220059025072436</v>
      </c>
      <c r="D5" s="14">
        <f>'2'!P5</f>
        <v>0.18240893965209798</v>
      </c>
      <c r="E5" s="14">
        <f>'2'!R5</f>
        <v>0.29442006545363936</v>
      </c>
      <c r="F5" s="14">
        <f>'3'!N5</f>
        <v>0.5522488717518621</v>
      </c>
      <c r="G5" s="14">
        <f>'8'!J5</f>
        <v>0.6883787831657846</v>
      </c>
      <c r="H5" s="14">
        <f>(B5)*0.4+(D5)*0.1+(F5)*0.25+(G5)*0.25</f>
        <v>0.47352686669688621</v>
      </c>
      <c r="I5" s="14">
        <f>(C5)*0.4+(E5)*0.1+(F5)*0.25+(G5)*0.25</f>
        <v>0.52847915637506537</v>
      </c>
      <c r="J5" s="14">
        <f>'1'!AC5</f>
        <v>0.19247314357116471</v>
      </c>
      <c r="K5" s="14">
        <f>'1'!AE5</f>
        <v>0.25945125102369176</v>
      </c>
      <c r="L5" s="14">
        <f>'2'!Y5</f>
        <v>0.16669337831054673</v>
      </c>
      <c r="M5" s="14">
        <f>'2'!AA5</f>
        <v>0.26649806481939237</v>
      </c>
      <c r="N5" s="14">
        <f>'3'!U5</f>
        <v>0.54742096868667223</v>
      </c>
      <c r="O5" s="14">
        <f>'8'!S5</f>
        <v>0.60168600500467795</v>
      </c>
      <c r="P5" s="14">
        <f t="shared" si="0"/>
        <v>0.38093533868235813</v>
      </c>
      <c r="Q5" s="14">
        <f t="shared" ref="Q5:Q25" si="8">(K5)*0.4+(M5)*0.1+(N5)*0.25+(O5)*0.25</f>
        <v>0.41770705031425348</v>
      </c>
      <c r="R5" s="14">
        <f>'9'!R5</f>
        <v>0.30259691609449352</v>
      </c>
      <c r="S5" s="14">
        <f>'9'!S5</f>
        <v>0.4035744126737002</v>
      </c>
      <c r="T5" s="14">
        <f>'9'!T5</f>
        <v>0.14638407092191777</v>
      </c>
      <c r="U5" s="14">
        <f>'9'!U5</f>
        <v>0.22784760362957168</v>
      </c>
      <c r="V5" s="14">
        <f>'9'!V5</f>
        <v>0.79191755172987288</v>
      </c>
      <c r="W5" s="14">
        <f>'9'!W5</f>
        <v>0.73852580745480578</v>
      </c>
      <c r="X5" s="14">
        <f t="shared" ref="X5:X25" si="9">(R5)*0.4+(T5)*0.1+(V5)*0.25+(W5)*0.25</f>
        <v>0.51828801332615893</v>
      </c>
      <c r="Y5" s="14">
        <f t="shared" ref="Y5:Y25" si="10">(S5)*0.4+(U5)*0.1+(V5)*0.25+(W5)*0.25</f>
        <v>0.56682536522860694</v>
      </c>
      <c r="Z5" s="14">
        <f>'1'!BA5</f>
        <v>0.25838740373442809</v>
      </c>
      <c r="AA5" s="14">
        <f>'1'!BC5</f>
        <v>0.34894688254646949</v>
      </c>
      <c r="AB5" s="14">
        <f>'2'!AQ5</f>
        <v>0.12153023360403849</v>
      </c>
      <c r="AC5" s="14">
        <f>'2'!AS5</f>
        <v>0.17591482706235767</v>
      </c>
      <c r="AD5" s="14">
        <f>'3'!AI5</f>
        <v>0.48851950010516165</v>
      </c>
      <c r="AE5" s="14">
        <f>'8'!AK5</f>
        <v>0.63218870639475155</v>
      </c>
      <c r="AF5" s="14">
        <f t="shared" si="2"/>
        <v>0.39568503647915337</v>
      </c>
      <c r="AG5" s="14">
        <f t="shared" ref="AG5:AG25" si="11">(AA5)*0.4+(AC5)*0.1+(AD5)*0.25+(AE5)*0.25</f>
        <v>0.43734728734980183</v>
      </c>
      <c r="AH5" s="14">
        <f>'9'!AH5</f>
        <v>0.21189150756737393</v>
      </c>
      <c r="AI5" s="14">
        <f>'9'!AI5</f>
        <v>0.28692643713521931</v>
      </c>
      <c r="AJ5" s="14">
        <f>'9'!AJ5</f>
        <v>0.13252646145026686</v>
      </c>
      <c r="AK5" s="14">
        <f>'9'!AK5</f>
        <v>0.19958227256459371</v>
      </c>
      <c r="AL5" s="14">
        <f>'9'!AL5</f>
        <v>0.54942104615421949</v>
      </c>
      <c r="AM5" s="14">
        <f>'9'!AM5</f>
        <v>0.71949429600651826</v>
      </c>
      <c r="AN5" s="14">
        <f t="shared" ref="AN5:AN25" si="12">(AH5)*0.4+(AJ5)*0.1+(AL5)*0.25+(AM5)*0.25</f>
        <v>0.41523808471216073</v>
      </c>
      <c r="AO5" s="14">
        <f t="shared" ref="AO5:AO25" si="13">(AI5)*0.4+(AK5)*0.1+(AL5)*0.25+(AM5)*0.25</f>
        <v>0.45195763765073155</v>
      </c>
      <c r="AP5" s="14">
        <f>'9'!AP5</f>
        <v>9.2564499912314385E-2</v>
      </c>
      <c r="AQ5" s="14">
        <f>'9'!AQ5</f>
        <v>9.9910615523688975E-2</v>
      </c>
      <c r="AR5" s="14">
        <f>'9'!AR5</f>
        <v>0.18186956818902175</v>
      </c>
      <c r="AS5" s="14">
        <f>'9'!AS5</f>
        <v>0.29348800628114863</v>
      </c>
      <c r="AT5" s="14">
        <f>'9'!AT5</f>
        <v>0.82338361785678282</v>
      </c>
      <c r="AU5" s="14">
        <f>'9'!AU5</f>
        <v>0.7641847241147568</v>
      </c>
      <c r="AV5" s="14">
        <f t="shared" ref="AV5:AV25" si="14">(AP5)*0.4+(AR5)*0.1+(AT5)*0.25+(AU5)*0.25</f>
        <v>0.45210484227671283</v>
      </c>
      <c r="AW5" s="14">
        <f t="shared" ref="AW5:AW25" si="15">(AQ5)*0.4+(AS5)*0.1+(AT5)*0.25+(AU5)*0.25</f>
        <v>0.46620513233047534</v>
      </c>
      <c r="AX5" s="14">
        <f>'9'!AX5</f>
        <v>0.23308065972599226</v>
      </c>
      <c r="AY5" s="14">
        <f>'9'!AY5</f>
        <v>0.31581802161583733</v>
      </c>
      <c r="AZ5" s="14">
        <f>'9'!AZ5</f>
        <v>0.17715422416692511</v>
      </c>
      <c r="BA5" s="14">
        <f>'9'!BA5</f>
        <v>0.28526223583459159</v>
      </c>
      <c r="BB5" s="14">
        <f>'9'!BB5</f>
        <v>0.32036812303224382</v>
      </c>
      <c r="BC5" s="14">
        <f>'9'!BC5</f>
        <v>0.72501435863600239</v>
      </c>
      <c r="BD5" s="14">
        <f t="shared" ref="BD5:BD25" si="16">(AX5)*0.4+(AZ5)*0.1+(BB5)*0.25+(BC5)*0.25</f>
        <v>0.37229330672415095</v>
      </c>
      <c r="BE5" s="14">
        <f t="shared" ref="BE5:BE25" si="17">(AY5)*0.4+(BA5)*0.1+(BB5)*0.25+(BC5)*0.25</f>
        <v>0.41619905264685564</v>
      </c>
      <c r="BF5" s="14">
        <f>'1'!CW5</f>
        <v>0.23117577198283598</v>
      </c>
      <c r="BG5" s="14">
        <f>'1'!CY5</f>
        <v>0.31326505585691716</v>
      </c>
      <c r="BH5" s="14">
        <f>'2'!CA5</f>
        <v>0.1918440779575529</v>
      </c>
      <c r="BI5" s="14">
        <f>'2'!CC5</f>
        <v>0.31044036220381399</v>
      </c>
      <c r="BJ5" s="14">
        <f>'3'!BK5</f>
        <v>0.77675637267007969</v>
      </c>
      <c r="BK5" s="14">
        <f>'8'!BU5</f>
        <v>0.70074505831254996</v>
      </c>
      <c r="BL5" s="14">
        <f t="shared" si="3"/>
        <v>0.48103007433454714</v>
      </c>
      <c r="BM5" s="14">
        <f t="shared" ref="BM5:BM25" si="18">(BG5)*0.4+(BI5)*0.1+(BJ5)*0.25+(BK5)*0.25</f>
        <v>0.52572541630880565</v>
      </c>
      <c r="BN5" s="14">
        <f>'9'!BN5</f>
        <v>0.27887830095550176</v>
      </c>
      <c r="BO5" s="14">
        <f>'9'!BO5</f>
        <v>0.3747542955764494</v>
      </c>
      <c r="BP5" s="14">
        <f>'9'!BP5</f>
        <v>0.14538858223828932</v>
      </c>
      <c r="BQ5" s="14">
        <f>'9'!BQ5</f>
        <v>0.22587128473877158</v>
      </c>
      <c r="BR5" s="14">
        <f>'9'!BR5</f>
        <v>0.57048338729872472</v>
      </c>
      <c r="BS5" s="14">
        <f>'9'!BS5</f>
        <v>0.73807773213824934</v>
      </c>
      <c r="BT5" s="14">
        <f t="shared" ref="BT5:BT25" si="19">(BN5)*0.4+(BP5)*0.1+(BR5)*0.25+(BS5)*0.25</f>
        <v>0.4532304584652731</v>
      </c>
      <c r="BU5" s="14">
        <f t="shared" ref="BU5:BU25" si="20">(BO5)*0.4+(BQ5)*0.1+(BR5)*0.25+(BS5)*0.25</f>
        <v>0.4996291265637004</v>
      </c>
      <c r="BV5" s="14">
        <f>'9'!BV5</f>
        <v>0.35127753528693517</v>
      </c>
      <c r="BW5" s="14">
        <f>'9'!BW5</f>
        <v>0.45951527126046554</v>
      </c>
      <c r="BX5" s="14">
        <f>'9'!BX5</f>
        <v>0.19599710349331173</v>
      </c>
      <c r="BY5" s="14">
        <f>'9'!BY5</f>
        <v>0.31732712842995114</v>
      </c>
      <c r="BZ5" s="14">
        <f>'9'!BZ5</f>
        <v>0.64342334839386961</v>
      </c>
      <c r="CA5" s="14">
        <f>'9'!CA5</f>
        <v>0.7282593739960862</v>
      </c>
      <c r="CB5" s="14">
        <f t="shared" ref="CB5:CB25" si="21">(BV5)*0.4+(BX5)*0.1+(BZ5)*0.25+(CA5)*0.25</f>
        <v>0.50303140506159416</v>
      </c>
      <c r="CC5" s="14">
        <f t="shared" ref="CC5:CC25" si="22">(BW5)*0.4+(BY5)*0.1+(BZ5)*0.25+(CA5)*0.25</f>
        <v>0.55845950194467031</v>
      </c>
      <c r="CD5" s="14">
        <f>'1'!EG5</f>
        <v>0.20714931472078557</v>
      </c>
      <c r="CE5" s="14">
        <f>'1'!EI5</f>
        <v>0.28030756250275862</v>
      </c>
      <c r="CF5" s="14">
        <f>'2'!DB5</f>
        <v>0.18576426703640456</v>
      </c>
      <c r="CG5" s="14">
        <f>'2'!DD5</f>
        <v>0.30017821970353165</v>
      </c>
      <c r="CH5" s="14">
        <f>'3'!CF5</f>
        <v>0.70232131758683569</v>
      </c>
      <c r="CI5" s="14">
        <f>'8'!CV5</f>
        <v>0.86137849579035297</v>
      </c>
      <c r="CJ5" s="14">
        <f t="shared" si="4"/>
        <v>0.49236110593625187</v>
      </c>
      <c r="CK5" s="14">
        <f t="shared" ref="CK5:CK25" si="23">(CE5)*0.4+(CG5)*0.1+(CH5)*0.25+(CI5)*0.25</f>
        <v>0.53306580031575379</v>
      </c>
      <c r="CL5" s="14">
        <f>'9'!CL5</f>
        <v>0.14888286299583148</v>
      </c>
      <c r="CM5" s="14">
        <f>'9'!CM5</f>
        <v>0.19390881627575424</v>
      </c>
      <c r="CN5" s="14">
        <f>'9'!CN5</f>
        <v>8.6909552586927924E-2</v>
      </c>
      <c r="CO5" s="14">
        <f>'9'!CO5</f>
        <v>9.2793676409678005E-2</v>
      </c>
      <c r="CP5" s="14">
        <f>'9'!CP5</f>
        <v>0.48656972016192085</v>
      </c>
      <c r="CQ5" s="14">
        <f>'9'!CQ5</f>
        <v>0.70335431585827013</v>
      </c>
      <c r="CR5" s="14">
        <f t="shared" ref="CR5:CR25" si="24">(CL5)*0.4+(CN5)*0.1+(CP5)*0.25+(CQ5)*0.25</f>
        <v>0.36572510946207315</v>
      </c>
      <c r="CS5" s="14">
        <f t="shared" ref="CS5:CS25" si="25">(CM5)*0.4+(CO5)*0.1+(CP5)*0.25+(CQ5)*0.25</f>
        <v>0.38432390315631726</v>
      </c>
      <c r="CT5" s="14">
        <f>'1'!FE5</f>
        <v>0.23034272832190456</v>
      </c>
      <c r="CU5" s="14">
        <f>'1'!FG5</f>
        <v>0.31214590071599096</v>
      </c>
      <c r="CV5" s="14">
        <f>'2'!DT5</f>
        <v>0.1257549640849624</v>
      </c>
      <c r="CW5" s="14">
        <f>'2'!DV5</f>
        <v>0.18514536799283093</v>
      </c>
      <c r="CX5" s="14">
        <f>'3'!CT5</f>
        <v>0.7376952639941895</v>
      </c>
      <c r="CY5" s="14">
        <f>'8'!DN5</f>
        <v>0.84577197664972581</v>
      </c>
      <c r="CZ5" s="14">
        <f t="shared" si="5"/>
        <v>0.50057939789823691</v>
      </c>
      <c r="DA5" s="14">
        <f t="shared" ref="DA5:DA25" si="26">(CU5)*0.4+(CW5)*0.1+(CX5)*0.25+(CY5)*0.25</f>
        <v>0.53923970724665837</v>
      </c>
      <c r="DB5" s="14">
        <f>'1'!FQ5</f>
        <v>0.11219196556089282</v>
      </c>
      <c r="DC5" s="14">
        <f>'1'!FS5</f>
        <v>0.13400239964984759</v>
      </c>
      <c r="DD5" s="14">
        <f>'2'!EC5</f>
        <v>0.12657188453936905</v>
      </c>
      <c r="DE5" s="14">
        <f>'2'!EE5</f>
        <v>0.18691008962876793</v>
      </c>
      <c r="DF5" s="14">
        <f>'3'!DA5</f>
        <v>0.59973466332984726</v>
      </c>
      <c r="DG5" s="14">
        <f>'8'!DW5</f>
        <v>0.75899320105213053</v>
      </c>
      <c r="DH5" s="14">
        <f t="shared" si="6"/>
        <v>0.39721594077378847</v>
      </c>
      <c r="DI5" s="14">
        <f t="shared" ref="DI5:DI25" si="27">(DC5)*0.4+(DE5)*0.1+(DF5)*0.25+(DG5)*0.25</f>
        <v>0.41197393491831025</v>
      </c>
      <c r="DJ5" s="14">
        <f>'1'!GC5</f>
        <v>0.3755347342686568</v>
      </c>
      <c r="DK5" s="14">
        <f>'1'!GE5</f>
        <v>0.4859280469005815</v>
      </c>
      <c r="DL5" s="14">
        <f>'2'!EL5</f>
        <v>0.26046724809657029</v>
      </c>
      <c r="DM5" s="14">
        <f>'2'!EN5</f>
        <v>0.4132913369677727</v>
      </c>
      <c r="DN5" s="14">
        <f>'3'!DH5</f>
        <v>0.27104641903315435</v>
      </c>
      <c r="DO5" s="14">
        <f>'8'!EF5</f>
        <v>0.30847612374030231</v>
      </c>
      <c r="DP5" s="14">
        <f t="shared" si="7"/>
        <v>0.3211412542104839</v>
      </c>
      <c r="DQ5" s="14">
        <f t="shared" ref="DQ5:DQ25" si="28">(DK5)*0.4+(DM5)*0.1+(DN5)*0.25+(DO5)*0.25</f>
        <v>0.380580988150374</v>
      </c>
      <c r="FW5" s="8">
        <f>'[1]1'!$CN19</f>
        <v>17319.597888179673</v>
      </c>
    </row>
    <row r="6" spans="1:179" ht="12.75" customHeight="1">
      <c r="A6" s="6">
        <v>1982</v>
      </c>
      <c r="B6" s="14">
        <f>'1'!Q6</f>
        <v>0.36905124856082944</v>
      </c>
      <c r="C6" s="14">
        <f>'1'!S6</f>
        <v>0.47895760973295909</v>
      </c>
      <c r="D6" s="14">
        <f>'2'!P6</f>
        <v>0.19812495865170532</v>
      </c>
      <c r="E6" s="14">
        <f>'2'!R6</f>
        <v>0.32081800785164183</v>
      </c>
      <c r="F6" s="14">
        <f>'3'!N6</f>
        <v>0.56631910926407558</v>
      </c>
      <c r="G6" s="14">
        <f>'8'!J6</f>
        <v>0.63565455763477741</v>
      </c>
      <c r="H6" s="14">
        <f t="shared" ref="H6:H35" si="29">(B6)*0.4+(D6)*0.1+(F6)*0.25+(G6)*0.25</f>
        <v>0.46792641201421553</v>
      </c>
      <c r="I6" s="14">
        <f t="shared" ref="I6:I35" si="30">(C6)*0.4+(E6)*0.1+(F6)*0.25+(G6)*0.25</f>
        <v>0.5241582614030611</v>
      </c>
      <c r="J6" s="14">
        <f>'1'!AC6</f>
        <v>0.19642140218207213</v>
      </c>
      <c r="K6" s="14">
        <f>'1'!AE6</f>
        <v>0.26511850447741142</v>
      </c>
      <c r="L6" s="14">
        <f>'2'!Y6</f>
        <v>0.17124745266576666</v>
      </c>
      <c r="M6" s="14">
        <f>'2'!AA6</f>
        <v>0.27475659643336786</v>
      </c>
      <c r="N6" s="14">
        <f>'3'!U6</f>
        <v>0.54314143428305717</v>
      </c>
      <c r="O6" s="14">
        <f>'8'!S6</f>
        <v>0.57731645445732149</v>
      </c>
      <c r="P6" s="14">
        <f t="shared" si="0"/>
        <v>0.37580777832450019</v>
      </c>
      <c r="Q6" s="14">
        <f t="shared" si="8"/>
        <v>0.41363753361939604</v>
      </c>
      <c r="R6" s="14">
        <f>'9'!R6</f>
        <v>0.31525887071635289</v>
      </c>
      <c r="S6" s="14">
        <f>'9'!S6</f>
        <v>0.41852468304857499</v>
      </c>
      <c r="T6" s="14">
        <f>'9'!T6</f>
        <v>0.15028194722397967</v>
      </c>
      <c r="U6" s="14">
        <f>'9'!U6</f>
        <v>0.2355091435416504</v>
      </c>
      <c r="V6" s="14">
        <f>'9'!V6</f>
        <v>0.79191755172987288</v>
      </c>
      <c r="W6" s="14">
        <f>'9'!W6</f>
        <v>0.72381788833477068</v>
      </c>
      <c r="X6" s="14">
        <f t="shared" si="9"/>
        <v>0.52006560302509997</v>
      </c>
      <c r="Y6" s="14">
        <f t="shared" si="10"/>
        <v>0.56989464758975594</v>
      </c>
      <c r="Z6" s="14">
        <f>'1'!BA6</f>
        <v>0.2545689375311011</v>
      </c>
      <c r="AA6" s="14">
        <f>'1'!BC6</f>
        <v>0.34403952249189595</v>
      </c>
      <c r="AB6" s="14">
        <f>'2'!AQ6</f>
        <v>0.12991258285398308</v>
      </c>
      <c r="AC6" s="14">
        <f>'2'!AS6</f>
        <v>0.19406042088078146</v>
      </c>
      <c r="AD6" s="14">
        <f>'3'!AI6</f>
        <v>0.48408722125066073</v>
      </c>
      <c r="AE6" s="14">
        <f>'8'!AK6</f>
        <v>0.60093327101330685</v>
      </c>
      <c r="AF6" s="14">
        <f t="shared" si="2"/>
        <v>0.38607395636383063</v>
      </c>
      <c r="AG6" s="14">
        <f t="shared" si="11"/>
        <v>0.42827697415082844</v>
      </c>
      <c r="AH6" s="14">
        <f>'9'!AH6</f>
        <v>0.22473585990098194</v>
      </c>
      <c r="AI6" s="14">
        <f>'9'!AI6</f>
        <v>0.30457025499255064</v>
      </c>
      <c r="AJ6" s="14">
        <f>'9'!AJ6</f>
        <v>0.1404206988019335</v>
      </c>
      <c r="AK6" s="14">
        <f>'9'!AK6</f>
        <v>0.21588608659856476</v>
      </c>
      <c r="AL6" s="14">
        <f>'9'!AL6</f>
        <v>0.54942104615421949</v>
      </c>
      <c r="AM6" s="14">
        <f>'9'!AM6</f>
        <v>0.71681892164437411</v>
      </c>
      <c r="AN6" s="14">
        <f t="shared" si="12"/>
        <v>0.42049640579023451</v>
      </c>
      <c r="AO6" s="14">
        <f t="shared" si="13"/>
        <v>0.45997670260652512</v>
      </c>
      <c r="AP6" s="14">
        <f>'9'!AP6</f>
        <v>0.11262722148299061</v>
      </c>
      <c r="AQ6" s="14">
        <f>'9'!AQ6</f>
        <v>0.13474138812815498</v>
      </c>
      <c r="AR6" s="14">
        <f>'9'!AR6</f>
        <v>0.18939350016840625</v>
      </c>
      <c r="AS6" s="14">
        <f>'9'!AS6</f>
        <v>0.30633018630355685</v>
      </c>
      <c r="AT6" s="14">
        <f>'9'!AT6</f>
        <v>0.82338361785678282</v>
      </c>
      <c r="AU6" s="14">
        <f>'9'!AU6</f>
        <v>0.76567388791652524</v>
      </c>
      <c r="AV6" s="14">
        <f t="shared" si="14"/>
        <v>0.4612546150533639</v>
      </c>
      <c r="AW6" s="14">
        <f t="shared" si="15"/>
        <v>0.48179395032494471</v>
      </c>
      <c r="AX6" s="14">
        <f>'9'!AX6</f>
        <v>0.2630866116067509</v>
      </c>
      <c r="AY6" s="14">
        <f>'9'!AY6</f>
        <v>0.35494306898838973</v>
      </c>
      <c r="AZ6" s="14">
        <f>'9'!AZ6</f>
        <v>0.18128596554873222</v>
      </c>
      <c r="BA6" s="14">
        <f>'9'!BA6</f>
        <v>0.29247748565257448</v>
      </c>
      <c r="BB6" s="14">
        <f>'9'!BB6</f>
        <v>0.27446027099881171</v>
      </c>
      <c r="BC6" s="14">
        <f>'9'!BC6</f>
        <v>0.71669850618837383</v>
      </c>
      <c r="BD6" s="14">
        <f t="shared" si="16"/>
        <v>0.37115293549437001</v>
      </c>
      <c r="BE6" s="14">
        <f t="shared" si="17"/>
        <v>0.4190146704574097</v>
      </c>
      <c r="BF6" s="14">
        <f>'1'!CW6</f>
        <v>0.22577966113482348</v>
      </c>
      <c r="BG6" s="14">
        <f>'1'!CY6</f>
        <v>0.30598629219667411</v>
      </c>
      <c r="BH6" s="14">
        <f>'2'!CA6</f>
        <v>0.18222731336988407</v>
      </c>
      <c r="BI6" s="14">
        <f>'2'!CC6</f>
        <v>0.2941064073273813</v>
      </c>
      <c r="BJ6" s="14">
        <f>'3'!BK6</f>
        <v>0.76178178901703741</v>
      </c>
      <c r="BK6" s="14">
        <f>'8'!BU6</f>
        <v>0.69136735427058793</v>
      </c>
      <c r="BL6" s="14">
        <f t="shared" si="3"/>
        <v>0.47182188161282412</v>
      </c>
      <c r="BM6" s="14">
        <f t="shared" si="18"/>
        <v>0.51509244343331417</v>
      </c>
      <c r="BN6" s="14">
        <f>'9'!BN6</f>
        <v>0.28842945810510967</v>
      </c>
      <c r="BO6" s="14">
        <f>'9'!BO6</f>
        <v>0.38649120342703414</v>
      </c>
      <c r="BP6" s="14">
        <f>'9'!BP6</f>
        <v>0.15125562820533728</v>
      </c>
      <c r="BQ6" s="14">
        <f>'9'!BQ6</f>
        <v>0.23740417767226735</v>
      </c>
      <c r="BR6" s="14">
        <f>'9'!BR6</f>
        <v>0.57048338729872472</v>
      </c>
      <c r="BS6" s="14">
        <f>'9'!BS6</f>
        <v>0.73223832406349043</v>
      </c>
      <c r="BT6" s="14">
        <f t="shared" si="19"/>
        <v>0.45617777390313141</v>
      </c>
      <c r="BU6" s="14">
        <f t="shared" si="20"/>
        <v>0.50401732697859414</v>
      </c>
      <c r="BV6" s="14">
        <f>'9'!BV6</f>
        <v>0.34874611473364286</v>
      </c>
      <c r="BW6" s="14">
        <f>'9'!BW6</f>
        <v>0.45670538122959381</v>
      </c>
      <c r="BX6" s="14">
        <f>'9'!BX6</f>
        <v>0.19982011887755399</v>
      </c>
      <c r="BY6" s="14">
        <f>'9'!BY6</f>
        <v>0.32358109882967029</v>
      </c>
      <c r="BZ6" s="14">
        <f>'9'!BZ6</f>
        <v>0.64342334839386961</v>
      </c>
      <c r="CA6" s="14">
        <f>'9'!CA6</f>
        <v>0.71294101799025544</v>
      </c>
      <c r="CB6" s="14">
        <f t="shared" si="21"/>
        <v>0.49857154937724379</v>
      </c>
      <c r="CC6" s="14">
        <f t="shared" si="22"/>
        <v>0.55413135397083579</v>
      </c>
      <c r="CD6" s="14">
        <f>'1'!EG6</f>
        <v>0.21273551923400477</v>
      </c>
      <c r="CE6" s="14">
        <f>'1'!EI6</f>
        <v>0.28809845402467671</v>
      </c>
      <c r="CF6" s="14">
        <f>'2'!DB6</f>
        <v>0.1948888027020943</v>
      </c>
      <c r="CG6" s="14">
        <f>'2'!DD6</f>
        <v>0.31549885989784654</v>
      </c>
      <c r="CH6" s="14">
        <f>'3'!CF6</f>
        <v>0.71492416354784427</v>
      </c>
      <c r="CI6" s="14">
        <f>'8'!CV6</f>
        <v>0.85131207672389797</v>
      </c>
      <c r="CJ6" s="14">
        <f t="shared" si="4"/>
        <v>0.49614214803174694</v>
      </c>
      <c r="CK6" s="14">
        <f t="shared" si="23"/>
        <v>0.53834832766759089</v>
      </c>
      <c r="CL6" s="14">
        <f>'9'!CL6</f>
        <v>0.15494381726648904</v>
      </c>
      <c r="CM6" s="14">
        <f>'9'!CM6</f>
        <v>0.20336666517252172</v>
      </c>
      <c r="CN6" s="14">
        <f>'9'!CN6</f>
        <v>9.0650375175768599E-2</v>
      </c>
      <c r="CO6" s="14">
        <f>'9'!CO6</f>
        <v>0.10249528438392957</v>
      </c>
      <c r="CP6" s="14">
        <f>'9'!CP6</f>
        <v>0.4983508496300243</v>
      </c>
      <c r="CQ6" s="14">
        <f>'9'!CQ6</f>
        <v>0.69790596743828059</v>
      </c>
      <c r="CR6" s="14">
        <f t="shared" si="24"/>
        <v>0.3701067686912487</v>
      </c>
      <c r="CS6" s="14">
        <f t="shared" si="25"/>
        <v>0.39066039877447789</v>
      </c>
      <c r="CT6" s="14">
        <f>'1'!FE6</f>
        <v>0.23321907782707429</v>
      </c>
      <c r="CU6" s="14">
        <f>'1'!FG6</f>
        <v>0.31600319909393254</v>
      </c>
      <c r="CV6" s="14">
        <f>'2'!DT6</f>
        <v>0.12912929379491561</v>
      </c>
      <c r="CW6" s="14">
        <f>'2'!DV6</f>
        <v>0.19239335743721117</v>
      </c>
      <c r="CX6" s="14">
        <f>'3'!CT6</f>
        <v>0.72528959388930425</v>
      </c>
      <c r="CY6" s="14">
        <f>'8'!DN6</f>
        <v>0.83827399181946372</v>
      </c>
      <c r="CZ6" s="14">
        <f t="shared" si="5"/>
        <v>0.49709145693751328</v>
      </c>
      <c r="DA6" s="14">
        <f t="shared" si="26"/>
        <v>0.53653151180848613</v>
      </c>
      <c r="DB6" s="14">
        <f>'1'!FQ6</f>
        <v>0.11565545496959269</v>
      </c>
      <c r="DC6" s="14">
        <f>'1'!FS6</f>
        <v>0.13986305015490125</v>
      </c>
      <c r="DD6" s="14">
        <f>'2'!EC6</f>
        <v>0.13067818593636932</v>
      </c>
      <c r="DE6" s="14">
        <f>'2'!EE6</f>
        <v>0.19568430771425754</v>
      </c>
      <c r="DF6" s="14">
        <f>'3'!DA6</f>
        <v>0.56756084471248813</v>
      </c>
      <c r="DG6" s="14">
        <f>'8'!DW6</f>
        <v>0.74610110317192213</v>
      </c>
      <c r="DH6" s="14">
        <f t="shared" si="6"/>
        <v>0.38774548755257654</v>
      </c>
      <c r="DI6" s="14">
        <f t="shared" si="27"/>
        <v>0.4039291378044888</v>
      </c>
      <c r="DJ6" s="14">
        <f>'1'!GC6</f>
        <v>0.38102767427389961</v>
      </c>
      <c r="DK6" s="14">
        <f>'1'!GE6</f>
        <v>0.49178403922052843</v>
      </c>
      <c r="DL6" s="14">
        <f>'2'!EL6</f>
        <v>0.26579383277777879</v>
      </c>
      <c r="DM6" s="14">
        <f>'2'!EN6</f>
        <v>0.42042978689205929</v>
      </c>
      <c r="DN6" s="14">
        <f>'3'!DH6</f>
        <v>0.24677848560967391</v>
      </c>
      <c r="DO6" s="14">
        <f>'8'!EF6</f>
        <v>0.28627630175592111</v>
      </c>
      <c r="DP6" s="14">
        <f t="shared" si="7"/>
        <v>0.3122541498287365</v>
      </c>
      <c r="DQ6" s="14">
        <f t="shared" si="28"/>
        <v>0.37202029121881608</v>
      </c>
    </row>
    <row r="7" spans="1:179" ht="12.75" customHeight="1">
      <c r="A7" s="6">
        <v>1983</v>
      </c>
      <c r="B7" s="14">
        <f>'1'!Q7</f>
        <v>0.36795773302178014</v>
      </c>
      <c r="C7" s="14">
        <f>'1'!S7</f>
        <v>0.47777565243819664</v>
      </c>
      <c r="D7" s="14">
        <f>'2'!P7</f>
        <v>0.20764080919418595</v>
      </c>
      <c r="E7" s="14">
        <f>'2'!R7</f>
        <v>0.33612816003506185</v>
      </c>
      <c r="F7" s="14">
        <f>'3'!N7</f>
        <v>0.44310089027589661</v>
      </c>
      <c r="G7" s="14">
        <f>'8'!J7</f>
        <v>0.58956085116477897</v>
      </c>
      <c r="H7" s="14">
        <f t="shared" si="29"/>
        <v>0.42611260948829954</v>
      </c>
      <c r="I7" s="14">
        <f t="shared" si="30"/>
        <v>0.48288851233895375</v>
      </c>
      <c r="J7" s="14">
        <f>'1'!AC7</f>
        <v>0.2057299784391308</v>
      </c>
      <c r="K7" s="14">
        <f>'1'!AE7</f>
        <v>0.27831530186558928</v>
      </c>
      <c r="L7" s="14">
        <f>'2'!Y7</f>
        <v>0.17627607296055137</v>
      </c>
      <c r="M7" s="14">
        <f>'2'!AA7</f>
        <v>0.28371474957188803</v>
      </c>
      <c r="N7" s="14">
        <f>'3'!U7</f>
        <v>0.53882844786098039</v>
      </c>
      <c r="O7" s="14">
        <f>'8'!S7</f>
        <v>0.58185154708898201</v>
      </c>
      <c r="P7" s="14">
        <f t="shared" si="0"/>
        <v>0.38008959740919807</v>
      </c>
      <c r="Q7" s="14">
        <f t="shared" si="8"/>
        <v>0.41986759444091515</v>
      </c>
      <c r="R7" s="14">
        <f>'9'!R7</f>
        <v>0.31645688849936465</v>
      </c>
      <c r="S7" s="14">
        <f>'9'!S7</f>
        <v>0.41992413459720757</v>
      </c>
      <c r="T7" s="14">
        <f>'9'!T7</f>
        <v>0.15438700750250814</v>
      </c>
      <c r="U7" s="14">
        <f>'9'!U7</f>
        <v>0.24344877983582627</v>
      </c>
      <c r="V7" s="14">
        <f>'9'!V7</f>
        <v>0.79191755172987288</v>
      </c>
      <c r="W7" s="14">
        <f>'9'!W7</f>
        <v>0.72550692731929456</v>
      </c>
      <c r="X7" s="14">
        <f t="shared" si="9"/>
        <v>0.5213775759122885</v>
      </c>
      <c r="Y7" s="14">
        <f t="shared" si="10"/>
        <v>0.57167065158475749</v>
      </c>
      <c r="Z7" s="14">
        <f>'1'!BA7</f>
        <v>0.26340892811757383</v>
      </c>
      <c r="AA7" s="14">
        <f>'1'!BC7</f>
        <v>0.35535262012999475</v>
      </c>
      <c r="AB7" s="14">
        <f>'2'!AQ7</f>
        <v>0.13625980116648198</v>
      </c>
      <c r="AC7" s="14">
        <f>'2'!AS7</f>
        <v>0.20736122323275366</v>
      </c>
      <c r="AD7" s="14">
        <f>'3'!AI7</f>
        <v>0.46558094704065245</v>
      </c>
      <c r="AE7" s="14">
        <f>'8'!AK7</f>
        <v>0.59477710827093122</v>
      </c>
      <c r="AF7" s="14">
        <f t="shared" si="2"/>
        <v>0.38407906519157364</v>
      </c>
      <c r="AG7" s="14">
        <f t="shared" si="11"/>
        <v>0.42796668420316919</v>
      </c>
      <c r="AH7" s="14">
        <f>'9'!AH7</f>
        <v>0.23000692361271644</v>
      </c>
      <c r="AI7" s="14">
        <f>'9'!AI7</f>
        <v>0.31169429742257587</v>
      </c>
      <c r="AJ7" s="14">
        <f>'9'!AJ7</f>
        <v>0.14748986303073031</v>
      </c>
      <c r="AK7" s="14">
        <f>'9'!AK7</f>
        <v>0.23003347620140663</v>
      </c>
      <c r="AL7" s="14">
        <f>'9'!AL7</f>
        <v>0.54942104615421949</v>
      </c>
      <c r="AM7" s="14">
        <f>'9'!AM7</f>
        <v>0.72799051269913972</v>
      </c>
      <c r="AN7" s="14">
        <f t="shared" si="12"/>
        <v>0.4261046454614994</v>
      </c>
      <c r="AO7" s="14">
        <f t="shared" si="13"/>
        <v>0.46703395630251082</v>
      </c>
      <c r="AP7" s="14">
        <f>'9'!AP7</f>
        <v>0.12429265679641172</v>
      </c>
      <c r="AQ7" s="14">
        <f>'9'!AQ7</f>
        <v>0.15428480055916516</v>
      </c>
      <c r="AR7" s="14">
        <f>'9'!AR7</f>
        <v>0.19633016419980159</v>
      </c>
      <c r="AS7" s="14">
        <f>'9'!AS7</f>
        <v>0.31787520185145651</v>
      </c>
      <c r="AT7" s="14">
        <f>'9'!AT7</f>
        <v>0.82338361785678282</v>
      </c>
      <c r="AU7" s="14">
        <f>'9'!AU7</f>
        <v>0.76263226186155453</v>
      </c>
      <c r="AV7" s="14">
        <f t="shared" si="14"/>
        <v>0.46585404906812922</v>
      </c>
      <c r="AW7" s="14">
        <f t="shared" si="15"/>
        <v>0.49000541033839606</v>
      </c>
      <c r="AX7" s="14">
        <f>'9'!AX7</f>
        <v>0.27102503467986</v>
      </c>
      <c r="AY7" s="14">
        <f>'9'!AY7</f>
        <v>0.36496649524432784</v>
      </c>
      <c r="AZ7" s="14">
        <f>'9'!AZ7</f>
        <v>0.18601283514319958</v>
      </c>
      <c r="BA7" s="14">
        <f>'9'!BA7</f>
        <v>0.30060207728975191</v>
      </c>
      <c r="BB7" s="14">
        <f>'9'!BB7</f>
        <v>0.2252059495732544</v>
      </c>
      <c r="BC7" s="14">
        <f>'9'!BC7</f>
        <v>0.70398335456509709</v>
      </c>
      <c r="BD7" s="14">
        <f t="shared" si="16"/>
        <v>0.35930862342085185</v>
      </c>
      <c r="BE7" s="14">
        <f t="shared" si="17"/>
        <v>0.4083441318612942</v>
      </c>
      <c r="BF7" s="14">
        <f>'1'!CW7</f>
        <v>0.23348965011638564</v>
      </c>
      <c r="BG7" s="14">
        <f>'1'!CY7</f>
        <v>0.31636504416309352</v>
      </c>
      <c r="BH7" s="14">
        <f>'2'!CA7</f>
        <v>0.20588245557469889</v>
      </c>
      <c r="BI7" s="14">
        <f>'2'!CC7</f>
        <v>0.33333539757981495</v>
      </c>
      <c r="BJ7" s="14">
        <f>'3'!BK7</f>
        <v>0.7462300937246108</v>
      </c>
      <c r="BK7" s="14">
        <f>'8'!BU7</f>
        <v>0.67276972341697994</v>
      </c>
      <c r="BL7" s="14">
        <f t="shared" si="3"/>
        <v>0.46873405988942185</v>
      </c>
      <c r="BM7" s="14">
        <f t="shared" si="18"/>
        <v>0.51462951170861659</v>
      </c>
      <c r="BN7" s="14">
        <f>'9'!BN7</f>
        <v>0.29374251239150651</v>
      </c>
      <c r="BO7" s="14">
        <f>'9'!BO7</f>
        <v>0.39294269637112816</v>
      </c>
      <c r="BP7" s="14">
        <f>'9'!BP7</f>
        <v>0.15855748243605808</v>
      </c>
      <c r="BQ7" s="14">
        <f>'9'!BQ7</f>
        <v>0.25138360290297196</v>
      </c>
      <c r="BR7" s="14">
        <f>'9'!BR7</f>
        <v>0.57048338729872472</v>
      </c>
      <c r="BS7" s="14">
        <f>'9'!BS7</f>
        <v>0.72672845251523654</v>
      </c>
      <c r="BT7" s="14">
        <f t="shared" si="19"/>
        <v>0.45765571315369868</v>
      </c>
      <c r="BU7" s="14">
        <f t="shared" si="20"/>
        <v>0.5066183987922388</v>
      </c>
      <c r="BV7" s="14">
        <f>'9'!BV7</f>
        <v>0.35990068210761822</v>
      </c>
      <c r="BW7" s="14">
        <f>'9'!BW7</f>
        <v>0.46900996001075174</v>
      </c>
      <c r="BX7" s="14">
        <f>'9'!BX7</f>
        <v>0.20793265279997455</v>
      </c>
      <c r="BY7" s="14">
        <f>'9'!BY7</f>
        <v>0.33659013327559706</v>
      </c>
      <c r="BZ7" s="14">
        <f>'9'!BZ7</f>
        <v>0.64342334839386961</v>
      </c>
      <c r="CA7" s="14">
        <f>'9'!CA7</f>
        <v>0.67976771486287868</v>
      </c>
      <c r="CB7" s="14">
        <f t="shared" si="21"/>
        <v>0.49555130393723179</v>
      </c>
      <c r="CC7" s="14">
        <f t="shared" si="22"/>
        <v>0.55206076314604746</v>
      </c>
      <c r="CD7" s="14">
        <f>'1'!EG7</f>
        <v>0.22325399545660307</v>
      </c>
      <c r="CE7" s="14">
        <f>'1'!EI7</f>
        <v>0.30255540243743251</v>
      </c>
      <c r="CF7" s="14">
        <f>'2'!DB7</f>
        <v>0.20471986712365403</v>
      </c>
      <c r="CG7" s="14">
        <f>'2'!DD7</f>
        <v>0.33147998005952189</v>
      </c>
      <c r="CH7" s="14">
        <f>'3'!CF7</f>
        <v>0.7266960010863579</v>
      </c>
      <c r="CI7" s="14">
        <f>'8'!CV7</f>
        <v>0.84358302820781261</v>
      </c>
      <c r="CJ7" s="14">
        <f t="shared" si="4"/>
        <v>0.50234334221854926</v>
      </c>
      <c r="CK7" s="14">
        <f t="shared" si="23"/>
        <v>0.54673991630446783</v>
      </c>
      <c r="CL7" s="14">
        <f>'9'!CL7</f>
        <v>0.15855686615524295</v>
      </c>
      <c r="CM7" s="14">
        <f>'9'!CM7</f>
        <v>0.20894930519690391</v>
      </c>
      <c r="CN7" s="14">
        <f>'9'!CN7</f>
        <v>9.5001470395660495E-2</v>
      </c>
      <c r="CO7" s="14">
        <f>'9'!CO7</f>
        <v>0.11354002932788579</v>
      </c>
      <c r="CP7" s="14">
        <f>'9'!CP7</f>
        <v>0.50979963994266009</v>
      </c>
      <c r="CQ7" s="14">
        <f>'9'!CQ7</f>
        <v>0.70950612445858197</v>
      </c>
      <c r="CR7" s="14">
        <f t="shared" si="24"/>
        <v>0.37774933460197374</v>
      </c>
      <c r="CS7" s="14">
        <f t="shared" si="25"/>
        <v>0.39976016611186072</v>
      </c>
      <c r="CT7" s="14">
        <f>'1'!FE7</f>
        <v>0.2259941296567933</v>
      </c>
      <c r="CU7" s="14">
        <f>'1'!FG7</f>
        <v>0.3062769178728989</v>
      </c>
      <c r="CV7" s="14">
        <f>'2'!DT7</f>
        <v>0.13276003537754549</v>
      </c>
      <c r="CW7" s="14">
        <f>'2'!DV7</f>
        <v>0.20007264482244191</v>
      </c>
      <c r="CX7" s="14">
        <f>'3'!CT7</f>
        <v>0.71243827717299146</v>
      </c>
      <c r="CY7" s="14">
        <f>'8'!DN7</f>
        <v>0.83284659548803297</v>
      </c>
      <c r="CZ7" s="14">
        <f t="shared" si="5"/>
        <v>0.48999487356572802</v>
      </c>
      <c r="DA7" s="14">
        <f t="shared" si="26"/>
        <v>0.52883924979665986</v>
      </c>
      <c r="DB7" s="14">
        <f>'1'!FQ7</f>
        <v>0.13259961058903622</v>
      </c>
      <c r="DC7" s="14">
        <f>'1'!FS7</f>
        <v>0.1679022147906048</v>
      </c>
      <c r="DD7" s="14">
        <f>'2'!EC7</f>
        <v>0.13540488221523003</v>
      </c>
      <c r="DE7" s="14">
        <f>'2'!EE7</f>
        <v>0.20559089264033401</v>
      </c>
      <c r="DF7" s="14">
        <f>'3'!DA7</f>
        <v>0.53280120884243076</v>
      </c>
      <c r="DG7" s="14">
        <f>'8'!DW7</f>
        <v>0.73864797244056146</v>
      </c>
      <c r="DH7" s="14">
        <f t="shared" si="6"/>
        <v>0.38444262777788551</v>
      </c>
      <c r="DI7" s="14">
        <f t="shared" si="27"/>
        <v>0.40558227050102336</v>
      </c>
      <c r="DJ7" s="14">
        <f>'1'!GC7</f>
        <v>0.40603896048695015</v>
      </c>
      <c r="DK7" s="14">
        <f>'1'!GE7</f>
        <v>0.51789359489968689</v>
      </c>
      <c r="DL7" s="14">
        <f>'2'!EL7</f>
        <v>0.27168866263698116</v>
      </c>
      <c r="DM7" s="14">
        <f>'2'!EN7</f>
        <v>0.4282088277936717</v>
      </c>
      <c r="DN7" s="14">
        <f>'3'!DH7</f>
        <v>0.22176699814690543</v>
      </c>
      <c r="DO7" s="14">
        <f>'8'!EF7</f>
        <v>0.28905787985960146</v>
      </c>
      <c r="DP7" s="14">
        <f t="shared" si="7"/>
        <v>0.31729066996010497</v>
      </c>
      <c r="DQ7" s="14">
        <f t="shared" si="28"/>
        <v>0.37768454024086867</v>
      </c>
    </row>
    <row r="8" spans="1:179" ht="12.75" customHeight="1">
      <c r="A8" s="6">
        <v>1984</v>
      </c>
      <c r="B8" s="14">
        <f>'1'!Q8</f>
        <v>0.34790752603574093</v>
      </c>
      <c r="C8" s="14">
        <f>'1'!S8</f>
        <v>0.45577225323564918</v>
      </c>
      <c r="D8" s="14">
        <f>'2'!P8</f>
        <v>0.21604352255991854</v>
      </c>
      <c r="E8" s="14">
        <f>'2'!R8</f>
        <v>0.34925573906560059</v>
      </c>
      <c r="F8" s="14">
        <f>'3'!N8</f>
        <v>0.38599221091191149</v>
      </c>
      <c r="G8" s="14">
        <f>'8'!J8</f>
        <v>0.60787938924457707</v>
      </c>
      <c r="H8" s="14">
        <f t="shared" si="29"/>
        <v>0.40923526270941035</v>
      </c>
      <c r="I8" s="14">
        <f t="shared" si="30"/>
        <v>0.4657023752399419</v>
      </c>
      <c r="J8" s="14">
        <f>'1'!AC8</f>
        <v>0.20817753023435684</v>
      </c>
      <c r="K8" s="14">
        <f>'1'!AE8</f>
        <v>0.28174757634774006</v>
      </c>
      <c r="L8" s="14">
        <f>'2'!Y8</f>
        <v>0.18203174309282583</v>
      </c>
      <c r="M8" s="14">
        <f>'2'!AA8</f>
        <v>0.29376844106420674</v>
      </c>
      <c r="N8" s="14">
        <f>'3'!U8</f>
        <v>0.53448172081112699</v>
      </c>
      <c r="O8" s="14">
        <f>'8'!S8</f>
        <v>0.62967453862345635</v>
      </c>
      <c r="P8" s="14">
        <f t="shared" si="0"/>
        <v>0.39251325126167114</v>
      </c>
      <c r="Q8" s="14">
        <f t="shared" si="8"/>
        <v>0.43311493950416252</v>
      </c>
      <c r="R8" s="14">
        <f>'9'!R8</f>
        <v>0.31729228577267832</v>
      </c>
      <c r="S8" s="14">
        <f>'9'!S8</f>
        <v>0.42089847569476468</v>
      </c>
      <c r="T8" s="14">
        <f>'9'!T8</f>
        <v>0.15819262498261707</v>
      </c>
      <c r="U8" s="14">
        <f>'9'!U8</f>
        <v>0.25069459272047651</v>
      </c>
      <c r="V8" s="14">
        <f>'9'!V8</f>
        <v>0.79191755172987288</v>
      </c>
      <c r="W8" s="14">
        <f>'9'!W8</f>
        <v>0.72504315322296897</v>
      </c>
      <c r="X8" s="14">
        <f t="shared" si="9"/>
        <v>0.52197635304554346</v>
      </c>
      <c r="Y8" s="14">
        <f t="shared" si="10"/>
        <v>0.57266902578816403</v>
      </c>
      <c r="Z8" s="14">
        <f>'1'!BA8</f>
        <v>0.27760094495224236</v>
      </c>
      <c r="AA8" s="14">
        <f>'1'!BC8</f>
        <v>0.37317082155999526</v>
      </c>
      <c r="AB8" s="14">
        <f>'2'!AQ8</f>
        <v>0.14304328265147268</v>
      </c>
      <c r="AC8" s="14">
        <f>'2'!AS8</f>
        <v>0.22118303506309656</v>
      </c>
      <c r="AD8" s="14">
        <f>'3'!AI8</f>
        <v>0.44038973817361837</v>
      </c>
      <c r="AE8" s="14">
        <f>'8'!AK8</f>
        <v>0.60844239781267417</v>
      </c>
      <c r="AF8" s="14">
        <f t="shared" si="2"/>
        <v>0.38755274024261732</v>
      </c>
      <c r="AG8" s="14">
        <f t="shared" si="11"/>
        <v>0.43359466612688091</v>
      </c>
      <c r="AH8" s="14">
        <f>'9'!AH8</f>
        <v>0.23753214050892432</v>
      </c>
      <c r="AI8" s="14">
        <f>'9'!AI8</f>
        <v>0.32175082946944122</v>
      </c>
      <c r="AJ8" s="14">
        <f>'9'!AJ8</f>
        <v>0.15529273866241719</v>
      </c>
      <c r="AK8" s="14">
        <f>'9'!AK8</f>
        <v>0.24518314425788643</v>
      </c>
      <c r="AL8" s="14">
        <f>'9'!AL8</f>
        <v>0.54942104615421949</v>
      </c>
      <c r="AM8" s="14">
        <f>'9'!AM8</f>
        <v>0.73695166128967338</v>
      </c>
      <c r="AN8" s="14">
        <f t="shared" si="12"/>
        <v>0.43213530693078467</v>
      </c>
      <c r="AO8" s="14">
        <f t="shared" si="13"/>
        <v>0.47481182307453834</v>
      </c>
      <c r="AP8" s="14">
        <f>'9'!AP8</f>
        <v>0.14124365119306098</v>
      </c>
      <c r="AQ8" s="14">
        <f>'9'!AQ8</f>
        <v>0.18181841758554515</v>
      </c>
      <c r="AR8" s="14">
        <f>'9'!AR8</f>
        <v>0.20399081433455993</v>
      </c>
      <c r="AS8" s="14">
        <f>'9'!AS8</f>
        <v>0.33031281507251198</v>
      </c>
      <c r="AT8" s="14">
        <f>'9'!AT8</f>
        <v>0.82338361785678282</v>
      </c>
      <c r="AU8" s="14">
        <f>'9'!AU8</f>
        <v>0.77073434710761479</v>
      </c>
      <c r="AV8" s="14">
        <f t="shared" si="14"/>
        <v>0.47542603315177978</v>
      </c>
      <c r="AW8" s="14">
        <f t="shared" si="15"/>
        <v>0.5042881397825687</v>
      </c>
      <c r="AX8" s="14">
        <f>'9'!AX8</f>
        <v>0.27721751971407094</v>
      </c>
      <c r="AY8" s="14">
        <f>'9'!AY8</f>
        <v>0.37269486555588988</v>
      </c>
      <c r="AZ8" s="14">
        <f>'9'!AZ8</f>
        <v>0.19104470786907934</v>
      </c>
      <c r="BA8" s="14">
        <f>'9'!BA8</f>
        <v>0.30910347282307621</v>
      </c>
      <c r="BB8" s="14">
        <f>'9'!BB8</f>
        <v>0.17234354660247608</v>
      </c>
      <c r="BC8" s="14">
        <f>'9'!BC8</f>
        <v>0.6880077839276536</v>
      </c>
      <c r="BD8" s="14">
        <f t="shared" si="16"/>
        <v>0.34507931130506875</v>
      </c>
      <c r="BE8" s="14">
        <f t="shared" si="17"/>
        <v>0.395076126137196</v>
      </c>
      <c r="BF8" s="14">
        <f>'1'!CW8</f>
        <v>0.24998406463801509</v>
      </c>
      <c r="BG8" s="14">
        <f>'1'!CY8</f>
        <v>0.33810512760126482</v>
      </c>
      <c r="BH8" s="14">
        <f>'2'!CA8</f>
        <v>0.21306783199252849</v>
      </c>
      <c r="BI8" s="14">
        <f>'2'!CC8</f>
        <v>0.34464746318656142</v>
      </c>
      <c r="BJ8" s="14">
        <f>'3'!BK8</f>
        <v>0.68709715644820246</v>
      </c>
      <c r="BK8" s="14">
        <f>'8'!BU8</f>
        <v>0.66039427154229347</v>
      </c>
      <c r="BL8" s="14">
        <f t="shared" si="3"/>
        <v>0.45817326605208286</v>
      </c>
      <c r="BM8" s="14">
        <f t="shared" si="18"/>
        <v>0.50657965435678598</v>
      </c>
      <c r="BN8" s="14">
        <f>'9'!BN8</f>
        <v>0.31380773451050398</v>
      </c>
      <c r="BO8" s="14">
        <f>'9'!BO8</f>
        <v>0.4168261035950776</v>
      </c>
      <c r="BP8" s="14">
        <f>'9'!BP8</f>
        <v>0.16535044566876678</v>
      </c>
      <c r="BQ8" s="14">
        <f>'9'!BQ8</f>
        <v>0.26403556244193627</v>
      </c>
      <c r="BR8" s="14">
        <f>'9'!BR8</f>
        <v>0.57048338729872472</v>
      </c>
      <c r="BS8" s="14">
        <f>'9'!BS8</f>
        <v>0.72025382915144376</v>
      </c>
      <c r="BT8" s="14">
        <f t="shared" si="19"/>
        <v>0.4647424424836204</v>
      </c>
      <c r="BU8" s="14">
        <f t="shared" si="20"/>
        <v>0.51581830179476684</v>
      </c>
      <c r="BV8" s="14">
        <f>'9'!BV8</f>
        <v>0.35875105367891003</v>
      </c>
      <c r="BW8" s="14">
        <f>'9'!BW8</f>
        <v>0.4677509546762017</v>
      </c>
      <c r="BX8" s="14">
        <f>'9'!BX8</f>
        <v>0.21503220241965962</v>
      </c>
      <c r="BY8" s="14">
        <f>'9'!BY8</f>
        <v>0.34769448935661651</v>
      </c>
      <c r="BZ8" s="14">
        <f>'9'!BZ8</f>
        <v>0.67052109341730648</v>
      </c>
      <c r="CA8" s="14">
        <f>'9'!CA8</f>
        <v>0.69398323514193927</v>
      </c>
      <c r="CB8" s="14">
        <f t="shared" si="21"/>
        <v>0.50612972385334143</v>
      </c>
      <c r="CC8" s="14">
        <f t="shared" si="22"/>
        <v>0.56299591294595386</v>
      </c>
      <c r="CD8" s="14">
        <f>'1'!EG8</f>
        <v>0.23730366709265843</v>
      </c>
      <c r="CE8" s="14">
        <f>'1'!EI8</f>
        <v>0.32144744884313392</v>
      </c>
      <c r="CF8" s="14">
        <f>'2'!DB8</f>
        <v>0.21552660380257929</v>
      </c>
      <c r="CG8" s="14">
        <f>'2'!DD8</f>
        <v>0.34845836320557327</v>
      </c>
      <c r="CH8" s="14">
        <f>'3'!CF8</f>
        <v>0.73768477664856191</v>
      </c>
      <c r="CI8" s="14">
        <f>'8'!CV8</f>
        <v>0.85099479249309384</v>
      </c>
      <c r="CJ8" s="14">
        <f t="shared" si="4"/>
        <v>0.51364401950273519</v>
      </c>
      <c r="CK8" s="14">
        <f t="shared" si="23"/>
        <v>0.56059470814322487</v>
      </c>
      <c r="CL8" s="14">
        <f>'9'!CL8</f>
        <v>0.16688167439252719</v>
      </c>
      <c r="CM8" s="14">
        <f>'9'!CM8</f>
        <v>0.22165860768029047</v>
      </c>
      <c r="CN8" s="14">
        <f>'9'!CN8</f>
        <v>9.9311575884141079E-2</v>
      </c>
      <c r="CO8" s="14">
        <f>'9'!CO8</f>
        <v>0.12423749718079945</v>
      </c>
      <c r="CP8" s="14">
        <f>'9'!CP8</f>
        <v>0.52092605412178017</v>
      </c>
      <c r="CQ8" s="14">
        <f>'9'!CQ8</f>
        <v>0.6856267847502181</v>
      </c>
      <c r="CR8" s="14">
        <f t="shared" si="24"/>
        <v>0.37832203706342454</v>
      </c>
      <c r="CS8" s="14">
        <f t="shared" si="25"/>
        <v>0.40272540250819566</v>
      </c>
      <c r="CT8" s="14">
        <f>'1'!FE8</f>
        <v>0.23728693911884455</v>
      </c>
      <c r="CU8" s="14">
        <f>'1'!FG8</f>
        <v>0.32142523169428489</v>
      </c>
      <c r="CV8" s="14">
        <f>'2'!DT8</f>
        <v>0.13761781334060341</v>
      </c>
      <c r="CW8" s="14">
        <f>'2'!DV8</f>
        <v>0.21016007998676717</v>
      </c>
      <c r="CX8" s="14">
        <f>'3'!CT8</f>
        <v>0.69912355427725281</v>
      </c>
      <c r="CY8" s="14">
        <f>'8'!DN8</f>
        <v>0.83311738561423532</v>
      </c>
      <c r="CZ8" s="14">
        <f t="shared" si="5"/>
        <v>0.49173679195447018</v>
      </c>
      <c r="DA8" s="14">
        <f t="shared" si="26"/>
        <v>0.53264633564926278</v>
      </c>
      <c r="DB8" s="14">
        <f>'1'!FQ8</f>
        <v>0.13888210646539573</v>
      </c>
      <c r="DC8" s="14">
        <f>'1'!FS8</f>
        <v>0.17804169232780229</v>
      </c>
      <c r="DD8" s="14">
        <f>'2'!EC8</f>
        <v>0.14050637465688884</v>
      </c>
      <c r="DE8" s="14">
        <f>'2'!EE8</f>
        <v>0.21606004994532738</v>
      </c>
      <c r="DF8" s="14">
        <f>'3'!DA8</f>
        <v>0.49522389975438086</v>
      </c>
      <c r="DG8" s="14">
        <f>'8'!DW8</f>
        <v>0.73593780830608213</v>
      </c>
      <c r="DH8" s="14">
        <f t="shared" si="6"/>
        <v>0.37739390706696291</v>
      </c>
      <c r="DI8" s="14">
        <f t="shared" si="27"/>
        <v>0.4006131089407694</v>
      </c>
      <c r="DJ8" s="14">
        <f>'1'!GC8</f>
        <v>0.42173744888608583</v>
      </c>
      <c r="DK8" s="14">
        <f>'1'!GE8</f>
        <v>0.53383576689843115</v>
      </c>
      <c r="DL8" s="14">
        <f>'2'!EL8</f>
        <v>0.27680664310449821</v>
      </c>
      <c r="DM8" s="14">
        <f>'2'!EN8</f>
        <v>0.4348626737039098</v>
      </c>
      <c r="DN8" s="14">
        <f>'3'!DH8</f>
        <v>0.19598756969274567</v>
      </c>
      <c r="DO8" s="14">
        <f>'8'!EF8</f>
        <v>0.31305544930584617</v>
      </c>
      <c r="DP8" s="14">
        <f t="shared" si="7"/>
        <v>0.32363639861453214</v>
      </c>
      <c r="DQ8" s="14">
        <f t="shared" si="28"/>
        <v>0.38428132887941135</v>
      </c>
    </row>
    <row r="9" spans="1:179" ht="12.75" customHeight="1">
      <c r="A9" s="6">
        <v>1985</v>
      </c>
      <c r="B9" s="14">
        <f>'1'!Q9</f>
        <v>0.38412685451556561</v>
      </c>
      <c r="C9" s="14">
        <f>'1'!S9</f>
        <v>0.49506830063798241</v>
      </c>
      <c r="D9" s="14">
        <f>'2'!P9</f>
        <v>0.22368307237273549</v>
      </c>
      <c r="E9" s="14">
        <f>'2'!R9</f>
        <v>0.36088936967955731</v>
      </c>
      <c r="F9" s="14">
        <f>'3'!N9</f>
        <v>0.52332372224884283</v>
      </c>
      <c r="G9" s="14">
        <f>'8'!J9</f>
        <v>0.63872440452122559</v>
      </c>
      <c r="H9" s="14">
        <f t="shared" si="29"/>
        <v>0.4665310807360169</v>
      </c>
      <c r="I9" s="14">
        <f t="shared" si="30"/>
        <v>0.52462828891566582</v>
      </c>
      <c r="J9" s="14">
        <f>'1'!AC9</f>
        <v>0.22280196535301994</v>
      </c>
      <c r="K9" s="14">
        <f>'1'!AE9</f>
        <v>0.30193972659141605</v>
      </c>
      <c r="L9" s="14">
        <f>'2'!Y9</f>
        <v>0.18767977195115509</v>
      </c>
      <c r="M9" s="14">
        <f>'2'!AA9</f>
        <v>0.30343497212248749</v>
      </c>
      <c r="N9" s="14">
        <f>'3'!U9</f>
        <v>0.53010096188852274</v>
      </c>
      <c r="O9" s="14">
        <f>'8'!S9</f>
        <v>0.63802444406798875</v>
      </c>
      <c r="P9" s="14">
        <f t="shared" si="0"/>
        <v>0.39992011482545137</v>
      </c>
      <c r="Q9" s="14">
        <f t="shared" si="8"/>
        <v>0.44315073933794302</v>
      </c>
      <c r="R9" s="14">
        <f>'9'!R9</f>
        <v>0.33292469204600078</v>
      </c>
      <c r="S9" s="14">
        <f>'9'!S9</f>
        <v>0.43890472147818521</v>
      </c>
      <c r="T9" s="14">
        <f>'9'!T9</f>
        <v>0.16252360758078888</v>
      </c>
      <c r="U9" s="14">
        <f>'9'!U9</f>
        <v>0.25881070830394387</v>
      </c>
      <c r="V9" s="14">
        <f>'9'!V9</f>
        <v>0.79191755172987288</v>
      </c>
      <c r="W9" s="14">
        <f>'9'!W9</f>
        <v>0.72873517230803131</v>
      </c>
      <c r="X9" s="14">
        <f t="shared" si="9"/>
        <v>0.5295854185859552</v>
      </c>
      <c r="Y9" s="14">
        <f t="shared" si="10"/>
        <v>0.58160614043114456</v>
      </c>
      <c r="Z9" s="14">
        <f>'1'!BA9</f>
        <v>0.29628255698427214</v>
      </c>
      <c r="AA9" s="14">
        <f>'1'!BC9</f>
        <v>0.39600780271768127</v>
      </c>
      <c r="AB9" s="14">
        <f>'2'!AQ9</f>
        <v>0.1487457360617444</v>
      </c>
      <c r="AC9" s="14">
        <f>'2'!AS9</f>
        <v>0.2325040948737587</v>
      </c>
      <c r="AD9" s="14">
        <f>'3'!AI9</f>
        <v>0.48396542136963261</v>
      </c>
      <c r="AE9" s="14">
        <f>'8'!AK9</f>
        <v>0.61631938212479509</v>
      </c>
      <c r="AF9" s="14">
        <f t="shared" si="2"/>
        <v>0.40845879727349022</v>
      </c>
      <c r="AG9" s="14">
        <f t="shared" si="11"/>
        <v>0.45672473144805537</v>
      </c>
      <c r="AH9" s="14">
        <f>'9'!AH9</f>
        <v>0.25660284393049559</v>
      </c>
      <c r="AI9" s="14">
        <f>'9'!AI9</f>
        <v>0.34665736259119362</v>
      </c>
      <c r="AJ9" s="14">
        <f>'9'!AJ9</f>
        <v>0.16378913846262616</v>
      </c>
      <c r="AK9" s="14">
        <f>'9'!AK9</f>
        <v>0.26115677609083959</v>
      </c>
      <c r="AL9" s="14">
        <f>'9'!AL9</f>
        <v>0.54942104615421949</v>
      </c>
      <c r="AM9" s="14">
        <f>'9'!AM9</f>
        <v>0.7453284979070427</v>
      </c>
      <c r="AN9" s="14">
        <f t="shared" si="12"/>
        <v>0.44270743743377644</v>
      </c>
      <c r="AO9" s="14">
        <f t="shared" si="13"/>
        <v>0.48846600866087692</v>
      </c>
      <c r="AP9" s="14">
        <f>'9'!AP9</f>
        <v>0.15638354845721653</v>
      </c>
      <c r="AQ9" s="14">
        <f>'9'!AQ9</f>
        <v>0.20559614659550396</v>
      </c>
      <c r="AR9" s="14">
        <f>'9'!AR9</f>
        <v>0.21103870768880365</v>
      </c>
      <c r="AS9" s="14">
        <f>'9'!AS9</f>
        <v>0.34147970150429907</v>
      </c>
      <c r="AT9" s="14">
        <f>'9'!AT9</f>
        <v>0.82338361785678282</v>
      </c>
      <c r="AU9" s="14">
        <f>'9'!AU9</f>
        <v>0.77402825949988407</v>
      </c>
      <c r="AV9" s="14">
        <f t="shared" si="14"/>
        <v>0.48301025949093368</v>
      </c>
      <c r="AW9" s="14">
        <f t="shared" si="15"/>
        <v>0.51573939812779823</v>
      </c>
      <c r="AX9" s="14">
        <f>'9'!AX9</f>
        <v>0.29225189614867464</v>
      </c>
      <c r="AY9" s="14">
        <f>'9'!AY9</f>
        <v>0.39113819023395219</v>
      </c>
      <c r="AZ9" s="14">
        <f>'9'!AZ9</f>
        <v>0.19652523100688502</v>
      </c>
      <c r="BA9" s="14">
        <f>'9'!BA9</f>
        <v>0.31819590893862482</v>
      </c>
      <c r="BB9" s="14">
        <f>'9'!BB9</f>
        <v>0.24988124529747066</v>
      </c>
      <c r="BC9" s="14">
        <f>'9'!BC9</f>
        <v>0.68396381429523456</v>
      </c>
      <c r="BD9" s="14">
        <f t="shared" si="16"/>
        <v>0.37001454645833465</v>
      </c>
      <c r="BE9" s="14">
        <f t="shared" si="17"/>
        <v>0.42173613188561965</v>
      </c>
      <c r="BF9" s="14">
        <f>'1'!CW9</f>
        <v>0.26085654152609344</v>
      </c>
      <c r="BG9" s="14">
        <f>'1'!CY9</f>
        <v>0.35210338462787971</v>
      </c>
      <c r="BH9" s="14">
        <f>'2'!CA9</f>
        <v>0.21944321496209837</v>
      </c>
      <c r="BI9" s="14">
        <f>'2'!CC9</f>
        <v>0.35446744183416495</v>
      </c>
      <c r="BJ9" s="14">
        <f>'3'!BK9</f>
        <v>0.69811898967924946</v>
      </c>
      <c r="BK9" s="14">
        <f>'8'!BU9</f>
        <v>0.66733550977330591</v>
      </c>
      <c r="BL9" s="14">
        <f t="shared" si="3"/>
        <v>0.46765056296978602</v>
      </c>
      <c r="BM9" s="14">
        <f t="shared" si="18"/>
        <v>0.51765172289770722</v>
      </c>
      <c r="BN9" s="14">
        <f>'9'!BN9</f>
        <v>0.3370847681191389</v>
      </c>
      <c r="BO9" s="14">
        <f>'9'!BO9</f>
        <v>0.44362567239140177</v>
      </c>
      <c r="BP9" s="14">
        <f>'9'!BP9</f>
        <v>0.17107353191290522</v>
      </c>
      <c r="BQ9" s="14">
        <f>'9'!BQ9</f>
        <v>0.27444377902436073</v>
      </c>
      <c r="BR9" s="14">
        <f>'9'!BR9</f>
        <v>0.57048338729872472</v>
      </c>
      <c r="BS9" s="14">
        <f>'9'!BS9</f>
        <v>0.71831985507641871</v>
      </c>
      <c r="BT9" s="14">
        <f t="shared" si="19"/>
        <v>0.47414207103273198</v>
      </c>
      <c r="BU9" s="14">
        <f t="shared" si="20"/>
        <v>0.52709545745278263</v>
      </c>
      <c r="BV9" s="14">
        <f>'9'!BV9</f>
        <v>0.36975348369038818</v>
      </c>
      <c r="BW9" s="14">
        <f>'9'!BW9</f>
        <v>0.47971567463048287</v>
      </c>
      <c r="BX9" s="14">
        <f>'9'!BX9</f>
        <v>0.22164057911493601</v>
      </c>
      <c r="BY9" s="14">
        <f>'9'!BY9</f>
        <v>0.35780633980232035</v>
      </c>
      <c r="BZ9" s="14">
        <f>'9'!BZ9</f>
        <v>0.69564056369900373</v>
      </c>
      <c r="CA9" s="14">
        <f>'9'!CA9</f>
        <v>0.70691276245616419</v>
      </c>
      <c r="CB9" s="14">
        <f t="shared" si="21"/>
        <v>0.52070378292644093</v>
      </c>
      <c r="CC9" s="14">
        <f t="shared" si="22"/>
        <v>0.57830523537121725</v>
      </c>
      <c r="CD9" s="14">
        <f>'1'!EG9</f>
        <v>0.26805544172752904</v>
      </c>
      <c r="CE9" s="14">
        <f>'1'!EI9</f>
        <v>0.36123237092936444</v>
      </c>
      <c r="CF9" s="14">
        <f>'2'!DB9</f>
        <v>0.22397900868502929</v>
      </c>
      <c r="CG9" s="14">
        <f>'2'!DD9</f>
        <v>0.3613344430200699</v>
      </c>
      <c r="CH9" s="14">
        <f>'3'!CF9</f>
        <v>0.74793563235713978</v>
      </c>
      <c r="CI9" s="14">
        <f>'8'!CV9</f>
        <v>0.85506979443212527</v>
      </c>
      <c r="CJ9" s="14">
        <f t="shared" si="4"/>
        <v>0.53037143425683086</v>
      </c>
      <c r="CK9" s="14">
        <f t="shared" si="23"/>
        <v>0.58137774937106901</v>
      </c>
      <c r="CL9" s="14">
        <f>'9'!CL9</f>
        <v>0.17803215652473312</v>
      </c>
      <c r="CM9" s="14">
        <f>'9'!CM9</f>
        <v>0.23835623711481296</v>
      </c>
      <c r="CN9" s="14">
        <f>'9'!CN9</f>
        <v>0.10373054513286582</v>
      </c>
      <c r="CO9" s="14">
        <f>'9'!CO9</f>
        <v>0.13496483537771856</v>
      </c>
      <c r="CP9" s="14">
        <f>'9'!CP9</f>
        <v>0.53173975492416836</v>
      </c>
      <c r="CQ9" s="14">
        <f>'9'!CQ9</f>
        <v>0.67713304011831321</v>
      </c>
      <c r="CR9" s="14">
        <f t="shared" si="24"/>
        <v>0.38380411588380026</v>
      </c>
      <c r="CS9" s="14">
        <f t="shared" si="25"/>
        <v>0.41105717714431744</v>
      </c>
      <c r="CT9" s="14">
        <f>'1'!FE9</f>
        <v>0.24480978260743894</v>
      </c>
      <c r="CU9" s="14">
        <f>'1'!FG9</f>
        <v>0.3313518340590062</v>
      </c>
      <c r="CV9" s="14">
        <f>'2'!DT9</f>
        <v>0.1407408677226106</v>
      </c>
      <c r="CW9" s="14">
        <f>'2'!DV9</f>
        <v>0.21653586423036822</v>
      </c>
      <c r="CX9" s="14">
        <f>'3'!CT9</f>
        <v>0.68532693276684864</v>
      </c>
      <c r="CY9" s="14">
        <f>'8'!DN9</f>
        <v>0.83063235516591816</v>
      </c>
      <c r="CZ9" s="14">
        <f t="shared" si="5"/>
        <v>0.49098782179842837</v>
      </c>
      <c r="DA9" s="14">
        <f t="shared" si="26"/>
        <v>0.533184142029831</v>
      </c>
      <c r="DB9" s="14">
        <f>'1'!FQ9</f>
        <v>0.14322803673022588</v>
      </c>
      <c r="DC9" s="14">
        <f>'1'!FS9</f>
        <v>0.18497755334162988</v>
      </c>
      <c r="DD9" s="14">
        <f>'2'!EC9</f>
        <v>0.14468300560084074</v>
      </c>
      <c r="DE9" s="14">
        <f>'2'!EE9</f>
        <v>0.22446561299628862</v>
      </c>
      <c r="DF9" s="14">
        <f>'3'!DA9</f>
        <v>0.45457576848456821</v>
      </c>
      <c r="DG9" s="14">
        <f>'8'!DW9</f>
        <v>0.73651733630283323</v>
      </c>
      <c r="DH9" s="14">
        <f t="shared" si="6"/>
        <v>0.36953279144902479</v>
      </c>
      <c r="DI9" s="14">
        <f t="shared" si="27"/>
        <v>0.39421085883313117</v>
      </c>
      <c r="DJ9" s="14">
        <f>'1'!GC9</f>
        <v>0.44909054427893103</v>
      </c>
      <c r="DK9" s="14">
        <f>'1'!GE9</f>
        <v>0.56084044618983553</v>
      </c>
      <c r="DL9" s="14">
        <f>'2'!EL9</f>
        <v>0.28361943724832567</v>
      </c>
      <c r="DM9" s="14">
        <f>'2'!EN9</f>
        <v>0.44358020510999607</v>
      </c>
      <c r="DN9" s="14">
        <f>'3'!DH9</f>
        <v>0.16941498948550726</v>
      </c>
      <c r="DO9" s="14">
        <f>'8'!EF9</f>
        <v>0.30767364451797741</v>
      </c>
      <c r="DP9" s="14">
        <f t="shared" si="7"/>
        <v>0.32727031993727618</v>
      </c>
      <c r="DQ9" s="14">
        <f t="shared" si="28"/>
        <v>0.38796635748780506</v>
      </c>
    </row>
    <row r="10" spans="1:179" ht="12.75" customHeight="1">
      <c r="A10" s="6">
        <v>1986</v>
      </c>
      <c r="B10" s="14">
        <f>'1'!Q10</f>
        <v>0.39678431790777224</v>
      </c>
      <c r="C10" s="14">
        <f>'1'!S10</f>
        <v>0.50833656146229078</v>
      </c>
      <c r="D10" s="14">
        <f>'2'!P10</f>
        <v>0.2285408123071303</v>
      </c>
      <c r="E10" s="14">
        <f>'2'!R10</f>
        <v>0.3681438344331121</v>
      </c>
      <c r="F10" s="14">
        <f>'3'!N10</f>
        <v>0.52873731160616066</v>
      </c>
      <c r="G10" s="14">
        <f>'8'!J10</f>
        <v>0.64022900748297074</v>
      </c>
      <c r="H10" s="14">
        <f t="shared" si="29"/>
        <v>0.47380938816610485</v>
      </c>
      <c r="I10" s="14">
        <f t="shared" si="30"/>
        <v>0.53239058780051041</v>
      </c>
      <c r="J10" s="14">
        <f>'1'!AC10</f>
        <v>0.224858204274761</v>
      </c>
      <c r="K10" s="14">
        <f>'1'!AE10</f>
        <v>0.30473636554484884</v>
      </c>
      <c r="L10" s="14">
        <f>'2'!Y10</f>
        <v>0.19242472242574538</v>
      </c>
      <c r="M10" s="14">
        <f>'2'!AA10</f>
        <v>0.31140913614281607</v>
      </c>
      <c r="N10" s="14">
        <f>'3'!U10</f>
        <v>0.52250921860796495</v>
      </c>
      <c r="O10" s="14">
        <f>'8'!S10</f>
        <v>0.63082081739474538</v>
      </c>
      <c r="P10" s="14">
        <f t="shared" si="0"/>
        <v>0.39751826295315651</v>
      </c>
      <c r="Q10" s="14">
        <f t="shared" si="8"/>
        <v>0.44136796883289875</v>
      </c>
      <c r="R10" s="14">
        <f>'9'!R10</f>
        <v>0.35344281553790319</v>
      </c>
      <c r="S10" s="14">
        <f>'9'!S10</f>
        <v>0.46191054655746433</v>
      </c>
      <c r="T10" s="14">
        <f>'9'!T10</f>
        <v>0.16789095895803438</v>
      </c>
      <c r="U10" s="14">
        <f>'9'!U10</f>
        <v>0.2686835097524361</v>
      </c>
      <c r="V10" s="14">
        <f>'9'!V10</f>
        <v>0.80365346986123587</v>
      </c>
      <c r="W10" s="14">
        <f>'9'!W10</f>
        <v>0.73320844311395672</v>
      </c>
      <c r="X10" s="14">
        <f t="shared" si="9"/>
        <v>0.54238170035476285</v>
      </c>
      <c r="Y10" s="14">
        <f t="shared" si="10"/>
        <v>0.59584804784202761</v>
      </c>
      <c r="Z10" s="14">
        <f>'1'!BA10</f>
        <v>0.30680824897553038</v>
      </c>
      <c r="AA10" s="14">
        <f>'1'!BC10</f>
        <v>0.40857946941689099</v>
      </c>
      <c r="AB10" s="14">
        <f>'2'!AQ10</f>
        <v>0.15399343031002752</v>
      </c>
      <c r="AC10" s="14">
        <f>'2'!AS10</f>
        <v>0.24269318423708097</v>
      </c>
      <c r="AD10" s="14">
        <f>'3'!AI10</f>
        <v>0.50772223361203883</v>
      </c>
      <c r="AE10" s="14">
        <f>'8'!AK10</f>
        <v>0.6206919230985537</v>
      </c>
      <c r="AF10" s="14">
        <f t="shared" si="2"/>
        <v>0.42022618179886306</v>
      </c>
      <c r="AG10" s="14">
        <f t="shared" si="11"/>
        <v>0.46980464536811267</v>
      </c>
      <c r="AH10" s="14">
        <f>'9'!AH10</f>
        <v>0.28109669960723171</v>
      </c>
      <c r="AI10" s="14">
        <f>'9'!AI10</f>
        <v>0.37749653487247714</v>
      </c>
      <c r="AJ10" s="14">
        <f>'9'!AJ10</f>
        <v>0.17309578323228636</v>
      </c>
      <c r="AK10" s="14">
        <f>'9'!AK10</f>
        <v>0.27806859681404772</v>
      </c>
      <c r="AL10" s="14">
        <f>'9'!AL10</f>
        <v>0.54942104615421949</v>
      </c>
      <c r="AM10" s="14">
        <f>'9'!AM10</f>
        <v>0.75897853575666874</v>
      </c>
      <c r="AN10" s="14">
        <f t="shared" si="12"/>
        <v>0.45684815364384335</v>
      </c>
      <c r="AO10" s="14">
        <f t="shared" si="13"/>
        <v>0.50590536910811768</v>
      </c>
      <c r="AP10" s="14">
        <f>'9'!AP10</f>
        <v>0.17945020882954374</v>
      </c>
      <c r="AQ10" s="14">
        <f>'9'!AQ10</f>
        <v>0.24045374835008396</v>
      </c>
      <c r="AR10" s="14">
        <f>'9'!AR10</f>
        <v>0.21706411252216209</v>
      </c>
      <c r="AS10" s="14">
        <f>'9'!AS10</f>
        <v>0.35082620502262357</v>
      </c>
      <c r="AT10" s="14">
        <f>'9'!AT10</f>
        <v>0.82338361785678282</v>
      </c>
      <c r="AU10" s="14">
        <f>'9'!AU10</f>
        <v>0.77716087917776344</v>
      </c>
      <c r="AV10" s="14">
        <f t="shared" si="14"/>
        <v>0.49362261904267024</v>
      </c>
      <c r="AW10" s="14">
        <f>(AQ10)*0.4+(AS10)*0.1+(AT10)*0.25+(AU10)*0.25</f>
        <v>0.53140024410093245</v>
      </c>
      <c r="AX10" s="14">
        <f>'9'!AX10</f>
        <v>0.30993862135986028</v>
      </c>
      <c r="AY10" s="14">
        <f>'9'!AY10</f>
        <v>0.41227864198691194</v>
      </c>
      <c r="AZ10" s="14">
        <f>'9'!AZ10</f>
        <v>0.20153394388054496</v>
      </c>
      <c r="BA10" s="14">
        <f>'9'!BA10</f>
        <v>0.32635865309289513</v>
      </c>
      <c r="BB10" s="14">
        <f>'9'!BB10</f>
        <v>0.32035657367637438</v>
      </c>
      <c r="BC10" s="14">
        <f>'9'!BC10</f>
        <v>0.68731667757822779</v>
      </c>
      <c r="BD10" s="14">
        <f t="shared" si="16"/>
        <v>0.39604715574564919</v>
      </c>
      <c r="BE10" s="14">
        <f t="shared" si="17"/>
        <v>0.44946563491770486</v>
      </c>
      <c r="BF10" s="14">
        <f>'1'!CW10</f>
        <v>0.28170107282201806</v>
      </c>
      <c r="BG10" s="14">
        <f>'1'!CY10</f>
        <v>0.37824191363332321</v>
      </c>
      <c r="BH10" s="14">
        <f>'2'!CA10</f>
        <v>0.22673370746179294</v>
      </c>
      <c r="BI10" s="14">
        <f>'2'!CC10</f>
        <v>0.36545783295451995</v>
      </c>
      <c r="BJ10" s="14">
        <f>'3'!BK10</f>
        <v>0.70871117289933272</v>
      </c>
      <c r="BK10" s="14">
        <f>'8'!BU10</f>
        <v>0.68773057893393563</v>
      </c>
      <c r="BL10" s="14">
        <f t="shared" si="3"/>
        <v>0.48446423783330361</v>
      </c>
      <c r="BM10" s="14">
        <f t="shared" si="18"/>
        <v>0.53695298670709835</v>
      </c>
      <c r="BN10" s="14">
        <f>'9'!BN10</f>
        <v>0.35931398690529626</v>
      </c>
      <c r="BO10" s="14">
        <f>'9'!BO10</f>
        <v>0.46836770597832861</v>
      </c>
      <c r="BP10" s="14">
        <f>'9'!BP10</f>
        <v>0.17753458033620675</v>
      </c>
      <c r="BQ10" s="14">
        <f>'9'!BQ10</f>
        <v>0.28593096889522934</v>
      </c>
      <c r="BR10" s="14">
        <f>'9'!BR10</f>
        <v>0.57048338729872472</v>
      </c>
      <c r="BS10" s="14">
        <f>'9'!BS10</f>
        <v>0.71125865994361626</v>
      </c>
      <c r="BT10" s="14">
        <f t="shared" si="19"/>
        <v>0.48191456460632442</v>
      </c>
      <c r="BU10" s="14">
        <f t="shared" si="20"/>
        <v>0.53637569109143968</v>
      </c>
      <c r="BV10" s="14">
        <f>'9'!BV10</f>
        <v>0.37867871409128351</v>
      </c>
      <c r="BW10" s="14">
        <f>'9'!BW10</f>
        <v>0.48928533324677576</v>
      </c>
      <c r="BX10" s="14">
        <f>'9'!BX10</f>
        <v>0.22886947311004052</v>
      </c>
      <c r="BY10" s="14">
        <f>'9'!BY10</f>
        <v>0.36863074182849326</v>
      </c>
      <c r="BZ10" s="14">
        <f>'9'!BZ10</f>
        <v>0.71894234508141375</v>
      </c>
      <c r="CA10" s="14">
        <f>'9'!CA10</f>
        <v>0.70639401002377467</v>
      </c>
      <c r="CB10" s="14">
        <f t="shared" si="21"/>
        <v>0.53069252172381454</v>
      </c>
      <c r="CC10" s="14">
        <f t="shared" si="22"/>
        <v>0.58891129625785676</v>
      </c>
      <c r="CD10" s="14">
        <f>'1'!EG10</f>
        <v>0.28821118220222836</v>
      </c>
      <c r="CE10" s="14">
        <f>'1'!EI10</f>
        <v>0.38622498507417569</v>
      </c>
      <c r="CF10" s="14">
        <f>'2'!DB10</f>
        <v>0.22692471815011231</v>
      </c>
      <c r="CG10" s="14">
        <f>'2'!DD10</f>
        <v>0.36574244914386023</v>
      </c>
      <c r="CH10" s="14">
        <f>'3'!CF10</f>
        <v>0.75749106979180192</v>
      </c>
      <c r="CI10" s="14">
        <f>'8'!CV10</f>
        <v>0.86041885084057512</v>
      </c>
      <c r="CJ10" s="14">
        <f t="shared" si="4"/>
        <v>0.54245442485399686</v>
      </c>
      <c r="CK10" s="14">
        <f t="shared" si="23"/>
        <v>0.59554171910215059</v>
      </c>
      <c r="CL10" s="14">
        <f>'9'!CL10</f>
        <v>0.19369665525247853</v>
      </c>
      <c r="CM10" s="14">
        <f>'9'!CM10</f>
        <v>0.26121196841714883</v>
      </c>
      <c r="CN10" s="14">
        <f>'9'!CN10</f>
        <v>0.10877997826058707</v>
      </c>
      <c r="CO10" s="14">
        <f>'9'!CO10</f>
        <v>0.14693820429840132</v>
      </c>
      <c r="CP10" s="14">
        <f>'9'!CP10</f>
        <v>0.53985607917453637</v>
      </c>
      <c r="CQ10" s="14">
        <f>'9'!CQ10</f>
        <v>0.67896721667117477</v>
      </c>
      <c r="CR10" s="14">
        <f t="shared" si="24"/>
        <v>0.39306248388847786</v>
      </c>
      <c r="CS10" s="14">
        <f t="shared" si="25"/>
        <v>0.42388443175812751</v>
      </c>
      <c r="CT10" s="14">
        <f>'1'!FE10</f>
        <v>0.26427208529138102</v>
      </c>
      <c r="CU10" s="14">
        <f>'1'!FG10</f>
        <v>0.35644830675836403</v>
      </c>
      <c r="CV10" s="14">
        <f>'2'!DT10</f>
        <v>0.14269183196759819</v>
      </c>
      <c r="CW10" s="14">
        <f>'2'!DV10</f>
        <v>0.220476552777359</v>
      </c>
      <c r="CX10" s="14">
        <f>'3'!CT10</f>
        <v>0.67102915677168484</v>
      </c>
      <c r="CY10" s="14">
        <f>'8'!DN10</f>
        <v>0.83417842641792161</v>
      </c>
      <c r="CZ10" s="14">
        <f t="shared" si="5"/>
        <v>0.49627991311071384</v>
      </c>
      <c r="DA10" s="14">
        <f t="shared" si="26"/>
        <v>0.54092887377848309</v>
      </c>
      <c r="DB10" s="14">
        <f>'1'!FQ10</f>
        <v>0.16249017136449873</v>
      </c>
      <c r="DC10" s="14">
        <f>'1'!FS10</f>
        <v>0.21498062881170213</v>
      </c>
      <c r="DD10" s="14">
        <f>'2'!EC10</f>
        <v>0.1513785950821335</v>
      </c>
      <c r="DE10" s="14">
        <f>'2'!EE10</f>
        <v>0.23764297554007169</v>
      </c>
      <c r="DF10" s="14">
        <f>'3'!DA10</f>
        <v>0.41058040811725249</v>
      </c>
      <c r="DG10" s="14">
        <f>'8'!DW10</f>
        <v>0.7382549631096077</v>
      </c>
      <c r="DH10" s="14">
        <f t="shared" si="6"/>
        <v>0.36734277086072786</v>
      </c>
      <c r="DI10" s="14">
        <f t="shared" si="27"/>
        <v>0.39696539188540308</v>
      </c>
      <c r="DJ10" s="14">
        <f>'1'!GC10</f>
        <v>0.47018453924192316</v>
      </c>
      <c r="DK10" s="14">
        <f>'1'!GE10</f>
        <v>0.5810309932725638</v>
      </c>
      <c r="DL10" s="14">
        <f>'2'!EL10</f>
        <v>0.29061822397367887</v>
      </c>
      <c r="DM10" s="14">
        <f>'2'!EN10</f>
        <v>0.45237500543884568</v>
      </c>
      <c r="DN10" s="14">
        <f>'3'!DH10</f>
        <v>0.14202319479055292</v>
      </c>
      <c r="DO10" s="14">
        <f>'8'!EF10</f>
        <v>0.31028517118210452</v>
      </c>
      <c r="DP10" s="14">
        <f t="shared" si="7"/>
        <v>0.33021272958730152</v>
      </c>
      <c r="DQ10" s="14">
        <f t="shared" si="28"/>
        <v>0.39072698934607442</v>
      </c>
    </row>
    <row r="11" spans="1:179" ht="12.75" customHeight="1">
      <c r="A11" s="6">
        <v>1987</v>
      </c>
      <c r="B11" s="14">
        <f>'1'!Q11</f>
        <v>0.39359233661579862</v>
      </c>
      <c r="C11" s="14">
        <f>'1'!S11</f>
        <v>0.50501227681441285</v>
      </c>
      <c r="D11" s="14">
        <f>'2'!P11</f>
        <v>0.23225507695810646</v>
      </c>
      <c r="E11" s="14">
        <f>'2'!R11</f>
        <v>0.3736181411025718</v>
      </c>
      <c r="F11" s="14">
        <f>'3'!N11</f>
        <v>0.45978415070077494</v>
      </c>
      <c r="G11" s="14">
        <f>'8'!J11</f>
        <v>0.63981050146268004</v>
      </c>
      <c r="H11" s="14">
        <f t="shared" si="29"/>
        <v>0.45556110538299388</v>
      </c>
      <c r="I11" s="14">
        <f t="shared" si="30"/>
        <v>0.51426538787688614</v>
      </c>
      <c r="J11" s="14">
        <f>'1'!AC11</f>
        <v>0.23692695253036641</v>
      </c>
      <c r="K11" s="14">
        <f>'1'!AE11</f>
        <v>0.3209469607844172</v>
      </c>
      <c r="L11" s="14">
        <f>'2'!Y11</f>
        <v>0.19756952771279843</v>
      </c>
      <c r="M11" s="14">
        <f>'2'!AA11</f>
        <v>0.31990921668654548</v>
      </c>
      <c r="N11" s="14">
        <f>'3'!U11</f>
        <v>0.51482241130289574</v>
      </c>
      <c r="O11" s="14">
        <f>'8'!S11</f>
        <v>0.63863698260119095</v>
      </c>
      <c r="P11" s="14">
        <f t="shared" si="0"/>
        <v>0.40289258225944813</v>
      </c>
      <c r="Q11" s="14">
        <f t="shared" si="8"/>
        <v>0.44873455445844312</v>
      </c>
      <c r="R11" s="14">
        <f>'9'!R11</f>
        <v>0.37866552758276906</v>
      </c>
      <c r="S11" s="14">
        <f>'9'!S11</f>
        <v>0.48927128294045552</v>
      </c>
      <c r="T11" s="14">
        <f>'9'!T11</f>
        <v>0.17472588740692174</v>
      </c>
      <c r="U11" s="14">
        <f>'9'!U11</f>
        <v>0.28097085081742035</v>
      </c>
      <c r="V11" s="14">
        <f>'9'!V11</f>
        <v>0.81418034340649026</v>
      </c>
      <c r="W11" s="14">
        <f>'9'!W11</f>
        <v>0.7328399673617102</v>
      </c>
      <c r="X11" s="14">
        <f t="shared" si="9"/>
        <v>0.55569387746584997</v>
      </c>
      <c r="Y11" s="14">
        <f t="shared" si="10"/>
        <v>0.61056067594997432</v>
      </c>
      <c r="Z11" s="14">
        <f>'1'!BA11</f>
        <v>0.31892047476779922</v>
      </c>
      <c r="AA11" s="14">
        <f>'1'!BC11</f>
        <v>0.42279389219280872</v>
      </c>
      <c r="AB11" s="14">
        <f>'2'!AQ11</f>
        <v>0.15901083596743174</v>
      </c>
      <c r="AC11" s="14">
        <f>'2'!AS11</f>
        <v>0.25223836662166954</v>
      </c>
      <c r="AD11" s="14">
        <f>'3'!AI11</f>
        <v>0.52389860825168222</v>
      </c>
      <c r="AE11" s="14">
        <f>'8'!AK11</f>
        <v>0.62845733315324026</v>
      </c>
      <c r="AF11" s="14">
        <f t="shared" si="2"/>
        <v>0.43155825885509347</v>
      </c>
      <c r="AG11" s="14">
        <f t="shared" si="11"/>
        <v>0.48243037889052109</v>
      </c>
      <c r="AH11" s="14">
        <f>'9'!AH11</f>
        <v>0.28603032775770931</v>
      </c>
      <c r="AI11" s="14">
        <f>'9'!AI11</f>
        <v>0.38356000344966562</v>
      </c>
      <c r="AJ11" s="14">
        <f>'9'!AJ11</f>
        <v>0.18291763624975665</v>
      </c>
      <c r="AK11" s="14">
        <f>'9'!AK11</f>
        <v>0.29529747370478998</v>
      </c>
      <c r="AL11" s="14">
        <f>'9'!AL11</f>
        <v>0.54942104615421949</v>
      </c>
      <c r="AM11" s="14">
        <f>'9'!AM11</f>
        <v>0.75531802550130223</v>
      </c>
      <c r="AN11" s="14">
        <f t="shared" si="12"/>
        <v>0.45888866264193984</v>
      </c>
      <c r="AO11" s="14">
        <f t="shared" si="13"/>
        <v>0.50913851666422572</v>
      </c>
      <c r="AP11" s="14">
        <f>'9'!AP11</f>
        <v>0.20200336885802972</v>
      </c>
      <c r="AQ11" s="14">
        <f>'9'!AQ11</f>
        <v>0.27305948623343823</v>
      </c>
      <c r="AR11" s="14">
        <f>'9'!AR11</f>
        <v>0.22135807692751747</v>
      </c>
      <c r="AS11" s="14">
        <f>'9'!AS11</f>
        <v>0.35737836671750106</v>
      </c>
      <c r="AT11" s="14">
        <f>'9'!AT11</f>
        <v>0.82338361785678282</v>
      </c>
      <c r="AU11" s="14">
        <f>'9'!AU11</f>
        <v>0.78010705384622236</v>
      </c>
      <c r="AV11" s="14">
        <f t="shared" si="14"/>
        <v>0.50380982316171496</v>
      </c>
      <c r="AW11" s="14">
        <f t="shared" si="15"/>
        <v>0.54583429909087666</v>
      </c>
      <c r="AX11" s="14">
        <f>'9'!AX11</f>
        <v>0.32871778399032625</v>
      </c>
      <c r="AY11" s="14">
        <f>'9'!AY11</f>
        <v>0.43410068417075282</v>
      </c>
      <c r="AZ11" s="14">
        <f>'9'!AZ11</f>
        <v>0.20965575741068185</v>
      </c>
      <c r="BA11" s="14">
        <f>'9'!BA11</f>
        <v>0.33930875820560369</v>
      </c>
      <c r="BB11" s="14">
        <f>'9'!BB11</f>
        <v>0.38445839976501051</v>
      </c>
      <c r="BC11" s="14">
        <f>'9'!BC11</f>
        <v>0.68522443929090149</v>
      </c>
      <c r="BD11" s="14">
        <f t="shared" si="16"/>
        <v>0.41987339910117671</v>
      </c>
      <c r="BE11" s="14">
        <f t="shared" si="17"/>
        <v>0.47499185925283954</v>
      </c>
      <c r="BF11" s="14">
        <f>'1'!CW11</f>
        <v>0.30298341385998823</v>
      </c>
      <c r="BG11" s="14">
        <f>'1'!CY11</f>
        <v>0.40403512792805385</v>
      </c>
      <c r="BH11" s="14">
        <f>'2'!CA11</f>
        <v>0.23543507817819917</v>
      </c>
      <c r="BI11" s="14">
        <f>'2'!CC11</f>
        <v>0.37825626820603248</v>
      </c>
      <c r="BJ11" s="14">
        <f>'3'!BK11</f>
        <v>0.71889236256455524</v>
      </c>
      <c r="BK11" s="14">
        <f>'8'!BU11</f>
        <v>0.69332012655778796</v>
      </c>
      <c r="BL11" s="14">
        <f t="shared" si="3"/>
        <v>0.49778999564240101</v>
      </c>
      <c r="BM11" s="14">
        <f t="shared" si="18"/>
        <v>0.55249280027241054</v>
      </c>
      <c r="BN11" s="14">
        <f>'9'!BN11</f>
        <v>0.38089321384631719</v>
      </c>
      <c r="BO11" s="14">
        <f>'9'!BO11</f>
        <v>0.49164122790554599</v>
      </c>
      <c r="BP11" s="14">
        <f>'9'!BP11</f>
        <v>0.18464863687312916</v>
      </c>
      <c r="BQ11" s="14">
        <f>'9'!BQ11</f>
        <v>0.29827126084245154</v>
      </c>
      <c r="BR11" s="14">
        <f>'9'!BR11</f>
        <v>0.44180148925880092</v>
      </c>
      <c r="BS11" s="14">
        <f>'9'!BS11</f>
        <v>0.70558319350885468</v>
      </c>
      <c r="BT11" s="14">
        <f t="shared" si="19"/>
        <v>0.4576683199177537</v>
      </c>
      <c r="BU11" s="14">
        <f t="shared" si="20"/>
        <v>0.51332978793837747</v>
      </c>
      <c r="BV11" s="14">
        <f>'9'!BV11</f>
        <v>0.36933920566554229</v>
      </c>
      <c r="BW11" s="14">
        <f>'9'!BW11</f>
        <v>0.47926855153002901</v>
      </c>
      <c r="BX11" s="14">
        <f>'9'!BX11</f>
        <v>0.23721559740908316</v>
      </c>
      <c r="BY11" s="14">
        <f>'9'!BY11</f>
        <v>0.3808339097389874</v>
      </c>
      <c r="BZ11" s="14">
        <f>'9'!BZ11</f>
        <v>0.74057368717260252</v>
      </c>
      <c r="CA11" s="14">
        <f>'9'!CA11</f>
        <v>0.73078939887721217</v>
      </c>
      <c r="CB11" s="14">
        <f t="shared" si="21"/>
        <v>0.53929801351957896</v>
      </c>
      <c r="CC11" s="14">
        <f t="shared" si="22"/>
        <v>0.59763158309836406</v>
      </c>
      <c r="CD11" s="14">
        <f>'1'!EG11</f>
        <v>0.28872747325829567</v>
      </c>
      <c r="CE11" s="14">
        <f>'1'!EI11</f>
        <v>0.38685452491937905</v>
      </c>
      <c r="CF11" s="14">
        <f>'2'!DB11</f>
        <v>0.23064307880703686</v>
      </c>
      <c r="CG11" s="14">
        <f>'2'!DD11</f>
        <v>0.37124988999663583</v>
      </c>
      <c r="CH11" s="14">
        <f>'3'!CF11</f>
        <v>0.7605925203271714</v>
      </c>
      <c r="CI11" s="14">
        <f>'8'!CV11</f>
        <v>0.86490910347291927</v>
      </c>
      <c r="CJ11" s="14">
        <f t="shared" si="4"/>
        <v>0.54493070313404468</v>
      </c>
      <c r="CK11" s="14">
        <f t="shared" si="23"/>
        <v>0.59824220491743785</v>
      </c>
      <c r="CL11" s="14">
        <f>'9'!CL11</f>
        <v>0.21680042176423245</v>
      </c>
      <c r="CM11" s="14">
        <f>'9'!CM11</f>
        <v>0.29371796653874238</v>
      </c>
      <c r="CN11" s="14">
        <f>'9'!CN11</f>
        <v>0.11434887737957128</v>
      </c>
      <c r="CO11" s="14">
        <f>'9'!CO11</f>
        <v>0.15980836419457844</v>
      </c>
      <c r="CP11" s="14">
        <f>'9'!CP11</f>
        <v>0.54785535075963887</v>
      </c>
      <c r="CQ11" s="14">
        <f>'9'!CQ11</f>
        <v>0.68358223006267593</v>
      </c>
      <c r="CR11" s="14">
        <f t="shared" si="24"/>
        <v>0.40601445164922884</v>
      </c>
      <c r="CS11" s="14">
        <f t="shared" si="25"/>
        <v>0.44132741824053351</v>
      </c>
      <c r="CT11" s="14">
        <f>'1'!FE11</f>
        <v>0.28095396819890051</v>
      </c>
      <c r="CU11" s="14">
        <f>'1'!FG11</f>
        <v>0.37732039646835092</v>
      </c>
      <c r="CV11" s="14">
        <f>'2'!DT11</f>
        <v>0.14550684076917442</v>
      </c>
      <c r="CW11" s="14">
        <f>'2'!DV11</f>
        <v>0.22610648371256017</v>
      </c>
      <c r="CX11" s="14">
        <f>'3'!CT11</f>
        <v>0.65621017514017432</v>
      </c>
      <c r="CY11" s="14">
        <f>'8'!DN11</f>
        <v>0.83562844140580839</v>
      </c>
      <c r="CZ11" s="14">
        <f t="shared" si="5"/>
        <v>0.49989192549297334</v>
      </c>
      <c r="DA11" s="14">
        <f t="shared" si="26"/>
        <v>0.54649846109509204</v>
      </c>
      <c r="DB11" s="14">
        <f>'1'!FQ11</f>
        <v>0.18017991789734591</v>
      </c>
      <c r="DC11" s="14">
        <f>'1'!FS11</f>
        <v>0.24153085062817994</v>
      </c>
      <c r="DD11" s="14">
        <f>'2'!EC11</f>
        <v>0.15231630875388716</v>
      </c>
      <c r="DE11" s="14">
        <f>'2'!EE11</f>
        <v>0.23946011793190167</v>
      </c>
      <c r="DF11" s="14">
        <f>'3'!DA11</f>
        <v>0.41453588380812378</v>
      </c>
      <c r="DG11" s="14">
        <f>'8'!DW11</f>
        <v>0.7349396797507306</v>
      </c>
      <c r="DH11" s="14">
        <f t="shared" si="6"/>
        <v>0.3746724889240407</v>
      </c>
      <c r="DI11" s="14">
        <f t="shared" si="27"/>
        <v>0.40792724293417576</v>
      </c>
      <c r="DJ11" s="14">
        <f>'1'!GC11</f>
        <v>0.48320226123505239</v>
      </c>
      <c r="DK11" s="14">
        <f>'1'!GE11</f>
        <v>0.59322930274779162</v>
      </c>
      <c r="DL11" s="14">
        <f>'2'!EL11</f>
        <v>0.2963797214060972</v>
      </c>
      <c r="DM11" s="14">
        <f>'2'!EN11</f>
        <v>0.45949684801672364</v>
      </c>
      <c r="DN11" s="14">
        <f>'3'!DH11</f>
        <v>0.14834176953696676</v>
      </c>
      <c r="DO11" s="14">
        <f>'8'!EF11</f>
        <v>0.32259811166272262</v>
      </c>
      <c r="DP11" s="14">
        <f t="shared" si="7"/>
        <v>0.34065384693455303</v>
      </c>
      <c r="DQ11" s="14">
        <f t="shared" si="28"/>
        <v>0.40097637620071142</v>
      </c>
    </row>
    <row r="12" spans="1:179" ht="12.75" customHeight="1">
      <c r="A12" s="6">
        <v>1988</v>
      </c>
      <c r="B12" s="14">
        <f>'1'!Q12</f>
        <v>0.4077615838701294</v>
      </c>
      <c r="C12" s="14">
        <f>'1'!S12</f>
        <v>0.51965934364811761</v>
      </c>
      <c r="D12" s="14">
        <f>'2'!P12</f>
        <v>0.2383834655070193</v>
      </c>
      <c r="E12" s="14">
        <f>'2'!R12</f>
        <v>0.38251718960657971</v>
      </c>
      <c r="F12" s="14">
        <f>'3'!N12</f>
        <v>0.53703419688291276</v>
      </c>
      <c r="G12" s="14">
        <f>'8'!J12</f>
        <v>0.64395968875707854</v>
      </c>
      <c r="H12" s="14">
        <f t="shared" si="29"/>
        <v>0.48219145150875153</v>
      </c>
      <c r="I12" s="14">
        <f t="shared" si="30"/>
        <v>0.54136392782990284</v>
      </c>
      <c r="J12" s="14">
        <f>'1'!AC12</f>
        <v>0.24843873918469117</v>
      </c>
      <c r="K12" s="14">
        <f>'1'!AE12</f>
        <v>0.33609448509536555</v>
      </c>
      <c r="L12" s="14">
        <f>'2'!Y12</f>
        <v>0.20369566205532469</v>
      </c>
      <c r="M12" s="14">
        <f>'2'!AA12</f>
        <v>0.32983949354226172</v>
      </c>
      <c r="N12" s="14">
        <f>'3'!U12</f>
        <v>0.50703928600291648</v>
      </c>
      <c r="O12" s="14">
        <f>'8'!S12</f>
        <v>0.64360272312731959</v>
      </c>
      <c r="P12" s="14">
        <f t="shared" si="0"/>
        <v>0.40740556416196794</v>
      </c>
      <c r="Q12" s="14">
        <f t="shared" si="8"/>
        <v>0.45508224567493144</v>
      </c>
      <c r="R12" s="14">
        <f>'9'!R12</f>
        <v>0.39869688442121926</v>
      </c>
      <c r="S12" s="14">
        <f>'9'!S12</f>
        <v>0.51032147325998423</v>
      </c>
      <c r="T12" s="14">
        <f>'9'!T12</f>
        <v>0.18028929317314915</v>
      </c>
      <c r="U12" s="14">
        <f>'9'!U12</f>
        <v>0.29074682751509984</v>
      </c>
      <c r="V12" s="14">
        <f>'9'!V12</f>
        <v>0.82360457065633608</v>
      </c>
      <c r="W12" s="14">
        <f>'9'!W12</f>
        <v>0.74464815722920763</v>
      </c>
      <c r="X12" s="14">
        <f t="shared" si="9"/>
        <v>0.56957086505718857</v>
      </c>
      <c r="Y12" s="14">
        <f t="shared" si="10"/>
        <v>0.62526645402688963</v>
      </c>
      <c r="Z12" s="14">
        <f>'1'!BA12</f>
        <v>0.33050974676247197</v>
      </c>
      <c r="AA12" s="14">
        <f>'1'!BC12</f>
        <v>0.43615070358695396</v>
      </c>
      <c r="AB12" s="14">
        <f>'2'!AQ12</f>
        <v>0.16553365685689342</v>
      </c>
      <c r="AC12" s="14">
        <f>'2'!AS12</f>
        <v>0.2643722519625511</v>
      </c>
      <c r="AD12" s="14">
        <f>'3'!AI12</f>
        <v>0.54983489248806539</v>
      </c>
      <c r="AE12" s="14">
        <f>'8'!AK12</f>
        <v>0.64292938887084849</v>
      </c>
      <c r="AF12" s="14">
        <f t="shared" si="2"/>
        <v>0.44694833473040663</v>
      </c>
      <c r="AG12" s="14">
        <f t="shared" si="11"/>
        <v>0.49908857697076514</v>
      </c>
      <c r="AH12" s="14">
        <f>'9'!AH12</f>
        <v>0.27814726600049422</v>
      </c>
      <c r="AI12" s="14">
        <f>'9'!AI12</f>
        <v>0.37384847117554598</v>
      </c>
      <c r="AJ12" s="14">
        <f>'9'!AJ12</f>
        <v>0.19202155018794853</v>
      </c>
      <c r="AK12" s="14">
        <f>'9'!AK12</f>
        <v>0.31073667106339486</v>
      </c>
      <c r="AL12" s="14">
        <f>'9'!AL12</f>
        <v>0.56242100013304941</v>
      </c>
      <c r="AM12" s="14">
        <f>'9'!AM12</f>
        <v>0.75805384862364011</v>
      </c>
      <c r="AN12" s="14">
        <f t="shared" si="12"/>
        <v>0.46057977360816493</v>
      </c>
      <c r="AO12" s="14">
        <f t="shared" si="13"/>
        <v>0.51073176776573026</v>
      </c>
      <c r="AP12" s="14">
        <f>'9'!AP12</f>
        <v>0.22294747049591915</v>
      </c>
      <c r="AQ12" s="14">
        <f>'9'!AQ12</f>
        <v>0.3021379623997964</v>
      </c>
      <c r="AR12" s="14">
        <f>'9'!AR12</f>
        <v>0.22826910500607087</v>
      </c>
      <c r="AS12" s="14">
        <f>'9'!AS12</f>
        <v>0.36774093246057321</v>
      </c>
      <c r="AT12" s="14">
        <f>'9'!AT12</f>
        <v>0.8208940908373088</v>
      </c>
      <c r="AU12" s="14">
        <f>'9'!AU12</f>
        <v>0.78853449478700921</v>
      </c>
      <c r="AV12" s="14">
        <f t="shared" si="14"/>
        <v>0.51436304510505426</v>
      </c>
      <c r="AW12" s="14">
        <f t="shared" si="15"/>
        <v>0.55998642461205539</v>
      </c>
      <c r="AX12" s="14">
        <f>'9'!AX12</f>
        <v>0.34804313944267812</v>
      </c>
      <c r="AY12" s="14">
        <f>'9'!AY12</f>
        <v>0.45592323268027868</v>
      </c>
      <c r="AZ12" s="14">
        <f>'9'!AZ12</f>
        <v>0.21353768111119048</v>
      </c>
      <c r="BA12" s="14">
        <f>'9'!BA12</f>
        <v>0.34537801704123572</v>
      </c>
      <c r="BB12" s="14">
        <f>'9'!BB12</f>
        <v>0.44280677029870746</v>
      </c>
      <c r="BC12" s="14">
        <f>'9'!BC12</f>
        <v>0.69247219420508344</v>
      </c>
      <c r="BD12" s="14">
        <f t="shared" si="16"/>
        <v>0.44439076501413799</v>
      </c>
      <c r="BE12" s="14">
        <f t="shared" si="17"/>
        <v>0.50072683590218281</v>
      </c>
      <c r="BF12" s="14">
        <f>'1'!CW12</f>
        <v>0.31523367700726174</v>
      </c>
      <c r="BG12" s="14">
        <f>'1'!CY12</f>
        <v>0.41849522567014158</v>
      </c>
      <c r="BH12" s="14">
        <f>'2'!CA12</f>
        <v>0.2424681523398223</v>
      </c>
      <c r="BI12" s="14">
        <f>'2'!CC12</f>
        <v>0.38835889094348708</v>
      </c>
      <c r="BJ12" s="14">
        <f>'3'!BK12</f>
        <v>0.72868039348916214</v>
      </c>
      <c r="BK12" s="14">
        <f>'8'!BU12</f>
        <v>0.69840122523372439</v>
      </c>
      <c r="BL12" s="14">
        <f t="shared" si="3"/>
        <v>0.50711069071760861</v>
      </c>
      <c r="BM12" s="14">
        <f t="shared" si="18"/>
        <v>0.56300438404312692</v>
      </c>
      <c r="BN12" s="14">
        <f>'9'!BN12</f>
        <v>0.40207639158394964</v>
      </c>
      <c r="BO12" s="14">
        <f>'9'!BO12</f>
        <v>0.51381622044951258</v>
      </c>
      <c r="BP12" s="14">
        <f>'9'!BP12</f>
        <v>0.19173891637588444</v>
      </c>
      <c r="BQ12" s="14">
        <f>'9'!BQ12</f>
        <v>0.3102646979843699</v>
      </c>
      <c r="BR12" s="14">
        <f>'9'!BR12</f>
        <v>0.53736525262406942</v>
      </c>
      <c r="BS12" s="14">
        <f>'9'!BS12</f>
        <v>0.70426800039075199</v>
      </c>
      <c r="BT12" s="14">
        <f t="shared" si="19"/>
        <v>0.49041276152487367</v>
      </c>
      <c r="BU12" s="14">
        <f t="shared" si="20"/>
        <v>0.54696127123194738</v>
      </c>
      <c r="BV12" s="14">
        <f>'9'!BV12</f>
        <v>0.37318460697212291</v>
      </c>
      <c r="BW12" s="14">
        <f>'9'!BW12</f>
        <v>0.48340877334363125</v>
      </c>
      <c r="BX12" s="14">
        <f>'9'!BX12</f>
        <v>0.2435607687407999</v>
      </c>
      <c r="BY12" s="14">
        <f>'9'!BY12</f>
        <v>0.38990960157632548</v>
      </c>
      <c r="BZ12" s="14">
        <f>'9'!BZ12</f>
        <v>0.68642848492202446</v>
      </c>
      <c r="CA12" s="14">
        <f>'9'!CA12</f>
        <v>0.73186650583339441</v>
      </c>
      <c r="CB12" s="14">
        <f t="shared" si="21"/>
        <v>0.52820366735178392</v>
      </c>
      <c r="CC12" s="14">
        <f t="shared" si="22"/>
        <v>0.58692821718393973</v>
      </c>
      <c r="CD12" s="14">
        <f>'1'!EG12</f>
        <v>0.273371625481519</v>
      </c>
      <c r="CE12" s="14">
        <f>'1'!EI12</f>
        <v>0.36790433084971402</v>
      </c>
      <c r="CF12" s="14">
        <f>'2'!DB12</f>
        <v>0.23545986973614869</v>
      </c>
      <c r="CG12" s="14">
        <f>'2'!DD12</f>
        <v>0.37829225321900678</v>
      </c>
      <c r="CH12" s="14">
        <f>'3'!CF12</f>
        <v>0.76365791391370053</v>
      </c>
      <c r="CI12" s="14">
        <f>'8'!CV12</f>
        <v>0.84491320447002161</v>
      </c>
      <c r="CJ12" s="14">
        <f t="shared" si="4"/>
        <v>0.535037416762153</v>
      </c>
      <c r="CK12" s="14">
        <f t="shared" si="23"/>
        <v>0.58713373725771678</v>
      </c>
      <c r="CL12" s="14">
        <f>'9'!CL12</f>
        <v>0.23430282469543712</v>
      </c>
      <c r="CM12" s="14">
        <f>'9'!CM12</f>
        <v>0.3174514954449601</v>
      </c>
      <c r="CN12" s="14">
        <f>'9'!CN12</f>
        <v>0.12060435060548629</v>
      </c>
      <c r="CO12" s="14">
        <f>'9'!CO12</f>
        <v>0.17386812218866532</v>
      </c>
      <c r="CP12" s="14">
        <f>'9'!CP12</f>
        <v>0.55573941974011853</v>
      </c>
      <c r="CQ12" s="14">
        <f>'9'!CQ12</f>
        <v>0.68386791821184156</v>
      </c>
      <c r="CR12" s="14">
        <f t="shared" si="24"/>
        <v>0.41568339942671351</v>
      </c>
      <c r="CS12" s="14">
        <f t="shared" si="25"/>
        <v>0.45426924488484055</v>
      </c>
      <c r="CT12" s="14">
        <f>'1'!FE12</f>
        <v>0.2852456659387827</v>
      </c>
      <c r="CU12" s="14">
        <f>'1'!FG12</f>
        <v>0.38259886953820904</v>
      </c>
      <c r="CV12" s="14">
        <f>'2'!DT12</f>
        <v>0.14785393651758938</v>
      </c>
      <c r="CW12" s="14">
        <f>'2'!DV12</f>
        <v>0.23075100080772723</v>
      </c>
      <c r="CX12" s="14">
        <f>'3'!CT12</f>
        <v>0.64680560613772675</v>
      </c>
      <c r="CY12" s="14">
        <f>'8'!DN12</f>
        <v>0.84192834633527336</v>
      </c>
      <c r="CZ12" s="14">
        <f t="shared" si="5"/>
        <v>0.501067148145522</v>
      </c>
      <c r="DA12" s="14">
        <f t="shared" si="26"/>
        <v>0.54829813601430644</v>
      </c>
      <c r="DB12" s="14">
        <f>'1'!FQ12</f>
        <v>0.19598211810732394</v>
      </c>
      <c r="DC12" s="14">
        <f>'1'!FS12</f>
        <v>0.26449004518786096</v>
      </c>
      <c r="DD12" s="14">
        <f>'2'!EC12</f>
        <v>0.15745737816335337</v>
      </c>
      <c r="DE12" s="14">
        <f>'2'!EE12</f>
        <v>0.24930313564689102</v>
      </c>
      <c r="DF12" s="14">
        <f>'3'!DA12</f>
        <v>0.41811199013191025</v>
      </c>
      <c r="DG12" s="14">
        <f>'8'!DW12</f>
        <v>0.74625610759829752</v>
      </c>
      <c r="DH12" s="14">
        <f t="shared" si="6"/>
        <v>0.38523060949181687</v>
      </c>
      <c r="DI12" s="14">
        <f t="shared" si="27"/>
        <v>0.42181835607238544</v>
      </c>
      <c r="DJ12" s="14">
        <f>'1'!GC12</f>
        <v>0.49797068186740684</v>
      </c>
      <c r="DK12" s="14">
        <f>'1'!GE12</f>
        <v>0.60683565714277843</v>
      </c>
      <c r="DL12" s="14">
        <f>'2'!EL12</f>
        <v>0.30211205998503071</v>
      </c>
      <c r="DM12" s="14">
        <f>'2'!EN12</f>
        <v>0.4664800450979093</v>
      </c>
      <c r="DN12" s="14">
        <f>'3'!DH12</f>
        <v>0.15457272059484517</v>
      </c>
      <c r="DO12" s="14">
        <f>'8'!EF12</f>
        <v>0.32555826793603609</v>
      </c>
      <c r="DP12" s="14">
        <f t="shared" si="7"/>
        <v>0.34943222587818612</v>
      </c>
      <c r="DQ12" s="14">
        <f t="shared" si="28"/>
        <v>0.40941501449962259</v>
      </c>
    </row>
    <row r="13" spans="1:179" ht="12.75" customHeight="1">
      <c r="A13" s="6">
        <v>1989</v>
      </c>
      <c r="B13" s="14">
        <f>'1'!Q13</f>
        <v>0.41435582467638665</v>
      </c>
      <c r="C13" s="14">
        <f>'1'!S13</f>
        <v>0.52638109802625344</v>
      </c>
      <c r="D13" s="14">
        <f>'2'!P13</f>
        <v>0.24599188255859791</v>
      </c>
      <c r="E13" s="14">
        <f>'2'!R13</f>
        <v>0.39334225177288862</v>
      </c>
      <c r="F13" s="14">
        <f>'3'!N13</f>
        <v>0.45989708467656532</v>
      </c>
      <c r="G13" s="14">
        <f>'8'!J13</f>
        <v>0.65545557034675228</v>
      </c>
      <c r="H13" s="14">
        <f t="shared" si="29"/>
        <v>0.4691796818822439</v>
      </c>
      <c r="I13" s="14">
        <f t="shared" si="30"/>
        <v>0.52872482814361965</v>
      </c>
      <c r="J13" s="14">
        <f>'1'!AC13</f>
        <v>0.25700931983458675</v>
      </c>
      <c r="K13" s="14">
        <f>'1'!AE13</f>
        <v>0.34717946067948341</v>
      </c>
      <c r="L13" s="14">
        <f>'2'!Y13</f>
        <v>0.20919300920636247</v>
      </c>
      <c r="M13" s="14">
        <f>'2'!AA13</f>
        <v>0.33858015817019171</v>
      </c>
      <c r="N13" s="14">
        <f>'3'!U13</f>
        <v>0.49915857157094357</v>
      </c>
      <c r="O13" s="14">
        <f>'8'!S13</f>
        <v>0.65097356841791765</v>
      </c>
      <c r="P13" s="14">
        <f t="shared" si="0"/>
        <v>0.41125606385168623</v>
      </c>
      <c r="Q13" s="14">
        <f t="shared" si="8"/>
        <v>0.46026283508602783</v>
      </c>
      <c r="R13" s="14">
        <f>'9'!R13</f>
        <v>0.41363053998496285</v>
      </c>
      <c r="S13" s="14">
        <f>'9'!S13</f>
        <v>0.5256446848058558</v>
      </c>
      <c r="T13" s="14">
        <f>'9'!T13</f>
        <v>0.18771517926723083</v>
      </c>
      <c r="U13" s="14">
        <f>'9'!U13</f>
        <v>0.30349496583335828</v>
      </c>
      <c r="V13" s="14">
        <f>'9'!V13</f>
        <v>0.82772553275239003</v>
      </c>
      <c r="W13" s="14">
        <f>'9'!W13</f>
        <v>0.76226917808827221</v>
      </c>
      <c r="X13" s="14">
        <f t="shared" si="9"/>
        <v>0.58172241163087379</v>
      </c>
      <c r="Y13" s="14">
        <f t="shared" si="10"/>
        <v>0.63810604821584371</v>
      </c>
      <c r="Z13" s="14">
        <f>'1'!BA13</f>
        <v>0.33990193034101163</v>
      </c>
      <c r="AA13" s="14">
        <f>'1'!BC13</f>
        <v>0.44680611893352418</v>
      </c>
      <c r="AB13" s="14">
        <f>'2'!AQ13</f>
        <v>0.17196312551317317</v>
      </c>
      <c r="AC13" s="14">
        <f>'2'!AS13</f>
        <v>0.2760416945634469</v>
      </c>
      <c r="AD13" s="14">
        <f>'3'!AI13</f>
        <v>0.56227920541337051</v>
      </c>
      <c r="AE13" s="14">
        <f>'8'!AK13</f>
        <v>0.65051852742879268</v>
      </c>
      <c r="AF13" s="14">
        <f t="shared" si="2"/>
        <v>0.4563565178982627</v>
      </c>
      <c r="AG13" s="14">
        <f t="shared" si="11"/>
        <v>0.50952605024029518</v>
      </c>
      <c r="AH13" s="14">
        <f>'9'!AH13</f>
        <v>0.27797010765454538</v>
      </c>
      <c r="AI13" s="14">
        <f>'9'!AI13</f>
        <v>0.37362879227557677</v>
      </c>
      <c r="AJ13" s="14">
        <f>'9'!AJ13</f>
        <v>0.20156709059892447</v>
      </c>
      <c r="AK13" s="14">
        <f>'9'!AK13</f>
        <v>0.32641221619685334</v>
      </c>
      <c r="AL13" s="14">
        <f>'9'!AL13</f>
        <v>0.57512971749207931</v>
      </c>
      <c r="AM13" s="14">
        <f>'9'!AM13</f>
        <v>0.74913128435292498</v>
      </c>
      <c r="AN13" s="14">
        <f t="shared" si="12"/>
        <v>0.46241000258296167</v>
      </c>
      <c r="AO13" s="14">
        <f t="shared" si="13"/>
        <v>0.51315798899116705</v>
      </c>
      <c r="AP13" s="14">
        <f>'9'!AP13</f>
        <v>0.23837753087006072</v>
      </c>
      <c r="AQ13" s="14">
        <f>'9'!AQ13</f>
        <v>0.32287233972306612</v>
      </c>
      <c r="AR13" s="14">
        <f>'9'!AR13</f>
        <v>0.23420332523163706</v>
      </c>
      <c r="AS13" s="14">
        <f>'9'!AS13</f>
        <v>0.37646499495104285</v>
      </c>
      <c r="AT13" s="14">
        <f>'9'!AT13</f>
        <v>0.81837552706661176</v>
      </c>
      <c r="AU13" s="14">
        <f>'9'!AU13</f>
        <v>0.79986083191053081</v>
      </c>
      <c r="AV13" s="14">
        <f t="shared" si="14"/>
        <v>0.52333043461547368</v>
      </c>
      <c r="AW13" s="14">
        <f t="shared" si="15"/>
        <v>0.5713545251286164</v>
      </c>
      <c r="AX13" s="14">
        <f>'9'!AX13</f>
        <v>0.36467404852024288</v>
      </c>
      <c r="AY13" s="14">
        <f>'9'!AY13</f>
        <v>0.4742153268276964</v>
      </c>
      <c r="AZ13" s="14">
        <f>'9'!AZ13</f>
        <v>0.21513475694025386</v>
      </c>
      <c r="BA13" s="14">
        <f>'9'!BA13</f>
        <v>0.34785304024241948</v>
      </c>
      <c r="BB13" s="14">
        <f>'9'!BB13</f>
        <v>0.49595984061879972</v>
      </c>
      <c r="BC13" s="14">
        <f>'9'!BC13</f>
        <v>0.69925077932688484</v>
      </c>
      <c r="BD13" s="14">
        <f t="shared" si="16"/>
        <v>0.46618575008854368</v>
      </c>
      <c r="BE13" s="14">
        <f t="shared" si="17"/>
        <v>0.52327408974174172</v>
      </c>
      <c r="BF13" s="14">
        <f>'1'!CW13</f>
        <v>0.32329453239972017</v>
      </c>
      <c r="BG13" s="14">
        <f>'1'!CY13</f>
        <v>0.4278626142538392</v>
      </c>
      <c r="BH13" s="14">
        <f>'2'!CA13</f>
        <v>0.24994349113477635</v>
      </c>
      <c r="BI13" s="14">
        <f>'2'!CC13</f>
        <v>0.39887030734548151</v>
      </c>
      <c r="BJ13" s="14">
        <f>'3'!BK13</f>
        <v>0.7380923150937384</v>
      </c>
      <c r="BK13" s="14">
        <f>'8'!BU13</f>
        <v>0.71292971029124974</v>
      </c>
      <c r="BL13" s="14">
        <f t="shared" si="3"/>
        <v>0.51706766841961271</v>
      </c>
      <c r="BM13" s="14">
        <f t="shared" si="18"/>
        <v>0.57378758278233088</v>
      </c>
      <c r="BN13" s="14">
        <f>'9'!BN13</f>
        <v>0.42748959041730339</v>
      </c>
      <c r="BO13" s="14">
        <f>'9'!BO13</f>
        <v>0.53959467392022153</v>
      </c>
      <c r="BP13" s="14">
        <f>'9'!BP13</f>
        <v>0.19838472054153564</v>
      </c>
      <c r="BQ13" s="14">
        <f>'9'!BQ13</f>
        <v>0.32124244242391831</v>
      </c>
      <c r="BR13" s="14">
        <f>'9'!BR13</f>
        <v>0.61567562391645514</v>
      </c>
      <c r="BS13" s="14">
        <f>'9'!BS13</f>
        <v>0.70175367593632088</v>
      </c>
      <c r="BT13" s="14">
        <f t="shared" si="19"/>
        <v>0.52019163318426898</v>
      </c>
      <c r="BU13" s="14">
        <f t="shared" si="20"/>
        <v>0.57731943877367442</v>
      </c>
      <c r="BV13" s="14">
        <f>'9'!BV13</f>
        <v>0.3850876841045997</v>
      </c>
      <c r="BW13" s="14">
        <f>'9'!BW13</f>
        <v>0.4960836416427189</v>
      </c>
      <c r="BX13" s="14">
        <f>'9'!BX13</f>
        <v>0.24937065604757225</v>
      </c>
      <c r="BY13" s="14">
        <f>'9'!BY13</f>
        <v>0.39807285294535488</v>
      </c>
      <c r="BZ13" s="14">
        <f>'9'!BZ13</f>
        <v>0.62175383562309972</v>
      </c>
      <c r="CA13" s="14">
        <f>'9'!CA13</f>
        <v>0.7377080506145397</v>
      </c>
      <c r="CB13" s="14">
        <f t="shared" si="21"/>
        <v>0.51883761080600699</v>
      </c>
      <c r="CC13" s="14">
        <f t="shared" si="22"/>
        <v>0.57810621351103286</v>
      </c>
      <c r="CD13" s="14">
        <f>'1'!EG13</f>
        <v>0.28002882455331574</v>
      </c>
      <c r="CE13" s="14">
        <f>'1'!EI13</f>
        <v>0.37617772976870717</v>
      </c>
      <c r="CF13" s="14">
        <f>'2'!DB13</f>
        <v>0.24111803096454318</v>
      </c>
      <c r="CG13" s="14">
        <f>'2'!DD13</f>
        <v>0.38643581752027872</v>
      </c>
      <c r="CH13" s="14">
        <f>'3'!CF13</f>
        <v>0.76668773359747577</v>
      </c>
      <c r="CI13" s="14">
        <f>'8'!CV13</f>
        <v>0.82809494794194261</v>
      </c>
      <c r="CJ13" s="14">
        <f t="shared" si="4"/>
        <v>0.53481900330263521</v>
      </c>
      <c r="CK13" s="14">
        <f t="shared" si="23"/>
        <v>0.58781034404436538</v>
      </c>
      <c r="CL13" s="14">
        <f>'9'!CL13</f>
        <v>0.26311852928579516</v>
      </c>
      <c r="CM13" s="14">
        <f>'9'!CM13</f>
        <v>0.35498363497827312</v>
      </c>
      <c r="CN13" s="14">
        <f>'9'!CN13</f>
        <v>0.12760939562156953</v>
      </c>
      <c r="CO13" s="14">
        <f>'9'!CO13</f>
        <v>0.18914208906810484</v>
      </c>
      <c r="CP13" s="14">
        <f>'9'!CP13</f>
        <v>0.5635101054174082</v>
      </c>
      <c r="CQ13" s="14">
        <f>'9'!CQ13</f>
        <v>0.69547642738138049</v>
      </c>
      <c r="CR13" s="14">
        <f t="shared" si="24"/>
        <v>0.43275498447617217</v>
      </c>
      <c r="CS13" s="14">
        <f t="shared" si="25"/>
        <v>0.4756542960978169</v>
      </c>
      <c r="CT13" s="14">
        <f>'1'!FE13</f>
        <v>0.29650380232906348</v>
      </c>
      <c r="CU13" s="14">
        <f>'1'!FG13</f>
        <v>0.39627419949738907</v>
      </c>
      <c r="CV13" s="14">
        <f>'2'!DT13</f>
        <v>0.15110966979083143</v>
      </c>
      <c r="CW13" s="14">
        <f>'2'!DV13</f>
        <v>0.23712057778733478</v>
      </c>
      <c r="CX13" s="14">
        <f>'3'!CT13</f>
        <v>0.63722904352897147</v>
      </c>
      <c r="CY13" s="14">
        <f>'8'!DN13</f>
        <v>0.8479576833226109</v>
      </c>
      <c r="CZ13" s="14">
        <f t="shared" si="5"/>
        <v>0.5050091696236042</v>
      </c>
      <c r="DA13" s="14">
        <f t="shared" si="26"/>
        <v>0.55351841929058476</v>
      </c>
      <c r="DB13" s="14">
        <f>'1'!FQ13</f>
        <v>0.20513440003837097</v>
      </c>
      <c r="DC13" s="14">
        <f>'1'!FS13</f>
        <v>0.27747775996033125</v>
      </c>
      <c r="DD13" s="14">
        <f>'2'!EC13</f>
        <v>0.16315888411268933</v>
      </c>
      <c r="DE13" s="14">
        <f>'2'!EE13</f>
        <v>0.25998982022048228</v>
      </c>
      <c r="DF13" s="14">
        <f>'3'!DA13</f>
        <v>0.42131148558793818</v>
      </c>
      <c r="DG13" s="14">
        <f>'8'!DW13</f>
        <v>0.75251927447233202</v>
      </c>
      <c r="DH13" s="14">
        <f t="shared" si="6"/>
        <v>0.39182733844168488</v>
      </c>
      <c r="DI13" s="14">
        <f t="shared" si="27"/>
        <v>0.43044777602124829</v>
      </c>
      <c r="DJ13" s="14">
        <f>'1'!GC13</f>
        <v>0.50632541047482216</v>
      </c>
      <c r="DK13" s="14">
        <f>'1'!GE13</f>
        <v>0.61442670245669506</v>
      </c>
      <c r="DL13" s="14">
        <f>'2'!EL13</f>
        <v>0.30730399227244498</v>
      </c>
      <c r="DM13" s="14">
        <f>'2'!EN13</f>
        <v>0.47271903180762992</v>
      </c>
      <c r="DN13" s="14">
        <f>'3'!DH13</f>
        <v>0.16071695209447068</v>
      </c>
      <c r="DO13" s="14">
        <f>'8'!EF13</f>
        <v>0.32962343411587458</v>
      </c>
      <c r="DP13" s="14">
        <f t="shared" si="7"/>
        <v>0.3558456599697597</v>
      </c>
      <c r="DQ13" s="14">
        <f t="shared" si="28"/>
        <v>0.41562768071602735</v>
      </c>
    </row>
    <row r="14" spans="1:179" ht="12.75" customHeight="1">
      <c r="A14" s="6">
        <v>1990</v>
      </c>
      <c r="B14" s="14">
        <f>'1'!Q14</f>
        <v>0.43421204632106802</v>
      </c>
      <c r="C14" s="14">
        <f>'1'!S14</f>
        <v>0.54627032385122043</v>
      </c>
      <c r="D14" s="14">
        <f>'2'!P14</f>
        <v>0.24487637929874959</v>
      </c>
      <c r="E14" s="14">
        <f>'2'!R14</f>
        <v>0.3917702240459679</v>
      </c>
      <c r="F14" s="14">
        <f>'3'!N14</f>
        <v>0.50871256107809248</v>
      </c>
      <c r="G14" s="14">
        <f>'8'!J14</f>
        <v>0.65227550290578773</v>
      </c>
      <c r="H14" s="14">
        <f t="shared" si="29"/>
        <v>0.4884194724542722</v>
      </c>
      <c r="I14" s="14">
        <f t="shared" si="30"/>
        <v>0.54793216794105504</v>
      </c>
      <c r="J14" s="14">
        <f>'1'!AC14</f>
        <v>0.2623996312060991</v>
      </c>
      <c r="K14" s="14">
        <f>'1'!AE14</f>
        <v>0.35406942257070206</v>
      </c>
      <c r="L14" s="14">
        <f>'2'!Y14</f>
        <v>0.21261738787986789</v>
      </c>
      <c r="M14" s="14">
        <f>'2'!AA14</f>
        <v>0.34394604366508574</v>
      </c>
      <c r="N14" s="14">
        <f>'3'!U14</f>
        <v>0.47797794157353679</v>
      </c>
      <c r="O14" s="14">
        <f>'8'!S14</f>
        <v>0.64471079975197099</v>
      </c>
      <c r="P14" s="14">
        <f t="shared" si="0"/>
        <v>0.40689377660180337</v>
      </c>
      <c r="Q14" s="14">
        <f t="shared" si="8"/>
        <v>0.45669455872616632</v>
      </c>
      <c r="R14" s="14">
        <f>'9'!R14</f>
        <v>0.42510326736393039</v>
      </c>
      <c r="S14" s="14">
        <f>'9'!S14</f>
        <v>0.53721082617674099</v>
      </c>
      <c r="T14" s="14">
        <f>'9'!T14</f>
        <v>0.19796935003826752</v>
      </c>
      <c r="U14" s="14">
        <f>'9'!U14</f>
        <v>0.32056357461445895</v>
      </c>
      <c r="V14" s="14">
        <f>'9'!V14</f>
        <v>0.83179816480129298</v>
      </c>
      <c r="W14" s="14">
        <f>'9'!W14</f>
        <v>0.77053786044085548</v>
      </c>
      <c r="X14" s="14">
        <f t="shared" si="9"/>
        <v>0.59042224825993606</v>
      </c>
      <c r="Y14" s="14">
        <f t="shared" si="10"/>
        <v>0.64752469424267944</v>
      </c>
      <c r="Z14" s="14">
        <f>'1'!BA14</f>
        <v>0.34475331060419062</v>
      </c>
      <c r="AA14" s="14">
        <f>'1'!BC14</f>
        <v>0.45225217250178062</v>
      </c>
      <c r="AB14" s="14">
        <f>'2'!AQ14</f>
        <v>0.17582510551580052</v>
      </c>
      <c r="AC14" s="14">
        <f>'2'!AS14</f>
        <v>0.28291812153376661</v>
      </c>
      <c r="AD14" s="14">
        <f>'3'!AI14</f>
        <v>0.50866424712161051</v>
      </c>
      <c r="AE14" s="14">
        <f>'8'!AK14</f>
        <v>0.63874138588879936</v>
      </c>
      <c r="AF14" s="14">
        <f t="shared" si="2"/>
        <v>0.44233524304585875</v>
      </c>
      <c r="AG14" s="14">
        <f t="shared" si="11"/>
        <v>0.49604408940669137</v>
      </c>
      <c r="AH14" s="14">
        <f>'9'!AH14</f>
        <v>0.27819338166810076</v>
      </c>
      <c r="AI14" s="14">
        <f>'9'!AI14</f>
        <v>0.37390564487722278</v>
      </c>
      <c r="AJ14" s="14">
        <f>'9'!AJ14</f>
        <v>0.21067655853882364</v>
      </c>
      <c r="AK14" s="14">
        <f>'9'!AK14</f>
        <v>0.34091214431221839</v>
      </c>
      <c r="AL14" s="14">
        <f>'9'!AL14</f>
        <v>0.58755410110981376</v>
      </c>
      <c r="AM14" s="14">
        <f>'9'!AM14</f>
        <v>0.74907012705034481</v>
      </c>
      <c r="AN14" s="14">
        <f t="shared" si="12"/>
        <v>0.46650106556116233</v>
      </c>
      <c r="AO14" s="14">
        <f t="shared" si="13"/>
        <v>0.51780952942215053</v>
      </c>
      <c r="AP14" s="14">
        <f>'9'!AP14</f>
        <v>0.24812736166839683</v>
      </c>
      <c r="AQ14" s="14">
        <f>'9'!AQ14</f>
        <v>0.33568870467234846</v>
      </c>
      <c r="AR14" s="14">
        <f>'9'!AR14</f>
        <v>0.2352890060297865</v>
      </c>
      <c r="AS14" s="14">
        <f>'9'!AS14</f>
        <v>0.3780441896953925</v>
      </c>
      <c r="AT14" s="14">
        <f>'9'!AT14</f>
        <v>0.81582753226159854</v>
      </c>
      <c r="AU14" s="14">
        <f>'9'!AU14</f>
        <v>0.80154866773212097</v>
      </c>
      <c r="AV14" s="14">
        <f t="shared" si="14"/>
        <v>0.52712389526876724</v>
      </c>
      <c r="AW14" s="14">
        <f t="shared" si="15"/>
        <v>0.57642395083690856</v>
      </c>
      <c r="AX14" s="14">
        <f>'9'!AX14</f>
        <v>0.38186221667186748</v>
      </c>
      <c r="AY14" s="14">
        <f>'9'!AY14</f>
        <v>0.49266981399109611</v>
      </c>
      <c r="AZ14" s="14">
        <f>'9'!AZ14</f>
        <v>0.21857732906897223</v>
      </c>
      <c r="BA14" s="14">
        <f>'9'!BA14</f>
        <v>0.35314536777656019</v>
      </c>
      <c r="BB14" s="14">
        <f>'9'!BB14</f>
        <v>0.54496845919369963</v>
      </c>
      <c r="BC14" s="14">
        <f>'9'!BC14</f>
        <v>0.70853561670311127</v>
      </c>
      <c r="BD14" s="14">
        <f t="shared" si="16"/>
        <v>0.48797863854984691</v>
      </c>
      <c r="BE14" s="14">
        <f t="shared" si="17"/>
        <v>0.54575848134829719</v>
      </c>
      <c r="BF14" s="14">
        <f>'1'!CW14</f>
        <v>0.34626713168193846</v>
      </c>
      <c r="BG14" s="14">
        <f>'1'!CY14</f>
        <v>0.45394361556335605</v>
      </c>
      <c r="BH14" s="14">
        <f>'2'!CA14</f>
        <v>0.25774848880341289</v>
      </c>
      <c r="BI14" s="14">
        <f>'2'!CC14</f>
        <v>0.40960674461328123</v>
      </c>
      <c r="BJ14" s="14">
        <f>'3'!BK14</f>
        <v>0.72693166418798616</v>
      </c>
      <c r="BK14" s="14">
        <f>'8'!BU14</f>
        <v>0.72422169498426303</v>
      </c>
      <c r="BL14" s="14">
        <f t="shared" si="3"/>
        <v>0.52707004134617896</v>
      </c>
      <c r="BM14" s="14">
        <f t="shared" si="18"/>
        <v>0.5853264604797328</v>
      </c>
      <c r="BN14" s="14">
        <f>'9'!BN14</f>
        <v>0.44311438379895968</v>
      </c>
      <c r="BO14" s="14">
        <f>'9'!BO14</f>
        <v>0.55502159414972196</v>
      </c>
      <c r="BP14" s="14">
        <f>'9'!BP14</f>
        <v>0.20494578852102155</v>
      </c>
      <c r="BQ14" s="14">
        <f>'9'!BQ14</f>
        <v>0.33184109409961871</v>
      </c>
      <c r="BR14" s="14">
        <f>'9'!BR14</f>
        <v>0.61852216959569506</v>
      </c>
      <c r="BS14" s="14">
        <f>'9'!BS14</f>
        <v>0.70945623878325736</v>
      </c>
      <c r="BT14" s="14">
        <f t="shared" si="19"/>
        <v>0.52973493446642417</v>
      </c>
      <c r="BU14" s="14">
        <f t="shared" si="20"/>
        <v>0.58718734916458881</v>
      </c>
      <c r="BV14" s="14">
        <f>'9'!BV14</f>
        <v>0.39938529412521234</v>
      </c>
      <c r="BW14" s="14">
        <f>'9'!BW14</f>
        <v>0.51103465898996514</v>
      </c>
      <c r="BX14" s="14">
        <f>'9'!BX14</f>
        <v>0.25741686193074104</v>
      </c>
      <c r="BY14" s="14">
        <f>'9'!BY14</f>
        <v>0.40915538060177509</v>
      </c>
      <c r="BZ14" s="14">
        <f>'9'!BZ14</f>
        <v>0.54421479479294543</v>
      </c>
      <c r="CA14" s="14">
        <f>'9'!CA14</f>
        <v>0.72812187084002156</v>
      </c>
      <c r="CB14" s="14">
        <f t="shared" si="21"/>
        <v>0.50357997025140078</v>
      </c>
      <c r="CC14" s="14">
        <f t="shared" si="22"/>
        <v>0.56341356806440535</v>
      </c>
      <c r="CD14" s="14">
        <f>'1'!EG14</f>
        <v>0.29102773220542655</v>
      </c>
      <c r="CE14" s="14">
        <f>'1'!EI14</f>
        <v>0.38965304177440596</v>
      </c>
      <c r="CF14" s="14">
        <f>'2'!DB14</f>
        <v>0.24871517092028395</v>
      </c>
      <c r="CG14" s="14">
        <f>'2'!DD14</f>
        <v>0.39715872337098745</v>
      </c>
      <c r="CH14" s="14">
        <f>'3'!CF14</f>
        <v>0.76968245575655048</v>
      </c>
      <c r="CI14" s="14">
        <f>'8'!CV14</f>
        <v>0.78398651394638474</v>
      </c>
      <c r="CJ14" s="14">
        <f t="shared" si="4"/>
        <v>0.52969985239993278</v>
      </c>
      <c r="CK14" s="14">
        <f t="shared" si="23"/>
        <v>0.58399433147259494</v>
      </c>
      <c r="CL14" s="14">
        <f>'9'!CL14</f>
        <v>0.2823014026819976</v>
      </c>
      <c r="CM14" s="14">
        <f>'9'!CM14</f>
        <v>0.37898158435281293</v>
      </c>
      <c r="CN14" s="14">
        <f>'9'!CN14</f>
        <v>0.13426239919656499</v>
      </c>
      <c r="CO14" s="14">
        <f>'9'!CO14</f>
        <v>0.20321492169455593</v>
      </c>
      <c r="CP14" s="14">
        <f>'9'!CP14</f>
        <v>0.57116919685812317</v>
      </c>
      <c r="CQ14" s="14">
        <f>'9'!CQ14</f>
        <v>0.7024293684020414</v>
      </c>
      <c r="CR14" s="14">
        <f t="shared" si="24"/>
        <v>0.44474644230749671</v>
      </c>
      <c r="CS14" s="14">
        <f t="shared" si="25"/>
        <v>0.49031376722562192</v>
      </c>
      <c r="CT14" s="14">
        <f>'1'!FE14</f>
        <v>0.29549567579078206</v>
      </c>
      <c r="CU14" s="14">
        <f>'1'!FG14</f>
        <v>0.39505958033055516</v>
      </c>
      <c r="CV14" s="14">
        <f>'2'!DT14</f>
        <v>0.14946395421613165</v>
      </c>
      <c r="CW14" s="14">
        <f>'2'!DV14</f>
        <v>0.23391135731262441</v>
      </c>
      <c r="CX14" s="14">
        <f>'3'!CT14</f>
        <v>0.62747730171319505</v>
      </c>
      <c r="CY14" s="14">
        <f>'8'!DN14</f>
        <v>0.81312731665193327</v>
      </c>
      <c r="CZ14" s="14">
        <f t="shared" si="5"/>
        <v>0.49329582032920805</v>
      </c>
      <c r="DA14" s="14">
        <f t="shared" si="26"/>
        <v>0.54156612245476654</v>
      </c>
      <c r="DB14" s="14">
        <f>'1'!FQ14</f>
        <v>0.21070292611472161</v>
      </c>
      <c r="DC14" s="14">
        <f>'1'!FS14</f>
        <v>0.28527287782545796</v>
      </c>
      <c r="DD14" s="14">
        <f>'2'!EC14</f>
        <v>0.16284140275260633</v>
      </c>
      <c r="DE14" s="14">
        <f>'2'!EE14</f>
        <v>0.25940091492041917</v>
      </c>
      <c r="DF14" s="14">
        <f>'3'!DA14</f>
        <v>0.42413693923753437</v>
      </c>
      <c r="DG14" s="14">
        <f>'8'!DW14</f>
        <v>0.74963815364647635</v>
      </c>
      <c r="DH14" s="14">
        <f t="shared" si="6"/>
        <v>0.39400908394215195</v>
      </c>
      <c r="DI14" s="14">
        <f t="shared" si="27"/>
        <v>0.4334930158432278</v>
      </c>
      <c r="DJ14" s="14">
        <f>'1'!GC14</f>
        <v>0.51710290746603949</v>
      </c>
      <c r="DK14" s="14">
        <f>'1'!GE14</f>
        <v>0.62410863915479431</v>
      </c>
      <c r="DL14" s="14">
        <f>'2'!EL14</f>
        <v>0.31061728197968236</v>
      </c>
      <c r="DM14" s="14">
        <f>'2'!EN14</f>
        <v>0.47665883826836253</v>
      </c>
      <c r="DN14" s="14">
        <f>'3'!DH14</f>
        <v>0.1667753579697116</v>
      </c>
      <c r="DO14" s="14">
        <f>'8'!EF14</f>
        <v>0.32241285285803351</v>
      </c>
      <c r="DP14" s="14">
        <f t="shared" si="7"/>
        <v>0.36019994389132032</v>
      </c>
      <c r="DQ14" s="14">
        <f t="shared" si="28"/>
        <v>0.41960639219569024</v>
      </c>
    </row>
    <row r="15" spans="1:179" ht="12.75" customHeight="1">
      <c r="A15" s="6">
        <v>1991</v>
      </c>
      <c r="B15" s="14">
        <f>'1'!Q15</f>
        <v>0.42684553817408344</v>
      </c>
      <c r="C15" s="14">
        <f>'1'!S15</f>
        <v>0.53895202438506229</v>
      </c>
      <c r="D15" s="14">
        <f>'2'!P15</f>
        <v>0.24751323883365223</v>
      </c>
      <c r="E15" s="14">
        <f>'2'!R15</f>
        <v>0.39547802394898507</v>
      </c>
      <c r="F15" s="14">
        <f>'3'!N15</f>
        <v>0.50486576199531685</v>
      </c>
      <c r="G15" s="14">
        <f>'8'!J15</f>
        <v>0.64218507149911352</v>
      </c>
      <c r="H15" s="14">
        <f t="shared" si="29"/>
        <v>0.48225224752660623</v>
      </c>
      <c r="I15" s="14">
        <f t="shared" si="30"/>
        <v>0.54189132052253108</v>
      </c>
      <c r="J15" s="14">
        <f>'1'!AC15</f>
        <v>0.27517160000287239</v>
      </c>
      <c r="K15" s="14">
        <f>'1'!AE15</f>
        <v>0.37015017157577018</v>
      </c>
      <c r="L15" s="14">
        <f>'2'!Y15</f>
        <v>0.21591617946317226</v>
      </c>
      <c r="M15" s="14">
        <f>'2'!AA15</f>
        <v>0.34905942731200851</v>
      </c>
      <c r="N15" s="14">
        <f>'3'!U15</f>
        <v>0.45568500331950068</v>
      </c>
      <c r="O15" s="14">
        <f>'8'!S15</f>
        <v>0.62690768867943136</v>
      </c>
      <c r="P15" s="14">
        <f t="shared" si="0"/>
        <v>0.4023084309471992</v>
      </c>
      <c r="Q15" s="14">
        <f t="shared" si="8"/>
        <v>0.4536141843612419</v>
      </c>
      <c r="R15" s="14">
        <f>'9'!R15</f>
        <v>0.44741311869477374</v>
      </c>
      <c r="S15" s="14">
        <f>'9'!S15</f>
        <v>0.55921165694648478</v>
      </c>
      <c r="T15" s="14">
        <f>'9'!T15</f>
        <v>0.20773457957905347</v>
      </c>
      <c r="U15" s="14">
        <f>'9'!U15</f>
        <v>0.33627664180725786</v>
      </c>
      <c r="V15" s="14">
        <f>'9'!V15</f>
        <v>0.83582303794004498</v>
      </c>
      <c r="W15" s="14">
        <f>'9'!W15</f>
        <v>0.77308319538584913</v>
      </c>
      <c r="X15" s="14">
        <f t="shared" si="9"/>
        <v>0.60196526376728832</v>
      </c>
      <c r="Y15" s="14">
        <f t="shared" si="10"/>
        <v>0.65953888529079319</v>
      </c>
      <c r="Z15" s="14">
        <f>'1'!BA15</f>
        <v>0.3412221843700799</v>
      </c>
      <c r="AA15" s="14">
        <f>'1'!BC15</f>
        <v>0.44829206759272688</v>
      </c>
      <c r="AB15" s="14">
        <f>'2'!AQ15</f>
        <v>0.18070106739203426</v>
      </c>
      <c r="AC15" s="14">
        <f>'2'!AS15</f>
        <v>0.29146259836162935</v>
      </c>
      <c r="AD15" s="14">
        <f>'3'!AI15</f>
        <v>0.51008248874141127</v>
      </c>
      <c r="AE15" s="14">
        <f>'8'!AK15</f>
        <v>0.6205562683402982</v>
      </c>
      <c r="AF15" s="14">
        <f t="shared" si="2"/>
        <v>0.43721866975766277</v>
      </c>
      <c r="AG15" s="14">
        <f t="shared" si="11"/>
        <v>0.49112277614368105</v>
      </c>
      <c r="AH15" s="14">
        <f>'9'!AH15</f>
        <v>0.28882283455336577</v>
      </c>
      <c r="AI15" s="14">
        <f>'9'!AI15</f>
        <v>0.38697074687775229</v>
      </c>
      <c r="AJ15" s="14">
        <f>'9'!AJ15</f>
        <v>0.21912004671791413</v>
      </c>
      <c r="AK15" s="14">
        <f>'9'!AK15</f>
        <v>0.35397443655132993</v>
      </c>
      <c r="AL15" s="14">
        <f>'9'!AL15</f>
        <v>0.59970088429414625</v>
      </c>
      <c r="AM15" s="14">
        <f>'9'!AM15</f>
        <v>0.7523341965083733</v>
      </c>
      <c r="AN15" s="14">
        <f t="shared" si="12"/>
        <v>0.47544990869376758</v>
      </c>
      <c r="AO15" s="14">
        <f t="shared" si="13"/>
        <v>0.52819451260686379</v>
      </c>
      <c r="AP15" s="14">
        <f>'9'!AP15</f>
        <v>0.24737094058027367</v>
      </c>
      <c r="AQ15" s="14">
        <f>'9'!AQ15</f>
        <v>0.33470205184262136</v>
      </c>
      <c r="AR15" s="14">
        <f>'9'!AR15</f>
        <v>0.24018981045005644</v>
      </c>
      <c r="AS15" s="14">
        <f>'9'!AS15</f>
        <v>0.38510923640484307</v>
      </c>
      <c r="AT15" s="14">
        <f>'9'!AT15</f>
        <v>0.81324970662376583</v>
      </c>
      <c r="AU15" s="14">
        <f>'9'!AU15</f>
        <v>0.7641140668962324</v>
      </c>
      <c r="AV15" s="14">
        <f t="shared" si="14"/>
        <v>0.51730830065711464</v>
      </c>
      <c r="AW15" s="14">
        <f t="shared" si="15"/>
        <v>0.56673268775753238</v>
      </c>
      <c r="AX15" s="14">
        <f>'9'!AX15</f>
        <v>0.38777831626470033</v>
      </c>
      <c r="AY15" s="14">
        <f>'9'!AY15</f>
        <v>0.49891974325506627</v>
      </c>
      <c r="AZ15" s="14">
        <f>'9'!AZ15</f>
        <v>0.22246787059231027</v>
      </c>
      <c r="BA15" s="14">
        <f>'9'!BA15</f>
        <v>0.3590574598745423</v>
      </c>
      <c r="BB15" s="14">
        <f>'9'!BB15</f>
        <v>0.58768642912986024</v>
      </c>
      <c r="BC15" s="14">
        <f>'9'!BC15</f>
        <v>0.7130993198146538</v>
      </c>
      <c r="BD15" s="14">
        <f t="shared" si="16"/>
        <v>0.50255455080123967</v>
      </c>
      <c r="BE15" s="14">
        <f t="shared" si="17"/>
        <v>0.56067008052560929</v>
      </c>
      <c r="BF15" s="14">
        <f>'1'!CW15</f>
        <v>0.36904293682374811</v>
      </c>
      <c r="BG15" s="14">
        <f>'1'!CY15</f>
        <v>0.47894863266937926</v>
      </c>
      <c r="BH15" s="14">
        <f>'2'!CA15</f>
        <v>0.26234302913177032</v>
      </c>
      <c r="BI15" s="14">
        <f>'2'!CC15</f>
        <v>0.41581721406572397</v>
      </c>
      <c r="BJ15" s="14">
        <f>'3'!BK15</f>
        <v>0.71530836373497531</v>
      </c>
      <c r="BK15" s="14">
        <f>'8'!BU15</f>
        <v>0.73234207069098134</v>
      </c>
      <c r="BL15" s="14">
        <f t="shared" si="3"/>
        <v>0.53576408624916549</v>
      </c>
      <c r="BM15" s="14">
        <f t="shared" si="18"/>
        <v>0.59507378308081327</v>
      </c>
      <c r="BN15" s="14">
        <f>'9'!BN15</f>
        <v>0.46192863296215292</v>
      </c>
      <c r="BO15" s="14">
        <f>'9'!BO15</f>
        <v>0.57319229732404442</v>
      </c>
      <c r="BP15" s="14">
        <f>'9'!BP15</f>
        <v>0.21280432804147209</v>
      </c>
      <c r="BQ15" s="14">
        <f>'9'!BQ15</f>
        <v>0.34423726541155825</v>
      </c>
      <c r="BR15" s="14">
        <f>'9'!BR15</f>
        <v>0.62115918933619274</v>
      </c>
      <c r="BS15" s="14">
        <f>'9'!BS15</f>
        <v>0.71174598857473226</v>
      </c>
      <c r="BT15" s="14">
        <f t="shared" si="19"/>
        <v>0.5392781804667397</v>
      </c>
      <c r="BU15" s="14">
        <f t="shared" si="20"/>
        <v>0.59692693994850488</v>
      </c>
      <c r="BV15" s="14">
        <f>'9'!BV15</f>
        <v>0.40764095760197155</v>
      </c>
      <c r="BW15" s="14">
        <f>'9'!BW15</f>
        <v>0.51953583071725429</v>
      </c>
      <c r="BX15" s="14">
        <f>'9'!BX15</f>
        <v>0.26276729741786575</v>
      </c>
      <c r="BY15" s="14">
        <f>'9'!BY15</f>
        <v>0.41638669732557315</v>
      </c>
      <c r="BZ15" s="14">
        <f>'9'!BZ15</f>
        <v>0.46848068101719115</v>
      </c>
      <c r="CA15" s="14">
        <f>'9'!CA15</f>
        <v>0.73942366947667582</v>
      </c>
      <c r="CB15" s="14">
        <f t="shared" si="21"/>
        <v>0.49130920040604192</v>
      </c>
      <c r="CC15" s="14">
        <f t="shared" si="22"/>
        <v>0.5514290896429257</v>
      </c>
      <c r="CD15" s="14">
        <f>'1'!EG15</f>
        <v>0.315405214544343</v>
      </c>
      <c r="CE15" s="14">
        <f>'1'!EI15</f>
        <v>0.41869577092153276</v>
      </c>
      <c r="CF15" s="14">
        <f>'2'!DB15</f>
        <v>0.25669737827226202</v>
      </c>
      <c r="CG15" s="14">
        <f>'2'!DD15</f>
        <v>0.4081746691533254</v>
      </c>
      <c r="CH15" s="14">
        <f>'3'!CF15</f>
        <v>0.77264255019351658</v>
      </c>
      <c r="CI15" s="14">
        <f>'8'!CV15</f>
        <v>0.78954073596065844</v>
      </c>
      <c r="CJ15" s="14">
        <f t="shared" si="4"/>
        <v>0.54237764518350717</v>
      </c>
      <c r="CK15" s="14">
        <f t="shared" si="23"/>
        <v>0.59884159682248939</v>
      </c>
      <c r="CL15" s="14">
        <f>'9'!CL15</f>
        <v>0.29787327912729694</v>
      </c>
      <c r="CM15" s="14">
        <f>'9'!CM15</f>
        <v>0.3979210873667729</v>
      </c>
      <c r="CN15" s="14">
        <f>'9'!CN15</f>
        <v>0.14111467429528715</v>
      </c>
      <c r="CO15" s="14">
        <f>'9'!CO15</f>
        <v>0.2172933953408622</v>
      </c>
      <c r="CP15" s="14">
        <f>'9'!CP15</f>
        <v>0.54925289260541954</v>
      </c>
      <c r="CQ15" s="14">
        <f>'9'!CQ15</f>
        <v>0.69779298228411246</v>
      </c>
      <c r="CR15" s="14">
        <f t="shared" si="24"/>
        <v>0.44502224780283051</v>
      </c>
      <c r="CS15" s="14">
        <f t="shared" si="25"/>
        <v>0.49265924320317844</v>
      </c>
      <c r="CT15" s="14">
        <f>'1'!FE15</f>
        <v>0.30900298154116962</v>
      </c>
      <c r="CU15" s="14">
        <f>'1'!FG15</f>
        <v>0.41117487389450164</v>
      </c>
      <c r="CV15" s="14">
        <f>'2'!DT15</f>
        <v>0.15222413954424249</v>
      </c>
      <c r="CW15" s="14">
        <f>'2'!DV15</f>
        <v>0.23928181075871655</v>
      </c>
      <c r="CX15" s="14">
        <f>'3'!CT15</f>
        <v>0.61754713541020911</v>
      </c>
      <c r="CY15" s="14">
        <f>'8'!DN15</f>
        <v>0.80003495800046553</v>
      </c>
      <c r="CZ15" s="14">
        <f t="shared" si="5"/>
        <v>0.49321912992356076</v>
      </c>
      <c r="DA15" s="14">
        <f t="shared" si="26"/>
        <v>0.54279365398634094</v>
      </c>
      <c r="DB15" s="14">
        <f>'1'!FQ15</f>
        <v>0.20766939859089154</v>
      </c>
      <c r="DC15" s="14">
        <f>'1'!FS15</f>
        <v>0.2810362791794721</v>
      </c>
      <c r="DD15" s="14">
        <f>'2'!EC15</f>
        <v>0.16878718409357624</v>
      </c>
      <c r="DE15" s="14">
        <f>'2'!EE15</f>
        <v>0.27031257791160501</v>
      </c>
      <c r="DF15" s="14">
        <f>'3'!DA15</f>
        <v>0.42659073245991463</v>
      </c>
      <c r="DG15" s="14">
        <f>'8'!DW15</f>
        <v>0.72375440663560142</v>
      </c>
      <c r="DH15" s="14">
        <f t="shared" si="6"/>
        <v>0.38753276261959324</v>
      </c>
      <c r="DI15" s="14">
        <f t="shared" si="27"/>
        <v>0.42703205423682833</v>
      </c>
      <c r="DJ15" s="14">
        <f>'1'!GC15</f>
        <v>0.51651340057289263</v>
      </c>
      <c r="DK15" s="14">
        <f>'1'!GE15</f>
        <v>0.62358222654279072</v>
      </c>
      <c r="DL15" s="14">
        <f>'2'!EL15</f>
        <v>0.31270069175698612</v>
      </c>
      <c r="DM15" s="14">
        <f>'2'!EN15</f>
        <v>0.47911986450318728</v>
      </c>
      <c r="DN15" s="14">
        <f>'3'!DH15</f>
        <v>0.17274882206976341</v>
      </c>
      <c r="DO15" s="14">
        <f>'8'!EF15</f>
        <v>0.31766278890785893</v>
      </c>
      <c r="DP15" s="14">
        <f t="shared" si="7"/>
        <v>0.36047833214926128</v>
      </c>
      <c r="DQ15" s="14">
        <f t="shared" si="28"/>
        <v>0.41994777981184062</v>
      </c>
    </row>
    <row r="16" spans="1:179" ht="12.75" customHeight="1">
      <c r="A16" s="6">
        <v>1992</v>
      </c>
      <c r="B16" s="14">
        <f>'1'!Q16</f>
        <v>0.40592773144617894</v>
      </c>
      <c r="C16" s="14">
        <f>'1'!S16</f>
        <v>0.51777944047831259</v>
      </c>
      <c r="D16" s="14">
        <f>'2'!P16</f>
        <v>0.25625980220680578</v>
      </c>
      <c r="E16" s="14">
        <f>'2'!R16</f>
        <v>0.40757724514755433</v>
      </c>
      <c r="F16" s="14">
        <f>'3'!N16</f>
        <v>0.39589338006380315</v>
      </c>
      <c r="G16" s="14">
        <f>'8'!J16</f>
        <v>0.63673031837964345</v>
      </c>
      <c r="H16" s="14">
        <f t="shared" si="29"/>
        <v>0.4461529974100138</v>
      </c>
      <c r="I16" s="14">
        <f t="shared" si="30"/>
        <v>0.50602542531694217</v>
      </c>
      <c r="J16" s="14">
        <f>'1'!AC16</f>
        <v>0.28201259664694245</v>
      </c>
      <c r="K16" s="14">
        <f>'1'!AE16</f>
        <v>0.37862583401598271</v>
      </c>
      <c r="L16" s="14">
        <f>'2'!Y16</f>
        <v>0.22286897798844107</v>
      </c>
      <c r="M16" s="14">
        <f>'2'!AA16</f>
        <v>0.35966289471734153</v>
      </c>
      <c r="N16" s="14">
        <f>'3'!U16</f>
        <v>0.43221873329663713</v>
      </c>
      <c r="O16" s="14">
        <f>'8'!S16</f>
        <v>0.62784907766759745</v>
      </c>
      <c r="P16" s="14">
        <f t="shared" si="0"/>
        <v>0.40010888919867971</v>
      </c>
      <c r="Q16" s="14">
        <f t="shared" si="8"/>
        <v>0.45243357581918586</v>
      </c>
      <c r="R16" s="14">
        <f>'9'!R16</f>
        <v>0.4622780447074854</v>
      </c>
      <c r="S16" s="14">
        <f>'9'!S16</f>
        <v>0.57352569142782406</v>
      </c>
      <c r="T16" s="14">
        <f>'9'!T16</f>
        <v>0.21689613796499055</v>
      </c>
      <c r="U16" s="14">
        <f>'9'!U16</f>
        <v>0.35056807914688271</v>
      </c>
      <c r="V16" s="14">
        <f>'9'!V16</f>
        <v>0.83980071650335508</v>
      </c>
      <c r="W16" s="14">
        <f>'9'!W16</f>
        <v>0.7743287609424967</v>
      </c>
      <c r="X16" s="14">
        <f t="shared" si="9"/>
        <v>0.61013320104095614</v>
      </c>
      <c r="Y16" s="14">
        <f t="shared" si="10"/>
        <v>0.66799945384728088</v>
      </c>
      <c r="Z16" s="14">
        <f>'1'!BA16</f>
        <v>0.3436695559819124</v>
      </c>
      <c r="AA16" s="14">
        <f>'1'!BC16</f>
        <v>0.4510389461436205</v>
      </c>
      <c r="AB16" s="14">
        <f>'2'!AQ16</f>
        <v>0.1879818467404363</v>
      </c>
      <c r="AC16" s="14">
        <f>'2'!AS16</f>
        <v>0.30394656485033533</v>
      </c>
      <c r="AD16" s="14">
        <f>'3'!AI16</f>
        <v>0.50157438924125641</v>
      </c>
      <c r="AE16" s="14">
        <f>'8'!AK16</f>
        <v>0.61684296783291426</v>
      </c>
      <c r="AF16" s="14">
        <f t="shared" si="2"/>
        <v>0.43587034633535127</v>
      </c>
      <c r="AG16" s="14">
        <f t="shared" si="11"/>
        <v>0.49041457421102441</v>
      </c>
      <c r="AH16" s="14">
        <f>'9'!AH16</f>
        <v>0.2951090310686415</v>
      </c>
      <c r="AI16" s="14">
        <f>'9'!AI16</f>
        <v>0.39459322560557353</v>
      </c>
      <c r="AJ16" s="14">
        <f>'9'!AJ16</f>
        <v>0.22935420526203398</v>
      </c>
      <c r="AK16" s="14">
        <f>'9'!AK16</f>
        <v>0.36934797352895565</v>
      </c>
      <c r="AL16" s="14">
        <f>'9'!AL16</f>
        <v>0.61157663503660586</v>
      </c>
      <c r="AM16" s="14">
        <f>'9'!AM16</f>
        <v>0.75542959089765704</v>
      </c>
      <c r="AN16" s="14">
        <f t="shared" si="12"/>
        <v>0.48273058943722569</v>
      </c>
      <c r="AO16" s="14">
        <f t="shared" si="13"/>
        <v>0.53652364407869069</v>
      </c>
      <c r="AP16" s="14">
        <f>'9'!AP16</f>
        <v>0.22489283853324749</v>
      </c>
      <c r="AQ16" s="14">
        <f>'9'!AQ16</f>
        <v>0.30478338291793872</v>
      </c>
      <c r="AR16" s="14">
        <f>'9'!AR16</f>
        <v>0.24386582585794386</v>
      </c>
      <c r="AS16" s="14">
        <f>'9'!AS16</f>
        <v>0.39034167136522985</v>
      </c>
      <c r="AT16" s="14">
        <f>'9'!AT16</f>
        <v>0.82812652351829841</v>
      </c>
      <c r="AU16" s="14">
        <f>'9'!AU16</f>
        <v>0.71878838670631318</v>
      </c>
      <c r="AV16" s="14">
        <f t="shared" si="14"/>
        <v>0.50107244555524622</v>
      </c>
      <c r="AW16" s="14">
        <f t="shared" si="15"/>
        <v>0.54767624785985136</v>
      </c>
      <c r="AX16" s="14">
        <f>'9'!AX16</f>
        <v>0.39642684618915802</v>
      </c>
      <c r="AY16" s="14">
        <f>'9'!AY16</f>
        <v>0.50796499354938662</v>
      </c>
      <c r="AZ16" s="14">
        <f>'9'!AZ16</f>
        <v>0.22905544184654403</v>
      </c>
      <c r="BA16" s="14">
        <f>'9'!BA16</f>
        <v>0.36890603541987649</v>
      </c>
      <c r="BB16" s="14">
        <f>'9'!BB16</f>
        <v>0.62491778282737165</v>
      </c>
      <c r="BC16" s="14">
        <f>'9'!BC16</f>
        <v>0.70983548481245695</v>
      </c>
      <c r="BD16" s="14">
        <f t="shared" si="16"/>
        <v>0.51516459957027472</v>
      </c>
      <c r="BE16" s="14">
        <f t="shared" si="17"/>
        <v>0.57376491787169948</v>
      </c>
      <c r="BF16" s="14">
        <f>'1'!CW16</f>
        <v>0.3914486838595716</v>
      </c>
      <c r="BG16" s="14">
        <f>'1'!CY16</f>
        <v>0.50277160205864735</v>
      </c>
      <c r="BH16" s="14">
        <f>'2'!CA16</f>
        <v>0.2667837541291817</v>
      </c>
      <c r="BI16" s="14">
        <f>'2'!CC16</f>
        <v>0.42174489974581086</v>
      </c>
      <c r="BJ16" s="14">
        <f>'3'!BK16</f>
        <v>0.70319998184396582</v>
      </c>
      <c r="BK16" s="14">
        <f>'8'!BU16</f>
        <v>0.73329845229983814</v>
      </c>
      <c r="BL16" s="14">
        <f t="shared" si="3"/>
        <v>0.54238245749269776</v>
      </c>
      <c r="BM16" s="14">
        <f t="shared" si="18"/>
        <v>0.60240773933399105</v>
      </c>
      <c r="BN16" s="14">
        <f>'9'!BN16</f>
        <v>0.47835155570397159</v>
      </c>
      <c r="BO16" s="14">
        <f>'9'!BO16</f>
        <v>0.58870673015472008</v>
      </c>
      <c r="BP16" s="14">
        <f>'9'!BP16</f>
        <v>0.22149906505942152</v>
      </c>
      <c r="BQ16" s="14">
        <f>'9'!BQ16</f>
        <v>0.35759200224123561</v>
      </c>
      <c r="BR16" s="14">
        <f>'9'!BR16</f>
        <v>0.49322048891693304</v>
      </c>
      <c r="BS16" s="14">
        <f>'9'!BS16</f>
        <v>0.70799579956814751</v>
      </c>
      <c r="BT16" s="14">
        <f t="shared" si="19"/>
        <v>0.51379460090880091</v>
      </c>
      <c r="BU16" s="14">
        <f t="shared" si="20"/>
        <v>0.57154596440728178</v>
      </c>
      <c r="BV16" s="14">
        <f>'9'!BV16</f>
        <v>0.41627005578688953</v>
      </c>
      <c r="BW16" s="14">
        <f>'9'!BW16</f>
        <v>0.52832128842502935</v>
      </c>
      <c r="BX16" s="14">
        <f>'9'!BX16</f>
        <v>0.26617265324774059</v>
      </c>
      <c r="BY16" s="14">
        <f>'9'!BY16</f>
        <v>0.42093347338134096</v>
      </c>
      <c r="BZ16" s="14">
        <f>'9'!BZ16</f>
        <v>0.37535894215453935</v>
      </c>
      <c r="CA16" s="14">
        <f>'9'!CA16</f>
        <v>0.76252972575292721</v>
      </c>
      <c r="CB16" s="14">
        <f t="shared" si="21"/>
        <v>0.47759745461639658</v>
      </c>
      <c r="CC16" s="14">
        <f t="shared" si="22"/>
        <v>0.53789402968501243</v>
      </c>
      <c r="CD16" s="14">
        <f>'1'!EG16</f>
        <v>0.33644401884665165</v>
      </c>
      <c r="CE16" s="14">
        <f>'1'!EI16</f>
        <v>0.44290043864207701</v>
      </c>
      <c r="CF16" s="14">
        <f>'2'!DB16</f>
        <v>0.26427242786019095</v>
      </c>
      <c r="CG16" s="14">
        <f>'2'!DD16</f>
        <v>0.41840159769497559</v>
      </c>
      <c r="CH16" s="14">
        <f>'3'!CF16</f>
        <v>0.75881631107493441</v>
      </c>
      <c r="CI16" s="14">
        <f>'8'!CV16</f>
        <v>0.78837623891425979</v>
      </c>
      <c r="CJ16" s="14">
        <f t="shared" si="4"/>
        <v>0.54780298782197834</v>
      </c>
      <c r="CK16" s="14">
        <f t="shared" si="23"/>
        <v>0.60579847272362697</v>
      </c>
      <c r="CL16" s="14">
        <f>'9'!CL16</f>
        <v>0.31218916214422049</v>
      </c>
      <c r="CM16" s="14">
        <f>'9'!CM16</f>
        <v>0.4149270583362677</v>
      </c>
      <c r="CN16" s="14">
        <f>'9'!CN16</f>
        <v>0.14865307206235381</v>
      </c>
      <c r="CO16" s="14">
        <f>'9'!CO16</f>
        <v>0.23232223218936446</v>
      </c>
      <c r="CP16" s="14">
        <f>'9'!CP16</f>
        <v>0.52644949801951513</v>
      </c>
      <c r="CQ16" s="14">
        <f>'9'!CQ16</f>
        <v>0.67622705501720692</v>
      </c>
      <c r="CR16" s="14">
        <f t="shared" si="24"/>
        <v>0.44041011032310412</v>
      </c>
      <c r="CS16" s="14">
        <f t="shared" si="25"/>
        <v>0.48987218481262401</v>
      </c>
      <c r="CT16" s="14">
        <f>'1'!FE16</f>
        <v>0.31168992825513292</v>
      </c>
      <c r="CU16" s="14">
        <f>'1'!FG16</f>
        <v>0.41434035854643236</v>
      </c>
      <c r="CV16" s="14">
        <f>'2'!DT16</f>
        <v>0.1597868901449542</v>
      </c>
      <c r="CW16" s="14">
        <f>'2'!DV16</f>
        <v>0.25369805976795579</v>
      </c>
      <c r="CX16" s="14">
        <f>'3'!CT16</f>
        <v>0.60743523853103032</v>
      </c>
      <c r="CY16" s="14">
        <f>'8'!DN16</f>
        <v>0.81279163705814361</v>
      </c>
      <c r="CZ16" s="14">
        <f t="shared" si="5"/>
        <v>0.49571137921384206</v>
      </c>
      <c r="DA16" s="14">
        <f t="shared" si="26"/>
        <v>0.54616266829266202</v>
      </c>
      <c r="DB16" s="14">
        <f>'1'!FQ16</f>
        <v>0.22452629424000747</v>
      </c>
      <c r="DC16" s="14">
        <f>'1'!FS16</f>
        <v>0.30428563734625236</v>
      </c>
      <c r="DD16" s="14">
        <f>'2'!EC16</f>
        <v>0.17560402290466198</v>
      </c>
      <c r="DE16" s="14">
        <f>'2'!EE16</f>
        <v>0.28252710204756781</v>
      </c>
      <c r="DF16" s="14">
        <f>'3'!DA16</f>
        <v>0.44950432641744831</v>
      </c>
      <c r="DG16" s="14">
        <f>'8'!DW16</f>
        <v>0.72282579597905594</v>
      </c>
      <c r="DH16" s="14">
        <f t="shared" si="6"/>
        <v>0.40045345058559523</v>
      </c>
      <c r="DI16" s="14">
        <f t="shared" si="27"/>
        <v>0.44304949574238384</v>
      </c>
      <c r="DJ16" s="14">
        <f>'1'!GC16</f>
        <v>0.52688920701094033</v>
      </c>
      <c r="DK16" s="14">
        <f>'1'!GE16</f>
        <v>0.63279479173108544</v>
      </c>
      <c r="DL16" s="14">
        <f>'2'!EL16</f>
        <v>0.31394855088261764</v>
      </c>
      <c r="DM16" s="14">
        <f>'2'!EN16</f>
        <v>0.4805879211880516</v>
      </c>
      <c r="DN16" s="14">
        <f>'3'!DH16</f>
        <v>0.17217654831993334</v>
      </c>
      <c r="DO16" s="14">
        <f>'8'!EF16</f>
        <v>0.31685223178688798</v>
      </c>
      <c r="DP16" s="14">
        <f t="shared" si="7"/>
        <v>0.36440773291934325</v>
      </c>
      <c r="DQ16" s="14">
        <f t="shared" si="28"/>
        <v>0.42343390383794466</v>
      </c>
    </row>
    <row r="17" spans="1:121" ht="12.75" customHeight="1">
      <c r="A17" s="6">
        <v>1993</v>
      </c>
      <c r="B17" s="14">
        <f>'1'!Q17</f>
        <v>0.41460700353718843</v>
      </c>
      <c r="C17" s="14">
        <f>'1'!S17</f>
        <v>0.52663596501963184</v>
      </c>
      <c r="D17" s="14">
        <f>'2'!P17</f>
        <v>0.25969783731285673</v>
      </c>
      <c r="E17" s="14">
        <f>'2'!R17</f>
        <v>0.41225144033878985</v>
      </c>
      <c r="F17" s="14">
        <f>'3'!N17</f>
        <v>0.52409734978455236</v>
      </c>
      <c r="G17" s="14">
        <f>'8'!J17</f>
        <v>0.64830450828595354</v>
      </c>
      <c r="H17" s="14">
        <f t="shared" si="29"/>
        <v>0.48491304966378751</v>
      </c>
      <c r="I17" s="14">
        <f t="shared" si="30"/>
        <v>0.54497999455935831</v>
      </c>
      <c r="J17" s="14">
        <f>'1'!AC17</f>
        <v>0.29121613247488359</v>
      </c>
      <c r="K17" s="14">
        <f>'1'!AE17</f>
        <v>0.38988179646919535</v>
      </c>
      <c r="L17" s="14">
        <f>'2'!Y17</f>
        <v>0.22467220036191907</v>
      </c>
      <c r="M17" s="14">
        <f>'2'!AA17</f>
        <v>0.36237536749788418</v>
      </c>
      <c r="N17" s="14">
        <f>'3'!U17</f>
        <v>0.40751475113656488</v>
      </c>
      <c r="O17" s="14">
        <f>'8'!S17</f>
        <v>0.6337997331877282</v>
      </c>
      <c r="P17" s="14">
        <f t="shared" si="0"/>
        <v>0.3992822941072186</v>
      </c>
      <c r="Q17" s="14">
        <f t="shared" si="8"/>
        <v>0.45251887641853983</v>
      </c>
      <c r="R17" s="14">
        <f>'9'!R17</f>
        <v>0.4599497753494014</v>
      </c>
      <c r="S17" s="14">
        <f>'9'!S17</f>
        <v>0.57130139583412298</v>
      </c>
      <c r="T17" s="14">
        <f>'9'!T17</f>
        <v>0.22592257595331025</v>
      </c>
      <c r="U17" s="14">
        <f>'9'!U17</f>
        <v>0.36424733359790873</v>
      </c>
      <c r="V17" s="14">
        <f>'9'!V17</f>
        <v>0.79757853920130373</v>
      </c>
      <c r="W17" s="14">
        <f>'9'!W17</f>
        <v>0.75708064402649633</v>
      </c>
      <c r="X17" s="14">
        <f t="shared" si="9"/>
        <v>0.59523696354204159</v>
      </c>
      <c r="Y17" s="14">
        <f t="shared" si="10"/>
        <v>0.65361008750039007</v>
      </c>
      <c r="Z17" s="14">
        <f>'1'!BA17</f>
        <v>0.34236320194353131</v>
      </c>
      <c r="AA17" s="14">
        <f>'1'!BC17</f>
        <v>0.44957395435680053</v>
      </c>
      <c r="AB17" s="14">
        <f>'2'!AQ17</f>
        <v>0.19229527473002728</v>
      </c>
      <c r="AC17" s="14">
        <f>'2'!AS17</f>
        <v>0.31119332772297292</v>
      </c>
      <c r="AD17" s="14">
        <f>'3'!AI17</f>
        <v>0.51708278122139162</v>
      </c>
      <c r="AE17" s="14">
        <f>'8'!AK17</f>
        <v>0.61677547223318285</v>
      </c>
      <c r="AF17" s="14">
        <f t="shared" si="2"/>
        <v>0.43963937161405886</v>
      </c>
      <c r="AG17" s="14">
        <f t="shared" si="11"/>
        <v>0.49441347787866113</v>
      </c>
      <c r="AH17" s="14">
        <f>'9'!AH17</f>
        <v>0.30773818995953656</v>
      </c>
      <c r="AI17" s="14">
        <f>'9'!AI17</f>
        <v>0.40968026087765597</v>
      </c>
      <c r="AJ17" s="14">
        <f>'9'!AJ17</f>
        <v>0.23799752949479033</v>
      </c>
      <c r="AK17" s="14">
        <f>'9'!AK17</f>
        <v>0.38196157764102517</v>
      </c>
      <c r="AL17" s="14">
        <f>'9'!AL17</f>
        <v>0.68979071339215703</v>
      </c>
      <c r="AM17" s="14">
        <f>'9'!AM17</f>
        <v>0.74631423521962736</v>
      </c>
      <c r="AN17" s="14">
        <f t="shared" si="12"/>
        <v>0.50592126608623977</v>
      </c>
      <c r="AO17" s="14">
        <f t="shared" si="13"/>
        <v>0.56109449926811095</v>
      </c>
      <c r="AP17" s="14">
        <f>'9'!AP17</f>
        <v>0.20579278910703347</v>
      </c>
      <c r="AQ17" s="14">
        <f>'9'!AQ17</f>
        <v>0.27840357674420879</v>
      </c>
      <c r="AR17" s="14">
        <f>'9'!AR17</f>
        <v>0.24562057852450572</v>
      </c>
      <c r="AS17" s="14">
        <f>'9'!AS17</f>
        <v>0.39281955727077134</v>
      </c>
      <c r="AT17" s="14">
        <f>'9'!AT17</f>
        <v>0.84111699869697076</v>
      </c>
      <c r="AU17" s="14">
        <f>'9'!AU17</f>
        <v>0.67965993254174184</v>
      </c>
      <c r="AV17" s="14">
        <f t="shared" si="14"/>
        <v>0.48707340630494211</v>
      </c>
      <c r="AW17" s="14">
        <f t="shared" si="15"/>
        <v>0.53083761923443884</v>
      </c>
      <c r="AX17" s="14">
        <f>'9'!AX17</f>
        <v>0.40159294401574358</v>
      </c>
      <c r="AY17" s="14">
        <f>'9'!AY17</f>
        <v>0.51331726913173881</v>
      </c>
      <c r="AZ17" s="14">
        <f>'9'!AZ17</f>
        <v>0.23564202578442828</v>
      </c>
      <c r="BA17" s="14">
        <f>'9'!BA17</f>
        <v>0.37855657111368163</v>
      </c>
      <c r="BB17" s="14">
        <f>'9'!BB17</f>
        <v>0.65736378378954075</v>
      </c>
      <c r="BC17" s="14">
        <f>'9'!BC17</f>
        <v>0.70195022517445271</v>
      </c>
      <c r="BD17" s="14">
        <f t="shared" si="16"/>
        <v>0.52402988242573856</v>
      </c>
      <c r="BE17" s="14">
        <f t="shared" si="17"/>
        <v>0.58301106700506211</v>
      </c>
      <c r="BF17" s="14">
        <f>'1'!CW17</f>
        <v>0.39677890149420958</v>
      </c>
      <c r="BG17" s="14">
        <f>'1'!CY17</f>
        <v>0.50833093281516495</v>
      </c>
      <c r="BH17" s="14">
        <f>'2'!CA17</f>
        <v>0.27177990965923621</v>
      </c>
      <c r="BI17" s="14">
        <f>'2'!CC17</f>
        <v>0.42832826259644274</v>
      </c>
      <c r="BJ17" s="14">
        <f>'3'!BK17</f>
        <v>0.69058296281629195</v>
      </c>
      <c r="BK17" s="14">
        <f>'8'!BU17</f>
        <v>0.71507386241379911</v>
      </c>
      <c r="BL17" s="14">
        <f t="shared" si="3"/>
        <v>0.53730375787113016</v>
      </c>
      <c r="BM17" s="14">
        <f t="shared" si="18"/>
        <v>0.59757940569323309</v>
      </c>
      <c r="BN17" s="14">
        <f>'9'!BN17</f>
        <v>0.47287165648429269</v>
      </c>
      <c r="BO17" s="14">
        <f>'9'!BO17</f>
        <v>0.58356501644260006</v>
      </c>
      <c r="BP17" s="14">
        <f>'9'!BP17</f>
        <v>0.23131212930338887</v>
      </c>
      <c r="BQ17" s="14">
        <f>'9'!BQ17</f>
        <v>0.37223422740970796</v>
      </c>
      <c r="BR17" s="14">
        <f>'9'!BR17</f>
        <v>0.32102219677799515</v>
      </c>
      <c r="BS17" s="14">
        <f>'9'!BS17</f>
        <v>0.71446031369535723</v>
      </c>
      <c r="BT17" s="14">
        <f t="shared" si="19"/>
        <v>0.47115050314239404</v>
      </c>
      <c r="BU17" s="14">
        <f t="shared" si="20"/>
        <v>0.52952005693634896</v>
      </c>
      <c r="BV17" s="14">
        <f>'9'!BV17</f>
        <v>0.41480288641330354</v>
      </c>
      <c r="BW17" s="14">
        <f>'9'!BW17</f>
        <v>0.52683466493849795</v>
      </c>
      <c r="BX17" s="14">
        <f>'9'!BX17</f>
        <v>0.27021612166858616</v>
      </c>
      <c r="BY17" s="14">
        <f>'9'!BY17</f>
        <v>0.42627730251207102</v>
      </c>
      <c r="BZ17" s="14">
        <f>'9'!BZ17</f>
        <v>0.26103246190600926</v>
      </c>
      <c r="CA17" s="14">
        <f>'9'!CA17</f>
        <v>0.76204251544144552</v>
      </c>
      <c r="CB17" s="14">
        <f t="shared" si="21"/>
        <v>0.44871151106904372</v>
      </c>
      <c r="CC17" s="14">
        <f t="shared" si="22"/>
        <v>0.50913034056347006</v>
      </c>
      <c r="CD17" s="14">
        <f>'1'!EG17</f>
        <v>0.35077738137837172</v>
      </c>
      <c r="CE17" s="14">
        <f>'1'!EI17</f>
        <v>0.45896091881367662</v>
      </c>
      <c r="CF17" s="14">
        <f>'2'!DB17</f>
        <v>0.27031870592878354</v>
      </c>
      <c r="CG17" s="14">
        <f>'2'!DD17</f>
        <v>0.42641211215171693</v>
      </c>
      <c r="CH17" s="14">
        <f>'3'!CF17</f>
        <v>0.74413697057911643</v>
      </c>
      <c r="CI17" s="14">
        <f>'8'!CV17</f>
        <v>0.78770299809388888</v>
      </c>
      <c r="CJ17" s="14">
        <f t="shared" si="4"/>
        <v>0.55030281531247838</v>
      </c>
      <c r="CK17" s="14">
        <f t="shared" si="23"/>
        <v>0.60918557090889369</v>
      </c>
      <c r="CL17" s="14">
        <f>'9'!CL17</f>
        <v>0.30289081390483802</v>
      </c>
      <c r="CM17" s="14">
        <f>'9'!CM17</f>
        <v>0.40392477178463371</v>
      </c>
      <c r="CN17" s="14">
        <f>'9'!CN17</f>
        <v>0.15535805380582071</v>
      </c>
      <c r="CO17" s="14">
        <f>'9'!CO17</f>
        <v>0.24530797460680601</v>
      </c>
      <c r="CP17" s="14">
        <f>'9'!CP17</f>
        <v>0.50272001605054528</v>
      </c>
      <c r="CQ17" s="14">
        <f>'9'!CQ17</f>
        <v>0.63326594325378771</v>
      </c>
      <c r="CR17" s="14">
        <f t="shared" si="24"/>
        <v>0.42068862076860053</v>
      </c>
      <c r="CS17" s="14">
        <f t="shared" si="25"/>
        <v>0.47009719600061733</v>
      </c>
      <c r="CT17" s="14">
        <f>'1'!FE17</f>
        <v>0.29794892362728781</v>
      </c>
      <c r="CU17" s="14">
        <f>'1'!FG17</f>
        <v>0.39801195127958555</v>
      </c>
      <c r="CV17" s="14">
        <f>'2'!DT17</f>
        <v>0.1554026235183085</v>
      </c>
      <c r="CW17" s="14">
        <f>'2'!DV17</f>
        <v>0.24539313777768967</v>
      </c>
      <c r="CX17" s="14">
        <f>'3'!CT17</f>
        <v>0.60605275676282422</v>
      </c>
      <c r="CY17" s="14">
        <f>'8'!DN17</f>
        <v>0.78295111769306835</v>
      </c>
      <c r="CZ17" s="14">
        <f t="shared" si="5"/>
        <v>0.48197080041671914</v>
      </c>
      <c r="DA17" s="14">
        <f t="shared" si="26"/>
        <v>0.53099506290357634</v>
      </c>
      <c r="DB17" s="14">
        <f>'1'!FQ17</f>
        <v>0.23948038851336095</v>
      </c>
      <c r="DC17" s="14">
        <f>'1'!FS17</f>
        <v>0.32433293314513423</v>
      </c>
      <c r="DD17" s="14">
        <f>'2'!EC17</f>
        <v>0.18340320456631742</v>
      </c>
      <c r="DE17" s="14">
        <f>'2'!EE17</f>
        <v>0.29613350725831694</v>
      </c>
      <c r="DF17" s="14">
        <f>'3'!DA17</f>
        <v>0.47099501266649807</v>
      </c>
      <c r="DG17" s="14">
        <f>'8'!DW17</f>
        <v>0.72957730868052051</v>
      </c>
      <c r="DH17" s="14">
        <f t="shared" si="6"/>
        <v>0.4142755561987308</v>
      </c>
      <c r="DI17" s="14">
        <f t="shared" si="27"/>
        <v>0.45948960432064001</v>
      </c>
      <c r="DJ17" s="14">
        <f>'1'!GC17</f>
        <v>0.53928015771769011</v>
      </c>
      <c r="DK17" s="14">
        <f>'1'!GE17</f>
        <v>0.64365257383412555</v>
      </c>
      <c r="DL17" s="14">
        <f>'2'!EL17</f>
        <v>0.32063645516620881</v>
      </c>
      <c r="DM17" s="14">
        <f>'2'!EN17</f>
        <v>0.48838090145456647</v>
      </c>
      <c r="DN17" s="14">
        <f>'3'!DH17</f>
        <v>0.1715001242787173</v>
      </c>
      <c r="DO17" s="14">
        <f>'8'!EF17</f>
        <v>0.33312818823164025</v>
      </c>
      <c r="DP17" s="14">
        <f t="shared" si="7"/>
        <v>0.37393278673128638</v>
      </c>
      <c r="DQ17" s="14">
        <f t="shared" si="28"/>
        <v>0.43245619780669631</v>
      </c>
    </row>
    <row r="18" spans="1:121" ht="12.75" customHeight="1">
      <c r="A18" s="6">
        <v>1994</v>
      </c>
      <c r="B18" s="14">
        <f>'1'!Q18</f>
        <v>0.39279775111964438</v>
      </c>
      <c r="C18" s="14">
        <f>'1'!S18</f>
        <v>0.5041824968048797</v>
      </c>
      <c r="D18" s="14">
        <f>'2'!P18</f>
        <v>0.27610268290499984</v>
      </c>
      <c r="E18" s="14">
        <f>'2'!R18</f>
        <v>0.43395287379743075</v>
      </c>
      <c r="F18" s="14">
        <f>'3'!N18</f>
        <v>0.50918172667573125</v>
      </c>
      <c r="G18" s="14">
        <f>'8'!J18</f>
        <v>0.65623796192224915</v>
      </c>
      <c r="H18" s="14">
        <f t="shared" si="29"/>
        <v>0.47608429088785281</v>
      </c>
      <c r="I18" s="14">
        <f t="shared" si="30"/>
        <v>0.53642320825119005</v>
      </c>
      <c r="J18" s="14">
        <f>'1'!AC18</f>
        <v>0.30653999121623171</v>
      </c>
      <c r="K18" s="14">
        <f>'1'!AE18</f>
        <v>0.40826163100559071</v>
      </c>
      <c r="L18" s="14">
        <f>'2'!Y18</f>
        <v>0.22629700644865156</v>
      </c>
      <c r="M18" s="14">
        <f>'2'!AA18</f>
        <v>0.36480649490790651</v>
      </c>
      <c r="N18" s="14">
        <f>'3'!U18</f>
        <v>0.38150513492707955</v>
      </c>
      <c r="O18" s="14">
        <f>'8'!S18</f>
        <v>0.64966880190468712</v>
      </c>
      <c r="P18" s="14">
        <f t="shared" si="0"/>
        <v>0.4030391813392995</v>
      </c>
      <c r="Q18" s="14">
        <f t="shared" si="8"/>
        <v>0.45757878610096858</v>
      </c>
      <c r="R18" s="14">
        <f>'9'!R18</f>
        <v>0.46699445882355523</v>
      </c>
      <c r="S18" s="14">
        <f>'9'!S18</f>
        <v>0.578011677536028</v>
      </c>
      <c r="T18" s="14">
        <f>'9'!T18</f>
        <v>0.23424241892659789</v>
      </c>
      <c r="U18" s="14">
        <f>'9'!U18</f>
        <v>0.37652194893336954</v>
      </c>
      <c r="V18" s="14">
        <f>'9'!V18</f>
        <v>0.74935299170753833</v>
      </c>
      <c r="W18" s="14">
        <f>'9'!W18</f>
        <v>0.73878944091302123</v>
      </c>
      <c r="X18" s="14">
        <f t="shared" si="9"/>
        <v>0.58225763357722182</v>
      </c>
      <c r="Y18" s="14">
        <f t="shared" si="10"/>
        <v>0.64089247406288807</v>
      </c>
      <c r="Z18" s="14">
        <f>'1'!BA18</f>
        <v>0.34180938393405147</v>
      </c>
      <c r="AA18" s="14">
        <f>'1'!BC18</f>
        <v>0.44895203178922999</v>
      </c>
      <c r="AB18" s="14">
        <f>'2'!AQ18</f>
        <v>0.20299706830431838</v>
      </c>
      <c r="AC18" s="14">
        <f>'2'!AS18</f>
        <v>0.32871734261117452</v>
      </c>
      <c r="AD18" s="14">
        <f>'3'!AI18</f>
        <v>0.50387558558726209</v>
      </c>
      <c r="AE18" s="14">
        <f>'8'!AK18</f>
        <v>0.63206970612588409</v>
      </c>
      <c r="AF18" s="14">
        <f t="shared" si="2"/>
        <v>0.44100978333233898</v>
      </c>
      <c r="AG18" s="14">
        <f t="shared" si="11"/>
        <v>0.496438869905096</v>
      </c>
      <c r="AH18" s="14">
        <f>'9'!AH18</f>
        <v>0.35673185199126844</v>
      </c>
      <c r="AI18" s="14">
        <f>'9'!AI18</f>
        <v>0.46553459444374667</v>
      </c>
      <c r="AJ18" s="14">
        <f>'9'!AJ18</f>
        <v>0.24299970237174587</v>
      </c>
      <c r="AK18" s="14">
        <f>'9'!AK18</f>
        <v>0.38911392177451365</v>
      </c>
      <c r="AL18" s="14">
        <f>'9'!AL18</f>
        <v>0.75428237824222855</v>
      </c>
      <c r="AM18" s="14">
        <f>'9'!AM18</f>
        <v>0.78103029337232843</v>
      </c>
      <c r="AN18" s="14">
        <f t="shared" si="12"/>
        <v>0.55082087893732123</v>
      </c>
      <c r="AO18" s="14">
        <f t="shared" si="13"/>
        <v>0.60895339785858926</v>
      </c>
      <c r="AP18" s="14">
        <f>'9'!AP18</f>
        <v>0.21664618570661642</v>
      </c>
      <c r="AQ18" s="14">
        <f>'9'!AQ18</f>
        <v>0.29350549826451061</v>
      </c>
      <c r="AR18" s="14">
        <f>'9'!AR18</f>
        <v>0.24215029321942305</v>
      </c>
      <c r="AS18" s="14">
        <f>'9'!AS18</f>
        <v>0.38790682961441952</v>
      </c>
      <c r="AT18" s="14">
        <f>'9'!AT18</f>
        <v>0.85243122520880432</v>
      </c>
      <c r="AU18" s="14">
        <f>'9'!AU18</f>
        <v>0.68848585508789384</v>
      </c>
      <c r="AV18" s="14">
        <f t="shared" si="14"/>
        <v>0.49610277367876343</v>
      </c>
      <c r="AW18" s="14">
        <f t="shared" si="15"/>
        <v>0.54142215234142077</v>
      </c>
      <c r="AX18" s="14">
        <f>'9'!AX18</f>
        <v>0.40886366889825643</v>
      </c>
      <c r="AY18" s="14">
        <f>'9'!AY18</f>
        <v>0.52078687591608364</v>
      </c>
      <c r="AZ18" s="14">
        <f>'9'!AZ18</f>
        <v>0.24486817288879231</v>
      </c>
      <c r="BA18" s="14">
        <f>'9'!BA18</f>
        <v>0.39175864016809347</v>
      </c>
      <c r="BB18" s="14">
        <f>'9'!BB18</f>
        <v>0.68563606221894147</v>
      </c>
      <c r="BC18" s="14">
        <f>'9'!BC18</f>
        <v>0.69395284823759806</v>
      </c>
      <c r="BD18" s="14">
        <f t="shared" si="16"/>
        <v>0.53292951246231668</v>
      </c>
      <c r="BE18" s="14">
        <f t="shared" si="17"/>
        <v>0.59238784199737771</v>
      </c>
      <c r="BF18" s="14">
        <f>'1'!CW18</f>
        <v>0.41362727998337506</v>
      </c>
      <c r="BG18" s="14">
        <f>'1'!CY18</f>
        <v>0.52564137317624049</v>
      </c>
      <c r="BH18" s="14">
        <f>'2'!CA18</f>
        <v>0.27911318778663458</v>
      </c>
      <c r="BI18" s="14">
        <f>'2'!CC18</f>
        <v>0.43783172031583989</v>
      </c>
      <c r="BJ18" s="14">
        <f>'3'!BK18</f>
        <v>0.67743257050004868</v>
      </c>
      <c r="BK18" s="14">
        <f>'8'!BU18</f>
        <v>0.70487519291538614</v>
      </c>
      <c r="BL18" s="14">
        <f t="shared" si="3"/>
        <v>0.53893917162587224</v>
      </c>
      <c r="BM18" s="14">
        <f t="shared" si="18"/>
        <v>0.5996166621559389</v>
      </c>
      <c r="BN18" s="14">
        <f>'9'!BN18</f>
        <v>0.47955602574569633</v>
      </c>
      <c r="BO18" s="14">
        <f>'9'!BO18</f>
        <v>0.58983223040308286</v>
      </c>
      <c r="BP18" s="14">
        <f>'9'!BP18</f>
        <v>0.24039245437758372</v>
      </c>
      <c r="BQ18" s="14">
        <f>'9'!BQ18</f>
        <v>0.38539915891985188</v>
      </c>
      <c r="BR18" s="14">
        <f>'9'!BR18</f>
        <v>0.36200963623758448</v>
      </c>
      <c r="BS18" s="14">
        <f>'9'!BS18</f>
        <v>0.7058190033938363</v>
      </c>
      <c r="BT18" s="14">
        <f t="shared" si="19"/>
        <v>0.48281881564389212</v>
      </c>
      <c r="BU18" s="14">
        <f t="shared" si="20"/>
        <v>0.54142996796107346</v>
      </c>
      <c r="BV18" s="14">
        <f>'9'!BV18</f>
        <v>0.4273023603303111</v>
      </c>
      <c r="BW18" s="14">
        <f>'9'!BW18</f>
        <v>0.53940790749822798</v>
      </c>
      <c r="BX18" s="14">
        <f>'9'!BX18</f>
        <v>0.25696028883647209</v>
      </c>
      <c r="BY18" s="14">
        <f>'9'!BY18</f>
        <v>0.40853326710827409</v>
      </c>
      <c r="BZ18" s="14">
        <f>'9'!BZ18</f>
        <v>0.48150280178400967</v>
      </c>
      <c r="CA18" s="14">
        <f>'9'!CA18</f>
        <v>0.75390325826117555</v>
      </c>
      <c r="CB18" s="14">
        <f t="shared" si="21"/>
        <v>0.5054684880270679</v>
      </c>
      <c r="CC18" s="14">
        <f t="shared" si="22"/>
        <v>0.5654680047214149</v>
      </c>
      <c r="CD18" s="14">
        <f>'1'!EG18</f>
        <v>0.36690126784929361</v>
      </c>
      <c r="CE18" s="14">
        <f>'1'!EI18</f>
        <v>0.47663199766830272</v>
      </c>
      <c r="CF18" s="14">
        <f>'2'!DB18</f>
        <v>0.2790613163990906</v>
      </c>
      <c r="CG18" s="14">
        <f>'2'!DD18</f>
        <v>0.43776515006916489</v>
      </c>
      <c r="CH18" s="14">
        <f>'3'!CF18</f>
        <v>0.72854512851652298</v>
      </c>
      <c r="CI18" s="14">
        <f>'8'!CV18</f>
        <v>0.79193290569444641</v>
      </c>
      <c r="CJ18" s="14">
        <f t="shared" si="4"/>
        <v>0.55478614733236886</v>
      </c>
      <c r="CK18" s="14">
        <f t="shared" si="23"/>
        <v>0.61454882262697996</v>
      </c>
      <c r="CL18" s="14">
        <f>'9'!CL18</f>
        <v>0.30377601071446525</v>
      </c>
      <c r="CM18" s="14">
        <f>'9'!CM18</f>
        <v>0.40497905300832743</v>
      </c>
      <c r="CN18" s="14">
        <f>'9'!CN18</f>
        <v>0.16138061107153481</v>
      </c>
      <c r="CO18" s="14">
        <f>'9'!CO18</f>
        <v>0.25668196909677238</v>
      </c>
      <c r="CP18" s="14">
        <f>'9'!CP18</f>
        <v>0.47802364550490495</v>
      </c>
      <c r="CQ18" s="14">
        <f>'9'!CQ18</f>
        <v>0.61967625328101339</v>
      </c>
      <c r="CR18" s="14">
        <f t="shared" si="24"/>
        <v>0.41207344008941921</v>
      </c>
      <c r="CS18" s="14">
        <f t="shared" si="25"/>
        <v>0.46208479280948783</v>
      </c>
      <c r="CT18" s="14">
        <f>'1'!FE18</f>
        <v>0.29925659357950019</v>
      </c>
      <c r="CU18" s="14">
        <f>'1'!FG18</f>
        <v>0.39958100919471184</v>
      </c>
      <c r="CV18" s="14">
        <f>'2'!DT18</f>
        <v>0.15338375761151576</v>
      </c>
      <c r="CW18" s="14">
        <f>'2'!DV18</f>
        <v>0.24152038888329094</v>
      </c>
      <c r="CX18" s="14">
        <f>'3'!CT18</f>
        <v>0.60451154436186627</v>
      </c>
      <c r="CY18" s="14">
        <f>'8'!DN18</f>
        <v>0.7841596492121089</v>
      </c>
      <c r="CZ18" s="14">
        <f t="shared" si="5"/>
        <v>0.48220881158644546</v>
      </c>
      <c r="DA18" s="14">
        <f t="shared" si="26"/>
        <v>0.53115224095970759</v>
      </c>
      <c r="DB18" s="14">
        <f>'1'!FQ18</f>
        <v>0.25678101894646332</v>
      </c>
      <c r="DC18" s="14">
        <f>'1'!FS18</f>
        <v>0.34688626359036417</v>
      </c>
      <c r="DD18" s="14">
        <f>'2'!EC18</f>
        <v>0.18957725021266603</v>
      </c>
      <c r="DE18" s="14">
        <f>'2'!EE18</f>
        <v>0.30663959151461162</v>
      </c>
      <c r="DF18" s="14">
        <f>'3'!DA18</f>
        <v>0.49114697813813318</v>
      </c>
      <c r="DG18" s="14">
        <f>'8'!DW18</f>
        <v>0.74145514738845153</v>
      </c>
      <c r="DH18" s="14">
        <f t="shared" si="6"/>
        <v>0.4298206639814981</v>
      </c>
      <c r="DI18" s="14">
        <f t="shared" si="27"/>
        <v>0.47756899596925306</v>
      </c>
      <c r="DJ18" s="14">
        <f>'1'!GC18</f>
        <v>0.55720717762847383</v>
      </c>
      <c r="DK18" s="14">
        <f>'1'!GE18</f>
        <v>0.65909247445734465</v>
      </c>
      <c r="DL18" s="14">
        <f>'2'!EL18</f>
        <v>0.32471547651401378</v>
      </c>
      <c r="DM18" s="14">
        <f>'2'!EN18</f>
        <v>0.49307298098424829</v>
      </c>
      <c r="DN18" s="14">
        <f>'3'!DH18</f>
        <v>0.1707187366694187</v>
      </c>
      <c r="DO18" s="14">
        <f>'8'!EF18</f>
        <v>0.36163738168695797</v>
      </c>
      <c r="DP18" s="14">
        <f t="shared" si="7"/>
        <v>0.3884434482918851</v>
      </c>
      <c r="DQ18" s="14">
        <f t="shared" si="28"/>
        <v>0.44603331747045688</v>
      </c>
    </row>
    <row r="19" spans="1:121" ht="12.75" customHeight="1">
      <c r="A19" s="6">
        <v>1995</v>
      </c>
      <c r="B19" s="14">
        <f>'1'!Q19</f>
        <v>0.39586696360048307</v>
      </c>
      <c r="C19" s="14">
        <f>'1'!S19</f>
        <v>0.50738266861806591</v>
      </c>
      <c r="D19" s="14">
        <f>'2'!P19</f>
        <v>0.28421715688953691</v>
      </c>
      <c r="E19" s="14">
        <f>'2'!R19</f>
        <v>0.44433758951864943</v>
      </c>
      <c r="F19" s="14">
        <f>'3'!N19</f>
        <v>0.50146153079446587</v>
      </c>
      <c r="G19" s="14">
        <f>'8'!J19</f>
        <v>0.67076971354976411</v>
      </c>
      <c r="H19" s="14">
        <f t="shared" si="29"/>
        <v>0.47982631221520444</v>
      </c>
      <c r="I19" s="14">
        <f t="shared" si="30"/>
        <v>0.54044463748514882</v>
      </c>
      <c r="J19" s="14">
        <f>'1'!AC19</f>
        <v>0.31782258904907262</v>
      </c>
      <c r="K19" s="14">
        <f>'1'!AE19</f>
        <v>0.42151633334559913</v>
      </c>
      <c r="L19" s="14">
        <f>'2'!Y19</f>
        <v>0.23385411658335747</v>
      </c>
      <c r="M19" s="14">
        <f>'2'!AA19</f>
        <v>0.3759559495223363</v>
      </c>
      <c r="N19" s="14">
        <f>'3'!U19</f>
        <v>0.40806837593743739</v>
      </c>
      <c r="O19" s="14">
        <f>'8'!S19</f>
        <v>0.66637723938895976</v>
      </c>
      <c r="P19" s="14">
        <f t="shared" si="0"/>
        <v>0.41912585110956407</v>
      </c>
      <c r="Q19" s="14">
        <f t="shared" si="8"/>
        <v>0.47481353212207261</v>
      </c>
      <c r="R19" s="14">
        <f>'9'!R19</f>
        <v>0.46349189623517478</v>
      </c>
      <c r="S19" s="14">
        <f>'9'!S19</f>
        <v>0.57468276527671003</v>
      </c>
      <c r="T19" s="14">
        <f>'9'!T19</f>
        <v>0.24833601152013432</v>
      </c>
      <c r="U19" s="14">
        <f>'9'!U19</f>
        <v>0.39662916338711973</v>
      </c>
      <c r="V19" s="14">
        <f>'9'!V19</f>
        <v>0.69416646971797846</v>
      </c>
      <c r="W19" s="14">
        <f>'9'!W19</f>
        <v>0.73181092500397305</v>
      </c>
      <c r="X19" s="14">
        <f t="shared" si="9"/>
        <v>0.56672470832657118</v>
      </c>
      <c r="Y19" s="14">
        <f t="shared" si="10"/>
        <v>0.6260303711298838</v>
      </c>
      <c r="Z19" s="14">
        <f>'1'!BA19</f>
        <v>0.34235860976374949</v>
      </c>
      <c r="AA19" s="14">
        <f>'1'!BC19</f>
        <v>0.44956879955083828</v>
      </c>
      <c r="AB19" s="14">
        <f>'2'!AQ19</f>
        <v>0.20837975892096131</v>
      </c>
      <c r="AC19" s="14">
        <f>'2'!AS19</f>
        <v>0.33729702400325018</v>
      </c>
      <c r="AD19" s="14">
        <f>'3'!AI19</f>
        <v>0.48996636942032223</v>
      </c>
      <c r="AE19" s="14">
        <f>'8'!AK19</f>
        <v>0.64524104592918841</v>
      </c>
      <c r="AF19" s="14">
        <f t="shared" si="2"/>
        <v>0.44158327363497363</v>
      </c>
      <c r="AG19" s="14">
        <f t="shared" si="11"/>
        <v>0.49735907605803797</v>
      </c>
      <c r="AH19" s="14">
        <f>'9'!AH19</f>
        <v>0.36729290165051331</v>
      </c>
      <c r="AI19" s="14">
        <f>'9'!AI19</f>
        <v>0.47705615312874472</v>
      </c>
      <c r="AJ19" s="14">
        <f>'9'!AJ19</f>
        <v>0.2454120044294705</v>
      </c>
      <c r="AK19" s="14">
        <f>'9'!AK19</f>
        <v>0.39252569395862752</v>
      </c>
      <c r="AL19" s="14">
        <f>'9'!AL19</f>
        <v>0.80769805597344313</v>
      </c>
      <c r="AM19" s="14">
        <f>'9'!AM19</f>
        <v>0.80537825728947687</v>
      </c>
      <c r="AN19" s="14">
        <f t="shared" si="12"/>
        <v>0.57472743941888238</v>
      </c>
      <c r="AO19" s="14">
        <f t="shared" si="13"/>
        <v>0.63334410896309068</v>
      </c>
      <c r="AP19" s="14">
        <f>'9'!AP19</f>
        <v>0.2346347711789192</v>
      </c>
      <c r="AQ19" s="14">
        <f>'9'!AQ19</f>
        <v>0.3178945513911402</v>
      </c>
      <c r="AR19" s="14">
        <f>'9'!AR19</f>
        <v>0.24971856769669273</v>
      </c>
      <c r="AS19" s="14">
        <f>'9'!AS19</f>
        <v>0.3985573440447655</v>
      </c>
      <c r="AT19" s="14">
        <f>'9'!AT19</f>
        <v>0.86225568368663874</v>
      </c>
      <c r="AU19" s="14">
        <f>'9'!AU19</f>
        <v>0.69426218283174257</v>
      </c>
      <c r="AV19" s="14">
        <f t="shared" si="14"/>
        <v>0.50795523187083225</v>
      </c>
      <c r="AW19" s="14">
        <f t="shared" si="15"/>
        <v>0.55614302159052786</v>
      </c>
      <c r="AX19" s="14">
        <f>'9'!AX19</f>
        <v>0.41895409280411838</v>
      </c>
      <c r="AY19" s="14">
        <f>'9'!AY19</f>
        <v>0.53103342896982986</v>
      </c>
      <c r="AZ19" s="14">
        <f>'9'!AZ19</f>
        <v>0.25332278566993099</v>
      </c>
      <c r="BA19" s="14">
        <f>'9'!BA19</f>
        <v>0.40354810755639248</v>
      </c>
      <c r="BB19" s="14">
        <f>'9'!BB19</f>
        <v>0.68449612552161232</v>
      </c>
      <c r="BC19" s="14">
        <f>'9'!BC19</f>
        <v>0.70824260302414788</v>
      </c>
      <c r="BD19" s="14">
        <f t="shared" si="16"/>
        <v>0.54109859782508052</v>
      </c>
      <c r="BE19" s="14">
        <f t="shared" si="17"/>
        <v>0.60095286448001117</v>
      </c>
      <c r="BF19" s="14">
        <f>'1'!CW19</f>
        <v>0.42981198061643533</v>
      </c>
      <c r="BG19" s="14">
        <f>'1'!CY19</f>
        <v>0.54190751426214812</v>
      </c>
      <c r="BH19" s="14">
        <f>'2'!CA19</f>
        <v>0.28018204509747296</v>
      </c>
      <c r="BI19" s="14">
        <f>'2'!CC19</f>
        <v>0.4392014247001636</v>
      </c>
      <c r="BJ19" s="14">
        <f>'3'!BK19</f>
        <v>0.49108924159428902</v>
      </c>
      <c r="BK19" s="14">
        <f>'8'!BU19</f>
        <v>0.67211536841720709</v>
      </c>
      <c r="BL19" s="14">
        <f t="shared" si="3"/>
        <v>0.49074414925919552</v>
      </c>
      <c r="BM19" s="14">
        <f t="shared" si="18"/>
        <v>0.55148430067774967</v>
      </c>
      <c r="BN19" s="14">
        <f>'9'!BN19</f>
        <v>0.48044715155576878</v>
      </c>
      <c r="BO19" s="14">
        <f>'9'!BO19</f>
        <v>0.59066386153644679</v>
      </c>
      <c r="BP19" s="14">
        <f>'9'!BP19</f>
        <v>0.2461249146302924</v>
      </c>
      <c r="BQ19" s="14">
        <f>'9'!BQ19</f>
        <v>0.3935293871285877</v>
      </c>
      <c r="BR19" s="14">
        <f>'9'!BR19</f>
        <v>0.40033076698024805</v>
      </c>
      <c r="BS19" s="14">
        <f>'9'!BS19</f>
        <v>0.69142166118489035</v>
      </c>
      <c r="BT19" s="14">
        <f t="shared" si="19"/>
        <v>0.48972945912662136</v>
      </c>
      <c r="BU19" s="14">
        <f t="shared" si="20"/>
        <v>0.54855659036872206</v>
      </c>
      <c r="BV19" s="14">
        <f>'9'!BV19</f>
        <v>0.43054109008620561</v>
      </c>
      <c r="BW19" s="14">
        <f>'9'!BW19</f>
        <v>0.54263217960461829</v>
      </c>
      <c r="BX19" s="14">
        <f>'9'!BX19</f>
        <v>0.28238227780872693</v>
      </c>
      <c r="BY19" s="14">
        <f>'9'!BY19</f>
        <v>0.44200879247467528</v>
      </c>
      <c r="BZ19" s="14">
        <f>'9'!BZ19</f>
        <v>0.61465475077007892</v>
      </c>
      <c r="CA19" s="14">
        <f>'9'!CA19</f>
        <v>0.7537975025111423</v>
      </c>
      <c r="CB19" s="14">
        <f t="shared" si="21"/>
        <v>0.54256772713566026</v>
      </c>
      <c r="CC19" s="14">
        <f t="shared" si="22"/>
        <v>0.60336681440962026</v>
      </c>
      <c r="CD19" s="14">
        <f>'1'!EG19</f>
        <v>0.37931443897465938</v>
      </c>
      <c r="CE19" s="14">
        <f>'1'!EI19</f>
        <v>0.48996239481600917</v>
      </c>
      <c r="CF19" s="14">
        <f>'2'!DB19</f>
        <v>0.29250612243324325</v>
      </c>
      <c r="CG19" s="14">
        <f>'2'!DD19</f>
        <v>0.4547202295261813</v>
      </c>
      <c r="CH19" s="14">
        <f>'3'!CF19</f>
        <v>0.71197718232573703</v>
      </c>
      <c r="CI19" s="14">
        <f>'8'!CV19</f>
        <v>0.79433864584455227</v>
      </c>
      <c r="CJ19" s="14">
        <f t="shared" si="4"/>
        <v>0.55755534487576042</v>
      </c>
      <c r="CK19" s="14">
        <f t="shared" si="23"/>
        <v>0.61803593792159417</v>
      </c>
      <c r="CL19" s="14">
        <f>'9'!CL19</f>
        <v>0.30863153693576872</v>
      </c>
      <c r="CM19" s="14">
        <f>'9'!CM19</f>
        <v>0.41073623928162345</v>
      </c>
      <c r="CN19" s="14">
        <f>'9'!CN19</f>
        <v>0.1685896323040538</v>
      </c>
      <c r="CO19" s="14">
        <f>'9'!CO19</f>
        <v>0.26995395937829775</v>
      </c>
      <c r="CP19" s="14">
        <f>'9'!CP19</f>
        <v>0.45231769517645432</v>
      </c>
      <c r="CQ19" s="14">
        <f>'9'!CQ19</f>
        <v>0.61967022272301908</v>
      </c>
      <c r="CR19" s="14">
        <f t="shared" si="24"/>
        <v>0.40830855747958122</v>
      </c>
      <c r="CS19" s="14">
        <f t="shared" si="25"/>
        <v>0.4592868711253475</v>
      </c>
      <c r="CT19" s="14">
        <f>'1'!FE19</f>
        <v>0.29941584672655586</v>
      </c>
      <c r="CU19" s="14">
        <f>'1'!FG19</f>
        <v>0.39977187461377095</v>
      </c>
      <c r="CV19" s="14">
        <f>'2'!DT19</f>
        <v>0.15946119813220985</v>
      </c>
      <c r="CW19" s="14">
        <f>'2'!DV19</f>
        <v>0.25308599681327332</v>
      </c>
      <c r="CX19" s="14">
        <f>'3'!CT19</f>
        <v>0.60281134742732911</v>
      </c>
      <c r="CY19" s="14">
        <f>'8'!DN19</f>
        <v>0.78739988434942898</v>
      </c>
      <c r="CZ19" s="14">
        <f t="shared" si="5"/>
        <v>0.48326526644803286</v>
      </c>
      <c r="DA19" s="14">
        <f t="shared" si="26"/>
        <v>0.5327701574710253</v>
      </c>
      <c r="DB19" s="14">
        <f>'1'!FQ19</f>
        <v>0.2735399364766028</v>
      </c>
      <c r="DC19" s="14">
        <f>'1'!FS19</f>
        <v>0.36811461449086824</v>
      </c>
      <c r="DD19" s="14">
        <f>'2'!EC19</f>
        <v>0.1880369592884123</v>
      </c>
      <c r="DE19" s="14">
        <f>'2'!EE19</f>
        <v>0.30403984489334523</v>
      </c>
      <c r="DF19" s="14">
        <f>'3'!DA19</f>
        <v>0.62770933779017546</v>
      </c>
      <c r="DG19" s="14">
        <f>'8'!DW19</f>
        <v>0.73681177722130098</v>
      </c>
      <c r="DH19" s="14">
        <f t="shared" si="6"/>
        <v>0.46934994927235146</v>
      </c>
      <c r="DI19" s="14">
        <f t="shared" si="27"/>
        <v>0.51878010903855087</v>
      </c>
      <c r="DJ19" s="14">
        <f>'1'!GC19</f>
        <v>0.56443928385149411</v>
      </c>
      <c r="DK19" s="14">
        <f>'1'!GE19</f>
        <v>0.66523370786107738</v>
      </c>
      <c r="DL19" s="14">
        <f>'2'!EL19</f>
        <v>0.32941832436464696</v>
      </c>
      <c r="DM19" s="14">
        <f>'2'!EN19</f>
        <v>0.49842673162783796</v>
      </c>
      <c r="DN19" s="14">
        <f>'3'!DH19</f>
        <v>0.24848515631040966</v>
      </c>
      <c r="DO19" s="14">
        <f>'8'!EF19</f>
        <v>0.38544142711171031</v>
      </c>
      <c r="DP19" s="14">
        <f t="shared" si="7"/>
        <v>0.41719919183259235</v>
      </c>
      <c r="DQ19" s="14">
        <f t="shared" si="28"/>
        <v>0.47441780216274476</v>
      </c>
    </row>
    <row r="20" spans="1:121" ht="12.75" customHeight="1">
      <c r="A20" s="6">
        <v>1996</v>
      </c>
      <c r="B20" s="14">
        <f>'1'!Q20</f>
        <v>0.39165663557697661</v>
      </c>
      <c r="C20" s="14">
        <f>'1'!S20</f>
        <v>0.50298925459250099</v>
      </c>
      <c r="D20" s="14">
        <f>'2'!P20</f>
        <v>0.29503974798360838</v>
      </c>
      <c r="E20" s="14">
        <f>'2'!R20</f>
        <v>0.45784983090722087</v>
      </c>
      <c r="F20" s="14">
        <f>'3'!N20</f>
        <v>0.48539793907261347</v>
      </c>
      <c r="G20" s="14">
        <f>'8'!J20</f>
        <v>0.68049874298170698</v>
      </c>
      <c r="H20" s="14">
        <f t="shared" si="29"/>
        <v>0.47764079954273164</v>
      </c>
      <c r="I20" s="14">
        <f t="shared" si="30"/>
        <v>0.53845485544130267</v>
      </c>
      <c r="J20" s="14">
        <f>'1'!AC20</f>
        <v>0.32943224743217653</v>
      </c>
      <c r="K20" s="14">
        <f>'1'!AE20</f>
        <v>0.43491869735764005</v>
      </c>
      <c r="L20" s="14">
        <f>'2'!Y20</f>
        <v>0.24033932904194291</v>
      </c>
      <c r="M20" s="14">
        <f>'2'!AA20</f>
        <v>0.3853231693539958</v>
      </c>
      <c r="N20" s="14">
        <f>'3'!U20</f>
        <v>0.43224365345665894</v>
      </c>
      <c r="O20" s="14">
        <f>'8'!S20</f>
        <v>0.66417029218456614</v>
      </c>
      <c r="P20" s="14">
        <f t="shared" si="0"/>
        <v>0.42991031828737114</v>
      </c>
      <c r="Q20" s="14">
        <f t="shared" si="8"/>
        <v>0.48660328228876193</v>
      </c>
      <c r="R20" s="14">
        <f>'9'!R20</f>
        <v>0.48591869968988183</v>
      </c>
      <c r="S20" s="14">
        <f>'9'!S20</f>
        <v>0.59575030437433807</v>
      </c>
      <c r="T20" s="14">
        <f>'9'!T20</f>
        <v>0.25794286453580528</v>
      </c>
      <c r="U20" s="14">
        <f>'9'!U20</f>
        <v>0.40987110588263947</v>
      </c>
      <c r="V20" s="14">
        <f>'9'!V20</f>
        <v>0.72491470853512729</v>
      </c>
      <c r="W20" s="14">
        <f>'9'!W20</f>
        <v>0.73381928524284923</v>
      </c>
      <c r="X20" s="14">
        <f t="shared" si="9"/>
        <v>0.58484526477402743</v>
      </c>
      <c r="Y20" s="14">
        <f t="shared" si="10"/>
        <v>0.64397073078249334</v>
      </c>
      <c r="Z20" s="14">
        <f>'1'!BA20</f>
        <v>0.34145745878427558</v>
      </c>
      <c r="AA20" s="14">
        <f>'1'!BC20</f>
        <v>0.44855656541067979</v>
      </c>
      <c r="AB20" s="14">
        <f>'2'!AQ20</f>
        <v>0.21602266394215675</v>
      </c>
      <c r="AC20" s="14">
        <f>'2'!AS20</f>
        <v>0.34922358893822553</v>
      </c>
      <c r="AD20" s="14">
        <f>'3'!AI20</f>
        <v>0.45033576555469634</v>
      </c>
      <c r="AE20" s="14">
        <f>'8'!AK20</f>
        <v>0.64424525133045729</v>
      </c>
      <c r="AF20" s="14">
        <f t="shared" si="2"/>
        <v>0.43183050412921431</v>
      </c>
      <c r="AG20" s="14">
        <f t="shared" si="11"/>
        <v>0.4879902392793829</v>
      </c>
      <c r="AH20" s="14">
        <f>'9'!AH20</f>
        <v>0.38608519005124226</v>
      </c>
      <c r="AI20" s="14">
        <f>'9'!AI20</f>
        <v>0.4971363099492988</v>
      </c>
      <c r="AJ20" s="14">
        <f>'9'!AJ20</f>
        <v>0.25736840803275657</v>
      </c>
      <c r="AK20" s="14">
        <f>'9'!AK20</f>
        <v>0.40908939665419553</v>
      </c>
      <c r="AL20" s="14">
        <f>'9'!AL20</f>
        <v>0.80869023596114409</v>
      </c>
      <c r="AM20" s="14">
        <f>'9'!AM20</f>
        <v>0.80585355225133126</v>
      </c>
      <c r="AN20" s="14">
        <f t="shared" si="12"/>
        <v>0.5838068638768914</v>
      </c>
      <c r="AO20" s="14">
        <f t="shared" si="13"/>
        <v>0.6433994106982579</v>
      </c>
      <c r="AP20" s="14">
        <f>'9'!AP20</f>
        <v>0.2509560348395995</v>
      </c>
      <c r="AQ20" s="14">
        <f>'9'!AQ20</f>
        <v>0.33936705700397107</v>
      </c>
      <c r="AR20" s="14">
        <f>'9'!AR20</f>
        <v>0.2526681110103064</v>
      </c>
      <c r="AS20" s="14">
        <f>'9'!AS20</f>
        <v>0.40264539941031063</v>
      </c>
      <c r="AT20" s="14">
        <f>'9'!AT20</f>
        <v>0.88146759153740617</v>
      </c>
      <c r="AU20" s="14">
        <f>'9'!AU20</f>
        <v>0.70262269933645249</v>
      </c>
      <c r="AV20" s="14">
        <f t="shared" si="14"/>
        <v>0.52167179775533512</v>
      </c>
      <c r="AW20" s="14">
        <f t="shared" si="15"/>
        <v>0.57203393546108416</v>
      </c>
      <c r="AX20" s="14">
        <f>'9'!AX20</f>
        <v>0.42856090906972805</v>
      </c>
      <c r="AY20" s="14">
        <f>'9'!AY20</f>
        <v>0.54066245979835459</v>
      </c>
      <c r="AZ20" s="14">
        <f>'9'!AZ20</f>
        <v>0.25325723319816013</v>
      </c>
      <c r="BA20" s="14">
        <f>'9'!BA20</f>
        <v>0.40345779542087562</v>
      </c>
      <c r="BB20" s="14">
        <f>'9'!BB20</f>
        <v>0.70383681391434472</v>
      </c>
      <c r="BC20" s="14">
        <f>'9'!BC20</f>
        <v>0.70442289473110531</v>
      </c>
      <c r="BD20" s="14">
        <f t="shared" si="16"/>
        <v>0.54881501410906974</v>
      </c>
      <c r="BE20" s="14">
        <f t="shared" si="17"/>
        <v>0.60867569062279192</v>
      </c>
      <c r="BF20" s="14">
        <f>'1'!CW20</f>
        <v>0.44462682057947472</v>
      </c>
      <c r="BG20" s="14">
        <f>'1'!CY20</f>
        <v>0.55649842584296139</v>
      </c>
      <c r="BH20" s="14">
        <f>'2'!CA20</f>
        <v>0.28273977301131992</v>
      </c>
      <c r="BI20" s="14">
        <f>'2'!CC20</f>
        <v>0.44246339990203881</v>
      </c>
      <c r="BJ20" s="14">
        <f>'3'!BK20</f>
        <v>0.65788502270012916</v>
      </c>
      <c r="BK20" s="14">
        <f>'8'!BU20</f>
        <v>0.68410387828844998</v>
      </c>
      <c r="BL20" s="14">
        <f t="shared" si="3"/>
        <v>0.54162193078006671</v>
      </c>
      <c r="BM20" s="14">
        <f t="shared" si="18"/>
        <v>0.60234293557453322</v>
      </c>
      <c r="BN20" s="14">
        <f>'9'!BN20</f>
        <v>0.48289643689013229</v>
      </c>
      <c r="BO20" s="14">
        <f>'9'!BO20</f>
        <v>0.59294495801414915</v>
      </c>
      <c r="BP20" s="14">
        <f>'9'!BP20</f>
        <v>0.25493824305759</v>
      </c>
      <c r="BQ20" s="14">
        <f>'9'!BQ20</f>
        <v>0.4057684217998746</v>
      </c>
      <c r="BR20" s="14">
        <f>'9'!BR20</f>
        <v>0.42785555773194134</v>
      </c>
      <c r="BS20" s="14">
        <f>'9'!BS20</f>
        <v>0.69075982263427138</v>
      </c>
      <c r="BT20" s="14">
        <f t="shared" si="19"/>
        <v>0.49830624415336511</v>
      </c>
      <c r="BU20" s="14">
        <f t="shared" si="20"/>
        <v>0.55740867047720033</v>
      </c>
      <c r="BV20" s="14">
        <f>'9'!BV20</f>
        <v>0.44120185807147205</v>
      </c>
      <c r="BW20" s="14">
        <f>'9'!BW20</f>
        <v>0.55314998346914812</v>
      </c>
      <c r="BX20" s="14">
        <f>'9'!BX20</f>
        <v>0.28549153753749856</v>
      </c>
      <c r="BY20" s="14">
        <f>'9'!BY20</f>
        <v>0.44594843637462461</v>
      </c>
      <c r="BZ20" s="14">
        <f>'9'!BZ20</f>
        <v>0.61465475077007892</v>
      </c>
      <c r="CA20" s="14">
        <f>'9'!CA20</f>
        <v>0.75020793248891782</v>
      </c>
      <c r="CB20" s="14">
        <f t="shared" si="21"/>
        <v>0.54624556779708788</v>
      </c>
      <c r="CC20" s="14">
        <f t="shared" si="22"/>
        <v>0.60707050783987082</v>
      </c>
      <c r="CD20" s="14">
        <f>'1'!EG20</f>
        <v>0.40941684680443186</v>
      </c>
      <c r="CE20" s="14">
        <f>'1'!EI20</f>
        <v>0.52135219828860591</v>
      </c>
      <c r="CF20" s="14">
        <f>'2'!DB20</f>
        <v>0.29719050885593151</v>
      </c>
      <c r="CG20" s="14">
        <f>'2'!DD20</f>
        <v>0.46049070304903028</v>
      </c>
      <c r="CH20" s="14">
        <f>'3'!CF20</f>
        <v>0.70971325461894375</v>
      </c>
      <c r="CI20" s="14">
        <f>'8'!CV20</f>
        <v>0.79783243977557783</v>
      </c>
      <c r="CJ20" s="14">
        <f t="shared" si="4"/>
        <v>0.57037221320599629</v>
      </c>
      <c r="CK20" s="14">
        <f t="shared" si="23"/>
        <v>0.63147637321897587</v>
      </c>
      <c r="CL20" s="14">
        <f>'9'!CL20</f>
        <v>0.31563108750506286</v>
      </c>
      <c r="CM20" s="14">
        <f>'9'!CM20</f>
        <v>0.41895975943950547</v>
      </c>
      <c r="CN20" s="14">
        <f>'9'!CN20</f>
        <v>0.17937171279977429</v>
      </c>
      <c r="CO20" s="14">
        <f>'9'!CO20</f>
        <v>0.28914801216345304</v>
      </c>
      <c r="CP20" s="14">
        <f>'9'!CP20</f>
        <v>0.400742526129168</v>
      </c>
      <c r="CQ20" s="14">
        <f>'9'!CQ20</f>
        <v>0.62609571710977796</v>
      </c>
      <c r="CR20" s="14">
        <f t="shared" si="24"/>
        <v>0.40089916709173912</v>
      </c>
      <c r="CS20" s="14">
        <f t="shared" si="25"/>
        <v>0.453208265801884</v>
      </c>
      <c r="CT20" s="14">
        <f>'1'!FE20</f>
        <v>0.30703118557306158</v>
      </c>
      <c r="CU20" s="14">
        <f>'1'!FG20</f>
        <v>0.40884350933521485</v>
      </c>
      <c r="CV20" s="14">
        <f>'2'!DT20</f>
        <v>0.16027125706090556</v>
      </c>
      <c r="CW20" s="14">
        <f>'2'!DV20</f>
        <v>0.25460688500890483</v>
      </c>
      <c r="CX20" s="14">
        <f>'3'!CT20</f>
        <v>0.62903900562068782</v>
      </c>
      <c r="CY20" s="14">
        <f>'8'!DN20</f>
        <v>0.78152441450789345</v>
      </c>
      <c r="CZ20" s="14">
        <f t="shared" si="5"/>
        <v>0.49148045496746051</v>
      </c>
      <c r="DA20" s="14">
        <f t="shared" si="26"/>
        <v>0.5416389472671217</v>
      </c>
      <c r="DB20" s="14">
        <f>'1'!FQ20</f>
        <v>0.29115248483610107</v>
      </c>
      <c r="DC20" s="14">
        <f>'1'!FS20</f>
        <v>0.38980452349761835</v>
      </c>
      <c r="DD20" s="14">
        <f>'2'!EC20</f>
        <v>0.1928486626037956</v>
      </c>
      <c r="DE20" s="14">
        <f>'2'!EE20</f>
        <v>0.31211523347176795</v>
      </c>
      <c r="DF20" s="14">
        <f>'3'!DA20</f>
        <v>0.62233692434774979</v>
      </c>
      <c r="DG20" s="14">
        <f>'8'!DW20</f>
        <v>0.74284808100583699</v>
      </c>
      <c r="DH20" s="14">
        <f t="shared" si="6"/>
        <v>0.47704211153321674</v>
      </c>
      <c r="DI20" s="14">
        <f t="shared" si="27"/>
        <v>0.52842958408462082</v>
      </c>
      <c r="DJ20" s="14">
        <f>'1'!GC20</f>
        <v>0.58619009169446101</v>
      </c>
      <c r="DK20" s="14">
        <f>'1'!GE20</f>
        <v>0.68341082304909939</v>
      </c>
      <c r="DL20" s="14">
        <f>'2'!EL20</f>
        <v>0.33579522384210453</v>
      </c>
      <c r="DM20" s="14">
        <f>'2'!EN20</f>
        <v>0.50559282178316223</v>
      </c>
      <c r="DN20" s="14">
        <f>'3'!DH20</f>
        <v>0.25293388542545131</v>
      </c>
      <c r="DO20" s="14">
        <f>'8'!EF20</f>
        <v>0.39978014414479152</v>
      </c>
      <c r="DP20" s="14">
        <f t="shared" si="7"/>
        <v>0.43123406645455553</v>
      </c>
      <c r="DQ20" s="14">
        <f t="shared" si="28"/>
        <v>0.48710211879051668</v>
      </c>
    </row>
    <row r="21" spans="1:121" ht="12.75" customHeight="1">
      <c r="A21" s="6">
        <v>1997</v>
      </c>
      <c r="B21" s="14">
        <f>'1'!Q21</f>
        <v>0.42374096451774751</v>
      </c>
      <c r="C21" s="14">
        <f>'1'!S21</f>
        <v>0.53584658397913743</v>
      </c>
      <c r="D21" s="14">
        <f>'2'!P21</f>
        <v>0.31531545655259186</v>
      </c>
      <c r="E21" s="14">
        <f>'2'!R21</f>
        <v>0.48219093231880161</v>
      </c>
      <c r="F21" s="14">
        <f>'3'!N21</f>
        <v>0.48119302944634235</v>
      </c>
      <c r="G21" s="14">
        <f>'8'!J21</f>
        <v>0.68912994273618955</v>
      </c>
      <c r="H21" s="14">
        <f t="shared" si="29"/>
        <v>0.49360867450799117</v>
      </c>
      <c r="I21" s="14">
        <f t="shared" si="30"/>
        <v>0.55513846986916804</v>
      </c>
      <c r="J21" s="14">
        <f>'1'!AC21</f>
        <v>0.35591725239781968</v>
      </c>
      <c r="K21" s="14">
        <f>'1'!AE21</f>
        <v>0.46463862715094345</v>
      </c>
      <c r="L21" s="14">
        <f>'2'!Y21</f>
        <v>0.25482849334637619</v>
      </c>
      <c r="M21" s="14">
        <f>'2'!AA21</f>
        <v>0.40561790216945626</v>
      </c>
      <c r="N21" s="14">
        <f>'3'!U21</f>
        <v>0.45490863296671141</v>
      </c>
      <c r="O21" s="14">
        <f>'8'!S21</f>
        <v>0.67240174311536927</v>
      </c>
      <c r="P21" s="14">
        <f t="shared" si="0"/>
        <v>0.44967734431428569</v>
      </c>
      <c r="Q21" s="14">
        <f t="shared" si="8"/>
        <v>0.50824483509784324</v>
      </c>
      <c r="R21" s="14">
        <f>'9'!R21</f>
        <v>0.48553169415614272</v>
      </c>
      <c r="S21" s="14">
        <f>'9'!S21</f>
        <v>0.59539165156849438</v>
      </c>
      <c r="T21" s="14">
        <f>'9'!T21</f>
        <v>0.26787837138118853</v>
      </c>
      <c r="U21" s="14">
        <f>'9'!U21</f>
        <v>0.42319494893530579</v>
      </c>
      <c r="V21" s="14">
        <f>'9'!V21</f>
        <v>0.75243949928682063</v>
      </c>
      <c r="W21" s="14">
        <f>'9'!W21</f>
        <v>0.73735628985285206</v>
      </c>
      <c r="X21" s="14">
        <f t="shared" si="9"/>
        <v>0.59344946208549409</v>
      </c>
      <c r="Y21" s="14">
        <f t="shared" si="10"/>
        <v>0.65292510280584648</v>
      </c>
      <c r="Z21" s="14">
        <f>'1'!BA21</f>
        <v>0.35354371160677955</v>
      </c>
      <c r="AA21" s="14">
        <f>'1'!BC21</f>
        <v>0.46202197631648062</v>
      </c>
      <c r="AB21" s="14">
        <f>'2'!AQ21</f>
        <v>0.22698826537287567</v>
      </c>
      <c r="AC21" s="14">
        <f>'2'!AS21</f>
        <v>0.36583710079157189</v>
      </c>
      <c r="AD21" s="14">
        <f>'3'!AI21</f>
        <v>0.43495450810453196</v>
      </c>
      <c r="AE21" s="14">
        <f>'8'!AK21</f>
        <v>0.65065235566666124</v>
      </c>
      <c r="AF21" s="14">
        <f t="shared" si="2"/>
        <v>0.43551802712279769</v>
      </c>
      <c r="AG21" s="14">
        <f t="shared" si="11"/>
        <v>0.49279421654854777</v>
      </c>
      <c r="AH21" s="14">
        <f>'9'!AH21</f>
        <v>0.39749753963229939</v>
      </c>
      <c r="AI21" s="14">
        <f>'9'!AI21</f>
        <v>0.50907736658279867</v>
      </c>
      <c r="AJ21" s="14">
        <f>'9'!AJ21</f>
        <v>0.26150983090588853</v>
      </c>
      <c r="AK21" s="14">
        <f>'9'!AK21</f>
        <v>0.41469687993354026</v>
      </c>
      <c r="AL21" s="14">
        <f>'9'!AL21</f>
        <v>0.80967638405137199</v>
      </c>
      <c r="AM21" s="14">
        <f>'9'!AM21</f>
        <v>0.81762409542861314</v>
      </c>
      <c r="AN21" s="14">
        <f t="shared" si="12"/>
        <v>0.59197511881350495</v>
      </c>
      <c r="AO21" s="14">
        <f t="shared" si="13"/>
        <v>0.65192575449646983</v>
      </c>
      <c r="AP21" s="14">
        <f>'9'!AP21</f>
        <v>0.27336725950908136</v>
      </c>
      <c r="AQ21" s="14">
        <f>'9'!AQ21</f>
        <v>0.3678988753380355</v>
      </c>
      <c r="AR21" s="14">
        <f>'9'!AR21</f>
        <v>0.26228190465623208</v>
      </c>
      <c r="AS21" s="14">
        <f>'9'!AS21</f>
        <v>0.41573511311340489</v>
      </c>
      <c r="AT21" s="14">
        <f>'9'!AT21</f>
        <v>0.85568000701376312</v>
      </c>
      <c r="AU21" s="14">
        <f>'9'!AU21</f>
        <v>0.72587890583970027</v>
      </c>
      <c r="AV21" s="14">
        <f t="shared" si="14"/>
        <v>0.53096482248262167</v>
      </c>
      <c r="AW21" s="14">
        <f t="shared" si="15"/>
        <v>0.58412278965992059</v>
      </c>
      <c r="AX21" s="14">
        <f>'9'!AX21</f>
        <v>0.43715878809585379</v>
      </c>
      <c r="AY21" s="14">
        <f>'9'!AY21</f>
        <v>0.54917820696999353</v>
      </c>
      <c r="AZ21" s="14">
        <f>'9'!AZ21</f>
        <v>0.2626752332522212</v>
      </c>
      <c r="BA21" s="14">
        <f>'9'!BA21</f>
        <v>0.41626317918311173</v>
      </c>
      <c r="BB21" s="14">
        <f>'9'!BB21</f>
        <v>0.68449612552161232</v>
      </c>
      <c r="BC21" s="14">
        <f>'9'!BC21</f>
        <v>0.70940423839694478</v>
      </c>
      <c r="BD21" s="14">
        <f t="shared" si="16"/>
        <v>0.54960612954320287</v>
      </c>
      <c r="BE21" s="14">
        <f t="shared" si="17"/>
        <v>0.60977269168594783</v>
      </c>
      <c r="BF21" s="14">
        <f>'1'!CW21</f>
        <v>0.45303812973495011</v>
      </c>
      <c r="BG21" s="14">
        <f>'1'!CY21</f>
        <v>0.56465988663548705</v>
      </c>
      <c r="BH21" s="14">
        <f>'2'!CA21</f>
        <v>0.28921693260148346</v>
      </c>
      <c r="BI21" s="14">
        <f>'2'!CC21</f>
        <v>0.45062687954145908</v>
      </c>
      <c r="BJ21" s="14">
        <f>'3'!BK21</f>
        <v>0.76128632518534667</v>
      </c>
      <c r="BK21" s="14">
        <f>'8'!BU21</f>
        <v>0.68724118149539204</v>
      </c>
      <c r="BL21" s="14">
        <f t="shared" si="3"/>
        <v>0.57226882182431305</v>
      </c>
      <c r="BM21" s="14">
        <f t="shared" si="18"/>
        <v>0.63305851927852541</v>
      </c>
      <c r="BN21" s="14">
        <f>'9'!BN21</f>
        <v>0.50062309737782662</v>
      </c>
      <c r="BO21" s="14">
        <f>'9'!BO21</f>
        <v>0.609253827949087</v>
      </c>
      <c r="BP21" s="14">
        <f>'9'!BP21</f>
        <v>0.25675961328230318</v>
      </c>
      <c r="BQ21" s="14">
        <f>'9'!BQ21</f>
        <v>0.40825957888338238</v>
      </c>
      <c r="BR21" s="14">
        <f>'9'!BR21</f>
        <v>0.4242203505175659</v>
      </c>
      <c r="BS21" s="14">
        <f>'9'!BS21</f>
        <v>0.68810898152576527</v>
      </c>
      <c r="BT21" s="14">
        <f t="shared" si="19"/>
        <v>0.50400753329019377</v>
      </c>
      <c r="BU21" s="14">
        <f t="shared" si="20"/>
        <v>0.56260982207880583</v>
      </c>
      <c r="BV21" s="14">
        <f>'9'!BV21</f>
        <v>0.4663526261394218</v>
      </c>
      <c r="BW21" s="14">
        <f>'9'!BW21</f>
        <v>0.57740275330597357</v>
      </c>
      <c r="BX21" s="14">
        <f>'9'!BX21</f>
        <v>0.29012337603902194</v>
      </c>
      <c r="BY21" s="14">
        <f>'9'!BY21</f>
        <v>0.45175839900283249</v>
      </c>
      <c r="BZ21" s="14">
        <f>'9'!BZ21</f>
        <v>0.7928580823003355</v>
      </c>
      <c r="CA21" s="14">
        <f>'9'!CA21</f>
        <v>0.76840054407920555</v>
      </c>
      <c r="CB21" s="14">
        <f t="shared" si="21"/>
        <v>0.60586804465455624</v>
      </c>
      <c r="CC21" s="14">
        <f t="shared" si="22"/>
        <v>0.66645159781755792</v>
      </c>
      <c r="CD21" s="14">
        <f>'1'!EG21</f>
        <v>0.42551674583080551</v>
      </c>
      <c r="CE21" s="14">
        <f>'1'!EI21</f>
        <v>0.53762441041846742</v>
      </c>
      <c r="CF21" s="14">
        <f>'2'!DB21</f>
        <v>0.31430886143533049</v>
      </c>
      <c r="CG21" s="14">
        <f>'2'!DD21</f>
        <v>0.48101098422609589</v>
      </c>
      <c r="CH21" s="14">
        <f>'3'!CF21</f>
        <v>0.70742914001173551</v>
      </c>
      <c r="CI21" s="14">
        <f>'8'!CV21</f>
        <v>0.79171406921943432</v>
      </c>
      <c r="CJ21" s="14">
        <f t="shared" si="4"/>
        <v>0.5764233867836478</v>
      </c>
      <c r="CK21" s="14">
        <f t="shared" si="23"/>
        <v>0.637936664897789</v>
      </c>
      <c r="CL21" s="14">
        <f>'9'!CL21</f>
        <v>0.32848802791867077</v>
      </c>
      <c r="CM21" s="14">
        <f>'9'!CM21</f>
        <v>0.43383744196056145</v>
      </c>
      <c r="CN21" s="14">
        <f>'9'!CN21</f>
        <v>0.18750565130502431</v>
      </c>
      <c r="CO21" s="14">
        <f>'9'!CO21</f>
        <v>0.30313983592801907</v>
      </c>
      <c r="CP21" s="14">
        <f>'9'!CP21</f>
        <v>0.33453635859201003</v>
      </c>
      <c r="CQ21" s="14">
        <f>'9'!CQ21</f>
        <v>0.64213772337404651</v>
      </c>
      <c r="CR21" s="14">
        <f t="shared" si="24"/>
        <v>0.39431429678948487</v>
      </c>
      <c r="CS21" s="14">
        <f t="shared" si="25"/>
        <v>0.44801748086854065</v>
      </c>
      <c r="CT21" s="14">
        <f>'1'!FE21</f>
        <v>0.32163462439915597</v>
      </c>
      <c r="CU21" s="14">
        <f>'1'!FG21</f>
        <v>0.42594305735401827</v>
      </c>
      <c r="CV21" s="14">
        <f>'2'!DT21</f>
        <v>0.16689287703767433</v>
      </c>
      <c r="CW21" s="14">
        <f>'2'!DV21</f>
        <v>0.26686281311919863</v>
      </c>
      <c r="CX21" s="14">
        <f>'3'!CT21</f>
        <v>0.65377112084250033</v>
      </c>
      <c r="CY21" s="14">
        <f>'8'!DN21</f>
        <v>0.777020794312271</v>
      </c>
      <c r="CZ21" s="14">
        <f t="shared" si="5"/>
        <v>0.50304111625212267</v>
      </c>
      <c r="DA21" s="14">
        <f t="shared" si="26"/>
        <v>0.55476148304221995</v>
      </c>
      <c r="DB21" s="14">
        <f>'1'!FQ21</f>
        <v>0.31125067414662289</v>
      </c>
      <c r="DC21" s="14">
        <f>'1'!FS21</f>
        <v>0.41382377305112811</v>
      </c>
      <c r="DD21" s="14">
        <f>'2'!EC21</f>
        <v>0.19962226817041459</v>
      </c>
      <c r="DE21" s="14">
        <f>'2'!EE21</f>
        <v>0.3232594172707729</v>
      </c>
      <c r="DF21" s="14">
        <f>'3'!DA21</f>
        <v>0.66341823090082985</v>
      </c>
      <c r="DG21" s="14">
        <f>'8'!DW21</f>
        <v>0.74754732652888201</v>
      </c>
      <c r="DH21" s="14">
        <f t="shared" si="6"/>
        <v>0.49720388583311859</v>
      </c>
      <c r="DI21" s="14">
        <f t="shared" si="27"/>
        <v>0.55059684030495648</v>
      </c>
      <c r="DJ21" s="14">
        <f>'1'!GC21</f>
        <v>0.60689442290862627</v>
      </c>
      <c r="DK21" s="14">
        <f>'1'!GE21</f>
        <v>0.70031954194111823</v>
      </c>
      <c r="DL21" s="14">
        <f>'2'!EL21</f>
        <v>0.33733926194894914</v>
      </c>
      <c r="DM21" s="14">
        <f>'2'!EN21</f>
        <v>0.50731209133871058</v>
      </c>
      <c r="DN21" s="14">
        <f>'3'!DH21</f>
        <v>0.23842766942713151</v>
      </c>
      <c r="DO21" s="14">
        <f>'8'!EF21</f>
        <v>0.41219904514335459</v>
      </c>
      <c r="DP21" s="14">
        <f t="shared" si="7"/>
        <v>0.43914837400096696</v>
      </c>
      <c r="DQ21" s="14">
        <f t="shared" si="28"/>
        <v>0.49351570455293992</v>
      </c>
    </row>
    <row r="22" spans="1:121" ht="12.75" customHeight="1">
      <c r="A22" s="6">
        <v>1998</v>
      </c>
      <c r="B22" s="14">
        <f>'1'!Q22</f>
        <v>0.43283318704211382</v>
      </c>
      <c r="C22" s="14">
        <f>'1'!S22</f>
        <v>0.54490582589504599</v>
      </c>
      <c r="D22" s="14">
        <f>'2'!P22</f>
        <v>0.33910322380156455</v>
      </c>
      <c r="E22" s="14">
        <f>'2'!R22</f>
        <v>0.50926879101498301</v>
      </c>
      <c r="F22" s="14">
        <f>'3'!N22</f>
        <v>0.43256351977115404</v>
      </c>
      <c r="G22" s="14">
        <f>'8'!J22</f>
        <v>0.69199431253088561</v>
      </c>
      <c r="H22" s="14">
        <f t="shared" si="29"/>
        <v>0.48818305527251188</v>
      </c>
      <c r="I22" s="14">
        <f t="shared" si="30"/>
        <v>0.55002866753502655</v>
      </c>
      <c r="J22" s="14">
        <f>'1'!AC22</f>
        <v>0.38799580344397722</v>
      </c>
      <c r="K22" s="14">
        <f>'1'!AE22</f>
        <v>0.49914852833603762</v>
      </c>
      <c r="L22" s="14">
        <f>'2'!Y22</f>
        <v>0.26165626100248762</v>
      </c>
      <c r="M22" s="14">
        <f>'2'!AA22</f>
        <v>0.41489396073248397</v>
      </c>
      <c r="N22" s="14">
        <f>'3'!U22</f>
        <v>0.4761497093398076</v>
      </c>
      <c r="O22" s="14">
        <f>'8'!S22</f>
        <v>0.67517463467149452</v>
      </c>
      <c r="P22" s="14">
        <f t="shared" si="0"/>
        <v>0.46919503348066527</v>
      </c>
      <c r="Q22" s="14">
        <f t="shared" si="8"/>
        <v>0.52897989341048901</v>
      </c>
      <c r="R22" s="14">
        <f>'9'!R22</f>
        <v>0.49370205584798116</v>
      </c>
      <c r="S22" s="14">
        <f>'9'!S22</f>
        <v>0.60292781960332475</v>
      </c>
      <c r="T22" s="14">
        <f>'9'!T22</f>
        <v>0.27962958369319219</v>
      </c>
      <c r="U22" s="14">
        <f>'9'!U22</f>
        <v>0.43849394863552438</v>
      </c>
      <c r="V22" s="14">
        <f>'9'!V22</f>
        <v>0.76963122230258274</v>
      </c>
      <c r="W22" s="14">
        <f>'9'!W22</f>
        <v>0.73463408900357685</v>
      </c>
      <c r="X22" s="14">
        <f t="shared" si="9"/>
        <v>0.6015101085350516</v>
      </c>
      <c r="Y22" s="14">
        <f t="shared" si="10"/>
        <v>0.66108685053142224</v>
      </c>
      <c r="Z22" s="14">
        <f>'1'!BA22</f>
        <v>0.36939894384138511</v>
      </c>
      <c r="AA22" s="14">
        <f>'1'!BC22</f>
        <v>0.47933304210458816</v>
      </c>
      <c r="AB22" s="14">
        <f>'2'!AQ22</f>
        <v>0.2406980523067741</v>
      </c>
      <c r="AC22" s="14">
        <f>'2'!AS22</f>
        <v>0.38583604914775682</v>
      </c>
      <c r="AD22" s="14">
        <f>'3'!AI22</f>
        <v>0.42235969207383922</v>
      </c>
      <c r="AE22" s="14">
        <f>'8'!AK22</f>
        <v>0.65378884787306946</v>
      </c>
      <c r="AF22" s="14">
        <f t="shared" si="2"/>
        <v>0.44086651775395869</v>
      </c>
      <c r="AG22" s="14">
        <f t="shared" si="11"/>
        <v>0.49935395674333816</v>
      </c>
      <c r="AH22" s="14">
        <f>'9'!AH22</f>
        <v>0.41582654420530302</v>
      </c>
      <c r="AI22" s="14">
        <f>'9'!AI22</f>
        <v>0.52787220191687334</v>
      </c>
      <c r="AJ22" s="14">
        <f>'9'!AJ22</f>
        <v>0.2622679523340089</v>
      </c>
      <c r="AK22" s="14">
        <f>'9'!AK22</f>
        <v>0.41571637072919421</v>
      </c>
      <c r="AL22" s="14">
        <f>'9'!AL22</f>
        <v>0.81563706048775375</v>
      </c>
      <c r="AM22" s="14">
        <f>'9'!AM22</f>
        <v>0.81944367185032962</v>
      </c>
      <c r="AN22" s="14">
        <f t="shared" si="12"/>
        <v>0.60132759600004293</v>
      </c>
      <c r="AO22" s="14">
        <f t="shared" si="13"/>
        <v>0.6614907009241896</v>
      </c>
      <c r="AP22" s="14">
        <f>'9'!AP22</f>
        <v>0.2937936036437277</v>
      </c>
      <c r="AQ22" s="14">
        <f>'9'!AQ22</f>
        <v>0.39300447057637133</v>
      </c>
      <c r="AR22" s="14">
        <f>'9'!AR22</f>
        <v>0.24312636517004407</v>
      </c>
      <c r="AS22" s="14">
        <f>'9'!AS22</f>
        <v>0.38929366388787406</v>
      </c>
      <c r="AT22" s="14">
        <f>'9'!AT22</f>
        <v>0.8427862147519416</v>
      </c>
      <c r="AU22" s="14">
        <f>'9'!AU22</f>
        <v>0.7396347722702078</v>
      </c>
      <c r="AV22" s="14">
        <f t="shared" si="14"/>
        <v>0.53743532473003286</v>
      </c>
      <c r="AW22" s="14">
        <f t="shared" si="15"/>
        <v>0.59173640137487327</v>
      </c>
      <c r="AX22" s="14">
        <f>'9'!AX22</f>
        <v>0.45634894802109438</v>
      </c>
      <c r="AY22" s="14">
        <f>'9'!AY22</f>
        <v>0.5678485302566797</v>
      </c>
      <c r="AZ22" s="14">
        <f>'9'!AZ22</f>
        <v>0.26616293245957889</v>
      </c>
      <c r="BA22" s="14">
        <f>'9'!BA22</f>
        <v>0.42092055500435838</v>
      </c>
      <c r="BB22" s="14">
        <f>'9'!BB22</f>
        <v>0.71631884702724613</v>
      </c>
      <c r="BC22" s="14">
        <f>'9'!BC22</f>
        <v>0.71609027499795452</v>
      </c>
      <c r="BD22" s="14">
        <f t="shared" si="16"/>
        <v>0.56725815296069582</v>
      </c>
      <c r="BE22" s="14">
        <f t="shared" si="17"/>
        <v>0.6273337481094079</v>
      </c>
      <c r="BF22" s="14">
        <f>'1'!CW22</f>
        <v>0.46489049102249763</v>
      </c>
      <c r="BG22" s="14">
        <f>'1'!CY22</f>
        <v>0.57601376559113626</v>
      </c>
      <c r="BH22" s="14">
        <f>'2'!CA22</f>
        <v>0.29348566857462538</v>
      </c>
      <c r="BI22" s="14">
        <f>'2'!CC22</f>
        <v>0.45593259394892727</v>
      </c>
      <c r="BJ22" s="14">
        <f>'3'!BK22</f>
        <v>0.76128632518534667</v>
      </c>
      <c r="BK22" s="14">
        <f>'8'!BU22</f>
        <v>0.69850768625795001</v>
      </c>
      <c r="BL22" s="14">
        <f t="shared" si="3"/>
        <v>0.58025326612728578</v>
      </c>
      <c r="BM22" s="14">
        <f t="shared" si="18"/>
        <v>0.64094726849217132</v>
      </c>
      <c r="BN22" s="14">
        <f>'9'!BN22</f>
        <v>0.51255135778841898</v>
      </c>
      <c r="BO22" s="14">
        <f>'9'!BO22</f>
        <v>0.62003476692418935</v>
      </c>
      <c r="BP22" s="14">
        <f>'9'!BP22</f>
        <v>0.25949954783347523</v>
      </c>
      <c r="BQ22" s="14">
        <f>'9'!BQ22</f>
        <v>0.41198307946284024</v>
      </c>
      <c r="BR22" s="14">
        <f>'9'!BR22</f>
        <v>0.48331689838424807</v>
      </c>
      <c r="BS22" s="14">
        <f>'9'!BS22</f>
        <v>0.68937637837743948</v>
      </c>
      <c r="BT22" s="14">
        <f t="shared" si="19"/>
        <v>0.52414381708913704</v>
      </c>
      <c r="BU22" s="14">
        <f t="shared" si="20"/>
        <v>0.58238553390638159</v>
      </c>
      <c r="BV22" s="14">
        <f>'9'!BV22</f>
        <v>0.49825174310533166</v>
      </c>
      <c r="BW22" s="14">
        <f>'9'!BW22</f>
        <v>0.60709226072776679</v>
      </c>
      <c r="BX22" s="14">
        <f>'9'!BX22</f>
        <v>0.2895962082885955</v>
      </c>
      <c r="BY22" s="14">
        <f>'9'!BY22</f>
        <v>0.45110065417317635</v>
      </c>
      <c r="BZ22" s="14">
        <f>'9'!BZ22</f>
        <v>0.77095666938171281</v>
      </c>
      <c r="CA22" s="14">
        <f>'9'!CA22</f>
        <v>0.76427667587790271</v>
      </c>
      <c r="CB22" s="14">
        <f t="shared" si="21"/>
        <v>0.61206865438589608</v>
      </c>
      <c r="CC22" s="14">
        <f t="shared" si="22"/>
        <v>0.67175530602332822</v>
      </c>
      <c r="CD22" s="14">
        <f>'1'!EG22</f>
        <v>0.44517951544806988</v>
      </c>
      <c r="CE22" s="14">
        <f>'1'!EI22</f>
        <v>0.55703739591068058</v>
      </c>
      <c r="CF22" s="14">
        <f>'2'!DB22</f>
        <v>0.33474218381812193</v>
      </c>
      <c r="CG22" s="14">
        <f>'2'!DD22</f>
        <v>0.5044167569182898</v>
      </c>
      <c r="CH22" s="14">
        <f>'3'!CF22</f>
        <v>0.70512465605279306</v>
      </c>
      <c r="CI22" s="14">
        <f>'8'!CV22</f>
        <v>0.79724478658012576</v>
      </c>
      <c r="CJ22" s="14">
        <f t="shared" si="4"/>
        <v>0.58713838521926986</v>
      </c>
      <c r="CK22" s="14">
        <f t="shared" si="23"/>
        <v>0.648848994714331</v>
      </c>
      <c r="CL22" s="14">
        <f>'9'!CL22</f>
        <v>0.3459263049358533</v>
      </c>
      <c r="CM22" s="14">
        <f>'9'!CM22</f>
        <v>0.45356312587472819</v>
      </c>
      <c r="CN22" s="14">
        <f>'9'!CN22</f>
        <v>0.19381126817330172</v>
      </c>
      <c r="CO22" s="14">
        <f>'9'!CO22</f>
        <v>0.31371469117053113</v>
      </c>
      <c r="CP22" s="14">
        <f>'9'!CP22</f>
        <v>0.41363631839098963</v>
      </c>
      <c r="CQ22" s="14">
        <f>'9'!CQ22</f>
        <v>0.65458122605953584</v>
      </c>
      <c r="CR22" s="14">
        <f t="shared" si="24"/>
        <v>0.42480603490430285</v>
      </c>
      <c r="CS22" s="14">
        <f t="shared" si="25"/>
        <v>0.47985110557957578</v>
      </c>
      <c r="CT22" s="14">
        <f>'1'!FE22</f>
        <v>0.35132741797672079</v>
      </c>
      <c r="CU22" s="14">
        <f>'1'!FG22</f>
        <v>0.45957053730705677</v>
      </c>
      <c r="CV22" s="14">
        <f>'2'!DT22</f>
        <v>0.17281043401411647</v>
      </c>
      <c r="CW22" s="14">
        <f>'2'!DV22</f>
        <v>0.27755876166416144</v>
      </c>
      <c r="CX22" s="14">
        <f>'3'!CT22</f>
        <v>0.66826710341507589</v>
      </c>
      <c r="CY22" s="14">
        <f>'8'!DN22</f>
        <v>0.78755026071946166</v>
      </c>
      <c r="CZ22" s="14">
        <f t="shared" si="5"/>
        <v>0.52176635162573437</v>
      </c>
      <c r="DA22" s="14">
        <f t="shared" si="26"/>
        <v>0.57553843212287326</v>
      </c>
      <c r="DB22" s="14">
        <f>'1'!FQ22</f>
        <v>0.33795145200827442</v>
      </c>
      <c r="DC22" s="14">
        <f>'1'!FS22</f>
        <v>0.44460553355589533</v>
      </c>
      <c r="DD22" s="14">
        <f>'2'!EC22</f>
        <v>0.20228311267536783</v>
      </c>
      <c r="DE22" s="14">
        <f>'2'!EE22</f>
        <v>0.32756781866740214</v>
      </c>
      <c r="DF22" s="14">
        <f>'3'!DA22</f>
        <v>0.5503465842192462</v>
      </c>
      <c r="DG22" s="14">
        <f>'8'!DW22</f>
        <v>0.75554838842639016</v>
      </c>
      <c r="DH22" s="14">
        <f t="shared" si="6"/>
        <v>0.48188263523225572</v>
      </c>
      <c r="DI22" s="14">
        <f t="shared" si="27"/>
        <v>0.53707273845050751</v>
      </c>
      <c r="DJ22" s="14">
        <f>'1'!GC22</f>
        <v>0.6389659950141291</v>
      </c>
      <c r="DK22" s="14">
        <f>'1'!GE22</f>
        <v>0.72579237651452377</v>
      </c>
      <c r="DL22" s="14">
        <f>'2'!EL22</f>
        <v>0.34170424649949471</v>
      </c>
      <c r="DM22" s="14">
        <f>'2'!EN22</f>
        <v>0.51213964228741404</v>
      </c>
      <c r="DN22" s="14">
        <f>'3'!DH22</f>
        <v>0.22844888910762212</v>
      </c>
      <c r="DO22" s="14">
        <f>'8'!EF22</f>
        <v>0.41579877563967294</v>
      </c>
      <c r="DP22" s="14">
        <f t="shared" si="7"/>
        <v>0.45081873884242485</v>
      </c>
      <c r="DQ22" s="14">
        <f t="shared" si="28"/>
        <v>0.50259283102137475</v>
      </c>
    </row>
    <row r="23" spans="1:121" ht="12.75" customHeight="1">
      <c r="A23" s="6">
        <v>1999</v>
      </c>
      <c r="B23" s="14">
        <f>'1'!Q23</f>
        <v>0.449953114454062</v>
      </c>
      <c r="C23" s="14">
        <f>'1'!S23</f>
        <v>0.56167665254626842</v>
      </c>
      <c r="D23" s="14">
        <f>'2'!P23</f>
        <v>0.35995796109780442</v>
      </c>
      <c r="E23" s="14">
        <f>'2'!R23</f>
        <v>0.53182122360457906</v>
      </c>
      <c r="F23" s="14">
        <f>'3'!N23</f>
        <v>0.46158199251784088</v>
      </c>
      <c r="G23" s="14">
        <f>'8'!J23</f>
        <v>0.70978946089232109</v>
      </c>
      <c r="H23" s="14">
        <f t="shared" si="29"/>
        <v>0.50881990524394571</v>
      </c>
      <c r="I23" s="14">
        <f t="shared" si="30"/>
        <v>0.57069564673150575</v>
      </c>
      <c r="J23" s="14">
        <f>'1'!AC23</f>
        <v>0.40754410292700555</v>
      </c>
      <c r="K23" s="14">
        <f>'1'!AE23</f>
        <v>0.51943664375136911</v>
      </c>
      <c r="L23" s="14">
        <f>'2'!Y23</f>
        <v>0.27078384413841605</v>
      </c>
      <c r="M23" s="14">
        <f>'2'!AA23</f>
        <v>0.42702289573380731</v>
      </c>
      <c r="N23" s="14">
        <f>'3'!U23</f>
        <v>0.49604829291122721</v>
      </c>
      <c r="O23" s="14">
        <f>'8'!S23</f>
        <v>0.68803097632285504</v>
      </c>
      <c r="P23" s="14">
        <f t="shared" si="0"/>
        <v>0.48611584289316434</v>
      </c>
      <c r="Q23" s="14">
        <f t="shared" si="8"/>
        <v>0.54649676438244899</v>
      </c>
      <c r="R23" s="14">
        <f>'9'!R23</f>
        <v>0.50305387747465491</v>
      </c>
      <c r="S23" s="14">
        <f>'9'!S23</f>
        <v>0.61146321599210618</v>
      </c>
      <c r="T23" s="14">
        <f>'9'!T23</f>
        <v>0.29771910593397599</v>
      </c>
      <c r="U23" s="14">
        <f>'9'!U23</f>
        <v>0.4611375536290917</v>
      </c>
      <c r="V23" s="14">
        <f>'9'!V23</f>
        <v>0.73499681188041355</v>
      </c>
      <c r="W23" s="14">
        <f>'9'!W23</f>
        <v>0.73859354889660622</v>
      </c>
      <c r="X23" s="14">
        <f t="shared" si="9"/>
        <v>0.59939105177751451</v>
      </c>
      <c r="Y23" s="14">
        <f t="shared" si="10"/>
        <v>0.65909663195400658</v>
      </c>
      <c r="Z23" s="14">
        <f>'1'!BA23</f>
        <v>0.38561345482120818</v>
      </c>
      <c r="AA23" s="14">
        <f>'1'!BC23</f>
        <v>0.49663866892199199</v>
      </c>
      <c r="AB23" s="14">
        <f>'2'!AQ23</f>
        <v>0.25306925366030675</v>
      </c>
      <c r="AC23" s="14">
        <f>'2'!AS23</f>
        <v>0.40319872100672172</v>
      </c>
      <c r="AD23" s="14">
        <f>'3'!AI23</f>
        <v>0.41755855784895812</v>
      </c>
      <c r="AE23" s="14">
        <f>'8'!AK23</f>
        <v>0.66912383567877987</v>
      </c>
      <c r="AF23" s="14">
        <f t="shared" si="2"/>
        <v>0.45122290567644846</v>
      </c>
      <c r="AG23" s="14">
        <f t="shared" si="11"/>
        <v>0.51064593805140346</v>
      </c>
      <c r="AH23" s="14">
        <f>'9'!AH23</f>
        <v>0.41562183321227592</v>
      </c>
      <c r="AI23" s="14">
        <f>'9'!AI23</f>
        <v>0.52766482837707884</v>
      </c>
      <c r="AJ23" s="14">
        <f>'9'!AJ23</f>
        <v>0.28671821317788848</v>
      </c>
      <c r="AK23" s="14">
        <f>'9'!AK23</f>
        <v>0.44749393031145407</v>
      </c>
      <c r="AL23" s="14">
        <f>'9'!AL23</f>
        <v>0.8012976632627451</v>
      </c>
      <c r="AM23" s="14">
        <f>'9'!AM23</f>
        <v>0.8193966004910973</v>
      </c>
      <c r="AN23" s="14">
        <f t="shared" si="12"/>
        <v>0.60009412054115985</v>
      </c>
      <c r="AO23" s="14">
        <f t="shared" si="13"/>
        <v>0.66098889032043751</v>
      </c>
      <c r="AP23" s="14">
        <f>'9'!AP23</f>
        <v>0.30579193345565064</v>
      </c>
      <c r="AQ23" s="14">
        <f>'9'!AQ23</f>
        <v>0.40737461255673696</v>
      </c>
      <c r="AR23" s="14">
        <f>'9'!AR23</f>
        <v>0.19292459454574734</v>
      </c>
      <c r="AS23" s="14">
        <f>'9'!AS23</f>
        <v>0.31224159377864297</v>
      </c>
      <c r="AT23" s="14">
        <f>'9'!AT23</f>
        <v>0.83286490616493036</v>
      </c>
      <c r="AU23" s="14">
        <f>'9'!AU23</f>
        <v>0.74875977454511544</v>
      </c>
      <c r="AV23" s="14">
        <f t="shared" si="14"/>
        <v>0.53701540301434647</v>
      </c>
      <c r="AW23" s="14">
        <f t="shared" si="15"/>
        <v>0.58958017457807055</v>
      </c>
      <c r="AX23" s="14">
        <f>'9'!AX23</f>
        <v>0.47529636023352717</v>
      </c>
      <c r="AY23" s="14">
        <f>'9'!AY23</f>
        <v>0.5858443642715061</v>
      </c>
      <c r="AZ23" s="14">
        <f>'9'!AZ23</f>
        <v>0.26586258559389803</v>
      </c>
      <c r="BA23" s="14">
        <f>'9'!BA23</f>
        <v>0.42052124085104264</v>
      </c>
      <c r="BB23" s="14">
        <f>'9'!BB23</f>
        <v>0.71458164079919606</v>
      </c>
      <c r="BC23" s="14">
        <f>'9'!BC23</f>
        <v>0.71752848938643787</v>
      </c>
      <c r="BD23" s="14">
        <f t="shared" si="16"/>
        <v>0.57473233519920919</v>
      </c>
      <c r="BE23" s="14">
        <f t="shared" si="17"/>
        <v>0.63441740234011523</v>
      </c>
      <c r="BF23" s="14">
        <f>'1'!CW23</f>
        <v>0.48777109329028545</v>
      </c>
      <c r="BG23" s="14">
        <f>'1'!CY23</f>
        <v>0.59746465369083301</v>
      </c>
      <c r="BH23" s="14">
        <f>'2'!CA23</f>
        <v>0.29727153851910015</v>
      </c>
      <c r="BI23" s="14">
        <f>'2'!CC23</f>
        <v>0.4605899161964373</v>
      </c>
      <c r="BJ23" s="14">
        <f>'3'!BK23</f>
        <v>0.77740356551262357</v>
      </c>
      <c r="BK23" s="14">
        <f>'8'!BU23</f>
        <v>0.71123522089766933</v>
      </c>
      <c r="BL23" s="14">
        <f t="shared" si="3"/>
        <v>0.5969952877705974</v>
      </c>
      <c r="BM23" s="14">
        <f t="shared" si="18"/>
        <v>0.65720454969855013</v>
      </c>
      <c r="BN23" s="14">
        <f>'9'!BN23</f>
        <v>0.53045118238686251</v>
      </c>
      <c r="BO23" s="14">
        <f>'9'!BO23</f>
        <v>0.63593191512694025</v>
      </c>
      <c r="BP23" s="14">
        <f>'9'!BP23</f>
        <v>0.26749240533465291</v>
      </c>
      <c r="BQ23" s="14">
        <f>'9'!BQ23</f>
        <v>0.42268415249214203</v>
      </c>
      <c r="BR23" s="14">
        <f>'9'!BR23</f>
        <v>0.53233134290564399</v>
      </c>
      <c r="BS23" s="14">
        <f>'9'!BS23</f>
        <v>0.69706004389873633</v>
      </c>
      <c r="BT23" s="14">
        <f t="shared" si="19"/>
        <v>0.5462775601893054</v>
      </c>
      <c r="BU23" s="14">
        <f t="shared" si="20"/>
        <v>0.60398902800108545</v>
      </c>
      <c r="BV23" s="14">
        <f>'9'!BV23</f>
        <v>0.52372570600907808</v>
      </c>
      <c r="BW23" s="14">
        <f>'9'!BW23</f>
        <v>0.62999774124692787</v>
      </c>
      <c r="BX23" s="14">
        <f>'9'!BX23</f>
        <v>0.28696903892232623</v>
      </c>
      <c r="BY23" s="14">
        <f>'9'!BY23</f>
        <v>0.4478093393289565</v>
      </c>
      <c r="BZ23" s="14">
        <f>'9'!BZ23</f>
        <v>0.74772980938396005</v>
      </c>
      <c r="CA23" s="14">
        <f>'9'!CA23</f>
        <v>0.7578363551754812</v>
      </c>
      <c r="CB23" s="14">
        <f t="shared" si="21"/>
        <v>0.61457872743572417</v>
      </c>
      <c r="CC23" s="14">
        <f t="shared" si="22"/>
        <v>0.67317157157152718</v>
      </c>
      <c r="CD23" s="14">
        <f>'1'!EG23</f>
        <v>0.46610265041554788</v>
      </c>
      <c r="CE23" s="14">
        <f>'1'!EI23</f>
        <v>0.57716546272998492</v>
      </c>
      <c r="CF23" s="14">
        <f>'2'!DB23</f>
        <v>0.34814114537242929</v>
      </c>
      <c r="CG23" s="14">
        <f>'2'!DD23</f>
        <v>0.51917186313282293</v>
      </c>
      <c r="CH23" s="14">
        <f>'3'!CF23</f>
        <v>0.70279961864142648</v>
      </c>
      <c r="CI23" s="14">
        <f>'8'!CV23</f>
        <v>0.80204135258702969</v>
      </c>
      <c r="CJ23" s="14">
        <f t="shared" si="4"/>
        <v>0.59746541751057614</v>
      </c>
      <c r="CK23" s="14">
        <f t="shared" si="23"/>
        <v>0.65899361421239033</v>
      </c>
      <c r="CL23" s="14">
        <f>'9'!CL23</f>
        <v>0.36476983352067999</v>
      </c>
      <c r="CM23" s="14">
        <f>'9'!CM23</f>
        <v>0.47431941740546985</v>
      </c>
      <c r="CN23" s="14">
        <f>'9'!CN23</f>
        <v>0.20125872926180347</v>
      </c>
      <c r="CO23" s="14">
        <f>'9'!CO23</f>
        <v>0.32591369350225829</v>
      </c>
      <c r="CP23" s="14">
        <f>'9'!CP23</f>
        <v>0.5153004146481569</v>
      </c>
      <c r="CQ23" s="14">
        <f>'9'!CQ23</f>
        <v>0.67628621836533975</v>
      </c>
      <c r="CR23" s="14">
        <f t="shared" si="24"/>
        <v>0.4639304645878265</v>
      </c>
      <c r="CS23" s="14">
        <f t="shared" si="25"/>
        <v>0.52021579456578793</v>
      </c>
      <c r="CT23" s="14">
        <f>'1'!FE23</f>
        <v>0.37462713617067861</v>
      </c>
      <c r="CU23" s="14">
        <f>'1'!FG23</f>
        <v>0.48495611327599275</v>
      </c>
      <c r="CV23" s="14">
        <f>'2'!DT23</f>
        <v>0.18199895848376071</v>
      </c>
      <c r="CW23" s="14">
        <f>'2'!DV23</f>
        <v>0.29371176264163829</v>
      </c>
      <c r="CX23" s="14">
        <f>'3'!CT23</f>
        <v>0.6813904411758942</v>
      </c>
      <c r="CY23" s="14">
        <f>'8'!DN23</f>
        <v>0.79537844258444168</v>
      </c>
      <c r="CZ23" s="14">
        <f t="shared" si="5"/>
        <v>0.53724297125673148</v>
      </c>
      <c r="DA23" s="14">
        <f t="shared" si="26"/>
        <v>0.59254584251464482</v>
      </c>
      <c r="DB23" s="14">
        <f>'1'!FQ23</f>
        <v>0.36617708467807936</v>
      </c>
      <c r="DC23" s="14">
        <f>'1'!FS23</f>
        <v>0.4758470549393426</v>
      </c>
      <c r="DD23" s="14">
        <f>'2'!EC23</f>
        <v>0.20541203076338363</v>
      </c>
      <c r="DE23" s="14">
        <f>'2'!EE23</f>
        <v>0.33258548679503497</v>
      </c>
      <c r="DF23" s="14">
        <f>'3'!DA23</f>
        <v>0.56324037648106762</v>
      </c>
      <c r="DG23" s="14">
        <f>'8'!DW23</f>
        <v>0.76411656511471371</v>
      </c>
      <c r="DH23" s="14">
        <f t="shared" si="6"/>
        <v>0.49885127234651544</v>
      </c>
      <c r="DI23" s="14">
        <f t="shared" si="27"/>
        <v>0.55543660605418588</v>
      </c>
      <c r="DJ23" s="14">
        <f>'1'!GC23</f>
        <v>0.6726373746371509</v>
      </c>
      <c r="DK23" s="14">
        <f>'1'!GE23</f>
        <v>0.75164980181009799</v>
      </c>
      <c r="DL23" s="14">
        <f>'2'!EL23</f>
        <v>0.3479701920044489</v>
      </c>
      <c r="DM23" s="14">
        <f>'2'!EN23</f>
        <v>0.51898641504382226</v>
      </c>
      <c r="DN23" s="14">
        <f>'3'!DH23</f>
        <v>0.25744571128806581</v>
      </c>
      <c r="DO23" s="14">
        <f>'8'!EF23</f>
        <v>0.42434660311388805</v>
      </c>
      <c r="DP23" s="14">
        <f t="shared" si="7"/>
        <v>0.4743000476557937</v>
      </c>
      <c r="DQ23" s="14">
        <f t="shared" si="28"/>
        <v>0.52300664082890991</v>
      </c>
    </row>
    <row r="24" spans="1:121" ht="12.75" customHeight="1">
      <c r="A24" s="6">
        <v>2000</v>
      </c>
      <c r="B24" s="14">
        <f>'1'!Q24</f>
        <v>0.47961287516045831</v>
      </c>
      <c r="C24" s="14">
        <f>'1'!S24</f>
        <v>0.58988531147294909</v>
      </c>
      <c r="D24" s="14">
        <f>'2'!P24</f>
        <v>0.37840994860033189</v>
      </c>
      <c r="E24" s="14">
        <f>'2'!R24</f>
        <v>0.55093430053912784</v>
      </c>
      <c r="F24" s="14">
        <f>'3'!N24</f>
        <v>0.48109985726067389</v>
      </c>
      <c r="G24" s="14">
        <f>'8'!J24</f>
        <v>0.71981727127052109</v>
      </c>
      <c r="H24" s="14">
        <f t="shared" si="29"/>
        <v>0.52991542705701522</v>
      </c>
      <c r="I24" s="14">
        <f t="shared" si="30"/>
        <v>0.59127683677589116</v>
      </c>
      <c r="J24" s="14">
        <f>'1'!AC24</f>
        <v>0.41827221620691046</v>
      </c>
      <c r="K24" s="14">
        <f>'1'!AE24</f>
        <v>0.53034532712261628</v>
      </c>
      <c r="L24" s="14">
        <f>'2'!Y24</f>
        <v>0.28012119086587822</v>
      </c>
      <c r="M24" s="14">
        <f>'2'!AA24</f>
        <v>0.4391235461473762</v>
      </c>
      <c r="N24" s="14">
        <f>'3'!U24</f>
        <v>0.51468109681437635</v>
      </c>
      <c r="O24" s="14">
        <f>'8'!S24</f>
        <v>0.68446032433858617</v>
      </c>
      <c r="P24" s="14">
        <f t="shared" si="0"/>
        <v>0.49510636085759263</v>
      </c>
      <c r="Q24" s="14">
        <f t="shared" si="8"/>
        <v>0.55583584075202486</v>
      </c>
      <c r="R24" s="14">
        <f>'9'!R24</f>
        <v>0.52113850823064589</v>
      </c>
      <c r="S24" s="14">
        <f>'9'!S24</f>
        <v>0.62770257785315819</v>
      </c>
      <c r="T24" s="14">
        <f>'9'!T24</f>
        <v>0.30239797524122369</v>
      </c>
      <c r="U24" s="14">
        <f>'9'!U24</f>
        <v>0.46682572338777878</v>
      </c>
      <c r="V24" s="14">
        <f>'9'!V24</f>
        <v>0.73218512296387828</v>
      </c>
      <c r="W24" s="14">
        <f>'9'!W24</f>
        <v>0.75983835538039524</v>
      </c>
      <c r="X24" s="14">
        <f t="shared" si="9"/>
        <v>0.61170107040244914</v>
      </c>
      <c r="Y24" s="14">
        <f t="shared" si="10"/>
        <v>0.67076947306610957</v>
      </c>
      <c r="Z24" s="14">
        <f>'1'!BA24</f>
        <v>0.40552249542853386</v>
      </c>
      <c r="AA24" s="14">
        <f>'1'!BC24</f>
        <v>0.51736340179417972</v>
      </c>
      <c r="AB24" s="14">
        <f>'2'!AQ24</f>
        <v>0.26276029290256037</v>
      </c>
      <c r="AC24" s="14">
        <f>'2'!AS24</f>
        <v>0.41637730080720364</v>
      </c>
      <c r="AD24" s="14">
        <f>'3'!AI24</f>
        <v>0.41677230656471698</v>
      </c>
      <c r="AE24" s="14">
        <f>'8'!AK24</f>
        <v>0.68734749771525649</v>
      </c>
      <c r="AF24" s="14">
        <f t="shared" si="2"/>
        <v>0.46451497853166296</v>
      </c>
      <c r="AG24" s="14">
        <f t="shared" si="11"/>
        <v>0.52461304186838564</v>
      </c>
      <c r="AH24" s="14">
        <f>'9'!AH24</f>
        <v>0.42556324927060984</v>
      </c>
      <c r="AI24" s="14">
        <f>'9'!AI24</f>
        <v>0.53767091171038262</v>
      </c>
      <c r="AJ24" s="14">
        <f>'9'!AJ24</f>
        <v>0.29306242300862956</v>
      </c>
      <c r="AK24" s="14">
        <f>'9'!AK24</f>
        <v>0.45540912441980586</v>
      </c>
      <c r="AL24" s="14">
        <f>'9'!AL24</f>
        <v>0.80725497921760181</v>
      </c>
      <c r="AM24" s="14">
        <f>'9'!AM24</f>
        <v>0.8233566564020256</v>
      </c>
      <c r="AN24" s="14">
        <f t="shared" si="12"/>
        <v>0.60718445091401374</v>
      </c>
      <c r="AO24" s="14">
        <f t="shared" si="13"/>
        <v>0.66826218603104048</v>
      </c>
      <c r="AP24" s="14">
        <f>'9'!AP24</f>
        <v>0.31584116043883131</v>
      </c>
      <c r="AQ24" s="14">
        <f>'9'!AQ24</f>
        <v>0.4192051996292781</v>
      </c>
      <c r="AR24" s="14">
        <f>'9'!AR24</f>
        <v>0.22083079317977006</v>
      </c>
      <c r="AS24" s="14">
        <f>'9'!AS24</f>
        <v>0.35657855013832213</v>
      </c>
      <c r="AT24" s="14">
        <f>'9'!AT24</f>
        <v>0.8597269733770585</v>
      </c>
      <c r="AU24" s="14">
        <f>'9'!AU24</f>
        <v>0.75108699753610475</v>
      </c>
      <c r="AV24" s="14">
        <f t="shared" si="14"/>
        <v>0.55112303622180037</v>
      </c>
      <c r="AW24" s="14">
        <f t="shared" si="15"/>
        <v>0.60604342759383423</v>
      </c>
      <c r="AX24" s="14">
        <f>'9'!AX24</f>
        <v>0.50929905515464691</v>
      </c>
      <c r="AY24" s="14">
        <f>'9'!AY24</f>
        <v>0.61711038413546904</v>
      </c>
      <c r="AZ24" s="14">
        <f>'9'!AZ24</f>
        <v>0.27177652717073009</v>
      </c>
      <c r="BA24" s="14">
        <f>'9'!BA24</f>
        <v>0.42832383572535104</v>
      </c>
      <c r="BB24" s="14">
        <f>'9'!BB24</f>
        <v>0.73351057004300824</v>
      </c>
      <c r="BC24" s="14">
        <f>'9'!BC24</f>
        <v>0.74003306353562159</v>
      </c>
      <c r="BD24" s="14">
        <f t="shared" si="16"/>
        <v>0.5992831831735892</v>
      </c>
      <c r="BE24" s="14">
        <f t="shared" si="17"/>
        <v>0.65806244562138017</v>
      </c>
      <c r="BF24" s="14">
        <f>'1'!CW24</f>
        <v>0.50989839723555841</v>
      </c>
      <c r="BG24" s="14">
        <f>'1'!CY24</f>
        <v>0.61765014084724079</v>
      </c>
      <c r="BH24" s="14">
        <f>'2'!CA24</f>
        <v>0.30125495786526751</v>
      </c>
      <c r="BI24" s="14">
        <f>'2'!CC24</f>
        <v>0.46544230505678935</v>
      </c>
      <c r="BJ24" s="14">
        <f>'3'!BK24</f>
        <v>0.80319115003626673</v>
      </c>
      <c r="BK24" s="14">
        <f>'8'!BU24</f>
        <v>0.72339665808911968</v>
      </c>
      <c r="BL24" s="14">
        <f t="shared" si="3"/>
        <v>0.61573180671209671</v>
      </c>
      <c r="BM24" s="14">
        <f t="shared" si="18"/>
        <v>0.67525123887592187</v>
      </c>
      <c r="BN24" s="14">
        <f>'9'!BN24</f>
        <v>0.55450655144741723</v>
      </c>
      <c r="BO24" s="14">
        <f>'9'!BO24</f>
        <v>0.65678644824050925</v>
      </c>
      <c r="BP24" s="14">
        <f>'9'!BP24</f>
        <v>0.27512237959601854</v>
      </c>
      <c r="BQ24" s="14">
        <f>'9'!BQ24</f>
        <v>0.43268306869565459</v>
      </c>
      <c r="BR24" s="14">
        <f>'9'!BR24</f>
        <v>0.51687682611793218</v>
      </c>
      <c r="BS24" s="14">
        <f>'9'!BS24</f>
        <v>0.70718086613130982</v>
      </c>
      <c r="BT24" s="14">
        <f t="shared" si="19"/>
        <v>0.55532928160087924</v>
      </c>
      <c r="BU24" s="14">
        <f t="shared" si="20"/>
        <v>0.61199730922807971</v>
      </c>
      <c r="BV24" s="14">
        <f>'9'!BV24</f>
        <v>0.54927310242758021</v>
      </c>
      <c r="BW24" s="14">
        <f>'9'!BW24</f>
        <v>0.65229771086861044</v>
      </c>
      <c r="BX24" s="14">
        <f>'9'!BX24</f>
        <v>0.28112130521817924</v>
      </c>
      <c r="BY24" s="14">
        <f>'9'!BY24</f>
        <v>0.44040186000911902</v>
      </c>
      <c r="BZ24" s="14">
        <f>'9'!BZ24</f>
        <v>0.74007105655777106</v>
      </c>
      <c r="CA24" s="14">
        <f>'9'!CA24</f>
        <v>0.77505941315704052</v>
      </c>
      <c r="CB24" s="14">
        <f t="shared" si="21"/>
        <v>0.62660398892155289</v>
      </c>
      <c r="CC24" s="14">
        <f t="shared" si="22"/>
        <v>0.68374188777705902</v>
      </c>
      <c r="CD24" s="14">
        <f>'1'!EG24</f>
        <v>0.49211647760271954</v>
      </c>
      <c r="CE24" s="14">
        <f>'1'!EI24</f>
        <v>0.60147113451075696</v>
      </c>
      <c r="CF24" s="14">
        <f>'2'!DB24</f>
        <v>0.36547777883664667</v>
      </c>
      <c r="CG24" s="14">
        <f>'2'!DD24</f>
        <v>0.53761842160857398</v>
      </c>
      <c r="CH24" s="14">
        <f>'3'!CF24</f>
        <v>0.70045384201266525</v>
      </c>
      <c r="CI24" s="14">
        <f>'8'!CV24</f>
        <v>0.81437643040332197</v>
      </c>
      <c r="CJ24" s="14">
        <f t="shared" si="4"/>
        <v>0.61210193702874927</v>
      </c>
      <c r="CK24" s="14">
        <f t="shared" si="23"/>
        <v>0.67305786406915702</v>
      </c>
      <c r="CL24" s="14">
        <f>'9'!CL24</f>
        <v>0.38444144785930601</v>
      </c>
      <c r="CM24" s="14">
        <f>'9'!CM24</f>
        <v>0.49540089105959556</v>
      </c>
      <c r="CN24" s="14">
        <f>'9'!CN24</f>
        <v>0.21398691162512573</v>
      </c>
      <c r="CO24" s="14">
        <f>'9'!CO24</f>
        <v>0.34607548094746327</v>
      </c>
      <c r="CP24" s="14">
        <f>'9'!CP24</f>
        <v>0.57613416874288925</v>
      </c>
      <c r="CQ24" s="14">
        <f>'9'!CQ24</f>
        <v>0.69393183141587533</v>
      </c>
      <c r="CR24" s="14">
        <f t="shared" si="24"/>
        <v>0.49269177034592615</v>
      </c>
      <c r="CS24" s="14">
        <f t="shared" si="25"/>
        <v>0.55028440455827576</v>
      </c>
      <c r="CT24" s="14">
        <f>'1'!FE24</f>
        <v>0.39525732164864674</v>
      </c>
      <c r="CU24" s="14">
        <f>'1'!FG24</f>
        <v>0.50674808310446529</v>
      </c>
      <c r="CV24" s="14">
        <f>'2'!DT24</f>
        <v>0.19202660873651115</v>
      </c>
      <c r="CW24" s="14">
        <f>'2'!DV24</f>
        <v>0.31074511418984319</v>
      </c>
      <c r="CX24" s="14">
        <f>'3'!CT24</f>
        <v>0.68845961638791475</v>
      </c>
      <c r="CY24" s="14">
        <f>'8'!DN24</f>
        <v>0.80847433342207464</v>
      </c>
      <c r="CZ24" s="14">
        <f t="shared" si="5"/>
        <v>0.55153907698560722</v>
      </c>
      <c r="DA24" s="14">
        <f t="shared" si="26"/>
        <v>0.60800723211326779</v>
      </c>
      <c r="DB24" s="14">
        <f>'1'!FQ24</f>
        <v>0.402188774223527</v>
      </c>
      <c r="DC24" s="14">
        <f>'1'!FS24</f>
        <v>0.51393216030392264</v>
      </c>
      <c r="DD24" s="14">
        <f>'2'!EC24</f>
        <v>0.21888900366017847</v>
      </c>
      <c r="DE24" s="14">
        <f>'2'!EE24</f>
        <v>0.35362166327961542</v>
      </c>
      <c r="DF24" s="14">
        <f>'3'!DA24</f>
        <v>0.57505968605440405</v>
      </c>
      <c r="DG24" s="14">
        <f>'8'!DW24</f>
        <v>0.75740571900762088</v>
      </c>
      <c r="DH24" s="14">
        <f t="shared" si="6"/>
        <v>0.51588076132093486</v>
      </c>
      <c r="DI24" s="14">
        <f t="shared" si="27"/>
        <v>0.57405138171503678</v>
      </c>
      <c r="DJ24" s="14">
        <f>'1'!GC24</f>
        <v>0.704776460513165</v>
      </c>
      <c r="DK24" s="14">
        <f>'1'!GE24</f>
        <v>0.77553784930008185</v>
      </c>
      <c r="DL24" s="14">
        <f>'2'!EL24</f>
        <v>0.35180572152957357</v>
      </c>
      <c r="DM24" s="14">
        <f>'2'!EN24</f>
        <v>0.52313014086306242</v>
      </c>
      <c r="DN24" s="14">
        <f>'3'!DH24</f>
        <v>0.25088237359330129</v>
      </c>
      <c r="DO24" s="14">
        <f>'8'!EF24</f>
        <v>0.43944239998632406</v>
      </c>
      <c r="DP24" s="14">
        <f t="shared" si="7"/>
        <v>0.48967234975312968</v>
      </c>
      <c r="DQ24" s="14">
        <f t="shared" si="28"/>
        <v>0.53510934720124537</v>
      </c>
    </row>
    <row r="25" spans="1:121" ht="12.75" customHeight="1">
      <c r="A25" s="6">
        <v>2001</v>
      </c>
      <c r="B25" s="14">
        <f>'1'!Q25</f>
        <v>0.49521222038113349</v>
      </c>
      <c r="C25" s="14">
        <f>'1'!S25</f>
        <v>0.60431263626599896</v>
      </c>
      <c r="D25" s="14">
        <f>'2'!P25</f>
        <v>0.3960758403908094</v>
      </c>
      <c r="E25" s="14">
        <f>'2'!R25</f>
        <v>0.5685512828822894</v>
      </c>
      <c r="F25" s="14">
        <f>'3'!N25</f>
        <v>0.49620888725342222</v>
      </c>
      <c r="G25" s="14">
        <f>'8'!J25</f>
        <v>0.72080898835601714</v>
      </c>
      <c r="H25" s="14">
        <f t="shared" si="29"/>
        <v>0.54194694109389419</v>
      </c>
      <c r="I25" s="14">
        <f t="shared" si="30"/>
        <v>0.60283465169698836</v>
      </c>
      <c r="J25" s="14">
        <f>'1'!AC25</f>
        <v>0.44126195962086706</v>
      </c>
      <c r="K25" s="14">
        <f>'1'!AE25</f>
        <v>0.55320886929031976</v>
      </c>
      <c r="L25" s="14">
        <f>'2'!Y25</f>
        <v>0.28971330786639532</v>
      </c>
      <c r="M25" s="14">
        <f>'2'!AA25</f>
        <v>0.45124683611160632</v>
      </c>
      <c r="N25" s="14">
        <f>'3'!U25</f>
        <v>0.53212040775091085</v>
      </c>
      <c r="O25" s="14">
        <f>'8'!S25</f>
        <v>0.67587133514734665</v>
      </c>
      <c r="P25" s="14">
        <f t="shared" si="0"/>
        <v>0.50747405035955073</v>
      </c>
      <c r="Q25" s="14">
        <f t="shared" si="8"/>
        <v>0.56840616705185287</v>
      </c>
      <c r="R25" s="14">
        <f>'9'!R25</f>
        <v>0.53353255554509971</v>
      </c>
      <c r="S25" s="14">
        <f>'9'!S25</f>
        <v>0.63863537647070578</v>
      </c>
      <c r="T25" s="14">
        <f>'9'!T25</f>
        <v>0.30170499699766418</v>
      </c>
      <c r="U25" s="14">
        <f>'9'!U25</f>
        <v>0.4659874695517856</v>
      </c>
      <c r="V25" s="14">
        <f>'9'!V25</f>
        <v>0.79153263522120532</v>
      </c>
      <c r="W25" s="14">
        <f>'9'!W25</f>
        <v>0.75958976171961556</v>
      </c>
      <c r="X25" s="14">
        <f t="shared" si="9"/>
        <v>0.63136412115301155</v>
      </c>
      <c r="Y25" s="14">
        <f t="shared" si="10"/>
        <v>0.68983349677866612</v>
      </c>
      <c r="Z25" s="14">
        <f>'1'!BA25</f>
        <v>0.41958706212532931</v>
      </c>
      <c r="AA25" s="14">
        <f>'1'!BC25</f>
        <v>0.53167162122935641</v>
      </c>
      <c r="AB25" s="14">
        <f>'2'!AQ25</f>
        <v>0.26791432389609793</v>
      </c>
      <c r="AC25" s="14">
        <f>'2'!AS25</f>
        <v>0.42324250186723966</v>
      </c>
      <c r="AD25" s="14">
        <f>'3'!AI25</f>
        <v>0.4245497578367019</v>
      </c>
      <c r="AE25" s="14">
        <f>'8'!AK25</f>
        <v>0.67682247372611559</v>
      </c>
      <c r="AF25" s="14">
        <f t="shared" si="2"/>
        <v>0.46996931513044593</v>
      </c>
      <c r="AG25" s="14">
        <f t="shared" si="11"/>
        <v>0.53033595656917087</v>
      </c>
      <c r="AH25" s="14">
        <f>'9'!AH25</f>
        <v>0.42630890392057863</v>
      </c>
      <c r="AI25" s="14">
        <f>'9'!AI25</f>
        <v>0.53841614451584008</v>
      </c>
      <c r="AJ25" s="14">
        <f>'9'!AJ25</f>
        <v>0.31592101342380297</v>
      </c>
      <c r="AK25" s="14">
        <f>'9'!AK25</f>
        <v>0.4828993917562529</v>
      </c>
      <c r="AL25" s="14">
        <f>'9'!AL25</f>
        <v>0.82751514008228422</v>
      </c>
      <c r="AM25" s="14">
        <f>'9'!AM25</f>
        <v>0.82281112871237339</v>
      </c>
      <c r="AN25" s="14">
        <f t="shared" si="12"/>
        <v>0.61469723010927613</v>
      </c>
      <c r="AO25" s="14">
        <f t="shared" si="13"/>
        <v>0.67623796418062576</v>
      </c>
      <c r="AP25" s="14">
        <f>'9'!AP25</f>
        <v>0.33500848257020688</v>
      </c>
      <c r="AQ25" s="14">
        <f>'9'!AQ25</f>
        <v>0.44127311249216561</v>
      </c>
      <c r="AR25" s="14">
        <f>'9'!AR25</f>
        <v>0.27104340165688917</v>
      </c>
      <c r="AS25" s="14">
        <f>'9'!AS25</f>
        <v>0.42736339152188735</v>
      </c>
      <c r="AT25" s="14">
        <f>'9'!AT25</f>
        <v>0.83935466894207178</v>
      </c>
      <c r="AU25" s="14">
        <f>'9'!AU25</f>
        <v>0.75990904309229934</v>
      </c>
      <c r="AV25" s="14">
        <f t="shared" si="14"/>
        <v>0.56092366120236448</v>
      </c>
      <c r="AW25" s="14">
        <f t="shared" si="15"/>
        <v>0.61906151215764782</v>
      </c>
      <c r="AX25" s="14">
        <f>'9'!AX25</f>
        <v>0.51963276550275539</v>
      </c>
      <c r="AY25" s="14">
        <f>'9'!AY25</f>
        <v>0.62636360800818003</v>
      </c>
      <c r="AZ25" s="14">
        <f>'9'!AZ25</f>
        <v>0.28005718382651706</v>
      </c>
      <c r="BA25" s="14">
        <f>'9'!BA25</f>
        <v>0.4390416192329139</v>
      </c>
      <c r="BB25" s="14">
        <f>'9'!BB25</f>
        <v>0.78333940965002236</v>
      </c>
      <c r="BC25" s="14">
        <f>'9'!BC25</f>
        <v>0.75733663869716517</v>
      </c>
      <c r="BD25" s="14">
        <f t="shared" si="16"/>
        <v>0.62102783667055084</v>
      </c>
      <c r="BE25" s="14">
        <f t="shared" si="17"/>
        <v>0.67961861721336025</v>
      </c>
      <c r="BF25" s="14">
        <f>'1'!CW25</f>
        <v>0.52382134978975547</v>
      </c>
      <c r="BG25" s="14">
        <f>'1'!CY25</f>
        <v>0.63008245666863949</v>
      </c>
      <c r="BH25" s="14">
        <f>'2'!CA25</f>
        <v>0.3082009663306205</v>
      </c>
      <c r="BI25" s="14">
        <f>'2'!CC25</f>
        <v>0.4737887895383836</v>
      </c>
      <c r="BJ25" s="14">
        <f>'3'!BK25</f>
        <v>0.80397530384543514</v>
      </c>
      <c r="BK25" s="14">
        <f>'8'!BU25</f>
        <v>0.73008176672914393</v>
      </c>
      <c r="BL25" s="14">
        <f t="shared" si="3"/>
        <v>0.62386290419260904</v>
      </c>
      <c r="BM25" s="14">
        <f t="shared" si="18"/>
        <v>0.68292612926493901</v>
      </c>
      <c r="BN25" s="14">
        <f>'9'!BN25</f>
        <v>0.56358233437148841</v>
      </c>
      <c r="BO25" s="14">
        <f>'9'!BO25</f>
        <v>0.664508598882107</v>
      </c>
      <c r="BP25" s="14">
        <f>'9'!BP25</f>
        <v>0.28845197244311743</v>
      </c>
      <c r="BQ25" s="14">
        <f>'9'!BQ25</f>
        <v>0.44966990998943529</v>
      </c>
      <c r="BR25" s="14">
        <f>'9'!BR25</f>
        <v>0.48679131084034843</v>
      </c>
      <c r="BS25" s="14">
        <f>'9'!BS25</f>
        <v>0.72051608699961645</v>
      </c>
      <c r="BT25" s="14">
        <f t="shared" si="19"/>
        <v>0.55610498045289836</v>
      </c>
      <c r="BU25" s="14">
        <f t="shared" si="20"/>
        <v>0.61259728001177749</v>
      </c>
      <c r="BV25" s="14">
        <f>'9'!BV25</f>
        <v>0.56954368524276622</v>
      </c>
      <c r="BW25" s="14">
        <f>'9'!BW25</f>
        <v>0.66953856253257948</v>
      </c>
      <c r="BX25" s="14">
        <f>'9'!BX25</f>
        <v>0.29490113189647688</v>
      </c>
      <c r="BY25" s="14">
        <f>'9'!BY25</f>
        <v>0.45767913145792449</v>
      </c>
      <c r="BZ25" s="14">
        <f>'9'!BZ25</f>
        <v>0.72883405710851112</v>
      </c>
      <c r="CA25" s="14">
        <f>'9'!CA25</f>
        <v>0.7782258089098707</v>
      </c>
      <c r="CB25" s="14">
        <f t="shared" si="21"/>
        <v>0.63407255379134964</v>
      </c>
      <c r="CC25" s="14">
        <f t="shared" si="22"/>
        <v>0.69034830466341968</v>
      </c>
      <c r="CD25" s="14">
        <f>'1'!EG25</f>
        <v>0.51974921204891011</v>
      </c>
      <c r="CE25" s="14">
        <f>'1'!EI25</f>
        <v>0.62646724118954478</v>
      </c>
      <c r="CF25" s="14">
        <f>'2'!DB25</f>
        <v>0.38378294149118136</v>
      </c>
      <c r="CG25" s="14">
        <f>'2'!DD25</f>
        <v>0.55636066381533678</v>
      </c>
      <c r="CH25" s="14">
        <f>'3'!CF25</f>
        <v>0.73929036723566799</v>
      </c>
      <c r="CI25" s="14">
        <f>'8'!CV25</f>
        <v>0.8319270250720544</v>
      </c>
      <c r="CJ25" s="14">
        <f t="shared" si="4"/>
        <v>0.63908232704561285</v>
      </c>
      <c r="CK25" s="14">
        <f t="shared" si="23"/>
        <v>0.69902731093428228</v>
      </c>
      <c r="CL25" s="14">
        <f>'9'!CL25</f>
        <v>0.40659192254203019</v>
      </c>
      <c r="CM25" s="14">
        <f>'9'!CM25</f>
        <v>0.51846084636521106</v>
      </c>
      <c r="CN25" s="14">
        <f>'9'!CN25</f>
        <v>0.22578361141717063</v>
      </c>
      <c r="CO25" s="14">
        <f>'9'!CO25</f>
        <v>0.36403964421171214</v>
      </c>
      <c r="CP25" s="14">
        <f>'9'!CP25</f>
        <v>0.5153004146481569</v>
      </c>
      <c r="CQ25" s="14">
        <f>'9'!CQ25</f>
        <v>0.72072028237495211</v>
      </c>
      <c r="CR25" s="14">
        <f t="shared" si="24"/>
        <v>0.49422030441430642</v>
      </c>
      <c r="CS25" s="14">
        <f t="shared" si="25"/>
        <v>0.55279347722303296</v>
      </c>
      <c r="CT25" s="14">
        <f>'1'!FE25</f>
        <v>0.4032915765794689</v>
      </c>
      <c r="CU25" s="14">
        <f>'1'!FG25</f>
        <v>0.51506893414970401</v>
      </c>
      <c r="CV25" s="14">
        <f>'2'!DT25</f>
        <v>0.2100064146967251</v>
      </c>
      <c r="CW25" s="14">
        <f>'2'!DV25</f>
        <v>0.33986014007406956</v>
      </c>
      <c r="CX25" s="14">
        <f>'3'!CT25</f>
        <v>0.75156387311429584</v>
      </c>
      <c r="CY25" s="14">
        <f>'8'!DN25</f>
        <v>0.80536699449359039</v>
      </c>
      <c r="CZ25" s="14">
        <f t="shared" si="5"/>
        <v>0.57154998900343168</v>
      </c>
      <c r="DA25" s="14">
        <f t="shared" si="26"/>
        <v>0.62924630456926012</v>
      </c>
      <c r="DB25" s="14">
        <f>'1'!FQ25</f>
        <v>0.42941850927021091</v>
      </c>
      <c r="DC25" s="14">
        <f>'1'!FS25</f>
        <v>0.54151615464917002</v>
      </c>
      <c r="DD25" s="14">
        <f>'2'!EC25</f>
        <v>0.22145781190961802</v>
      </c>
      <c r="DE25" s="14">
        <f>'2'!EE25</f>
        <v>0.35752950222149871</v>
      </c>
      <c r="DF25" s="14">
        <f>'3'!DA25</f>
        <v>0.5723118037308712</v>
      </c>
      <c r="DG25" s="14">
        <f>'8'!DW25</f>
        <v>0.76134064566263815</v>
      </c>
      <c r="DH25" s="14">
        <f t="shared" si="6"/>
        <v>0.52732629724742353</v>
      </c>
      <c r="DI25" s="14">
        <f t="shared" si="27"/>
        <v>0.58577252443019523</v>
      </c>
      <c r="DJ25" s="14">
        <f>'1'!GC25</f>
        <v>0.72554377813684445</v>
      </c>
      <c r="DK25" s="14">
        <f>'1'!GE25</f>
        <v>0.79058449420415888</v>
      </c>
      <c r="DL25" s="14">
        <f>'2'!EL25</f>
        <v>0.35291352872365478</v>
      </c>
      <c r="DM25" s="14">
        <f>'2'!EN25</f>
        <v>0.52432038364054545</v>
      </c>
      <c r="DN25" s="14">
        <f>'3'!DH25</f>
        <v>0.25738503999568108</v>
      </c>
      <c r="DO25" s="14">
        <f>'8'!EF25</f>
        <v>0.43882312521320821</v>
      </c>
      <c r="DP25" s="14">
        <f t="shared" si="7"/>
        <v>0.49956090542932557</v>
      </c>
      <c r="DQ25" s="14">
        <f t="shared" si="28"/>
        <v>0.54271787734794041</v>
      </c>
    </row>
    <row r="26" spans="1:121" ht="12.75" customHeight="1">
      <c r="A26" s="6">
        <v>2002</v>
      </c>
      <c r="B26" s="14">
        <f>'1'!Q26</f>
        <v>0.50209490720997607</v>
      </c>
      <c r="C26" s="14">
        <f>'1'!S26</f>
        <v>0.61059235258650246</v>
      </c>
      <c r="D26" s="14">
        <f>'2'!P26</f>
        <v>0.40761232663484331</v>
      </c>
      <c r="E26" s="14">
        <f>'2'!R26</f>
        <v>0.57971879758317135</v>
      </c>
      <c r="F26" s="14">
        <f>'3'!N26</f>
        <v>0.55304023109804723</v>
      </c>
      <c r="G26" s="14">
        <f>'8'!J26</f>
        <v>0.71384301072338219</v>
      </c>
      <c r="H26" s="14">
        <f t="shared" si="29"/>
        <v>0.55832000600283216</v>
      </c>
      <c r="I26" s="14">
        <f t="shared" si="30"/>
        <v>0.61892963124827549</v>
      </c>
      <c r="J26" s="14">
        <f>'1'!AC26</f>
        <v>0.46393523079018634</v>
      </c>
      <c r="K26" s="14">
        <f>'1'!AE26</f>
        <v>0.57510492515574252</v>
      </c>
      <c r="L26" s="14">
        <f>'2'!Y26</f>
        <v>0.294729463422163</v>
      </c>
      <c r="M26" s="14">
        <f>'2'!AA26</f>
        <v>0.45746764592055489</v>
      </c>
      <c r="N26" s="14">
        <f>'3'!U26</f>
        <v>0.53658178755345487</v>
      </c>
      <c r="O26" s="14">
        <f>'8'!S26</f>
        <v>0.68550531160975425</v>
      </c>
      <c r="P26" s="14">
        <f t="shared" ref="P26:P32" si="31">(J26)*0.4+(L26)*0.1+(N26)*0.25+(O26)*0.25</f>
        <v>0.52056881344909312</v>
      </c>
      <c r="Q26" s="14">
        <f t="shared" ref="Q26:Q32" si="32">(K26)*0.4+(M26)*0.1+(N26)*0.25+(O26)*0.25</f>
        <v>0.58131050944515472</v>
      </c>
      <c r="R26" s="14">
        <f>'9'!R26</f>
        <v>0.53692236809307725</v>
      </c>
      <c r="S26" s="14">
        <f>'9'!S26</f>
        <v>0.64159840773140475</v>
      </c>
      <c r="T26" s="14">
        <f>'9'!T26</f>
        <v>0.30633259736323865</v>
      </c>
      <c r="U26" s="14">
        <f>'9'!U26</f>
        <v>0.47155784178843951</v>
      </c>
      <c r="V26" s="14">
        <f>'9'!V26</f>
        <v>0.82104367269266998</v>
      </c>
      <c r="W26" s="14">
        <f>'9'!W26</f>
        <v>0.74600549741568301</v>
      </c>
      <c r="X26" s="14">
        <f t="shared" ref="X26:X32" si="33">(R26)*0.4+(T26)*0.1+(V26)*0.25+(W26)*0.25</f>
        <v>0.63716449950064302</v>
      </c>
      <c r="Y26" s="14">
        <f t="shared" ref="Y26:Y32" si="34">(S26)*0.4+(U26)*0.1+(V26)*0.25+(W26)*0.25</f>
        <v>0.69555743979849416</v>
      </c>
      <c r="Z26" s="14">
        <f>'1'!BA26</f>
        <v>0.43546232226599485</v>
      </c>
      <c r="AA26" s="14">
        <f>'1'!BC26</f>
        <v>0.54750546839299041</v>
      </c>
      <c r="AB26" s="14">
        <f>'2'!AQ26</f>
        <v>0.27575676981223118</v>
      </c>
      <c r="AC26" s="14">
        <f>'2'!AS26</f>
        <v>0.43350518679171562</v>
      </c>
      <c r="AD26" s="14">
        <f>'3'!AI26</f>
        <v>0.41096829665424983</v>
      </c>
      <c r="AE26" s="14">
        <f>'8'!AK26</f>
        <v>0.66241858935498465</v>
      </c>
      <c r="AF26" s="14">
        <f t="shared" ref="AF26:AF32" si="35">(Z26)*0.4+(AB26)*0.1+(AD26)*0.25+(AE26)*0.25</f>
        <v>0.47010732738992966</v>
      </c>
      <c r="AG26" s="14">
        <f t="shared" ref="AG26:AG32" si="36">(AA26)*0.4+(AC26)*0.1+(AD26)*0.25+(AE26)*0.25</f>
        <v>0.53069942753867638</v>
      </c>
      <c r="AH26" s="14">
        <f>'9'!AH26</f>
        <v>0.43882314274797418</v>
      </c>
      <c r="AI26" s="14">
        <f>'9'!AI26</f>
        <v>0.55081572173172089</v>
      </c>
      <c r="AJ26" s="14">
        <f>'9'!AJ26</f>
        <v>0.3150267334554463</v>
      </c>
      <c r="AK26" s="14">
        <f>'9'!AK26</f>
        <v>0.48185278055848341</v>
      </c>
      <c r="AL26" s="14">
        <f>'9'!AL26</f>
        <v>0.85520808271025572</v>
      </c>
      <c r="AM26" s="14">
        <f>'9'!AM26</f>
        <v>0.82391421916974572</v>
      </c>
      <c r="AN26" s="14">
        <f t="shared" ref="AN26:AN32" si="37">(AH26)*0.4+(AJ26)*0.1+(AL26)*0.25+(AM26)*0.25</f>
        <v>0.6268125059147347</v>
      </c>
      <c r="AO26" s="14">
        <f t="shared" ref="AO26:AO32" si="38">(AI26)*0.4+(AK26)*0.1+(AL26)*0.25+(AM26)*0.25</f>
        <v>0.68829214221853707</v>
      </c>
      <c r="AP26" s="14">
        <f>'9'!AP26</f>
        <v>0.3517339239997907</v>
      </c>
      <c r="AQ26" s="14">
        <f>'9'!AQ26</f>
        <v>0.46002076418638543</v>
      </c>
      <c r="AR26" s="14">
        <f>'9'!AR26</f>
        <v>0.30152268521814168</v>
      </c>
      <c r="AS26" s="14">
        <f>'9'!AS26</f>
        <v>0.46576669635425977</v>
      </c>
      <c r="AT26" s="14">
        <f>'9'!AT26</f>
        <v>0.83206426082354923</v>
      </c>
      <c r="AU26" s="14">
        <f>'9'!AU26</f>
        <v>0.75958287212804632</v>
      </c>
      <c r="AV26" s="14">
        <f t="shared" ref="AV26:AV32" si="39">(AP26)*0.4+(AR26)*0.1+(AT26)*0.25+(AU26)*0.25</f>
        <v>0.56875762135962926</v>
      </c>
      <c r="AW26" s="14">
        <f t="shared" ref="AW26:AW32" si="40">(AQ26)*0.4+(AS26)*0.1+(AT26)*0.25+(AU26)*0.25</f>
        <v>0.62849675854787901</v>
      </c>
      <c r="AX26" s="14">
        <f>'9'!AX26</f>
        <v>0.53734066058317576</v>
      </c>
      <c r="AY26" s="14">
        <f>'9'!AY26</f>
        <v>0.64196323917143416</v>
      </c>
      <c r="AZ26" s="14">
        <f>'9'!AZ26</f>
        <v>0.28242019466793672</v>
      </c>
      <c r="BA26" s="14">
        <f>'9'!BA26</f>
        <v>0.44205702957405341</v>
      </c>
      <c r="BB26" s="14">
        <f>'9'!BB26</f>
        <v>0.78773235246582829</v>
      </c>
      <c r="BC26" s="14">
        <f>'9'!BC26</f>
        <v>0.75508258421885077</v>
      </c>
      <c r="BD26" s="14">
        <f t="shared" ref="BD26:BD32" si="41">(AX26)*0.4+(AZ26)*0.1+(BB26)*0.25+(BC26)*0.25</f>
        <v>0.62888201787123377</v>
      </c>
      <c r="BE26" s="14">
        <f t="shared" ref="BE26:BE32" si="42">(AY26)*0.4+(BA26)*0.1+(BB26)*0.25+(BC26)*0.25</f>
        <v>0.68669473279714877</v>
      </c>
      <c r="BF26" s="14">
        <f>'1'!CW26</f>
        <v>0.52208796508907374</v>
      </c>
      <c r="BG26" s="14">
        <f>'1'!CY26</f>
        <v>0.62854566657733124</v>
      </c>
      <c r="BH26" s="14">
        <f>'2'!CA26</f>
        <v>0.30536655170078769</v>
      </c>
      <c r="BI26" s="14">
        <f>'2'!CC26</f>
        <v>0.47040027382469468</v>
      </c>
      <c r="BJ26" s="14">
        <f>'3'!BK26</f>
        <v>0.7987561250773263</v>
      </c>
      <c r="BK26" s="14">
        <f>'8'!BU26</f>
        <v>0.72440895384524107</v>
      </c>
      <c r="BL26" s="14">
        <f t="shared" ref="BL26:BL32" si="43">(BF26)*0.4+(BH26)*0.1+(BJ26)*0.25+(BK26)*0.25</f>
        <v>0.62016311093635013</v>
      </c>
      <c r="BM26" s="14">
        <f t="shared" ref="BM26:BM32" si="44">(BG26)*0.4+(BI26)*0.1+(BJ26)*0.25+(BK26)*0.25</f>
        <v>0.67924956374404388</v>
      </c>
      <c r="BN26" s="14">
        <f>'9'!BN26</f>
        <v>0.55866568771441427</v>
      </c>
      <c r="BO26" s="14">
        <f>'9'!BO26</f>
        <v>0.6603349784367083</v>
      </c>
      <c r="BP26" s="14">
        <f>'9'!BP26</f>
        <v>0.29037403346944785</v>
      </c>
      <c r="BQ26" s="14">
        <f>'9'!BQ26</f>
        <v>0.45207082956077671</v>
      </c>
      <c r="BR26" s="14">
        <f>'9'!BR26</f>
        <v>0.48696767371965949</v>
      </c>
      <c r="BS26" s="14">
        <f>'9'!BS26</f>
        <v>0.72373585331310752</v>
      </c>
      <c r="BT26" s="14">
        <f t="shared" ref="BT26:BT32" si="45">(BN26)*0.4+(BP26)*0.1+(BR26)*0.25+(BS26)*0.25</f>
        <v>0.5551795601909022</v>
      </c>
      <c r="BU26" s="14">
        <f t="shared" ref="BU26:BU32" si="46">(BO26)*0.4+(BQ26)*0.1+(BR26)*0.25+(BS26)*0.25</f>
        <v>0.61201695608895279</v>
      </c>
      <c r="BV26" s="14">
        <f>'9'!BV26</f>
        <v>0.58577171746604662</v>
      </c>
      <c r="BW26" s="14">
        <f>'9'!BW26</f>
        <v>0.68306524846936334</v>
      </c>
      <c r="BX26" s="14">
        <f>'9'!BX26</f>
        <v>0.29224712001596292</v>
      </c>
      <c r="BY26" s="14">
        <f>'9'!BY26</f>
        <v>0.45439915867003455</v>
      </c>
      <c r="BZ26" s="14">
        <f>'9'!BZ26</f>
        <v>0.72438360333479501</v>
      </c>
      <c r="CA26" s="14">
        <f>'9'!CA26</f>
        <v>0.77266026937632315</v>
      </c>
      <c r="CB26" s="14">
        <f t="shared" ref="CB26:CB32" si="47">(BV26)*0.4+(BX26)*0.1+(BZ26)*0.25+(CA26)*0.25</f>
        <v>0.63779436716579452</v>
      </c>
      <c r="CC26" s="14">
        <f t="shared" ref="CC26:CC32" si="48">(BW26)*0.4+(BY26)*0.1+(BZ26)*0.25+(CA26)*0.25</f>
        <v>0.69292698343252834</v>
      </c>
      <c r="CD26" s="14">
        <f>'1'!EG26</f>
        <v>0.54489525069183165</v>
      </c>
      <c r="CE26" s="14">
        <f>'1'!EI26</f>
        <v>0.64852239619281471</v>
      </c>
      <c r="CF26" s="14">
        <f>'2'!DB26</f>
        <v>0.39856576980804087</v>
      </c>
      <c r="CG26" s="14">
        <f>'2'!DD26</f>
        <v>0.57098349978535168</v>
      </c>
      <c r="CH26" s="14">
        <f>'3'!CF26</f>
        <v>0.76907076018150244</v>
      </c>
      <c r="CI26" s="14">
        <f>'8'!CV26</f>
        <v>0.82664966460372169</v>
      </c>
      <c r="CJ26" s="14">
        <f t="shared" ref="CJ26:CJ32" si="49">(CD26)*0.4+(CF26)*0.1+(CH26)*0.25+(CI26)*0.25</f>
        <v>0.6567447834538428</v>
      </c>
      <c r="CK26" s="14">
        <f t="shared" ref="CK26:CK32" si="50">(CE26)*0.4+(CG26)*0.1+(CH26)*0.25+(CI26)*0.25</f>
        <v>0.71543741465196709</v>
      </c>
      <c r="CL26" s="14">
        <f>'9'!CL26</f>
        <v>0.39917953736743922</v>
      </c>
      <c r="CM26" s="14">
        <f>'9'!CM26</f>
        <v>0.51082156694929781</v>
      </c>
      <c r="CN26" s="14">
        <f>'9'!CN26</f>
        <v>0.22490438143024608</v>
      </c>
      <c r="CO26" s="14">
        <f>'9'!CO26</f>
        <v>0.36272351951547666</v>
      </c>
      <c r="CP26" s="14">
        <f>'9'!CP26</f>
        <v>0.55272866246865393</v>
      </c>
      <c r="CQ26" s="14">
        <f>'9'!CQ26</f>
        <v>0.71119997486327879</v>
      </c>
      <c r="CR26" s="14">
        <f t="shared" ref="CR26:CR32" si="51">(CL26)*0.4+(CN26)*0.1+(CP26)*0.25+(CQ26)*0.25</f>
        <v>0.49814441242298346</v>
      </c>
      <c r="CS26" s="14">
        <f t="shared" ref="CS26:CS32" si="52">(CM26)*0.4+(CO26)*0.1+(CP26)*0.25+(CQ26)*0.25</f>
        <v>0.55658313806424997</v>
      </c>
      <c r="CT26" s="14">
        <f>'1'!FE26</f>
        <v>0.42580615543601202</v>
      </c>
      <c r="CU26" s="14">
        <f>'1'!FG26</f>
        <v>0.53791376052926543</v>
      </c>
      <c r="CV26" s="14">
        <f>'2'!DT26</f>
        <v>0.21385739377906215</v>
      </c>
      <c r="CW26" s="14">
        <f>'2'!DV26</f>
        <v>0.34587449802167713</v>
      </c>
      <c r="CX26" s="14">
        <f>'3'!CT26</f>
        <v>0.74013854732089124</v>
      </c>
      <c r="CY26" s="14">
        <f>'8'!DN26</f>
        <v>0.80447632185015372</v>
      </c>
      <c r="CZ26" s="14">
        <f t="shared" ref="CZ26:CZ32" si="53">(CT26)*0.4+(CV26)*0.1+(CX26)*0.25+(CY26)*0.25</f>
        <v>0.57786191884507232</v>
      </c>
      <c r="DA26" s="14">
        <f t="shared" ref="DA26:DA32" si="54">(CU26)*0.4+(CW26)*0.1+(CX26)*0.25+(CY26)*0.25</f>
        <v>0.63590667130663514</v>
      </c>
      <c r="DB26" s="14">
        <f>'1'!FQ26</f>
        <v>0.46438512366056001</v>
      </c>
      <c r="DC26" s="14">
        <f>'1'!FS26</f>
        <v>0.57553309107238848</v>
      </c>
      <c r="DD26" s="14">
        <f>'2'!EC26</f>
        <v>0.23040761431231019</v>
      </c>
      <c r="DE26" s="14">
        <f>'2'!EE26</f>
        <v>0.37090298667264815</v>
      </c>
      <c r="DF26" s="14">
        <f>'3'!DA26</f>
        <v>0.57579936546417876</v>
      </c>
      <c r="DG26" s="14">
        <f>'8'!DW26</f>
        <v>0.76384397320158914</v>
      </c>
      <c r="DH26" s="14">
        <f t="shared" ref="DH26:DH32" si="55">(DB26)*0.4+(DD26)*0.1+(DF26)*0.25+(DG26)*0.25</f>
        <v>0.54370564556189704</v>
      </c>
      <c r="DI26" s="14">
        <f t="shared" ref="DI26:DI32" si="56">(DC26)*0.4+(DE26)*0.1+(DF26)*0.25+(DG26)*0.25</f>
        <v>0.60221436976266218</v>
      </c>
      <c r="DJ26" s="14">
        <f>'1'!GC26</f>
        <v>0.74868240043679113</v>
      </c>
      <c r="DK26" s="14">
        <f>'1'!GE26</f>
        <v>0.80700645727603815</v>
      </c>
      <c r="DL26" s="14">
        <f>'2'!EL26</f>
        <v>0.35860624598250607</v>
      </c>
      <c r="DM26" s="14">
        <f>'2'!EN26</f>
        <v>0.53039092427550094</v>
      </c>
      <c r="DN26" s="14">
        <f>'3'!DH26</f>
        <v>0.21527532899555682</v>
      </c>
      <c r="DO26" s="14">
        <f>'8'!EF26</f>
        <v>0.40493109186326176</v>
      </c>
      <c r="DP26" s="14">
        <f t="shared" ref="DP26:DP32" si="57">(DJ26)*0.4+(DL26)*0.1+(DN26)*0.25+(DO26)*0.25</f>
        <v>0.49038518998767178</v>
      </c>
      <c r="DQ26" s="14">
        <f t="shared" ref="DQ26:DQ32" si="58">(DK26)*0.4+(DM26)*0.1+(DN26)*0.25+(DO26)*0.25</f>
        <v>0.53089328055267004</v>
      </c>
    </row>
    <row r="27" spans="1:121" ht="12.75" customHeight="1">
      <c r="A27" s="6">
        <v>2003</v>
      </c>
      <c r="B27" s="14">
        <f>'1'!Q27</f>
        <v>0.53345781633548939</v>
      </c>
      <c r="C27" s="14">
        <f>'1'!S27</f>
        <v>0.63856991698077203</v>
      </c>
      <c r="D27" s="14">
        <f>'2'!P27</f>
        <v>0.4159089981801577</v>
      </c>
      <c r="E27" s="14">
        <f>'2'!R27</f>
        <v>0.5875936002093548</v>
      </c>
      <c r="F27" s="14">
        <f>'3'!N27</f>
        <v>0.46151384124223738</v>
      </c>
      <c r="G27" s="14">
        <f>'8'!J27</f>
        <v>0.71341115871747673</v>
      </c>
      <c r="H27" s="14">
        <f t="shared" si="29"/>
        <v>0.54870527634214006</v>
      </c>
      <c r="I27" s="14">
        <f t="shared" si="30"/>
        <v>0.60791857680317285</v>
      </c>
      <c r="J27" s="14">
        <f>'1'!AC27</f>
        <v>0.49084345598090934</v>
      </c>
      <c r="K27" s="14">
        <f>'1'!AE27</f>
        <v>0.60029957865573846</v>
      </c>
      <c r="L27" s="14">
        <f>'2'!Y27</f>
        <v>0.2912172626515187</v>
      </c>
      <c r="M27" s="14">
        <f>'2'!AA27</f>
        <v>0.45312038840190716</v>
      </c>
      <c r="N27" s="14">
        <f>'3'!U27</f>
        <v>0.52756164921873727</v>
      </c>
      <c r="O27" s="14">
        <f>'8'!S27</f>
        <v>0.6913213361648306</v>
      </c>
      <c r="P27" s="14">
        <f t="shared" si="31"/>
        <v>0.53017985500340759</v>
      </c>
      <c r="Q27" s="14">
        <f t="shared" si="32"/>
        <v>0.59015261664837804</v>
      </c>
      <c r="R27" s="14">
        <f>'9'!R27</f>
        <v>0.53878856932769958</v>
      </c>
      <c r="S27" s="14">
        <f>'9'!S27</f>
        <v>0.64322474637985561</v>
      </c>
      <c r="T27" s="14">
        <f>'9'!T27</f>
        <v>0.31485520954801266</v>
      </c>
      <c r="U27" s="14">
        <f>'9'!U27</f>
        <v>0.48165178015480781</v>
      </c>
      <c r="V27" s="14">
        <f>'9'!V27</f>
        <v>0.67528968780294174</v>
      </c>
      <c r="W27" s="14">
        <f>'9'!W27</f>
        <v>0.73384550811511406</v>
      </c>
      <c r="X27" s="14">
        <f t="shared" si="33"/>
        <v>0.59928474766539508</v>
      </c>
      <c r="Y27" s="14">
        <f t="shared" si="34"/>
        <v>0.65773887554693689</v>
      </c>
      <c r="Z27" s="14">
        <f>'1'!BA27</f>
        <v>0.45075964719594996</v>
      </c>
      <c r="AA27" s="14">
        <f>'1'!BC27</f>
        <v>0.56245770467739842</v>
      </c>
      <c r="AB27" s="14">
        <f>'2'!AQ27</f>
        <v>0.2808841795936115</v>
      </c>
      <c r="AC27" s="14">
        <f>'2'!AS27</f>
        <v>0.4400990792132059</v>
      </c>
      <c r="AD27" s="14">
        <f>'3'!AI27</f>
        <v>0.41277703435619972</v>
      </c>
      <c r="AE27" s="14">
        <f>'8'!AK27</f>
        <v>0.67001384456551261</v>
      </c>
      <c r="AF27" s="14">
        <f t="shared" si="35"/>
        <v>0.4790899965681692</v>
      </c>
      <c r="AG27" s="14">
        <f t="shared" si="36"/>
        <v>0.53969070952270803</v>
      </c>
      <c r="AH27" s="14">
        <f>'9'!AH27</f>
        <v>0.44388182401437959</v>
      </c>
      <c r="AI27" s="14">
        <f>'9'!AI27</f>
        <v>0.55577132544990082</v>
      </c>
      <c r="AJ27" s="14">
        <f>'9'!AJ27</f>
        <v>0.33157423169932493</v>
      </c>
      <c r="AK27" s="14">
        <f>'9'!AK27</f>
        <v>0.50086135195011716</v>
      </c>
      <c r="AL27" s="14">
        <f>'9'!AL27</f>
        <v>0.73416998891327678</v>
      </c>
      <c r="AM27" s="14">
        <f>'9'!AM27</f>
        <v>0.81703163440519821</v>
      </c>
      <c r="AN27" s="14">
        <f t="shared" si="37"/>
        <v>0.59851055860530311</v>
      </c>
      <c r="AO27" s="14">
        <f t="shared" si="38"/>
        <v>0.66019507120459076</v>
      </c>
      <c r="AP27" s="14">
        <f>'9'!AP27</f>
        <v>0.37439486401292638</v>
      </c>
      <c r="AQ27" s="14">
        <f>'9'!AQ27</f>
        <v>0.48470717697653243</v>
      </c>
      <c r="AR27" s="14">
        <f>'9'!AR27</f>
        <v>0.30911279729086394</v>
      </c>
      <c r="AS27" s="14">
        <f>'9'!AS27</f>
        <v>0.47487384550336265</v>
      </c>
      <c r="AT27" s="14">
        <f>'9'!AT27</f>
        <v>0.83271490561962513</v>
      </c>
      <c r="AU27" s="14">
        <f>'9'!AU27</f>
        <v>0.75768477525807143</v>
      </c>
      <c r="AV27" s="14">
        <f t="shared" si="39"/>
        <v>0.57826914555368103</v>
      </c>
      <c r="AW27" s="14">
        <f t="shared" si="40"/>
        <v>0.63897017556037339</v>
      </c>
      <c r="AX27" s="14">
        <f>'9'!AX27</f>
        <v>0.53504265938014361</v>
      </c>
      <c r="AY27" s="14">
        <f>'9'!AY27</f>
        <v>0.6399567802283419</v>
      </c>
      <c r="AZ27" s="14">
        <f>'9'!AZ27</f>
        <v>0.28097694323211747</v>
      </c>
      <c r="BA27" s="14">
        <f>'9'!BA27</f>
        <v>0.44021754976042127</v>
      </c>
      <c r="BB27" s="14">
        <f>'9'!BB27</f>
        <v>0.77912971492273109</v>
      </c>
      <c r="BC27" s="14">
        <f>'9'!BC27</f>
        <v>0.75534216361778728</v>
      </c>
      <c r="BD27" s="14">
        <f t="shared" si="41"/>
        <v>0.62573272771039878</v>
      </c>
      <c r="BE27" s="14">
        <f t="shared" si="42"/>
        <v>0.68362243670250855</v>
      </c>
      <c r="BF27" s="14">
        <f>'1'!CW27</f>
        <v>0.5242164519759247</v>
      </c>
      <c r="BG27" s="14">
        <f>'1'!CY27</f>
        <v>0.63043231425310742</v>
      </c>
      <c r="BH27" s="14">
        <f>'2'!CA27</f>
        <v>0.31007221652269978</v>
      </c>
      <c r="BI27" s="14">
        <f>'2'!CC27</f>
        <v>0.47601290745805652</v>
      </c>
      <c r="BJ27" s="14">
        <f>'3'!BK27</f>
        <v>0.79345573732935537</v>
      </c>
      <c r="BK27" s="14">
        <f>'8'!BU27</f>
        <v>0.7189222483060107</v>
      </c>
      <c r="BL27" s="14">
        <f t="shared" si="43"/>
        <v>0.61878829885148146</v>
      </c>
      <c r="BM27" s="14">
        <f t="shared" si="44"/>
        <v>0.67786871285589023</v>
      </c>
      <c r="BN27" s="14">
        <f>'9'!BN27</f>
        <v>0.55464579590200158</v>
      </c>
      <c r="BO27" s="14">
        <f>'9'!BO27</f>
        <v>0.65690551793726659</v>
      </c>
      <c r="BP27" s="14">
        <f>'9'!BP27</f>
        <v>0.29130651857211254</v>
      </c>
      <c r="BQ27" s="14">
        <f>'9'!BQ27</f>
        <v>0.45323135111887458</v>
      </c>
      <c r="BR27" s="14">
        <f>'9'!BR27</f>
        <v>0.48615577005134025</v>
      </c>
      <c r="BS27" s="14">
        <f>'9'!BS27</f>
        <v>0.72771900744808871</v>
      </c>
      <c r="BT27" s="14">
        <f t="shared" si="45"/>
        <v>0.55445766459286916</v>
      </c>
      <c r="BU27" s="14">
        <f t="shared" si="46"/>
        <v>0.61155403666165142</v>
      </c>
      <c r="BV27" s="14">
        <f>'9'!BV27</f>
        <v>0.59847890887277333</v>
      </c>
      <c r="BW27" s="14">
        <f>'9'!BW27</f>
        <v>0.6934920075389237</v>
      </c>
      <c r="BX27" s="14">
        <f>'9'!BX27</f>
        <v>0.30826914780067838</v>
      </c>
      <c r="BY27" s="14">
        <f>'9'!BY27</f>
        <v>0.47387000806137658</v>
      </c>
      <c r="BZ27" s="14">
        <f>'9'!BZ27</f>
        <v>0.71785198613785639</v>
      </c>
      <c r="CA27" s="14">
        <f>'9'!CA27</f>
        <v>0.76872148415661967</v>
      </c>
      <c r="CB27" s="14">
        <f t="shared" si="47"/>
        <v>0.64186184590279627</v>
      </c>
      <c r="CC27" s="14">
        <f t="shared" si="48"/>
        <v>0.69642717139532628</v>
      </c>
      <c r="CD27" s="14">
        <f>'1'!EG27</f>
        <v>0.57291609336349247</v>
      </c>
      <c r="CE27" s="14">
        <f>'1'!EI27</f>
        <v>0.67236943329550614</v>
      </c>
      <c r="CF27" s="14">
        <f>'2'!DB27</f>
        <v>0.4203353407053414</v>
      </c>
      <c r="CG27" s="14">
        <f>'2'!DD27</f>
        <v>0.59174298879008469</v>
      </c>
      <c r="CH27" s="14">
        <f>'3'!CF27</f>
        <v>0.79160086202580826</v>
      </c>
      <c r="CI27" s="14">
        <f>'8'!CV27</f>
        <v>0.82608772777105011</v>
      </c>
      <c r="CJ27" s="14">
        <f t="shared" si="49"/>
        <v>0.67562211886514567</v>
      </c>
      <c r="CK27" s="14">
        <f t="shared" si="50"/>
        <v>0.73254421964642558</v>
      </c>
      <c r="CL27" s="14">
        <f>'9'!CL27</f>
        <v>0.39551083040180007</v>
      </c>
      <c r="CM27" s="14">
        <f>'9'!CM27</f>
        <v>0.50701202840387249</v>
      </c>
      <c r="CN27" s="14">
        <f>'9'!CN27</f>
        <v>0.22727260899634508</v>
      </c>
      <c r="CO27" s="14">
        <f>'9'!CO27</f>
        <v>0.36626039514013281</v>
      </c>
      <c r="CP27" s="14">
        <f>'9'!CP27</f>
        <v>0.53431023385691445</v>
      </c>
      <c r="CQ27" s="14">
        <f>'9'!CQ27</f>
        <v>0.701328027497087</v>
      </c>
      <c r="CR27" s="14">
        <f t="shared" si="51"/>
        <v>0.48984115839885489</v>
      </c>
      <c r="CS27" s="14">
        <f t="shared" si="52"/>
        <v>0.5483404162140626</v>
      </c>
      <c r="CT27" s="14">
        <f>'1'!FE27</f>
        <v>0.44544516909780907</v>
      </c>
      <c r="CU27" s="14">
        <f>'1'!FG27</f>
        <v>0.55729631708252247</v>
      </c>
      <c r="CV27" s="14">
        <f>'2'!DT27</f>
        <v>0.21308051135827694</v>
      </c>
      <c r="CW27" s="14">
        <f>'2'!DV27</f>
        <v>0.34466719243891697</v>
      </c>
      <c r="CX27" s="14">
        <f>'3'!CT27</f>
        <v>0.75622401025856756</v>
      </c>
      <c r="CY27" s="14">
        <f>'8'!DN27</f>
        <v>0.80416233448695829</v>
      </c>
      <c r="CZ27" s="14">
        <f t="shared" si="53"/>
        <v>0.5895827049613328</v>
      </c>
      <c r="DA27" s="14">
        <f t="shared" si="54"/>
        <v>0.64748183226328215</v>
      </c>
      <c r="DB27" s="14">
        <f>'1'!FQ27</f>
        <v>0.493283110513767</v>
      </c>
      <c r="DC27" s="14">
        <f>'1'!FS27</f>
        <v>0.60254320141590967</v>
      </c>
      <c r="DD27" s="14">
        <f>'2'!EC27</f>
        <v>0.23729954155090172</v>
      </c>
      <c r="DE27" s="14">
        <f>'2'!EE27</f>
        <v>0.38095509636491137</v>
      </c>
      <c r="DF27" s="14">
        <f>'3'!DA27</f>
        <v>0.57614584892216636</v>
      </c>
      <c r="DG27" s="14">
        <f>'8'!DW27</f>
        <v>0.76481007291908543</v>
      </c>
      <c r="DH27" s="14">
        <f t="shared" si="55"/>
        <v>0.55628217882091002</v>
      </c>
      <c r="DI27" s="14">
        <f t="shared" si="56"/>
        <v>0.61435177066316804</v>
      </c>
      <c r="DJ27" s="14">
        <f>'1'!GC27</f>
        <v>0.77431043330506533</v>
      </c>
      <c r="DK27" s="14">
        <f>'1'!GE27</f>
        <v>0.8247913193816282</v>
      </c>
      <c r="DL27" s="14">
        <f>'2'!EL27</f>
        <v>0.36465627664080924</v>
      </c>
      <c r="DM27" s="14">
        <f>'2'!EN27</f>
        <v>0.5367600277265494</v>
      </c>
      <c r="DN27" s="14">
        <f>'3'!DH27</f>
        <v>0.18534406879329057</v>
      </c>
      <c r="DO27" s="14">
        <f>'8'!EF27</f>
        <v>0.3927236276568527</v>
      </c>
      <c r="DP27" s="14">
        <f t="shared" si="57"/>
        <v>0.49070672509864288</v>
      </c>
      <c r="DQ27" s="14">
        <f t="shared" si="58"/>
        <v>0.52810945463784209</v>
      </c>
    </row>
    <row r="28" spans="1:121" ht="12.75" customHeight="1">
      <c r="A28" s="6">
        <v>2004</v>
      </c>
      <c r="B28" s="14">
        <f>'1'!Q28</f>
        <v>0.54854960805909037</v>
      </c>
      <c r="C28" s="14">
        <f>'1'!S28</f>
        <v>0.65167508236357563</v>
      </c>
      <c r="D28" s="14">
        <f>'2'!P28</f>
        <v>0.4318682959742367</v>
      </c>
      <c r="E28" s="14">
        <f>'2'!R28</f>
        <v>0.60238998460849091</v>
      </c>
      <c r="F28" s="14">
        <f>'3'!N28</f>
        <v>0.45411245891122232</v>
      </c>
      <c r="G28" s="14">
        <f>'8'!J28</f>
        <v>0.7239837565122117</v>
      </c>
      <c r="H28" s="14">
        <f t="shared" si="29"/>
        <v>0.55713072667691832</v>
      </c>
      <c r="I28" s="14">
        <f t="shared" si="30"/>
        <v>0.6154330852621378</v>
      </c>
      <c r="J28" s="14">
        <f>'1'!AC28</f>
        <v>0.52037912892679561</v>
      </c>
      <c r="K28" s="14">
        <f>'1'!AE28</f>
        <v>0.62702759996651236</v>
      </c>
      <c r="L28" s="14">
        <f>'2'!Y28</f>
        <v>0.30146868973867774</v>
      </c>
      <c r="M28" s="14">
        <f>'2'!AA28</f>
        <v>0.46570129036055657</v>
      </c>
      <c r="N28" s="14">
        <f>'3'!U28</f>
        <v>0.53206576834271113</v>
      </c>
      <c r="O28" s="14">
        <f>'8'!S28</f>
        <v>0.69814811964004919</v>
      </c>
      <c r="P28" s="14">
        <f t="shared" si="31"/>
        <v>0.54585199254027605</v>
      </c>
      <c r="Q28" s="14">
        <f t="shared" si="32"/>
        <v>0.60493464101835071</v>
      </c>
      <c r="R28" s="14">
        <f>'9'!R28</f>
        <v>0.54616061363602453</v>
      </c>
      <c r="S28" s="14">
        <f>'9'!S28</f>
        <v>0.64961552716923643</v>
      </c>
      <c r="T28" s="14">
        <f>'9'!T28</f>
        <v>0.31526414578228307</v>
      </c>
      <c r="U28" s="14">
        <f>'9'!U28</f>
        <v>0.48213085455172527</v>
      </c>
      <c r="V28" s="14">
        <f>'9'!V28</f>
        <v>0.71881367684417774</v>
      </c>
      <c r="W28" s="14">
        <f>'9'!W28</f>
        <v>0.74502574344926509</v>
      </c>
      <c r="X28" s="14">
        <f t="shared" si="33"/>
        <v>0.61595051510599874</v>
      </c>
      <c r="Y28" s="14">
        <f t="shared" si="34"/>
        <v>0.67401915139622781</v>
      </c>
      <c r="Z28" s="14">
        <f>'1'!BA28</f>
        <v>0.46180178553450413</v>
      </c>
      <c r="AA28" s="14">
        <f>'1'!BC28</f>
        <v>0.57307122869331406</v>
      </c>
      <c r="AB28" s="14">
        <f>'2'!AQ28</f>
        <v>0.2875191621132851</v>
      </c>
      <c r="AC28" s="14">
        <f>'2'!AS28</f>
        <v>0.44850039002852221</v>
      </c>
      <c r="AD28" s="14">
        <f>'3'!AI28</f>
        <v>0.3941776634895226</v>
      </c>
      <c r="AE28" s="14">
        <f>'8'!AK28</f>
        <v>0.68256308861329185</v>
      </c>
      <c r="AF28" s="14">
        <f t="shared" si="35"/>
        <v>0.48265781845083378</v>
      </c>
      <c r="AG28" s="14">
        <f t="shared" si="36"/>
        <v>0.54326371850588151</v>
      </c>
      <c r="AH28" s="14">
        <f>'9'!AH28</f>
        <v>0.4652273024062461</v>
      </c>
      <c r="AI28" s="14">
        <f>'9'!AI28</f>
        <v>0.57633395162491108</v>
      </c>
      <c r="AJ28" s="14">
        <f>'9'!AJ28</f>
        <v>0.33756413857247003</v>
      </c>
      <c r="AK28" s="14">
        <f>'9'!AK28</f>
        <v>0.50756197975801565</v>
      </c>
      <c r="AL28" s="14">
        <f>'9'!AL28</f>
        <v>0.79099411918731222</v>
      </c>
      <c r="AM28" s="14">
        <f>'9'!AM28</f>
        <v>0.81700228125356178</v>
      </c>
      <c r="AN28" s="14">
        <f t="shared" si="37"/>
        <v>0.62184643492996394</v>
      </c>
      <c r="AO28" s="14">
        <f t="shared" si="38"/>
        <v>0.68328887873598454</v>
      </c>
      <c r="AP28" s="14">
        <f>'9'!AP28</f>
        <v>0.39542229565997139</v>
      </c>
      <c r="AQ28" s="14">
        <f>'9'!AQ28</f>
        <v>0.50691985922170013</v>
      </c>
      <c r="AR28" s="14">
        <f>'9'!AR28</f>
        <v>0.3312840599459978</v>
      </c>
      <c r="AS28" s="14">
        <f>'9'!AS28</f>
        <v>0.50053438024222807</v>
      </c>
      <c r="AT28" s="14">
        <f>'9'!AT28</f>
        <v>0.82948546928714573</v>
      </c>
      <c r="AU28" s="14">
        <f>'9'!AU28</f>
        <v>0.76241061872988214</v>
      </c>
      <c r="AV28" s="14">
        <f t="shared" si="39"/>
        <v>0.58927134626284527</v>
      </c>
      <c r="AW28" s="14">
        <f t="shared" si="40"/>
        <v>0.65079540371715983</v>
      </c>
      <c r="AX28" s="14">
        <f>'9'!AX28</f>
        <v>0.54783907807538412</v>
      </c>
      <c r="AY28" s="14">
        <f>'9'!AY28</f>
        <v>0.65106311510886283</v>
      </c>
      <c r="AZ28" s="14">
        <f>'9'!AZ28</f>
        <v>0.28416263629884397</v>
      </c>
      <c r="BA28" s="14">
        <f>'9'!BA28</f>
        <v>0.4442685543664005</v>
      </c>
      <c r="BB28" s="14">
        <f>'9'!BB28</f>
        <v>0.75078464488855445</v>
      </c>
      <c r="BC28" s="14">
        <f>'9'!BC28</f>
        <v>0.75424460079625233</v>
      </c>
      <c r="BD28" s="14">
        <f t="shared" si="41"/>
        <v>0.6238092062812397</v>
      </c>
      <c r="BE28" s="14">
        <f t="shared" si="42"/>
        <v>0.68110941290138693</v>
      </c>
      <c r="BF28" s="14">
        <f>'1'!CW28</f>
        <v>0.52646053786837788</v>
      </c>
      <c r="BG28" s="14">
        <f>'1'!CY28</f>
        <v>0.63241637934681738</v>
      </c>
      <c r="BH28" s="14">
        <f>'2'!CA28</f>
        <v>0.31584210401766183</v>
      </c>
      <c r="BI28" s="14">
        <f>'2'!CC28</f>
        <v>0.48280713203744924</v>
      </c>
      <c r="BJ28" s="14">
        <f>'3'!BK28</f>
        <v>0.78807274190944421</v>
      </c>
      <c r="BK28" s="14">
        <f>'8'!BU28</f>
        <v>0.70967566124983894</v>
      </c>
      <c r="BL28" s="14">
        <f t="shared" si="43"/>
        <v>0.61660552633893806</v>
      </c>
      <c r="BM28" s="14">
        <f t="shared" si="44"/>
        <v>0.67568436573229262</v>
      </c>
      <c r="BN28" s="14">
        <f>'9'!BN28</f>
        <v>0.55495127770282437</v>
      </c>
      <c r="BO28" s="14">
        <f>'9'!BO28</f>
        <v>0.6571666741089599</v>
      </c>
      <c r="BP28" s="14">
        <f>'9'!BP28</f>
        <v>0.29512370138728344</v>
      </c>
      <c r="BQ28" s="14">
        <f>'9'!BQ28</f>
        <v>0.45795318643619004</v>
      </c>
      <c r="BR28" s="14">
        <f>'9'!BR28</f>
        <v>0.48434637178554774</v>
      </c>
      <c r="BS28" s="14">
        <f>'9'!BS28</f>
        <v>0.73425851404045683</v>
      </c>
      <c r="BT28" s="14">
        <f t="shared" si="45"/>
        <v>0.55614410267635928</v>
      </c>
      <c r="BU28" s="14">
        <f t="shared" si="46"/>
        <v>0.61331320974370418</v>
      </c>
      <c r="BV28" s="14">
        <f>'9'!BV28</f>
        <v>0.59366395612459277</v>
      </c>
      <c r="BW28" s="14">
        <f>'9'!BW28</f>
        <v>0.68955792087310597</v>
      </c>
      <c r="BX28" s="14">
        <f>'9'!BX28</f>
        <v>0.32138842988869548</v>
      </c>
      <c r="BY28" s="14">
        <f>'9'!BY28</f>
        <v>0.48924932483647415</v>
      </c>
      <c r="BZ28" s="14">
        <f>'9'!BZ28</f>
        <v>0.7115925787258488</v>
      </c>
      <c r="CA28" s="14">
        <f>'9'!CA28</f>
        <v>0.75618827425186796</v>
      </c>
      <c r="CB28" s="14">
        <f t="shared" si="47"/>
        <v>0.63654963868313585</v>
      </c>
      <c r="CC28" s="14">
        <f t="shared" si="48"/>
        <v>0.69169331407731915</v>
      </c>
      <c r="CD28" s="14">
        <f>'1'!EG28</f>
        <v>0.60073831496802621</v>
      </c>
      <c r="CE28" s="14">
        <f>'1'!EI28</f>
        <v>0.69533108865707594</v>
      </c>
      <c r="CF28" s="14">
        <f>'2'!DB28</f>
        <v>0.44368372905402359</v>
      </c>
      <c r="CG28" s="14">
        <f>'2'!DD28</f>
        <v>0.61305993683671833</v>
      </c>
      <c r="CH28" s="14">
        <f>'3'!CF28</f>
        <v>0.78659753054076154</v>
      </c>
      <c r="CI28" s="14">
        <f>'8'!CV28</f>
        <v>0.83241002467348624</v>
      </c>
      <c r="CJ28" s="14">
        <f t="shared" si="49"/>
        <v>0.68941558769617473</v>
      </c>
      <c r="CK28" s="14">
        <f t="shared" si="50"/>
        <v>0.74419031795006418</v>
      </c>
      <c r="CL28" s="14">
        <f>'9'!CL28</f>
        <v>0.41651227115495543</v>
      </c>
      <c r="CM28" s="14">
        <f>'9'!CM28</f>
        <v>0.52856643670213699</v>
      </c>
      <c r="CN28" s="14">
        <f>'9'!CN28</f>
        <v>0.23109744898423526</v>
      </c>
      <c r="CO28" s="14">
        <f>'9'!CO28</f>
        <v>0.37191859828390877</v>
      </c>
      <c r="CP28" s="14">
        <f>'9'!CP28</f>
        <v>0.51477775150309257</v>
      </c>
      <c r="CQ28" s="14">
        <f>'9'!CQ28</f>
        <v>0.70274063264598385</v>
      </c>
      <c r="CR28" s="14">
        <f t="shared" si="51"/>
        <v>0.49409424939767477</v>
      </c>
      <c r="CS28" s="14">
        <f t="shared" si="52"/>
        <v>0.55299803054651475</v>
      </c>
      <c r="CT28" s="14">
        <f>'1'!FE28</f>
        <v>0.4563808209483643</v>
      </c>
      <c r="CU28" s="14">
        <f>'1'!FG28</f>
        <v>0.56787916224797685</v>
      </c>
      <c r="CV28" s="14">
        <f>'2'!DT28</f>
        <v>0.21039821859763722</v>
      </c>
      <c r="CW28" s="14">
        <f>'2'!DV28</f>
        <v>0.34047547898704961</v>
      </c>
      <c r="CX28" s="14">
        <f>'3'!CT28</f>
        <v>0.77101422688843058</v>
      </c>
      <c r="CY28" s="14">
        <f>'8'!DN28</f>
        <v>0.79977901236148852</v>
      </c>
      <c r="CZ28" s="14">
        <f t="shared" si="53"/>
        <v>0.59629046005158926</v>
      </c>
      <c r="DA28" s="14">
        <f t="shared" si="54"/>
        <v>0.65389752261037548</v>
      </c>
      <c r="DB28" s="14">
        <f>'1'!FQ28</f>
        <v>0.52282865922385879</v>
      </c>
      <c r="DC28" s="14">
        <f>'1'!FS28</f>
        <v>0.62920273308361696</v>
      </c>
      <c r="DD28" s="14">
        <f>'2'!EC28</f>
        <v>0.23644760030734571</v>
      </c>
      <c r="DE28" s="14">
        <f>'2'!EE28</f>
        <v>0.3797237722098763</v>
      </c>
      <c r="DF28" s="14">
        <f>'3'!DA28</f>
        <v>0.56265753378018213</v>
      </c>
      <c r="DG28" s="14">
        <f>'8'!DW28</f>
        <v>0.77357800910759433</v>
      </c>
      <c r="DH28" s="14">
        <f t="shared" si="55"/>
        <v>0.56683510944222215</v>
      </c>
      <c r="DI28" s="14">
        <f t="shared" si="56"/>
        <v>0.62371235617637855</v>
      </c>
      <c r="DJ28" s="14">
        <f>'1'!GC28</f>
        <v>0.80969503259417008</v>
      </c>
      <c r="DK28" s="14">
        <f>'1'!GE28</f>
        <v>0.84868379560641871</v>
      </c>
      <c r="DL28" s="14">
        <f>'2'!EL28</f>
        <v>0.3697812650421356</v>
      </c>
      <c r="DM28" s="14">
        <f>'2'!EN28</f>
        <v>0.54209043281033042</v>
      </c>
      <c r="DN28" s="14">
        <f>'3'!DH28</f>
        <v>0.20357290416895138</v>
      </c>
      <c r="DO28" s="14">
        <f>'8'!EF28</f>
        <v>0.40831570752740409</v>
      </c>
      <c r="DP28" s="14">
        <f t="shared" si="57"/>
        <v>0.5138282924659705</v>
      </c>
      <c r="DQ28" s="14">
        <f t="shared" si="58"/>
        <v>0.54665471444768943</v>
      </c>
    </row>
    <row r="29" spans="1:121" ht="12.75" customHeight="1">
      <c r="A29" s="6">
        <v>2005</v>
      </c>
      <c r="B29" s="14">
        <f>'1'!Q29</f>
        <v>0.60162417025093062</v>
      </c>
      <c r="C29" s="14">
        <f>'1'!S29</f>
        <v>0.69605093535753215</v>
      </c>
      <c r="D29" s="14">
        <f>'2'!P29</f>
        <v>0.45974287934002156</v>
      </c>
      <c r="E29" s="14">
        <f>'2'!R29</f>
        <v>0.62719470682841383</v>
      </c>
      <c r="F29" s="14">
        <f>'3'!N29</f>
        <v>0.54757284207730583</v>
      </c>
      <c r="G29" s="14">
        <f>'8'!J29</f>
        <v>0.7490161709629739</v>
      </c>
      <c r="H29" s="14">
        <f t="shared" si="29"/>
        <v>0.61077120929444439</v>
      </c>
      <c r="I29" s="14">
        <f t="shared" si="30"/>
        <v>0.66528709808592423</v>
      </c>
      <c r="J29" s="14">
        <f>'1'!AC29</f>
        <v>0.53590754523162432</v>
      </c>
      <c r="K29" s="14">
        <f>'1'!AE29</f>
        <v>0.64071256030767132</v>
      </c>
      <c r="L29" s="14">
        <f>'2'!Y29</f>
        <v>0.31377322605524943</v>
      </c>
      <c r="M29" s="14">
        <f>'2'!AA29</f>
        <v>0.48038192743663177</v>
      </c>
      <c r="N29" s="14">
        <f>'3'!U29</f>
        <v>0.52747291536205676</v>
      </c>
      <c r="O29" s="14">
        <f>'8'!S29</f>
        <v>0.70250346965910548</v>
      </c>
      <c r="P29" s="14">
        <f t="shared" si="31"/>
        <v>0.55323443695346519</v>
      </c>
      <c r="Q29" s="14">
        <f t="shared" si="32"/>
        <v>0.61181731312202225</v>
      </c>
      <c r="R29" s="14">
        <f>'9'!R29</f>
        <v>0.54597580640355881</v>
      </c>
      <c r="S29" s="14">
        <f>'9'!S29</f>
        <v>0.64945597233514651</v>
      </c>
      <c r="T29" s="14">
        <f>'9'!T29</f>
        <v>0.32095029365975875</v>
      </c>
      <c r="U29" s="14">
        <f>'9'!U29</f>
        <v>0.48874352974389562</v>
      </c>
      <c r="V29" s="14">
        <f>'9'!V29</f>
        <v>0.77654360171683767</v>
      </c>
      <c r="W29" s="14">
        <f>'9'!W29</f>
        <v>0.75603379226877576</v>
      </c>
      <c r="X29" s="14">
        <f t="shared" si="33"/>
        <v>0.63362970042380273</v>
      </c>
      <c r="Y29" s="14">
        <f t="shared" si="34"/>
        <v>0.6918010904048516</v>
      </c>
      <c r="Z29" s="14">
        <f>'1'!BA29</f>
        <v>0.48412761723253872</v>
      </c>
      <c r="AA29" s="14">
        <f>'1'!BC29</f>
        <v>0.59408902038348232</v>
      </c>
      <c r="AB29" s="14">
        <f>'2'!AQ29</f>
        <v>0.30077018998358812</v>
      </c>
      <c r="AC29" s="14">
        <f>'2'!AS29</f>
        <v>0.46485438267026441</v>
      </c>
      <c r="AD29" s="14">
        <f>'3'!AI29</f>
        <v>0.40581258314216867</v>
      </c>
      <c r="AE29" s="14">
        <f>'8'!AK29</f>
        <v>0.69578908633711034</v>
      </c>
      <c r="AF29" s="14">
        <f t="shared" si="35"/>
        <v>0.49912848326119408</v>
      </c>
      <c r="AG29" s="14">
        <f t="shared" si="36"/>
        <v>0.55952146379023904</v>
      </c>
      <c r="AH29" s="14">
        <f>'9'!AH29</f>
        <v>0.49171700892087533</v>
      </c>
      <c r="AI29" s="14">
        <f>'9'!AI29</f>
        <v>0.6011036992983001</v>
      </c>
      <c r="AJ29" s="14">
        <f>'9'!AJ29</f>
        <v>0.35857490229238886</v>
      </c>
      <c r="AK29" s="14">
        <f>'9'!AK29</f>
        <v>0.53035770812312322</v>
      </c>
      <c r="AL29" s="14">
        <f>'9'!AL29</f>
        <v>0.75360212162802975</v>
      </c>
      <c r="AM29" s="14">
        <f>'9'!AM29</f>
        <v>0.82658526481192085</v>
      </c>
      <c r="AN29" s="14">
        <f t="shared" si="37"/>
        <v>0.62759114040757669</v>
      </c>
      <c r="AO29" s="14">
        <f t="shared" si="38"/>
        <v>0.68852409714162</v>
      </c>
      <c r="AP29" s="14">
        <f>'9'!AP29</f>
        <v>0.41373820625276825</v>
      </c>
      <c r="AQ29" s="14">
        <f>'9'!AQ29</f>
        <v>0.52575404807547199</v>
      </c>
      <c r="AR29" s="14">
        <f>'9'!AR29</f>
        <v>0.33699363782857938</v>
      </c>
      <c r="AS29" s="14">
        <f>'9'!AS29</f>
        <v>0.50692777337745254</v>
      </c>
      <c r="AT29" s="14">
        <f>'9'!AT29</f>
        <v>0.82294359757791913</v>
      </c>
      <c r="AU29" s="14">
        <f>'9'!AU29</f>
        <v>0.76708531617352416</v>
      </c>
      <c r="AV29" s="14">
        <f t="shared" si="39"/>
        <v>0.59670187472182612</v>
      </c>
      <c r="AW29" s="14">
        <f t="shared" si="40"/>
        <v>0.6585016250057949</v>
      </c>
      <c r="AX29" s="14">
        <f>'9'!AX29</f>
        <v>0.55995959789778438</v>
      </c>
      <c r="AY29" s="14">
        <f>'9'!AY29</f>
        <v>0.6614355659431822</v>
      </c>
      <c r="AZ29" s="14">
        <f>'9'!AZ29</f>
        <v>0.28844391833091826</v>
      </c>
      <c r="BA29" s="14">
        <f>'9'!BA29</f>
        <v>0.44965982416597594</v>
      </c>
      <c r="BB29" s="14">
        <f>'9'!BB29</f>
        <v>0.78612265264918246</v>
      </c>
      <c r="BC29" s="14">
        <f>'9'!BC29</f>
        <v>0.75528359130779354</v>
      </c>
      <c r="BD29" s="14">
        <f t="shared" si="41"/>
        <v>0.63817979198144958</v>
      </c>
      <c r="BE29" s="14">
        <f t="shared" si="42"/>
        <v>0.69489176978311451</v>
      </c>
      <c r="BF29" s="14">
        <f>'1'!CW29</f>
        <v>0.52855679577446635</v>
      </c>
      <c r="BG29" s="14">
        <f>'1'!CY29</f>
        <v>0.63426508858762487</v>
      </c>
      <c r="BH29" s="14">
        <f>'2'!CA29</f>
        <v>0.32456232248392358</v>
      </c>
      <c r="BI29" s="14">
        <f>'2'!CC29</f>
        <v>0.4928976288646118</v>
      </c>
      <c r="BJ29" s="14">
        <f>'3'!BK29</f>
        <v>0.78260571405953994</v>
      </c>
      <c r="BK29" s="14">
        <f>'8'!BU29</f>
        <v>0.70235414405465724</v>
      </c>
      <c r="BL29" s="14">
        <f t="shared" si="43"/>
        <v>0.61511891508672822</v>
      </c>
      <c r="BM29" s="14">
        <f t="shared" si="44"/>
        <v>0.67423576285006037</v>
      </c>
      <c r="BN29" s="14">
        <f>'9'!BN29</f>
        <v>0.55974067964154028</v>
      </c>
      <c r="BO29" s="14">
        <f>'9'!BO29</f>
        <v>0.6612494679100841</v>
      </c>
      <c r="BP29" s="14">
        <f>'9'!BP29</f>
        <v>0.3058306105322251</v>
      </c>
      <c r="BQ29" s="14">
        <f>'9'!BQ29</f>
        <v>0.4709566800140913</v>
      </c>
      <c r="BR29" s="14">
        <f>'9'!BR29</f>
        <v>0.49059272299094114</v>
      </c>
      <c r="BS29" s="14">
        <f>'9'!BS29</f>
        <v>0.74397721668222083</v>
      </c>
      <c r="BT29" s="14">
        <f t="shared" si="45"/>
        <v>0.56312181782812909</v>
      </c>
      <c r="BU29" s="14">
        <f t="shared" si="46"/>
        <v>0.62023794008373323</v>
      </c>
      <c r="BV29" s="14">
        <f>'9'!BV29</f>
        <v>0.60642363932659948</v>
      </c>
      <c r="BW29" s="14">
        <f>'9'!BW29</f>
        <v>0.69993920528093356</v>
      </c>
      <c r="BX29" s="14">
        <f>'9'!BX29</f>
        <v>0.32479681661010323</v>
      </c>
      <c r="BY29" s="14">
        <f>'9'!BY29</f>
        <v>0.49316608463438938</v>
      </c>
      <c r="BZ29" s="14">
        <f>'9'!BZ29</f>
        <v>0.70507810577104357</v>
      </c>
      <c r="CA29" s="14">
        <f>'9'!CA29</f>
        <v>0.76082070084284203</v>
      </c>
      <c r="CB29" s="14">
        <f t="shared" si="47"/>
        <v>0.64152383904512156</v>
      </c>
      <c r="CC29" s="14">
        <f t="shared" si="48"/>
        <v>0.69576699222928373</v>
      </c>
      <c r="CD29" s="14">
        <f>'1'!EG29</f>
        <v>0.62660071382490279</v>
      </c>
      <c r="CE29" s="14">
        <f>'1'!EI29</f>
        <v>0.71607189015284134</v>
      </c>
      <c r="CF29" s="14">
        <f>'2'!DB29</f>
        <v>0.46974390831287005</v>
      </c>
      <c r="CG29" s="14">
        <f>'2'!DD29</f>
        <v>0.63579297578234917</v>
      </c>
      <c r="CH29" s="14">
        <f>'3'!CF29</f>
        <v>0.71100729576083488</v>
      </c>
      <c r="CI29" s="14">
        <f>'8'!CV29</f>
        <v>0.83354431515693972</v>
      </c>
      <c r="CJ29" s="14">
        <f t="shared" si="49"/>
        <v>0.68375257909069176</v>
      </c>
      <c r="CK29" s="14">
        <f t="shared" si="50"/>
        <v>0.73614595636881508</v>
      </c>
      <c r="CL29" s="14">
        <f>'9'!CL29</f>
        <v>0.4418052462347371</v>
      </c>
      <c r="CM29" s="14">
        <f>'9'!CM29</f>
        <v>0.55374095990853078</v>
      </c>
      <c r="CN29" s="14">
        <f>'9'!CN29</f>
        <v>0.24493759639039658</v>
      </c>
      <c r="CO29" s="14">
        <f>'9'!CO29</f>
        <v>0.39185662717037267</v>
      </c>
      <c r="CP29" s="14">
        <f>'9'!CP29</f>
        <v>0.48027596131783606</v>
      </c>
      <c r="CQ29" s="14">
        <f>'9'!CQ29</f>
        <v>0.71793412901640719</v>
      </c>
      <c r="CR29" s="14">
        <f t="shared" si="51"/>
        <v>0.50076838071649532</v>
      </c>
      <c r="CS29" s="14">
        <f t="shared" si="52"/>
        <v>0.56023456926401038</v>
      </c>
      <c r="CT29" s="14">
        <f>'1'!FE29</f>
        <v>0.46300373407566231</v>
      </c>
      <c r="CU29" s="14">
        <f>'1'!FG29</f>
        <v>0.57421764806762976</v>
      </c>
      <c r="CV29" s="14">
        <f>'2'!DT29</f>
        <v>0.22845990060179774</v>
      </c>
      <c r="CW29" s="14">
        <f>'2'!DV29</f>
        <v>0.36802388937117042</v>
      </c>
      <c r="CX29" s="14">
        <f>'3'!CT29</f>
        <v>0.77996819893980696</v>
      </c>
      <c r="CY29" s="14">
        <f>'8'!DN29</f>
        <v>0.79042643985724781</v>
      </c>
      <c r="CZ29" s="14">
        <f t="shared" si="53"/>
        <v>0.60064614338970834</v>
      </c>
      <c r="DA29" s="14">
        <f t="shared" si="54"/>
        <v>0.65908810786343275</v>
      </c>
      <c r="DB29" s="14">
        <f>'1'!FQ29</f>
        <v>0.54021086952633335</v>
      </c>
      <c r="DC29" s="14">
        <f>'1'!FS29</f>
        <v>0.64446191117856444</v>
      </c>
      <c r="DD29" s="14">
        <f>'2'!EC29</f>
        <v>0.24623749942958092</v>
      </c>
      <c r="DE29" s="14">
        <f>'2'!EE29</f>
        <v>0.39368770287270866</v>
      </c>
      <c r="DF29" s="14">
        <f>'3'!DA29</f>
        <v>0.54870946163145562</v>
      </c>
      <c r="DG29" s="14">
        <f>'8'!DW29</f>
        <v>0.77601492895999435</v>
      </c>
      <c r="DH29" s="14">
        <f t="shared" si="55"/>
        <v>0.57188919540135397</v>
      </c>
      <c r="DI29" s="14">
        <f t="shared" si="56"/>
        <v>0.62833463240655918</v>
      </c>
      <c r="DJ29" s="14">
        <f>'1'!GC29</f>
        <v>0.83589185630354734</v>
      </c>
      <c r="DK29" s="14">
        <f>'1'!GE29</f>
        <v>0.8659018954730141</v>
      </c>
      <c r="DL29" s="14">
        <f>'2'!EL29</f>
        <v>0.38017529119362264</v>
      </c>
      <c r="DM29" s="14">
        <f>'2'!EN29</f>
        <v>0.55272390447838193</v>
      </c>
      <c r="DN29" s="14">
        <f>'3'!DH29</f>
        <v>0.20340195855131868</v>
      </c>
      <c r="DO29" s="14">
        <f>'8'!EF29</f>
        <v>0.42556971289453094</v>
      </c>
      <c r="DP29" s="14">
        <f t="shared" si="57"/>
        <v>0.52961718950224357</v>
      </c>
      <c r="DQ29" s="14">
        <f t="shared" si="58"/>
        <v>0.5588760664985063</v>
      </c>
    </row>
    <row r="30" spans="1:121" ht="12.75" customHeight="1">
      <c r="A30" s="6">
        <v>2006</v>
      </c>
      <c r="B30" s="14">
        <f>'1'!Q30</f>
        <v>0.64111567922110857</v>
      </c>
      <c r="C30" s="14">
        <f>'1'!S30</f>
        <v>0.72746968329989004</v>
      </c>
      <c r="D30" s="14">
        <f>'2'!P30</f>
        <v>0.49304282125071808</v>
      </c>
      <c r="E30" s="14">
        <f>'2'!R30</f>
        <v>0.6552500943077757</v>
      </c>
      <c r="F30" s="14">
        <f>'3'!N30</f>
        <v>0.56589442425062542</v>
      </c>
      <c r="G30" s="14">
        <f>'8'!J30</f>
        <v>0.75835205678291973</v>
      </c>
      <c r="H30" s="14">
        <f t="shared" si="29"/>
        <v>0.63681217407190149</v>
      </c>
      <c r="I30" s="14">
        <f t="shared" si="30"/>
        <v>0.68757450300911982</v>
      </c>
      <c r="J30" s="14">
        <f>'1'!AC30</f>
        <v>0.564579083855001</v>
      </c>
      <c r="K30" s="14">
        <f>'1'!AE30</f>
        <v>0.66535193436931639</v>
      </c>
      <c r="L30" s="14">
        <f>'2'!Y30</f>
        <v>0.3172199976749282</v>
      </c>
      <c r="M30" s="14">
        <f>'2'!AA30</f>
        <v>0.48441562032523061</v>
      </c>
      <c r="N30" s="14">
        <f>'3'!U30</f>
        <v>0.55964628773601843</v>
      </c>
      <c r="O30" s="14">
        <f>'8'!S30</f>
        <v>0.70897390095848101</v>
      </c>
      <c r="P30" s="14">
        <f t="shared" si="31"/>
        <v>0.57470868048311807</v>
      </c>
      <c r="Q30" s="14">
        <f t="shared" si="32"/>
        <v>0.63173738295387449</v>
      </c>
      <c r="R30" s="14">
        <f>'9'!R30</f>
        <v>0.55449684609600491</v>
      </c>
      <c r="S30" s="14">
        <f>'9'!S30</f>
        <v>0.6567781483777313</v>
      </c>
      <c r="T30" s="14">
        <f>'9'!T30</f>
        <v>0.33392772557199246</v>
      </c>
      <c r="U30" s="14">
        <f>'9'!U30</f>
        <v>0.50350518100625175</v>
      </c>
      <c r="V30" s="14">
        <f>'9'!V30</f>
        <v>0.75109271361191976</v>
      </c>
      <c r="W30" s="14">
        <f>'9'!W30</f>
        <v>0.75261677963116413</v>
      </c>
      <c r="X30" s="14">
        <f t="shared" si="33"/>
        <v>0.6311188843063722</v>
      </c>
      <c r="Y30" s="14">
        <f t="shared" si="34"/>
        <v>0.68898915076248868</v>
      </c>
      <c r="Z30" s="14">
        <f>'1'!BA30</f>
        <v>0.50913360635322968</v>
      </c>
      <c r="AA30" s="14">
        <f>'1'!BC30</f>
        <v>0.61696131653256359</v>
      </c>
      <c r="AB30" s="14">
        <f>'2'!AQ30</f>
        <v>0.32027178148863744</v>
      </c>
      <c r="AC30" s="14">
        <f>'2'!AS30</f>
        <v>0.48795919316742625</v>
      </c>
      <c r="AD30" s="14">
        <f>'3'!AI30</f>
        <v>0.4104561517490718</v>
      </c>
      <c r="AE30" s="14">
        <f>'8'!AK30</f>
        <v>0.69793986040156009</v>
      </c>
      <c r="AF30" s="14">
        <f t="shared" si="35"/>
        <v>0.5127796237278136</v>
      </c>
      <c r="AG30" s="14">
        <f t="shared" si="36"/>
        <v>0.57267944896742606</v>
      </c>
      <c r="AH30" s="14">
        <f>'9'!AH30</f>
        <v>0.50961218059408597</v>
      </c>
      <c r="AI30" s="14">
        <f>'9'!AI30</f>
        <v>0.61739242699061803</v>
      </c>
      <c r="AJ30" s="14">
        <f>'9'!AJ30</f>
        <v>0.36433075527471354</v>
      </c>
      <c r="AK30" s="14">
        <f>'9'!AK30</f>
        <v>0.53641946595770629</v>
      </c>
      <c r="AL30" s="14">
        <f>'9'!AL30</f>
        <v>0.76004187971735049</v>
      </c>
      <c r="AM30" s="14">
        <f>'9'!AM30</f>
        <v>0.83843534820637422</v>
      </c>
      <c r="AN30" s="14">
        <f t="shared" si="37"/>
        <v>0.63989725474603687</v>
      </c>
      <c r="AO30" s="14">
        <f t="shared" si="38"/>
        <v>0.70021822437294912</v>
      </c>
      <c r="AP30" s="14">
        <f>'9'!AP30</f>
        <v>0.43607850512461954</v>
      </c>
      <c r="AQ30" s="14">
        <f>'9'!AQ30</f>
        <v>0.54811345800443956</v>
      </c>
      <c r="AR30" s="14">
        <f>'9'!AR30</f>
        <v>0.34051607753467178</v>
      </c>
      <c r="AS30" s="14">
        <f>'9'!AS30</f>
        <v>0.51083032783080895</v>
      </c>
      <c r="AT30" s="14">
        <f>'9'!AT30</f>
        <v>0.82451414569575487</v>
      </c>
      <c r="AU30" s="14">
        <f>'9'!AU30</f>
        <v>0.77702613144282395</v>
      </c>
      <c r="AV30" s="14">
        <f t="shared" si="39"/>
        <v>0.6088680790879597</v>
      </c>
      <c r="AW30" s="14">
        <f t="shared" si="40"/>
        <v>0.67071348526950147</v>
      </c>
      <c r="AX30" s="14">
        <f>'9'!AX30</f>
        <v>0.58274409344306877</v>
      </c>
      <c r="AY30" s="14">
        <f>'9'!AY30</f>
        <v>0.68055976623322068</v>
      </c>
      <c r="AZ30" s="14">
        <f>'9'!AZ30</f>
        <v>0.29650637441940786</v>
      </c>
      <c r="BA30" s="14">
        <f>'9'!BA30</f>
        <v>0.45965223269343108</v>
      </c>
      <c r="BB30" s="14">
        <f>'9'!BB30</f>
        <v>0.77091519135082254</v>
      </c>
      <c r="BC30" s="14">
        <f>'9'!BC30</f>
        <v>0.75535715111183688</v>
      </c>
      <c r="BD30" s="14">
        <f t="shared" si="41"/>
        <v>0.6443163604348332</v>
      </c>
      <c r="BE30" s="14">
        <f t="shared" si="42"/>
        <v>0.69975721537829627</v>
      </c>
      <c r="BF30" s="14">
        <f>'1'!CW30</f>
        <v>0.53293107222686287</v>
      </c>
      <c r="BG30" s="14">
        <f>'1'!CY30</f>
        <v>0.63810841453098355</v>
      </c>
      <c r="BH30" s="14">
        <f>'2'!CA30</f>
        <v>0.33419670340991914</v>
      </c>
      <c r="BI30" s="14">
        <f>'2'!CC30</f>
        <v>0.50380642242028673</v>
      </c>
      <c r="BJ30" s="14">
        <f>'3'!BK30</f>
        <v>0.71805966004059119</v>
      </c>
      <c r="BK30" s="14">
        <f>'8'!BU30</f>
        <v>0.70805842208158376</v>
      </c>
      <c r="BL30" s="14">
        <f t="shared" si="43"/>
        <v>0.60312161976228085</v>
      </c>
      <c r="BM30" s="14">
        <f t="shared" si="44"/>
        <v>0.6621535285849659</v>
      </c>
      <c r="BN30" s="14">
        <f>'9'!BN30</f>
        <v>0.56573106827567354</v>
      </c>
      <c r="BO30" s="14">
        <f>'9'!BO30</f>
        <v>0.66632545026869772</v>
      </c>
      <c r="BP30" s="14">
        <f>'9'!BP30</f>
        <v>0.3055237632437357</v>
      </c>
      <c r="BQ30" s="14">
        <f>'9'!BQ30</f>
        <v>0.47058884207029378</v>
      </c>
      <c r="BR30" s="14">
        <f>'9'!BR30</f>
        <v>0.50621577681051444</v>
      </c>
      <c r="BS30" s="14">
        <f>'9'!BS30</f>
        <v>0.75454511270458802</v>
      </c>
      <c r="BT30" s="14">
        <f t="shared" si="45"/>
        <v>0.5720350260134186</v>
      </c>
      <c r="BU30" s="14">
        <f t="shared" si="46"/>
        <v>0.62877928669328409</v>
      </c>
      <c r="BV30" s="14">
        <f>'9'!BV30</f>
        <v>0.63415870474212832</v>
      </c>
      <c r="BW30" s="14">
        <f>'9'!BW30</f>
        <v>0.72202803506834179</v>
      </c>
      <c r="BX30" s="14">
        <f>'9'!BX30</f>
        <v>0.33430520550280429</v>
      </c>
      <c r="BY30" s="14">
        <f>'9'!BY30</f>
        <v>0.50392788610737771</v>
      </c>
      <c r="BZ30" s="14">
        <f>'9'!BZ30</f>
        <v>0.74146910656638698</v>
      </c>
      <c r="CA30" s="14">
        <f>'9'!CA30</f>
        <v>0.8251374062362945</v>
      </c>
      <c r="CB30" s="14">
        <f t="shared" si="47"/>
        <v>0.67874563064780213</v>
      </c>
      <c r="CC30" s="14">
        <f t="shared" si="48"/>
        <v>0.73085563083874494</v>
      </c>
      <c r="CD30" s="14">
        <f>'1'!EG30</f>
        <v>0.65535966440812443</v>
      </c>
      <c r="CE30" s="14">
        <f>'1'!EI30</f>
        <v>0.73849131089037179</v>
      </c>
      <c r="CF30" s="14">
        <f>'2'!DB30</f>
        <v>0.49204506566466261</v>
      </c>
      <c r="CG30" s="14">
        <f>'2'!DD30</f>
        <v>0.65443271237447165</v>
      </c>
      <c r="CH30" s="14">
        <f>'3'!CF30</f>
        <v>0.67596112618974569</v>
      </c>
      <c r="CI30" s="14">
        <f>'8'!CV30</f>
        <v>0.84848219886346643</v>
      </c>
      <c r="CJ30" s="14">
        <f t="shared" si="49"/>
        <v>0.69245920359301905</v>
      </c>
      <c r="CK30" s="14">
        <f t="shared" si="50"/>
        <v>0.74195062685689894</v>
      </c>
      <c r="CL30" s="14">
        <f>'9'!CL30</f>
        <v>0.45398137138279293</v>
      </c>
      <c r="CM30" s="14">
        <f>'9'!CM30</f>
        <v>0.56556968153732645</v>
      </c>
      <c r="CN30" s="14">
        <f>'9'!CN30</f>
        <v>0.24392615755638011</v>
      </c>
      <c r="CO30" s="14">
        <f>'9'!CO30</f>
        <v>0.39042707687755179</v>
      </c>
      <c r="CP30" s="14">
        <f>'9'!CP30</f>
        <v>0.46350869672852535</v>
      </c>
      <c r="CQ30" s="14">
        <f>'9'!CQ30</f>
        <v>0.71998234411010087</v>
      </c>
      <c r="CR30" s="14">
        <f t="shared" si="51"/>
        <v>0.50185792451841171</v>
      </c>
      <c r="CS30" s="14">
        <f t="shared" si="52"/>
        <v>0.56114334051234238</v>
      </c>
      <c r="CT30" s="14">
        <f>'1'!FE30</f>
        <v>0.48056919851303409</v>
      </c>
      <c r="CU30" s="14">
        <f>'1'!FG30</f>
        <v>0.59077768955736365</v>
      </c>
      <c r="CV30" s="14">
        <f>'2'!DT30</f>
        <v>0.23758788810051024</v>
      </c>
      <c r="CW30" s="14">
        <f>'2'!DV30</f>
        <v>0.38137113893765046</v>
      </c>
      <c r="CX30" s="14">
        <f>'3'!CT30</f>
        <v>0.69898436317968304</v>
      </c>
      <c r="CY30" s="14">
        <f>'8'!DN30</f>
        <v>0.79145447954899784</v>
      </c>
      <c r="CZ30" s="14">
        <f t="shared" si="53"/>
        <v>0.58859617889743487</v>
      </c>
      <c r="DA30" s="14">
        <f t="shared" si="54"/>
        <v>0.64705790039888078</v>
      </c>
      <c r="DB30" s="14">
        <f>'1'!FQ30</f>
        <v>0.55345516699995445</v>
      </c>
      <c r="DC30" s="14">
        <f>'1'!FS30</f>
        <v>0.65588679477569589</v>
      </c>
      <c r="DD30" s="14">
        <f>'2'!EC30</f>
        <v>0.24350671375313213</v>
      </c>
      <c r="DE30" s="14">
        <f>'2'!EE30</f>
        <v>0.38983300012928079</v>
      </c>
      <c r="DF30" s="14">
        <f>'3'!DA30</f>
        <v>0.57801624131138607</v>
      </c>
      <c r="DG30" s="14">
        <f>'8'!DW30</f>
        <v>0.76855144553305199</v>
      </c>
      <c r="DH30" s="14">
        <f t="shared" si="55"/>
        <v>0.58237465988640458</v>
      </c>
      <c r="DI30" s="14">
        <f t="shared" si="56"/>
        <v>0.63797993963431598</v>
      </c>
      <c r="DJ30" s="14">
        <f>'1'!GC30</f>
        <v>0.85717404674182562</v>
      </c>
      <c r="DK30" s="14">
        <f>'1'!GE30</f>
        <v>0.87960884764620118</v>
      </c>
      <c r="DL30" s="14">
        <f>'2'!EL30</f>
        <v>0.39335891982936066</v>
      </c>
      <c r="DM30" s="14">
        <f>'2'!EN30</f>
        <v>0.56588330237604878</v>
      </c>
      <c r="DN30" s="14">
        <f>'3'!DH30</f>
        <v>0.18383988823244779</v>
      </c>
      <c r="DO30" s="14">
        <f>'8'!EF30</f>
        <v>0.44256636382518449</v>
      </c>
      <c r="DP30" s="14">
        <f t="shared" si="57"/>
        <v>0.53880707369407443</v>
      </c>
      <c r="DQ30" s="14">
        <f t="shared" si="58"/>
        <v>0.56503343231049341</v>
      </c>
    </row>
    <row r="31" spans="1:121" ht="12.75" customHeight="1">
      <c r="A31" s="6">
        <v>2007</v>
      </c>
      <c r="B31" s="14">
        <f>'1'!Q31</f>
        <v>0.67006944106333421</v>
      </c>
      <c r="C31" s="14">
        <f>'1'!S31</f>
        <v>0.74970841777938435</v>
      </c>
      <c r="D31" s="14">
        <f>'2'!P31</f>
        <v>0.50651707552051772</v>
      </c>
      <c r="E31" s="14">
        <f>'2'!R31</f>
        <v>0.66615524746707233</v>
      </c>
      <c r="F31" s="14">
        <f>'3'!N31</f>
        <v>0.5637597349568354</v>
      </c>
      <c r="G31" s="14">
        <f>'8'!J31</f>
        <v>0.75002527748681502</v>
      </c>
      <c r="H31" s="14">
        <f t="shared" si="29"/>
        <v>0.64712573708829813</v>
      </c>
      <c r="I31" s="14">
        <f t="shared" si="30"/>
        <v>0.69494514496937354</v>
      </c>
      <c r="J31" s="14">
        <f>'1'!AC31</f>
        <v>0.59062351573589267</v>
      </c>
      <c r="K31" s="14">
        <f>'1'!AE31</f>
        <v>0.68706320408518795</v>
      </c>
      <c r="L31" s="14">
        <f>'2'!Y31</f>
        <v>0.31822785142680754</v>
      </c>
      <c r="M31" s="14">
        <f>'2'!AA31</f>
        <v>0.48558876226396347</v>
      </c>
      <c r="N31" s="14">
        <f>'3'!U31</f>
        <v>0.51418026103712655</v>
      </c>
      <c r="O31" s="14">
        <f>'8'!S31</f>
        <v>0.71320022724466015</v>
      </c>
      <c r="P31" s="14">
        <f t="shared" si="31"/>
        <v>0.57491731350748454</v>
      </c>
      <c r="Q31" s="14">
        <f t="shared" si="32"/>
        <v>0.63022927993091826</v>
      </c>
      <c r="R31" s="14">
        <f>'9'!R31</f>
        <v>0.56539145352266218</v>
      </c>
      <c r="S31" s="14">
        <f>'9'!S31</f>
        <v>0.66603857884735351</v>
      </c>
      <c r="T31" s="14">
        <f>'9'!T31</f>
        <v>0.34465843003146662</v>
      </c>
      <c r="U31" s="14">
        <f>'9'!U31</f>
        <v>0.51537974942557829</v>
      </c>
      <c r="V31" s="14">
        <f>'9'!V31</f>
        <v>0.75107678519409138</v>
      </c>
      <c r="W31" s="14">
        <f>'9'!W31</f>
        <v>0.75761541953441824</v>
      </c>
      <c r="X31" s="14">
        <f t="shared" si="33"/>
        <v>0.63779547559433891</v>
      </c>
      <c r="Y31" s="14">
        <f t="shared" si="34"/>
        <v>0.69512645766362668</v>
      </c>
      <c r="Z31" s="14">
        <f>'1'!BA31</f>
        <v>0.53116224183505834</v>
      </c>
      <c r="AA31" s="14">
        <f>'1'!BC31</f>
        <v>0.63655661952015641</v>
      </c>
      <c r="AB31" s="14">
        <f>'2'!AQ31</f>
        <v>0.33032730645481778</v>
      </c>
      <c r="AC31" s="14">
        <f>'2'!AS31</f>
        <v>0.4994547209061988</v>
      </c>
      <c r="AD31" s="14">
        <f>'3'!AI31</f>
        <v>0.42374750260563288</v>
      </c>
      <c r="AE31" s="14">
        <f>'8'!AK31</f>
        <v>0.7042956245480253</v>
      </c>
      <c r="AF31" s="14">
        <f t="shared" si="35"/>
        <v>0.52750840916791975</v>
      </c>
      <c r="AG31" s="14">
        <f t="shared" si="36"/>
        <v>0.58657890168709703</v>
      </c>
      <c r="AH31" s="14">
        <f>'9'!AH31</f>
        <v>0.52585181107569368</v>
      </c>
      <c r="AI31" s="14">
        <f>'9'!AI31</f>
        <v>0.63187869589433698</v>
      </c>
      <c r="AJ31" s="14">
        <f>'9'!AJ31</f>
        <v>0.35153738824512709</v>
      </c>
      <c r="AK31" s="14">
        <f>'9'!AK31</f>
        <v>0.52284139867239376</v>
      </c>
      <c r="AL31" s="14">
        <f>'9'!AL31</f>
        <v>0.75614669114909305</v>
      </c>
      <c r="AM31" s="14">
        <f>'9'!AM31</f>
        <v>0.8390706780065128</v>
      </c>
      <c r="AN31" s="14">
        <f t="shared" si="37"/>
        <v>0.64429880554369168</v>
      </c>
      <c r="AO31" s="14">
        <f t="shared" si="38"/>
        <v>0.70383996051387565</v>
      </c>
      <c r="AP31" s="14">
        <f>'9'!AP31</f>
        <v>0.45360870869079362</v>
      </c>
      <c r="AQ31" s="14">
        <f>'9'!AQ31</f>
        <v>0.56521036305877714</v>
      </c>
      <c r="AR31" s="14">
        <f>'9'!AR31</f>
        <v>0.33337375738491593</v>
      </c>
      <c r="AS31" s="14">
        <f>'9'!AS31</f>
        <v>0.50288417304073485</v>
      </c>
      <c r="AT31" s="14">
        <f>'9'!AT31</f>
        <v>0.81167941221730011</v>
      </c>
      <c r="AU31" s="14">
        <f>'9'!AU31</f>
        <v>0.78373711146872627</v>
      </c>
      <c r="AV31" s="14">
        <f t="shared" si="39"/>
        <v>0.61363499013631562</v>
      </c>
      <c r="AW31" s="14">
        <f t="shared" si="40"/>
        <v>0.67522669344909092</v>
      </c>
      <c r="AX31" s="14">
        <f>'9'!AX31</f>
        <v>0.59578105885925925</v>
      </c>
      <c r="AY31" s="14">
        <f>'9'!AY31</f>
        <v>0.69129021587158268</v>
      </c>
      <c r="AZ31" s="14">
        <f>'9'!AZ31</f>
        <v>0.29623259369102284</v>
      </c>
      <c r="BA31" s="14">
        <f>'9'!BA31</f>
        <v>0.45931628116342704</v>
      </c>
      <c r="BB31" s="14">
        <f>'9'!BB31</f>
        <v>0.77630022854178005</v>
      </c>
      <c r="BC31" s="14">
        <f>'9'!BC31</f>
        <v>0.76754773614333371</v>
      </c>
      <c r="BD31" s="14">
        <f t="shared" si="41"/>
        <v>0.6538976740840845</v>
      </c>
      <c r="BE31" s="14">
        <f t="shared" si="42"/>
        <v>0.70840970563625427</v>
      </c>
      <c r="BF31" s="14">
        <f>'1'!CW31</f>
        <v>0.53654545993457559</v>
      </c>
      <c r="BG31" s="14">
        <f>'1'!CY31</f>
        <v>0.64126952166245843</v>
      </c>
      <c r="BH31" s="14">
        <f>'2'!CA31</f>
        <v>0.34118862104853165</v>
      </c>
      <c r="BI31" s="14">
        <f>'2'!CC31</f>
        <v>0.51157187917140323</v>
      </c>
      <c r="BJ31" s="14">
        <f>'3'!BK31</f>
        <v>0.64269499109624706</v>
      </c>
      <c r="BK31" s="14">
        <f>'8'!BU31</f>
        <v>0.72278358119215813</v>
      </c>
      <c r="BL31" s="14">
        <f t="shared" si="43"/>
        <v>0.59010668915078468</v>
      </c>
      <c r="BM31" s="14">
        <f t="shared" si="44"/>
        <v>0.64903463965422503</v>
      </c>
      <c r="BN31" s="14">
        <f>'9'!BN31</f>
        <v>0.55485142406606902</v>
      </c>
      <c r="BO31" s="14">
        <f>'9'!BO31</f>
        <v>0.65708131915607693</v>
      </c>
      <c r="BP31" s="14">
        <f>'9'!BP31</f>
        <v>0.30777411210897426</v>
      </c>
      <c r="BQ31" s="14">
        <f>'9'!BQ31</f>
        <v>0.47328000575244056</v>
      </c>
      <c r="BR31" s="14">
        <f>'9'!BR31</f>
        <v>0.51914360694563799</v>
      </c>
      <c r="BS31" s="14">
        <f>'9'!BS31</f>
        <v>0.7622715223205816</v>
      </c>
      <c r="BT31" s="14">
        <f t="shared" si="45"/>
        <v>0.57307176315387998</v>
      </c>
      <c r="BU31" s="14">
        <f t="shared" si="46"/>
        <v>0.63051431055422968</v>
      </c>
      <c r="BV31" s="14">
        <f>'9'!BV31</f>
        <v>0.65211496448506334</v>
      </c>
      <c r="BW31" s="14">
        <f>'9'!BW31</f>
        <v>0.73599463449374958</v>
      </c>
      <c r="BX31" s="14">
        <f>'9'!BX31</f>
        <v>0.32243530255432507</v>
      </c>
      <c r="BY31" s="14">
        <f>'9'!BY31</f>
        <v>0.49045572185166014</v>
      </c>
      <c r="BZ31" s="14">
        <f>'9'!BZ31</f>
        <v>0.77224213970660205</v>
      </c>
      <c r="CA31" s="14">
        <f>'9'!CA31</f>
        <v>0.82554857778737956</v>
      </c>
      <c r="CB31" s="14">
        <f t="shared" si="47"/>
        <v>0.69253719542295333</v>
      </c>
      <c r="CC31" s="14">
        <f t="shared" si="48"/>
        <v>0.74289110535616132</v>
      </c>
      <c r="CD31" s="14">
        <f>'1'!EG31</f>
        <v>0.68258615672599265</v>
      </c>
      <c r="CE31" s="14">
        <f>'1'!EI31</f>
        <v>0.75912481138757626</v>
      </c>
      <c r="CF31" s="14">
        <f>'2'!DB31</f>
        <v>0.51162295472341701</v>
      </c>
      <c r="CG31" s="14">
        <f>'2'!DD31</f>
        <v>0.67022418021143038</v>
      </c>
      <c r="CH31" s="14">
        <f>'3'!CF31</f>
        <v>0.70058000773658335</v>
      </c>
      <c r="CI31" s="14">
        <f>'8'!CV31</f>
        <v>0.85590084583054693</v>
      </c>
      <c r="CJ31" s="14">
        <f t="shared" si="49"/>
        <v>0.71331697155452134</v>
      </c>
      <c r="CK31" s="14">
        <f t="shared" si="50"/>
        <v>0.75979255596795614</v>
      </c>
      <c r="CL31" s="14">
        <f>'9'!CL31</f>
        <v>0.46944280121860488</v>
      </c>
      <c r="CM31" s="14">
        <f>'9'!CM31</f>
        <v>0.5803300274404315</v>
      </c>
      <c r="CN31" s="14">
        <f>'9'!CN31</f>
        <v>0.23651490693954913</v>
      </c>
      <c r="CO31" s="14">
        <f>'9'!CO31</f>
        <v>0.37982116571360869</v>
      </c>
      <c r="CP31" s="14">
        <f>'9'!CP31</f>
        <v>0.45240929055647394</v>
      </c>
      <c r="CQ31" s="14">
        <f>'9'!CQ31</f>
        <v>0.72344855393837182</v>
      </c>
      <c r="CR31" s="14">
        <f t="shared" si="51"/>
        <v>0.50539307230510833</v>
      </c>
      <c r="CS31" s="14">
        <f t="shared" si="52"/>
        <v>0.56407858867124494</v>
      </c>
      <c r="CT31" s="14">
        <f>'1'!FE31</f>
        <v>0.49151419498256049</v>
      </c>
      <c r="CU31" s="14">
        <f>'1'!FG31</f>
        <v>0.60091708119313203</v>
      </c>
      <c r="CV31" s="14">
        <f>'2'!DT31</f>
        <v>0.25643599574218912</v>
      </c>
      <c r="CW31" s="14">
        <f>'2'!DV31</f>
        <v>0.40781789152877285</v>
      </c>
      <c r="CX31" s="14">
        <f>'3'!CT31</f>
        <v>0.7692878410162648</v>
      </c>
      <c r="CY31" s="14">
        <f>'8'!DN31</f>
        <v>0.80360750740689679</v>
      </c>
      <c r="CZ31" s="14">
        <f t="shared" si="53"/>
        <v>0.61547311467303356</v>
      </c>
      <c r="DA31" s="14">
        <f t="shared" si="54"/>
        <v>0.67437245873592055</v>
      </c>
      <c r="DB31" s="14">
        <f>'1'!FQ31</f>
        <v>0.58544309011019668</v>
      </c>
      <c r="DC31" s="14">
        <f>'1'!FS31</f>
        <v>0.68279369428774639</v>
      </c>
      <c r="DD31" s="14">
        <f>'2'!EC31</f>
        <v>0.25293153926844375</v>
      </c>
      <c r="DE31" s="14">
        <f>'2'!EE31</f>
        <v>0.40300883414791738</v>
      </c>
      <c r="DF31" s="14">
        <f>'3'!DA31</f>
        <v>0.59039247849008736</v>
      </c>
      <c r="DG31" s="14">
        <f>'8'!DW31</f>
        <v>0.76705662096089366</v>
      </c>
      <c r="DH31" s="14">
        <f t="shared" si="55"/>
        <v>0.59883266483366837</v>
      </c>
      <c r="DI31" s="14">
        <f t="shared" si="56"/>
        <v>0.65278063599263558</v>
      </c>
      <c r="DJ31" s="14">
        <f>'1'!GC31</f>
        <v>0.87282461296454805</v>
      </c>
      <c r="DK31" s="14">
        <f>'1'!GE31</f>
        <v>0.88953363077581027</v>
      </c>
      <c r="DL31" s="14">
        <f>'2'!EL31</f>
        <v>0.39915796786987312</v>
      </c>
      <c r="DM31" s="14">
        <f>'2'!EN31</f>
        <v>0.57156017510231438</v>
      </c>
      <c r="DN31" s="14">
        <f>'3'!DH31</f>
        <v>0.17545257679482124</v>
      </c>
      <c r="DO31" s="14">
        <f>'8'!EF31</f>
        <v>0.44349346158946917</v>
      </c>
      <c r="DP31" s="14">
        <f t="shared" si="57"/>
        <v>0.5437821515688791</v>
      </c>
      <c r="DQ31" s="14">
        <f t="shared" si="58"/>
        <v>0.56770597941662815</v>
      </c>
    </row>
    <row r="32" spans="1:121" ht="12.75" customHeight="1">
      <c r="A32" s="6">
        <v>2008</v>
      </c>
      <c r="B32" s="14">
        <f>'1'!Q32</f>
        <v>0.68157834869487244</v>
      </c>
      <c r="C32" s="14">
        <f>'1'!S32</f>
        <v>0.75837092574579823</v>
      </c>
      <c r="D32" s="14">
        <f>'2'!P32</f>
        <v>0.52734260366522223</v>
      </c>
      <c r="E32" s="14">
        <f>'2'!R32</f>
        <v>0.68254057439923432</v>
      </c>
      <c r="F32" s="14">
        <f>'3'!N32</f>
        <v>0.56300053456230514</v>
      </c>
      <c r="G32" s="14">
        <f>'8'!J32</f>
        <v>0.75723884992688584</v>
      </c>
      <c r="H32" s="14">
        <f t="shared" si="29"/>
        <v>0.65542544596676899</v>
      </c>
      <c r="I32" s="14">
        <f t="shared" si="30"/>
        <v>0.70166227386054048</v>
      </c>
      <c r="J32" s="14">
        <f>'1'!AC32</f>
        <v>0.58126143120263052</v>
      </c>
      <c r="K32" s="14">
        <f>'1'!AE32</f>
        <v>0.6793297903974832</v>
      </c>
      <c r="L32" s="14">
        <f>'2'!Y32</f>
        <v>0.33999896033083915</v>
      </c>
      <c r="M32" s="14">
        <f>'2'!AA32</f>
        <v>0.51025937623015982</v>
      </c>
      <c r="N32" s="14">
        <f>'3'!U32</f>
        <v>0.48667897055857856</v>
      </c>
      <c r="O32" s="14">
        <f>'8'!S32</f>
        <v>0.70263121705220477</v>
      </c>
      <c r="P32" s="14">
        <f t="shared" si="31"/>
        <v>0.56383201541683192</v>
      </c>
      <c r="Q32" s="14">
        <f t="shared" si="32"/>
        <v>0.62008540068470508</v>
      </c>
      <c r="R32" s="14">
        <f>'9'!R32</f>
        <v>0.57661653721545147</v>
      </c>
      <c r="S32" s="14">
        <f>'9'!S32</f>
        <v>0.67546360715142584</v>
      </c>
      <c r="T32" s="14">
        <f>'9'!T32</f>
        <v>0.37306282310576611</v>
      </c>
      <c r="U32" s="14">
        <f>'9'!U32</f>
        <v>0.54547291647569962</v>
      </c>
      <c r="V32" s="14">
        <f>'9'!V32</f>
        <v>0.76527055045098091</v>
      </c>
      <c r="W32" s="14">
        <f>'9'!W32</f>
        <v>0.75971693448508448</v>
      </c>
      <c r="X32" s="14">
        <f t="shared" si="33"/>
        <v>0.64919976843077354</v>
      </c>
      <c r="Y32" s="14">
        <f t="shared" si="34"/>
        <v>0.70597960574215668</v>
      </c>
      <c r="Z32" s="14">
        <f>'1'!BA32</f>
        <v>0.5510213255243227</v>
      </c>
      <c r="AA32" s="14">
        <f>'1'!BC32</f>
        <v>0.65380010848743098</v>
      </c>
      <c r="AB32" s="14">
        <f>'2'!AQ32</f>
        <v>0.3357477357332021</v>
      </c>
      <c r="AC32" s="14">
        <f>'2'!AS32</f>
        <v>0.50553984726797974</v>
      </c>
      <c r="AD32" s="14">
        <f>'3'!AI32</f>
        <v>0.41540237890139819</v>
      </c>
      <c r="AE32" s="14">
        <f>'8'!AK32</f>
        <v>0.70970182666335246</v>
      </c>
      <c r="AF32" s="14">
        <f t="shared" si="35"/>
        <v>0.53525935517423695</v>
      </c>
      <c r="AG32" s="14">
        <f t="shared" si="36"/>
        <v>0.59335007951295804</v>
      </c>
      <c r="AH32" s="14">
        <f>'9'!AH32</f>
        <v>0.53809110029422258</v>
      </c>
      <c r="AI32" s="14">
        <f>'9'!AI32</f>
        <v>0.64261732921396675</v>
      </c>
      <c r="AJ32" s="14">
        <f>'9'!AJ32</f>
        <v>0.35305301094856073</v>
      </c>
      <c r="AK32" s="14">
        <f>'9'!AK32</f>
        <v>0.52447003773029244</v>
      </c>
      <c r="AL32" s="14">
        <f>'9'!AL32</f>
        <v>0.74766008130270767</v>
      </c>
      <c r="AM32" s="14">
        <f>'9'!AM32</f>
        <v>0.84670287492715701</v>
      </c>
      <c r="AN32" s="14">
        <f t="shared" si="37"/>
        <v>0.64913248027001136</v>
      </c>
      <c r="AO32" s="14">
        <f t="shared" si="38"/>
        <v>0.70808467451608215</v>
      </c>
      <c r="AP32" s="14">
        <f>'9'!AP32</f>
        <v>0.46777789143639603</v>
      </c>
      <c r="AQ32" s="14">
        <f>'9'!AQ32</f>
        <v>0.57875428242631433</v>
      </c>
      <c r="AR32" s="14">
        <f>'9'!AR32</f>
        <v>0.3691879725417076</v>
      </c>
      <c r="AS32" s="14">
        <f>'9'!AS32</f>
        <v>0.5414763595098665</v>
      </c>
      <c r="AT32" s="14">
        <f>'9'!AT32</f>
        <v>0.80592912644125736</v>
      </c>
      <c r="AU32" s="14">
        <f>'9'!AU32</f>
        <v>0.7808745603686198</v>
      </c>
      <c r="AV32" s="14">
        <f t="shared" si="39"/>
        <v>0.62073087553119843</v>
      </c>
      <c r="AW32" s="14">
        <f t="shared" si="40"/>
        <v>0.68235027062398168</v>
      </c>
      <c r="AX32" s="14">
        <f>'9'!AX32</f>
        <v>0.59568194484915382</v>
      </c>
      <c r="AY32" s="14">
        <f>'9'!AY32</f>
        <v>0.69120920480506565</v>
      </c>
      <c r="AZ32" s="14">
        <f>'9'!AZ32</f>
        <v>0.29734825302746193</v>
      </c>
      <c r="BA32" s="14">
        <f>'9'!BA32</f>
        <v>0.46068382708859423</v>
      </c>
      <c r="BB32" s="14">
        <f>'9'!BB32</f>
        <v>0.76061954168648949</v>
      </c>
      <c r="BC32" s="14">
        <f>'9'!BC32</f>
        <v>0.77329843527413111</v>
      </c>
      <c r="BD32" s="14">
        <f t="shared" si="41"/>
        <v>0.65148709748256284</v>
      </c>
      <c r="BE32" s="14">
        <f t="shared" si="42"/>
        <v>0.70603155887104085</v>
      </c>
      <c r="BF32" s="14">
        <f>'1'!CW32</f>
        <v>0.55012696633034586</v>
      </c>
      <c r="BG32" s="14">
        <f>'1'!CY32</f>
        <v>0.65303187933943563</v>
      </c>
      <c r="BH32" s="14">
        <f>'2'!CA32</f>
        <v>0.34590844735962079</v>
      </c>
      <c r="BI32" s="14">
        <f>'2'!CC32</f>
        <v>0.51674424031114108</v>
      </c>
      <c r="BJ32" s="14">
        <f>'3'!BK32</f>
        <v>0.65000508016324055</v>
      </c>
      <c r="BK32" s="14">
        <f>'8'!BU32</f>
        <v>0.73467641539491901</v>
      </c>
      <c r="BL32" s="14">
        <f t="shared" si="43"/>
        <v>0.60081200515764044</v>
      </c>
      <c r="BM32" s="14">
        <f t="shared" si="44"/>
        <v>0.65905754965642815</v>
      </c>
      <c r="BN32" s="14">
        <f>'9'!BN32</f>
        <v>0.54466652679653049</v>
      </c>
      <c r="BO32" s="14">
        <f>'9'!BO32</f>
        <v>0.64832463701812826</v>
      </c>
      <c r="BP32" s="14">
        <f>'9'!BP32</f>
        <v>0.31132334933403971</v>
      </c>
      <c r="BQ32" s="14">
        <f>'9'!BQ32</f>
        <v>0.47749428382423126</v>
      </c>
      <c r="BR32" s="14">
        <f>'9'!BR32</f>
        <v>0.5303971230083715</v>
      </c>
      <c r="BS32" s="14">
        <f>'9'!BS32</f>
        <v>0.75504302322153372</v>
      </c>
      <c r="BT32" s="14">
        <f t="shared" si="45"/>
        <v>0.57035898220949255</v>
      </c>
      <c r="BU32" s="14">
        <f t="shared" si="46"/>
        <v>0.62843931974715073</v>
      </c>
      <c r="BV32" s="14">
        <f>'9'!BV32</f>
        <v>0.66151910460056818</v>
      </c>
      <c r="BW32" s="14">
        <f>'9'!BW32</f>
        <v>0.74320837884485402</v>
      </c>
      <c r="BX32" s="14">
        <f>'9'!BX32</f>
        <v>0.33674195387598743</v>
      </c>
      <c r="BY32" s="14">
        <f>'9'!BY32</f>
        <v>0.50664772017458282</v>
      </c>
      <c r="BZ32" s="14">
        <f>'9'!BZ32</f>
        <v>0.76934103644769214</v>
      </c>
      <c r="CA32" s="14">
        <f>'9'!CA32</f>
        <v>0.83233756591603481</v>
      </c>
      <c r="CB32" s="14">
        <f t="shared" si="47"/>
        <v>0.69870148781875774</v>
      </c>
      <c r="CC32" s="14">
        <f t="shared" si="48"/>
        <v>0.7483677741463316</v>
      </c>
      <c r="CD32" s="14">
        <f>'1'!EG32</f>
        <v>0.68654028222720975</v>
      </c>
      <c r="CE32" s="14">
        <f>'1'!EI32</f>
        <v>0.76207548954206639</v>
      </c>
      <c r="CF32" s="14">
        <f>'2'!DB32</f>
        <v>0.51850576484699917</v>
      </c>
      <c r="CG32" s="14">
        <f>'2'!DD32</f>
        <v>0.67565553420872237</v>
      </c>
      <c r="CH32" s="14">
        <f>'3'!CF32</f>
        <v>0.72565467584253218</v>
      </c>
      <c r="CI32" s="14">
        <f>'8'!CV32</f>
        <v>0.85084129868450187</v>
      </c>
      <c r="CJ32" s="14">
        <f t="shared" si="49"/>
        <v>0.7205906830073423</v>
      </c>
      <c r="CK32" s="14">
        <f t="shared" si="50"/>
        <v>0.76651974286945734</v>
      </c>
      <c r="CL32" s="14">
        <f>'9'!CL32</f>
        <v>0.46058684700401742</v>
      </c>
      <c r="CM32" s="14">
        <f>'9'!CM32</f>
        <v>0.57191066342752883</v>
      </c>
      <c r="CN32" s="14">
        <f>'9'!CN32</f>
        <v>0.24522700281546003</v>
      </c>
      <c r="CO32" s="14">
        <f>'9'!CO32</f>
        <v>0.39226489273527498</v>
      </c>
      <c r="CP32" s="14">
        <f>'9'!CP32</f>
        <v>0.49041374324819298</v>
      </c>
      <c r="CQ32" s="14">
        <f>'9'!CQ32</f>
        <v>0.69513542685575547</v>
      </c>
      <c r="CR32" s="14">
        <f t="shared" si="51"/>
        <v>0.50514473160914009</v>
      </c>
      <c r="CS32" s="14">
        <f t="shared" si="52"/>
        <v>0.5643780471705262</v>
      </c>
      <c r="CT32" s="14">
        <f>'1'!FE32</f>
        <v>0.49037557925734698</v>
      </c>
      <c r="CU32" s="14">
        <f>'1'!FG32</f>
        <v>0.59986854068829598</v>
      </c>
      <c r="CV32" s="14">
        <f>'2'!DT32</f>
        <v>0.25032541032133088</v>
      </c>
      <c r="CW32" s="14">
        <f>'2'!DV32</f>
        <v>0.39940125432668805</v>
      </c>
      <c r="CX32" s="14">
        <f>'3'!CT32</f>
        <v>0.77591732367521837</v>
      </c>
      <c r="CY32" s="14">
        <f>'8'!DN32</f>
        <v>0.80281767461319464</v>
      </c>
      <c r="CZ32" s="14">
        <f t="shared" si="53"/>
        <v>0.6158665223071752</v>
      </c>
      <c r="DA32" s="14">
        <f t="shared" si="54"/>
        <v>0.67457129128009052</v>
      </c>
      <c r="DB32" s="14">
        <f>'1'!FQ32</f>
        <v>0.58189360698229098</v>
      </c>
      <c r="DC32" s="14">
        <f>'1'!FS32</f>
        <v>0.67985446892765788</v>
      </c>
      <c r="DD32" s="14">
        <f>'2'!EC32</f>
        <v>0.2742068941377781</v>
      </c>
      <c r="DE32" s="14">
        <f>'2'!EE32</f>
        <v>0.4314942044329963</v>
      </c>
      <c r="DF32" s="14">
        <f>'3'!DA32</f>
        <v>0.57836706275529226</v>
      </c>
      <c r="DG32" s="14">
        <f>'8'!DW32</f>
        <v>0.76731909794934849</v>
      </c>
      <c r="DH32" s="14">
        <f t="shared" si="55"/>
        <v>0.59659967238285438</v>
      </c>
      <c r="DI32" s="14">
        <f t="shared" si="56"/>
        <v>0.65151274819052296</v>
      </c>
      <c r="DJ32" s="14">
        <f>'1'!GC32</f>
        <v>0.86736714241792101</v>
      </c>
      <c r="DK32" s="14">
        <f>'1'!GE32</f>
        <v>0.88608744803266948</v>
      </c>
      <c r="DL32" s="14">
        <f>'2'!EL32</f>
        <v>0.38427002056028631</v>
      </c>
      <c r="DM32" s="14">
        <f>'2'!EN32</f>
        <v>0.55684958372984916</v>
      </c>
      <c r="DN32" s="14">
        <f>'3'!DH32</f>
        <v>0.161446221300166</v>
      </c>
      <c r="DO32" s="14">
        <f>'8'!EF32</f>
        <v>0.43567300879597903</v>
      </c>
      <c r="DP32" s="14">
        <f t="shared" si="57"/>
        <v>0.53465366654723323</v>
      </c>
      <c r="DQ32" s="14">
        <f t="shared" si="58"/>
        <v>0.55939974511008894</v>
      </c>
    </row>
    <row r="33" spans="1:121" ht="12.75" customHeight="1">
      <c r="A33" s="6">
        <v>2009</v>
      </c>
      <c r="B33" s="14">
        <f>'1'!Q33</f>
        <v>0.66950732560671156</v>
      </c>
      <c r="C33" s="14">
        <f>'1'!S33</f>
        <v>0.74928279188761637</v>
      </c>
      <c r="D33" s="14">
        <f>'2'!P33</f>
        <v>0.52222697450401678</v>
      </c>
      <c r="E33" s="14">
        <f>'2'!R33</f>
        <v>0.67856679662166142</v>
      </c>
      <c r="F33" s="14">
        <f>'3'!N33</f>
        <v>0.45115928385253634</v>
      </c>
      <c r="G33" s="14">
        <f>'8'!J33</f>
        <v>0.72386298438036512</v>
      </c>
      <c r="H33" s="14">
        <f t="shared" si="29"/>
        <v>0.61378119475131176</v>
      </c>
      <c r="I33" s="14">
        <f t="shared" si="30"/>
        <v>0.66132536347543813</v>
      </c>
      <c r="J33" s="14">
        <f>'1'!AC33</f>
        <v>0.59313493272464801</v>
      </c>
      <c r="K33" s="14">
        <f>'1'!AE33</f>
        <v>0.68912443768544263</v>
      </c>
      <c r="L33" s="14">
        <f>'2'!Y33</f>
        <v>0.33142422398742649</v>
      </c>
      <c r="M33" s="14">
        <f>'2'!AA33</f>
        <v>0.50069234767514792</v>
      </c>
      <c r="N33" s="14">
        <f>'3'!U33</f>
        <v>0.34769119418147232</v>
      </c>
      <c r="O33" s="14">
        <f>'8'!S33</f>
        <v>0.65034172705054383</v>
      </c>
      <c r="P33" s="14">
        <f t="shared" ref="P33:P38" si="59">(J33)*0.4+(L33)*0.1+(N33)*0.25+(O33)*0.25</f>
        <v>0.5199046257966059</v>
      </c>
      <c r="Q33" s="14">
        <f t="shared" ref="Q33:Q38" si="60">(K33)*0.4+(M33)*0.1+(N33)*0.25+(O33)*0.25</f>
        <v>0.57522724014969584</v>
      </c>
      <c r="R33" s="14">
        <f>'9'!R33</f>
        <v>0.58375695513291437</v>
      </c>
      <c r="S33" s="14">
        <f>'9'!S33</f>
        <v>0.68139886815779138</v>
      </c>
      <c r="T33" s="14">
        <f>'9'!T33</f>
        <v>0.38595971258626011</v>
      </c>
      <c r="U33" s="14">
        <f>'9'!U33</f>
        <v>0.55854183959551451</v>
      </c>
      <c r="V33" s="14">
        <f>'9'!V33</f>
        <v>0.75452407123148113</v>
      </c>
      <c r="W33" s="14">
        <f>'9'!W33</f>
        <v>0.74947226753575247</v>
      </c>
      <c r="X33" s="14">
        <f t="shared" ref="X33:X38" si="61">(R33)*0.4+(T33)*0.1+(V33)*0.25+(W33)*0.25</f>
        <v>0.64809783800360021</v>
      </c>
      <c r="Y33" s="14">
        <f t="shared" ref="Y33:Y38" si="62">(S33)*0.4+(U33)*0.1+(V33)*0.25+(W33)*0.25</f>
        <v>0.70441281591447646</v>
      </c>
      <c r="Z33" s="14">
        <f>'1'!BA33</f>
        <v>0.56065485337906751</v>
      </c>
      <c r="AA33" s="14">
        <f>'1'!BC33</f>
        <v>0.66202628744175374</v>
      </c>
      <c r="AB33" s="14">
        <f>'2'!AQ33</f>
        <v>0.3359816499626882</v>
      </c>
      <c r="AC33" s="14">
        <f>'2'!AS33</f>
        <v>0.50580073002709125</v>
      </c>
      <c r="AD33" s="14">
        <f>'3'!AI33</f>
        <v>0.39470423553587974</v>
      </c>
      <c r="AE33" s="14">
        <f>'8'!AK33</f>
        <v>0.67662684573095511</v>
      </c>
      <c r="AF33" s="14">
        <f t="shared" ref="AF33:AF38" si="63">(Z33)*0.4+(AB33)*0.1+(AD33)*0.25+(AE33)*0.25</f>
        <v>0.52569287666460462</v>
      </c>
      <c r="AG33" s="14">
        <f t="shared" ref="AG33:AG38" si="64">(AA33)*0.4+(AC33)*0.1+(AD33)*0.25+(AE33)*0.25</f>
        <v>0.58322335829611938</v>
      </c>
      <c r="AH33" s="14">
        <f>'9'!AH33</f>
        <v>0.53113610384819987</v>
      </c>
      <c r="AI33" s="14">
        <f>'9'!AI33</f>
        <v>0.63653366494479335</v>
      </c>
      <c r="AJ33" s="14">
        <f>'9'!AJ33</f>
        <v>0.36736318636050203</v>
      </c>
      <c r="AK33" s="14">
        <f>'9'!AK33</f>
        <v>0.53958275486975571</v>
      </c>
      <c r="AL33" s="14">
        <f>'9'!AL33</f>
        <v>0.66596693591018474</v>
      </c>
      <c r="AM33" s="14">
        <f>'9'!AM33</f>
        <v>0.81455151763089073</v>
      </c>
      <c r="AN33" s="14">
        <f t="shared" ref="AN33:AN38" si="65">(AH33)*0.4+(AJ33)*0.1+(AL33)*0.25+(AM33)*0.25</f>
        <v>0.61932037356059899</v>
      </c>
      <c r="AO33" s="14">
        <f t="shared" ref="AO33:AO38" si="66">(AI33)*0.4+(AK33)*0.1+(AL33)*0.25+(AM33)*0.25</f>
        <v>0.67870135485016181</v>
      </c>
      <c r="AP33" s="14">
        <f>'9'!AP33</f>
        <v>0.46402140329605285</v>
      </c>
      <c r="AQ33" s="14">
        <f>'9'!AQ33</f>
        <v>0.57518695471510417</v>
      </c>
      <c r="AR33" s="14">
        <f>'9'!AR33</f>
        <v>0.38367319706481257</v>
      </c>
      <c r="AS33" s="14">
        <f>'9'!AS33</f>
        <v>0.55625043634722515</v>
      </c>
      <c r="AT33" s="14">
        <f>'9'!AT33</f>
        <v>0.81228653270079398</v>
      </c>
      <c r="AU33" s="14">
        <f>'9'!AU33</f>
        <v>0.76320941592277869</v>
      </c>
      <c r="AV33" s="14">
        <f t="shared" ref="AV33:AV38" si="67">(AP33)*0.4+(AR33)*0.1+(AT33)*0.25+(AU33)*0.25</f>
        <v>0.61784986818079557</v>
      </c>
      <c r="AW33" s="14">
        <f t="shared" ref="AW33:AW38" si="68">(AQ33)*0.4+(AS33)*0.1+(AT33)*0.25+(AU33)*0.25</f>
        <v>0.6795738126766574</v>
      </c>
      <c r="AX33" s="14">
        <f>'9'!AX33</f>
        <v>0.59111999619747357</v>
      </c>
      <c r="AY33" s="14">
        <f>'9'!AY33</f>
        <v>0.687471130624837</v>
      </c>
      <c r="AZ33" s="14">
        <f>'9'!AZ33</f>
        <v>0.30106526622823987</v>
      </c>
      <c r="BA33" s="14">
        <f>'9'!BA33</f>
        <v>0.46521233377391935</v>
      </c>
      <c r="BB33" s="14">
        <f>'9'!BB33</f>
        <v>0.73254150564372555</v>
      </c>
      <c r="BC33" s="14">
        <f>'9'!BC33</f>
        <v>0.75077887592614501</v>
      </c>
      <c r="BD33" s="14">
        <f t="shared" ref="BD33:BD38" si="69">(AX33)*0.4+(AZ33)*0.1+(BB33)*0.25+(BC33)*0.25</f>
        <v>0.63738462049428102</v>
      </c>
      <c r="BE33" s="14">
        <f t="shared" ref="BE33:BE38" si="70">(AY33)*0.4+(BA33)*0.1+(BB33)*0.25+(BC33)*0.25</f>
        <v>0.69233978101979432</v>
      </c>
      <c r="BF33" s="14">
        <f>'1'!CW33</f>
        <v>0.5560702654941313</v>
      </c>
      <c r="BG33" s="14">
        <f>'1'!CY33</f>
        <v>0.65812253205568483</v>
      </c>
      <c r="BH33" s="14">
        <f>'2'!CA33</f>
        <v>0.3561424849835928</v>
      </c>
      <c r="BI33" s="14">
        <f>'2'!CC33</f>
        <v>0.52777299409335787</v>
      </c>
      <c r="BJ33" s="14">
        <f>'3'!BK33</f>
        <v>0.67688698469449016</v>
      </c>
      <c r="BK33" s="14">
        <f>'8'!BU33</f>
        <v>0.72837380308792932</v>
      </c>
      <c r="BL33" s="14">
        <f t="shared" ref="BL33:BL38" si="71">(BF33)*0.4+(BH33)*0.1+(BJ33)*0.25+(BK33)*0.25</f>
        <v>0.60935755164161665</v>
      </c>
      <c r="BM33" s="14">
        <f t="shared" ref="BM33:BM38" si="72">(BG33)*0.4+(BI33)*0.1+(BJ33)*0.25+(BK33)*0.25</f>
        <v>0.66734150917721458</v>
      </c>
      <c r="BN33" s="14">
        <f>'9'!BN33</f>
        <v>0.54017718902193168</v>
      </c>
      <c r="BO33" s="14">
        <f>'9'!BO33</f>
        <v>0.64443263795155981</v>
      </c>
      <c r="BP33" s="14">
        <f>'9'!BP33</f>
        <v>0.31262904719944351</v>
      </c>
      <c r="BQ33" s="14">
        <f>'9'!BQ33</f>
        <v>0.47903544206956494</v>
      </c>
      <c r="BR33" s="14">
        <f>'9'!BR33</f>
        <v>0.50745684208021458</v>
      </c>
      <c r="BS33" s="14">
        <f>'9'!BS33</f>
        <v>0.74667482421707998</v>
      </c>
      <c r="BT33" s="14">
        <f t="shared" ref="BT33:BT38" si="73">(BN33)*0.4+(BP33)*0.1+(BR33)*0.25+(BS33)*0.25</f>
        <v>0.5608666969030407</v>
      </c>
      <c r="BU33" s="14">
        <f t="shared" ref="BU33:BU38" si="74">(BO33)*0.4+(BQ33)*0.1+(BR33)*0.25+(BS33)*0.25</f>
        <v>0.61920951596190399</v>
      </c>
      <c r="BV33" s="14">
        <f>'9'!BV33</f>
        <v>0.65617299066327539</v>
      </c>
      <c r="BW33" s="14">
        <f>'9'!BW33</f>
        <v>0.73911585478334407</v>
      </c>
      <c r="BX33" s="14">
        <f>'9'!BX33</f>
        <v>0.34958512979405676</v>
      </c>
      <c r="BY33" s="14">
        <f>'9'!BY33</f>
        <v>0.5207354482137373</v>
      </c>
      <c r="BZ33" s="14">
        <f>'9'!BZ33</f>
        <v>0.76117143675890986</v>
      </c>
      <c r="CA33" s="14">
        <f>'9'!CA33</f>
        <v>0.82723359521939455</v>
      </c>
      <c r="CB33" s="14">
        <f t="shared" ref="CB33:CB38" si="75">(BV33)*0.4+(BX33)*0.1+(BZ33)*0.25+(CA33)*0.25</f>
        <v>0.69452896723929203</v>
      </c>
      <c r="CC33" s="14">
        <f t="shared" ref="CC33:CC38" si="76">(BW33)*0.4+(BY33)*0.1+(BZ33)*0.25+(CA33)*0.25</f>
        <v>0.7448211447292874</v>
      </c>
      <c r="CD33" s="14">
        <f>'1'!EG33</f>
        <v>0.70594510837190305</v>
      </c>
      <c r="CE33" s="14">
        <f>'1'!EI33</f>
        <v>0.77639251346160643</v>
      </c>
      <c r="CF33" s="14">
        <f>'2'!DB33</f>
        <v>0.57123357280983711</v>
      </c>
      <c r="CG33" s="14">
        <f>'2'!DD33</f>
        <v>0.71535579585824771</v>
      </c>
      <c r="CH33" s="14">
        <f>'3'!CF33</f>
        <v>0.74244538453625919</v>
      </c>
      <c r="CI33" s="14">
        <f>'8'!CV33</f>
        <v>0.82877785550343552</v>
      </c>
      <c r="CJ33" s="14">
        <f t="shared" ref="CJ33:CJ38" si="77">(CD33)*0.4+(CF33)*0.1+(CH33)*0.25+(CI33)*0.25</f>
        <v>0.73230721063966864</v>
      </c>
      <c r="CK33" s="14">
        <f t="shared" ref="CK33:CK38" si="78">(CE33)*0.4+(CG33)*0.1+(CH33)*0.25+(CI33)*0.25</f>
        <v>0.77489839498039115</v>
      </c>
      <c r="CL33" s="14">
        <f>'9'!CL33</f>
        <v>0.4411917197515865</v>
      </c>
      <c r="CM33" s="14">
        <f>'9'!CM33</f>
        <v>0.55314004977749254</v>
      </c>
      <c r="CN33" s="14">
        <f>'9'!CN33</f>
        <v>0.24101841704032204</v>
      </c>
      <c r="CO33" s="14">
        <f>'9'!CO33</f>
        <v>0.38629362691173069</v>
      </c>
      <c r="CP33" s="14">
        <f>'9'!CP33</f>
        <v>0.44756682935870173</v>
      </c>
      <c r="CQ33" s="14">
        <f>'9'!CQ33</f>
        <v>0.63391568248191899</v>
      </c>
      <c r="CR33" s="14">
        <f t="shared" ref="CR33:CR38" si="79">(CL33)*0.4+(CN33)*0.1+(CP33)*0.25+(CQ33)*0.25</f>
        <v>0.47094915756482203</v>
      </c>
      <c r="CS33" s="14">
        <f t="shared" ref="CS33:CS38" si="80">(CM33)*0.4+(CO33)*0.1+(CP33)*0.25+(CQ33)*0.25</f>
        <v>0.5302560105623253</v>
      </c>
      <c r="CT33" s="14">
        <f>'1'!FE33</f>
        <v>0.48666057974211663</v>
      </c>
      <c r="CU33" s="14">
        <f>'1'!FG33</f>
        <v>0.59643736119325486</v>
      </c>
      <c r="CV33" s="14">
        <f>'2'!DT33</f>
        <v>0.25120028679813533</v>
      </c>
      <c r="CW33" s="14">
        <f>'2'!DV33</f>
        <v>0.40061532125021893</v>
      </c>
      <c r="CX33" s="14">
        <f>'3'!CT33</f>
        <v>0.72286643103041326</v>
      </c>
      <c r="CY33" s="14">
        <f>'8'!DN33</f>
        <v>0.77973034812984765</v>
      </c>
      <c r="CZ33" s="14">
        <f t="shared" ref="CZ33:CZ38" si="81">(CT33)*0.4+(CV33)*0.1+(CX33)*0.25+(CY33)*0.25</f>
        <v>0.59543345536672543</v>
      </c>
      <c r="DA33" s="14">
        <f t="shared" ref="DA33:DA38" si="82">(CU33)*0.4+(CW33)*0.1+(CX33)*0.25+(CY33)*0.25</f>
        <v>0.65428567139238902</v>
      </c>
      <c r="DB33" s="14">
        <f>'1'!FQ33</f>
        <v>0.56584659870796816</v>
      </c>
      <c r="DC33" s="14">
        <f>'1'!FS33</f>
        <v>0.66642301380919633</v>
      </c>
      <c r="DD33" s="14">
        <f>'2'!EC33</f>
        <v>0.26625155546963752</v>
      </c>
      <c r="DE33" s="14">
        <f>'2'!EE33</f>
        <v>0.42103831719729057</v>
      </c>
      <c r="DF33" s="14">
        <f>'3'!DA33</f>
        <v>0.62138416601129343</v>
      </c>
      <c r="DG33" s="14">
        <f>'8'!DW33</f>
        <v>0.75772923691334981</v>
      </c>
      <c r="DH33" s="14">
        <f t="shared" ref="DH33:DH38" si="83">(DB33)*0.4+(DD33)*0.1+(DF33)*0.25+(DG33)*0.25</f>
        <v>0.59774214576131179</v>
      </c>
      <c r="DI33" s="14">
        <f t="shared" ref="DI33:DI38" si="84">(DC33)*0.4+(DE33)*0.1+(DF33)*0.25+(DG33)*0.25</f>
        <v>0.65345138797456837</v>
      </c>
      <c r="DJ33" s="14">
        <f>'1'!GC33</f>
        <v>0.87224371863593753</v>
      </c>
      <c r="DK33" s="14">
        <f>'1'!GE33</f>
        <v>0.88916755887135956</v>
      </c>
      <c r="DL33" s="14">
        <f>'2'!EL33</f>
        <v>0.39408880777689759</v>
      </c>
      <c r="DM33" s="14">
        <f>'2'!EN33</f>
        <v>0.56660149027293827</v>
      </c>
      <c r="DN33" s="14">
        <f>'3'!DH33</f>
        <v>0.18332230692738263</v>
      </c>
      <c r="DO33" s="14">
        <f>'8'!EF33</f>
        <v>0.40817551311384237</v>
      </c>
      <c r="DP33" s="14">
        <f t="shared" ref="DP33:DP38" si="85">(DJ33)*0.4+(DL33)*0.1+(DN33)*0.25+(DO33)*0.25</f>
        <v>0.53618082324237104</v>
      </c>
      <c r="DQ33" s="14">
        <f t="shared" ref="DQ33:DQ38" si="86">(DK33)*0.4+(DM33)*0.1+(DN33)*0.25+(DO33)*0.25</f>
        <v>0.56020162758614389</v>
      </c>
    </row>
    <row r="34" spans="1:121" ht="12.75" customHeight="1">
      <c r="A34" s="6">
        <v>2010</v>
      </c>
      <c r="B34" s="14">
        <f>'1'!Q34</f>
        <v>0.70567639981716523</v>
      </c>
      <c r="C34" s="14">
        <f>'1'!S34</f>
        <v>0.77619608441638577</v>
      </c>
      <c r="D34" s="14">
        <f>'2'!P34</f>
        <v>0.52913571903087997</v>
      </c>
      <c r="E34" s="14">
        <f>'2'!R34</f>
        <v>0.68392575715798032</v>
      </c>
      <c r="F34" s="14">
        <f>'3'!N34</f>
        <v>0.53452659225945021</v>
      </c>
      <c r="G34" s="14">
        <f>'8'!J34</f>
        <v>0.71966685956819854</v>
      </c>
      <c r="H34" s="14">
        <f t="shared" si="29"/>
        <v>0.64873249478686623</v>
      </c>
      <c r="I34" s="14">
        <f t="shared" si="30"/>
        <v>0.69241937243926455</v>
      </c>
      <c r="J34" s="14">
        <f>'1'!AC34</f>
        <v>0.61487917709337636</v>
      </c>
      <c r="K34" s="14">
        <f>'1'!AE34</f>
        <v>0.7067415094674101</v>
      </c>
      <c r="L34" s="14">
        <f>'2'!Y34</f>
        <v>0.33686647098501754</v>
      </c>
      <c r="M34" s="14">
        <f>'2'!AA34</f>
        <v>0.50678629284671894</v>
      </c>
      <c r="N34" s="14">
        <f>'3'!U34</f>
        <v>0.49774614414414131</v>
      </c>
      <c r="O34" s="14">
        <f>'8'!S34</f>
        <v>0.70310890891479971</v>
      </c>
      <c r="P34" s="14">
        <f t="shared" si="59"/>
        <v>0.57985208120058762</v>
      </c>
      <c r="Q34" s="14">
        <f t="shared" si="60"/>
        <v>0.63358899633637122</v>
      </c>
      <c r="R34" s="14">
        <f>'9'!R34</f>
        <v>0.58855917152459236</v>
      </c>
      <c r="S34" s="14">
        <f>'9'!S34</f>
        <v>0.68536471689389711</v>
      </c>
      <c r="T34" s="14">
        <f>'9'!T34</f>
        <v>0.39249995703878188</v>
      </c>
      <c r="U34" s="14">
        <f>'9'!U34</f>
        <v>0.56503673999296433</v>
      </c>
      <c r="V34" s="14">
        <f>'9'!V34</f>
        <v>0.7261433766432942</v>
      </c>
      <c r="W34" s="14">
        <f>'9'!W34</f>
        <v>0.75808792054531426</v>
      </c>
      <c r="X34" s="14">
        <f t="shared" si="61"/>
        <v>0.64573148861086727</v>
      </c>
      <c r="Y34" s="14">
        <f t="shared" si="62"/>
        <v>0.70170738505400743</v>
      </c>
      <c r="Z34" s="14">
        <f>'1'!BA34</f>
        <v>0.58343014678245231</v>
      </c>
      <c r="AA34" s="14">
        <f>'1'!BC34</f>
        <v>0.68112822584653809</v>
      </c>
      <c r="AB34" s="14">
        <f>'2'!AQ34</f>
        <v>0.33974702028615594</v>
      </c>
      <c r="AC34" s="14">
        <f>'2'!AS34</f>
        <v>0.50998096356622746</v>
      </c>
      <c r="AD34" s="14">
        <f>'3'!AI34</f>
        <v>0.42391047840155305</v>
      </c>
      <c r="AE34" s="14">
        <f>'8'!AK34</f>
        <v>0.67984468924177199</v>
      </c>
      <c r="AF34" s="14">
        <f t="shared" si="63"/>
        <v>0.54328555265242784</v>
      </c>
      <c r="AG34" s="14">
        <f t="shared" si="64"/>
        <v>0.5993881786060693</v>
      </c>
      <c r="AH34" s="14">
        <f>'9'!AH34</f>
        <v>0.54508617561235173</v>
      </c>
      <c r="AI34" s="14">
        <f>'9'!AI34</f>
        <v>0.64868743432628106</v>
      </c>
      <c r="AJ34" s="14">
        <f>'9'!AJ34</f>
        <v>0.37952723412599154</v>
      </c>
      <c r="AK34" s="14">
        <f>'9'!AK34</f>
        <v>0.55206771030464952</v>
      </c>
      <c r="AL34" s="14">
        <f>'9'!AL34</f>
        <v>0.65343846776244807</v>
      </c>
      <c r="AM34" s="14">
        <f>'9'!AM34</f>
        <v>0.80486099392922161</v>
      </c>
      <c r="AN34" s="14">
        <f t="shared" si="65"/>
        <v>0.62056205908045725</v>
      </c>
      <c r="AO34" s="14">
        <f t="shared" si="66"/>
        <v>0.67925661018389483</v>
      </c>
      <c r="AP34" s="14">
        <f>'9'!AP34</f>
        <v>0.47487102829318573</v>
      </c>
      <c r="AQ34" s="14">
        <f>'9'!AQ34</f>
        <v>0.58544502302865864</v>
      </c>
      <c r="AR34" s="14">
        <f>'9'!AR34</f>
        <v>0.4017957061897659</v>
      </c>
      <c r="AS34" s="14">
        <f>'9'!AS34</f>
        <v>0.57412045106590437</v>
      </c>
      <c r="AT34" s="14">
        <f>'9'!AT34</f>
        <v>0.82291143862626415</v>
      </c>
      <c r="AU34" s="14">
        <f>'9'!AU34</f>
        <v>0.76600948630960575</v>
      </c>
      <c r="AV34" s="14">
        <f t="shared" si="67"/>
        <v>0.62735821317021834</v>
      </c>
      <c r="AW34" s="14">
        <f t="shared" si="68"/>
        <v>0.68882028555202135</v>
      </c>
      <c r="AX34" s="14">
        <f>'9'!AX34</f>
        <v>0.60320882999021419</v>
      </c>
      <c r="AY34" s="14">
        <f>'9'!AY34</f>
        <v>0.69733693677356345</v>
      </c>
      <c r="AZ34" s="14">
        <f>'9'!AZ34</f>
        <v>0.31019061976822709</v>
      </c>
      <c r="BA34" s="14">
        <f>'9'!BA34</f>
        <v>0.47615329482278401</v>
      </c>
      <c r="BB34" s="14">
        <f>'9'!BB34</f>
        <v>0.70962459329098515</v>
      </c>
      <c r="BC34" s="14">
        <f>'9'!BC34</f>
        <v>0.74699467121041985</v>
      </c>
      <c r="BD34" s="14">
        <f t="shared" si="69"/>
        <v>0.63645741009825962</v>
      </c>
      <c r="BE34" s="14">
        <f t="shared" si="70"/>
        <v>0.69070492031705499</v>
      </c>
      <c r="BF34" s="14">
        <f>'1'!CW34</f>
        <v>0.56078277210450389</v>
      </c>
      <c r="BG34" s="14">
        <f>'1'!CY34</f>
        <v>0.66213492328323442</v>
      </c>
      <c r="BH34" s="14">
        <f>'2'!CA34</f>
        <v>0.35965206204022609</v>
      </c>
      <c r="BI34" s="14">
        <f>'2'!CC34</f>
        <v>0.53149791080538333</v>
      </c>
      <c r="BJ34" s="14">
        <f>'3'!BK34</f>
        <v>0.69983432813523794</v>
      </c>
      <c r="BK34" s="14">
        <f>'8'!BU34</f>
        <v>0.73306512482637953</v>
      </c>
      <c r="BL34" s="14">
        <f t="shared" si="71"/>
        <v>0.61850317828622847</v>
      </c>
      <c r="BM34" s="14">
        <f t="shared" si="72"/>
        <v>0.67622862363423653</v>
      </c>
      <c r="BN34" s="14">
        <f>'9'!BN34</f>
        <v>0.55048144698582935</v>
      </c>
      <c r="BO34" s="14">
        <f>'9'!BO34</f>
        <v>0.65333646084334474</v>
      </c>
      <c r="BP34" s="14">
        <f>'9'!BP34</f>
        <v>0.31735575728233884</v>
      </c>
      <c r="BQ34" s="14">
        <f>'9'!BQ34</f>
        <v>0.4845738105141047</v>
      </c>
      <c r="BR34" s="14">
        <f>'9'!BR34</f>
        <v>0.50417072844609745</v>
      </c>
      <c r="BS34" s="14">
        <f>'9'!BS34</f>
        <v>0.74218873152952869</v>
      </c>
      <c r="BT34" s="14">
        <f t="shared" si="73"/>
        <v>0.56351801951647218</v>
      </c>
      <c r="BU34" s="14">
        <f t="shared" si="74"/>
        <v>0.62138183038265493</v>
      </c>
      <c r="BV34" s="14">
        <f>'9'!BV34</f>
        <v>0.65998529827782415</v>
      </c>
      <c r="BW34" s="14">
        <f>'9'!BW34</f>
        <v>0.74203647631676872</v>
      </c>
      <c r="BX34" s="14">
        <f>'9'!BX34</f>
        <v>0.3597567042828399</v>
      </c>
      <c r="BY34" s="14">
        <f>'9'!BY34</f>
        <v>0.53160853428751598</v>
      </c>
      <c r="BZ34" s="14">
        <f>'9'!BZ34</f>
        <v>0.77928563808112039</v>
      </c>
      <c r="CA34" s="14">
        <f>'9'!CA34</f>
        <v>0.82015172048704355</v>
      </c>
      <c r="CB34" s="14">
        <f t="shared" si="75"/>
        <v>0.69982912938145458</v>
      </c>
      <c r="CC34" s="14">
        <f t="shared" si="76"/>
        <v>0.74983478359750011</v>
      </c>
      <c r="CD34" s="14">
        <f>'1'!EG34</f>
        <v>0.73087121214669482</v>
      </c>
      <c r="CE34" s="14">
        <f>'1'!EI34</f>
        <v>0.79439697818941901</v>
      </c>
      <c r="CF34" s="14">
        <f>'2'!DB34</f>
        <v>0.59834818073101304</v>
      </c>
      <c r="CG34" s="14">
        <f>'2'!DD34</f>
        <v>0.73456865754119072</v>
      </c>
      <c r="CH34" s="14">
        <f>'3'!CF34</f>
        <v>0.76656579302910255</v>
      </c>
      <c r="CI34" s="14">
        <f>'8'!CV34</f>
        <v>0.8264845254949329</v>
      </c>
      <c r="CJ34" s="14">
        <f t="shared" si="77"/>
        <v>0.75044588256278799</v>
      </c>
      <c r="CK34" s="14">
        <f t="shared" si="78"/>
        <v>0.78947823666089545</v>
      </c>
      <c r="CL34" s="14">
        <f>'9'!CL34</f>
        <v>0.43641611036045302</v>
      </c>
      <c r="CM34" s="14">
        <f>'9'!CM34</f>
        <v>0.54844636852312356</v>
      </c>
      <c r="CN34" s="14">
        <f>'9'!CN34</f>
        <v>0.25635247916343246</v>
      </c>
      <c r="CO34" s="14">
        <f>'9'!CO34</f>
        <v>0.40770383892361139</v>
      </c>
      <c r="CP34" s="14">
        <f>'9'!CP34</f>
        <v>0.38656837160440133</v>
      </c>
      <c r="CQ34" s="14">
        <f>'9'!CQ34</f>
        <v>0.61585088500932939</v>
      </c>
      <c r="CR34" s="14">
        <f t="shared" si="79"/>
        <v>0.45080650621395713</v>
      </c>
      <c r="CS34" s="14">
        <f t="shared" si="80"/>
        <v>0.51075374545504326</v>
      </c>
      <c r="CT34" s="14">
        <f>'1'!FE34</f>
        <v>0.51040465287920411</v>
      </c>
      <c r="CU34" s="14">
        <f>'1'!FG34</f>
        <v>0.61810576781297999</v>
      </c>
      <c r="CV34" s="14">
        <f>'2'!DT34</f>
        <v>0.2549566224886034</v>
      </c>
      <c r="CW34" s="14">
        <f>'2'!DV34</f>
        <v>0.40579362425807752</v>
      </c>
      <c r="CX34" s="14">
        <f>'3'!CT34</f>
        <v>0.77209036191156388</v>
      </c>
      <c r="CY34" s="14">
        <f>'8'!DN34</f>
        <v>0.77915970432830395</v>
      </c>
      <c r="CZ34" s="14">
        <f t="shared" si="81"/>
        <v>0.61747003996050898</v>
      </c>
      <c r="DA34" s="14">
        <f t="shared" si="82"/>
        <v>0.67563418611096671</v>
      </c>
      <c r="DB34" s="14">
        <f>'1'!FQ34</f>
        <v>0.55013726337896396</v>
      </c>
      <c r="DC34" s="14">
        <f>'1'!FS34</f>
        <v>0.65304072862180862</v>
      </c>
      <c r="DD34" s="14">
        <f>'2'!EC34</f>
        <v>0.27541497121462116</v>
      </c>
      <c r="DE34" s="14">
        <f>'2'!EE34</f>
        <v>0.43306241731267869</v>
      </c>
      <c r="DF34" s="14">
        <f>'3'!DA34</f>
        <v>0.59294433711073979</v>
      </c>
      <c r="DG34" s="14">
        <f>'8'!DW34</f>
        <v>0.76124221628424038</v>
      </c>
      <c r="DH34" s="14">
        <f t="shared" si="83"/>
        <v>0.5861430408217928</v>
      </c>
      <c r="DI34" s="14">
        <f t="shared" si="84"/>
        <v>0.64306917152873644</v>
      </c>
      <c r="DJ34" s="14">
        <f>'1'!GC34</f>
        <v>0.88944447885620526</v>
      </c>
      <c r="DK34" s="14">
        <f>'1'!GE34</f>
        <v>0.89993341973173313</v>
      </c>
      <c r="DL34" s="14">
        <f>'2'!EL34</f>
        <v>0.39579131590276634</v>
      </c>
      <c r="DM34" s="14">
        <f>'2'!EN34</f>
        <v>0.56827257267959974</v>
      </c>
      <c r="DN34" s="14">
        <f>'3'!DH34</f>
        <v>0.18930289002068779</v>
      </c>
      <c r="DO34" s="14">
        <f>'8'!EF34</f>
        <v>0.418000621232962</v>
      </c>
      <c r="DP34" s="14">
        <f t="shared" si="85"/>
        <v>0.54718280094617122</v>
      </c>
      <c r="DQ34" s="14">
        <f t="shared" si="86"/>
        <v>0.56862650297406581</v>
      </c>
    </row>
    <row r="35" spans="1:121" ht="12.75" customHeight="1">
      <c r="A35" s="6">
        <v>2011</v>
      </c>
      <c r="B35" s="14">
        <f>'1'!Q35</f>
        <v>0.73430945176517559</v>
      </c>
      <c r="C35" s="14">
        <f>'1'!S35</f>
        <v>0.79684740124979259</v>
      </c>
      <c r="D35" s="14">
        <f>'2'!P35</f>
        <v>0.54807749535397121</v>
      </c>
      <c r="E35" s="14">
        <f>'2'!R35</f>
        <v>0.69832091997825607</v>
      </c>
      <c r="F35" s="14">
        <f>'3'!N35</f>
        <v>0.54979671912647177</v>
      </c>
      <c r="G35" s="14">
        <f>'8'!J35</f>
        <v>0.74274767364915739</v>
      </c>
      <c r="H35" s="14">
        <f t="shared" si="29"/>
        <v>0.67166762843537464</v>
      </c>
      <c r="I35" s="14">
        <f t="shared" si="30"/>
        <v>0.71170715069165003</v>
      </c>
      <c r="J35" s="14">
        <f>'1'!AC35</f>
        <v>0.6275970046845154</v>
      </c>
      <c r="K35" s="14">
        <f>'1'!AE35</f>
        <v>0.71685969635109614</v>
      </c>
      <c r="L35" s="14">
        <f>'2'!Y35</f>
        <v>0.34709440949355758</v>
      </c>
      <c r="M35" s="14">
        <f>'2'!AA35</f>
        <v>0.51803525990352139</v>
      </c>
      <c r="N35" s="14">
        <f>'3'!U35</f>
        <v>0.49201539952822099</v>
      </c>
      <c r="O35" s="14">
        <f>'8'!S35</f>
        <v>0.70705648038479163</v>
      </c>
      <c r="P35" s="14">
        <f t="shared" si="59"/>
        <v>0.58551621280141508</v>
      </c>
      <c r="Q35" s="14">
        <f t="shared" si="60"/>
        <v>0.63831537450904374</v>
      </c>
      <c r="R35" s="14">
        <f>'9'!R35</f>
        <v>0.59178774624463881</v>
      </c>
      <c r="S35" s="14">
        <f>'9'!S35</f>
        <v>0.68801943428194079</v>
      </c>
      <c r="T35" s="14">
        <f>'9'!T35</f>
        <v>0.38958161392549528</v>
      </c>
      <c r="U35" s="14">
        <f>'9'!U35</f>
        <v>0.56214940416547554</v>
      </c>
      <c r="V35" s="14">
        <f>'9'!V35</f>
        <v>0.74705821993915689</v>
      </c>
      <c r="W35" s="14">
        <f>'9'!W35</f>
        <v>0.75848885545182565</v>
      </c>
      <c r="X35" s="14">
        <f t="shared" si="61"/>
        <v>0.65206002873815072</v>
      </c>
      <c r="Y35" s="14">
        <f t="shared" si="62"/>
        <v>0.70780948297706958</v>
      </c>
      <c r="Z35" s="14">
        <f>'1'!BA35</f>
        <v>0.59597002169641078</v>
      </c>
      <c r="AA35" s="14">
        <f>'1'!BC35</f>
        <v>0.69144464121988414</v>
      </c>
      <c r="AB35" s="14">
        <f>'2'!AQ35</f>
        <v>0.34916297667916485</v>
      </c>
      <c r="AC35" s="14">
        <f>'2'!AS35</f>
        <v>0.52027885229657089</v>
      </c>
      <c r="AD35" s="14">
        <f>'3'!AI35</f>
        <v>0.42073541982157925</v>
      </c>
      <c r="AE35" s="14">
        <f>'8'!AK35</f>
        <v>0.69099592224873951</v>
      </c>
      <c r="AF35" s="14">
        <f t="shared" si="63"/>
        <v>0.55123714186406059</v>
      </c>
      <c r="AG35" s="14">
        <f t="shared" si="64"/>
        <v>0.60653857723519056</v>
      </c>
      <c r="AH35" s="14">
        <f>'9'!AH35</f>
        <v>0.53926143649855796</v>
      </c>
      <c r="AI35" s="14">
        <f>'9'!AI35</f>
        <v>0.64363628523056449</v>
      </c>
      <c r="AJ35" s="14">
        <f>'9'!AJ35</f>
        <v>0.39662387682418221</v>
      </c>
      <c r="AK35" s="14">
        <f>'9'!AK35</f>
        <v>0.56908766781026188</v>
      </c>
      <c r="AL35" s="14">
        <f>'9'!AL35</f>
        <v>0.59455133072652122</v>
      </c>
      <c r="AM35" s="14">
        <f>'9'!AM35</f>
        <v>0.79110241041052642</v>
      </c>
      <c r="AN35" s="14">
        <f t="shared" si="65"/>
        <v>0.60178039756610335</v>
      </c>
      <c r="AO35" s="14">
        <f t="shared" si="66"/>
        <v>0.66077671615751388</v>
      </c>
      <c r="AP35" s="14">
        <f>'9'!AP35</f>
        <v>0.49058477101450526</v>
      </c>
      <c r="AQ35" s="14">
        <f>'9'!AQ35</f>
        <v>0.60006129166351874</v>
      </c>
      <c r="AR35" s="14">
        <f>'9'!AR35</f>
        <v>0.40559862488990345</v>
      </c>
      <c r="AS35" s="14">
        <f>'9'!AS35</f>
        <v>0.57778798902739337</v>
      </c>
      <c r="AT35" s="14">
        <f>'9'!AT35</f>
        <v>0.81555476346643618</v>
      </c>
      <c r="AU35" s="14">
        <f>'9'!AU35</f>
        <v>0.77434531328289269</v>
      </c>
      <c r="AV35" s="14">
        <f t="shared" si="67"/>
        <v>0.63426879008212467</v>
      </c>
      <c r="AW35" s="14">
        <f t="shared" si="68"/>
        <v>0.69527833475547907</v>
      </c>
      <c r="AX35" s="14">
        <f>'9'!AX35</f>
        <v>0.60716459083408458</v>
      </c>
      <c r="AY35" s="14">
        <f>'9'!AY35</f>
        <v>0.70053771949081678</v>
      </c>
      <c r="AZ35" s="14">
        <f>'9'!AZ35</f>
        <v>0.31551883374216733</v>
      </c>
      <c r="BA35" s="14">
        <f>'9'!BA35</f>
        <v>0.48242898528258105</v>
      </c>
      <c r="BB35" s="14">
        <f>'9'!BB35</f>
        <v>0.72427324806233329</v>
      </c>
      <c r="BC35" s="14">
        <f>'9'!BC35</f>
        <v>0.75584626123528309</v>
      </c>
      <c r="BD35" s="14">
        <f t="shared" si="69"/>
        <v>0.64444759703225463</v>
      </c>
      <c r="BE35" s="14">
        <f t="shared" si="70"/>
        <v>0.69848786364898885</v>
      </c>
      <c r="BF35" s="14">
        <f>'1'!CW35</f>
        <v>0.5770483181364594</v>
      </c>
      <c r="BG35" s="14">
        <f>'1'!CY35</f>
        <v>0.67582382890580051</v>
      </c>
      <c r="BH35" s="14">
        <f>'2'!CA35</f>
        <v>0.36374860088519329</v>
      </c>
      <c r="BI35" s="14">
        <f>'2'!CC35</f>
        <v>0.53580981494709867</v>
      </c>
      <c r="BJ35" s="14">
        <f>'3'!BK35</f>
        <v>0.69655182128641557</v>
      </c>
      <c r="BK35" s="14">
        <f>'8'!BU35</f>
        <v>0.74831311326227246</v>
      </c>
      <c r="BL35" s="14">
        <f t="shared" si="71"/>
        <v>0.62841042098027511</v>
      </c>
      <c r="BM35" s="14">
        <f t="shared" si="72"/>
        <v>0.68512674669420204</v>
      </c>
      <c r="BN35" s="14">
        <f>'9'!BN35</f>
        <v>0.54684128992267145</v>
      </c>
      <c r="BO35" s="14">
        <f>'9'!BO35</f>
        <v>0.65020290654792467</v>
      </c>
      <c r="BP35" s="14">
        <f>'9'!BP35</f>
        <v>0.32062774528284921</v>
      </c>
      <c r="BQ35" s="14">
        <f>'9'!BQ35</f>
        <v>0.48837083364016665</v>
      </c>
      <c r="BR35" s="14">
        <f>'9'!BR35</f>
        <v>0.40025382532840614</v>
      </c>
      <c r="BS35" s="14">
        <f>'9'!BS35</f>
        <v>0.73905273648756564</v>
      </c>
      <c r="BT35" s="14">
        <f t="shared" si="73"/>
        <v>0.53562593095134647</v>
      </c>
      <c r="BU35" s="14">
        <f t="shared" si="74"/>
        <v>0.59374488643717949</v>
      </c>
      <c r="BV35" s="14">
        <f>'9'!BV35</f>
        <v>0.65885798748836844</v>
      </c>
      <c r="BW35" s="14">
        <f>'9'!BW35</f>
        <v>0.74117400519414456</v>
      </c>
      <c r="BX35" s="14">
        <f>'9'!BX35</f>
        <v>0.36675552056331229</v>
      </c>
      <c r="BY35" s="14">
        <f>'9'!BY35</f>
        <v>0.53895052248490616</v>
      </c>
      <c r="BZ35" s="14">
        <f>'9'!BZ35</f>
        <v>0.79698770260941321</v>
      </c>
      <c r="CA35" s="14">
        <f>'9'!CA35</f>
        <v>0.81645920910658587</v>
      </c>
      <c r="CB35" s="14">
        <f t="shared" si="75"/>
        <v>0.70358047498067844</v>
      </c>
      <c r="CC35" s="14">
        <f t="shared" si="76"/>
        <v>0.75372638225514821</v>
      </c>
      <c r="CD35" s="14">
        <f>'1'!EG35</f>
        <v>0.73745415435653461</v>
      </c>
      <c r="CE35" s="14">
        <f>'1'!EI35</f>
        <v>0.79908174051131831</v>
      </c>
      <c r="CF35" s="14">
        <f>'2'!DB35</f>
        <v>0.61774485264303791</v>
      </c>
      <c r="CG35" s="14">
        <f>'2'!DD35</f>
        <v>0.7478589164720475</v>
      </c>
      <c r="CH35" s="14">
        <f>'3'!CF35</f>
        <v>0.77189710608563566</v>
      </c>
      <c r="CI35" s="14">
        <f>'8'!CV35</f>
        <v>0.83453506883419837</v>
      </c>
      <c r="CJ35" s="14">
        <f t="shared" si="77"/>
        <v>0.75836419073687611</v>
      </c>
      <c r="CK35" s="14">
        <f t="shared" si="78"/>
        <v>0.79602663158169062</v>
      </c>
      <c r="CL35" s="14">
        <f>'9'!CL35</f>
        <v>0.4178130668731127</v>
      </c>
      <c r="CM35" s="14">
        <f>'9'!CM35</f>
        <v>0.52988163551919887</v>
      </c>
      <c r="CN35" s="14">
        <f>'9'!CN35</f>
        <v>0.2629982364299428</v>
      </c>
      <c r="CO35" s="14">
        <f>'9'!CO35</f>
        <v>0.41669639850941587</v>
      </c>
      <c r="CP35" s="14">
        <f>'9'!CP35</f>
        <v>0.40216084327796836</v>
      </c>
      <c r="CQ35" s="14">
        <f>'9'!CQ35</f>
        <v>0.60650100164388687</v>
      </c>
      <c r="CR35" s="14">
        <f t="shared" si="79"/>
        <v>0.44559051162270324</v>
      </c>
      <c r="CS35" s="14">
        <f t="shared" si="80"/>
        <v>0.50578775528908493</v>
      </c>
      <c r="CT35" s="14">
        <f>'1'!FE35</f>
        <v>0.51579527783112022</v>
      </c>
      <c r="CU35" s="14">
        <f>'1'!FG35</f>
        <v>0.62294047182755907</v>
      </c>
      <c r="CV35" s="14">
        <f>'2'!DT35</f>
        <v>0.25636528363869299</v>
      </c>
      <c r="CW35" s="14">
        <f>'2'!DV35</f>
        <v>0.40772132682392043</v>
      </c>
      <c r="CX35" s="14">
        <f>'3'!CT35</f>
        <v>0.76538017975747452</v>
      </c>
      <c r="CY35" s="14">
        <f>'8'!DN35</f>
        <v>0.78145735933828797</v>
      </c>
      <c r="CZ35" s="14">
        <f t="shared" si="81"/>
        <v>0.61866402427025802</v>
      </c>
      <c r="DA35" s="14">
        <f t="shared" si="82"/>
        <v>0.67665770618735632</v>
      </c>
      <c r="DB35" s="14">
        <f>'1'!FQ35</f>
        <v>0.55404135175016811</v>
      </c>
      <c r="DC35" s="14">
        <f>'1'!FS35</f>
        <v>0.65638851507806883</v>
      </c>
      <c r="DD35" s="14">
        <f>'2'!EC35</f>
        <v>0.27952546263065392</v>
      </c>
      <c r="DE35" s="14">
        <f>'2'!EE35</f>
        <v>0.43836049632276891</v>
      </c>
      <c r="DF35" s="14">
        <f>'3'!DA35</f>
        <v>0.60123754007319752</v>
      </c>
      <c r="DG35" s="14">
        <f>'8'!DW35</f>
        <v>0.76034093346460341</v>
      </c>
      <c r="DH35" s="14">
        <f t="shared" si="83"/>
        <v>0.5899637053475828</v>
      </c>
      <c r="DI35" s="14">
        <f t="shared" si="84"/>
        <v>0.64678607404795474</v>
      </c>
      <c r="DJ35" s="14">
        <f>'1'!GC35</f>
        <v>0.89606512139374128</v>
      </c>
      <c r="DK35" s="14">
        <f>'1'!GE35</f>
        <v>0.90403702620519022</v>
      </c>
      <c r="DL35" s="14">
        <f>'2'!EL35</f>
        <v>0.38482319389014963</v>
      </c>
      <c r="DM35" s="14">
        <f>'2'!EN35</f>
        <v>0.55740424878525219</v>
      </c>
      <c r="DN35" s="14">
        <f>'3'!DH35</f>
        <v>0.16301981370851232</v>
      </c>
      <c r="DO35" s="14">
        <f>'8'!EF35</f>
        <v>0.43188709856438806</v>
      </c>
      <c r="DP35" s="14">
        <f t="shared" si="85"/>
        <v>0.54563509601473659</v>
      </c>
      <c r="DQ35" s="14">
        <f t="shared" si="86"/>
        <v>0.56608196342882644</v>
      </c>
    </row>
    <row r="36" spans="1:121" ht="12.75" customHeight="1">
      <c r="A36" s="6">
        <v>2012</v>
      </c>
      <c r="B36" s="14">
        <f>'1'!Q36</f>
        <v>0.74848442384977432</v>
      </c>
      <c r="C36" s="14">
        <f>'1'!S36</f>
        <v>0.80686744016768597</v>
      </c>
      <c r="D36" s="14">
        <f>'2'!P36</f>
        <v>0.6335449927594573</v>
      </c>
      <c r="E36" s="14">
        <f>'2'!R36</f>
        <v>0.75842124842532033</v>
      </c>
      <c r="F36" s="14">
        <f>'3'!N36</f>
        <v>0.6014168219319439</v>
      </c>
      <c r="G36" s="14">
        <f>'8'!J36</f>
        <v>0.76221056218674099</v>
      </c>
      <c r="H36" s="14">
        <f>(B36)*0.4+(D36)*0.1+(F36)*0.25+(G36)*0.25</f>
        <v>0.70365511484552679</v>
      </c>
      <c r="I36" s="14">
        <f>(C36)*0.4+(E36)*0.1+(F36)*0.25+(G36)*0.25</f>
        <v>0.73949594693927767</v>
      </c>
      <c r="J36" s="14">
        <f>'1'!AC36</f>
        <v>0.63306847486796325</v>
      </c>
      <c r="K36" s="14">
        <f>'1'!AE36</f>
        <v>0.72117173829995418</v>
      </c>
      <c r="L36" s="14">
        <f>'2'!Y36</f>
        <v>0.41030487554305056</v>
      </c>
      <c r="M36" s="14">
        <f>'2'!AA36</f>
        <v>0.58228852005685194</v>
      </c>
      <c r="N36" s="14">
        <f>'3'!U36</f>
        <v>0.54295192727523112</v>
      </c>
      <c r="O36" s="14">
        <f>'8'!S36</f>
        <v>0.70106257488955404</v>
      </c>
      <c r="P36" s="14">
        <f t="shared" si="59"/>
        <v>0.60526150304268667</v>
      </c>
      <c r="Q36" s="14">
        <f t="shared" si="60"/>
        <v>0.65770117286686325</v>
      </c>
      <c r="R36" s="14">
        <f>'9'!R36</f>
        <v>0.58829091410553203</v>
      </c>
      <c r="S36" s="14">
        <f>'9'!S36</f>
        <v>0.68514372357017261</v>
      </c>
      <c r="T36" s="14">
        <f>'9'!T36</f>
        <v>0.41011157238447288</v>
      </c>
      <c r="U36" s="14">
        <f>'9'!U36</f>
        <v>0.58210448919998226</v>
      </c>
      <c r="V36" s="14">
        <f>'9'!V36</f>
        <v>0.74231614449764283</v>
      </c>
      <c r="W36" s="14">
        <f>'9'!W36</f>
        <v>0.75692287419284598</v>
      </c>
      <c r="X36" s="14">
        <f t="shared" si="61"/>
        <v>0.65113727755328232</v>
      </c>
      <c r="Y36" s="14">
        <f t="shared" si="62"/>
        <v>0.70707769302068946</v>
      </c>
      <c r="Z36" s="14">
        <f>'1'!BA36</f>
        <v>0.59870497403505885</v>
      </c>
      <c r="AA36" s="14">
        <f>'1'!BC36</f>
        <v>0.69367621705730043</v>
      </c>
      <c r="AB36" s="14">
        <f>'2'!AQ36</f>
        <v>0.38022261714099981</v>
      </c>
      <c r="AC36" s="14">
        <f>'2'!AS36</f>
        <v>0.55277178978368768</v>
      </c>
      <c r="AD36" s="14">
        <f>'3'!AI36</f>
        <v>0.37447886455329482</v>
      </c>
      <c r="AE36" s="14">
        <f>'8'!AK36</f>
        <v>0.69784432467361479</v>
      </c>
      <c r="AF36" s="14">
        <f t="shared" si="63"/>
        <v>0.54558504863485102</v>
      </c>
      <c r="AG36" s="14">
        <f t="shared" si="64"/>
        <v>0.6008284631080163</v>
      </c>
      <c r="AH36" s="14">
        <f>'9'!AH36</f>
        <v>0.53155452832938355</v>
      </c>
      <c r="AI36" s="14">
        <f>'9'!AI36</f>
        <v>0.63690104538400683</v>
      </c>
      <c r="AJ36" s="14">
        <f>'9'!AJ36</f>
        <v>0.42274817597958569</v>
      </c>
      <c r="AK36" s="14">
        <f>'9'!AK36</f>
        <v>0.59398994731017674</v>
      </c>
      <c r="AL36" s="14">
        <f>'9'!AL36</f>
        <v>0.59762968586453136</v>
      </c>
      <c r="AM36" s="14">
        <f>'9'!AM36</f>
        <v>0.79217792275836951</v>
      </c>
      <c r="AN36" s="14">
        <f t="shared" si="65"/>
        <v>0.60234853108543718</v>
      </c>
      <c r="AO36" s="14">
        <f t="shared" si="66"/>
        <v>0.66161131504034565</v>
      </c>
      <c r="AP36" s="14">
        <f>'9'!AP36</f>
        <v>0.49198899758808357</v>
      </c>
      <c r="AQ36" s="14">
        <f>'9'!AQ36</f>
        <v>0.60135389639623582</v>
      </c>
      <c r="AR36" s="14">
        <f>'9'!AR36</f>
        <v>0.42681815535735945</v>
      </c>
      <c r="AS36" s="14">
        <f>'9'!AS36</f>
        <v>0.59775662199732216</v>
      </c>
      <c r="AT36" s="14">
        <f>'9'!AT36</f>
        <v>0.80485111249647701</v>
      </c>
      <c r="AU36" s="14">
        <f>'9'!AU36</f>
        <v>0.77403282538006934</v>
      </c>
      <c r="AV36" s="14">
        <f t="shared" si="67"/>
        <v>0.634198399040106</v>
      </c>
      <c r="AW36" s="14">
        <f t="shared" si="68"/>
        <v>0.69503820522736315</v>
      </c>
      <c r="AX36" s="14">
        <f>'9'!AX36</f>
        <v>0.60244883641533453</v>
      </c>
      <c r="AY36" s="14">
        <f>'9'!AY36</f>
        <v>0.69672044890671758</v>
      </c>
      <c r="AZ36" s="14">
        <f>'9'!AZ36</f>
        <v>0.33124060572488262</v>
      </c>
      <c r="BA36" s="14">
        <f>'9'!BA36</f>
        <v>0.50048539605971298</v>
      </c>
      <c r="BB36" s="14">
        <f>'9'!BB36</f>
        <v>0.72821126488013088</v>
      </c>
      <c r="BC36" s="14">
        <f>'9'!BC36</f>
        <v>0.75046083476543624</v>
      </c>
      <c r="BD36" s="14">
        <f t="shared" si="69"/>
        <v>0.64377162005001387</v>
      </c>
      <c r="BE36" s="14">
        <f t="shared" si="70"/>
        <v>0.69840474408005015</v>
      </c>
      <c r="BF36" s="14">
        <f>'1'!CW36</f>
        <v>0.60092125029972565</v>
      </c>
      <c r="BG36" s="14">
        <f>'1'!CY36</f>
        <v>0.69547979779403779</v>
      </c>
      <c r="BH36" s="14">
        <f>'2'!CA36</f>
        <v>0.36808703520468317</v>
      </c>
      <c r="BI36" s="14">
        <f>'2'!CC36</f>
        <v>0.54033479000691031</v>
      </c>
      <c r="BJ36" s="14">
        <f>'3'!BK36</f>
        <v>0.70668607196047728</v>
      </c>
      <c r="BK36" s="14">
        <f>'8'!BU36</f>
        <v>0.75001475923401018</v>
      </c>
      <c r="BL36" s="14">
        <f t="shared" si="71"/>
        <v>0.64135241143898047</v>
      </c>
      <c r="BM36" s="14">
        <f t="shared" si="72"/>
        <v>0.69640060591692809</v>
      </c>
      <c r="BN36" s="14">
        <f>'9'!BN36</f>
        <v>0.51299956288400361</v>
      </c>
      <c r="BO36" s="14">
        <f>'9'!BO36</f>
        <v>0.62043690210857361</v>
      </c>
      <c r="BP36" s="14">
        <f>'9'!BP36</f>
        <v>0.33665992461065436</v>
      </c>
      <c r="BQ36" s="14">
        <f>'9'!BQ36</f>
        <v>0.50655640969414295</v>
      </c>
      <c r="BR36" s="14">
        <f>'9'!BR36</f>
        <v>0.42840707515936394</v>
      </c>
      <c r="BS36" s="14">
        <f>'9'!BS36</f>
        <v>0.72233659370676462</v>
      </c>
      <c r="BT36" s="14">
        <f t="shared" si="73"/>
        <v>0.52655173483119899</v>
      </c>
      <c r="BU36" s="14">
        <f t="shared" si="74"/>
        <v>0.58651631902937584</v>
      </c>
      <c r="BV36" s="14">
        <f>'9'!BV36</f>
        <v>0.63450342985537123</v>
      </c>
      <c r="BW36" s="14">
        <f>'9'!BW36</f>
        <v>0.72229859155643616</v>
      </c>
      <c r="BX36" s="14">
        <f>'9'!BX36</f>
        <v>0.39510006218267774</v>
      </c>
      <c r="BY36" s="14">
        <f>'9'!BY36</f>
        <v>0.56759477474075237</v>
      </c>
      <c r="BZ36" s="14">
        <f>'9'!BZ36</f>
        <v>0.8106193566699943</v>
      </c>
      <c r="CA36" s="14">
        <f>'9'!CA36</f>
        <v>0.81350268222104094</v>
      </c>
      <c r="CB36" s="14">
        <f t="shared" si="75"/>
        <v>0.6993418878831752</v>
      </c>
      <c r="CC36" s="14">
        <f t="shared" si="76"/>
        <v>0.75170942381940842</v>
      </c>
      <c r="CD36" s="14">
        <f>'1'!EG36</f>
        <v>0.75335717508109279</v>
      </c>
      <c r="CE36" s="14">
        <f>'1'!EI36</f>
        <v>0.8102816850604222</v>
      </c>
      <c r="CF36" s="14">
        <f>'2'!DB36</f>
        <v>0.69419590312588753</v>
      </c>
      <c r="CG36" s="14">
        <f>'2'!DD36</f>
        <v>0.79694981321133906</v>
      </c>
      <c r="CH36" s="14">
        <f>'3'!CF36</f>
        <v>0.77250602996177697</v>
      </c>
      <c r="CI36" s="14">
        <f>'8'!CV36</f>
        <v>0.84002259342458341</v>
      </c>
      <c r="CJ36" s="14">
        <f t="shared" si="77"/>
        <v>0.77389461619161604</v>
      </c>
      <c r="CK36" s="14">
        <f t="shared" si="78"/>
        <v>0.80693981119189284</v>
      </c>
      <c r="CL36" s="14">
        <f>'9'!CL36</f>
        <v>0.38850077468413707</v>
      </c>
      <c r="CM36" s="14">
        <f>'9'!CM36</f>
        <v>0.49967946670682351</v>
      </c>
      <c r="CN36" s="14">
        <f>'9'!CN36</f>
        <v>0.30245710031892314</v>
      </c>
      <c r="CO36" s="14">
        <f>'9'!CO36</f>
        <v>0.46689717617456633</v>
      </c>
      <c r="CP36" s="14">
        <f>'9'!CP36</f>
        <v>0.30738786336828516</v>
      </c>
      <c r="CQ36" s="14">
        <f>'9'!CQ36</f>
        <v>0.57772364161367651</v>
      </c>
      <c r="CR36" s="14">
        <f t="shared" si="79"/>
        <v>0.40692389615103752</v>
      </c>
      <c r="CS36" s="14">
        <f t="shared" si="80"/>
        <v>0.46783938054567653</v>
      </c>
      <c r="CT36" s="14">
        <f>'1'!FE36</f>
        <v>0.51763558139965116</v>
      </c>
      <c r="CU36" s="14">
        <f>'1'!FG36</f>
        <v>0.62458398892192979</v>
      </c>
      <c r="CV36" s="14">
        <f>'2'!DT36</f>
        <v>0.25360334833652154</v>
      </c>
      <c r="CW36" s="14">
        <f>'2'!DV36</f>
        <v>0.40393445037130027</v>
      </c>
      <c r="CX36" s="14">
        <f>'3'!CT36</f>
        <v>0.73189208561368835</v>
      </c>
      <c r="CY36" s="14">
        <f>'8'!DN36</f>
        <v>0.77917769486556954</v>
      </c>
      <c r="CZ36" s="14">
        <f t="shared" si="81"/>
        <v>0.61018201251332704</v>
      </c>
      <c r="DA36" s="14">
        <f t="shared" si="82"/>
        <v>0.66799448572571651</v>
      </c>
      <c r="DB36" s="14">
        <f>'1'!FQ36</f>
        <v>0.55322740658415626</v>
      </c>
      <c r="DC36" s="14">
        <f>'1'!FS36</f>
        <v>0.65569176360537229</v>
      </c>
      <c r="DD36" s="14">
        <f>'2'!EC36</f>
        <v>0.26486960043564522</v>
      </c>
      <c r="DE36" s="14">
        <f>'2'!EE36</f>
        <v>0.41919870476705307</v>
      </c>
      <c r="DF36" s="14">
        <f>'3'!DA36</f>
        <v>0.63567313343349729</v>
      </c>
      <c r="DG36" s="14">
        <f>'8'!DW36</f>
        <v>0.76588640404161368</v>
      </c>
      <c r="DH36" s="14">
        <f t="shared" si="83"/>
        <v>0.59816780704600481</v>
      </c>
      <c r="DI36" s="14">
        <f t="shared" si="84"/>
        <v>0.65458646028763201</v>
      </c>
      <c r="DJ36" s="14">
        <f>'1'!GC36</f>
        <v>0.89478410120450003</v>
      </c>
      <c r="DK36" s="14">
        <f>'1'!GE36</f>
        <v>0.90324474723299841</v>
      </c>
      <c r="DL36" s="14">
        <f>'2'!EL36</f>
        <v>0.39496263370734852</v>
      </c>
      <c r="DM36" s="14">
        <f>'2'!EN36</f>
        <v>0.56745990811288283</v>
      </c>
      <c r="DN36" s="14">
        <f>'3'!DH36</f>
        <v>0.15594259983622316</v>
      </c>
      <c r="DO36" s="14">
        <f>'8'!EF36</f>
        <v>0.45319749807933596</v>
      </c>
      <c r="DP36" s="14">
        <f t="shared" si="85"/>
        <v>0.54969492833142464</v>
      </c>
      <c r="DQ36" s="14">
        <f t="shared" si="86"/>
        <v>0.5703289141833775</v>
      </c>
    </row>
    <row r="37" spans="1:121" ht="12.75" customHeight="1">
      <c r="A37" s="6">
        <v>2013</v>
      </c>
      <c r="B37" s="14">
        <f>'1'!Q37</f>
        <v>0.77563052827848133</v>
      </c>
      <c r="C37" s="14">
        <f>'1'!S37</f>
        <v>0.82569626521975237</v>
      </c>
      <c r="D37" s="14">
        <f>'2'!P37</f>
        <v>0.80846513867286773</v>
      </c>
      <c r="E37" s="14">
        <f>'2'!R37</f>
        <v>0.86212563577909218</v>
      </c>
      <c r="F37" s="14">
        <f>'3'!N37</f>
        <v>0.58160696794157285</v>
      </c>
      <c r="G37" s="14">
        <f>'8'!J37</f>
        <v>0.7636966111842951</v>
      </c>
      <c r="H37" s="14">
        <f>(B37)*0.4+(D37)*0.1+(F37)*0.25+(G37)*0.25</f>
        <v>0.7274246199601464</v>
      </c>
      <c r="I37" s="14">
        <f>(C37)*0.4+(E37)*0.1+(F37)*0.25+(G37)*0.25</f>
        <v>0.75281696444727719</v>
      </c>
      <c r="J37" s="14">
        <f>'1'!AC37</f>
        <v>0.64501342041864829</v>
      </c>
      <c r="K37" s="14">
        <f>'1'!AE37</f>
        <v>0.7305015371330168</v>
      </c>
      <c r="L37" s="14">
        <f>'2'!Y37</f>
        <v>0.51836706324565029</v>
      </c>
      <c r="M37" s="14">
        <f>'2'!AA37</f>
        <v>0.67554668238715243</v>
      </c>
      <c r="N37" s="14">
        <f>'3'!U37</f>
        <v>0.55747634322467887</v>
      </c>
      <c r="O37" s="14">
        <f>'8'!S37</f>
        <v>0.70586273726193616</v>
      </c>
      <c r="P37" s="14">
        <f t="shared" si="59"/>
        <v>0.62567684461367812</v>
      </c>
      <c r="Q37" s="14">
        <f t="shared" si="60"/>
        <v>0.67559005321357579</v>
      </c>
      <c r="R37" s="14">
        <f>'9'!R37</f>
        <v>0.58392734438998162</v>
      </c>
      <c r="S37" s="14">
        <f>'9'!S37</f>
        <v>0.68153993579717298</v>
      </c>
      <c r="T37" s="14">
        <f>'9'!T37</f>
        <v>0.44628542757337475</v>
      </c>
      <c r="U37" s="14">
        <f>'9'!U37</f>
        <v>0.61537810602742649</v>
      </c>
      <c r="V37" s="14">
        <f>'9'!V37</f>
        <v>0.7360304962990043</v>
      </c>
      <c r="W37" s="14">
        <f>'9'!W37</f>
        <v>0.75410917747938311</v>
      </c>
      <c r="X37" s="14">
        <f t="shared" si="61"/>
        <v>0.65073439895792706</v>
      </c>
      <c r="Y37" s="14">
        <f t="shared" si="62"/>
        <v>0.70668870336620859</v>
      </c>
      <c r="Z37" s="14">
        <f>'1'!BA37</f>
        <v>0.60473329901332729</v>
      </c>
      <c r="AA37" s="14">
        <f>'1'!BC37</f>
        <v>0.69857204601362266</v>
      </c>
      <c r="AB37" s="14">
        <f>'2'!AQ37</f>
        <v>0.47285317599584781</v>
      </c>
      <c r="AC37" s="14">
        <f>'2'!AS37</f>
        <v>0.63843527143359091</v>
      </c>
      <c r="AD37" s="14">
        <f>'3'!AI37</f>
        <v>0.37650783344188443</v>
      </c>
      <c r="AE37" s="14">
        <f>'8'!AK37</f>
        <v>0.7047878560992954</v>
      </c>
      <c r="AF37" s="14">
        <f t="shared" si="63"/>
        <v>0.55950255959021067</v>
      </c>
      <c r="AG37" s="14">
        <f t="shared" si="64"/>
        <v>0.61359626793410316</v>
      </c>
      <c r="AH37" s="14">
        <f>'9'!AH37</f>
        <v>0.53223973752464415</v>
      </c>
      <c r="AI37" s="14">
        <f>'9'!AI37</f>
        <v>0.63750228281007371</v>
      </c>
      <c r="AJ37" s="14">
        <f>'9'!AJ37</f>
        <v>0.45033052264292489</v>
      </c>
      <c r="AK37" s="14">
        <f>'9'!AK37</f>
        <v>0.61896044231574698</v>
      </c>
      <c r="AL37" s="14">
        <f>'9'!AL37</f>
        <v>0.59814739200565081</v>
      </c>
      <c r="AM37" s="14">
        <f>'9'!AM37</f>
        <v>0.79188855054081742</v>
      </c>
      <c r="AN37" s="14">
        <f t="shared" si="65"/>
        <v>0.6054379329107672</v>
      </c>
      <c r="AO37" s="14">
        <f t="shared" si="66"/>
        <v>0.66440594299222122</v>
      </c>
      <c r="AP37" s="14">
        <f>'9'!AP37</f>
        <v>0.49628346236729753</v>
      </c>
      <c r="AQ37" s="14">
        <f>'9'!AQ37</f>
        <v>0.60529343815601466</v>
      </c>
      <c r="AR37" s="14">
        <f>'9'!AR37</f>
        <v>0.44983637853029296</v>
      </c>
      <c r="AS37" s="14">
        <f>'9'!AS37</f>
        <v>0.61852424873886147</v>
      </c>
      <c r="AT37" s="14">
        <f>'9'!AT37</f>
        <v>0.81646454249535338</v>
      </c>
      <c r="AU37" s="14">
        <f>'9'!AU37</f>
        <v>0.76993873873678909</v>
      </c>
      <c r="AV37" s="14">
        <f t="shared" si="67"/>
        <v>0.64009784310798401</v>
      </c>
      <c r="AW37" s="14">
        <f t="shared" si="68"/>
        <v>0.70057062044432761</v>
      </c>
      <c r="AX37" s="14">
        <f>'9'!AX37</f>
        <v>0.60971625386142314</v>
      </c>
      <c r="AY37" s="14">
        <f>'9'!AY37</f>
        <v>0.70259527116055742</v>
      </c>
      <c r="AZ37" s="14">
        <f>'9'!AZ37</f>
        <v>0.35242602013851665</v>
      </c>
      <c r="BA37" s="14">
        <f>'9'!BA37</f>
        <v>0.52379695888717293</v>
      </c>
      <c r="BB37" s="14">
        <f>'9'!BB37</f>
        <v>0.74494817391043411</v>
      </c>
      <c r="BC37" s="14">
        <f>'9'!BC37</f>
        <v>0.75064348660629121</v>
      </c>
      <c r="BD37" s="14">
        <f t="shared" si="69"/>
        <v>0.65302701868760216</v>
      </c>
      <c r="BE37" s="14">
        <f t="shared" si="70"/>
        <v>0.70731571948212157</v>
      </c>
      <c r="BF37" s="14">
        <f>'1'!CW37</f>
        <v>0.60483758182429592</v>
      </c>
      <c r="BG37" s="14">
        <f>'1'!CY37</f>
        <v>0.69865646174811946</v>
      </c>
      <c r="BH37" s="14">
        <f>'2'!CA37</f>
        <v>0.397856973916771</v>
      </c>
      <c r="BI37" s="14">
        <f>'2'!CC37</f>
        <v>0.5702923774328319</v>
      </c>
      <c r="BJ37" s="14">
        <f>'3'!BK37</f>
        <v>0.69593748723233206</v>
      </c>
      <c r="BK37" s="14">
        <f>'8'!BU37</f>
        <v>0.75713818525028331</v>
      </c>
      <c r="BL37" s="14">
        <f t="shared" si="71"/>
        <v>0.6449896482420493</v>
      </c>
      <c r="BM37" s="14">
        <f t="shared" si="72"/>
        <v>0.69976074056318482</v>
      </c>
      <c r="BN37" s="14">
        <f>'9'!BN37</f>
        <v>0.49821389625773249</v>
      </c>
      <c r="BO37" s="14">
        <f>'9'!BO37</f>
        <v>0.60705771230862138</v>
      </c>
      <c r="BP37" s="14">
        <f>'9'!BP37</f>
        <v>0.35572517332926057</v>
      </c>
      <c r="BQ37" s="14">
        <f>'9'!BQ37</f>
        <v>0.52732816209187539</v>
      </c>
      <c r="BR37" s="14">
        <f>'9'!BR37</f>
        <v>0.35726910761105879</v>
      </c>
      <c r="BS37" s="14">
        <f>'9'!BS37</f>
        <v>0.71545956761780305</v>
      </c>
      <c r="BT37" s="14">
        <f t="shared" si="73"/>
        <v>0.50304024464323449</v>
      </c>
      <c r="BU37" s="14">
        <f t="shared" si="74"/>
        <v>0.56373806993985154</v>
      </c>
      <c r="BV37" s="14">
        <f>'9'!BV37</f>
        <v>0.6238949553664509</v>
      </c>
      <c r="BW37" s="14">
        <f>'9'!BW37</f>
        <v>0.71392822086692453</v>
      </c>
      <c r="BX37" s="14">
        <f>'9'!BX37</f>
        <v>0.42091517977633897</v>
      </c>
      <c r="BY37" s="14">
        <f>'9'!BY37</f>
        <v>0.59228391922387691</v>
      </c>
      <c r="BZ37" s="14">
        <f>'9'!BZ37</f>
        <v>0.81316054599276133</v>
      </c>
      <c r="CA37" s="14">
        <f>'9'!CA37</f>
        <v>0.80937953950964237</v>
      </c>
      <c r="CB37" s="14">
        <f t="shared" si="75"/>
        <v>0.69728452149981512</v>
      </c>
      <c r="CC37" s="14">
        <f t="shared" si="76"/>
        <v>0.75043470164475834</v>
      </c>
      <c r="CD37" s="14">
        <f>'1'!EG37</f>
        <v>0.77251544826007257</v>
      </c>
      <c r="CE37" s="14">
        <f>'1'!EI37</f>
        <v>0.82355910170228508</v>
      </c>
      <c r="CF37" s="14">
        <f>'2'!DB37</f>
        <v>0.80762092586053025</v>
      </c>
      <c r="CG37" s="14">
        <f>'2'!DD37</f>
        <v>0.86167495471470212</v>
      </c>
      <c r="CH37" s="14">
        <f>'3'!CF37</f>
        <v>0.75980203779858813</v>
      </c>
      <c r="CI37" s="14">
        <f>'8'!CV37</f>
        <v>0.83255182736921296</v>
      </c>
      <c r="CJ37" s="14">
        <f t="shared" si="77"/>
        <v>0.78785673818203228</v>
      </c>
      <c r="CK37" s="14">
        <f t="shared" si="78"/>
        <v>0.81367960244433446</v>
      </c>
      <c r="CL37" s="14">
        <f>'9'!CL37</f>
        <v>0.36636115278582021</v>
      </c>
      <c r="CM37" s="14">
        <f>'9'!CM37</f>
        <v>0.47604664318808643</v>
      </c>
      <c r="CN37" s="14">
        <f>'9'!CN37</f>
        <v>0.34302364728943302</v>
      </c>
      <c r="CO37" s="14">
        <f>'9'!CO37</f>
        <v>0.5135894263985763</v>
      </c>
      <c r="CP37" s="14">
        <f>'9'!CP37</f>
        <v>0.3185500106379977</v>
      </c>
      <c r="CQ37" s="14">
        <f>'9'!CQ37</f>
        <v>0.57473199526433183</v>
      </c>
      <c r="CR37" s="14">
        <f t="shared" si="79"/>
        <v>0.40416732731885374</v>
      </c>
      <c r="CS37" s="14">
        <f t="shared" si="80"/>
        <v>0.46509810139067453</v>
      </c>
      <c r="CT37" s="14">
        <f>'1'!FE37</f>
        <v>0.52453894854016581</v>
      </c>
      <c r="CU37" s="14">
        <f>'1'!FG37</f>
        <v>0.63071776149829184</v>
      </c>
      <c r="CV37" s="14">
        <f>'2'!DT37</f>
        <v>0.28216624040234806</v>
      </c>
      <c r="CW37" s="14">
        <f>'2'!DV37</f>
        <v>0.44173386197913822</v>
      </c>
      <c r="CX37" s="14">
        <f>'3'!CT37</f>
        <v>0.71850222792251617</v>
      </c>
      <c r="CY37" s="14">
        <f>'8'!DN37</f>
        <v>0.77353766491814635</v>
      </c>
      <c r="CZ37" s="14">
        <f t="shared" si="81"/>
        <v>0.61104217666646676</v>
      </c>
      <c r="DA37" s="14">
        <f t="shared" si="82"/>
        <v>0.66947046400739618</v>
      </c>
      <c r="DB37" s="14">
        <f>'1'!FQ37</f>
        <v>0.5558410630721301</v>
      </c>
      <c r="DC37" s="14">
        <f>'1'!FS37</f>
        <v>0.65792684119385192</v>
      </c>
      <c r="DD37" s="14">
        <f>'2'!EC37</f>
        <v>0.28527597962846052</v>
      </c>
      <c r="DE37" s="14">
        <f>'2'!EE37</f>
        <v>0.44567634298021508</v>
      </c>
      <c r="DF37" s="14">
        <f>'3'!DA37</f>
        <v>0.67403051307776807</v>
      </c>
      <c r="DG37" s="14">
        <f>'8'!DW37</f>
        <v>0.77361732399550476</v>
      </c>
      <c r="DH37" s="14">
        <f t="shared" si="83"/>
        <v>0.6127759824600163</v>
      </c>
      <c r="DI37" s="14">
        <f t="shared" si="84"/>
        <v>0.66965033004388053</v>
      </c>
      <c r="DJ37" s="14">
        <f>'1'!GC37</f>
        <v>0.89682467509477837</v>
      </c>
      <c r="DK37" s="14">
        <f>'1'!GE37</f>
        <v>0.90450640234459556</v>
      </c>
      <c r="DL37" s="14">
        <f>'2'!EL37</f>
        <v>0.41090771392713799</v>
      </c>
      <c r="DM37" s="14">
        <f>'2'!EN37</f>
        <v>0.58286199225927349</v>
      </c>
      <c r="DN37" s="14">
        <f>'3'!DH37</f>
        <v>0.15642189789619496</v>
      </c>
      <c r="DO37" s="14">
        <f>'8'!EF37</f>
        <v>0.46396397726170291</v>
      </c>
      <c r="DP37" s="14">
        <f t="shared" si="85"/>
        <v>0.5549171102200996</v>
      </c>
      <c r="DQ37" s="14">
        <f t="shared" si="86"/>
        <v>0.57518522895324009</v>
      </c>
    </row>
    <row r="38" spans="1:121" ht="12.75" customHeight="1">
      <c r="A38" s="6">
        <v>2014</v>
      </c>
      <c r="B38" s="14">
        <f>'1'!Q38</f>
        <v>0.78112002563872751</v>
      </c>
      <c r="C38" s="14">
        <f>'1'!S38</f>
        <v>0.82944791407340124</v>
      </c>
      <c r="D38" s="14">
        <f>'2'!P38</f>
        <v>0.99316415724001972</v>
      </c>
      <c r="E38" s="14">
        <f>'2'!R38</f>
        <v>0.95182177766582576</v>
      </c>
      <c r="F38" s="14">
        <f>'3'!N38</f>
        <v>0.58160696794157285</v>
      </c>
      <c r="G38" s="14">
        <f>'8'!J38</f>
        <v>0.7655899757550878</v>
      </c>
      <c r="H38" s="14">
        <f>(B38)*0.4+(D38)*0.1+(F38)*0.25+(G38)*0.25</f>
        <v>0.74856366190365808</v>
      </c>
      <c r="I38" s="14">
        <f>(C38)*0.4+(E38)*0.1+(F38)*0.25+(G38)*0.25</f>
        <v>0.76376057932010821</v>
      </c>
      <c r="J38" s="14">
        <f>'1'!AC38</f>
        <v>0.6522132867992223</v>
      </c>
      <c r="K38" s="14">
        <f>'1'!AE38</f>
        <v>0.73607041021823749</v>
      </c>
      <c r="L38" s="14">
        <f>'2'!Y38</f>
        <v>0.64056041851072898</v>
      </c>
      <c r="M38" s="14">
        <f>'2'!AA38</f>
        <v>0.76303806709088062</v>
      </c>
      <c r="N38" s="14">
        <f>'3'!U38</f>
        <v>0.55747634322467887</v>
      </c>
      <c r="O38" s="14">
        <f>'8'!S38</f>
        <v>0.69878720860576249</v>
      </c>
      <c r="P38" s="14">
        <f t="shared" si="59"/>
        <v>0.6390072445283721</v>
      </c>
      <c r="Q38" s="14">
        <f t="shared" si="60"/>
        <v>0.68479785875399335</v>
      </c>
      <c r="R38" s="14">
        <f>'9'!R38</f>
        <v>0.58216523508885709</v>
      </c>
      <c r="S38" s="14">
        <f>'9'!S38</f>
        <v>0.68007979754875125</v>
      </c>
      <c r="T38" s="14">
        <f>'9'!T38</f>
        <v>0.51847097386138619</v>
      </c>
      <c r="U38" s="14">
        <f>'9'!U38</f>
        <v>0.67562823284542439</v>
      </c>
      <c r="V38" s="14">
        <f>'9'!V38</f>
        <v>0.76485886683106041</v>
      </c>
      <c r="W38" s="14">
        <f>'9'!W38</f>
        <v>0.75938040902855053</v>
      </c>
      <c r="X38" s="14">
        <f t="shared" si="61"/>
        <v>0.66577301038658421</v>
      </c>
      <c r="Y38" s="14">
        <f t="shared" si="62"/>
        <v>0.72065456126894567</v>
      </c>
      <c r="Z38" s="14">
        <f>'1'!BA38</f>
        <v>0.61774931122767174</v>
      </c>
      <c r="AA38" s="14">
        <f>'1'!BC38</f>
        <v>0.7090367329303936</v>
      </c>
      <c r="AB38" s="14">
        <f>'2'!AQ38</f>
        <v>0.56890659964198109</v>
      </c>
      <c r="AC38" s="14">
        <f>'2'!AS38</f>
        <v>0.71367081939977117</v>
      </c>
      <c r="AD38" s="14">
        <f>'3'!AI38</f>
        <v>0.37650783344188443</v>
      </c>
      <c r="AE38" s="14">
        <f>'8'!AK38</f>
        <v>0.70838194823221023</v>
      </c>
      <c r="AF38" s="14">
        <f t="shared" si="63"/>
        <v>0.57521282987379052</v>
      </c>
      <c r="AG38" s="14">
        <f t="shared" si="64"/>
        <v>0.62620422053065827</v>
      </c>
      <c r="AH38" s="14">
        <f>'9'!AH38</f>
        <v>0.53987556318543828</v>
      </c>
      <c r="AI38" s="14">
        <f>'9'!AI38</f>
        <v>0.64417043133942409</v>
      </c>
      <c r="AJ38" s="14">
        <f>'9'!AJ38</f>
        <v>0.48302282694201076</v>
      </c>
      <c r="AK38" s="14">
        <f>'9'!AK38</f>
        <v>0.646978084743843</v>
      </c>
      <c r="AL38" s="14">
        <f>'9'!AL38</f>
        <v>0.65589535080478467</v>
      </c>
      <c r="AM38" s="14">
        <f>'9'!AM38</f>
        <v>0.8066152166406142</v>
      </c>
      <c r="AN38" s="14">
        <f t="shared" si="65"/>
        <v>0.62988014982972618</v>
      </c>
      <c r="AO38" s="14">
        <f t="shared" si="66"/>
        <v>0.68799362287150356</v>
      </c>
      <c r="AP38" s="14">
        <f>'9'!AP38</f>
        <v>0.48006229850064847</v>
      </c>
      <c r="AQ38" s="14">
        <f>'9'!AQ38</f>
        <v>0.59030481399292478</v>
      </c>
      <c r="AR38" s="14">
        <f>'9'!AR38</f>
        <v>0.48142537603048979</v>
      </c>
      <c r="AS38" s="14">
        <f>'9'!AS38</f>
        <v>0.64564613006125093</v>
      </c>
      <c r="AT38" s="14">
        <f>'9'!AT38</f>
        <v>0.80843455002707454</v>
      </c>
      <c r="AU38" s="14">
        <f>'9'!AU38</f>
        <v>0.76909043978451885</v>
      </c>
      <c r="AV38" s="14">
        <f t="shared" si="67"/>
        <v>0.6345487044562067</v>
      </c>
      <c r="AW38" s="14">
        <f t="shared" si="68"/>
        <v>0.69506778605619335</v>
      </c>
      <c r="AX38" s="14">
        <f>'9'!AX38</f>
        <v>0.6110103329976434</v>
      </c>
      <c r="AY38" s="14">
        <f>'9'!AY38</f>
        <v>0.70363664099666012</v>
      </c>
      <c r="AZ38" s="14">
        <f>'9'!AZ38</f>
        <v>0.37954186452691729</v>
      </c>
      <c r="BA38" s="14">
        <f>'9'!BA38</f>
        <v>0.55208253423698272</v>
      </c>
      <c r="BB38" s="14">
        <f>'9'!BB38</f>
        <v>0.75777223809100347</v>
      </c>
      <c r="BC38" s="14">
        <f>'9'!BC38</f>
        <v>0.75271822194782767</v>
      </c>
      <c r="BD38" s="14">
        <f t="shared" si="69"/>
        <v>0.65998093466145691</v>
      </c>
      <c r="BE38" s="14">
        <f t="shared" si="70"/>
        <v>0.71428552483207008</v>
      </c>
      <c r="BF38" s="14">
        <f>'1'!CW38</f>
        <v>0.61044992026597178</v>
      </c>
      <c r="BG38" s="14">
        <f>'1'!CY38</f>
        <v>0.7031858410736177</v>
      </c>
      <c r="BH38" s="14">
        <f>'2'!CA38</f>
        <v>0.44159054884388765</v>
      </c>
      <c r="BI38" s="14">
        <f>'2'!CC38</f>
        <v>0.61118676643161052</v>
      </c>
      <c r="BJ38" s="14">
        <f>'3'!BK38</f>
        <v>0.62002874101815342</v>
      </c>
      <c r="BK38" s="14">
        <f>'8'!BU38</f>
        <v>0.75984968512379469</v>
      </c>
      <c r="BL38" s="14">
        <f t="shared" si="71"/>
        <v>0.63330862952626454</v>
      </c>
      <c r="BM38" s="14">
        <f t="shared" si="72"/>
        <v>0.68736261960809519</v>
      </c>
      <c r="BN38" s="14">
        <f>'9'!BN38</f>
        <v>0.49520747798759784</v>
      </c>
      <c r="BO38" s="14">
        <f>'9'!BO38</f>
        <v>0.60430829144237874</v>
      </c>
      <c r="BP38" s="14">
        <f>'9'!BP38</f>
        <v>0.3831672364636885</v>
      </c>
      <c r="BQ38" s="14">
        <f>'9'!BQ38</f>
        <v>0.55574192350996121</v>
      </c>
      <c r="BR38" s="14">
        <f>'9'!BR38</f>
        <v>0.35834005904324873</v>
      </c>
      <c r="BS38" s="14">
        <f>'9'!BS38</f>
        <v>0.7101102010951319</v>
      </c>
      <c r="BT38" s="14">
        <f t="shared" si="73"/>
        <v>0.50351227987600311</v>
      </c>
      <c r="BU38" s="14">
        <f t="shared" si="74"/>
        <v>0.56441007396254284</v>
      </c>
      <c r="BV38" s="14">
        <f>'9'!BV38</f>
        <v>0.62418518780799925</v>
      </c>
      <c r="BW38" s="14">
        <f>'9'!BW38</f>
        <v>0.71415845000995415</v>
      </c>
      <c r="BX38" s="14">
        <f>'9'!BX38</f>
        <v>0.46793676038893373</v>
      </c>
      <c r="BY38" s="14">
        <f>'9'!BY38</f>
        <v>0.6342505767803942</v>
      </c>
      <c r="BZ38" s="14">
        <f>'9'!BZ38</f>
        <v>0.78194847622691654</v>
      </c>
      <c r="CA38" s="14">
        <f>'9'!CA38</f>
        <v>0.80016485830733797</v>
      </c>
      <c r="CB38" s="14">
        <f t="shared" si="75"/>
        <v>0.69199608479565677</v>
      </c>
      <c r="CC38" s="14">
        <f t="shared" si="76"/>
        <v>0.74461677131558468</v>
      </c>
      <c r="CD38" s="14">
        <f>'1'!EG38</f>
        <v>0.78224899593335606</v>
      </c>
      <c r="CE38" s="14">
        <f>'1'!EI38</f>
        <v>0.83021719296497698</v>
      </c>
      <c r="CF38" s="14">
        <f>'2'!DB38</f>
        <v>0.91666666666666674</v>
      </c>
      <c r="CG38" s="14">
        <f>'2'!DD38</f>
        <v>0.91666666666666696</v>
      </c>
      <c r="CH38" s="14">
        <f>'3'!CF38</f>
        <v>0.73687963973890591</v>
      </c>
      <c r="CI38" s="14">
        <f>'8'!CV38</f>
        <v>0.83296093544667937</v>
      </c>
      <c r="CJ38" s="14">
        <f t="shared" si="77"/>
        <v>0.79702640883640541</v>
      </c>
      <c r="CK38" s="14">
        <f t="shared" si="78"/>
        <v>0.81621368764905378</v>
      </c>
      <c r="CL38" s="14">
        <f>'9'!CL38</f>
        <v>0.37981577984705961</v>
      </c>
      <c r="CM38" s="14">
        <f>'9'!CM38</f>
        <v>0.49049591024953731</v>
      </c>
      <c r="CN38" s="14">
        <f>'9'!CN38</f>
        <v>0.40315426257793574</v>
      </c>
      <c r="CO38" s="14">
        <f>'9'!CO38</f>
        <v>0.57543384020286659</v>
      </c>
      <c r="CP38" s="14">
        <f>'9'!CP38</f>
        <v>0.25009817428190595</v>
      </c>
      <c r="CQ38" s="14">
        <f>'9'!CQ38</f>
        <v>0.59028080132320315</v>
      </c>
      <c r="CR38" s="14">
        <f t="shared" si="79"/>
        <v>0.40233648209789474</v>
      </c>
      <c r="CS38" s="14">
        <f t="shared" si="80"/>
        <v>0.46383649202137889</v>
      </c>
      <c r="CT38" s="14">
        <f>'1'!FE38</f>
        <v>0.53145400108987617</v>
      </c>
      <c r="CU38" s="14">
        <f>'1'!FG38</f>
        <v>0.63681279773689758</v>
      </c>
      <c r="CV38" s="14">
        <f>'2'!DT38</f>
        <v>0.32691573901964355</v>
      </c>
      <c r="CW38" s="14">
        <f>'2'!DV38</f>
        <v>0.49558515439063272</v>
      </c>
      <c r="CX38" s="14">
        <f>'3'!CT38</f>
        <v>0.70595399798465774</v>
      </c>
      <c r="CY38" s="14">
        <f>'8'!DN38</f>
        <v>0.77585089624744907</v>
      </c>
      <c r="CZ38" s="14">
        <f t="shared" si="81"/>
        <v>0.61572439789594147</v>
      </c>
      <c r="DA38" s="14">
        <f t="shared" si="82"/>
        <v>0.67473485809184908</v>
      </c>
      <c r="DB38" s="14">
        <f>'1'!FQ38</f>
        <v>0.56995056885795559</v>
      </c>
      <c r="DC38" s="14">
        <f>'1'!FS38</f>
        <v>0.66988066783394418</v>
      </c>
      <c r="DD38" s="14">
        <f>'2'!EC38</f>
        <v>0.30866971324108972</v>
      </c>
      <c r="DE38" s="14">
        <f>'2'!EE38</f>
        <v>0.47434689072960667</v>
      </c>
      <c r="DF38" s="14">
        <f>'3'!DA38</f>
        <v>0.62647015144212226</v>
      </c>
      <c r="DG38" s="14">
        <f>'8'!DW38</f>
        <v>0.78387951233597686</v>
      </c>
      <c r="DH38" s="14">
        <f t="shared" si="83"/>
        <v>0.61143461481181605</v>
      </c>
      <c r="DI38" s="14">
        <f t="shared" si="84"/>
        <v>0.66797437215106314</v>
      </c>
      <c r="DJ38" s="14">
        <f>'1'!GC38</f>
        <v>0.91666666666666663</v>
      </c>
      <c r="DK38" s="14">
        <f>'1'!GE38</f>
        <v>0.91666666666666641</v>
      </c>
      <c r="DL38" s="14">
        <f>'2'!EL38</f>
        <v>0.42293546794426162</v>
      </c>
      <c r="DM38" s="14">
        <f>'2'!EN38</f>
        <v>0.59416392744106628</v>
      </c>
      <c r="DN38" s="14">
        <f>'3'!DH38</f>
        <v>0.16496577595521916</v>
      </c>
      <c r="DO38" s="14">
        <f>'8'!EF38</f>
        <v>0.47926795774131736</v>
      </c>
      <c r="DP38" s="14">
        <f t="shared" si="85"/>
        <v>0.57001864688522697</v>
      </c>
      <c r="DQ38" s="14">
        <f t="shared" si="86"/>
        <v>0.58714149283490735</v>
      </c>
    </row>
    <row r="39" spans="1:121" ht="12.75" customHeight="1"/>
    <row r="40" spans="1:121" ht="12.75" customHeight="1">
      <c r="A40" s="6" t="s">
        <v>322</v>
      </c>
      <c r="J40" s="14" t="s">
        <v>322</v>
      </c>
    </row>
    <row r="41" spans="1:121" ht="12.75" customHeight="1">
      <c r="A41" s="6" t="s">
        <v>632</v>
      </c>
      <c r="B41" s="14">
        <f>B38-B5</f>
        <v>0.41829737813306572</v>
      </c>
      <c r="C41" s="14">
        <f t="shared" ref="C41:BN41" si="87">C38-C5</f>
        <v>0.35724732382267688</v>
      </c>
      <c r="D41" s="14">
        <f t="shared" si="87"/>
        <v>0.81075521758792179</v>
      </c>
      <c r="E41" s="14">
        <f t="shared" si="87"/>
        <v>0.65740171221218646</v>
      </c>
      <c r="F41" s="14">
        <f t="shared" si="87"/>
        <v>2.9358096189710747E-2</v>
      </c>
      <c r="G41" s="14">
        <f t="shared" si="87"/>
        <v>7.7211192589303201E-2</v>
      </c>
      <c r="H41" s="14">
        <f t="shared" si="87"/>
        <v>0.27503679520677188</v>
      </c>
      <c r="I41" s="14">
        <f t="shared" si="87"/>
        <v>0.23528142294504284</v>
      </c>
      <c r="J41" s="14">
        <f t="shared" si="87"/>
        <v>0.45974014322805756</v>
      </c>
      <c r="K41" s="14">
        <f t="shared" si="87"/>
        <v>0.47661915919454573</v>
      </c>
      <c r="L41" s="14">
        <f t="shared" si="87"/>
        <v>0.47386704020018222</v>
      </c>
      <c r="M41" s="14">
        <f t="shared" si="87"/>
        <v>0.49654000227148826</v>
      </c>
      <c r="N41" s="14">
        <f t="shared" si="87"/>
        <v>1.0055374538006645E-2</v>
      </c>
      <c r="O41" s="14">
        <f t="shared" si="87"/>
        <v>9.710120360108454E-2</v>
      </c>
      <c r="P41" s="14">
        <f t="shared" si="87"/>
        <v>0.25807190584601397</v>
      </c>
      <c r="Q41" s="14">
        <f t="shared" si="87"/>
        <v>0.26709080843973987</v>
      </c>
      <c r="R41" s="14">
        <f t="shared" si="87"/>
        <v>0.27956831899436357</v>
      </c>
      <c r="S41" s="14">
        <f t="shared" si="87"/>
        <v>0.27650538487505105</v>
      </c>
      <c r="T41" s="14">
        <f t="shared" si="87"/>
        <v>0.37208690293946844</v>
      </c>
      <c r="U41" s="14">
        <f t="shared" si="87"/>
        <v>0.44778062921585271</v>
      </c>
      <c r="V41" s="14">
        <f t="shared" si="87"/>
        <v>-2.7058684898812468E-2</v>
      </c>
      <c r="W41" s="14">
        <f t="shared" si="87"/>
        <v>2.0854601573744747E-2</v>
      </c>
      <c r="X41" s="14">
        <f t="shared" si="87"/>
        <v>0.14748499706042528</v>
      </c>
      <c r="Y41" s="14">
        <f t="shared" si="87"/>
        <v>0.15382919604033873</v>
      </c>
      <c r="Z41" s="14">
        <f t="shared" si="87"/>
        <v>0.35936190749324365</v>
      </c>
      <c r="AA41" s="14">
        <f t="shared" si="87"/>
        <v>0.3600898503839241</v>
      </c>
      <c r="AB41" s="14">
        <f t="shared" si="87"/>
        <v>0.44737636603794262</v>
      </c>
      <c r="AC41" s="14">
        <f t="shared" si="87"/>
        <v>0.53775599233741356</v>
      </c>
      <c r="AD41" s="14">
        <f t="shared" si="87"/>
        <v>-0.11201166666327722</v>
      </c>
      <c r="AE41" s="14">
        <f t="shared" si="87"/>
        <v>7.6193241837458681E-2</v>
      </c>
      <c r="AF41" s="14">
        <f t="shared" si="87"/>
        <v>0.17952779339463715</v>
      </c>
      <c r="AG41" s="14">
        <f t="shared" si="87"/>
        <v>0.18885693318085645</v>
      </c>
      <c r="AH41" s="14">
        <f t="shared" si="87"/>
        <v>0.32798405561806432</v>
      </c>
      <c r="AI41" s="14">
        <f t="shared" si="87"/>
        <v>0.35724399420420477</v>
      </c>
      <c r="AJ41" s="14">
        <f t="shared" si="87"/>
        <v>0.3504963654917439</v>
      </c>
      <c r="AK41" s="14">
        <f t="shared" si="87"/>
        <v>0.44739581217924929</v>
      </c>
      <c r="AL41" s="14">
        <f t="shared" si="87"/>
        <v>0.10647430465056518</v>
      </c>
      <c r="AM41" s="14">
        <f t="shared" si="87"/>
        <v>8.7120920634095933E-2</v>
      </c>
      <c r="AN41" s="14">
        <f t="shared" si="87"/>
        <v>0.21464206511756545</v>
      </c>
      <c r="AO41" s="14">
        <f t="shared" si="87"/>
        <v>0.23603598522077202</v>
      </c>
      <c r="AP41" s="14">
        <f t="shared" si="87"/>
        <v>0.38749779858833411</v>
      </c>
      <c r="AQ41" s="14">
        <f t="shared" si="87"/>
        <v>0.49039419846923582</v>
      </c>
      <c r="AR41" s="14">
        <f t="shared" si="87"/>
        <v>0.29955580784146807</v>
      </c>
      <c r="AS41" s="14">
        <f t="shared" si="87"/>
        <v>0.35215812378010231</v>
      </c>
      <c r="AT41" s="14">
        <f t="shared" si="87"/>
        <v>-1.4949067829708285E-2</v>
      </c>
      <c r="AU41" s="14">
        <f t="shared" si="87"/>
        <v>4.9057156697620563E-3</v>
      </c>
      <c r="AV41" s="14">
        <f t="shared" si="87"/>
        <v>0.18244386217949388</v>
      </c>
      <c r="AW41" s="14">
        <f t="shared" si="87"/>
        <v>0.22886265372571801</v>
      </c>
      <c r="AX41" s="14">
        <f t="shared" si="87"/>
        <v>0.37792967327165117</v>
      </c>
      <c r="AY41" s="14">
        <f t="shared" si="87"/>
        <v>0.38781861938082279</v>
      </c>
      <c r="AZ41" s="14">
        <f t="shared" si="87"/>
        <v>0.20238764035999218</v>
      </c>
      <c r="BA41" s="14">
        <f t="shared" si="87"/>
        <v>0.26682029840239113</v>
      </c>
      <c r="BB41" s="14">
        <f t="shared" si="87"/>
        <v>0.43740411505875965</v>
      </c>
      <c r="BC41" s="14">
        <f t="shared" si="87"/>
        <v>2.7703863311825283E-2</v>
      </c>
      <c r="BD41" s="14">
        <f t="shared" si="87"/>
        <v>0.28768762793730596</v>
      </c>
      <c r="BE41" s="14">
        <f t="shared" si="87"/>
        <v>0.29808647218521445</v>
      </c>
      <c r="BF41" s="14">
        <f t="shared" si="87"/>
        <v>0.37927414828313577</v>
      </c>
      <c r="BG41" s="14">
        <f t="shared" si="87"/>
        <v>0.38992078521670054</v>
      </c>
      <c r="BH41" s="14">
        <f t="shared" si="87"/>
        <v>0.24974647088633475</v>
      </c>
      <c r="BI41" s="14">
        <f t="shared" si="87"/>
        <v>0.30074640422779653</v>
      </c>
      <c r="BJ41" s="14">
        <f t="shared" si="87"/>
        <v>-0.15672763165192627</v>
      </c>
      <c r="BK41" s="14">
        <f t="shared" si="87"/>
        <v>5.9104626811244731E-2</v>
      </c>
      <c r="BL41" s="14">
        <f t="shared" si="87"/>
        <v>0.1522785551917174</v>
      </c>
      <c r="BM41" s="14">
        <f t="shared" si="87"/>
        <v>0.16163720329928954</v>
      </c>
      <c r="BN41" s="14">
        <f t="shared" si="87"/>
        <v>0.21632917703209609</v>
      </c>
      <c r="BO41" s="14">
        <f t="shared" ref="BO41:DQ41" si="88">BO38-BO5</f>
        <v>0.22955399586592934</v>
      </c>
      <c r="BP41" s="14">
        <f t="shared" si="88"/>
        <v>0.23777865422539918</v>
      </c>
      <c r="BQ41" s="14">
        <f t="shared" si="88"/>
        <v>0.32987063877118961</v>
      </c>
      <c r="BR41" s="14">
        <f t="shared" si="88"/>
        <v>-0.21214332825547599</v>
      </c>
      <c r="BS41" s="14">
        <f t="shared" si="88"/>
        <v>-2.7967531043117444E-2</v>
      </c>
      <c r="BT41" s="14">
        <f t="shared" si="88"/>
        <v>5.028182141073001E-2</v>
      </c>
      <c r="BU41" s="14">
        <f t="shared" si="88"/>
        <v>6.4780947398842437E-2</v>
      </c>
      <c r="BV41" s="14">
        <f t="shared" si="88"/>
        <v>0.27290765252106408</v>
      </c>
      <c r="BW41" s="14">
        <f t="shared" si="88"/>
        <v>0.25464317874948861</v>
      </c>
      <c r="BX41" s="14">
        <f t="shared" si="88"/>
        <v>0.271939656895622</v>
      </c>
      <c r="BY41" s="14">
        <f t="shared" si="88"/>
        <v>0.31692344835044306</v>
      </c>
      <c r="BZ41" s="14">
        <f t="shared" si="88"/>
        <v>0.13852512783304693</v>
      </c>
      <c r="CA41" s="14">
        <f t="shared" si="88"/>
        <v>7.1905484311251766E-2</v>
      </c>
      <c r="CB41" s="14">
        <f t="shared" si="88"/>
        <v>0.18896467973406261</v>
      </c>
      <c r="CC41" s="14">
        <f t="shared" si="88"/>
        <v>0.18615726937091437</v>
      </c>
      <c r="CD41" s="14">
        <f t="shared" si="88"/>
        <v>0.57509968121257049</v>
      </c>
      <c r="CE41" s="14">
        <f t="shared" si="88"/>
        <v>0.54990963046221841</v>
      </c>
      <c r="CF41" s="14">
        <f t="shared" si="88"/>
        <v>0.73090239963026216</v>
      </c>
      <c r="CG41" s="14">
        <f t="shared" si="88"/>
        <v>0.61648844696313532</v>
      </c>
      <c r="CH41" s="14">
        <f t="shared" si="88"/>
        <v>3.455832215207022E-2</v>
      </c>
      <c r="CI41" s="14">
        <f t="shared" si="88"/>
        <v>-2.8417560343673598E-2</v>
      </c>
      <c r="CJ41" s="14">
        <f t="shared" si="88"/>
        <v>0.30466530290015353</v>
      </c>
      <c r="CK41" s="14">
        <f t="shared" si="88"/>
        <v>0.28314788733329999</v>
      </c>
      <c r="CL41" s="14">
        <f t="shared" si="88"/>
        <v>0.23093291685122813</v>
      </c>
      <c r="CM41" s="14">
        <f t="shared" si="88"/>
        <v>0.29658709397378308</v>
      </c>
      <c r="CN41" s="14">
        <f t="shared" si="88"/>
        <v>0.31624470999100784</v>
      </c>
      <c r="CO41" s="14">
        <f t="shared" si="88"/>
        <v>0.48264016379318858</v>
      </c>
      <c r="CP41" s="14">
        <f t="shared" si="88"/>
        <v>-0.2364715458800149</v>
      </c>
      <c r="CQ41" s="14">
        <f t="shared" si="88"/>
        <v>-0.11307351453506698</v>
      </c>
      <c r="CR41" s="14">
        <f t="shared" si="88"/>
        <v>3.6611372635821593E-2</v>
      </c>
      <c r="CS41" s="14">
        <f t="shared" si="88"/>
        <v>7.9512588865061629E-2</v>
      </c>
      <c r="CT41" s="14">
        <f t="shared" si="88"/>
        <v>0.30111127276797162</v>
      </c>
      <c r="CU41" s="14">
        <f t="shared" si="88"/>
        <v>0.32466689702090662</v>
      </c>
      <c r="CV41" s="14">
        <f t="shared" si="88"/>
        <v>0.20116077493468115</v>
      </c>
      <c r="CW41" s="14">
        <f t="shared" si="88"/>
        <v>0.31043978639780179</v>
      </c>
      <c r="CX41" s="14">
        <f t="shared" si="88"/>
        <v>-3.1741266009531754E-2</v>
      </c>
      <c r="CY41" s="14">
        <f t="shared" si="88"/>
        <v>-6.9921080402276736E-2</v>
      </c>
      <c r="CZ41" s="14">
        <f t="shared" si="88"/>
        <v>0.11514499999770456</v>
      </c>
      <c r="DA41" s="14">
        <f t="shared" si="88"/>
        <v>0.1354951508451907</v>
      </c>
      <c r="DB41" s="14">
        <f t="shared" si="88"/>
        <v>0.45775860329706275</v>
      </c>
      <c r="DC41" s="14">
        <f t="shared" si="88"/>
        <v>0.53587826818409656</v>
      </c>
      <c r="DD41" s="14">
        <f t="shared" si="88"/>
        <v>0.18209782870172067</v>
      </c>
      <c r="DE41" s="14">
        <f t="shared" si="88"/>
        <v>0.28743680110083875</v>
      </c>
      <c r="DF41" s="14">
        <f t="shared" si="88"/>
        <v>2.6735488112274997E-2</v>
      </c>
      <c r="DG41" s="14">
        <f t="shared" si="88"/>
        <v>2.488631128384633E-2</v>
      </c>
      <c r="DH41" s="14">
        <f t="shared" si="88"/>
        <v>0.21421867403802758</v>
      </c>
      <c r="DI41" s="14">
        <f t="shared" si="88"/>
        <v>0.2560004372327529</v>
      </c>
      <c r="DJ41" s="14">
        <f t="shared" si="88"/>
        <v>0.54113193239800983</v>
      </c>
      <c r="DK41" s="14">
        <f t="shared" si="88"/>
        <v>0.43073861976608491</v>
      </c>
      <c r="DL41" s="14">
        <f t="shared" si="88"/>
        <v>0.16246821984769133</v>
      </c>
      <c r="DM41" s="14">
        <f t="shared" si="88"/>
        <v>0.18087259047329357</v>
      </c>
      <c r="DN41" s="14">
        <f t="shared" si="88"/>
        <v>-0.10608064307793519</v>
      </c>
      <c r="DO41" s="14">
        <f t="shared" si="88"/>
        <v>0.17079183400101505</v>
      </c>
      <c r="DP41" s="14">
        <f t="shared" si="88"/>
        <v>0.24887739267474307</v>
      </c>
      <c r="DQ41" s="14">
        <f t="shared" si="88"/>
        <v>0.20656050468453335</v>
      </c>
    </row>
    <row r="42" spans="1:121" ht="12.75" customHeight="1"/>
    <row r="43" spans="1:121" s="29" customFormat="1" ht="12.75" customHeight="1">
      <c r="A43" s="29" t="s">
        <v>312</v>
      </c>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row>
    <row r="44" spans="1:121" s="29" customFormat="1" ht="12.75" customHeight="1">
      <c r="A44" s="29" t="s">
        <v>682</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row>
    <row r="45" spans="1:121" s="29" customFormat="1">
      <c r="A45" s="29" t="s">
        <v>651</v>
      </c>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row>
    <row r="46" spans="1:121">
      <c r="A46" s="29"/>
    </row>
    <row r="47" spans="1:121">
      <c r="A47" s="29"/>
    </row>
    <row r="48" spans="1:121">
      <c r="A48" s="29"/>
    </row>
    <row r="49" spans="1:1">
      <c r="A49" s="29"/>
    </row>
    <row r="50" spans="1:1">
      <c r="A50" s="29"/>
    </row>
    <row r="51" spans="1:1">
      <c r="A51" s="29"/>
    </row>
    <row r="52" spans="1:1">
      <c r="A52" s="29"/>
    </row>
    <row r="53" spans="1:1">
      <c r="A53" s="29"/>
    </row>
    <row r="54" spans="1:1">
      <c r="A54" s="29"/>
    </row>
    <row r="55" spans="1:1">
      <c r="A55" s="29"/>
    </row>
    <row r="56" spans="1:1">
      <c r="A56" s="29"/>
    </row>
  </sheetData>
  <phoneticPr fontId="0" type="noConversion"/>
  <pageMargins left="0.35433070866141736" right="0.35433070866141736" top="0.9055118110236221" bottom="0.62992125984251968" header="0.51181102362204722" footer="0.51181102362204722"/>
  <pageSetup scale="65" orientation="landscape" r:id="rId1"/>
  <headerFooter alignWithMargins="0"/>
  <colBreaks count="7" manualBreakCount="7">
    <brk id="9" max="43" man="1"/>
    <brk id="25" max="43" man="1"/>
    <brk id="41" max="43" man="1"/>
    <brk id="57" max="43" man="1"/>
    <brk id="73" max="43" man="1"/>
    <brk id="89" max="43" man="1"/>
    <brk id="105" max="43" man="1"/>
  </colBreaks>
</worksheet>
</file>

<file path=xl/worksheets/sheet13.xml><?xml version="1.0" encoding="utf-8"?>
<worksheet xmlns="http://schemas.openxmlformats.org/spreadsheetml/2006/main" xmlns:r="http://schemas.openxmlformats.org/officeDocument/2006/relationships">
  <sheetPr codeName="Sheet15"/>
  <dimension ref="A1:AE56"/>
  <sheetViews>
    <sheetView view="pageBreakPreview" topLeftCell="A13" zoomScaleSheetLayoutView="100" workbookViewId="0">
      <pane xSplit="1" topLeftCell="B1" activePane="topRight" state="frozen"/>
      <selection activeCell="C38" sqref="C38"/>
      <selection pane="topRight" activeCell="C38" sqref="C38"/>
    </sheetView>
  </sheetViews>
  <sheetFormatPr defaultRowHeight="12.75"/>
  <cols>
    <col min="1" max="1" width="9.140625" style="6"/>
    <col min="2" max="3" width="9.140625" style="14"/>
    <col min="4" max="19" width="9.28515625" style="14" bestFit="1" customWidth="1"/>
    <col min="20" max="20" width="10.85546875" style="14" bestFit="1" customWidth="1"/>
    <col min="21" max="27" width="9.28515625" style="14" bestFit="1" customWidth="1"/>
    <col min="28" max="28" width="14.28515625" style="14" bestFit="1" customWidth="1"/>
    <col min="29" max="29" width="9.28515625" style="14" bestFit="1" customWidth="1"/>
    <col min="30" max="30" width="12.28515625" style="14" bestFit="1" customWidth="1"/>
    <col min="31" max="31" width="9.28515625" style="14" bestFit="1" customWidth="1"/>
    <col min="32" max="16384" width="9.140625" style="8"/>
  </cols>
  <sheetData>
    <row r="1" spans="1:31">
      <c r="B1" s="14" t="s">
        <v>351</v>
      </c>
      <c r="R1" s="14" t="s">
        <v>352</v>
      </c>
    </row>
    <row r="2" spans="1:31">
      <c r="B2" s="14" t="s">
        <v>391</v>
      </c>
      <c r="D2" s="14" t="s">
        <v>115</v>
      </c>
      <c r="F2" s="14" t="s">
        <v>116</v>
      </c>
      <c r="H2" s="14" t="s">
        <v>106</v>
      </c>
      <c r="J2" s="14" t="s">
        <v>117</v>
      </c>
      <c r="L2" s="14" t="s">
        <v>118</v>
      </c>
      <c r="N2" s="14" t="s">
        <v>119</v>
      </c>
      <c r="P2" s="14" t="s">
        <v>120</v>
      </c>
      <c r="R2" s="14" t="s">
        <v>121</v>
      </c>
      <c r="T2" s="14" t="s">
        <v>122</v>
      </c>
      <c r="V2" s="14" t="s">
        <v>123</v>
      </c>
      <c r="X2" s="14" t="s">
        <v>124</v>
      </c>
      <c r="Z2" s="14" t="s">
        <v>125</v>
      </c>
      <c r="AB2" s="14" t="s">
        <v>126</v>
      </c>
      <c r="AD2" s="14" t="s">
        <v>107</v>
      </c>
    </row>
    <row r="3" spans="1:31" s="11" customFormat="1" ht="25.5">
      <c r="A3" s="27"/>
      <c r="B3" s="23" t="s">
        <v>348</v>
      </c>
      <c r="C3" s="23" t="s">
        <v>349</v>
      </c>
      <c r="D3" s="23" t="s">
        <v>348</v>
      </c>
      <c r="E3" s="23" t="s">
        <v>349</v>
      </c>
      <c r="F3" s="23" t="s">
        <v>348</v>
      </c>
      <c r="G3" s="23" t="s">
        <v>349</v>
      </c>
      <c r="H3" s="23" t="s">
        <v>348</v>
      </c>
      <c r="I3" s="23" t="s">
        <v>349</v>
      </c>
      <c r="J3" s="23" t="s">
        <v>348</v>
      </c>
      <c r="K3" s="23" t="s">
        <v>349</v>
      </c>
      <c r="L3" s="23" t="s">
        <v>348</v>
      </c>
      <c r="M3" s="23" t="s">
        <v>349</v>
      </c>
      <c r="N3" s="23" t="s">
        <v>348</v>
      </c>
      <c r="O3" s="23" t="s">
        <v>349</v>
      </c>
      <c r="P3" s="23" t="s">
        <v>348</v>
      </c>
      <c r="Q3" s="23" t="s">
        <v>349</v>
      </c>
      <c r="R3" s="23" t="s">
        <v>348</v>
      </c>
      <c r="S3" s="23" t="s">
        <v>349</v>
      </c>
      <c r="T3" s="23" t="s">
        <v>348</v>
      </c>
      <c r="U3" s="23" t="s">
        <v>349</v>
      </c>
      <c r="V3" s="23" t="s">
        <v>348</v>
      </c>
      <c r="W3" s="23" t="s">
        <v>349</v>
      </c>
      <c r="X3" s="23" t="s">
        <v>348</v>
      </c>
      <c r="Y3" s="23" t="s">
        <v>349</v>
      </c>
      <c r="Z3" s="23" t="s">
        <v>348</v>
      </c>
      <c r="AA3" s="23" t="s">
        <v>349</v>
      </c>
      <c r="AB3" s="23" t="s">
        <v>348</v>
      </c>
      <c r="AC3" s="23" t="s">
        <v>349</v>
      </c>
      <c r="AD3" s="23" t="s">
        <v>348</v>
      </c>
      <c r="AE3" s="23" t="s">
        <v>349</v>
      </c>
    </row>
    <row r="4" spans="1:31">
      <c r="A4" s="6">
        <v>1980</v>
      </c>
      <c r="D4" s="14">
        <f>'9'!P4</f>
        <v>0.36847296162219345</v>
      </c>
      <c r="E4" s="14">
        <f>'10'!P4</f>
        <v>0.37041512576345159</v>
      </c>
      <c r="F4" s="14">
        <f>'9'!X4</f>
        <v>0.49448657416105207</v>
      </c>
      <c r="G4" s="14">
        <f>'10'!X4</f>
        <v>0.51637726830961794</v>
      </c>
      <c r="H4" s="14">
        <f>'9'!AF4</f>
        <v>0.36201848743595977</v>
      </c>
      <c r="I4" s="14">
        <f>'10'!AF4</f>
        <v>0.38367192972869124</v>
      </c>
      <c r="J4" s="14">
        <f>'9'!AN4</f>
        <v>0.40654954378077501</v>
      </c>
      <c r="K4" s="14">
        <f>'10'!AN4</f>
        <v>0.41954627847426917</v>
      </c>
      <c r="L4" s="14">
        <f>'9'!AV4</f>
        <v>0.45993943240226104</v>
      </c>
      <c r="M4" s="14">
        <f>'10'!AV4</f>
        <v>0.44627741074137667</v>
      </c>
      <c r="N4" s="14">
        <f>'9'!BD4</f>
        <v>0.36944804952127819</v>
      </c>
      <c r="O4" s="14">
        <f>'10'!BD4</f>
        <v>0.3762416243304828</v>
      </c>
      <c r="P4" s="14">
        <f>'9'!BL4</f>
        <v>0.46844814086342157</v>
      </c>
      <c r="Q4" s="14">
        <f>'10'!BL4</f>
        <v>0.47396689634707762</v>
      </c>
      <c r="R4" s="14">
        <f>'9'!BT4</f>
        <v>0.42898156098234741</v>
      </c>
      <c r="S4" s="14">
        <f>'10'!BT4</f>
        <v>0.44767610828855264</v>
      </c>
      <c r="T4" s="14">
        <f>'9'!CB4</f>
        <v>0.48561124082475504</v>
      </c>
      <c r="U4" s="14">
        <f>'10'!CB4</f>
        <v>0.51258931543048691</v>
      </c>
      <c r="V4" s="14">
        <f>'9'!CJ4</f>
        <v>0.48126095381064132</v>
      </c>
      <c r="W4" s="14">
        <f>'10'!CJ4</f>
        <v>0.48540876879219896</v>
      </c>
      <c r="X4" s="14">
        <f>'9'!CR4</f>
        <v>0.35606408501336073</v>
      </c>
      <c r="Y4" s="14">
        <f>'10'!CR4</f>
        <v>0.36567563532193992</v>
      </c>
      <c r="Z4" s="14">
        <f>'9'!CZ4</f>
        <v>0.483714472387066</v>
      </c>
      <c r="AA4" s="14">
        <f>'10'!CZ4</f>
        <v>0.49846074947990715</v>
      </c>
      <c r="AB4" s="14">
        <f>'9'!DH4</f>
        <v>0.4093095615370495</v>
      </c>
      <c r="AC4" s="14">
        <f>'10'!DH4</f>
        <v>0.40637288608207511</v>
      </c>
      <c r="AD4" s="14">
        <f>'9'!DP4</f>
        <v>0.30458919446890131</v>
      </c>
      <c r="AE4" s="14">
        <f>'10'!DP4</f>
        <v>0.32195144997992575</v>
      </c>
    </row>
    <row r="5" spans="1:31">
      <c r="A5" s="6">
        <v>1981</v>
      </c>
      <c r="B5" s="14">
        <f>'9'!H5</f>
        <v>0.44646481051885162</v>
      </c>
      <c r="C5" s="14">
        <f>'10'!H5</f>
        <v>0.47352686669688621</v>
      </c>
      <c r="D5" s="14">
        <f>'9'!P5</f>
        <v>0.37706837389326542</v>
      </c>
      <c r="E5" s="14">
        <f>'10'!P5</f>
        <v>0.38093533868235813</v>
      </c>
      <c r="F5" s="14">
        <f>'9'!X5</f>
        <v>0.49485608655027247</v>
      </c>
      <c r="G5" s="14">
        <f>'10'!X5</f>
        <v>0.51828801332615893</v>
      </c>
      <c r="H5" s="14">
        <f>'9'!AF5</f>
        <v>0.37515646095959493</v>
      </c>
      <c r="I5" s="14">
        <f>'10'!AF5</f>
        <v>0.39568503647915337</v>
      </c>
      <c r="J5" s="14">
        <f>'9'!AN5</f>
        <v>0.40333332779459463</v>
      </c>
      <c r="K5" s="14">
        <f>'10'!AN5</f>
        <v>0.41523808471216073</v>
      </c>
      <c r="L5" s="14">
        <f>'9'!AV5</f>
        <v>0.46550060251821895</v>
      </c>
      <c r="M5" s="14">
        <f>'10'!AV5</f>
        <v>0.45210484227671283</v>
      </c>
      <c r="N5" s="14">
        <f>'9'!BD5</f>
        <v>0.36390434139029093</v>
      </c>
      <c r="O5" s="14">
        <f>'10'!BD5</f>
        <v>0.37229330672415095</v>
      </c>
      <c r="P5" s="14">
        <f>'9'!BL5</f>
        <v>0.47513032023075463</v>
      </c>
      <c r="Q5" s="14">
        <f>'10'!BL5</f>
        <v>0.48103007433454714</v>
      </c>
      <c r="R5" s="14">
        <f>'9'!BT5</f>
        <v>0.43320700065769124</v>
      </c>
      <c r="S5" s="14">
        <f>'10'!BT5</f>
        <v>0.4532304584652731</v>
      </c>
      <c r="T5" s="14">
        <f>'9'!CB5</f>
        <v>0.47973934029255072</v>
      </c>
      <c r="U5" s="14">
        <f>'10'!CB5</f>
        <v>0.50303140506159416</v>
      </c>
      <c r="V5" s="14">
        <f>'9'!CJ5</f>
        <v>0.48915334878359473</v>
      </c>
      <c r="W5" s="14">
        <f>'10'!CJ5</f>
        <v>0.49236110593625187</v>
      </c>
      <c r="X5" s="14">
        <f>'9'!CR5</f>
        <v>0.35642911290073759</v>
      </c>
      <c r="Y5" s="14">
        <f>'10'!CR5</f>
        <v>0.36572510946207315</v>
      </c>
      <c r="Z5" s="14">
        <f>'9'!CZ5</f>
        <v>0.48489123326269556</v>
      </c>
      <c r="AA5" s="14">
        <f>'10'!CZ5</f>
        <v>0.50057939789823691</v>
      </c>
      <c r="AB5" s="14">
        <f>'9'!DH5</f>
        <v>0.3993729286205599</v>
      </c>
      <c r="AC5" s="14">
        <f>'10'!DH5</f>
        <v>0.39721594077378847</v>
      </c>
      <c r="AD5" s="14">
        <f>'9'!DP5</f>
        <v>0.30388113128467098</v>
      </c>
      <c r="AE5" s="14">
        <f>'10'!DP5</f>
        <v>0.3211412542104839</v>
      </c>
    </row>
    <row r="6" spans="1:31">
      <c r="A6" s="6">
        <v>1982</v>
      </c>
      <c r="B6" s="14">
        <f>'9'!H6</f>
        <v>0.44228746852784695</v>
      </c>
      <c r="C6" s="14">
        <f>'10'!H6</f>
        <v>0.46792641201421553</v>
      </c>
      <c r="D6" s="14">
        <f>'9'!P6</f>
        <v>0.37203168589705438</v>
      </c>
      <c r="E6" s="14">
        <f>'10'!P6</f>
        <v>0.37580777832450019</v>
      </c>
      <c r="F6" s="14">
        <f>'9'!X6</f>
        <v>0.49531906450124397</v>
      </c>
      <c r="G6" s="14">
        <f>'10'!X6</f>
        <v>0.52006560302509997</v>
      </c>
      <c r="H6" s="14">
        <f>'9'!AF6</f>
        <v>0.36737550316226297</v>
      </c>
      <c r="I6" s="14">
        <f>'10'!AF6</f>
        <v>0.38607395636383063</v>
      </c>
      <c r="J6" s="14">
        <f>'9'!AN6</f>
        <v>0.40784913162537728</v>
      </c>
      <c r="K6" s="14">
        <f>'10'!AN6</f>
        <v>0.42049640579023451</v>
      </c>
      <c r="L6" s="14">
        <f>'9'!AV6</f>
        <v>0.47276955685617622</v>
      </c>
      <c r="M6" s="14">
        <f>'10'!AV6</f>
        <v>0.4612546150533639</v>
      </c>
      <c r="N6" s="14">
        <f>'9'!BD6</f>
        <v>0.35888283858566716</v>
      </c>
      <c r="O6" s="14">
        <f>'10'!BD6</f>
        <v>0.37115293549437001</v>
      </c>
      <c r="P6" s="14">
        <f>'9'!BL6</f>
        <v>0.46528902944808326</v>
      </c>
      <c r="Q6" s="14">
        <f>'10'!BL6</f>
        <v>0.47182188161282412</v>
      </c>
      <c r="R6" s="14">
        <f>'9'!BT6</f>
        <v>0.43560169941816551</v>
      </c>
      <c r="S6" s="14">
        <f>'10'!BT6</f>
        <v>0.45617777390313141</v>
      </c>
      <c r="T6" s="14">
        <f>'9'!CB6</f>
        <v>0.47623264999883042</v>
      </c>
      <c r="U6" s="14">
        <f>'10'!CB6</f>
        <v>0.49857154937724379</v>
      </c>
      <c r="V6" s="14">
        <f>'9'!CJ6</f>
        <v>0.49346514055196034</v>
      </c>
      <c r="W6" s="14">
        <f>'10'!CJ6</f>
        <v>0.49614214803174694</v>
      </c>
      <c r="X6" s="14">
        <f>'9'!CR6</f>
        <v>0.36046275237764064</v>
      </c>
      <c r="Y6" s="14">
        <f>'10'!CR6</f>
        <v>0.3701067686912487</v>
      </c>
      <c r="Z6" s="14">
        <f>'9'!CZ6</f>
        <v>0.48147798933268948</v>
      </c>
      <c r="AA6" s="14">
        <f>'10'!CZ6</f>
        <v>0.49709145693751328</v>
      </c>
      <c r="AB6" s="14">
        <f>'9'!DH6</f>
        <v>0.38999889719759306</v>
      </c>
      <c r="AC6" s="14">
        <f>'10'!DH6</f>
        <v>0.38774548755257654</v>
      </c>
      <c r="AD6" s="14">
        <f>'9'!DP6</f>
        <v>0.29496907360431834</v>
      </c>
      <c r="AE6" s="14">
        <f>'10'!DP6</f>
        <v>0.3122541498287365</v>
      </c>
    </row>
    <row r="7" spans="1:31">
      <c r="A7" s="6">
        <v>1983</v>
      </c>
      <c r="B7" s="14">
        <f>'9'!H7</f>
        <v>0.40206507091416038</v>
      </c>
      <c r="C7" s="14">
        <f>'10'!H7</f>
        <v>0.42611260948829954</v>
      </c>
      <c r="D7" s="14">
        <f>'9'!P7</f>
        <v>0.37567151158741113</v>
      </c>
      <c r="E7" s="14">
        <f>'10'!P7</f>
        <v>0.38008959740919807</v>
      </c>
      <c r="F7" s="14">
        <f>'9'!X7</f>
        <v>0.49706709376276004</v>
      </c>
      <c r="G7" s="14">
        <f>'10'!X7</f>
        <v>0.5213775759122885</v>
      </c>
      <c r="H7" s="14">
        <f>'9'!AF7</f>
        <v>0.3650066961489099</v>
      </c>
      <c r="I7" s="14">
        <f>'10'!AF7</f>
        <v>0.38407906519157364</v>
      </c>
      <c r="J7" s="14">
        <f>'9'!AN7</f>
        <v>0.41372708637420152</v>
      </c>
      <c r="K7" s="14">
        <f>'10'!AN7</f>
        <v>0.4261046454614994</v>
      </c>
      <c r="L7" s="14">
        <f>'9'!AV7</f>
        <v>0.47665967517863772</v>
      </c>
      <c r="M7" s="14">
        <f>'10'!AV7</f>
        <v>0.46585404906812922</v>
      </c>
      <c r="N7" s="14">
        <f>'9'!BD7</f>
        <v>0.34655679349035279</v>
      </c>
      <c r="O7" s="14">
        <f>'10'!BD7</f>
        <v>0.35930862342085185</v>
      </c>
      <c r="P7" s="14">
        <f>'9'!BL7</f>
        <v>0.46459298070816879</v>
      </c>
      <c r="Q7" s="14">
        <f>'10'!BL7</f>
        <v>0.46873405988942185</v>
      </c>
      <c r="R7" s="14">
        <f>'9'!BT7</f>
        <v>0.43737795866038143</v>
      </c>
      <c r="S7" s="14">
        <f>'10'!BT7</f>
        <v>0.45765571315369868</v>
      </c>
      <c r="T7" s="14">
        <f>'9'!CB7</f>
        <v>0.47275609954108527</v>
      </c>
      <c r="U7" s="14">
        <f>'10'!CB7</f>
        <v>0.49555130393723179</v>
      </c>
      <c r="V7" s="14">
        <f>'9'!CJ7</f>
        <v>0.49956322296860689</v>
      </c>
      <c r="W7" s="14">
        <f>'10'!CJ7</f>
        <v>0.50234334221854926</v>
      </c>
      <c r="X7" s="14">
        <f>'9'!CR7</f>
        <v>0.36821602523803637</v>
      </c>
      <c r="Y7" s="14">
        <f>'10'!CR7</f>
        <v>0.37774933460197374</v>
      </c>
      <c r="Z7" s="14">
        <f>'9'!CZ7</f>
        <v>0.47600975942384083</v>
      </c>
      <c r="AA7" s="14">
        <f>'10'!CZ7</f>
        <v>0.48999487356572802</v>
      </c>
      <c r="AB7" s="14">
        <f>'9'!DH7</f>
        <v>0.3848634185218146</v>
      </c>
      <c r="AC7" s="14">
        <f>'10'!DH7</f>
        <v>0.38444262777788551</v>
      </c>
      <c r="AD7" s="14">
        <f>'9'!DP7</f>
        <v>0.29713812528260958</v>
      </c>
      <c r="AE7" s="14">
        <f>'10'!DP7</f>
        <v>0.31729066996010497</v>
      </c>
    </row>
    <row r="8" spans="1:31">
      <c r="A8" s="6">
        <v>1984</v>
      </c>
      <c r="B8" s="14">
        <f>'9'!H8</f>
        <v>0.38945566218803701</v>
      </c>
      <c r="C8" s="14">
        <f>'10'!H8</f>
        <v>0.40923526270941035</v>
      </c>
      <c r="D8" s="14">
        <f>'9'!P8</f>
        <v>0.38859138319044151</v>
      </c>
      <c r="E8" s="14">
        <f>'10'!P8</f>
        <v>0.39251325126167114</v>
      </c>
      <c r="F8" s="14">
        <f>'9'!X8</f>
        <v>0.49811140392703435</v>
      </c>
      <c r="G8" s="14">
        <f>'10'!X8</f>
        <v>0.52197635304554346</v>
      </c>
      <c r="H8" s="14">
        <f>'9'!AF8</f>
        <v>0.36736909089750192</v>
      </c>
      <c r="I8" s="14">
        <f>'10'!AF8</f>
        <v>0.38755274024261732</v>
      </c>
      <c r="J8" s="14">
        <f>'9'!AN8</f>
        <v>0.41979939665380861</v>
      </c>
      <c r="K8" s="14">
        <f>'10'!AN8</f>
        <v>0.43213530693078467</v>
      </c>
      <c r="L8" s="14">
        <f>'9'!AV8</f>
        <v>0.48483810762300461</v>
      </c>
      <c r="M8" s="14">
        <f>'10'!AV8</f>
        <v>0.47542603315177978</v>
      </c>
      <c r="N8" s="14">
        <f>'9'!BD8</f>
        <v>0.33215338952831996</v>
      </c>
      <c r="O8" s="14">
        <f>'10'!BD8</f>
        <v>0.34507931130506875</v>
      </c>
      <c r="P8" s="14">
        <f>'9'!BL8</f>
        <v>0.4526358311552599</v>
      </c>
      <c r="Q8" s="14">
        <f>'10'!BL8</f>
        <v>0.45817326605208286</v>
      </c>
      <c r="R8" s="14">
        <f>'9'!BT8</f>
        <v>0.44247384915735982</v>
      </c>
      <c r="S8" s="14">
        <f>'10'!BT8</f>
        <v>0.4647424424836204</v>
      </c>
      <c r="T8" s="14">
        <f>'9'!CB8</f>
        <v>0.48457189616445384</v>
      </c>
      <c r="U8" s="14">
        <f>'10'!CB8</f>
        <v>0.50612972385334143</v>
      </c>
      <c r="V8" s="14">
        <f>'9'!CJ8</f>
        <v>0.51037746000922335</v>
      </c>
      <c r="W8" s="14">
        <f>'10'!CJ8</f>
        <v>0.51364401950273519</v>
      </c>
      <c r="X8" s="14">
        <f>'9'!CR8</f>
        <v>0.36818652228716664</v>
      </c>
      <c r="Y8" s="14">
        <f>'10'!CR8</f>
        <v>0.37832203706342454</v>
      </c>
      <c r="Z8" s="14">
        <f>'9'!CZ8</f>
        <v>0.476786423087734</v>
      </c>
      <c r="AA8" s="14">
        <f>'10'!CZ8</f>
        <v>0.49173679195447018</v>
      </c>
      <c r="AB8" s="14">
        <f>'9'!DH8</f>
        <v>0.37763754729568688</v>
      </c>
      <c r="AC8" s="14">
        <f>'10'!DH8</f>
        <v>0.37739390706696291</v>
      </c>
      <c r="AD8" s="14">
        <f>'9'!DP8</f>
        <v>0.30189677774729395</v>
      </c>
      <c r="AE8" s="14">
        <f>'10'!DP8</f>
        <v>0.32363639861453214</v>
      </c>
    </row>
    <row r="9" spans="1:31">
      <c r="A9" s="6">
        <v>1985</v>
      </c>
      <c r="B9" s="14">
        <f>'9'!H9</f>
        <v>0.44246451341459236</v>
      </c>
      <c r="C9" s="14">
        <f>'10'!H9</f>
        <v>0.4665310807360169</v>
      </c>
      <c r="D9" s="14">
        <f>'9'!P9</f>
        <v>0.39465178581517163</v>
      </c>
      <c r="E9" s="14">
        <f>'10'!P9</f>
        <v>0.39992011482545137</v>
      </c>
      <c r="F9" s="14">
        <f>'9'!X9</f>
        <v>0.50402525591617353</v>
      </c>
      <c r="G9" s="14">
        <f>'10'!X9</f>
        <v>0.5295854185859552</v>
      </c>
      <c r="H9" s="14">
        <f>'9'!AF9</f>
        <v>0.38632827413511106</v>
      </c>
      <c r="I9" s="14">
        <f>'10'!AF9</f>
        <v>0.40845879727349022</v>
      </c>
      <c r="J9" s="14">
        <f>'9'!AN9</f>
        <v>0.42878538161359597</v>
      </c>
      <c r="K9" s="14">
        <f>'10'!AN9</f>
        <v>0.44270743743377644</v>
      </c>
      <c r="L9" s="14">
        <f>'9'!AV9</f>
        <v>0.49120853337567183</v>
      </c>
      <c r="M9" s="14">
        <f>'10'!AV9</f>
        <v>0.48301025949093368</v>
      </c>
      <c r="N9" s="14">
        <f>'9'!BD9</f>
        <v>0.35565554668706623</v>
      </c>
      <c r="O9" s="14">
        <f>'10'!BD9</f>
        <v>0.37001454645833465</v>
      </c>
      <c r="P9" s="14">
        <f>'9'!BL9</f>
        <v>0.46143856398518679</v>
      </c>
      <c r="Q9" s="14">
        <f>'10'!BL9</f>
        <v>0.46765056296978602</v>
      </c>
      <c r="R9" s="14">
        <f>'9'!BT9</f>
        <v>0.44924038560179691</v>
      </c>
      <c r="S9" s="14">
        <f>'10'!BT9</f>
        <v>0.47414207103273198</v>
      </c>
      <c r="T9" s="14">
        <f>'9'!CB9</f>
        <v>0.49848684724012304</v>
      </c>
      <c r="U9" s="14">
        <f>'10'!CB9</f>
        <v>0.52070378292644093</v>
      </c>
      <c r="V9" s="14">
        <f>'9'!CJ9</f>
        <v>0.52375996930045587</v>
      </c>
      <c r="W9" s="14">
        <f>'10'!CJ9</f>
        <v>0.53037143425683086</v>
      </c>
      <c r="X9" s="14">
        <f>'9'!CR9</f>
        <v>0.37265887417502008</v>
      </c>
      <c r="Y9" s="14">
        <f>'10'!CR9</f>
        <v>0.38380411588380026</v>
      </c>
      <c r="Z9" s="14">
        <f>'9'!CZ9</f>
        <v>0.47537748456570406</v>
      </c>
      <c r="AA9" s="14">
        <f>'10'!CZ9</f>
        <v>0.49098782179842837</v>
      </c>
      <c r="AB9" s="14">
        <f>'9'!DH9</f>
        <v>0.36975103677961701</v>
      </c>
      <c r="AC9" s="14">
        <f>'10'!DH9</f>
        <v>0.36953279144902479</v>
      </c>
      <c r="AD9" s="14">
        <f>'9'!DP9</f>
        <v>0.3024496538826853</v>
      </c>
      <c r="AE9" s="14">
        <f>'10'!DP9</f>
        <v>0.32727031993727618</v>
      </c>
    </row>
    <row r="10" spans="1:31">
      <c r="A10" s="6">
        <v>1986</v>
      </c>
      <c r="B10" s="14">
        <f>'9'!H10</f>
        <v>0.44857286232600846</v>
      </c>
      <c r="C10" s="14">
        <f>'10'!H10</f>
        <v>0.47380938816610485</v>
      </c>
      <c r="D10" s="14">
        <f>'9'!P10</f>
        <v>0.3926532406758042</v>
      </c>
      <c r="E10" s="14">
        <f>'10'!P10</f>
        <v>0.39751826295315651</v>
      </c>
      <c r="F10" s="14">
        <f>'9'!X10</f>
        <v>0.51454892186778256</v>
      </c>
      <c r="G10" s="14">
        <f>'10'!X10</f>
        <v>0.54238170035476285</v>
      </c>
      <c r="H10" s="14">
        <f>'9'!AF10</f>
        <v>0.39730395899903759</v>
      </c>
      <c r="I10" s="14">
        <f>'10'!AF10</f>
        <v>0.42022618179886306</v>
      </c>
      <c r="J10" s="14">
        <f>'9'!AN10</f>
        <v>0.44064801618760158</v>
      </c>
      <c r="K10" s="14">
        <f>'10'!AN10</f>
        <v>0.45684815364384335</v>
      </c>
      <c r="L10" s="14">
        <f>'9'!AV10</f>
        <v>0.49926470459656302</v>
      </c>
      <c r="M10" s="14">
        <f>'10'!AV10</f>
        <v>0.49362261904267024</v>
      </c>
      <c r="N10" s="14">
        <f>'9'!BD10</f>
        <v>0.37978645412375189</v>
      </c>
      <c r="O10" s="14">
        <f>'10'!BD10</f>
        <v>0.39604715574564919</v>
      </c>
      <c r="P10" s="14">
        <f>'9'!BL10</f>
        <v>0.47621913302926983</v>
      </c>
      <c r="Q10" s="14">
        <f>'10'!BL10</f>
        <v>0.48446423783330361</v>
      </c>
      <c r="R10" s="14">
        <f>'9'!BT10</f>
        <v>0.45464765362096093</v>
      </c>
      <c r="S10" s="14">
        <f>'10'!BT10</f>
        <v>0.48191456460632442</v>
      </c>
      <c r="T10" s="14">
        <f>'9'!CB10</f>
        <v>0.50822113557662807</v>
      </c>
      <c r="U10" s="14">
        <f>'10'!CB10</f>
        <v>0.53069252172381454</v>
      </c>
      <c r="V10" s="14">
        <f>'9'!CJ10</f>
        <v>0.53326145524617941</v>
      </c>
      <c r="W10" s="14">
        <f>'10'!CJ10</f>
        <v>0.54245442485399686</v>
      </c>
      <c r="X10" s="14">
        <f>'9'!CR10</f>
        <v>0.38032498233969414</v>
      </c>
      <c r="Y10" s="14">
        <f>'10'!CR10</f>
        <v>0.39306248388847786</v>
      </c>
      <c r="Z10" s="14">
        <f>'9'!CZ10</f>
        <v>0.47804287511214638</v>
      </c>
      <c r="AA10" s="14">
        <f>'10'!CZ10</f>
        <v>0.49627991311071384</v>
      </c>
      <c r="AB10" s="14">
        <f>'9'!DH10</f>
        <v>0.3656760344183731</v>
      </c>
      <c r="AC10" s="14">
        <f>'10'!DH10</f>
        <v>0.36734277086072786</v>
      </c>
      <c r="AD10" s="14">
        <f>'9'!DP10</f>
        <v>0.30327778229706487</v>
      </c>
      <c r="AE10" s="14">
        <f>'10'!DP10</f>
        <v>0.33021272958730152</v>
      </c>
    </row>
    <row r="11" spans="1:31">
      <c r="A11" s="6">
        <v>1987</v>
      </c>
      <c r="B11" s="14">
        <f>'9'!H11</f>
        <v>0.43136051643434004</v>
      </c>
      <c r="C11" s="14">
        <f>'10'!H11</f>
        <v>0.45556110538299388</v>
      </c>
      <c r="D11" s="14">
        <f>'9'!P11</f>
        <v>0.39698896853681287</v>
      </c>
      <c r="E11" s="14">
        <f>'10'!P11</f>
        <v>0.40289258225944813</v>
      </c>
      <c r="F11" s="14">
        <f>'9'!X11</f>
        <v>0.52510293143947284</v>
      </c>
      <c r="G11" s="14">
        <f>'10'!X11</f>
        <v>0.55569387746584997</v>
      </c>
      <c r="H11" s="14">
        <f>'9'!AF11</f>
        <v>0.40757181303503831</v>
      </c>
      <c r="I11" s="14">
        <f>'10'!AF11</f>
        <v>0.43155825885509347</v>
      </c>
      <c r="J11" s="14">
        <f>'9'!AN11</f>
        <v>0.44342175891574698</v>
      </c>
      <c r="K11" s="14">
        <f>'10'!AN11</f>
        <v>0.45888866264193984</v>
      </c>
      <c r="L11" s="14">
        <f>'9'!AV11</f>
        <v>0.50671302937213814</v>
      </c>
      <c r="M11" s="14">
        <f>'10'!AV11</f>
        <v>0.50380982316171496</v>
      </c>
      <c r="N11" s="14">
        <f>'9'!BD11</f>
        <v>0.40201409511423003</v>
      </c>
      <c r="O11" s="14">
        <f>'10'!BD11</f>
        <v>0.41987339910117671</v>
      </c>
      <c r="P11" s="14">
        <f>'9'!BL11</f>
        <v>0.48765774529013267</v>
      </c>
      <c r="Q11" s="14">
        <f>'10'!BL11</f>
        <v>0.49778999564240101</v>
      </c>
      <c r="R11" s="14">
        <f>'9'!BT11</f>
        <v>0.4282316333717755</v>
      </c>
      <c r="S11" s="14">
        <f>'10'!BT11</f>
        <v>0.4576683199177537</v>
      </c>
      <c r="T11" s="14">
        <f>'9'!CB11</f>
        <v>0.51947947228111002</v>
      </c>
      <c r="U11" s="14">
        <f>'10'!CB11</f>
        <v>0.53929801351957896</v>
      </c>
      <c r="V11" s="14">
        <f>'9'!CJ11</f>
        <v>0.53621804396635575</v>
      </c>
      <c r="W11" s="14">
        <f>'10'!CJ11</f>
        <v>0.54493070313404468</v>
      </c>
      <c r="X11" s="14">
        <f>'9'!CR11</f>
        <v>0.39064671999152967</v>
      </c>
      <c r="Y11" s="14">
        <f>'10'!CR11</f>
        <v>0.40601445164922884</v>
      </c>
      <c r="Z11" s="14">
        <f>'9'!CZ11</f>
        <v>0.47957485637851444</v>
      </c>
      <c r="AA11" s="14">
        <f>'10'!CZ11</f>
        <v>0.49989192549297334</v>
      </c>
      <c r="AB11" s="14">
        <f>'9'!DH11</f>
        <v>0.37049294755252188</v>
      </c>
      <c r="AC11" s="14">
        <f>'10'!DH11</f>
        <v>0.3746724889240407</v>
      </c>
      <c r="AD11" s="14">
        <f>'9'!DP11</f>
        <v>0.31263046596020977</v>
      </c>
      <c r="AE11" s="14">
        <f>'10'!DP11</f>
        <v>0.34065384693455303</v>
      </c>
    </row>
    <row r="12" spans="1:31">
      <c r="A12" s="6">
        <v>1988</v>
      </c>
      <c r="B12" s="14">
        <f>'9'!H12</f>
        <v>0.45678473375428497</v>
      </c>
      <c r="C12" s="14">
        <f>'10'!H12</f>
        <v>0.48219145150875153</v>
      </c>
      <c r="D12" s="14">
        <f>'9'!P12</f>
        <v>0.400694102592563</v>
      </c>
      <c r="E12" s="14">
        <f>'10'!P12</f>
        <v>0.40740556416196794</v>
      </c>
      <c r="F12" s="14">
        <f>'9'!X12</f>
        <v>0.53680972636997804</v>
      </c>
      <c r="G12" s="14">
        <f>'10'!X12</f>
        <v>0.56957086505718857</v>
      </c>
      <c r="H12" s="14">
        <f>'9'!AF12</f>
        <v>0.42220192124456979</v>
      </c>
      <c r="I12" s="14">
        <f>'10'!AF12</f>
        <v>0.44694833473040663</v>
      </c>
      <c r="J12" s="14">
        <f>'9'!AN12</f>
        <v>0.44766091623628307</v>
      </c>
      <c r="K12" s="14">
        <f>'10'!AN12</f>
        <v>0.46057977360816493</v>
      </c>
      <c r="L12" s="14">
        <f>'9'!AV12</f>
        <v>0.51516129028157698</v>
      </c>
      <c r="M12" s="14">
        <f>'10'!AV12</f>
        <v>0.51436304510505426</v>
      </c>
      <c r="N12" s="14">
        <f>'9'!BD12</f>
        <v>0.42421494626441492</v>
      </c>
      <c r="O12" s="14">
        <f>'10'!BD12</f>
        <v>0.44439076501413799</v>
      </c>
      <c r="P12" s="14">
        <f>'9'!BL12</f>
        <v>0.49619586201749261</v>
      </c>
      <c r="Q12" s="14">
        <f>'10'!BL12</f>
        <v>0.50711069071760861</v>
      </c>
      <c r="R12" s="14">
        <f>'9'!BT12</f>
        <v>0.45886214024366384</v>
      </c>
      <c r="S12" s="14">
        <f>'10'!BT12</f>
        <v>0.49041276152487367</v>
      </c>
      <c r="T12" s="14">
        <f>'9'!CB12</f>
        <v>0.50876009161708546</v>
      </c>
      <c r="U12" s="14">
        <f>'10'!CB12</f>
        <v>0.52820366735178392</v>
      </c>
      <c r="V12" s="14">
        <f>'9'!CJ12</f>
        <v>0.52935065340034737</v>
      </c>
      <c r="W12" s="14">
        <f>'10'!CJ12</f>
        <v>0.535037416762153</v>
      </c>
      <c r="X12" s="14">
        <f>'9'!CR12</f>
        <v>0.39862862831322088</v>
      </c>
      <c r="Y12" s="14">
        <f>'10'!CR12</f>
        <v>0.41568339942671351</v>
      </c>
      <c r="Z12" s="14">
        <f>'9'!CZ12</f>
        <v>0.48045838873234303</v>
      </c>
      <c r="AA12" s="14">
        <f>'10'!CZ12</f>
        <v>0.501067148145522</v>
      </c>
      <c r="AB12" s="14">
        <f>'9'!DH12</f>
        <v>0.37945189850022126</v>
      </c>
      <c r="AC12" s="14">
        <f>'10'!DH12</f>
        <v>0.38523060949181687</v>
      </c>
      <c r="AD12" s="14">
        <f>'9'!DP12</f>
        <v>0.32005343259582969</v>
      </c>
      <c r="AE12" s="14">
        <f>'10'!DP12</f>
        <v>0.34943222587818612</v>
      </c>
    </row>
    <row r="13" spans="1:31">
      <c r="A13" s="6">
        <v>1989</v>
      </c>
      <c r="B13" s="14">
        <f>'9'!H13</f>
        <v>0.44392509056457552</v>
      </c>
      <c r="C13" s="14">
        <f>'10'!H13</f>
        <v>0.4691796818822439</v>
      </c>
      <c r="D13" s="14">
        <f>'9'!P13</f>
        <v>0.40408361725745262</v>
      </c>
      <c r="E13" s="14">
        <f>'10'!P13</f>
        <v>0.41125606385168623</v>
      </c>
      <c r="F13" s="14">
        <f>'9'!X13</f>
        <v>0.54783510752321396</v>
      </c>
      <c r="G13" s="14">
        <f>'10'!X13</f>
        <v>0.58172241163087379</v>
      </c>
      <c r="H13" s="14">
        <f>'9'!AF13</f>
        <v>0.43116569717408704</v>
      </c>
      <c r="I13" s="14">
        <f>'10'!AF13</f>
        <v>0.4563565178982627</v>
      </c>
      <c r="J13" s="14">
        <f>'9'!AN13</f>
        <v>0.45094955002461856</v>
      </c>
      <c r="K13" s="14">
        <f>'10'!AN13</f>
        <v>0.46241000258296167</v>
      </c>
      <c r="L13" s="14">
        <f>'9'!AV13</f>
        <v>0.52270430376971011</v>
      </c>
      <c r="M13" s="14">
        <f>'10'!AV13</f>
        <v>0.52333043461547368</v>
      </c>
      <c r="N13" s="14">
        <f>'9'!BD13</f>
        <v>0.44375485635154532</v>
      </c>
      <c r="O13" s="14">
        <f>'10'!BD13</f>
        <v>0.46618575008854368</v>
      </c>
      <c r="P13" s="14">
        <f>'9'!BL13</f>
        <v>0.5060650122298711</v>
      </c>
      <c r="Q13" s="14">
        <f>'10'!BL13</f>
        <v>0.51706766841961271</v>
      </c>
      <c r="R13" s="14">
        <f>'9'!BT13</f>
        <v>0.48582590270290371</v>
      </c>
      <c r="S13" s="14">
        <f>'10'!BT13</f>
        <v>0.52019163318426898</v>
      </c>
      <c r="T13" s="14">
        <f>'9'!CB13</f>
        <v>0.49848005659745287</v>
      </c>
      <c r="U13" s="14">
        <f>'10'!CB13</f>
        <v>0.51883761080600699</v>
      </c>
      <c r="V13" s="14">
        <f>'9'!CJ13</f>
        <v>0.52898238426431932</v>
      </c>
      <c r="W13" s="14">
        <f>'10'!CJ13</f>
        <v>0.53481900330263521</v>
      </c>
      <c r="X13" s="14">
        <f>'9'!CR13</f>
        <v>0.41242861442653833</v>
      </c>
      <c r="Y13" s="14">
        <f>'10'!CR13</f>
        <v>0.43275498447617217</v>
      </c>
      <c r="Z13" s="14">
        <f>'9'!CZ13</f>
        <v>0.48320004974286934</v>
      </c>
      <c r="AA13" s="14">
        <f>'10'!CZ13</f>
        <v>0.5050091696236042</v>
      </c>
      <c r="AB13" s="14">
        <f>'9'!DH13</f>
        <v>0.38553101105283261</v>
      </c>
      <c r="AC13" s="14">
        <f>'10'!DH13</f>
        <v>0.39182733844168488</v>
      </c>
      <c r="AD13" s="14">
        <f>'9'!DP13</f>
        <v>0.32599244723940313</v>
      </c>
      <c r="AE13" s="14">
        <f>'10'!DP13</f>
        <v>0.3558456599697597</v>
      </c>
    </row>
    <row r="14" spans="1:31">
      <c r="A14" s="6">
        <v>1990</v>
      </c>
      <c r="B14" s="14">
        <f>'9'!H14</f>
        <v>0.46001912240092446</v>
      </c>
      <c r="C14" s="14">
        <f>'10'!H14</f>
        <v>0.4884194724542722</v>
      </c>
      <c r="D14" s="14">
        <f>'9'!P14</f>
        <v>0.39942644010286871</v>
      </c>
      <c r="E14" s="14">
        <f>'10'!P14</f>
        <v>0.40689377660180337</v>
      </c>
      <c r="F14" s="14">
        <f>'9'!X14</f>
        <v>0.55635216066108661</v>
      </c>
      <c r="G14" s="14">
        <f>'10'!X14</f>
        <v>0.59042224825993606</v>
      </c>
      <c r="H14" s="14">
        <f>'9'!AF14</f>
        <v>0.41699601228260025</v>
      </c>
      <c r="I14" s="14">
        <f>'10'!AF14</f>
        <v>0.44233524304585875</v>
      </c>
      <c r="J14" s="14">
        <f>'9'!AN14</f>
        <v>0.45637354209177078</v>
      </c>
      <c r="K14" s="14">
        <f>'10'!AN14</f>
        <v>0.46650106556116233</v>
      </c>
      <c r="L14" s="14">
        <f>'9'!AV14</f>
        <v>0.52519814192297576</v>
      </c>
      <c r="M14" s="14">
        <f>'10'!AV14</f>
        <v>0.52712389526876724</v>
      </c>
      <c r="N14" s="14">
        <f>'9'!BD14</f>
        <v>0.46348590540941259</v>
      </c>
      <c r="O14" s="14">
        <f>'10'!BD14</f>
        <v>0.48797863854984691</v>
      </c>
      <c r="P14" s="14">
        <f>'9'!BL14</f>
        <v>0.51379224491440012</v>
      </c>
      <c r="Q14" s="14">
        <f>'10'!BL14</f>
        <v>0.52707004134617896</v>
      </c>
      <c r="R14" s="14">
        <f>'9'!BT14</f>
        <v>0.49400964517473345</v>
      </c>
      <c r="S14" s="14">
        <f>'10'!BT14</f>
        <v>0.52973493446642417</v>
      </c>
      <c r="T14" s="14">
        <f>'9'!CB14</f>
        <v>0.48228470542223012</v>
      </c>
      <c r="U14" s="14">
        <f>'10'!CB14</f>
        <v>0.50357997025140078</v>
      </c>
      <c r="V14" s="14">
        <f>'9'!CJ14</f>
        <v>0.52335296820716137</v>
      </c>
      <c r="W14" s="14">
        <f>'10'!CJ14</f>
        <v>0.52969985239993278</v>
      </c>
      <c r="X14" s="14">
        <f>'9'!CR14</f>
        <v>0.42254059178468178</v>
      </c>
      <c r="Y14" s="14">
        <f>'10'!CR14</f>
        <v>0.44474644230749671</v>
      </c>
      <c r="Z14" s="14">
        <f>'9'!CZ14</f>
        <v>0.47139106209301052</v>
      </c>
      <c r="AA14" s="14">
        <f>'10'!CZ14</f>
        <v>0.49329582032920805</v>
      </c>
      <c r="AB14" s="14">
        <f>'9'!DH14</f>
        <v>0.38682985543783466</v>
      </c>
      <c r="AC14" s="14">
        <f>'10'!DH14</f>
        <v>0.39400908394215195</v>
      </c>
      <c r="AD14" s="14">
        <f>'9'!DP14</f>
        <v>0.3292271000683667</v>
      </c>
      <c r="AE14" s="14">
        <f>'10'!DP14</f>
        <v>0.36019994389132032</v>
      </c>
    </row>
    <row r="15" spans="1:31">
      <c r="A15" s="6">
        <v>1991</v>
      </c>
      <c r="B15" s="14">
        <f>'9'!H15</f>
        <v>0.4553524026255415</v>
      </c>
      <c r="C15" s="14">
        <f>'10'!H15</f>
        <v>0.48225224752660623</v>
      </c>
      <c r="D15" s="14">
        <f>'9'!P15</f>
        <v>0.3934201178662442</v>
      </c>
      <c r="E15" s="14">
        <f>'10'!P15</f>
        <v>0.4023084309471992</v>
      </c>
      <c r="F15" s="14">
        <f>'9'!X15</f>
        <v>0.56601348289993036</v>
      </c>
      <c r="G15" s="14">
        <f>'10'!X15</f>
        <v>0.60196526376728832</v>
      </c>
      <c r="H15" s="14">
        <f>'9'!AF15</f>
        <v>0.41314050221095588</v>
      </c>
      <c r="I15" s="14">
        <f>'10'!AF15</f>
        <v>0.43721866975766277</v>
      </c>
      <c r="J15" s="14">
        <f>'9'!AN15</f>
        <v>0.46499449051844988</v>
      </c>
      <c r="K15" s="14">
        <f>'10'!AN15</f>
        <v>0.47544990869376758</v>
      </c>
      <c r="L15" s="14">
        <f>'9'!AV15</f>
        <v>0.51623113113758212</v>
      </c>
      <c r="M15" s="14">
        <f>'10'!AV15</f>
        <v>0.51730830065711464</v>
      </c>
      <c r="N15" s="14">
        <f>'9'!BD15</f>
        <v>0.47775798395038116</v>
      </c>
      <c r="O15" s="14">
        <f>'10'!BD15</f>
        <v>0.50255455080123967</v>
      </c>
      <c r="P15" s="14">
        <f>'9'!BL15</f>
        <v>0.51975910009536874</v>
      </c>
      <c r="Q15" s="14">
        <f>'10'!BL15</f>
        <v>0.53576408624916549</v>
      </c>
      <c r="R15" s="14">
        <f>'9'!BT15</f>
        <v>0.50190953472863753</v>
      </c>
      <c r="S15" s="14">
        <f>'10'!BT15</f>
        <v>0.5392781804667397</v>
      </c>
      <c r="T15" s="14">
        <f>'9'!CB15</f>
        <v>0.46957815137842607</v>
      </c>
      <c r="U15" s="14">
        <f>'10'!CB15</f>
        <v>0.49130920040604192</v>
      </c>
      <c r="V15" s="14">
        <f>'9'!CJ15</f>
        <v>0.53357146974269498</v>
      </c>
      <c r="W15" s="14">
        <f>'10'!CJ15</f>
        <v>0.54237764518350717</v>
      </c>
      <c r="X15" s="14">
        <f>'9'!CR15</f>
        <v>0.42150845707802903</v>
      </c>
      <c r="Y15" s="14">
        <f>'10'!CR15</f>
        <v>0.44502224780283051</v>
      </c>
      <c r="Z15" s="14">
        <f>'9'!CZ15</f>
        <v>0.46970230362402171</v>
      </c>
      <c r="AA15" s="14">
        <f>'10'!CZ15</f>
        <v>0.49321912992356076</v>
      </c>
      <c r="AB15" s="14">
        <f>'9'!DH15</f>
        <v>0.38170043044499596</v>
      </c>
      <c r="AC15" s="14">
        <f>'10'!DH15</f>
        <v>0.38753276261959324</v>
      </c>
      <c r="AD15" s="14">
        <f>'9'!DP15</f>
        <v>0.32990642582687529</v>
      </c>
      <c r="AE15" s="14">
        <f>'10'!DP15</f>
        <v>0.36047833214926128</v>
      </c>
    </row>
    <row r="16" spans="1:31">
      <c r="A16" s="6">
        <v>1992</v>
      </c>
      <c r="B16" s="14">
        <f>'9'!H16</f>
        <v>0.42370280802410787</v>
      </c>
      <c r="C16" s="14">
        <f>'10'!H16</f>
        <v>0.4461529974100138</v>
      </c>
      <c r="D16" s="14">
        <f>'9'!P16</f>
        <v>0.39123734639990448</v>
      </c>
      <c r="E16" s="14">
        <f>'10'!P16</f>
        <v>0.40010888919867971</v>
      </c>
      <c r="F16" s="14">
        <f>'9'!X16</f>
        <v>0.57332591502958197</v>
      </c>
      <c r="G16" s="14">
        <f>'10'!X16</f>
        <v>0.61013320104095614</v>
      </c>
      <c r="H16" s="14">
        <f>'9'!AF16</f>
        <v>0.41251718994912989</v>
      </c>
      <c r="I16" s="14">
        <f>'10'!AF16</f>
        <v>0.43587034633535127</v>
      </c>
      <c r="J16" s="14">
        <f>'9'!AN16</f>
        <v>0.47286736556623454</v>
      </c>
      <c r="K16" s="14">
        <f>'10'!AN16</f>
        <v>0.48273058943722569</v>
      </c>
      <c r="L16" s="14">
        <f>'9'!AV16</f>
        <v>0.50391839365395075</v>
      </c>
      <c r="M16" s="14">
        <f>'10'!AV16</f>
        <v>0.50107244555524622</v>
      </c>
      <c r="N16" s="14">
        <f>'9'!BD16</f>
        <v>0.49005888891888261</v>
      </c>
      <c r="O16" s="14">
        <f>'10'!BD16</f>
        <v>0.51516459957027472</v>
      </c>
      <c r="P16" s="14">
        <f>'9'!BL16</f>
        <v>0.52368271803313926</v>
      </c>
      <c r="Q16" s="14">
        <f>'10'!BL16</f>
        <v>0.54238245749269776</v>
      </c>
      <c r="R16" s="14">
        <f>'9'!BT16</f>
        <v>0.47526672731211839</v>
      </c>
      <c r="S16" s="14">
        <f>'10'!BT16</f>
        <v>0.51379460090880091</v>
      </c>
      <c r="T16" s="14">
        <f>'9'!CB16</f>
        <v>0.45508284423552414</v>
      </c>
      <c r="U16" s="14">
        <f>'10'!CB16</f>
        <v>0.47759745461639658</v>
      </c>
      <c r="V16" s="14">
        <f>'9'!CJ16</f>
        <v>0.53697724917400924</v>
      </c>
      <c r="W16" s="14">
        <f>'10'!CJ16</f>
        <v>0.54780298782197834</v>
      </c>
      <c r="X16" s="14">
        <f>'9'!CR16</f>
        <v>0.4158796968108241</v>
      </c>
      <c r="Y16" s="14">
        <f>'10'!CR16</f>
        <v>0.44041011032310412</v>
      </c>
      <c r="Z16" s="14">
        <f>'9'!CZ16</f>
        <v>0.47292592349731527</v>
      </c>
      <c r="AA16" s="14">
        <f>'10'!CZ16</f>
        <v>0.49571137921384206</v>
      </c>
      <c r="AB16" s="14">
        <f>'9'!DH16</f>
        <v>0.39311510988529341</v>
      </c>
      <c r="AC16" s="14">
        <f>'10'!DH16</f>
        <v>0.40045345058559523</v>
      </c>
      <c r="AD16" s="14">
        <f>'9'!DP16</f>
        <v>0.33246663450009484</v>
      </c>
      <c r="AE16" s="14">
        <f>'10'!DP16</f>
        <v>0.36440773291934325</v>
      </c>
    </row>
    <row r="17" spans="1:31">
      <c r="A17" s="6">
        <v>1993</v>
      </c>
      <c r="B17" s="14">
        <f>'9'!H17</f>
        <v>0.46167667473013779</v>
      </c>
      <c r="C17" s="14">
        <f>'10'!H17</f>
        <v>0.48491304966378751</v>
      </c>
      <c r="D17" s="14">
        <f>'9'!P17</f>
        <v>0.38930070429027397</v>
      </c>
      <c r="E17" s="14">
        <f>'10'!P17</f>
        <v>0.3992822941072186</v>
      </c>
      <c r="F17" s="14">
        <f>'9'!X17</f>
        <v>0.56013288363262792</v>
      </c>
      <c r="G17" s="14">
        <f>'10'!X17</f>
        <v>0.59523696354204159</v>
      </c>
      <c r="H17" s="14">
        <f>'9'!AF17</f>
        <v>0.41712918253203324</v>
      </c>
      <c r="I17" s="14">
        <f>'10'!AF17</f>
        <v>0.43963937161405886</v>
      </c>
      <c r="J17" s="14">
        <f>'9'!AN17</f>
        <v>0.49546016701652784</v>
      </c>
      <c r="K17" s="14">
        <f>'10'!AN17</f>
        <v>0.50592126608623977</v>
      </c>
      <c r="L17" s="14">
        <f>'9'!AV17</f>
        <v>0.49304757471756294</v>
      </c>
      <c r="M17" s="14">
        <f>'10'!AV17</f>
        <v>0.48707340630494211</v>
      </c>
      <c r="N17" s="14">
        <f>'9'!BD17</f>
        <v>0.49913724469104132</v>
      </c>
      <c r="O17" s="14">
        <f>'10'!BD17</f>
        <v>0.52402988242573856</v>
      </c>
      <c r="P17" s="14">
        <f>'9'!BL17</f>
        <v>0.51855390909588417</v>
      </c>
      <c r="Q17" s="14">
        <f>'10'!BL17</f>
        <v>0.53730375787113016</v>
      </c>
      <c r="R17" s="14">
        <f>'9'!BT17</f>
        <v>0.43491657406525852</v>
      </c>
      <c r="S17" s="14">
        <f>'10'!BT17</f>
        <v>0.47115050314239404</v>
      </c>
      <c r="T17" s="14">
        <f>'9'!CB17</f>
        <v>0.42702349635733611</v>
      </c>
      <c r="U17" s="14">
        <f>'10'!CB17</f>
        <v>0.44871151106904372</v>
      </c>
      <c r="V17" s="14">
        <f>'9'!CJ17</f>
        <v>0.53823401399504012</v>
      </c>
      <c r="W17" s="14">
        <f>'10'!CJ17</f>
        <v>0.55030281531247838</v>
      </c>
      <c r="X17" s="14">
        <f>'9'!CR17</f>
        <v>0.39855870675374794</v>
      </c>
      <c r="Y17" s="14">
        <f>'10'!CR17</f>
        <v>0.42068862076860053</v>
      </c>
      <c r="Z17" s="14">
        <f>'9'!CZ17</f>
        <v>0.4605888554003722</v>
      </c>
      <c r="AA17" s="14">
        <f>'10'!CZ17</f>
        <v>0.48197080041671914</v>
      </c>
      <c r="AB17" s="14">
        <f>'9'!DH17</f>
        <v>0.40586397860667422</v>
      </c>
      <c r="AC17" s="14">
        <f>'10'!DH17</f>
        <v>0.4142755561987308</v>
      </c>
      <c r="AD17" s="14">
        <f>'9'!DP17</f>
        <v>0.34113623134856408</v>
      </c>
      <c r="AE17" s="14">
        <f>'10'!DP17</f>
        <v>0.37393278673128638</v>
      </c>
    </row>
    <row r="18" spans="1:31">
      <c r="A18" s="6">
        <v>1994</v>
      </c>
      <c r="B18" s="14">
        <f>'9'!H18</f>
        <v>0.45858003065565617</v>
      </c>
      <c r="C18" s="14">
        <f>'10'!H18</f>
        <v>0.47608429088785281</v>
      </c>
      <c r="D18" s="14">
        <f>'9'!P18</f>
        <v>0.39100273362416249</v>
      </c>
      <c r="E18" s="14">
        <f>'10'!P18</f>
        <v>0.4030391813392995</v>
      </c>
      <c r="F18" s="14">
        <f>'9'!X18</f>
        <v>0.54734482759267822</v>
      </c>
      <c r="G18" s="14">
        <f>'10'!X18</f>
        <v>0.58225763357722182</v>
      </c>
      <c r="H18" s="14">
        <f>'9'!AF18</f>
        <v>0.42018793598787896</v>
      </c>
      <c r="I18" s="14">
        <f>'10'!AF18</f>
        <v>0.44100978333233898</v>
      </c>
      <c r="J18" s="14">
        <f>'9'!AN18</f>
        <v>0.53376105649439287</v>
      </c>
      <c r="K18" s="14">
        <f>'10'!AN18</f>
        <v>0.55082087893732123</v>
      </c>
      <c r="L18" s="14">
        <f>'9'!AV18</f>
        <v>0.49992838980568444</v>
      </c>
      <c r="M18" s="14">
        <f>'10'!AV18</f>
        <v>0.49610277367876343</v>
      </c>
      <c r="N18" s="14">
        <f>'9'!BD18</f>
        <v>0.50833018806089703</v>
      </c>
      <c r="O18" s="14">
        <f>'10'!BD18</f>
        <v>0.53292951246231668</v>
      </c>
      <c r="P18" s="14">
        <f>'9'!BL18</f>
        <v>0.51876205779636109</v>
      </c>
      <c r="Q18" s="14">
        <f>'10'!BL18</f>
        <v>0.53893917162587224</v>
      </c>
      <c r="R18" s="14">
        <f>'9'!BT18</f>
        <v>0.44694427993867519</v>
      </c>
      <c r="S18" s="14">
        <f>'10'!BT18</f>
        <v>0.48281881564389212</v>
      </c>
      <c r="T18" s="14">
        <f>'9'!CB18</f>
        <v>0.4799171773029921</v>
      </c>
      <c r="U18" s="14">
        <f>'10'!CB18</f>
        <v>0.5054684880270679</v>
      </c>
      <c r="V18" s="14">
        <f>'9'!CJ18</f>
        <v>0.54161015461483841</v>
      </c>
      <c r="W18" s="14">
        <f>'10'!CJ18</f>
        <v>0.55478614733236886</v>
      </c>
      <c r="X18" s="14">
        <f>'9'!CR18</f>
        <v>0.39071413014297962</v>
      </c>
      <c r="Y18" s="14">
        <f>'10'!CR18</f>
        <v>0.41207344008941921</v>
      </c>
      <c r="Z18" s="14">
        <f>'9'!CZ18</f>
        <v>0.46032788619124776</v>
      </c>
      <c r="AA18" s="14">
        <f>'10'!CZ18</f>
        <v>0.48220881158644546</v>
      </c>
      <c r="AB18" s="14">
        <f>'9'!DH18</f>
        <v>0.41974009867142847</v>
      </c>
      <c r="AC18" s="14">
        <f>'10'!DH18</f>
        <v>0.4298206639814981</v>
      </c>
      <c r="AD18" s="14">
        <f>'9'!DP18</f>
        <v>0.35356969312471609</v>
      </c>
      <c r="AE18" s="14">
        <f>'10'!DP18</f>
        <v>0.3884434482918851</v>
      </c>
    </row>
    <row r="19" spans="1:31">
      <c r="A19" s="6">
        <v>1995</v>
      </c>
      <c r="B19" s="14">
        <f>'9'!H19</f>
        <v>0.46307884120856246</v>
      </c>
      <c r="C19" s="14">
        <f>'10'!H19</f>
        <v>0.47982631221520444</v>
      </c>
      <c r="D19" s="14">
        <f>'9'!P19</f>
        <v>0.40653058023970678</v>
      </c>
      <c r="E19" s="14">
        <f>'10'!P19</f>
        <v>0.41912585110956407</v>
      </c>
      <c r="F19" s="14">
        <f>'9'!X19</f>
        <v>0.53445132561931508</v>
      </c>
      <c r="G19" s="14">
        <f>'10'!X19</f>
        <v>0.56672470832657118</v>
      </c>
      <c r="H19" s="14">
        <f>'9'!AF19</f>
        <v>0.42148644600855534</v>
      </c>
      <c r="I19" s="14">
        <f>'10'!AF19</f>
        <v>0.44158327363497363</v>
      </c>
      <c r="J19" s="14">
        <f>'9'!AN19</f>
        <v>0.55644530483572596</v>
      </c>
      <c r="K19" s="14">
        <f>'10'!AN19</f>
        <v>0.57472743941888238</v>
      </c>
      <c r="L19" s="14">
        <f>'9'!AV19</f>
        <v>0.51021780134849837</v>
      </c>
      <c r="M19" s="14">
        <f>'10'!AV19</f>
        <v>0.50795523187083225</v>
      </c>
      <c r="N19" s="14">
        <f>'9'!BD19</f>
        <v>0.51625390175495234</v>
      </c>
      <c r="O19" s="14">
        <f>'10'!BD19</f>
        <v>0.54109859782508052</v>
      </c>
      <c r="P19" s="14">
        <f>'9'!BL19</f>
        <v>0.46829965893135117</v>
      </c>
      <c r="Q19" s="14">
        <f>'10'!BL19</f>
        <v>0.49074414925919552</v>
      </c>
      <c r="R19" s="14">
        <f>'9'!BT19</f>
        <v>0.4545811235877999</v>
      </c>
      <c r="S19" s="14">
        <f>'10'!BT19</f>
        <v>0.48972945912662136</v>
      </c>
      <c r="T19" s="14">
        <f>'9'!CB19</f>
        <v>0.5203439052940384</v>
      </c>
      <c r="U19" s="14">
        <f>'10'!CB19</f>
        <v>0.54256772713566026</v>
      </c>
      <c r="V19" s="14">
        <f>'9'!CJ19</f>
        <v>0.54453409739454806</v>
      </c>
      <c r="W19" s="14">
        <f>'10'!CJ19</f>
        <v>0.55755534487576042</v>
      </c>
      <c r="X19" s="14">
        <f>'9'!CR19</f>
        <v>0.38730227178482396</v>
      </c>
      <c r="Y19" s="14">
        <f>'10'!CR19</f>
        <v>0.40830855747958122</v>
      </c>
      <c r="Z19" s="14">
        <f>'9'!CZ19</f>
        <v>0.46227206915888097</v>
      </c>
      <c r="AA19" s="14">
        <f>'10'!CZ19</f>
        <v>0.48326526644803286</v>
      </c>
      <c r="AB19" s="14">
        <f>'9'!DH19</f>
        <v>0.45652450269412287</v>
      </c>
      <c r="AC19" s="14">
        <f>'10'!DH19</f>
        <v>0.46934994927235146</v>
      </c>
      <c r="AD19" s="14">
        <f>'9'!DP19</f>
        <v>0.38194604790956527</v>
      </c>
      <c r="AE19" s="14">
        <f>'10'!DP19</f>
        <v>0.41719919183259235</v>
      </c>
    </row>
    <row r="20" spans="1:31">
      <c r="A20" s="6">
        <v>1996</v>
      </c>
      <c r="B20" s="14">
        <f>'9'!H20</f>
        <v>0.46314826640372642</v>
      </c>
      <c r="C20" s="14">
        <f>'10'!H20</f>
        <v>0.47764079954273164</v>
      </c>
      <c r="D20" s="14">
        <f>'9'!P20</f>
        <v>0.41654638052883619</v>
      </c>
      <c r="E20" s="14">
        <f>'10'!P20</f>
        <v>0.42991031828737114</v>
      </c>
      <c r="F20" s="14">
        <f>'9'!X20</f>
        <v>0.55064888950091595</v>
      </c>
      <c r="G20" s="14">
        <f>'10'!X20</f>
        <v>0.58484526477402743</v>
      </c>
      <c r="H20" s="14">
        <f>'9'!AF20</f>
        <v>0.41301528490289646</v>
      </c>
      <c r="I20" s="14">
        <f>'10'!AF20</f>
        <v>0.43183050412921431</v>
      </c>
      <c r="J20" s="14">
        <f>'9'!AN20</f>
        <v>0.5644993465741186</v>
      </c>
      <c r="K20" s="14">
        <f>'10'!AN20</f>
        <v>0.5838068638768914</v>
      </c>
      <c r="L20" s="14">
        <f>'9'!AV20</f>
        <v>0.52192860918094119</v>
      </c>
      <c r="M20" s="14">
        <f>'10'!AV20</f>
        <v>0.52167179775533512</v>
      </c>
      <c r="N20" s="14">
        <f>'9'!BD20</f>
        <v>0.52251946272833449</v>
      </c>
      <c r="O20" s="14">
        <f>'10'!BD20</f>
        <v>0.54881501410906974</v>
      </c>
      <c r="P20" s="14">
        <f>'9'!BL20</f>
        <v>0.51733887364484343</v>
      </c>
      <c r="Q20" s="14">
        <f>'10'!BL20</f>
        <v>0.54162193078006671</v>
      </c>
      <c r="R20" s="14">
        <f>'9'!BT20</f>
        <v>0.46411251507848372</v>
      </c>
      <c r="S20" s="14">
        <f>'10'!BT20</f>
        <v>0.49830624415336511</v>
      </c>
      <c r="T20" s="14">
        <f>'9'!CB20</f>
        <v>0.52288901971699187</v>
      </c>
      <c r="U20" s="14">
        <f>'10'!CB20</f>
        <v>0.54624556779708788</v>
      </c>
      <c r="V20" s="14">
        <f>'9'!CJ20</f>
        <v>0.55353826251372129</v>
      </c>
      <c r="W20" s="14">
        <f>'10'!CJ20</f>
        <v>0.57037221320599629</v>
      </c>
      <c r="X20" s="14">
        <f>'9'!CR20</f>
        <v>0.38046026088594576</v>
      </c>
      <c r="Y20" s="14">
        <f>'10'!CR20</f>
        <v>0.40089916709173912</v>
      </c>
      <c r="Z20" s="14">
        <f>'9'!CZ20</f>
        <v>0.4694664656906371</v>
      </c>
      <c r="AA20" s="14">
        <f>'10'!CZ20</f>
        <v>0.49148045496746051</v>
      </c>
      <c r="AB20" s="14">
        <f>'9'!DH20</f>
        <v>0.46229653819837091</v>
      </c>
      <c r="AC20" s="14">
        <f>'10'!DH20</f>
        <v>0.47704211153321674</v>
      </c>
      <c r="AD20" s="14">
        <f>'9'!DP20</f>
        <v>0.39367483627670208</v>
      </c>
      <c r="AE20" s="14">
        <f>'10'!DP20</f>
        <v>0.43123406645455553</v>
      </c>
    </row>
    <row r="21" spans="1:31">
      <c r="A21" s="6">
        <v>1997</v>
      </c>
      <c r="B21" s="14">
        <f>'9'!H21</f>
        <v>0.47734484831321777</v>
      </c>
      <c r="C21" s="14">
        <f>'10'!H21</f>
        <v>0.49360867450799117</v>
      </c>
      <c r="D21" s="14">
        <f>'9'!P21</f>
        <v>0.43451403045656911</v>
      </c>
      <c r="E21" s="14">
        <f>'10'!P21</f>
        <v>0.44967734431428569</v>
      </c>
      <c r="F21" s="14">
        <f>'9'!X21</f>
        <v>0.56080146366925099</v>
      </c>
      <c r="G21" s="14">
        <f>'10'!X21</f>
        <v>0.59344946208549409</v>
      </c>
      <c r="H21" s="14">
        <f>'9'!AF21</f>
        <v>0.4165347101877121</v>
      </c>
      <c r="I21" s="14">
        <f>'10'!AF21</f>
        <v>0.43551802712279769</v>
      </c>
      <c r="J21" s="14">
        <f>'9'!AN21</f>
        <v>0.57157696250454326</v>
      </c>
      <c r="K21" s="14">
        <f>'10'!AN21</f>
        <v>0.59197511881350495</v>
      </c>
      <c r="L21" s="14">
        <f>'9'!AV21</f>
        <v>0.52930201925469422</v>
      </c>
      <c r="M21" s="14">
        <f>'10'!AV21</f>
        <v>0.53096482248262167</v>
      </c>
      <c r="N21" s="14">
        <f>'9'!BD21</f>
        <v>0.52343359631665809</v>
      </c>
      <c r="O21" s="14">
        <f>'10'!BD21</f>
        <v>0.54960612954320287</v>
      </c>
      <c r="P21" s="14">
        <f>'9'!BL21</f>
        <v>0.54769564225429312</v>
      </c>
      <c r="Q21" s="14">
        <f>'10'!BL21</f>
        <v>0.57226882182431305</v>
      </c>
      <c r="R21" s="14">
        <f>'9'!BT21</f>
        <v>0.46742801067586526</v>
      </c>
      <c r="S21" s="14">
        <f>'10'!BT21</f>
        <v>0.50400753329019377</v>
      </c>
      <c r="T21" s="14">
        <f>'9'!CB21</f>
        <v>0.57943365713949624</v>
      </c>
      <c r="U21" s="14">
        <f>'10'!CB21</f>
        <v>0.60586804465455624</v>
      </c>
      <c r="V21" s="14">
        <f>'9'!CJ21</f>
        <v>0.55974220412432651</v>
      </c>
      <c r="W21" s="14">
        <f>'10'!CJ21</f>
        <v>0.5764233867836478</v>
      </c>
      <c r="X21" s="14">
        <f>'9'!CR21</f>
        <v>0.37316694029743791</v>
      </c>
      <c r="Y21" s="14">
        <f>'10'!CR21</f>
        <v>0.39431429678948487</v>
      </c>
      <c r="Z21" s="14">
        <f>'9'!CZ21</f>
        <v>0.47982985414790036</v>
      </c>
      <c r="AA21" s="14">
        <f>'10'!CZ21</f>
        <v>0.50304111625212267</v>
      </c>
      <c r="AB21" s="14">
        <f>'9'!DH21</f>
        <v>0.48045962493668737</v>
      </c>
      <c r="AC21" s="14">
        <f>'10'!DH21</f>
        <v>0.49720388583311859</v>
      </c>
      <c r="AD21" s="14">
        <f>'9'!DP21</f>
        <v>0.39871509985701536</v>
      </c>
      <c r="AE21" s="14">
        <f>'10'!DP21</f>
        <v>0.43914837400096696</v>
      </c>
    </row>
    <row r="22" spans="1:31">
      <c r="A22" s="6">
        <v>1998</v>
      </c>
      <c r="B22" s="14">
        <f>'9'!H22</f>
        <v>0.47412356078642953</v>
      </c>
      <c r="C22" s="14">
        <f>'10'!H22</f>
        <v>0.48818305527251188</v>
      </c>
      <c r="D22" s="14">
        <f>'9'!P22</f>
        <v>0.45024410211444177</v>
      </c>
      <c r="E22" s="14">
        <f>'10'!P22</f>
        <v>0.46919503348066527</v>
      </c>
      <c r="F22" s="14">
        <f>'9'!X22</f>
        <v>0.56939923771183321</v>
      </c>
      <c r="G22" s="14">
        <f>'10'!X22</f>
        <v>0.6015101085350516</v>
      </c>
      <c r="H22" s="14">
        <f>'9'!AF22</f>
        <v>0.42156138402376697</v>
      </c>
      <c r="I22" s="14">
        <f>'10'!AF22</f>
        <v>0.44086651775395869</v>
      </c>
      <c r="J22" s="14">
        <f>'9'!AN22</f>
        <v>0.57829380721934887</v>
      </c>
      <c r="K22" s="14">
        <f>'10'!AN22</f>
        <v>0.60132759600004293</v>
      </c>
      <c r="L22" s="14">
        <f>'9'!AV22</f>
        <v>0.52983523895898033</v>
      </c>
      <c r="M22" s="14">
        <f>'10'!AV22</f>
        <v>0.53743532473003286</v>
      </c>
      <c r="N22" s="14">
        <f>'9'!BD22</f>
        <v>0.53873025062646851</v>
      </c>
      <c r="O22" s="14">
        <f>'10'!BD22</f>
        <v>0.56725815296069582</v>
      </c>
      <c r="P22" s="14">
        <f>'9'!BL22</f>
        <v>0.55454254276010495</v>
      </c>
      <c r="Q22" s="14">
        <f>'10'!BL22</f>
        <v>0.58025326612728578</v>
      </c>
      <c r="R22" s="14">
        <f>'9'!BT22</f>
        <v>0.4861860455958954</v>
      </c>
      <c r="S22" s="14">
        <f>'10'!BT22</f>
        <v>0.52414381708913704</v>
      </c>
      <c r="T22" s="14">
        <f>'9'!CB22</f>
        <v>0.5807703241633857</v>
      </c>
      <c r="U22" s="14">
        <f>'10'!CB22</f>
        <v>0.61206865438589608</v>
      </c>
      <c r="V22" s="14">
        <f>'9'!CJ22</f>
        <v>0.57057278547477774</v>
      </c>
      <c r="W22" s="14">
        <f>'10'!CJ22</f>
        <v>0.58713838521926986</v>
      </c>
      <c r="X22" s="14">
        <f>'9'!CR22</f>
        <v>0.40198877938992011</v>
      </c>
      <c r="Y22" s="14">
        <f>'10'!CR22</f>
        <v>0.42480603490430285</v>
      </c>
      <c r="Z22" s="14">
        <f>'9'!CZ22</f>
        <v>0.49498880403134371</v>
      </c>
      <c r="AA22" s="14">
        <f>'10'!CZ22</f>
        <v>0.52176635162573437</v>
      </c>
      <c r="AB22" s="14">
        <f>'9'!DH22</f>
        <v>0.46153238433231969</v>
      </c>
      <c r="AC22" s="14">
        <f>'10'!DH22</f>
        <v>0.48188263523225572</v>
      </c>
      <c r="AD22" s="14">
        <f>'9'!DP22</f>
        <v>0.40622947656522967</v>
      </c>
      <c r="AE22" s="14">
        <f>'10'!DP22</f>
        <v>0.45081873884242485</v>
      </c>
    </row>
    <row r="23" spans="1:31">
      <c r="A23" s="6">
        <v>1999</v>
      </c>
      <c r="B23" s="14">
        <f>'9'!H23</f>
        <v>0.49532063224050704</v>
      </c>
      <c r="C23" s="14">
        <f>'10'!H23</f>
        <v>0.50881990524394571</v>
      </c>
      <c r="D23" s="14">
        <f>'9'!P23</f>
        <v>0.46560180407487595</v>
      </c>
      <c r="E23" s="14">
        <f>'10'!P23</f>
        <v>0.48611584289316434</v>
      </c>
      <c r="F23" s="14">
        <f>'9'!X23</f>
        <v>0.5685908360464127</v>
      </c>
      <c r="G23" s="14">
        <f>'10'!X23</f>
        <v>0.59939105177751451</v>
      </c>
      <c r="H23" s="14">
        <f>'9'!AF23</f>
        <v>0.43134127550231327</v>
      </c>
      <c r="I23" s="14">
        <f>'10'!AF23</f>
        <v>0.45122290567644846</v>
      </c>
      <c r="J23" s="14">
        <f>'9'!AN23</f>
        <v>0.58075857753600169</v>
      </c>
      <c r="K23" s="14">
        <f>'10'!AN23</f>
        <v>0.60009412054115985</v>
      </c>
      <c r="L23" s="14">
        <f>'9'!AV23</f>
        <v>0.52008530217786098</v>
      </c>
      <c r="M23" s="14">
        <f>'10'!AV23</f>
        <v>0.53701540301434647</v>
      </c>
      <c r="N23" s="14">
        <f>'9'!BD23</f>
        <v>0.54331726900326482</v>
      </c>
      <c r="O23" s="14">
        <f>'10'!BD23</f>
        <v>0.57473233519920919</v>
      </c>
      <c r="P23" s="14">
        <f>'9'!BL23</f>
        <v>0.56842035455491957</v>
      </c>
      <c r="Q23" s="14">
        <f>'10'!BL23</f>
        <v>0.5969952877705974</v>
      </c>
      <c r="R23" s="14">
        <f>'9'!BT23</f>
        <v>0.50683374363147393</v>
      </c>
      <c r="S23" s="14">
        <f>'10'!BT23</f>
        <v>0.5462775601893054</v>
      </c>
      <c r="T23" s="14">
        <f>'9'!CB23</f>
        <v>0.57906522737271138</v>
      </c>
      <c r="U23" s="14">
        <f>'10'!CB23</f>
        <v>0.61457872743572417</v>
      </c>
      <c r="V23" s="14">
        <f>'9'!CJ23</f>
        <v>0.57977119175410829</v>
      </c>
      <c r="W23" s="14">
        <f>'10'!CJ23</f>
        <v>0.59746541751057614</v>
      </c>
      <c r="X23" s="14">
        <f>'9'!CR23</f>
        <v>0.43940379894899506</v>
      </c>
      <c r="Y23" s="14">
        <f>'10'!CR23</f>
        <v>0.4639304645878265</v>
      </c>
      <c r="Z23" s="14">
        <f>'9'!CZ23</f>
        <v>0.50834874460369384</v>
      </c>
      <c r="AA23" s="14">
        <f>'10'!CZ23</f>
        <v>0.53724297125673148</v>
      </c>
      <c r="AB23" s="14">
        <f>'9'!DH23</f>
        <v>0.47473651425931107</v>
      </c>
      <c r="AC23" s="14">
        <f>'10'!DH23</f>
        <v>0.49885127234651544</v>
      </c>
      <c r="AD23" s="14">
        <f>'9'!DP23</f>
        <v>0.42559997026088847</v>
      </c>
      <c r="AE23" s="14">
        <f>'10'!DP23</f>
        <v>0.4743000476557937</v>
      </c>
    </row>
    <row r="24" spans="1:31">
      <c r="A24" s="6">
        <v>2000</v>
      </c>
      <c r="B24" s="14">
        <f>'9'!H24</f>
        <v>0.51473498807299634</v>
      </c>
      <c r="C24" s="14">
        <f>'10'!H24</f>
        <v>0.52991542705701522</v>
      </c>
      <c r="D24" s="14">
        <f>'9'!P24</f>
        <v>0.47438370705643784</v>
      </c>
      <c r="E24" s="14">
        <f>'10'!P24</f>
        <v>0.49510636085759263</v>
      </c>
      <c r="F24" s="14">
        <f>'9'!X24</f>
        <v>0.57888999045403577</v>
      </c>
      <c r="G24" s="14">
        <f>'10'!X24</f>
        <v>0.61170107040244914</v>
      </c>
      <c r="H24" s="14">
        <f>'9'!AF24</f>
        <v>0.44310064815276695</v>
      </c>
      <c r="I24" s="14">
        <f>'10'!AF24</f>
        <v>0.46451497853166296</v>
      </c>
      <c r="J24" s="14">
        <f>'9'!AN24</f>
        <v>0.58730932697471672</v>
      </c>
      <c r="K24" s="14">
        <f>'10'!AN24</f>
        <v>0.60718445091401374</v>
      </c>
      <c r="L24" s="14">
        <f>'9'!AV24</f>
        <v>0.53687148113294114</v>
      </c>
      <c r="M24" s="14">
        <f>'10'!AV24</f>
        <v>0.55112303622180037</v>
      </c>
      <c r="N24" s="14">
        <f>'9'!BD24</f>
        <v>0.56365480397600165</v>
      </c>
      <c r="O24" s="14">
        <f>'10'!BD24</f>
        <v>0.5992831831735892</v>
      </c>
      <c r="P24" s="14">
        <f>'9'!BL24</f>
        <v>0.5844352908065531</v>
      </c>
      <c r="Q24" s="14">
        <f>'10'!BL24</f>
        <v>0.61573180671209671</v>
      </c>
      <c r="R24" s="14">
        <f>'9'!BT24</f>
        <v>0.51342165582316945</v>
      </c>
      <c r="S24" s="14">
        <f>'10'!BT24</f>
        <v>0.55532928160087924</v>
      </c>
      <c r="T24" s="14">
        <f>'9'!CB24</f>
        <v>0.58638121934014276</v>
      </c>
      <c r="U24" s="14">
        <f>'10'!CB24</f>
        <v>0.62660398892155289</v>
      </c>
      <c r="V24" s="14">
        <f>'9'!CJ24</f>
        <v>0.59310613221383834</v>
      </c>
      <c r="W24" s="14">
        <f>'10'!CJ24</f>
        <v>0.61210193702874927</v>
      </c>
      <c r="X24" s="14">
        <f>'9'!CR24</f>
        <v>0.46712358991079905</v>
      </c>
      <c r="Y24" s="14">
        <f>'10'!CR24</f>
        <v>0.49269177034592615</v>
      </c>
      <c r="Z24" s="14">
        <f>'9'!CZ24</f>
        <v>0.5210544700487868</v>
      </c>
      <c r="AA24" s="14">
        <f>'10'!CZ24</f>
        <v>0.55153907698560722</v>
      </c>
      <c r="AB24" s="14">
        <f>'9'!DH24</f>
        <v>0.48838579573643259</v>
      </c>
      <c r="AC24" s="14">
        <f>'10'!DH24</f>
        <v>0.51588076132093486</v>
      </c>
      <c r="AD24" s="14">
        <f>'9'!DP24</f>
        <v>0.43672673890559099</v>
      </c>
      <c r="AE24" s="14">
        <f>'10'!DP24</f>
        <v>0.48967234975312968</v>
      </c>
    </row>
    <row r="25" spans="1:31">
      <c r="A25" s="6">
        <v>2001</v>
      </c>
      <c r="B25" s="14">
        <f>'9'!H25</f>
        <v>0.52707648409534558</v>
      </c>
      <c r="C25" s="14">
        <f>'10'!H25</f>
        <v>0.54194694109389419</v>
      </c>
      <c r="D25" s="14">
        <f>'9'!P25</f>
        <v>0.48474175259637997</v>
      </c>
      <c r="E25" s="14">
        <f>'10'!P25</f>
        <v>0.50747405035955073</v>
      </c>
      <c r="F25" s="14">
        <f>'9'!X25</f>
        <v>0.59658998737089619</v>
      </c>
      <c r="G25" s="14">
        <f>'10'!X25</f>
        <v>0.63136412115301155</v>
      </c>
      <c r="H25" s="14">
        <f>'9'!AF25</f>
        <v>0.4472184043960612</v>
      </c>
      <c r="I25" s="14">
        <f>'10'!AF25</f>
        <v>0.46996931513044593</v>
      </c>
      <c r="J25" s="14">
        <f>'9'!AN25</f>
        <v>0.5981390465347598</v>
      </c>
      <c r="K25" s="14">
        <f>'10'!AN25</f>
        <v>0.61469723010927613</v>
      </c>
      <c r="L25" s="14">
        <f>'9'!AV25</f>
        <v>0.55132889906536686</v>
      </c>
      <c r="M25" s="14">
        <f>'10'!AV25</f>
        <v>0.56092366120236448</v>
      </c>
      <c r="N25" s="14">
        <f>'9'!BD25</f>
        <v>0.58509149941911498</v>
      </c>
      <c r="O25" s="14">
        <f>'10'!BD25</f>
        <v>0.62102783667055084</v>
      </c>
      <c r="P25" s="14">
        <f>'9'!BL25</f>
        <v>0.5915198466737388</v>
      </c>
      <c r="Q25" s="14">
        <f>'10'!BL25</f>
        <v>0.62386290419260904</v>
      </c>
      <c r="R25" s="14">
        <f>'9'!BT25</f>
        <v>0.51483542616364264</v>
      </c>
      <c r="S25" s="14">
        <f>'10'!BT25</f>
        <v>0.55610498045289836</v>
      </c>
      <c r="T25" s="14">
        <f>'9'!CB25</f>
        <v>0.59287617078940624</v>
      </c>
      <c r="U25" s="14">
        <f>'10'!CB25</f>
        <v>0.63407255379134964</v>
      </c>
      <c r="V25" s="14">
        <f>'9'!CJ25</f>
        <v>0.61868738646195354</v>
      </c>
      <c r="W25" s="14">
        <f>'10'!CJ25</f>
        <v>0.63908232704561285</v>
      </c>
      <c r="X25" s="14">
        <f>'9'!CR25</f>
        <v>0.46709905774557742</v>
      </c>
      <c r="Y25" s="14">
        <f>'10'!CR25</f>
        <v>0.49422030441430642</v>
      </c>
      <c r="Z25" s="14">
        <f>'9'!CZ25</f>
        <v>0.54255721472102003</v>
      </c>
      <c r="AA25" s="14">
        <f>'10'!CZ25</f>
        <v>0.57154998900343168</v>
      </c>
      <c r="AB25" s="14">
        <f>'9'!DH25</f>
        <v>0.49613219264333458</v>
      </c>
      <c r="AC25" s="14">
        <f>'10'!DH25</f>
        <v>0.52732629724742353</v>
      </c>
      <c r="AD25" s="14">
        <f>'9'!DP25</f>
        <v>0.4436663680173471</v>
      </c>
      <c r="AE25" s="14">
        <f>'10'!DP25</f>
        <v>0.49956090542932557</v>
      </c>
    </row>
    <row r="26" spans="1:31">
      <c r="A26" s="6">
        <v>2002</v>
      </c>
      <c r="B26" s="14">
        <f>'9'!H26</f>
        <v>0.54414761891656216</v>
      </c>
      <c r="C26" s="14">
        <f>'10'!H26</f>
        <v>0.55832000600283216</v>
      </c>
      <c r="D26" s="14">
        <f>'9'!P26</f>
        <v>0.49518794834388963</v>
      </c>
      <c r="E26" s="14">
        <f>'10'!P26</f>
        <v>0.52056881344909312</v>
      </c>
      <c r="F26" s="14">
        <f>'9'!X26</f>
        <v>0.60257603389116721</v>
      </c>
      <c r="G26" s="14">
        <f>'10'!X26</f>
        <v>0.63716449950064302</v>
      </c>
      <c r="H26" s="14">
        <f>'9'!AF26</f>
        <v>0.44615149452186509</v>
      </c>
      <c r="I26" s="14">
        <f>'10'!AF26</f>
        <v>0.47010732738992966</v>
      </c>
      <c r="J26" s="14">
        <f>'9'!AN26</f>
        <v>0.60824304452085554</v>
      </c>
      <c r="K26" s="14">
        <f>'10'!AN26</f>
        <v>0.6268125059147347</v>
      </c>
      <c r="L26" s="14">
        <f>'9'!AV26</f>
        <v>0.56122593554238198</v>
      </c>
      <c r="M26" s="14">
        <f>'10'!AV26</f>
        <v>0.56875762135962926</v>
      </c>
      <c r="N26" s="14">
        <f>'9'!BD26</f>
        <v>0.59064394798394793</v>
      </c>
      <c r="O26" s="14">
        <f>'10'!BD26</f>
        <v>0.62888201787123377</v>
      </c>
      <c r="P26" s="14">
        <f>'9'!BL26</f>
        <v>0.58765489892810718</v>
      </c>
      <c r="Q26" s="14">
        <f>'10'!BL26</f>
        <v>0.62016311093635013</v>
      </c>
      <c r="R26" s="14">
        <f>'9'!BT26</f>
        <v>0.51493581205415728</v>
      </c>
      <c r="S26" s="14">
        <f>'10'!BT26</f>
        <v>0.5551795601909022</v>
      </c>
      <c r="T26" s="14">
        <f>'9'!CB26</f>
        <v>0.59376567754828191</v>
      </c>
      <c r="U26" s="14">
        <f>'10'!CB26</f>
        <v>0.63779436716579452</v>
      </c>
      <c r="V26" s="14">
        <f>'9'!CJ26</f>
        <v>0.63479536132127412</v>
      </c>
      <c r="W26" s="14">
        <f>'10'!CJ26</f>
        <v>0.6567447834538428</v>
      </c>
      <c r="X26" s="14">
        <f>'9'!CR26</f>
        <v>0.47200313903240454</v>
      </c>
      <c r="Y26" s="14">
        <f>'10'!CR26</f>
        <v>0.49814441242298346</v>
      </c>
      <c r="Z26" s="14">
        <f>'9'!CZ26</f>
        <v>0.54606960459652976</v>
      </c>
      <c r="AA26" s="14">
        <f>'10'!CZ26</f>
        <v>0.57786191884507232</v>
      </c>
      <c r="AB26" s="14">
        <f>'9'!DH26</f>
        <v>0.5086090191596595</v>
      </c>
      <c r="AC26" s="14">
        <f>'10'!DH26</f>
        <v>0.54370564556189704</v>
      </c>
      <c r="AD26" s="14">
        <f>'9'!DP26</f>
        <v>0.43187376681952899</v>
      </c>
      <c r="AE26" s="14">
        <f>'10'!DP26</f>
        <v>0.49038518998767178</v>
      </c>
    </row>
    <row r="27" spans="1:31">
      <c r="A27" s="6">
        <v>2003</v>
      </c>
      <c r="B27" s="14">
        <f>'9'!H27</f>
        <v>0.53107295361884033</v>
      </c>
      <c r="C27" s="14">
        <f>'10'!H27</f>
        <v>0.54870527634214006</v>
      </c>
      <c r="D27" s="14">
        <f>'9'!P27</f>
        <v>0.50023592600399891</v>
      </c>
      <c r="E27" s="14">
        <f>'10'!P27</f>
        <v>0.53017985500340759</v>
      </c>
      <c r="F27" s="14">
        <f>'9'!X27</f>
        <v>0.56569474369844208</v>
      </c>
      <c r="G27" s="14">
        <f>'10'!X27</f>
        <v>0.59928474766539508</v>
      </c>
      <c r="H27" s="14">
        <f>'9'!AF27</f>
        <v>0.45360867642781844</v>
      </c>
      <c r="I27" s="14">
        <f>'10'!AF27</f>
        <v>0.4790899965681692</v>
      </c>
      <c r="J27" s="14">
        <f>'9'!AN27</f>
        <v>0.58166441975804484</v>
      </c>
      <c r="K27" s="14">
        <f>'10'!AN27</f>
        <v>0.59851055860530311</v>
      </c>
      <c r="L27" s="14">
        <f>'9'!AV27</f>
        <v>0.56847683554537165</v>
      </c>
      <c r="M27" s="14">
        <f>'10'!AV27</f>
        <v>0.57826914555368103</v>
      </c>
      <c r="N27" s="14">
        <f>'9'!BD27</f>
        <v>0.58762287028819493</v>
      </c>
      <c r="O27" s="14">
        <f>'10'!BD27</f>
        <v>0.62573272771039878</v>
      </c>
      <c r="P27" s="14">
        <f>'9'!BL27</f>
        <v>0.58666666353349761</v>
      </c>
      <c r="Q27" s="14">
        <f>'10'!BL27</f>
        <v>0.61878829885148146</v>
      </c>
      <c r="R27" s="14">
        <f>'9'!BT27</f>
        <v>0.51495677299338583</v>
      </c>
      <c r="S27" s="14">
        <f>'10'!BT27</f>
        <v>0.55445766459286916</v>
      </c>
      <c r="T27" s="14">
        <f>'9'!CB27</f>
        <v>0.59833038174198194</v>
      </c>
      <c r="U27" s="14">
        <f>'10'!CB27</f>
        <v>0.64186184590279627</v>
      </c>
      <c r="V27" s="14">
        <f>'9'!CJ27</f>
        <v>0.65273500596642298</v>
      </c>
      <c r="W27" s="14">
        <f>'10'!CJ27</f>
        <v>0.67562211886514567</v>
      </c>
      <c r="X27" s="14">
        <f>'9'!CR27</f>
        <v>0.46460542518803666</v>
      </c>
      <c r="Y27" s="14">
        <f>'10'!CR27</f>
        <v>0.48984115839885489</v>
      </c>
      <c r="Z27" s="14">
        <f>'9'!CZ27</f>
        <v>0.55472800630040298</v>
      </c>
      <c r="AA27" s="14">
        <f>'10'!CZ27</f>
        <v>0.5895827049613328</v>
      </c>
      <c r="AB27" s="14">
        <f>'9'!DH27</f>
        <v>0.51788464347648011</v>
      </c>
      <c r="AC27" s="14">
        <f>'10'!DH27</f>
        <v>0.55628217882091002</v>
      </c>
      <c r="AD27" s="14">
        <f>'9'!DP27</f>
        <v>0.42925860159900442</v>
      </c>
      <c r="AE27" s="14">
        <f>'10'!DP27</f>
        <v>0.49070672509864288</v>
      </c>
    </row>
    <row r="28" spans="1:31">
      <c r="A28" s="6">
        <v>2004</v>
      </c>
      <c r="B28" s="14">
        <f>'9'!H28</f>
        <v>0.5396285298641903</v>
      </c>
      <c r="C28" s="14">
        <f>'10'!H28</f>
        <v>0.55713072667691832</v>
      </c>
      <c r="D28" s="14">
        <f>'9'!P28</f>
        <v>0.51301542666205846</v>
      </c>
      <c r="E28" s="14">
        <f>'10'!P28</f>
        <v>0.54585199254027605</v>
      </c>
      <c r="F28" s="14">
        <f>'9'!X28</f>
        <v>0.58131604492793754</v>
      </c>
      <c r="G28" s="14">
        <f>'10'!X28</f>
        <v>0.61595051510599874</v>
      </c>
      <c r="H28" s="14">
        <f>'9'!AF28</f>
        <v>0.4565154249376509</v>
      </c>
      <c r="I28" s="14">
        <f>'10'!AF28</f>
        <v>0.48265781845083378</v>
      </c>
      <c r="J28" s="14">
        <f>'9'!AN28</f>
        <v>0.6026969603548975</v>
      </c>
      <c r="K28" s="14">
        <f>'10'!AN28</f>
        <v>0.62184643492996394</v>
      </c>
      <c r="L28" s="14">
        <f>'9'!AV28</f>
        <v>0.57965061090574921</v>
      </c>
      <c r="M28" s="14">
        <f>'10'!AV28</f>
        <v>0.58927134626284527</v>
      </c>
      <c r="N28" s="14">
        <f>'9'!BD28</f>
        <v>0.58425774001475872</v>
      </c>
      <c r="O28" s="14">
        <f>'10'!BD28</f>
        <v>0.6238092062812397</v>
      </c>
      <c r="P28" s="14">
        <f>'9'!BL28</f>
        <v>0.58501276126133073</v>
      </c>
      <c r="Q28" s="14">
        <f>'10'!BL28</f>
        <v>0.61660552633893806</v>
      </c>
      <c r="R28" s="14">
        <f>'9'!BT28</f>
        <v>0.51716996622902811</v>
      </c>
      <c r="S28" s="14">
        <f>'10'!BT28</f>
        <v>0.55614410267635928</v>
      </c>
      <c r="T28" s="14">
        <f>'9'!CB28</f>
        <v>0.59570830974775124</v>
      </c>
      <c r="U28" s="14">
        <f>'10'!CB28</f>
        <v>0.63654963868313585</v>
      </c>
      <c r="V28" s="14">
        <f>'9'!CJ28</f>
        <v>0.66585739980907444</v>
      </c>
      <c r="W28" s="14">
        <f>'10'!CJ28</f>
        <v>0.68941558769617473</v>
      </c>
      <c r="X28" s="14">
        <f>'9'!CR28</f>
        <v>0.46628202607206681</v>
      </c>
      <c r="Y28" s="14">
        <f>'10'!CR28</f>
        <v>0.49409424939767477</v>
      </c>
      <c r="Z28" s="14">
        <f>'9'!CZ28</f>
        <v>0.55939306969898017</v>
      </c>
      <c r="AA28" s="14">
        <f>'10'!CZ28</f>
        <v>0.59629046005158926</v>
      </c>
      <c r="AB28" s="14">
        <f>'9'!DH28</f>
        <v>0.52387795060474529</v>
      </c>
      <c r="AC28" s="14">
        <f>'10'!DH28</f>
        <v>0.56683510944222215</v>
      </c>
      <c r="AD28" s="14">
        <f>'9'!DP28</f>
        <v>0.44784122733316523</v>
      </c>
      <c r="AE28" s="14">
        <f>'10'!DP28</f>
        <v>0.5138282924659705</v>
      </c>
    </row>
    <row r="29" spans="1:31">
      <c r="A29" s="6">
        <v>2005</v>
      </c>
      <c r="B29" s="14">
        <f>'9'!H29</f>
        <v>0.58948901565780798</v>
      </c>
      <c r="C29" s="14">
        <f>'10'!H29</f>
        <v>0.61077120929444439</v>
      </c>
      <c r="D29" s="14">
        <f>'9'!P29</f>
        <v>0.51991428907700898</v>
      </c>
      <c r="E29" s="14">
        <f>'10'!P29</f>
        <v>0.55323443695346519</v>
      </c>
      <c r="F29" s="14">
        <f>'9'!X29</f>
        <v>0.5998758735122327</v>
      </c>
      <c r="G29" s="14">
        <f>'10'!X29</f>
        <v>0.63362970042380273</v>
      </c>
      <c r="H29" s="14">
        <f>'9'!AF29</f>
        <v>0.47162486917385144</v>
      </c>
      <c r="I29" s="14">
        <f>'10'!AF29</f>
        <v>0.49912848326119408</v>
      </c>
      <c r="J29" s="14">
        <f>'9'!AN29</f>
        <v>0.60761982441330376</v>
      </c>
      <c r="K29" s="14">
        <f>'10'!AN29</f>
        <v>0.62759114040757669</v>
      </c>
      <c r="L29" s="14">
        <f>'9'!AV29</f>
        <v>0.58519018945819767</v>
      </c>
      <c r="M29" s="14">
        <f>'10'!AV29</f>
        <v>0.59670187472182612</v>
      </c>
      <c r="N29" s="14">
        <f>'9'!BD29</f>
        <v>0.59745244004641962</v>
      </c>
      <c r="O29" s="14">
        <f>'10'!BD29</f>
        <v>0.63817979198144958</v>
      </c>
      <c r="P29" s="14">
        <f>'9'!BL29</f>
        <v>0.58451974409314678</v>
      </c>
      <c r="Q29" s="14">
        <f>'10'!BL29</f>
        <v>0.61511891508672822</v>
      </c>
      <c r="R29" s="14">
        <f>'9'!BT29</f>
        <v>0.52503530746173177</v>
      </c>
      <c r="S29" s="14">
        <f>'10'!BT29</f>
        <v>0.56312181782812909</v>
      </c>
      <c r="T29" s="14">
        <f>'9'!CB29</f>
        <v>0.5992798156376471</v>
      </c>
      <c r="U29" s="14">
        <f>'10'!CB29</f>
        <v>0.64152383904512156</v>
      </c>
      <c r="V29" s="14">
        <f>'9'!CJ29</f>
        <v>0.66022405826388686</v>
      </c>
      <c r="W29" s="14">
        <f>'10'!CJ29</f>
        <v>0.68375257909069176</v>
      </c>
      <c r="X29" s="14">
        <f>'9'!CR29</f>
        <v>0.47123823323984421</v>
      </c>
      <c r="Y29" s="14">
        <f>'10'!CR29</f>
        <v>0.50076838071649532</v>
      </c>
      <c r="Z29" s="14">
        <f>'9'!CZ29</f>
        <v>0.56546456836862879</v>
      </c>
      <c r="AA29" s="14">
        <f>'10'!CZ29</f>
        <v>0.60064614338970834</v>
      </c>
      <c r="AB29" s="14">
        <f>'9'!DH29</f>
        <v>0.5277931898868411</v>
      </c>
      <c r="AC29" s="14">
        <f>'10'!DH29</f>
        <v>0.57188919540135397</v>
      </c>
      <c r="AD29" s="14">
        <f>'9'!DP29</f>
        <v>0.46125970473575495</v>
      </c>
      <c r="AE29" s="14">
        <f>'10'!DP29</f>
        <v>0.52961718950224357</v>
      </c>
    </row>
    <row r="30" spans="1:31">
      <c r="A30" s="6">
        <v>2006</v>
      </c>
      <c r="B30" s="14">
        <f>'9'!H30</f>
        <v>0.61460124537634298</v>
      </c>
      <c r="C30" s="14">
        <f>'10'!H30</f>
        <v>0.63681217407190149</v>
      </c>
      <c r="D30" s="14">
        <f>'9'!P30</f>
        <v>0.53760481755610723</v>
      </c>
      <c r="E30" s="14">
        <f>'10'!P30</f>
        <v>0.57470868048311807</v>
      </c>
      <c r="F30" s="14">
        <f>'9'!X30</f>
        <v>0.59803351622777035</v>
      </c>
      <c r="G30" s="14">
        <f>'10'!X30</f>
        <v>0.6311188843063722</v>
      </c>
      <c r="H30" s="14">
        <f>'9'!AF30</f>
        <v>0.48445034999812475</v>
      </c>
      <c r="I30" s="14">
        <f>'10'!AF30</f>
        <v>0.5127796237278136</v>
      </c>
      <c r="J30" s="14">
        <f>'9'!AN30</f>
        <v>0.61810504094813101</v>
      </c>
      <c r="K30" s="14">
        <f>'10'!AN30</f>
        <v>0.63989725474603687</v>
      </c>
      <c r="L30" s="14">
        <f>'9'!AV30</f>
        <v>0.5945337149494675</v>
      </c>
      <c r="M30" s="14">
        <f>'10'!AV30</f>
        <v>0.6088680790879597</v>
      </c>
      <c r="N30" s="14">
        <f>'9'!BD30</f>
        <v>0.60138070258128407</v>
      </c>
      <c r="O30" s="14">
        <f>'10'!BD30</f>
        <v>0.6443163604348332</v>
      </c>
      <c r="P30" s="14">
        <f>'9'!BL30</f>
        <v>0.57331146443973924</v>
      </c>
      <c r="Q30" s="14">
        <f>'10'!BL30</f>
        <v>0.60312161976228085</v>
      </c>
      <c r="R30" s="14">
        <f>'9'!BT30</f>
        <v>0.53300393025862791</v>
      </c>
      <c r="S30" s="14">
        <f>'10'!BT30</f>
        <v>0.5720350260134186</v>
      </c>
      <c r="T30" s="14">
        <f>'9'!CB30</f>
        <v>0.6337676057619035</v>
      </c>
      <c r="U30" s="14">
        <f>'10'!CB30</f>
        <v>0.67874563064780213</v>
      </c>
      <c r="V30" s="14">
        <f>'9'!CJ30</f>
        <v>0.66796201378149977</v>
      </c>
      <c r="W30" s="14">
        <f>'10'!CJ30</f>
        <v>0.69245920359301905</v>
      </c>
      <c r="X30" s="14">
        <f>'9'!CR30</f>
        <v>0.47034964244444977</v>
      </c>
      <c r="Y30" s="14">
        <f>'10'!CR30</f>
        <v>0.50185792451841171</v>
      </c>
      <c r="Z30" s="14">
        <f>'9'!CZ30</f>
        <v>0.55214898233555632</v>
      </c>
      <c r="AA30" s="14">
        <f>'10'!CZ30</f>
        <v>0.58859617889743487</v>
      </c>
      <c r="AB30" s="14">
        <f>'9'!DH30</f>
        <v>0.53588239189938114</v>
      </c>
      <c r="AC30" s="14">
        <f>'10'!DH30</f>
        <v>0.58237465988640458</v>
      </c>
      <c r="AD30" s="14">
        <f>'9'!DP30</f>
        <v>0.46923480465720468</v>
      </c>
      <c r="AE30" s="14">
        <f>'10'!DP30</f>
        <v>0.53880707369407443</v>
      </c>
    </row>
    <row r="31" spans="1:31">
      <c r="A31" s="6">
        <v>2007</v>
      </c>
      <c r="B31" s="14">
        <f>'9'!H31</f>
        <v>0.62259288225687559</v>
      </c>
      <c r="C31" s="14">
        <f>'10'!H31</f>
        <v>0.64712573708829813</v>
      </c>
      <c r="D31" s="14">
        <f>'9'!P31</f>
        <v>0.5340579638611217</v>
      </c>
      <c r="E31" s="14">
        <f>'10'!P31</f>
        <v>0.57491731350748454</v>
      </c>
      <c r="F31" s="14">
        <f>'9'!X31</f>
        <v>0.60468552207065962</v>
      </c>
      <c r="G31" s="14">
        <f>'10'!X31</f>
        <v>0.63779547559433891</v>
      </c>
      <c r="H31" s="14">
        <f>'9'!AF31</f>
        <v>0.49738316886088363</v>
      </c>
      <c r="I31" s="14">
        <f>'10'!AF31</f>
        <v>0.52750840916791975</v>
      </c>
      <c r="J31" s="14">
        <f>'9'!AN31</f>
        <v>0.61815164211910667</v>
      </c>
      <c r="K31" s="14">
        <f>'10'!AN31</f>
        <v>0.64429880554369168</v>
      </c>
      <c r="L31" s="14">
        <f>'9'!AV31</f>
        <v>0.59559974744043398</v>
      </c>
      <c r="M31" s="14">
        <f>'10'!AV31</f>
        <v>0.61363499013631562</v>
      </c>
      <c r="N31" s="14">
        <f>'9'!BD31</f>
        <v>0.60896540430884893</v>
      </c>
      <c r="O31" s="14">
        <f>'10'!BD31</f>
        <v>0.6538976740840845</v>
      </c>
      <c r="P31" s="14">
        <f>'9'!BL31</f>
        <v>0.56080316331787805</v>
      </c>
      <c r="Q31" s="14">
        <f>'10'!BL31</f>
        <v>0.59010668915078468</v>
      </c>
      <c r="R31" s="14">
        <f>'9'!BT31</f>
        <v>0.53601016636031573</v>
      </c>
      <c r="S31" s="14">
        <f>'10'!BT31</f>
        <v>0.57307176315387998</v>
      </c>
      <c r="T31" s="14">
        <f>'9'!CB31</f>
        <v>0.6430852461333425</v>
      </c>
      <c r="U31" s="14">
        <f>'10'!CB31</f>
        <v>0.69253719542295333</v>
      </c>
      <c r="V31" s="14">
        <f>'9'!CJ31</f>
        <v>0.68767249125413499</v>
      </c>
      <c r="W31" s="14">
        <f>'10'!CJ31</f>
        <v>0.71331697155452134</v>
      </c>
      <c r="X31" s="14">
        <f>'9'!CR31</f>
        <v>0.47045388816324996</v>
      </c>
      <c r="Y31" s="14">
        <f>'10'!CR31</f>
        <v>0.50539307230510833</v>
      </c>
      <c r="Z31" s="14">
        <f>'9'!CZ31</f>
        <v>0.58021138478697787</v>
      </c>
      <c r="AA31" s="14">
        <f>'10'!CZ31</f>
        <v>0.61547311467303356</v>
      </c>
      <c r="AB31" s="14">
        <f>'9'!DH31</f>
        <v>0.54895593220740535</v>
      </c>
      <c r="AC31" s="14">
        <f>'10'!DH31</f>
        <v>0.59883266483366837</v>
      </c>
      <c r="AD31" s="14">
        <f>'9'!DP31</f>
        <v>0.4727321548046779</v>
      </c>
      <c r="AE31" s="14">
        <f>'10'!DP31</f>
        <v>0.5437821515688791</v>
      </c>
    </row>
    <row r="32" spans="1:31">
      <c r="A32" s="6">
        <v>2008</v>
      </c>
      <c r="B32" s="14">
        <f>'9'!H32</f>
        <v>0.63229008421232147</v>
      </c>
      <c r="C32" s="14">
        <f>'10'!H32</f>
        <v>0.65542544596676899</v>
      </c>
      <c r="D32" s="14">
        <f>'9'!P32</f>
        <v>0.52764264478606326</v>
      </c>
      <c r="E32" s="14">
        <f>'10'!P32</f>
        <v>0.56383201541683192</v>
      </c>
      <c r="F32" s="14">
        <f>'9'!X32</f>
        <v>0.61866671131432072</v>
      </c>
      <c r="G32" s="14">
        <f>'10'!X32</f>
        <v>0.64919976843077354</v>
      </c>
      <c r="H32" s="14">
        <f>'9'!AF32</f>
        <v>0.50296831670556885</v>
      </c>
      <c r="I32" s="14">
        <f>'10'!AF32</f>
        <v>0.53525935517423695</v>
      </c>
      <c r="J32" s="14">
        <f>'9'!AN32</f>
        <v>0.62137676686816201</v>
      </c>
      <c r="K32" s="14">
        <f>'10'!AN32</f>
        <v>0.64913248027001136</v>
      </c>
      <c r="L32" s="14">
        <f>'9'!AV32</f>
        <v>0.60594238769699516</v>
      </c>
      <c r="M32" s="14">
        <f>'10'!AV32</f>
        <v>0.62073087553119843</v>
      </c>
      <c r="N32" s="14">
        <f>'9'!BD32</f>
        <v>0.60673704370930903</v>
      </c>
      <c r="O32" s="14">
        <f>'10'!BD32</f>
        <v>0.65148709748256284</v>
      </c>
      <c r="P32" s="14">
        <f>'9'!BL32</f>
        <v>0.57017922731203163</v>
      </c>
      <c r="Q32" s="14">
        <f>'10'!BL32</f>
        <v>0.60081200515764044</v>
      </c>
      <c r="R32" s="14">
        <f>'9'!BT32</f>
        <v>0.53535750559011885</v>
      </c>
      <c r="S32" s="14">
        <f>'10'!BT32</f>
        <v>0.57035898220949255</v>
      </c>
      <c r="T32" s="14">
        <f>'9'!CB32</f>
        <v>0.64998491521007062</v>
      </c>
      <c r="U32" s="14">
        <f>'10'!CB32</f>
        <v>0.69870148781875774</v>
      </c>
      <c r="V32" s="14">
        <f>'9'!CJ32</f>
        <v>0.69538550540031074</v>
      </c>
      <c r="W32" s="14">
        <f>'10'!CJ32</f>
        <v>0.7205906830073423</v>
      </c>
      <c r="X32" s="14">
        <f>'9'!CR32</f>
        <v>0.47284075498085648</v>
      </c>
      <c r="Y32" s="14">
        <f>'10'!CR32</f>
        <v>0.50514473160914009</v>
      </c>
      <c r="Z32" s="14">
        <f>'9'!CZ32</f>
        <v>0.57985899696677268</v>
      </c>
      <c r="AA32" s="14">
        <f>'10'!CZ32</f>
        <v>0.6158665223071752</v>
      </c>
      <c r="AB32" s="14">
        <f>'9'!DH32</f>
        <v>0.55044666545617749</v>
      </c>
      <c r="AC32" s="14">
        <f>'10'!DH32</f>
        <v>0.59659967238285438</v>
      </c>
      <c r="AD32" s="14">
        <f>'9'!DP32</f>
        <v>0.46218909826858806</v>
      </c>
      <c r="AE32" s="14">
        <f>'10'!DP32</f>
        <v>0.53465366654723323</v>
      </c>
    </row>
    <row r="33" spans="1:31">
      <c r="A33" s="6">
        <v>2009</v>
      </c>
      <c r="B33" s="14">
        <f>'9'!H33</f>
        <v>0.5916891420859075</v>
      </c>
      <c r="C33" s="14">
        <f>'10'!H33</f>
        <v>0.61378119475131176</v>
      </c>
      <c r="D33" s="14">
        <f>'9'!P33</f>
        <v>0.48064801948602265</v>
      </c>
      <c r="E33" s="14">
        <f>'10'!P33</f>
        <v>0.5199046257966059</v>
      </c>
      <c r="F33" s="14">
        <f>'9'!X33</f>
        <v>0.61842825162160198</v>
      </c>
      <c r="G33" s="14">
        <f>'10'!X33</f>
        <v>0.64809783800360021</v>
      </c>
      <c r="H33" s="14">
        <f>'9'!AF33</f>
        <v>0.49199189615214767</v>
      </c>
      <c r="I33" s="14">
        <f>'10'!AF33</f>
        <v>0.52569287666460462</v>
      </c>
      <c r="J33" s="14">
        <f>'9'!AN33</f>
        <v>0.59475443593744437</v>
      </c>
      <c r="K33" s="14">
        <f>'10'!AN33</f>
        <v>0.61932037356059899</v>
      </c>
      <c r="L33" s="14">
        <f>'9'!AV33</f>
        <v>0.60579763724610958</v>
      </c>
      <c r="M33" s="14">
        <f>'10'!AV33</f>
        <v>0.61784986818079557</v>
      </c>
      <c r="N33" s="14">
        <f>'9'!BD33</f>
        <v>0.59387641099889599</v>
      </c>
      <c r="O33" s="14">
        <f>'10'!BD33</f>
        <v>0.63738462049428102</v>
      </c>
      <c r="P33" s="14">
        <f>'9'!BL33</f>
        <v>0.57936838456503592</v>
      </c>
      <c r="Q33" s="14">
        <f>'10'!BL33</f>
        <v>0.60935755164161665</v>
      </c>
      <c r="R33" s="14">
        <f>'9'!BT33</f>
        <v>0.52673447562966746</v>
      </c>
      <c r="S33" s="14">
        <f>'10'!BT33</f>
        <v>0.5608666969030407</v>
      </c>
      <c r="T33" s="14">
        <f>'9'!CB33</f>
        <v>0.64854078810890914</v>
      </c>
      <c r="U33" s="14">
        <f>'10'!CB33</f>
        <v>0.69452896723929203</v>
      </c>
      <c r="V33" s="14">
        <f>'9'!CJ33</f>
        <v>0.71210048030535877</v>
      </c>
      <c r="W33" s="14">
        <f>'10'!CJ33</f>
        <v>0.73230721063966864</v>
      </c>
      <c r="X33" s="14">
        <f>'9'!CR33</f>
        <v>0.44092316215813232</v>
      </c>
      <c r="Y33" s="14">
        <f>'10'!CR33</f>
        <v>0.47094915756482203</v>
      </c>
      <c r="Z33" s="14">
        <f>'9'!CZ33</f>
        <v>0.56011441142512819</v>
      </c>
      <c r="AA33" s="14">
        <f>'10'!CZ33</f>
        <v>0.59543345536672543</v>
      </c>
      <c r="AB33" s="14">
        <f>'9'!DH33</f>
        <v>0.5528028892755622</v>
      </c>
      <c r="AC33" s="14">
        <f>'10'!DH33</f>
        <v>0.59774214576131179</v>
      </c>
      <c r="AD33" s="14">
        <f>'9'!DP33</f>
        <v>0.46445758661351499</v>
      </c>
      <c r="AE33" s="14">
        <f>'10'!DP33</f>
        <v>0.53618082324237104</v>
      </c>
    </row>
    <row r="34" spans="1:31">
      <c r="A34" s="6">
        <v>2010</v>
      </c>
      <c r="B34" s="14">
        <f>'9'!H34</f>
        <v>0.62225139266892349</v>
      </c>
      <c r="C34" s="14">
        <f>'10'!H34</f>
        <v>0.64873249478686623</v>
      </c>
      <c r="D34" s="14">
        <f>'9'!P34</f>
        <v>0.53815017528433373</v>
      </c>
      <c r="E34" s="14">
        <f>'10'!P34</f>
        <v>0.57985208120058762</v>
      </c>
      <c r="F34" s="14">
        <f>'9'!X34</f>
        <v>0.61632260643799575</v>
      </c>
      <c r="G34" s="14">
        <f>'10'!X34</f>
        <v>0.64573148861086727</v>
      </c>
      <c r="H34" s="14">
        <f>'9'!AF34</f>
        <v>0.50673308367798331</v>
      </c>
      <c r="I34" s="14">
        <f>'10'!AF34</f>
        <v>0.54328555265242784</v>
      </c>
      <c r="J34" s="14">
        <f>'9'!AN34</f>
        <v>0.59572821785750329</v>
      </c>
      <c r="K34" s="14">
        <f>'10'!AN34</f>
        <v>0.62056205908045725</v>
      </c>
      <c r="L34" s="14">
        <f>'9'!AV34</f>
        <v>0.61639691485470538</v>
      </c>
      <c r="M34" s="14">
        <f>'10'!AV34</f>
        <v>0.62735821317021834</v>
      </c>
      <c r="N34" s="14">
        <f>'9'!BD34</f>
        <v>0.59250467856496147</v>
      </c>
      <c r="O34" s="14">
        <f>'10'!BD34</f>
        <v>0.63645741009825962</v>
      </c>
      <c r="P34" s="14">
        <f>'9'!BL34</f>
        <v>0.58833357177658685</v>
      </c>
      <c r="Q34" s="14">
        <f>'10'!BL34</f>
        <v>0.61850317828622847</v>
      </c>
      <c r="R34" s="14">
        <f>'9'!BT34</f>
        <v>0.52854916606094859</v>
      </c>
      <c r="S34" s="14">
        <f>'10'!BT34</f>
        <v>0.56351801951647218</v>
      </c>
      <c r="T34" s="14">
        <f>'9'!CB34</f>
        <v>0.65479484028220702</v>
      </c>
      <c r="U34" s="14">
        <f>'10'!CB34</f>
        <v>0.69982912938145458</v>
      </c>
      <c r="V34" s="14">
        <f>'9'!CJ34</f>
        <v>0.73056742785043571</v>
      </c>
      <c r="W34" s="14">
        <f>'10'!CJ34</f>
        <v>0.75044588256278799</v>
      </c>
      <c r="X34" s="14">
        <f>'9'!CR34</f>
        <v>0.42379696153440405</v>
      </c>
      <c r="Y34" s="14">
        <f>'10'!CR34</f>
        <v>0.45080650621395713</v>
      </c>
      <c r="Z34" s="14">
        <f>'9'!CZ34</f>
        <v>0.57915283540191886</v>
      </c>
      <c r="AA34" s="14">
        <f>'10'!CZ34</f>
        <v>0.61747003996050898</v>
      </c>
      <c r="AB34" s="14">
        <f>'9'!DH34</f>
        <v>0.54493469699714137</v>
      </c>
      <c r="AC34" s="14">
        <f>'10'!DH34</f>
        <v>0.5861430408217928</v>
      </c>
      <c r="AD34" s="14">
        <f>'9'!DP34</f>
        <v>0.47313482650315541</v>
      </c>
      <c r="AE34" s="14">
        <f>'10'!DP34</f>
        <v>0.54718280094617122</v>
      </c>
    </row>
    <row r="35" spans="1:31">
      <c r="A35" s="6">
        <v>2011</v>
      </c>
      <c r="B35" s="14">
        <f>'9'!H35</f>
        <v>0.64373283497369405</v>
      </c>
      <c r="C35" s="14">
        <f>'10'!H35</f>
        <v>0.67166762843537464</v>
      </c>
      <c r="D35" s="14">
        <f>'9'!P35</f>
        <v>0.54344082352277145</v>
      </c>
      <c r="E35" s="14">
        <f>'10'!P35</f>
        <v>0.58551621280141508</v>
      </c>
      <c r="F35" s="14">
        <f>'9'!X35</f>
        <v>0.62172910889027921</v>
      </c>
      <c r="G35" s="14">
        <f>'10'!X35</f>
        <v>0.65206002873815072</v>
      </c>
      <c r="H35" s="14">
        <f>'9'!AF35</f>
        <v>0.51421608511147365</v>
      </c>
      <c r="I35" s="14">
        <f>'10'!AF35</f>
        <v>0.55123714186406059</v>
      </c>
      <c r="J35" s="14">
        <f>'9'!AN35</f>
        <v>0.58038476361494695</v>
      </c>
      <c r="K35" s="14">
        <f>'10'!AN35</f>
        <v>0.60178039756610335</v>
      </c>
      <c r="L35" s="14">
        <f>'9'!AV35</f>
        <v>0.62152086816343444</v>
      </c>
      <c r="M35" s="14">
        <f>'10'!AV35</f>
        <v>0.63426879008212467</v>
      </c>
      <c r="N35" s="14">
        <f>'9'!BD35</f>
        <v>0.60070073346846709</v>
      </c>
      <c r="O35" s="14">
        <f>'10'!BD35</f>
        <v>0.64444759703225463</v>
      </c>
      <c r="P35" s="14">
        <f>'9'!BL35</f>
        <v>0.59641546339258522</v>
      </c>
      <c r="Q35" s="14">
        <f>'10'!BL35</f>
        <v>0.62841042098027511</v>
      </c>
      <c r="R35" s="14">
        <f>'9'!BT35</f>
        <v>0.50169389925537311</v>
      </c>
      <c r="S35" s="14">
        <f>'10'!BT35</f>
        <v>0.53562593095134647</v>
      </c>
      <c r="T35" s="14">
        <f>'9'!CB35</f>
        <v>0.65976510494191998</v>
      </c>
      <c r="U35" s="14">
        <f>'10'!CB35</f>
        <v>0.70358047498067844</v>
      </c>
      <c r="V35" s="14">
        <f>'9'!CJ35</f>
        <v>0.74040779547985158</v>
      </c>
      <c r="W35" s="14">
        <f>'10'!CJ35</f>
        <v>0.75836419073687611</v>
      </c>
      <c r="X35" s="14">
        <f>'9'!CR35</f>
        <v>0.42236828705622764</v>
      </c>
      <c r="Y35" s="14">
        <f>'10'!CR35</f>
        <v>0.44559051162270324</v>
      </c>
      <c r="Z35" s="14">
        <f>'9'!CZ35</f>
        <v>0.579749525141394</v>
      </c>
      <c r="AA35" s="14">
        <f>'10'!CZ35</f>
        <v>0.61866402427025802</v>
      </c>
      <c r="AB35" s="14">
        <f>'9'!DH35</f>
        <v>0.54878632197965582</v>
      </c>
      <c r="AC35" s="14">
        <f>'10'!DH35</f>
        <v>0.5899637053475828</v>
      </c>
      <c r="AD35" s="14">
        <f>'9'!DP35</f>
        <v>0.46894880688919788</v>
      </c>
      <c r="AE35" s="14">
        <f>'10'!DP35</f>
        <v>0.54563509601473659</v>
      </c>
    </row>
    <row r="36" spans="1:31">
      <c r="A36" s="6">
        <v>2012</v>
      </c>
      <c r="B36" s="14">
        <f>'9'!H36</f>
        <v>0.68641420018197907</v>
      </c>
      <c r="C36" s="14">
        <f>'10'!H36</f>
        <v>0.70365511484552679</v>
      </c>
      <c r="D36" s="14">
        <f>'9'!P36</f>
        <v>0.57184696314394978</v>
      </c>
      <c r="E36" s="14">
        <f>'10'!P36</f>
        <v>0.60526150304268667</v>
      </c>
      <c r="F36" s="14">
        <f>'9'!X36</f>
        <v>0.62441037629512341</v>
      </c>
      <c r="G36" s="14">
        <f>'10'!X36</f>
        <v>0.65113727755328232</v>
      </c>
      <c r="H36" s="14">
        <f>'9'!AF36</f>
        <v>0.51281269510074212</v>
      </c>
      <c r="I36" s="14">
        <f>'10'!AF36</f>
        <v>0.54558504863485102</v>
      </c>
      <c r="J36" s="14">
        <f>'9'!AN36</f>
        <v>0.58602757823296747</v>
      </c>
      <c r="K36" s="14">
        <f>'10'!AN36</f>
        <v>0.60234853108543718</v>
      </c>
      <c r="L36" s="14">
        <f>'9'!AV36</f>
        <v>0.62442277270549729</v>
      </c>
      <c r="M36" s="14">
        <f>'10'!AV36</f>
        <v>0.634198399040106</v>
      </c>
      <c r="N36" s="14">
        <f>'9'!BD36</f>
        <v>0.603090385446446</v>
      </c>
      <c r="O36" s="14">
        <f>'10'!BD36</f>
        <v>0.64377162005001387</v>
      </c>
      <c r="P36" s="14">
        <f>'9'!BL36</f>
        <v>0.60642727917472405</v>
      </c>
      <c r="Q36" s="14">
        <f>'10'!BL36</f>
        <v>0.64135241143898047</v>
      </c>
      <c r="R36" s="14">
        <f>'9'!BT36</f>
        <v>0.50010078909019662</v>
      </c>
      <c r="S36" s="14">
        <f>'10'!BT36</f>
        <v>0.52655173483119899</v>
      </c>
      <c r="T36" s="14">
        <f>'9'!CB36</f>
        <v>0.66343138273227109</v>
      </c>
      <c r="U36" s="14">
        <f>'10'!CB36</f>
        <v>0.6993418878831752</v>
      </c>
      <c r="V36" s="14">
        <f>'9'!CJ36</f>
        <v>0.76502042539833526</v>
      </c>
      <c r="W36" s="14">
        <f>'10'!CJ36</f>
        <v>0.77389461619161604</v>
      </c>
      <c r="X36" s="14">
        <f>'9'!CR36</f>
        <v>0.39401734499625551</v>
      </c>
      <c r="Y36" s="14">
        <f>'10'!CR36</f>
        <v>0.40692389615103752</v>
      </c>
      <c r="Z36" s="14">
        <f>'9'!CZ36</f>
        <v>0.57057717755385773</v>
      </c>
      <c r="AA36" s="14">
        <f>'10'!CZ36</f>
        <v>0.61018201251332704</v>
      </c>
      <c r="AB36" s="14">
        <f>'9'!DH36</f>
        <v>0.55491413612372809</v>
      </c>
      <c r="AC36" s="14">
        <f>'10'!DH36</f>
        <v>0.59816780704600481</v>
      </c>
      <c r="AD36" s="14">
        <f>'9'!DP36</f>
        <v>0.47472170820685189</v>
      </c>
      <c r="AE36" s="14">
        <f>'10'!DP36</f>
        <v>0.54969492833142464</v>
      </c>
    </row>
    <row r="37" spans="1:31">
      <c r="A37" s="6">
        <v>2013</v>
      </c>
      <c r="B37" s="14">
        <f>'9'!H37</f>
        <v>0.73234981151930423</v>
      </c>
      <c r="C37" s="14">
        <f>'10'!H37</f>
        <v>0.7274246199601464</v>
      </c>
      <c r="D37" s="14">
        <f>'9'!P37</f>
        <v>0.60667989103772835</v>
      </c>
      <c r="E37" s="14">
        <f>'10'!P37</f>
        <v>0.62567684461367812</v>
      </c>
      <c r="F37" s="14">
        <f>'9'!X37</f>
        <v>0.63008811143543597</v>
      </c>
      <c r="G37" s="14">
        <f>'10'!X37</f>
        <v>0.65073439895792706</v>
      </c>
      <c r="H37" s="14">
        <f>'9'!AF37</f>
        <v>0.53972054113758872</v>
      </c>
      <c r="I37" s="14">
        <f>'10'!AF37</f>
        <v>0.55950255959021067</v>
      </c>
      <c r="J37" s="14">
        <f>'9'!AN37</f>
        <v>0.59315155067850933</v>
      </c>
      <c r="K37" s="14">
        <f>'10'!AN37</f>
        <v>0.6054379329107672</v>
      </c>
      <c r="L37" s="14">
        <f>'9'!AV37</f>
        <v>0.63313078053243332</v>
      </c>
      <c r="M37" s="14">
        <f>'10'!AV37</f>
        <v>0.64009784310798401</v>
      </c>
      <c r="N37" s="14">
        <f>'9'!BD37</f>
        <v>0.61443348362916628</v>
      </c>
      <c r="O37" s="14">
        <f>'10'!BD37</f>
        <v>0.65302701868760216</v>
      </c>
      <c r="P37" s="14">
        <f>'9'!BL37</f>
        <v>0.6139425570559206</v>
      </c>
      <c r="Q37" s="14">
        <f>'10'!BL37</f>
        <v>0.6449896482420493</v>
      </c>
      <c r="R37" s="14">
        <f>'9'!BT37</f>
        <v>0.48166693620396372</v>
      </c>
      <c r="S37" s="14">
        <f>'10'!BT37</f>
        <v>0.50304024464323449</v>
      </c>
      <c r="T37" s="14">
        <f>'9'!CB37</f>
        <v>0.66683755516129839</v>
      </c>
      <c r="U37" s="14">
        <f>'10'!CB37</f>
        <v>0.69728452149981512</v>
      </c>
      <c r="V37" s="14">
        <f>'9'!CJ37</f>
        <v>0.793122559822101</v>
      </c>
      <c r="W37" s="14">
        <f>'10'!CJ37</f>
        <v>0.78785673818203228</v>
      </c>
      <c r="X37" s="14">
        <f>'9'!CR37</f>
        <v>0.40066670149439565</v>
      </c>
      <c r="Y37" s="14">
        <f>'10'!CR37</f>
        <v>0.40416732731885374</v>
      </c>
      <c r="Z37" s="14">
        <f>'9'!CZ37</f>
        <v>0.57468627044579412</v>
      </c>
      <c r="AA37" s="14">
        <f>'10'!CZ37</f>
        <v>0.61104217666646676</v>
      </c>
      <c r="AB37" s="14">
        <f>'9'!DH37</f>
        <v>0.57219121994346589</v>
      </c>
      <c r="AC37" s="14">
        <f>'10'!DH37</f>
        <v>0.6127759824600163</v>
      </c>
      <c r="AD37" s="14">
        <f>'9'!DP37</f>
        <v>0.48202956604495351</v>
      </c>
      <c r="AE37" s="14">
        <f>'10'!DP37</f>
        <v>0.5549171102200996</v>
      </c>
    </row>
    <row r="38" spans="1:31">
      <c r="A38" s="6">
        <v>2014</v>
      </c>
      <c r="B38" s="14">
        <f>'9'!H38</f>
        <v>0.78037028164385192</v>
      </c>
      <c r="C38" s="14">
        <f>'10'!H38</f>
        <v>0.74856366190365808</v>
      </c>
      <c r="D38" s="14">
        <f>'9'!P38</f>
        <v>0.63725931428509819</v>
      </c>
      <c r="E38" s="14">
        <f>'10'!P38</f>
        <v>0.6390072445283721</v>
      </c>
      <c r="F38" s="14">
        <f>'9'!X38</f>
        <v>0.65621887120246347</v>
      </c>
      <c r="G38" s="14">
        <f>'10'!X38</f>
        <v>0.66577301038658421</v>
      </c>
      <c r="H38" s="14">
        <f>'9'!AF38</f>
        <v>0.56788642313593685</v>
      </c>
      <c r="I38" s="14">
        <f>'10'!AF38</f>
        <v>0.57521282987379052</v>
      </c>
      <c r="J38" s="14">
        <f>'9'!AN38</f>
        <v>0.62135223939321205</v>
      </c>
      <c r="K38" s="14">
        <f>'10'!AN38</f>
        <v>0.62988014982972618</v>
      </c>
      <c r="L38" s="14">
        <f>'9'!AV38</f>
        <v>0.63475316608568289</v>
      </c>
      <c r="M38" s="14">
        <f>'10'!AV38</f>
        <v>0.6345487044562067</v>
      </c>
      <c r="N38" s="14">
        <f>'9'!BD38</f>
        <v>0.62526066439084804</v>
      </c>
      <c r="O38" s="14">
        <f>'10'!BD38</f>
        <v>0.65998093466145691</v>
      </c>
      <c r="P38" s="14">
        <f>'9'!BL38</f>
        <v>0.60797972381295184</v>
      </c>
      <c r="Q38" s="14">
        <f>'10'!BL38</f>
        <v>0.63330862952626454</v>
      </c>
      <c r="R38" s="14">
        <f>'9'!BT38</f>
        <v>0.48670624364741677</v>
      </c>
      <c r="S38" s="14">
        <f>'10'!BT38</f>
        <v>0.50351227987600311</v>
      </c>
      <c r="T38" s="14">
        <f>'9'!CB38</f>
        <v>0.66855882068279682</v>
      </c>
      <c r="U38" s="14">
        <f>'10'!CB38</f>
        <v>0.69199608479565677</v>
      </c>
      <c r="V38" s="14">
        <f>'9'!CJ38</f>
        <v>0.81718905944640197</v>
      </c>
      <c r="W38" s="14">
        <f>'10'!CJ38</f>
        <v>0.79702640883640541</v>
      </c>
      <c r="X38" s="14">
        <f>'9'!CR38</f>
        <v>0.40583725450752617</v>
      </c>
      <c r="Y38" s="14">
        <f>'10'!CR38</f>
        <v>0.40233648209789474</v>
      </c>
      <c r="Z38" s="14">
        <f>'9'!CZ38</f>
        <v>0.58504365858540663</v>
      </c>
      <c r="AA38" s="14">
        <f>'10'!CZ38</f>
        <v>0.61572439789594147</v>
      </c>
      <c r="AB38" s="14">
        <f>'9'!DH38</f>
        <v>0.5722424864692861</v>
      </c>
      <c r="AC38" s="14">
        <f>'10'!DH38</f>
        <v>0.61143461481181605</v>
      </c>
      <c r="AD38" s="14">
        <f>'9'!DP38</f>
        <v>0.49595896707686626</v>
      </c>
      <c r="AE38" s="14">
        <f>'10'!DP38</f>
        <v>0.57001864688522697</v>
      </c>
    </row>
    <row r="40" spans="1:31">
      <c r="A40" s="6" t="s">
        <v>350</v>
      </c>
      <c r="R40" s="14" t="s">
        <v>350</v>
      </c>
    </row>
    <row r="41" spans="1:31">
      <c r="A41" s="6" t="s">
        <v>632</v>
      </c>
      <c r="B41" s="14">
        <f>B38-B5</f>
        <v>0.3339054711250003</v>
      </c>
      <c r="C41" s="14">
        <f t="shared" ref="C41:AE41" si="0">C38-C5</f>
        <v>0.27503679520677188</v>
      </c>
      <c r="D41" s="14">
        <f t="shared" si="0"/>
        <v>0.26019094039183277</v>
      </c>
      <c r="E41" s="14">
        <f t="shared" si="0"/>
        <v>0.25807190584601397</v>
      </c>
      <c r="F41" s="14">
        <f t="shared" si="0"/>
        <v>0.161362784652191</v>
      </c>
      <c r="G41" s="14">
        <f t="shared" si="0"/>
        <v>0.14748499706042528</v>
      </c>
      <c r="H41" s="14">
        <f t="shared" si="0"/>
        <v>0.19272996217634192</v>
      </c>
      <c r="I41" s="14">
        <f t="shared" si="0"/>
        <v>0.17952779339463715</v>
      </c>
      <c r="J41" s="14">
        <f t="shared" si="0"/>
        <v>0.21801891159861742</v>
      </c>
      <c r="K41" s="14">
        <f t="shared" si="0"/>
        <v>0.21464206511756545</v>
      </c>
      <c r="L41" s="14">
        <f t="shared" si="0"/>
        <v>0.16925256356746393</v>
      </c>
      <c r="M41" s="14">
        <f t="shared" si="0"/>
        <v>0.18244386217949388</v>
      </c>
      <c r="N41" s="14">
        <f t="shared" si="0"/>
        <v>0.26135632300055711</v>
      </c>
      <c r="O41" s="14">
        <f t="shared" si="0"/>
        <v>0.28768762793730596</v>
      </c>
      <c r="P41" s="14">
        <f t="shared" si="0"/>
        <v>0.13284940358219721</v>
      </c>
      <c r="Q41" s="14">
        <f t="shared" si="0"/>
        <v>0.1522785551917174</v>
      </c>
      <c r="R41" s="14">
        <f t="shared" si="0"/>
        <v>5.3499242989725526E-2</v>
      </c>
      <c r="S41" s="14">
        <f t="shared" si="0"/>
        <v>5.028182141073001E-2</v>
      </c>
      <c r="T41" s="14">
        <f t="shared" si="0"/>
        <v>0.1888194803902461</v>
      </c>
      <c r="U41" s="14">
        <f t="shared" si="0"/>
        <v>0.18896467973406261</v>
      </c>
      <c r="V41" s="14">
        <f t="shared" si="0"/>
        <v>0.32803571066280723</v>
      </c>
      <c r="W41" s="14">
        <f t="shared" si="0"/>
        <v>0.30466530290015353</v>
      </c>
      <c r="X41" s="14">
        <f t="shared" si="0"/>
        <v>4.940814160678858E-2</v>
      </c>
      <c r="Y41" s="14">
        <f t="shared" si="0"/>
        <v>3.6611372635821593E-2</v>
      </c>
      <c r="Z41" s="14">
        <f t="shared" si="0"/>
        <v>0.10015242532271107</v>
      </c>
      <c r="AA41" s="14">
        <f t="shared" si="0"/>
        <v>0.11514499999770456</v>
      </c>
      <c r="AB41" s="14">
        <f t="shared" si="0"/>
        <v>0.17286955784872621</v>
      </c>
      <c r="AC41" s="14">
        <f t="shared" si="0"/>
        <v>0.21421867403802758</v>
      </c>
      <c r="AD41" s="14">
        <f t="shared" si="0"/>
        <v>0.19207783579219528</v>
      </c>
      <c r="AE41" s="14">
        <f t="shared" si="0"/>
        <v>0.24887739267474307</v>
      </c>
    </row>
    <row r="43" spans="1:31">
      <c r="A43" s="6" t="s">
        <v>651</v>
      </c>
    </row>
    <row r="46" spans="1:31">
      <c r="A46" s="29"/>
    </row>
    <row r="47" spans="1:31">
      <c r="A47" s="29"/>
    </row>
    <row r="48" spans="1:31">
      <c r="A48" s="29"/>
    </row>
    <row r="49" spans="1:1">
      <c r="A49" s="29"/>
    </row>
    <row r="50" spans="1:1">
      <c r="A50" s="29"/>
    </row>
    <row r="51" spans="1:1">
      <c r="A51" s="29"/>
    </row>
    <row r="52" spans="1:1">
      <c r="A52" s="29"/>
    </row>
    <row r="53" spans="1:1">
      <c r="A53" s="29"/>
    </row>
    <row r="54" spans="1:1">
      <c r="A54" s="29"/>
    </row>
    <row r="55" spans="1:1">
      <c r="A55" s="29"/>
    </row>
    <row r="56" spans="1:1">
      <c r="A56" s="29"/>
    </row>
  </sheetData>
  <pageMargins left="0.70866141732283472" right="0.70866141732283472" top="0.74803149606299213" bottom="0.74803149606299213" header="0.31496062992125984" footer="0.31496062992125984"/>
  <pageSetup scale="74" orientation="landscape" horizontalDpi="300" verticalDpi="300" r:id="rId1"/>
  <colBreaks count="1" manualBreakCount="1">
    <brk id="17" max="1048575" man="1"/>
  </colBreaks>
</worksheet>
</file>

<file path=xl/worksheets/sheet14.xml><?xml version="1.0" encoding="utf-8"?>
<worksheet xmlns="http://schemas.openxmlformats.org/spreadsheetml/2006/main" xmlns:r="http://schemas.openxmlformats.org/officeDocument/2006/relationships">
  <sheetPr codeName="Sheet16">
    <pageSetUpPr fitToPage="1"/>
  </sheetPr>
  <dimension ref="A1:O56"/>
  <sheetViews>
    <sheetView showOutlineSymbols="0" view="pageBreakPreview" zoomScaleSheetLayoutView="100" workbookViewId="0">
      <pane xSplit="1" ySplit="2" topLeftCell="B6" activePane="bottomRight" state="frozen"/>
      <selection activeCell="C38" sqref="C38"/>
      <selection pane="topRight" activeCell="C38" sqref="C38"/>
      <selection pane="bottomLeft" activeCell="C38" sqref="C38"/>
      <selection pane="bottomRight" activeCell="B37" sqref="B37"/>
    </sheetView>
  </sheetViews>
  <sheetFormatPr defaultColWidth="3.85546875" defaultRowHeight="12.75" customHeight="1"/>
  <cols>
    <col min="1" max="1" width="5" style="6" customWidth="1"/>
    <col min="2" max="2" width="8.7109375" style="8" customWidth="1"/>
    <col min="3" max="8" width="7.85546875" style="8" customWidth="1"/>
    <col min="9" max="9" width="9.7109375" style="8" customWidth="1"/>
    <col min="10" max="10" width="10.85546875" style="8" customWidth="1"/>
    <col min="11" max="13" width="7.85546875" style="8" customWidth="1"/>
    <col min="14" max="14" width="8.28515625" style="8" customWidth="1"/>
    <col min="15" max="15" width="8.7109375" style="8" customWidth="1"/>
    <col min="16" max="16384" width="3.85546875" style="8"/>
  </cols>
  <sheetData>
    <row r="1" spans="1:15" ht="12.75" customHeight="1">
      <c r="A1" s="6" t="s">
        <v>49</v>
      </c>
    </row>
    <row r="2" spans="1:15" ht="29.25" customHeight="1">
      <c r="A2" s="6" t="s">
        <v>225</v>
      </c>
      <c r="B2" s="8" t="s">
        <v>226</v>
      </c>
      <c r="C2" s="8" t="s">
        <v>227</v>
      </c>
      <c r="D2" s="8" t="s">
        <v>228</v>
      </c>
      <c r="E2" s="8" t="s">
        <v>229</v>
      </c>
      <c r="F2" s="8" t="s">
        <v>230</v>
      </c>
      <c r="G2" s="8" t="s">
        <v>231</v>
      </c>
      <c r="H2" s="8" t="s">
        <v>232</v>
      </c>
      <c r="I2" s="8" t="s">
        <v>233</v>
      </c>
      <c r="J2" s="8" t="s">
        <v>234</v>
      </c>
      <c r="K2" s="8" t="s">
        <v>235</v>
      </c>
      <c r="L2" s="8" t="s">
        <v>236</v>
      </c>
      <c r="M2" s="8" t="s">
        <v>237</v>
      </c>
      <c r="N2" s="8" t="s">
        <v>238</v>
      </c>
      <c r="O2" s="8" t="s">
        <v>239</v>
      </c>
    </row>
    <row r="3" spans="1:15" ht="12.75" customHeight="1">
      <c r="A3" s="6">
        <v>1980</v>
      </c>
      <c r="B3" s="10">
        <v>14695.36</v>
      </c>
      <c r="C3" s="10">
        <v>9859.2369999999992</v>
      </c>
      <c r="D3" s="10">
        <v>24518</v>
      </c>
      <c r="E3" s="10">
        <v>5123.027</v>
      </c>
      <c r="F3" s="10">
        <v>4780</v>
      </c>
      <c r="G3" s="10">
        <v>53880</v>
      </c>
      <c r="H3" s="10">
        <v>78288.58</v>
      </c>
      <c r="I3" s="10">
        <v>56433.88</v>
      </c>
      <c r="J3" s="10">
        <v>14149.8</v>
      </c>
      <c r="K3" s="10">
        <v>4085.616</v>
      </c>
      <c r="L3" s="10">
        <v>37439.03</v>
      </c>
      <c r="M3" s="10">
        <v>8310.527</v>
      </c>
      <c r="N3" s="10">
        <v>56331</v>
      </c>
      <c r="O3" s="10">
        <v>227224.7</v>
      </c>
    </row>
    <row r="4" spans="1:15" ht="12.75" customHeight="1">
      <c r="A4" s="6">
        <v>1981</v>
      </c>
      <c r="B4" s="10">
        <v>14923.26</v>
      </c>
      <c r="C4" s="10">
        <v>9858.9760000000006</v>
      </c>
      <c r="D4" s="10">
        <v>24822</v>
      </c>
      <c r="E4" s="10">
        <v>5121.5720000000001</v>
      </c>
      <c r="F4" s="10">
        <v>4801</v>
      </c>
      <c r="G4" s="10">
        <v>54181.81</v>
      </c>
      <c r="H4" s="10">
        <v>78407.91</v>
      </c>
      <c r="I4" s="10">
        <v>56501.67</v>
      </c>
      <c r="J4" s="10">
        <v>14247.21</v>
      </c>
      <c r="K4" s="10">
        <v>4099.6980000000003</v>
      </c>
      <c r="L4" s="10">
        <v>37764.46</v>
      </c>
      <c r="M4" s="10">
        <v>8320.4979999999996</v>
      </c>
      <c r="N4" s="10">
        <v>56357</v>
      </c>
      <c r="O4" s="10">
        <v>229465.7</v>
      </c>
    </row>
    <row r="5" spans="1:15" ht="12.75" customHeight="1">
      <c r="A5" s="6">
        <v>1982</v>
      </c>
      <c r="B5" s="10">
        <v>15184.25</v>
      </c>
      <c r="C5" s="10">
        <v>9856.2999999999993</v>
      </c>
      <c r="D5" s="10">
        <v>25118</v>
      </c>
      <c r="E5" s="10">
        <v>5117.8100000000004</v>
      </c>
      <c r="F5" s="10">
        <v>4828</v>
      </c>
      <c r="G5" s="10">
        <v>54492.49</v>
      </c>
      <c r="H5" s="10">
        <v>78333.37</v>
      </c>
      <c r="I5" s="10">
        <v>56543.54</v>
      </c>
      <c r="J5" s="10">
        <v>14312.69</v>
      </c>
      <c r="K5" s="10">
        <v>4114.7809999999999</v>
      </c>
      <c r="L5" s="10">
        <v>37987.11</v>
      </c>
      <c r="M5" s="10">
        <v>8325.2579999999998</v>
      </c>
      <c r="N5" s="10">
        <v>56293</v>
      </c>
      <c r="O5" s="10">
        <v>231664.5</v>
      </c>
    </row>
    <row r="6" spans="1:15" ht="12.75" customHeight="1">
      <c r="A6" s="6">
        <v>1983</v>
      </c>
      <c r="B6" s="10">
        <v>15393.47</v>
      </c>
      <c r="C6" s="10">
        <v>9855.5139999999992</v>
      </c>
      <c r="D6" s="10">
        <v>25368</v>
      </c>
      <c r="E6" s="10">
        <v>5114.2969999999996</v>
      </c>
      <c r="F6" s="10">
        <v>4856</v>
      </c>
      <c r="G6" s="10">
        <v>54772.41</v>
      </c>
      <c r="H6" s="10">
        <v>78128.28</v>
      </c>
      <c r="I6" s="10">
        <v>56564.07</v>
      </c>
      <c r="J6" s="10">
        <v>14367.07</v>
      </c>
      <c r="K6" s="10">
        <v>4128.4260000000004</v>
      </c>
      <c r="L6" s="10">
        <v>38160.26</v>
      </c>
      <c r="M6" s="10">
        <v>8329.027</v>
      </c>
      <c r="N6" s="10">
        <v>56315</v>
      </c>
      <c r="O6" s="10">
        <v>233792</v>
      </c>
    </row>
    <row r="7" spans="1:15" ht="12.75" customHeight="1">
      <c r="A7" s="6">
        <v>1984</v>
      </c>
      <c r="B7" s="10">
        <v>15579.39</v>
      </c>
      <c r="C7" s="10">
        <v>9855.3649999999998</v>
      </c>
      <c r="D7" s="10">
        <v>25608</v>
      </c>
      <c r="E7" s="10">
        <v>5111.6189999999997</v>
      </c>
      <c r="F7" s="10">
        <v>4881</v>
      </c>
      <c r="G7" s="10">
        <v>55026.07</v>
      </c>
      <c r="H7" s="10">
        <v>77858.69</v>
      </c>
      <c r="I7" s="10">
        <v>56576.71</v>
      </c>
      <c r="J7" s="10">
        <v>14424.21</v>
      </c>
      <c r="K7" s="10">
        <v>4140.0929999999998</v>
      </c>
      <c r="L7" s="10">
        <v>38325.24</v>
      </c>
      <c r="M7" s="10">
        <v>8336.5990000000002</v>
      </c>
      <c r="N7" s="10">
        <v>56409</v>
      </c>
      <c r="O7" s="10">
        <v>235824.9</v>
      </c>
    </row>
    <row r="8" spans="1:15" ht="12.75" customHeight="1">
      <c r="A8" s="6">
        <v>1985</v>
      </c>
      <c r="B8" s="10">
        <v>15788.31</v>
      </c>
      <c r="C8" s="10">
        <v>9858.3050000000003</v>
      </c>
      <c r="D8" s="10">
        <v>25844</v>
      </c>
      <c r="E8" s="10">
        <v>5113.6899999999996</v>
      </c>
      <c r="F8" s="10">
        <v>4902</v>
      </c>
      <c r="G8" s="10">
        <v>55284.27</v>
      </c>
      <c r="H8" s="10">
        <v>77684.88</v>
      </c>
      <c r="I8" s="10">
        <v>56593.07</v>
      </c>
      <c r="J8" s="10">
        <v>14491.63</v>
      </c>
      <c r="K8" s="10">
        <v>4152.51</v>
      </c>
      <c r="L8" s="10">
        <v>38467.019999999997</v>
      </c>
      <c r="M8" s="10">
        <v>8350.3819999999996</v>
      </c>
      <c r="N8" s="10">
        <v>56554</v>
      </c>
      <c r="O8" s="10">
        <v>237923.8</v>
      </c>
    </row>
    <row r="9" spans="1:15" ht="12.75" customHeight="1">
      <c r="A9" s="6">
        <v>1986</v>
      </c>
      <c r="B9" s="10">
        <v>16018.35</v>
      </c>
      <c r="C9" s="10">
        <v>9861.82</v>
      </c>
      <c r="D9" s="10">
        <v>26099</v>
      </c>
      <c r="E9" s="10">
        <v>5120.5339999999997</v>
      </c>
      <c r="F9" s="10">
        <v>4917</v>
      </c>
      <c r="G9" s="10">
        <v>55546.51</v>
      </c>
      <c r="H9" s="10">
        <v>77720.44</v>
      </c>
      <c r="I9" s="10">
        <v>56596.15</v>
      </c>
      <c r="J9" s="10">
        <v>14572.28</v>
      </c>
      <c r="K9" s="10">
        <v>4167.3490000000002</v>
      </c>
      <c r="L9" s="10">
        <v>38571.94</v>
      </c>
      <c r="M9" s="10">
        <v>8369.8250000000007</v>
      </c>
      <c r="N9" s="10">
        <v>56683</v>
      </c>
      <c r="O9" s="10">
        <v>240132.9</v>
      </c>
    </row>
    <row r="10" spans="1:15" ht="12.75" customHeight="1">
      <c r="A10" s="6">
        <v>1987</v>
      </c>
      <c r="B10" s="10">
        <v>16263.87</v>
      </c>
      <c r="C10" s="10">
        <v>9870.2289999999994</v>
      </c>
      <c r="D10" s="10">
        <v>26450</v>
      </c>
      <c r="E10" s="10">
        <v>5127.0240000000003</v>
      </c>
      <c r="F10" s="10">
        <v>4931</v>
      </c>
      <c r="G10" s="10">
        <v>55823.96</v>
      </c>
      <c r="H10" s="10">
        <v>77839.92</v>
      </c>
      <c r="I10" s="10">
        <v>56601.93</v>
      </c>
      <c r="J10" s="10">
        <v>14665.04</v>
      </c>
      <c r="K10" s="10">
        <v>4186.8999999999996</v>
      </c>
      <c r="L10" s="10">
        <v>38682.32</v>
      </c>
      <c r="M10" s="10">
        <v>8397.7970000000005</v>
      </c>
      <c r="N10" s="10">
        <v>56804</v>
      </c>
      <c r="O10" s="10">
        <v>242288.9</v>
      </c>
    </row>
    <row r="11" spans="1:15" ht="12.75" customHeight="1">
      <c r="A11" s="6">
        <v>1988</v>
      </c>
      <c r="B11" s="10">
        <v>16532.16</v>
      </c>
      <c r="C11" s="10">
        <v>9901.6610000000001</v>
      </c>
      <c r="D11" s="10">
        <v>26791</v>
      </c>
      <c r="E11" s="10">
        <v>5129.5159999999996</v>
      </c>
      <c r="F11" s="10">
        <v>4948</v>
      </c>
      <c r="G11" s="10">
        <v>56117.97</v>
      </c>
      <c r="H11" s="10">
        <v>78144.62</v>
      </c>
      <c r="I11" s="10">
        <v>56629.279999999999</v>
      </c>
      <c r="J11" s="10">
        <v>14760.09</v>
      </c>
      <c r="K11" s="10">
        <v>4209.4830000000002</v>
      </c>
      <c r="L11" s="10">
        <v>38764.31</v>
      </c>
      <c r="M11" s="10">
        <v>8436.4830000000002</v>
      </c>
      <c r="N11" s="10">
        <v>56918</v>
      </c>
      <c r="O11" s="10">
        <v>244499</v>
      </c>
    </row>
    <row r="12" spans="1:15" ht="12.75" customHeight="1">
      <c r="A12" s="6">
        <v>1989</v>
      </c>
      <c r="B12" s="10">
        <v>16814.419999999998</v>
      </c>
      <c r="C12" s="10">
        <v>9937.6929999999993</v>
      </c>
      <c r="D12" s="10">
        <v>27278</v>
      </c>
      <c r="E12" s="10">
        <v>5132.5929999999998</v>
      </c>
      <c r="F12" s="10">
        <v>4965</v>
      </c>
      <c r="G12" s="10">
        <v>56423.4</v>
      </c>
      <c r="H12" s="10">
        <v>78751.28</v>
      </c>
      <c r="I12" s="10">
        <v>56671.78</v>
      </c>
      <c r="J12" s="10">
        <v>14848.91</v>
      </c>
      <c r="K12" s="10">
        <v>4226.8950000000004</v>
      </c>
      <c r="L12" s="10">
        <v>38821.379999999997</v>
      </c>
      <c r="M12" s="10">
        <v>8492.9590000000007</v>
      </c>
      <c r="N12" s="10">
        <v>57076</v>
      </c>
      <c r="O12" s="10">
        <v>246819.20000000001</v>
      </c>
    </row>
    <row r="13" spans="1:15" ht="12.75" customHeight="1">
      <c r="A13" s="6">
        <v>1990</v>
      </c>
      <c r="B13" s="10">
        <v>17065.13</v>
      </c>
      <c r="C13" s="10">
        <v>9967.3729999999996</v>
      </c>
      <c r="D13" s="10">
        <v>27691.29</v>
      </c>
      <c r="E13" s="10">
        <v>5140.9390000000003</v>
      </c>
      <c r="F13" s="10">
        <v>4987</v>
      </c>
      <c r="G13" s="10">
        <v>56708.82</v>
      </c>
      <c r="H13" s="10">
        <v>79433.03</v>
      </c>
      <c r="I13" s="10">
        <v>56719.23</v>
      </c>
      <c r="J13" s="10">
        <v>14951.51</v>
      </c>
      <c r="K13" s="10">
        <v>4241.4679999999998</v>
      </c>
      <c r="L13" s="10">
        <v>38860.83</v>
      </c>
      <c r="M13" s="10">
        <v>8558.8289999999997</v>
      </c>
      <c r="N13" s="10">
        <v>57238</v>
      </c>
      <c r="O13" s="10">
        <v>249622.8</v>
      </c>
    </row>
    <row r="14" spans="1:15" ht="12.75" customHeight="1">
      <c r="A14" s="6">
        <v>1991</v>
      </c>
      <c r="B14" s="10">
        <v>17284.04</v>
      </c>
      <c r="C14" s="10">
        <v>10004.48</v>
      </c>
      <c r="D14" s="10">
        <v>28038.25</v>
      </c>
      <c r="E14" s="10">
        <v>5154.2969999999996</v>
      </c>
      <c r="F14" s="10">
        <v>5014</v>
      </c>
      <c r="G14" s="10">
        <v>56975.59</v>
      </c>
      <c r="H14" s="10">
        <v>80013.899999999994</v>
      </c>
      <c r="I14" s="10">
        <v>56758.52</v>
      </c>
      <c r="J14" s="10">
        <v>15069.8</v>
      </c>
      <c r="K14" s="10">
        <v>4261.7269999999999</v>
      </c>
      <c r="L14" s="10">
        <v>38941.620000000003</v>
      </c>
      <c r="M14" s="10">
        <v>8617.3709999999992</v>
      </c>
      <c r="N14" s="10">
        <v>57437</v>
      </c>
      <c r="O14" s="10">
        <v>252980.9</v>
      </c>
    </row>
    <row r="15" spans="1:15" ht="12.75" customHeight="1">
      <c r="A15" s="6">
        <v>1992</v>
      </c>
      <c r="B15" s="10">
        <v>17479</v>
      </c>
      <c r="C15" s="10">
        <v>10045.15</v>
      </c>
      <c r="D15" s="10">
        <v>28372.36</v>
      </c>
      <c r="E15" s="10">
        <v>5171.37</v>
      </c>
      <c r="F15" s="10">
        <v>5039</v>
      </c>
      <c r="G15" s="10">
        <v>57239.839999999997</v>
      </c>
      <c r="H15" s="10">
        <v>80624.600000000006</v>
      </c>
      <c r="I15" s="10">
        <v>56797.08</v>
      </c>
      <c r="J15" s="10">
        <v>15184.17</v>
      </c>
      <c r="K15" s="10">
        <v>4286.3950000000004</v>
      </c>
      <c r="L15" s="10">
        <v>39147.94</v>
      </c>
      <c r="M15" s="10">
        <v>8668.0630000000001</v>
      </c>
      <c r="N15" s="10">
        <v>57584</v>
      </c>
      <c r="O15" s="10">
        <v>256514.2</v>
      </c>
    </row>
    <row r="16" spans="1:15" ht="12.75" customHeight="1">
      <c r="A16" s="6">
        <v>1993</v>
      </c>
      <c r="B16" s="10">
        <v>17634</v>
      </c>
      <c r="C16" s="10">
        <v>10084.469999999999</v>
      </c>
      <c r="D16" s="10">
        <v>28685.759999999998</v>
      </c>
      <c r="E16" s="10">
        <v>5188.6279999999997</v>
      </c>
      <c r="F16" s="10">
        <v>5066</v>
      </c>
      <c r="G16" s="10">
        <v>57467.08</v>
      </c>
      <c r="H16" s="10">
        <v>81156.36</v>
      </c>
      <c r="I16" s="10">
        <v>56831.82</v>
      </c>
      <c r="J16" s="10">
        <v>15290.37</v>
      </c>
      <c r="K16" s="10">
        <v>4311.9880000000003</v>
      </c>
      <c r="L16" s="10">
        <v>39356.080000000002</v>
      </c>
      <c r="M16" s="10">
        <v>8718.5560000000005</v>
      </c>
      <c r="N16" s="10">
        <v>57713</v>
      </c>
      <c r="O16" s="10">
        <v>259918.6</v>
      </c>
    </row>
    <row r="17" spans="1:15" ht="12.75" customHeight="1">
      <c r="A17" s="6">
        <v>1994</v>
      </c>
      <c r="B17" s="10">
        <v>17805</v>
      </c>
      <c r="C17" s="10">
        <v>10115.6</v>
      </c>
      <c r="D17" s="10">
        <v>29001.85</v>
      </c>
      <c r="E17" s="10">
        <v>5206.18</v>
      </c>
      <c r="F17" s="10">
        <v>5088</v>
      </c>
      <c r="G17" s="10">
        <v>57658.77</v>
      </c>
      <c r="H17" s="10">
        <v>81438.350000000006</v>
      </c>
      <c r="I17" s="10">
        <v>56843.39</v>
      </c>
      <c r="J17" s="10">
        <v>15382.84</v>
      </c>
      <c r="K17" s="10">
        <v>4336.607</v>
      </c>
      <c r="L17" s="10">
        <v>39547.35</v>
      </c>
      <c r="M17" s="10">
        <v>8780.74</v>
      </c>
      <c r="N17" s="10">
        <v>57860</v>
      </c>
      <c r="O17" s="10">
        <v>263125.8</v>
      </c>
    </row>
    <row r="18" spans="1:15" ht="12.75" customHeight="1">
      <c r="A18" s="6">
        <v>1995</v>
      </c>
      <c r="B18" s="10">
        <v>18004</v>
      </c>
      <c r="C18" s="10">
        <v>10136.81</v>
      </c>
      <c r="D18" s="10">
        <v>29304.58</v>
      </c>
      <c r="E18" s="10">
        <v>5233.3729999999996</v>
      </c>
      <c r="F18" s="10">
        <v>5107</v>
      </c>
      <c r="G18" s="10">
        <v>57844.24</v>
      </c>
      <c r="H18" s="10">
        <v>81678.05</v>
      </c>
      <c r="I18" s="10">
        <v>56844.3</v>
      </c>
      <c r="J18" s="10">
        <v>15459.01</v>
      </c>
      <c r="K18" s="10">
        <v>4359.1790000000001</v>
      </c>
      <c r="L18" s="10">
        <v>39718.89</v>
      </c>
      <c r="M18" s="10">
        <v>8826.9339999999993</v>
      </c>
      <c r="N18" s="10">
        <v>58024</v>
      </c>
      <c r="O18" s="10">
        <v>266278.40000000002</v>
      </c>
    </row>
    <row r="19" spans="1:15" ht="12.75" customHeight="1">
      <c r="A19" s="6">
        <v>1996</v>
      </c>
      <c r="B19" s="10">
        <v>18226</v>
      </c>
      <c r="C19" s="10">
        <v>10156.629999999999</v>
      </c>
      <c r="D19" s="10">
        <v>29610.44</v>
      </c>
      <c r="E19" s="10">
        <v>5263.0739999999996</v>
      </c>
      <c r="F19" s="10">
        <v>5126</v>
      </c>
      <c r="G19" s="10">
        <v>58025.98</v>
      </c>
      <c r="H19" s="10">
        <v>81914.83</v>
      </c>
      <c r="I19" s="10">
        <v>56860.28</v>
      </c>
      <c r="J19" s="10">
        <v>15530.5</v>
      </c>
      <c r="K19" s="10">
        <v>4381.3329999999996</v>
      </c>
      <c r="L19" s="10">
        <v>39884.25</v>
      </c>
      <c r="M19" s="10">
        <v>8840.9930000000004</v>
      </c>
      <c r="N19" s="10">
        <v>58165</v>
      </c>
      <c r="O19" s="10">
        <v>269394.3</v>
      </c>
    </row>
    <row r="20" spans="1:15" ht="12.75" customHeight="1">
      <c r="A20" s="6">
        <v>1997</v>
      </c>
      <c r="B20" s="10">
        <v>18421</v>
      </c>
      <c r="C20" s="10">
        <v>10181.24</v>
      </c>
      <c r="D20" s="10">
        <v>29907.37</v>
      </c>
      <c r="E20" s="10">
        <v>5284.991</v>
      </c>
      <c r="F20" s="10">
        <v>5137</v>
      </c>
      <c r="G20" s="10">
        <v>58207.48</v>
      </c>
      <c r="H20" s="10">
        <v>82034.77</v>
      </c>
      <c r="I20" s="10">
        <v>56890.37</v>
      </c>
      <c r="J20" s="10">
        <v>15610.65</v>
      </c>
      <c r="K20" s="10">
        <v>4405.1509999999998</v>
      </c>
      <c r="L20" s="10">
        <v>40049.97</v>
      </c>
      <c r="M20" s="10">
        <v>8846.0580000000009</v>
      </c>
      <c r="N20" s="10">
        <v>58315</v>
      </c>
      <c r="O20" s="10">
        <v>272646.90000000002</v>
      </c>
    </row>
    <row r="21" spans="1:15" ht="12.75" customHeight="1">
      <c r="A21" s="6">
        <v>1998</v>
      </c>
      <c r="B21" s="10">
        <v>18609</v>
      </c>
      <c r="C21" s="10">
        <v>10203</v>
      </c>
      <c r="D21" s="10">
        <v>30156.3</v>
      </c>
      <c r="E21" s="10">
        <v>5304.2179999999998</v>
      </c>
      <c r="F21" s="10">
        <v>5156</v>
      </c>
      <c r="G21" s="10">
        <v>58397.78</v>
      </c>
      <c r="H21" s="10">
        <v>82047.199999999997</v>
      </c>
      <c r="I21" s="10">
        <v>56906.74</v>
      </c>
      <c r="J21" s="10">
        <v>15707.21</v>
      </c>
      <c r="K21" s="10">
        <v>4431.4589999999998</v>
      </c>
      <c r="L21" s="10">
        <v>40214.07</v>
      </c>
      <c r="M21" s="10">
        <v>8850.9689999999991</v>
      </c>
      <c r="N21" s="10">
        <v>58476</v>
      </c>
      <c r="O21" s="10">
        <v>275854.09999999998</v>
      </c>
    </row>
    <row r="22" spans="1:15" ht="12.75" customHeight="1">
      <c r="A22" s="6">
        <v>1999</v>
      </c>
      <c r="B22" s="10">
        <v>18813</v>
      </c>
      <c r="C22" s="10">
        <v>10226.41</v>
      </c>
      <c r="D22" s="10">
        <v>30403.01</v>
      </c>
      <c r="E22" s="10">
        <v>5321.7979999999998</v>
      </c>
      <c r="F22" s="10">
        <v>5165</v>
      </c>
      <c r="G22" s="10">
        <v>58677.4</v>
      </c>
      <c r="H22" s="10">
        <v>82100.240000000005</v>
      </c>
      <c r="I22" s="10">
        <v>56916.31</v>
      </c>
      <c r="J22" s="10">
        <v>15812.09</v>
      </c>
      <c r="K22" s="10">
        <v>4461.9089999999997</v>
      </c>
      <c r="L22" s="10">
        <v>40369.67</v>
      </c>
      <c r="M22" s="10">
        <v>8857.8700000000008</v>
      </c>
      <c r="N22" s="10">
        <v>58685</v>
      </c>
      <c r="O22" s="10">
        <v>279040.2</v>
      </c>
    </row>
    <row r="23" spans="1:15" ht="12.75" customHeight="1">
      <c r="A23" s="6">
        <v>2000</v>
      </c>
      <c r="B23" s="10">
        <v>19028</v>
      </c>
      <c r="C23" s="10">
        <v>10251.25</v>
      </c>
      <c r="D23" s="10">
        <v>30687.06</v>
      </c>
      <c r="E23" s="10">
        <v>5339.616</v>
      </c>
      <c r="F23" s="10">
        <v>5175</v>
      </c>
      <c r="G23" s="10">
        <v>59062.38</v>
      </c>
      <c r="H23" s="10">
        <v>82211.509999999995</v>
      </c>
      <c r="I23" s="10">
        <v>56942.1</v>
      </c>
      <c r="J23" s="10">
        <v>15925.51</v>
      </c>
      <c r="K23" s="10">
        <v>4490.9610000000002</v>
      </c>
      <c r="L23" s="10">
        <v>40554.39</v>
      </c>
      <c r="M23" s="10">
        <v>8872.1049999999996</v>
      </c>
      <c r="N23" s="10">
        <v>58888</v>
      </c>
      <c r="O23" s="10">
        <v>282162.40000000002</v>
      </c>
    </row>
    <row r="24" spans="1:15" ht="12.75" customHeight="1">
      <c r="A24" s="6">
        <v>2001</v>
      </c>
      <c r="B24" s="10">
        <v>19275</v>
      </c>
      <c r="C24" s="10">
        <v>10286.57</v>
      </c>
      <c r="D24" s="10">
        <v>31019.02</v>
      </c>
      <c r="E24" s="10">
        <v>5358.7830000000004</v>
      </c>
      <c r="F24" s="10">
        <v>5187</v>
      </c>
      <c r="G24" s="10">
        <v>59476.23</v>
      </c>
      <c r="H24" s="10">
        <v>82349.919999999998</v>
      </c>
      <c r="I24" s="10">
        <v>56977.21</v>
      </c>
      <c r="J24" s="10">
        <v>16046.18</v>
      </c>
      <c r="K24" s="10">
        <v>4513.7470000000003</v>
      </c>
      <c r="L24" s="10">
        <v>40766.050000000003</v>
      </c>
      <c r="M24" s="10">
        <v>8895.9570000000003</v>
      </c>
      <c r="N24" s="10">
        <v>59115</v>
      </c>
      <c r="O24" s="10">
        <v>284969</v>
      </c>
    </row>
    <row r="25" spans="1:15" ht="12.75" customHeight="1">
      <c r="A25" s="6">
        <v>2002</v>
      </c>
      <c r="B25" s="10">
        <v>19495</v>
      </c>
      <c r="C25" s="10">
        <v>10332.780000000001</v>
      </c>
      <c r="D25" s="10">
        <v>31353.66</v>
      </c>
      <c r="E25" s="10">
        <v>5375.9309999999996</v>
      </c>
      <c r="F25" s="10">
        <v>5200</v>
      </c>
      <c r="G25" s="10">
        <v>59893.87</v>
      </c>
      <c r="H25" s="10">
        <v>82488.490000000005</v>
      </c>
      <c r="I25" s="10">
        <v>57157.4</v>
      </c>
      <c r="J25" s="10">
        <v>16148.93</v>
      </c>
      <c r="K25" s="10">
        <v>4538.1540000000005</v>
      </c>
      <c r="L25" s="10">
        <v>41423.519999999997</v>
      </c>
      <c r="M25" s="10">
        <v>8924.9539999999997</v>
      </c>
      <c r="N25" s="10">
        <v>58569.63</v>
      </c>
      <c r="O25" s="10">
        <v>287625.2</v>
      </c>
    </row>
    <row r="26" spans="1:15" ht="12.75" customHeight="1">
      <c r="A26" s="6">
        <v>2003</v>
      </c>
      <c r="B26" s="10">
        <v>19720</v>
      </c>
      <c r="C26" s="10">
        <v>10376.129999999999</v>
      </c>
      <c r="D26" s="10">
        <v>31639.67</v>
      </c>
      <c r="E26" s="10">
        <v>5390.5739999999996</v>
      </c>
      <c r="F26" s="10">
        <v>5211</v>
      </c>
      <c r="G26" s="10">
        <v>60303.63</v>
      </c>
      <c r="H26" s="10">
        <v>82534.17</v>
      </c>
      <c r="I26" s="10">
        <v>57604.65</v>
      </c>
      <c r="J26" s="10">
        <v>16225.3</v>
      </c>
      <c r="K26" s="10">
        <v>4564.8490000000002</v>
      </c>
      <c r="L26" s="10">
        <v>42196.23</v>
      </c>
      <c r="M26" s="10">
        <v>8958.2240000000002</v>
      </c>
      <c r="N26" s="10">
        <v>58838.95</v>
      </c>
      <c r="O26" s="10">
        <v>290107.90000000002</v>
      </c>
    </row>
    <row r="27" spans="1:15" ht="12.75" customHeight="1">
      <c r="A27" s="6">
        <v>2004</v>
      </c>
      <c r="B27" s="10">
        <v>19934</v>
      </c>
      <c r="C27" s="10">
        <v>10421.129999999999</v>
      </c>
      <c r="D27" s="10">
        <v>31940.68</v>
      </c>
      <c r="E27" s="10">
        <v>5404.5219999999999</v>
      </c>
      <c r="F27" s="10">
        <v>5227</v>
      </c>
      <c r="G27" s="10">
        <v>60734.34</v>
      </c>
      <c r="H27" s="10">
        <v>82516.259999999995</v>
      </c>
      <c r="I27" s="10">
        <v>58175.3</v>
      </c>
      <c r="J27" s="10">
        <v>16281.78</v>
      </c>
      <c r="K27" s="10">
        <v>4591.9049999999997</v>
      </c>
      <c r="L27" s="10">
        <v>42859.17</v>
      </c>
      <c r="M27" s="10">
        <v>8993.5280000000002</v>
      </c>
      <c r="N27" s="10">
        <v>59149.120000000003</v>
      </c>
      <c r="O27" s="10">
        <v>292805.3</v>
      </c>
    </row>
    <row r="28" spans="1:15" ht="12.75" customHeight="1">
      <c r="A28" s="6">
        <v>2005</v>
      </c>
      <c r="B28" s="10">
        <v>20178</v>
      </c>
      <c r="C28" s="10">
        <v>10478.61</v>
      </c>
      <c r="D28" s="10">
        <v>32245.21</v>
      </c>
      <c r="E28" s="10">
        <v>5419.4319999999998</v>
      </c>
      <c r="F28" s="10">
        <v>5248</v>
      </c>
      <c r="G28" s="10">
        <v>61181.5</v>
      </c>
      <c r="H28" s="10">
        <v>82469.42</v>
      </c>
      <c r="I28" s="10">
        <v>58607.040000000001</v>
      </c>
      <c r="J28" s="10">
        <v>16319.87</v>
      </c>
      <c r="K28" s="10">
        <v>4623.2870000000003</v>
      </c>
      <c r="L28" s="10">
        <v>43662.61</v>
      </c>
      <c r="M28" s="10">
        <v>9029.5669999999991</v>
      </c>
      <c r="N28" s="10">
        <v>59591.040000000001</v>
      </c>
      <c r="O28" s="10">
        <v>295516.59999999998</v>
      </c>
    </row>
    <row r="29" spans="1:15" ht="12.75" customHeight="1">
      <c r="A29" s="6">
        <v>2006</v>
      </c>
      <c r="B29" s="10">
        <v>20452</v>
      </c>
      <c r="C29" s="10">
        <v>10547.95</v>
      </c>
      <c r="D29" s="10">
        <v>32576.07</v>
      </c>
      <c r="E29" s="10">
        <v>5437.2709999999997</v>
      </c>
      <c r="F29" s="10">
        <v>5267</v>
      </c>
      <c r="G29" s="10">
        <v>61597.48</v>
      </c>
      <c r="H29" s="10">
        <v>82376.45</v>
      </c>
      <c r="I29" s="10">
        <v>58941.49</v>
      </c>
      <c r="J29" s="10">
        <v>16346.1</v>
      </c>
      <c r="K29" s="10">
        <v>4660.6729999999998</v>
      </c>
      <c r="L29" s="10">
        <v>44360.52</v>
      </c>
      <c r="M29" s="10">
        <v>9080.4989999999998</v>
      </c>
      <c r="N29" s="10">
        <v>60002.57</v>
      </c>
      <c r="O29" s="10">
        <v>298379.90000000002</v>
      </c>
    </row>
    <row r="30" spans="1:15" ht="12.75" customHeight="1">
      <c r="A30" s="6">
        <v>2007</v>
      </c>
      <c r="B30" s="10">
        <v>20828</v>
      </c>
      <c r="C30" s="10">
        <v>10625.7</v>
      </c>
      <c r="D30" s="10">
        <v>32927.519999999997</v>
      </c>
      <c r="E30" s="10">
        <v>5461.4380000000001</v>
      </c>
      <c r="F30" s="10">
        <v>5290</v>
      </c>
      <c r="G30" s="10">
        <v>61965.05</v>
      </c>
      <c r="H30" s="10">
        <v>82266.38</v>
      </c>
      <c r="I30" s="10">
        <v>59375.28</v>
      </c>
      <c r="J30" s="10">
        <v>16381.7</v>
      </c>
      <c r="K30" s="10">
        <v>4709.1469999999999</v>
      </c>
      <c r="L30" s="10">
        <v>45236</v>
      </c>
      <c r="M30" s="10">
        <v>9148.0869999999995</v>
      </c>
      <c r="N30" s="10">
        <v>60481.82</v>
      </c>
      <c r="O30" s="10">
        <v>301231.2</v>
      </c>
    </row>
    <row r="31" spans="1:15" ht="12.75" customHeight="1">
      <c r="A31" s="6">
        <v>2008</v>
      </c>
      <c r="B31" s="10">
        <v>21251</v>
      </c>
      <c r="C31" s="10">
        <v>10709.97</v>
      </c>
      <c r="D31" s="10">
        <v>33317.660000000003</v>
      </c>
      <c r="E31" s="10">
        <v>5493.6210000000001</v>
      </c>
      <c r="F31" s="10">
        <v>5313</v>
      </c>
      <c r="G31" s="10">
        <v>62300.28</v>
      </c>
      <c r="H31" s="10">
        <v>82110.09</v>
      </c>
      <c r="I31" s="10">
        <v>59832.18</v>
      </c>
      <c r="J31" s="10">
        <v>16445.59</v>
      </c>
      <c r="K31" s="10">
        <v>4768.2060000000001</v>
      </c>
      <c r="L31" s="10">
        <v>45983.17</v>
      </c>
      <c r="M31" s="10">
        <v>9219.6319999999996</v>
      </c>
      <c r="N31" s="10">
        <v>60982.38</v>
      </c>
      <c r="O31" s="10">
        <v>304094</v>
      </c>
    </row>
    <row r="32" spans="1:15" ht="12.75" customHeight="1">
      <c r="A32" s="6">
        <v>2009</v>
      </c>
      <c r="B32" s="10">
        <v>21690</v>
      </c>
      <c r="C32" s="10">
        <v>10796.49</v>
      </c>
      <c r="D32" s="10">
        <v>33726.910000000003</v>
      </c>
      <c r="E32" s="10">
        <v>5523.0950000000003</v>
      </c>
      <c r="F32" s="10">
        <v>5338</v>
      </c>
      <c r="G32" s="10">
        <v>62615.47</v>
      </c>
      <c r="H32" s="10">
        <v>81902.3</v>
      </c>
      <c r="I32" s="10">
        <v>60192.7</v>
      </c>
      <c r="J32" s="10">
        <v>16530.39</v>
      </c>
      <c r="K32" s="10">
        <v>4828.7219999999998</v>
      </c>
      <c r="L32" s="10">
        <v>46367.55</v>
      </c>
      <c r="M32" s="10">
        <v>9298.5110000000004</v>
      </c>
      <c r="N32" s="10">
        <v>61423.72</v>
      </c>
      <c r="O32" s="10">
        <v>306771.5</v>
      </c>
    </row>
    <row r="33" spans="1:15" ht="12.75" customHeight="1">
      <c r="A33" s="6">
        <v>2010</v>
      </c>
      <c r="B33" s="10">
        <v>22032</v>
      </c>
      <c r="C33" s="10">
        <v>10920.27</v>
      </c>
      <c r="D33" s="10">
        <v>34126.550000000003</v>
      </c>
      <c r="E33" s="10">
        <v>5547.683</v>
      </c>
      <c r="F33" s="10">
        <v>5362</v>
      </c>
      <c r="G33" s="10">
        <v>62917.79</v>
      </c>
      <c r="H33" s="10">
        <v>81776.929999999993</v>
      </c>
      <c r="I33" s="10">
        <v>60483.38</v>
      </c>
      <c r="J33" s="10">
        <v>16615.39</v>
      </c>
      <c r="K33" s="10">
        <v>4889.2489999999998</v>
      </c>
      <c r="L33" s="10">
        <v>46562.48</v>
      </c>
      <c r="M33" s="10">
        <v>9378.1219999999994</v>
      </c>
      <c r="N33" s="10">
        <v>61914.64</v>
      </c>
      <c r="O33" s="10">
        <v>309347.09999999998</v>
      </c>
    </row>
    <row r="34" spans="1:15" ht="12.75" customHeight="1">
      <c r="A34" s="6">
        <v>2011</v>
      </c>
      <c r="B34" s="10">
        <v>22340</v>
      </c>
      <c r="C34" s="10">
        <v>11047.74</v>
      </c>
      <c r="D34" s="10">
        <v>34483.980000000003</v>
      </c>
      <c r="E34" s="10">
        <v>5570.5720000000001</v>
      </c>
      <c r="F34" s="10">
        <v>5386</v>
      </c>
      <c r="G34" s="10">
        <v>63223.16</v>
      </c>
      <c r="H34" s="10">
        <v>81039.75</v>
      </c>
      <c r="I34" s="10">
        <v>60626.44</v>
      </c>
      <c r="J34" s="10">
        <v>16693.07</v>
      </c>
      <c r="K34" s="10">
        <v>4952</v>
      </c>
      <c r="L34" s="10">
        <v>46736.26</v>
      </c>
      <c r="M34" s="10">
        <v>9449.2090000000007</v>
      </c>
      <c r="N34" s="10">
        <v>62435.199999999997</v>
      </c>
      <c r="O34" s="10">
        <v>311721.59999999998</v>
      </c>
    </row>
    <row r="35" spans="1:15" ht="12.75" customHeight="1">
      <c r="A35" s="6">
        <v>2012</v>
      </c>
      <c r="B35" s="10">
        <v>22730</v>
      </c>
      <c r="C35" s="10">
        <v>11128.24</v>
      </c>
      <c r="D35" s="10">
        <v>34880.49</v>
      </c>
      <c r="E35" s="10">
        <v>5591.5720000000001</v>
      </c>
      <c r="F35" s="10">
        <v>5413</v>
      </c>
      <c r="G35" s="10">
        <v>63514</v>
      </c>
      <c r="H35" s="10">
        <v>80425.820000000007</v>
      </c>
      <c r="I35" s="10">
        <v>60916.2</v>
      </c>
      <c r="J35" s="10">
        <v>16754.96</v>
      </c>
      <c r="K35" s="10">
        <v>5018</v>
      </c>
      <c r="L35" s="10">
        <v>46766.400000000001</v>
      </c>
      <c r="M35" s="10">
        <v>9519.3690000000006</v>
      </c>
      <c r="N35" s="10">
        <v>62858.8</v>
      </c>
      <c r="O35" s="10">
        <v>314112.09999999998</v>
      </c>
    </row>
    <row r="36" spans="1:15" ht="12.75" customHeight="1">
      <c r="A36" s="6">
        <v>2013</v>
      </c>
      <c r="B36" s="10">
        <v>23124</v>
      </c>
      <c r="C36" s="10">
        <v>11196.04</v>
      </c>
      <c r="D36" s="10">
        <v>35317.4</v>
      </c>
      <c r="E36" s="10">
        <v>5614.9319999999998</v>
      </c>
      <c r="F36" s="10">
        <v>5440</v>
      </c>
      <c r="G36" s="10">
        <v>63786.14</v>
      </c>
      <c r="H36" s="10">
        <v>80645.600000000006</v>
      </c>
      <c r="I36" s="10">
        <v>61178.36</v>
      </c>
      <c r="J36" s="10">
        <v>16804.43</v>
      </c>
      <c r="K36" s="10">
        <v>5080</v>
      </c>
      <c r="L36" s="10">
        <v>46593.23</v>
      </c>
      <c r="M36" s="10">
        <v>9610</v>
      </c>
      <c r="N36" s="10">
        <v>63237.94</v>
      </c>
      <c r="O36" s="10">
        <v>316497.5</v>
      </c>
    </row>
    <row r="37" spans="1:15" ht="12.75" customHeight="1">
      <c r="A37" s="6">
        <v>2014</v>
      </c>
      <c r="B37" s="10">
        <v>23490</v>
      </c>
      <c r="C37" s="10">
        <v>11283.68</v>
      </c>
      <c r="D37" s="10">
        <v>35711.4</v>
      </c>
      <c r="E37" s="10">
        <v>5596.683</v>
      </c>
      <c r="F37" s="10">
        <v>5465</v>
      </c>
      <c r="G37" s="10">
        <v>64359.6</v>
      </c>
      <c r="H37" s="10">
        <v>80913.73</v>
      </c>
      <c r="I37" s="10">
        <v>61417.63</v>
      </c>
      <c r="J37" s="10">
        <v>16918.490000000002</v>
      </c>
      <c r="K37" s="10">
        <v>5137</v>
      </c>
      <c r="L37" s="10">
        <v>46464.05</v>
      </c>
      <c r="M37" s="10">
        <v>9698</v>
      </c>
      <c r="N37" s="10">
        <v>63650.01</v>
      </c>
      <c r="O37" s="10">
        <v>318857.09999999998</v>
      </c>
    </row>
    <row r="39" spans="1:15" s="6" customFormat="1" ht="13.5" customHeight="1">
      <c r="A39" s="73" t="s">
        <v>566</v>
      </c>
      <c r="B39" s="73"/>
      <c r="C39" s="73"/>
      <c r="D39" s="73"/>
      <c r="E39" s="73"/>
      <c r="F39" s="73"/>
      <c r="G39" s="73"/>
      <c r="H39" s="73"/>
      <c r="I39" s="73"/>
      <c r="J39" s="73"/>
      <c r="K39" s="73"/>
      <c r="L39" s="73"/>
      <c r="M39" s="73"/>
      <c r="N39" s="73"/>
      <c r="O39" s="73"/>
    </row>
    <row r="40" spans="1:15" s="6" customFormat="1" ht="12.75" customHeight="1">
      <c r="A40" s="6" t="s">
        <v>567</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mergeCells count="1">
    <mergeCell ref="A39:O39"/>
  </mergeCells>
  <phoneticPr fontId="0" type="noConversion"/>
  <pageMargins left="0.74803149606299213" right="0.74803149606299213" top="0.98425196850393704" bottom="0.98425196850393704" header="0.51181102362204722" footer="0.51181102362204722"/>
  <pageSetup scale="91" orientation="landscape" r:id="rId1"/>
  <headerFooter alignWithMargins="0"/>
</worksheet>
</file>

<file path=xl/worksheets/sheet15.xml><?xml version="1.0" encoding="utf-8"?>
<worksheet xmlns="http://schemas.openxmlformats.org/spreadsheetml/2006/main" xmlns:r="http://schemas.openxmlformats.org/officeDocument/2006/relationships">
  <sheetPr codeName="Sheet148"/>
  <dimension ref="A1:O76"/>
  <sheetViews>
    <sheetView view="pageBreakPreview" topLeftCell="A16" zoomScaleSheetLayoutView="100" workbookViewId="0">
      <selection activeCell="A47" sqref="A47:XFD47"/>
    </sheetView>
  </sheetViews>
  <sheetFormatPr defaultRowHeight="12.75"/>
  <cols>
    <col min="1" max="1" width="9.140625" style="29"/>
    <col min="2" max="2" width="11.85546875" style="8" bestFit="1" customWidth="1"/>
    <col min="3" max="3" width="10.5703125" style="8" customWidth="1"/>
    <col min="4" max="4" width="9.85546875" style="8" bestFit="1" customWidth="1"/>
    <col min="5" max="5" width="16" style="8" customWidth="1"/>
    <col min="6" max="6" width="9.85546875" style="8" bestFit="1" customWidth="1"/>
    <col min="7" max="7" width="9.140625" style="8"/>
    <col min="8" max="8" width="11.140625" style="8" bestFit="1" customWidth="1"/>
    <col min="9" max="9" width="6.85546875" style="8" bestFit="1" customWidth="1"/>
    <col min="10" max="10" width="15.140625" style="8" bestFit="1" customWidth="1"/>
    <col min="11" max="11" width="10.140625" style="8" bestFit="1" customWidth="1"/>
    <col min="12" max="12" width="8" style="8" bestFit="1" customWidth="1"/>
    <col min="13" max="13" width="18.7109375" style="8" customWidth="1"/>
    <col min="14" max="14" width="19.7109375" style="8" bestFit="1" customWidth="1"/>
    <col min="15" max="15" width="17" style="8" bestFit="1" customWidth="1"/>
    <col min="16" max="16384" width="9.140625" style="8"/>
  </cols>
  <sheetData>
    <row r="1" spans="1:15">
      <c r="A1" s="29" t="s">
        <v>717</v>
      </c>
    </row>
    <row r="3" spans="1:15">
      <c r="B3" s="8" t="s">
        <v>115</v>
      </c>
      <c r="C3" s="8" t="s">
        <v>116</v>
      </c>
      <c r="D3" s="8" t="s">
        <v>106</v>
      </c>
      <c r="E3" s="8" t="s">
        <v>117</v>
      </c>
      <c r="F3" s="8" t="s">
        <v>118</v>
      </c>
      <c r="G3" s="8" t="s">
        <v>119</v>
      </c>
      <c r="H3" s="8" t="s">
        <v>120</v>
      </c>
      <c r="I3" s="8" t="s">
        <v>121</v>
      </c>
      <c r="J3" s="8" t="s">
        <v>122</v>
      </c>
      <c r="K3" s="8" t="s">
        <v>123</v>
      </c>
      <c r="L3" s="8" t="s">
        <v>124</v>
      </c>
      <c r="M3" s="8" t="s">
        <v>125</v>
      </c>
      <c r="N3" s="8" t="s">
        <v>126</v>
      </c>
      <c r="O3" s="8" t="s">
        <v>107</v>
      </c>
    </row>
    <row r="4" spans="1:15">
      <c r="A4" s="29">
        <v>1960</v>
      </c>
    </row>
    <row r="5" spans="1:15">
      <c r="A5" s="29">
        <v>1961</v>
      </c>
    </row>
    <row r="6" spans="1:15">
      <c r="A6" s="29">
        <v>1962</v>
      </c>
    </row>
    <row r="7" spans="1:15">
      <c r="A7" s="29">
        <v>1963</v>
      </c>
    </row>
    <row r="8" spans="1:15">
      <c r="A8" s="29">
        <v>1964</v>
      </c>
    </row>
    <row r="9" spans="1:15">
      <c r="A9" s="29">
        <v>1965</v>
      </c>
    </row>
    <row r="10" spans="1:15">
      <c r="A10" s="29">
        <v>1966</v>
      </c>
      <c r="D10" s="26"/>
      <c r="E10" s="26"/>
      <c r="F10" s="26"/>
      <c r="G10" s="26"/>
      <c r="H10" s="26"/>
      <c r="I10" s="26"/>
      <c r="J10" s="26"/>
      <c r="K10" s="26"/>
      <c r="L10" s="26"/>
      <c r="M10" s="26"/>
      <c r="N10" s="26"/>
    </row>
    <row r="11" spans="1:15">
      <c r="A11" s="29">
        <v>1967</v>
      </c>
      <c r="D11" s="26"/>
      <c r="E11" s="26"/>
      <c r="F11" s="26"/>
      <c r="G11" s="26"/>
      <c r="H11" s="26"/>
      <c r="I11" s="26"/>
      <c r="J11" s="26"/>
      <c r="K11" s="26"/>
      <c r="L11" s="26"/>
      <c r="M11" s="43">
        <v>2.181486</v>
      </c>
      <c r="N11" s="26"/>
    </row>
    <row r="12" spans="1:15">
      <c r="A12" s="29">
        <v>1968</v>
      </c>
      <c r="D12" s="26"/>
      <c r="E12" s="26"/>
      <c r="F12" s="26"/>
      <c r="G12" s="26"/>
      <c r="H12" s="26"/>
      <c r="I12" s="26"/>
      <c r="J12" s="26"/>
      <c r="K12" s="26"/>
      <c r="L12" s="26"/>
      <c r="M12" s="42">
        <f t="shared" ref="M12:M18" si="0">M11*((M19/M11)^(1/8))</f>
        <v>2.1537995036861264</v>
      </c>
      <c r="N12" s="26"/>
    </row>
    <row r="13" spans="1:15">
      <c r="A13" s="29">
        <v>1969</v>
      </c>
      <c r="D13" s="26"/>
      <c r="E13" s="26"/>
      <c r="F13" s="26"/>
      <c r="G13" s="26"/>
      <c r="H13" s="26"/>
      <c r="I13" s="26"/>
      <c r="J13" s="26"/>
      <c r="K13" s="26"/>
      <c r="L13" s="26"/>
      <c r="M13" s="42">
        <f t="shared" si="0"/>
        <v>2.1276980603398608</v>
      </c>
      <c r="N13" s="43">
        <v>3.5340470000000002</v>
      </c>
    </row>
    <row r="14" spans="1:15">
      <c r="A14" s="29">
        <v>1970</v>
      </c>
      <c r="D14" s="26"/>
      <c r="E14" s="26"/>
      <c r="F14" s="26"/>
      <c r="G14" s="26"/>
      <c r="H14" s="26"/>
      <c r="I14" s="26"/>
      <c r="J14" s="26"/>
      <c r="K14" s="26"/>
      <c r="L14" s="26"/>
      <c r="M14" s="42">
        <f t="shared" si="0"/>
        <v>2.1029798923596457</v>
      </c>
      <c r="N14" s="42">
        <f>N13*((N$18/N$13)^(1/5))</f>
        <v>3.3814230723319163</v>
      </c>
    </row>
    <row r="15" spans="1:15">
      <c r="A15" s="29">
        <v>1971</v>
      </c>
      <c r="D15" s="43">
        <v>2.8174320000000002</v>
      </c>
      <c r="E15" s="26"/>
      <c r="F15" s="26"/>
      <c r="G15" s="26"/>
      <c r="H15" s="26"/>
      <c r="I15" s="26"/>
      <c r="J15" s="26"/>
      <c r="K15" s="26"/>
      <c r="L15" s="26"/>
      <c r="M15" s="42">
        <f t="shared" si="0"/>
        <v>2.0794720645589777</v>
      </c>
      <c r="N15" s="42">
        <f>N14*((N$18/N$13)^(1/5))</f>
        <v>3.2353904727635525</v>
      </c>
    </row>
    <row r="16" spans="1:15">
      <c r="A16" s="29">
        <v>1972</v>
      </c>
      <c r="D16" s="42">
        <f>D15*((D$19/D$15)^(1/4))</f>
        <v>2.8135680585139022</v>
      </c>
      <c r="E16" s="26"/>
      <c r="F16" s="26"/>
      <c r="G16" s="26"/>
      <c r="H16" s="26"/>
      <c r="I16" s="26"/>
      <c r="J16" s="26"/>
      <c r="K16" s="26"/>
      <c r="L16" s="26"/>
      <c r="M16" s="42">
        <f t="shared" si="0"/>
        <v>2.0570261016531193</v>
      </c>
      <c r="N16" s="42">
        <f>N15*((N$18/N$13)^(1/5))</f>
        <v>3.095664543398982</v>
      </c>
    </row>
    <row r="17" spans="1:15">
      <c r="A17" s="29">
        <v>1973</v>
      </c>
      <c r="D17" s="42">
        <f>D16*((D$19/D$15)^(1/4))</f>
        <v>2.8097094161952052</v>
      </c>
      <c r="E17" s="26"/>
      <c r="F17" s="26"/>
      <c r="G17" s="26"/>
      <c r="H17" s="43">
        <v>2.6030609999999998</v>
      </c>
      <c r="I17" s="26"/>
      <c r="J17" s="26"/>
      <c r="K17" s="26"/>
      <c r="L17" s="26"/>
      <c r="M17" s="42">
        <f t="shared" si="0"/>
        <v>2.0355143273323963</v>
      </c>
      <c r="N17" s="42">
        <f>N16*((N$18/N$13)^(1/5))</f>
        <v>2.9619729197854934</v>
      </c>
    </row>
    <row r="18" spans="1:15">
      <c r="A18" s="29">
        <v>1974</v>
      </c>
      <c r="D18" s="42">
        <f>D17*((D$19/D$15)^(1/4))</f>
        <v>2.8058560657764136</v>
      </c>
      <c r="E18" s="26"/>
      <c r="F18" s="26"/>
      <c r="G18" s="26"/>
      <c r="H18" s="42">
        <f>H17*((H$22/H$17)^(1/5))</f>
        <v>2.5725983071129668</v>
      </c>
      <c r="I18" s="26"/>
      <c r="J18" s="26"/>
      <c r="K18" s="26"/>
      <c r="L18" s="26"/>
      <c r="M18" s="42">
        <f t="shared" si="0"/>
        <v>2.0148267936914954</v>
      </c>
      <c r="N18" s="43">
        <v>2.8340550000000002</v>
      </c>
    </row>
    <row r="19" spans="1:15">
      <c r="A19" s="29">
        <v>1975</v>
      </c>
      <c r="D19" s="43">
        <v>2.8020079999999998</v>
      </c>
      <c r="E19" s="26"/>
      <c r="F19" s="26"/>
      <c r="G19" s="26"/>
      <c r="H19" s="42">
        <f>H18*((H$22/H$17)^(1/5))</f>
        <v>2.5424921082373801</v>
      </c>
      <c r="I19" s="26"/>
      <c r="J19" s="26"/>
      <c r="K19" s="26"/>
      <c r="L19" s="26"/>
      <c r="M19" s="43">
        <v>1.969587</v>
      </c>
      <c r="N19" s="42">
        <f>N18*((N$23/N$18)^(1/5))</f>
        <v>2.8072156376729094</v>
      </c>
    </row>
    <row r="20" spans="1:15">
      <c r="A20" s="29">
        <v>1976</v>
      </c>
      <c r="D20" s="42">
        <f>D19*((D$25/D$19)^(1/6))</f>
        <v>2.7769295087859929</v>
      </c>
      <c r="E20" s="26"/>
      <c r="F20" s="26"/>
      <c r="G20" s="26"/>
      <c r="H20" s="42">
        <f>H19*((H$22/H$17)^(1/5))</f>
        <v>2.5127382314511886</v>
      </c>
      <c r="I20" s="26"/>
      <c r="J20" s="26"/>
      <c r="K20" s="26"/>
      <c r="L20" s="26"/>
      <c r="M20" s="42">
        <f>M19*((M$25/M$19)^(1/6))</f>
        <v>1.9536334089661653</v>
      </c>
      <c r="N20" s="42">
        <f>N19*((N$23/N$18)^(1/5))</f>
        <v>2.7806304522655059</v>
      </c>
    </row>
    <row r="21" spans="1:15">
      <c r="A21" s="29">
        <v>1977</v>
      </c>
      <c r="D21" s="42">
        <f>D20*((D$25/D$19)^(1/6))</f>
        <v>2.7520754747189931</v>
      </c>
      <c r="E21" s="26"/>
      <c r="F21" s="26"/>
      <c r="G21" s="26"/>
      <c r="H21" s="42">
        <f>H20*((H$22/H$17)^(1/5))</f>
        <v>2.4833325536548543</v>
      </c>
      <c r="I21" s="26"/>
      <c r="J21" s="26"/>
      <c r="K21" s="26"/>
      <c r="L21" s="26"/>
      <c r="M21" s="42">
        <f>M20*((M$25/M$19)^(1/6))</f>
        <v>1.9378090415040108</v>
      </c>
      <c r="N21" s="42">
        <f>N20*((N$23/N$18)^(1/5))</f>
        <v>2.7542970366450974</v>
      </c>
    </row>
    <row r="22" spans="1:15">
      <c r="A22" s="29">
        <v>1978</v>
      </c>
      <c r="D22" s="42">
        <f>D21*((D$25/D$19)^(1/6))</f>
        <v>2.7274438888659103</v>
      </c>
      <c r="E22" s="26"/>
      <c r="F22" s="26"/>
      <c r="G22" s="43">
        <v>2.7931870000000001</v>
      </c>
      <c r="H22" s="43">
        <v>2.4542709999999999</v>
      </c>
      <c r="I22" s="26"/>
      <c r="J22" s="26"/>
      <c r="K22" s="26"/>
      <c r="L22" s="26"/>
      <c r="M22" s="42">
        <f>M21*((M$25/M$19)^(1/6))</f>
        <v>1.9221128509067829</v>
      </c>
      <c r="N22" s="42">
        <f>N21*((N$23/N$18)^(1/5))</f>
        <v>2.7282130064752699</v>
      </c>
    </row>
    <row r="23" spans="1:15">
      <c r="A23" s="29">
        <v>1979</v>
      </c>
      <c r="D23" s="42">
        <f>D22*((D$25/D$19)^(1/6))</f>
        <v>2.7030327602739788</v>
      </c>
      <c r="E23" s="26"/>
      <c r="F23" s="26"/>
      <c r="G23" s="42">
        <f>G22*((G$28/G$22)^(1/6))</f>
        <v>2.7746417177495255</v>
      </c>
      <c r="H23" s="42">
        <f>H22*((H$25/H$22)^(1/3))</f>
        <v>2.4463343621134159</v>
      </c>
      <c r="I23" s="26"/>
      <c r="J23" s="26"/>
      <c r="K23" s="43">
        <v>2.4859979999999999</v>
      </c>
      <c r="L23" s="26"/>
      <c r="M23" s="42">
        <f>M22*((M$25/M$19)^(1/6))</f>
        <v>1.906543798946019</v>
      </c>
      <c r="N23" s="43">
        <v>2.7023760000000001</v>
      </c>
    </row>
    <row r="24" spans="1:15">
      <c r="A24" s="29">
        <v>1980</v>
      </c>
      <c r="B24" s="42">
        <f>B25</f>
        <v>2.870142</v>
      </c>
      <c r="C24" s="42">
        <f>C25</f>
        <v>2.831556</v>
      </c>
      <c r="D24" s="42">
        <f>D23*((D$25/D$19)^(1/6))</f>
        <v>2.6788401158098289</v>
      </c>
      <c r="E24" s="42">
        <f t="shared" ref="E24:F29" si="1">E25</f>
        <v>2.05593</v>
      </c>
      <c r="F24" s="42">
        <f t="shared" si="1"/>
        <v>2.343439</v>
      </c>
      <c r="G24" s="42">
        <f>G23*((G$28/G$22)^(1/6))</f>
        <v>2.7562195663505653</v>
      </c>
      <c r="H24" s="42">
        <f>H23*((H$25/H$22)^(1/3))</f>
        <v>2.4384233897792273</v>
      </c>
      <c r="I24" s="42">
        <f t="shared" ref="I24:I28" si="2">I25</f>
        <v>3.077963</v>
      </c>
      <c r="J24" s="42">
        <f t="shared" ref="J24:J25" si="3">J25</f>
        <v>2.706051</v>
      </c>
      <c r="K24" s="42">
        <f t="shared" ref="K24:K29" si="4">K23*((K$30/K$23)^(1/7))</f>
        <v>2.4754442505151615</v>
      </c>
      <c r="L24" s="43">
        <v>3.7016420000000001</v>
      </c>
      <c r="M24" s="42">
        <f>M23*((M$25/M$19)^(1/6))</f>
        <v>1.8911008558028737</v>
      </c>
      <c r="N24" s="42">
        <f t="shared" ref="N24:N29" si="5">N23*((N$30/N$23)^(1/7))</f>
        <v>2.6806084215800623</v>
      </c>
      <c r="O24" s="13">
        <v>2.76</v>
      </c>
    </row>
    <row r="25" spans="1:15">
      <c r="A25" s="29">
        <v>1981</v>
      </c>
      <c r="B25" s="43">
        <v>2.870142</v>
      </c>
      <c r="C25" s="42">
        <f t="shared" ref="C25:C27" si="6">C26</f>
        <v>2.831556</v>
      </c>
      <c r="D25" s="43">
        <v>2.6548639999999999</v>
      </c>
      <c r="E25" s="42">
        <f t="shared" si="1"/>
        <v>2.05593</v>
      </c>
      <c r="F25" s="42">
        <f t="shared" si="1"/>
        <v>2.343439</v>
      </c>
      <c r="G25" s="42">
        <f>G24*((G$28/G$22)^(1/6))</f>
        <v>2.7379197282794832</v>
      </c>
      <c r="H25" s="43">
        <v>2.4305379999999999</v>
      </c>
      <c r="I25" s="42">
        <f t="shared" si="2"/>
        <v>3.077963</v>
      </c>
      <c r="J25" s="42">
        <f t="shared" si="3"/>
        <v>2.706051</v>
      </c>
      <c r="K25" s="42">
        <f t="shared" si="4"/>
        <v>2.4649353046175295</v>
      </c>
      <c r="L25" s="42">
        <f>L24*((L$29/L$24)^(1/5))</f>
        <v>3.6870593548767188</v>
      </c>
      <c r="M25" s="43">
        <v>1.875783</v>
      </c>
      <c r="N25" s="42">
        <f t="shared" si="5"/>
        <v>2.6590161805189036</v>
      </c>
      <c r="O25" s="13">
        <v>2.73</v>
      </c>
    </row>
    <row r="26" spans="1:15">
      <c r="A26" s="29">
        <v>1982</v>
      </c>
      <c r="B26" s="42">
        <f>B25*((B$29/B$25)^(1/4))</f>
        <v>2.8259998042798609</v>
      </c>
      <c r="C26" s="42">
        <f t="shared" si="6"/>
        <v>2.831556</v>
      </c>
      <c r="D26" s="42">
        <f>D25*((D$31/D$25)^(1/6))</f>
        <v>2.6664847573585964</v>
      </c>
      <c r="E26" s="42">
        <f t="shared" si="1"/>
        <v>2.05593</v>
      </c>
      <c r="F26" s="42">
        <f t="shared" si="1"/>
        <v>2.343439</v>
      </c>
      <c r="G26" s="42">
        <f>G25*((G$28/G$22)^(1/6))</f>
        <v>2.7197413914405657</v>
      </c>
      <c r="H26" s="42">
        <f>H25*((H$27/H$25)^(1/2))</f>
        <v>2.3823079773257696</v>
      </c>
      <c r="I26" s="42">
        <f t="shared" si="2"/>
        <v>3.077963</v>
      </c>
      <c r="J26" s="42">
        <f>J27</f>
        <v>2.706051</v>
      </c>
      <c r="K26" s="42">
        <f t="shared" si="4"/>
        <v>2.4544709721034779</v>
      </c>
      <c r="L26" s="42">
        <f>L25*((L$29/L$24)^(1/5))</f>
        <v>3.672534158188157</v>
      </c>
      <c r="M26" s="42">
        <f>M25*((M$31/M$25)^(1/6))</f>
        <v>1.8684687347610778</v>
      </c>
      <c r="N26" s="42">
        <f t="shared" si="5"/>
        <v>2.6375978644780087</v>
      </c>
      <c r="O26" s="13">
        <v>2.72</v>
      </c>
    </row>
    <row r="27" spans="1:15">
      <c r="A27" s="29">
        <v>1983</v>
      </c>
      <c r="B27" s="42">
        <f>B26*((B$29/B$25)^(1/4))</f>
        <v>2.7825365064828889</v>
      </c>
      <c r="C27" s="42">
        <f t="shared" si="6"/>
        <v>2.831556</v>
      </c>
      <c r="D27" s="42">
        <f>D26*((D$31/D$25)^(1/6))</f>
        <v>2.678156380600186</v>
      </c>
      <c r="E27" s="42">
        <f t="shared" si="1"/>
        <v>2.05593</v>
      </c>
      <c r="F27" s="42">
        <f t="shared" si="1"/>
        <v>2.343439</v>
      </c>
      <c r="G27" s="42">
        <f>G26*((G$28/G$22)^(1/6))</f>
        <v>2.7016837491299852</v>
      </c>
      <c r="H27" s="43">
        <v>2.335035</v>
      </c>
      <c r="I27" s="42">
        <f t="shared" si="2"/>
        <v>3.077963</v>
      </c>
      <c r="J27" s="43">
        <v>2.706051</v>
      </c>
      <c r="K27" s="42">
        <f t="shared" si="4"/>
        <v>2.4440510635768464</v>
      </c>
      <c r="L27" s="42">
        <f>L26*((L$29/L$24)^(1/5))</f>
        <v>3.6580661836157953</v>
      </c>
      <c r="M27" s="42">
        <f>M26*((M$31/M$25)^(1/6))</f>
        <v>1.8611829901324743</v>
      </c>
      <c r="N27" s="42">
        <f t="shared" si="5"/>
        <v>2.6163520724952178</v>
      </c>
      <c r="O27" s="13">
        <v>2.73</v>
      </c>
    </row>
    <row r="28" spans="1:15">
      <c r="A28" s="29">
        <v>1984</v>
      </c>
      <c r="B28" s="42">
        <f>B27*((B$29/B$25)^(1/4))</f>
        <v>2.7397416652981668</v>
      </c>
      <c r="C28" s="42">
        <f>C29</f>
        <v>2.831556</v>
      </c>
      <c r="D28" s="42">
        <f>D27*((D$31/D$25)^(1/6))</f>
        <v>2.6898790923727405</v>
      </c>
      <c r="E28" s="42">
        <f t="shared" si="1"/>
        <v>2.05593</v>
      </c>
      <c r="F28" s="42">
        <f t="shared" si="1"/>
        <v>2.343439</v>
      </c>
      <c r="G28" s="43">
        <v>2.6837460000000002</v>
      </c>
      <c r="H28" s="43">
        <v>2.3044880000000001</v>
      </c>
      <c r="I28" s="42">
        <f t="shared" si="2"/>
        <v>3.077963</v>
      </c>
      <c r="J28" s="42">
        <f>J27*((J$31/J$27)^(1/4))</f>
        <v>2.6342131609070165</v>
      </c>
      <c r="K28" s="42">
        <f t="shared" si="4"/>
        <v>2.4336753904455151</v>
      </c>
      <c r="L28" s="42">
        <f>L27*((L$29/L$24)^(1/5))</f>
        <v>3.6436552057326979</v>
      </c>
      <c r="M28" s="42">
        <f>M27*((M$31/M$25)^(1/6))</f>
        <v>1.8539256549033998</v>
      </c>
      <c r="N28" s="42">
        <f t="shared" si="5"/>
        <v>2.5952774148930904</v>
      </c>
      <c r="O28" s="13">
        <v>2.71</v>
      </c>
    </row>
    <row r="29" spans="1:15">
      <c r="A29" s="29">
        <v>1985</v>
      </c>
      <c r="B29" s="43">
        <v>2.6976049999999998</v>
      </c>
      <c r="C29" s="43">
        <v>2.831556</v>
      </c>
      <c r="D29" s="42">
        <f>D28*((D$31/D$25)^(1/6))</f>
        <v>2.7016531162987967</v>
      </c>
      <c r="E29" s="42">
        <f t="shared" si="1"/>
        <v>2.05593</v>
      </c>
      <c r="F29" s="42">
        <f t="shared" si="1"/>
        <v>2.343439</v>
      </c>
      <c r="G29" s="42">
        <f t="shared" ref="G29:H32" si="7">G28*((G$33/G$28)^(1/5))</f>
        <v>2.6613741090716085</v>
      </c>
      <c r="H29" s="42">
        <f t="shared" si="7"/>
        <v>2.2904955081439646</v>
      </c>
      <c r="I29" s="42">
        <f>I30</f>
        <v>3.077963</v>
      </c>
      <c r="J29" s="42">
        <f>J28*((J$31/J$27)^(1/4))</f>
        <v>2.5642824089774123</v>
      </c>
      <c r="K29" s="42">
        <f t="shared" si="4"/>
        <v>2.423343764917989</v>
      </c>
      <c r="L29" s="43">
        <v>3.6293009999999999</v>
      </c>
      <c r="M29" s="42">
        <f>M28*((M$31/M$25)^(1/6))</f>
        <v>1.8466966182967104</v>
      </c>
      <c r="N29" s="42">
        <f t="shared" si="5"/>
        <v>2.5743725131880062</v>
      </c>
      <c r="O29" s="13">
        <v>2.69</v>
      </c>
    </row>
    <row r="30" spans="1:15">
      <c r="A30" s="29">
        <v>1986</v>
      </c>
      <c r="B30" s="42">
        <f>B29*((B$33/B$29)^(1/4))</f>
        <v>2.7034693494223965</v>
      </c>
      <c r="C30" s="42">
        <f>C29*((C$32/C$29)^(1/3))</f>
        <v>2.8230410867128382</v>
      </c>
      <c r="D30" s="42">
        <f>D29*((D$31/D$25)^(1/6))</f>
        <v>2.7134786769797219</v>
      </c>
      <c r="E30" s="42">
        <f>E31</f>
        <v>2.05593</v>
      </c>
      <c r="F30" s="42">
        <f>F31</f>
        <v>2.343439</v>
      </c>
      <c r="G30" s="42">
        <f t="shared" si="7"/>
        <v>2.6391887117621033</v>
      </c>
      <c r="H30" s="42">
        <f t="shared" si="7"/>
        <v>2.2765879765169874</v>
      </c>
      <c r="I30" s="43">
        <v>3.077963</v>
      </c>
      <c r="J30" s="42">
        <f>J29*((J$31/J$27)^(1/4))</f>
        <v>2.496208116554584</v>
      </c>
      <c r="K30" s="43">
        <v>2.4130560000000001</v>
      </c>
      <c r="L30" s="42">
        <f>L29*((L$34/L$29)^(1/5))</f>
        <v>3.5837487891219282</v>
      </c>
      <c r="M30" s="42">
        <f>M29*((M$31/M$25)^(1/6))</f>
        <v>1.8394957699672168</v>
      </c>
      <c r="N30" s="43">
        <v>2.553636</v>
      </c>
      <c r="O30" s="13">
        <v>2.67</v>
      </c>
    </row>
    <row r="31" spans="1:15">
      <c r="A31" s="29">
        <v>1987</v>
      </c>
      <c r="B31" s="42">
        <f>B30*((B$33/B$29)^(1/4))</f>
        <v>2.7093464474103346</v>
      </c>
      <c r="C31" s="42">
        <f>C30*((C$32/C$29)^(1/3))</f>
        <v>2.8145517790461509</v>
      </c>
      <c r="D31" s="43">
        <v>2.7253560000000001</v>
      </c>
      <c r="E31" s="43">
        <v>2.05593</v>
      </c>
      <c r="F31" s="43">
        <v>2.343439</v>
      </c>
      <c r="G31" s="42">
        <f t="shared" si="7"/>
        <v>2.6171882534478725</v>
      </c>
      <c r="H31" s="42">
        <f t="shared" si="7"/>
        <v>2.2627648892538028</v>
      </c>
      <c r="I31" s="43">
        <v>3.0226310000000001</v>
      </c>
      <c r="J31" s="43">
        <v>2.4299409999999999</v>
      </c>
      <c r="K31" s="42">
        <f>K30*((K$35/K$30)^(1/5))</f>
        <v>2.3851581488074478</v>
      </c>
      <c r="L31" s="42">
        <f>L30*((L$34/L$29)^(1/5))</f>
        <v>3.5387683147616817</v>
      </c>
      <c r="M31" s="43">
        <v>1.8323229999999999</v>
      </c>
      <c r="N31" s="42">
        <f>N30*((N$35/N$30)^(1/5))</f>
        <v>2.5238573372051221</v>
      </c>
      <c r="O31" s="13">
        <v>2.66</v>
      </c>
    </row>
    <row r="32" spans="1:15">
      <c r="A32" s="29">
        <v>1988</v>
      </c>
      <c r="B32" s="42">
        <f>B31*((B$33/B$29)^(1/4))</f>
        <v>2.7152363216780437</v>
      </c>
      <c r="C32" s="43">
        <v>2.8060879999999999</v>
      </c>
      <c r="D32" s="42">
        <f>D31*((D$35/D$31)^(1/4))</f>
        <v>2.7076703421945973</v>
      </c>
      <c r="E32" s="42">
        <f>E31*((E$36/E$31)^(1/5))</f>
        <v>2.0443189905923242</v>
      </c>
      <c r="F32" s="42">
        <f>F31*((F$35/F$31)^(1/4))</f>
        <v>2.3250368753070547</v>
      </c>
      <c r="G32" s="42">
        <f t="shared" si="7"/>
        <v>2.5953711924647527</v>
      </c>
      <c r="H32" s="42">
        <f t="shared" si="7"/>
        <v>2.2490257336213992</v>
      </c>
      <c r="I32" s="42">
        <f>I31*((I$33/I$31)^(1/2))</f>
        <v>2.9629498038368789</v>
      </c>
      <c r="J32" s="42">
        <f>J31*((J$34/J$31)^(1/3))</f>
        <v>2.413572993172953</v>
      </c>
      <c r="K32" s="42">
        <f>K31*((K$35/K$30)^(1/5))</f>
        <v>2.3575828305777287</v>
      </c>
      <c r="L32" s="42">
        <f>L31*((L$34/L$29)^(1/5))</f>
        <v>3.4943524009196878</v>
      </c>
      <c r="M32" s="42">
        <f>M31*((M$36/M$31)^(1/5))</f>
        <v>1.8354012399345649</v>
      </c>
      <c r="N32" s="42">
        <f>N31*((N$35/N$30)^(1/5))</f>
        <v>2.4944259317162389</v>
      </c>
      <c r="O32" s="13">
        <v>2.64</v>
      </c>
    </row>
    <row r="33" spans="1:15">
      <c r="A33" s="29">
        <v>1989</v>
      </c>
      <c r="B33" s="43">
        <v>2.721139</v>
      </c>
      <c r="C33" s="42">
        <f>C32*((C$36/C$32)^(1/4))</f>
        <v>2.7665248844816968</v>
      </c>
      <c r="D33" s="42">
        <f>D32*((D$35/D$31)^(1/4))</f>
        <v>2.6900994519615815</v>
      </c>
      <c r="E33" s="42">
        <f>E32*((E$36/E$31)^(1/5))</f>
        <v>2.0327735551776662</v>
      </c>
      <c r="F33" s="42">
        <f>F32*((F$35/F$31)^(1/4))</f>
        <v>2.3067792554180384</v>
      </c>
      <c r="G33" s="43">
        <v>2.5737359999999998</v>
      </c>
      <c r="H33" s="43">
        <v>2.2353700000000001</v>
      </c>
      <c r="I33" s="43">
        <v>2.9044469999999998</v>
      </c>
      <c r="J33" s="42">
        <f>J32*((J$34/J$31)^(1/3))</f>
        <v>2.3973152407296503</v>
      </c>
      <c r="K33" s="42">
        <f>K32*((K$35/K$30)^(1/5))</f>
        <v>2.3303263164389878</v>
      </c>
      <c r="L33" s="42">
        <f>L32*((L$34/L$29)^(1/5))</f>
        <v>3.4504939616640322</v>
      </c>
      <c r="M33" s="42">
        <f>M32*((M$36/M$31)^(1/5))</f>
        <v>1.8384846512068769</v>
      </c>
      <c r="N33" s="42">
        <f>N32*((N$35/N$30)^(1/5))</f>
        <v>2.4653377340688936</v>
      </c>
      <c r="O33" s="13">
        <v>2.62</v>
      </c>
    </row>
    <row r="34" spans="1:15">
      <c r="A34" s="29">
        <v>1990</v>
      </c>
      <c r="B34" s="42">
        <f>B33*((B$39/B$33)^(1/6))</f>
        <v>2.7151046445205091</v>
      </c>
      <c r="C34" s="42">
        <f>C33*((C$36/C$32)^(1/4))</f>
        <v>2.7275195704683766</v>
      </c>
      <c r="D34" s="42">
        <f>D33*((D$35/D$31)^(1/4))</f>
        <v>2.6726425845395294</v>
      </c>
      <c r="E34" s="42">
        <f>E33*((E$36/E$31)^(1/5))</f>
        <v>2.0212933234222845</v>
      </c>
      <c r="F34" s="42">
        <f>F33*((F$35/F$31)^(1/4))</f>
        <v>2.2886650055923328</v>
      </c>
      <c r="G34" s="42">
        <f t="shared" ref="G34:H37" si="8">G33*((G$38/G$33)^(1/5))</f>
        <v>2.5514021401991767</v>
      </c>
      <c r="H34" s="42">
        <f t="shared" si="8"/>
        <v>2.2283820465112441</v>
      </c>
      <c r="I34" s="42">
        <f>I33*((I$35/I$33)^(1/2))</f>
        <v>2.897568855787382</v>
      </c>
      <c r="J34" s="43">
        <v>2.381167</v>
      </c>
      <c r="K34" s="42">
        <f>K33*((K$35/K$30)^(1/5))</f>
        <v>2.3033849206296475</v>
      </c>
      <c r="L34" s="43">
        <v>3.4071859999999998</v>
      </c>
      <c r="M34" s="42">
        <f>M33*((M$36/M$31)^(1/5))</f>
        <v>1.8415732425046065</v>
      </c>
      <c r="N34" s="42">
        <f>N33*((N$35/N$30)^(1/5))</f>
        <v>2.436588742020565</v>
      </c>
      <c r="O34" s="13">
        <v>2.63</v>
      </c>
    </row>
    <row r="35" spans="1:15">
      <c r="A35" s="29">
        <v>1991</v>
      </c>
      <c r="B35" s="42">
        <f>B34*((B$39/B$33)^(1/6))</f>
        <v>2.7090836707337775</v>
      </c>
      <c r="C35" s="42">
        <f>C34*((C$36/C$32)^(1/4))</f>
        <v>2.6890641935005579</v>
      </c>
      <c r="D35" s="43">
        <v>2.6552989999999999</v>
      </c>
      <c r="E35" s="42">
        <f>E34*((E$36/E$31)^(1/5))</f>
        <v>2.0098779270839229</v>
      </c>
      <c r="F35" s="43">
        <v>2.2706930000000001</v>
      </c>
      <c r="G35" s="42">
        <f t="shared" si="8"/>
        <v>2.5292620847720744</v>
      </c>
      <c r="H35" s="42">
        <f t="shared" si="8"/>
        <v>2.2214159379492613</v>
      </c>
      <c r="I35" s="43">
        <v>2.8907069999999999</v>
      </c>
      <c r="J35" s="42">
        <f>J34*((J$37/J$34)^(1/3))</f>
        <v>2.3738116361975403</v>
      </c>
      <c r="K35" s="43">
        <v>2.2767550000000001</v>
      </c>
      <c r="L35" s="42">
        <f>L34*((L$39/L$34)^(1/5))</f>
        <v>3.3462934316212429</v>
      </c>
      <c r="M35" s="42">
        <f>M34*((M$36/M$31)^(1/5))</f>
        <v>1.844667022530019</v>
      </c>
      <c r="N35" s="43">
        <v>2.408175</v>
      </c>
      <c r="O35" s="13">
        <v>2.63</v>
      </c>
    </row>
    <row r="36" spans="1:15">
      <c r="A36" s="29">
        <v>1992</v>
      </c>
      <c r="B36" s="42">
        <f>B35*((B$39/B$33)^(1/6))</f>
        <v>2.7030760489647716</v>
      </c>
      <c r="C36" s="43">
        <v>2.651151</v>
      </c>
      <c r="D36" s="42">
        <f>D35*((D$38/D$35)^(1/3))</f>
        <v>2.6234716982169584</v>
      </c>
      <c r="E36" s="43">
        <v>1.9985269999999999</v>
      </c>
      <c r="F36" s="42">
        <f>F35*((F$39/F$35)^(1/4))</f>
        <v>2.2544684351073925</v>
      </c>
      <c r="G36" s="42">
        <f t="shared" si="8"/>
        <v>2.5073141519612356</v>
      </c>
      <c r="H36" s="42">
        <f t="shared" si="8"/>
        <v>2.2144716060249845</v>
      </c>
      <c r="I36" s="42">
        <f>I35*((I$37/I$35)^(1/2))</f>
        <v>2.8928846797354368</v>
      </c>
      <c r="J36" s="42">
        <f>J35*((J$37/J$34)^(1/3))</f>
        <v>2.3664789929252521</v>
      </c>
      <c r="K36" s="42">
        <f>K35*((K$39/K$35)^(1/4))</f>
        <v>2.2547142534303783</v>
      </c>
      <c r="L36" s="42">
        <f>L35*((L$39/L$34)^(1/5))</f>
        <v>3.2864891234324967</v>
      </c>
      <c r="M36" s="43">
        <v>1.847766</v>
      </c>
      <c r="N36" s="42">
        <f>N35*((N$38/N$35)^(1/3))</f>
        <v>2.4059626348123109</v>
      </c>
      <c r="O36" s="13">
        <v>2.62</v>
      </c>
    </row>
    <row r="37" spans="1:15">
      <c r="A37" s="29">
        <v>1993</v>
      </c>
      <c r="B37" s="42">
        <f>B36*((B$39/B$33)^(1/6))</f>
        <v>2.6970817496042647</v>
      </c>
      <c r="C37" s="42">
        <f>C36*((C$39/C$36)^(1/3))</f>
        <v>2.5985717775775488</v>
      </c>
      <c r="D37" s="42">
        <f>D36*((D$38/D$35)^(1/3))</f>
        <v>2.5920258891165822</v>
      </c>
      <c r="E37" s="42">
        <f>E36*((E$39/E$36)^(1/3))</f>
        <v>2.0518471169695709</v>
      </c>
      <c r="F37" s="42">
        <f>F36*((F$39/F$35)^(1/4))</f>
        <v>2.2383597980420844</v>
      </c>
      <c r="G37" s="13">
        <f t="shared" si="8"/>
        <v>2.4855566746028268</v>
      </c>
      <c r="H37" s="42">
        <f t="shared" si="8"/>
        <v>2.2075489826628241</v>
      </c>
      <c r="I37" s="43">
        <v>2.8950640000000001</v>
      </c>
      <c r="J37" s="43">
        <v>2.3591690000000001</v>
      </c>
      <c r="K37" s="42">
        <f>K36*((K$39/K$35)^(1/4))</f>
        <v>2.23288687830799</v>
      </c>
      <c r="L37" s="42">
        <f>L36*((L$39/L$34)^(1/5))</f>
        <v>3.2277536262583904</v>
      </c>
      <c r="M37" s="42">
        <f>M36*((M$39/M$36)^(1/3))</f>
        <v>1.8391640169667225</v>
      </c>
      <c r="N37" s="42">
        <f>N36*((N$38/N$35)^(1/3))</f>
        <v>2.4037523021013829</v>
      </c>
      <c r="O37" s="13">
        <v>2.66</v>
      </c>
    </row>
    <row r="38" spans="1:15">
      <c r="A38" s="29">
        <v>1994</v>
      </c>
      <c r="B38" s="42">
        <f>B37*((B$39/B$33)^(1/6))</f>
        <v>2.6911007431086911</v>
      </c>
      <c r="C38" s="42">
        <f>C37*((C$39/C$36)^(1/3))</f>
        <v>2.5470353379428561</v>
      </c>
      <c r="D38" s="43">
        <v>2.5609570000000001</v>
      </c>
      <c r="E38" s="42">
        <f>E37*((E$39/E$36)^(1/3))</f>
        <v>2.1065897990952034</v>
      </c>
      <c r="F38" s="42">
        <f>F37*((F$39/F$35)^(1/4))</f>
        <v>2.222366260476091</v>
      </c>
      <c r="G38" s="43">
        <v>2.4639880000000001</v>
      </c>
      <c r="H38" s="43">
        <v>2.2006480000000002</v>
      </c>
      <c r="I38" s="42">
        <f>I37*((I$39/I$37)^(1/2))</f>
        <v>2.8684188840223461</v>
      </c>
      <c r="J38" s="42">
        <f>J37*((J$43/J$37)^(1/6))</f>
        <v>2.3580025591455613</v>
      </c>
      <c r="K38" s="42">
        <f>K37*((K$39/K$35)^(1/4))</f>
        <v>2.2112708090324551</v>
      </c>
      <c r="L38" s="42">
        <f>L37*((L$39/L$34)^(1/5))</f>
        <v>3.1700678385154495</v>
      </c>
      <c r="M38" s="42">
        <f>M37*((M$39/M$36)^(1/3))</f>
        <v>1.8306020791080528</v>
      </c>
      <c r="N38" s="43">
        <v>2.4015439999999999</v>
      </c>
      <c r="O38" s="13">
        <v>2.67</v>
      </c>
    </row>
    <row r="39" spans="1:15">
      <c r="A39" s="29">
        <v>1995</v>
      </c>
      <c r="B39" s="43">
        <v>2.685133</v>
      </c>
      <c r="C39" s="43">
        <v>2.496521</v>
      </c>
      <c r="D39" s="42">
        <f>D38*((D$41/D$38)^(1/3))</f>
        <v>2.5488959533046773</v>
      </c>
      <c r="E39" s="43">
        <v>2.1627930000000002</v>
      </c>
      <c r="F39" s="43">
        <v>2.2064870000000001</v>
      </c>
      <c r="G39" s="42">
        <f t="shared" ref="G39:H43" si="9">G38*((G$44/G$38)^(1/6))</f>
        <v>2.4564937458683302</v>
      </c>
      <c r="H39" s="42">
        <f t="shared" si="9"/>
        <v>2.189396663788278</v>
      </c>
      <c r="I39" s="43">
        <v>2.8420190000000001</v>
      </c>
      <c r="J39" s="42">
        <f>J38*((J$43/J$37)^(1/6))</f>
        <v>2.3568366950129542</v>
      </c>
      <c r="K39" s="43">
        <v>2.189864</v>
      </c>
      <c r="L39" s="43">
        <v>3.113413</v>
      </c>
      <c r="M39" s="43">
        <v>1.8220799999999999</v>
      </c>
      <c r="N39" s="43">
        <v>2.4272740000000002</v>
      </c>
      <c r="O39" s="13">
        <v>2.65</v>
      </c>
    </row>
    <row r="40" spans="1:15">
      <c r="A40" s="29">
        <v>1996</v>
      </c>
      <c r="B40" s="42">
        <f>B39*((B$45/B$39)^(1/6))</f>
        <v>2.6643608886041927</v>
      </c>
      <c r="C40" s="42">
        <f>C39*((C$39/C$41)^(1/2))</f>
        <v>2.5164152990824777</v>
      </c>
      <c r="D40" s="42">
        <f>D39*((D$41/D$38)^(1/3))</f>
        <v>2.5368917091434802</v>
      </c>
      <c r="E40" s="42">
        <f t="shared" ref="E40:F43" si="10">E39*((E$44/E$39)^(1/5))</f>
        <v>2.1577880898581689</v>
      </c>
      <c r="F40" s="42">
        <f t="shared" si="10"/>
        <v>2.195350551514911</v>
      </c>
      <c r="G40" s="42">
        <f t="shared" si="9"/>
        <v>2.4490222856159285</v>
      </c>
      <c r="H40" s="42">
        <f t="shared" si="9"/>
        <v>2.1782028527084942</v>
      </c>
      <c r="I40" s="42">
        <f>I39*((I$42/I$39)^(1/3))</f>
        <v>2.8010842304148311</v>
      </c>
      <c r="J40" s="42">
        <f>J39*((J$43/J$37)^(1/6))</f>
        <v>2.3556714073170308</v>
      </c>
      <c r="K40" s="42">
        <f>K39*((K$44/K$39)^(1/5))</f>
        <v>2.1812322199750502</v>
      </c>
      <c r="L40" s="42">
        <f>L39*((L$44/L$39)^(1/5))</f>
        <v>3.0663673423418012</v>
      </c>
      <c r="M40" s="42">
        <f>M39*((M$44/M$39)^(1/5))</f>
        <v>1.8575539642407655</v>
      </c>
      <c r="N40" s="42">
        <f>N39*((N$43/N$39)^(1/4))</f>
        <v>2.4125915666891355</v>
      </c>
      <c r="O40" s="13">
        <v>2.65</v>
      </c>
    </row>
    <row r="41" spans="1:15">
      <c r="A41" s="29">
        <v>1997</v>
      </c>
      <c r="B41" s="42">
        <f>B40*((B$45/B$39)^(1/6))</f>
        <v>2.6437494696626662</v>
      </c>
      <c r="C41" s="43">
        <v>2.4572029999999998</v>
      </c>
      <c r="D41" s="43">
        <v>2.5249440000000001</v>
      </c>
      <c r="E41" s="42">
        <f t="shared" si="10"/>
        <v>2.1527947615577472</v>
      </c>
      <c r="F41" s="42">
        <f t="shared" si="10"/>
        <v>2.1842703102428538</v>
      </c>
      <c r="G41" s="42">
        <f t="shared" si="9"/>
        <v>2.4415735499148905</v>
      </c>
      <c r="H41" s="42">
        <f t="shared" si="9"/>
        <v>2.1670662726497318</v>
      </c>
      <c r="I41" s="42">
        <f>I40*((I$42/I$39)^(1/3))</f>
        <v>2.7607390611669542</v>
      </c>
      <c r="J41" s="42">
        <f>J40*((J$43/J$37)^(1/6))</f>
        <v>2.3545066957727845</v>
      </c>
      <c r="K41" s="42">
        <f t="shared" ref="K41:K43" si="11">K40*((K$44/K$39)^(1/5))</f>
        <v>2.172634463810212</v>
      </c>
      <c r="L41" s="42">
        <f t="shared" ref="L41:M43" si="12">L40*((L$44/L$39)^(1/5))</f>
        <v>3.0200325745991043</v>
      </c>
      <c r="M41" s="42">
        <f t="shared" si="12"/>
        <v>1.8937185689248459</v>
      </c>
      <c r="N41" s="42">
        <f>N40*((N$43/N$39)^(1/4))</f>
        <v>2.3979979465274779</v>
      </c>
      <c r="O41" s="13">
        <v>2.64</v>
      </c>
    </row>
    <row r="42" spans="1:15">
      <c r="A42" s="29">
        <v>1998</v>
      </c>
      <c r="B42" s="42">
        <f>B41*((B$45/B$39)^(1/6))</f>
        <v>2.6232975000632313</v>
      </c>
      <c r="C42" s="42">
        <f>C41*((C$44/C$41)^(1/3))</f>
        <v>2.4510743937780384</v>
      </c>
      <c r="D42" s="13">
        <v>2.5630670000000002</v>
      </c>
      <c r="E42" s="42">
        <f t="shared" si="10"/>
        <v>2.147812988297245</v>
      </c>
      <c r="F42" s="42">
        <f t="shared" si="10"/>
        <v>2.1732459924981629</v>
      </c>
      <c r="G42" s="42">
        <f t="shared" si="9"/>
        <v>2.434147469648174</v>
      </c>
      <c r="H42" s="42">
        <f t="shared" si="9"/>
        <v>2.1559866310047866</v>
      </c>
      <c r="I42" s="43">
        <v>2.7209750000000001</v>
      </c>
      <c r="J42" s="42">
        <f>J41*((J$43/J$37)^(1/6))</f>
        <v>2.3533425600953493</v>
      </c>
      <c r="K42" s="42">
        <f t="shared" si="11"/>
        <v>2.1640705973937431</v>
      </c>
      <c r="L42" s="42">
        <f t="shared" si="12"/>
        <v>2.9743979547715393</v>
      </c>
      <c r="M42" s="42">
        <f t="shared" si="12"/>
        <v>1.9305872600888527</v>
      </c>
      <c r="N42" s="42">
        <f>N41*((N$43/N$39)^(1/4))</f>
        <v>2.3834926022896705</v>
      </c>
      <c r="O42" s="13">
        <v>2.62</v>
      </c>
    </row>
    <row r="43" spans="1:15">
      <c r="A43" s="29">
        <v>1999</v>
      </c>
      <c r="B43" s="42">
        <f>B42*((B$45/B$39)^(1/6))</f>
        <v>2.6030037463103795</v>
      </c>
      <c r="C43" s="42">
        <f>C42*((C$44/C$41)^(1/3))</f>
        <v>2.4449610731528404</v>
      </c>
      <c r="D43" s="42">
        <f>D42*((D$44/D$42)^(1/2))</f>
        <v>2.5485644703730768</v>
      </c>
      <c r="E43" s="42">
        <f t="shared" si="10"/>
        <v>2.142842743337193</v>
      </c>
      <c r="F43" s="42">
        <f t="shared" si="10"/>
        <v>2.1622773160269748</v>
      </c>
      <c r="G43" s="42">
        <f t="shared" si="9"/>
        <v>2.4267439759089573</v>
      </c>
      <c r="H43" s="42">
        <f t="shared" si="9"/>
        <v>2.144963636662478</v>
      </c>
      <c r="I43" s="42">
        <f>I42*((I$44/I$42)^(1/2))</f>
        <v>2.7059847080268211</v>
      </c>
      <c r="J43" s="43">
        <v>2.352179</v>
      </c>
      <c r="K43" s="42">
        <f t="shared" si="11"/>
        <v>2.1555404871425292</v>
      </c>
      <c r="L43" s="42">
        <f t="shared" si="12"/>
        <v>2.9294529031772187</v>
      </c>
      <c r="M43" s="42">
        <f t="shared" si="12"/>
        <v>1.9681737455494634</v>
      </c>
      <c r="N43" s="43">
        <v>2.369075</v>
      </c>
      <c r="O43" s="13">
        <v>2.61</v>
      </c>
    </row>
    <row r="44" spans="1:15">
      <c r="A44" s="29">
        <v>2000</v>
      </c>
      <c r="B44" s="42">
        <f>B43*((B$45/B$39)^(1/6))</f>
        <v>2.5828669844508876</v>
      </c>
      <c r="C44" s="43">
        <v>2.438863</v>
      </c>
      <c r="D44" s="43">
        <v>2.534144</v>
      </c>
      <c r="E44" s="43">
        <v>2.1378840000000001</v>
      </c>
      <c r="F44" s="43">
        <v>2.1513640000000001</v>
      </c>
      <c r="G44" s="43">
        <v>2.4193630000000002</v>
      </c>
      <c r="H44" s="43">
        <v>2.1339969999999999</v>
      </c>
      <c r="I44" s="43">
        <v>2.6910769999999999</v>
      </c>
      <c r="J44" s="42">
        <f>J43*((J$48/J$43)^(1/5))</f>
        <v>2.3393353018602259</v>
      </c>
      <c r="K44" s="43">
        <v>2.1470440000000002</v>
      </c>
      <c r="L44" s="43">
        <v>2.8851870000000002</v>
      </c>
      <c r="M44" s="43">
        <v>2.0064920000000002</v>
      </c>
      <c r="N44" s="42">
        <f>N43*((N$48/N$43)^(1/5))</f>
        <v>2.3603217556778278</v>
      </c>
      <c r="O44" s="13">
        <v>2.62</v>
      </c>
    </row>
    <row r="45" spans="1:15">
      <c r="A45" s="29">
        <v>2001</v>
      </c>
      <c r="B45" s="43">
        <v>2.5628860000000002</v>
      </c>
      <c r="C45" s="42">
        <f>C44*((C48/C44)^(1/4))</f>
        <v>2.4033803872774544</v>
      </c>
      <c r="D45" s="42">
        <f t="shared" ref="D45:G47" si="13">D44*((D$48/D$44)^(1/4))</f>
        <v>2.5212501769643647</v>
      </c>
      <c r="E45" s="42">
        <f t="shared" si="13"/>
        <v>2.1025464623730481</v>
      </c>
      <c r="F45" s="42">
        <f t="shared" si="13"/>
        <v>2.1384064045798885</v>
      </c>
      <c r="G45" s="42">
        <f t="shared" si="13"/>
        <v>2.3889537116006259</v>
      </c>
      <c r="H45" s="42">
        <f t="shared" ref="H45:I47" si="14">H44*((H$48/H$44)^(1/4))</f>
        <v>2.1239578802567771</v>
      </c>
      <c r="I45" s="42">
        <f t="shared" si="14"/>
        <v>2.6419804249491796</v>
      </c>
      <c r="J45" s="42">
        <f>J44*((J$48/J$43)^(1/5))</f>
        <v>2.3265617346849341</v>
      </c>
      <c r="K45" s="42">
        <f t="shared" ref="K45:M47" si="15">K44*((K$48/K$44)^(1/4))</f>
        <v>2.1351851099641301</v>
      </c>
      <c r="L45" s="42">
        <f t="shared" si="15"/>
        <v>2.8377322513823411</v>
      </c>
      <c r="M45" s="42">
        <f t="shared" si="15"/>
        <v>2.0294712252256351</v>
      </c>
      <c r="N45" s="42">
        <f>N44*((N$48/N$43)^(1/5))</f>
        <v>2.351600852791095</v>
      </c>
      <c r="O45" s="13">
        <v>2.58</v>
      </c>
    </row>
    <row r="46" spans="1:15">
      <c r="A46" s="29">
        <v>2002</v>
      </c>
      <c r="B46" s="42">
        <f>B45*((B47/B45)^(1/2))</f>
        <v>2.5406323856063868</v>
      </c>
      <c r="C46" s="42">
        <f>C45*((C49/C45)^(1/4))</f>
        <v>2.377107616705715</v>
      </c>
      <c r="D46" s="42">
        <f t="shared" si="13"/>
        <v>2.5084219582008127</v>
      </c>
      <c r="E46" s="42">
        <f t="shared" si="13"/>
        <v>2.0677930263931157</v>
      </c>
      <c r="F46" s="42">
        <f t="shared" si="13"/>
        <v>2.1255268523356743</v>
      </c>
      <c r="G46" s="42">
        <f t="shared" si="13"/>
        <v>2.3589266415045635</v>
      </c>
      <c r="H46" s="42">
        <f t="shared" si="14"/>
        <v>2.1139659882862354</v>
      </c>
      <c r="I46" s="42">
        <f t="shared" si="14"/>
        <v>2.5937795781446042</v>
      </c>
      <c r="J46" s="42">
        <f>J45*((J$48/J$43)^(1/5))</f>
        <v>2.3138579155351828</v>
      </c>
      <c r="K46" s="42">
        <f t="shared" si="15"/>
        <v>2.1233917208089514</v>
      </c>
      <c r="L46" s="42">
        <f t="shared" si="15"/>
        <v>2.7910580251940305</v>
      </c>
      <c r="M46" s="42">
        <f t="shared" si="15"/>
        <v>2.0527136186034332</v>
      </c>
      <c r="N46" s="42">
        <f>N45*((N$48/N$43)^(1/5))</f>
        <v>2.3429121718448567</v>
      </c>
      <c r="O46" s="13">
        <v>2.58</v>
      </c>
    </row>
    <row r="47" spans="1:15">
      <c r="A47" s="29">
        <v>2003</v>
      </c>
      <c r="B47" s="43">
        <v>2.5185719999999998</v>
      </c>
      <c r="C47" s="42">
        <f>C46*((C50/C46)^(1/4))</f>
        <v>2.3575916881449213</v>
      </c>
      <c r="D47" s="42">
        <f t="shared" si="13"/>
        <v>2.4956590099122615</v>
      </c>
      <c r="E47" s="42">
        <f t="shared" si="13"/>
        <v>2.0336140373203149</v>
      </c>
      <c r="F47" s="42">
        <f t="shared" si="13"/>
        <v>2.1127248732158468</v>
      </c>
      <c r="G47" s="42">
        <f t="shared" si="13"/>
        <v>2.329276985560218</v>
      </c>
      <c r="H47" s="42">
        <f t="shared" si="14"/>
        <v>2.1040211019112749</v>
      </c>
      <c r="I47" s="42">
        <f t="shared" si="14"/>
        <v>2.5464581177316683</v>
      </c>
      <c r="J47" s="42">
        <f>J46*((J$48/J$43)^(1/5))</f>
        <v>2.3012234635630069</v>
      </c>
      <c r="K47" s="42">
        <f t="shared" si="15"/>
        <v>2.1116634707497304</v>
      </c>
      <c r="L47" s="42">
        <f t="shared" si="15"/>
        <v>2.7451514836205093</v>
      </c>
      <c r="M47" s="42">
        <f t="shared" si="15"/>
        <v>2.0762221940503403</v>
      </c>
      <c r="N47" s="42">
        <f>N46*((N$48/N$43)^(1/5))</f>
        <v>2.3342555937856777</v>
      </c>
      <c r="O47" s="13">
        <v>2.57</v>
      </c>
    </row>
    <row r="48" spans="1:15">
      <c r="A48" s="29">
        <v>2004</v>
      </c>
      <c r="B48" s="42">
        <f>B47*((B$52/B$47)^(1/5))</f>
        <v>2.5224259869870038</v>
      </c>
      <c r="C48" s="44">
        <v>2.2999999999999998</v>
      </c>
      <c r="D48" s="43">
        <v>2.482961</v>
      </c>
      <c r="E48" s="44">
        <v>2</v>
      </c>
      <c r="F48" s="44">
        <v>2.1</v>
      </c>
      <c r="G48" s="44">
        <v>2.2999999999999998</v>
      </c>
      <c r="H48" s="44">
        <v>2.0941230000000002</v>
      </c>
      <c r="I48" s="44">
        <v>2.5</v>
      </c>
      <c r="J48" s="44">
        <v>2.2886579999999999</v>
      </c>
      <c r="K48" s="44">
        <v>2.1</v>
      </c>
      <c r="L48" s="44">
        <v>2.7</v>
      </c>
      <c r="M48" s="44">
        <v>2.1</v>
      </c>
      <c r="N48" s="44">
        <v>2.325631</v>
      </c>
      <c r="O48" s="13">
        <v>2.57</v>
      </c>
    </row>
    <row r="49" spans="1:15">
      <c r="A49" s="29">
        <f t="shared" ref="A49:A54" si="16">A48+1</f>
        <v>2005</v>
      </c>
      <c r="B49" s="42">
        <f>B48*((B$52/B$47)^(1/5))</f>
        <v>2.5262858714491232</v>
      </c>
      <c r="C49" s="44">
        <v>2.2999999999999998</v>
      </c>
      <c r="D49" s="42">
        <f>D48*((D$51/D$48)^(1/3))</f>
        <v>2.4713871343811582</v>
      </c>
      <c r="E49" s="44">
        <v>2</v>
      </c>
      <c r="F49" s="44">
        <v>2.1</v>
      </c>
      <c r="G49" s="44">
        <v>2.2999999999999998</v>
      </c>
      <c r="H49" s="44">
        <v>2.1</v>
      </c>
      <c r="I49" s="44">
        <v>2.5</v>
      </c>
      <c r="J49" s="44">
        <v>2.2999999999999998</v>
      </c>
      <c r="K49" s="44">
        <v>2.1</v>
      </c>
      <c r="L49" s="44">
        <v>2.8</v>
      </c>
      <c r="M49" s="44">
        <v>2.1</v>
      </c>
      <c r="N49" s="44">
        <v>2.2999999999999998</v>
      </c>
      <c r="O49" s="13">
        <v>2.57</v>
      </c>
    </row>
    <row r="50" spans="1:15">
      <c r="A50" s="29">
        <f t="shared" si="16"/>
        <v>2006</v>
      </c>
      <c r="B50" s="42">
        <f>B49*((B$52/B$47)^(1/5))</f>
        <v>2.5301516624108338</v>
      </c>
      <c r="C50" s="44">
        <v>2.2999999999999998</v>
      </c>
      <c r="D50" s="42">
        <f>D49*((D$51/D$48)^(1/3))</f>
        <v>2.4598672182062922</v>
      </c>
      <c r="E50" s="44">
        <v>2</v>
      </c>
      <c r="F50" s="44">
        <v>2.1</v>
      </c>
      <c r="G50" s="44">
        <v>2.2999999999999998</v>
      </c>
      <c r="H50" s="44">
        <v>2.1</v>
      </c>
      <c r="I50" s="44">
        <v>2.5</v>
      </c>
      <c r="J50" s="44">
        <v>2.2999999999999998</v>
      </c>
      <c r="K50" s="44">
        <v>2.1</v>
      </c>
      <c r="L50" s="44">
        <v>2.7</v>
      </c>
      <c r="M50" s="44">
        <v>2.1</v>
      </c>
      <c r="N50" s="44">
        <v>2.2999999999999998</v>
      </c>
      <c r="O50" s="13">
        <v>2.57</v>
      </c>
    </row>
    <row r="51" spans="1:15">
      <c r="A51" s="29">
        <f t="shared" si="16"/>
        <v>2007</v>
      </c>
      <c r="B51" s="42">
        <f>B50*((B$52/B$47)^(1/5))</f>
        <v>2.5340233689104208</v>
      </c>
      <c r="C51" s="44">
        <v>2.2999999999999998</v>
      </c>
      <c r="D51" s="43">
        <v>2.448401</v>
      </c>
      <c r="E51" s="44">
        <v>2</v>
      </c>
      <c r="F51" s="44">
        <v>2.1</v>
      </c>
      <c r="G51" s="44">
        <v>2.2999999999999998</v>
      </c>
      <c r="H51" s="44">
        <v>2.1</v>
      </c>
      <c r="I51" s="44">
        <v>2.4</v>
      </c>
      <c r="J51" s="44">
        <v>2.2999999999999998</v>
      </c>
      <c r="K51" s="44">
        <v>2.1</v>
      </c>
      <c r="L51" s="44">
        <v>2.7</v>
      </c>
      <c r="M51" s="44">
        <v>2.1</v>
      </c>
      <c r="N51" s="44">
        <v>2.4</v>
      </c>
      <c r="O51" s="13">
        <v>2.56</v>
      </c>
    </row>
    <row r="52" spans="1:15">
      <c r="A52" s="29">
        <f t="shared" si="16"/>
        <v>2008</v>
      </c>
      <c r="B52" s="43">
        <v>2.5379010000000002</v>
      </c>
      <c r="C52" s="44">
        <v>2.2999999999999998</v>
      </c>
      <c r="D52" s="42">
        <f>D51*((D$54/D$51)^(1/3))</f>
        <v>2.4488905687686695</v>
      </c>
      <c r="E52" s="44">
        <v>2</v>
      </c>
      <c r="F52" s="44">
        <v>2.1</v>
      </c>
      <c r="G52" s="44">
        <v>2.2999999999999998</v>
      </c>
      <c r="H52" s="44">
        <v>2.1</v>
      </c>
      <c r="I52" s="44">
        <v>2.4</v>
      </c>
      <c r="J52" s="44">
        <v>2.2999999999999998</v>
      </c>
      <c r="K52" s="44">
        <v>2.1</v>
      </c>
      <c r="L52" s="44">
        <v>2.7</v>
      </c>
      <c r="M52" s="44">
        <v>2.1</v>
      </c>
      <c r="N52" s="44">
        <v>2.4</v>
      </c>
      <c r="O52" s="13">
        <v>2.56</v>
      </c>
    </row>
    <row r="53" spans="1:15">
      <c r="A53" s="29">
        <f t="shared" si="16"/>
        <v>2009</v>
      </c>
      <c r="B53" s="42">
        <f>B52*((B54/B52)^(1/2))</f>
        <v>2.5473110546527291</v>
      </c>
      <c r="C53" s="44">
        <v>2.2999999999999998</v>
      </c>
      <c r="D53" s="42">
        <f>D52*((D$54/D$51)^(1/3))</f>
        <v>2.4493802354288117</v>
      </c>
      <c r="E53" s="44">
        <v>2</v>
      </c>
      <c r="F53" s="44">
        <v>2.1</v>
      </c>
      <c r="G53" s="44">
        <v>2.2000000000000002</v>
      </c>
      <c r="H53" s="44">
        <v>2</v>
      </c>
      <c r="I53" s="44">
        <v>2.4</v>
      </c>
      <c r="J53" s="44">
        <v>2.2000000000000002</v>
      </c>
      <c r="K53" s="44">
        <v>2.1</v>
      </c>
      <c r="L53" s="44">
        <v>2.7</v>
      </c>
      <c r="M53" s="44">
        <v>2</v>
      </c>
      <c r="N53" s="44">
        <v>2.4</v>
      </c>
      <c r="O53" s="13">
        <v>2.57</v>
      </c>
    </row>
    <row r="54" spans="1:15">
      <c r="A54" s="29">
        <f t="shared" si="16"/>
        <v>2010</v>
      </c>
      <c r="B54" s="43">
        <v>2.556756</v>
      </c>
      <c r="C54" s="44">
        <v>2.2999999999999998</v>
      </c>
      <c r="D54" s="43">
        <v>2.4498700000000002</v>
      </c>
      <c r="E54" s="44">
        <v>2</v>
      </c>
      <c r="F54" s="44">
        <v>2.1</v>
      </c>
      <c r="G54" s="44">
        <v>2.2000000000000002</v>
      </c>
      <c r="H54" s="44">
        <v>2</v>
      </c>
      <c r="I54" s="44">
        <v>2.4</v>
      </c>
      <c r="J54" s="44">
        <v>2.2000000000000002</v>
      </c>
      <c r="K54" s="44">
        <v>2.1</v>
      </c>
      <c r="L54" s="44">
        <v>2.6</v>
      </c>
      <c r="M54" s="44">
        <v>2.1</v>
      </c>
      <c r="N54" s="44">
        <v>2.2999999999999998</v>
      </c>
      <c r="O54" s="13">
        <v>2.59</v>
      </c>
    </row>
    <row r="55" spans="1:15">
      <c r="A55" s="29">
        <v>2011</v>
      </c>
      <c r="B55" s="42">
        <f>B54</f>
        <v>2.556756</v>
      </c>
      <c r="C55" s="44">
        <v>2.2999999999999998</v>
      </c>
      <c r="D55" s="42">
        <f>D54</f>
        <v>2.4498700000000002</v>
      </c>
      <c r="E55" s="44">
        <v>2</v>
      </c>
      <c r="F55" s="44">
        <v>2.1</v>
      </c>
      <c r="G55" s="44">
        <v>2.2000000000000002</v>
      </c>
      <c r="H55" s="44">
        <v>2</v>
      </c>
      <c r="I55" s="44">
        <v>2.4</v>
      </c>
      <c r="J55" s="44">
        <v>2.2000000000000002</v>
      </c>
      <c r="K55" s="44">
        <v>2.1</v>
      </c>
      <c r="L55" s="44">
        <v>2.6</v>
      </c>
      <c r="M55" s="44">
        <v>2.1</v>
      </c>
      <c r="N55" s="44">
        <v>2.2999999999999998</v>
      </c>
      <c r="O55" s="13">
        <v>2.56</v>
      </c>
    </row>
    <row r="56" spans="1:15">
      <c r="A56" s="29">
        <v>2012</v>
      </c>
      <c r="B56" s="42">
        <f t="shared" ref="B56:B58" si="17">B55</f>
        <v>2.556756</v>
      </c>
      <c r="C56" s="44">
        <v>2.2999999999999998</v>
      </c>
      <c r="D56" s="42">
        <f>D55</f>
        <v>2.4498700000000002</v>
      </c>
      <c r="E56" s="44">
        <v>1.9</v>
      </c>
      <c r="F56" s="44">
        <v>2.1</v>
      </c>
      <c r="G56" s="44">
        <v>2.2000000000000002</v>
      </c>
      <c r="H56" s="44">
        <v>2</v>
      </c>
      <c r="I56" s="44">
        <v>2.4</v>
      </c>
      <c r="J56" s="44">
        <v>2.2000000000000002</v>
      </c>
      <c r="K56" s="44">
        <v>2.1</v>
      </c>
      <c r="L56" s="44">
        <v>2.6</v>
      </c>
      <c r="M56" s="44">
        <v>2.1</v>
      </c>
      <c r="N56" s="44">
        <v>2.2999999999999998</v>
      </c>
      <c r="O56" s="13">
        <v>2.5499999999999998</v>
      </c>
    </row>
    <row r="57" spans="1:15">
      <c r="A57" s="29">
        <v>2013</v>
      </c>
      <c r="B57" s="42">
        <f t="shared" si="17"/>
        <v>2.556756</v>
      </c>
      <c r="C57" s="44">
        <v>2.2999999999999998</v>
      </c>
      <c r="D57" s="42">
        <f>D56</f>
        <v>2.4498700000000002</v>
      </c>
      <c r="E57" s="44">
        <v>1.9</v>
      </c>
      <c r="F57" s="44">
        <v>2.1</v>
      </c>
      <c r="G57" s="44">
        <v>2.2000000000000002</v>
      </c>
      <c r="H57" s="44">
        <v>2</v>
      </c>
      <c r="I57" s="44">
        <v>2.4</v>
      </c>
      <c r="J57" s="44">
        <v>2.2000000000000002</v>
      </c>
      <c r="K57" s="44">
        <v>2.1</v>
      </c>
      <c r="L57" s="44">
        <v>2.5</v>
      </c>
      <c r="M57" s="44">
        <v>2.1</v>
      </c>
      <c r="N57" s="44">
        <v>2.2999999999999998</v>
      </c>
      <c r="O57" s="13">
        <v>2.54</v>
      </c>
    </row>
    <row r="58" spans="1:15">
      <c r="A58" s="29">
        <v>2014</v>
      </c>
      <c r="B58" s="42">
        <f t="shared" si="17"/>
        <v>2.556756</v>
      </c>
      <c r="C58" s="44">
        <v>2.2999999999999998</v>
      </c>
      <c r="D58" s="42">
        <f>D57</f>
        <v>2.4498700000000002</v>
      </c>
      <c r="E58" s="44">
        <v>1.9</v>
      </c>
      <c r="F58" s="44">
        <v>2</v>
      </c>
      <c r="G58" s="44">
        <v>2.2000000000000002</v>
      </c>
      <c r="H58" s="44">
        <v>2</v>
      </c>
      <c r="I58" s="44">
        <v>2.4</v>
      </c>
      <c r="J58" s="44">
        <v>2.2000000000000002</v>
      </c>
      <c r="K58" s="44">
        <v>2.1</v>
      </c>
      <c r="L58" s="44">
        <v>2.5</v>
      </c>
      <c r="M58" s="44">
        <v>2.1</v>
      </c>
      <c r="N58" s="44">
        <v>2.2999999999999998</v>
      </c>
      <c r="O58" s="13">
        <v>2.54</v>
      </c>
    </row>
    <row r="60" spans="1:15">
      <c r="A60" s="29" t="s">
        <v>442</v>
      </c>
    </row>
    <row r="61" spans="1:15">
      <c r="A61" s="29" t="s">
        <v>645</v>
      </c>
    </row>
    <row r="62" spans="1:15">
      <c r="A62" s="29" t="s">
        <v>641</v>
      </c>
    </row>
    <row r="63" spans="1:15">
      <c r="A63" s="29" t="s">
        <v>643</v>
      </c>
    </row>
    <row r="64" spans="1:15">
      <c r="A64" s="29" t="s">
        <v>644</v>
      </c>
    </row>
    <row r="65" spans="1:15">
      <c r="A65" s="29" t="s">
        <v>642</v>
      </c>
    </row>
    <row r="66" spans="1:15" ht="24.75" customHeight="1">
      <c r="A66" s="74" t="s">
        <v>646</v>
      </c>
      <c r="B66" s="74"/>
      <c r="C66" s="74"/>
      <c r="D66" s="74"/>
      <c r="E66" s="74"/>
      <c r="F66" s="74"/>
      <c r="G66" s="74"/>
      <c r="H66" s="74"/>
      <c r="I66" s="74"/>
      <c r="J66" s="74"/>
      <c r="K66" s="74"/>
      <c r="L66" s="74"/>
      <c r="M66" s="74"/>
      <c r="N66" s="74"/>
      <c r="O66" s="74"/>
    </row>
    <row r="67" spans="1:15">
      <c r="A67" s="29" t="s">
        <v>633</v>
      </c>
    </row>
    <row r="69" spans="1:15">
      <c r="A69" s="29" t="s">
        <v>345</v>
      </c>
    </row>
    <row r="70" spans="1:15">
      <c r="A70" s="29" t="s">
        <v>347</v>
      </c>
      <c r="B70" s="72"/>
      <c r="C70" s="72"/>
      <c r="D70" s="72"/>
      <c r="E70" s="72"/>
      <c r="F70" s="72"/>
      <c r="G70" s="72"/>
      <c r="H70" s="72"/>
      <c r="I70" s="72"/>
      <c r="J70" s="72"/>
      <c r="K70" s="72"/>
      <c r="L70" s="72"/>
      <c r="M70" s="72"/>
      <c r="N70" s="72"/>
      <c r="O70" s="72"/>
    </row>
    <row r="71" spans="1:15">
      <c r="A71" s="29" t="s">
        <v>511</v>
      </c>
    </row>
    <row r="73" spans="1:15">
      <c r="A73" s="29" t="s">
        <v>509</v>
      </c>
    </row>
    <row r="75" spans="1:15">
      <c r="A75" s="29" t="s">
        <v>336</v>
      </c>
    </row>
    <row r="76" spans="1:15">
      <c r="A76" s="29" t="s">
        <v>510</v>
      </c>
    </row>
  </sheetData>
  <mergeCells count="2">
    <mergeCell ref="B70:O70"/>
    <mergeCell ref="A66:O66"/>
  </mergeCells>
  <pageMargins left="0.7" right="0.7" top="0.75" bottom="0.75" header="0.3" footer="0.3"/>
  <pageSetup scale="50" orientation="portrait" r:id="rId1"/>
</worksheet>
</file>

<file path=xl/worksheets/sheet16.xml><?xml version="1.0" encoding="utf-8"?>
<worksheet xmlns="http://schemas.openxmlformats.org/spreadsheetml/2006/main" xmlns:r="http://schemas.openxmlformats.org/officeDocument/2006/relationships">
  <sheetPr codeName="Sheet17">
    <pageSetUpPr fitToPage="1"/>
  </sheetPr>
  <dimension ref="A1:O56"/>
  <sheetViews>
    <sheetView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B32" sqref="B32"/>
    </sheetView>
  </sheetViews>
  <sheetFormatPr defaultRowHeight="12.75"/>
  <cols>
    <col min="1" max="1" width="9.140625" style="6"/>
    <col min="2" max="2" width="10" style="8" customWidth="1"/>
    <col min="3" max="3" width="9.85546875" style="8" bestFit="1" customWidth="1"/>
    <col min="4" max="4" width="9" style="8" customWidth="1"/>
    <col min="5" max="6" width="9.42578125" style="8" bestFit="1" customWidth="1"/>
    <col min="7" max="7" width="9.85546875" style="8" bestFit="1" customWidth="1"/>
    <col min="8" max="8" width="9.42578125" style="8" bestFit="1" customWidth="1"/>
    <col min="9" max="9" width="12.140625" style="8" customWidth="1"/>
    <col min="10" max="10" width="11" style="8" customWidth="1"/>
    <col min="11" max="11" width="9.42578125" style="8" bestFit="1" customWidth="1"/>
    <col min="12" max="12" width="12" style="8" bestFit="1" customWidth="1"/>
    <col min="13" max="14" width="9.42578125" style="8" bestFit="1" customWidth="1"/>
    <col min="15" max="15" width="12.28515625" style="8" bestFit="1" customWidth="1"/>
    <col min="16" max="16384" width="9.140625" style="8"/>
  </cols>
  <sheetData>
    <row r="1" spans="1:15" ht="12.75" customHeight="1">
      <c r="A1" s="6" t="s">
        <v>530</v>
      </c>
    </row>
    <row r="2" spans="1:15" ht="29.45" customHeight="1">
      <c r="A2" s="6" t="s">
        <v>225</v>
      </c>
      <c r="B2" s="8" t="s">
        <v>115</v>
      </c>
      <c r="C2" s="8" t="s">
        <v>116</v>
      </c>
      <c r="D2" s="8" t="s">
        <v>106</v>
      </c>
      <c r="E2" s="8" t="s">
        <v>117</v>
      </c>
      <c r="F2" s="8" t="s">
        <v>118</v>
      </c>
      <c r="G2" s="8" t="s">
        <v>119</v>
      </c>
      <c r="H2" s="8" t="s">
        <v>120</v>
      </c>
      <c r="I2" s="8" t="s">
        <v>121</v>
      </c>
      <c r="J2" s="8" t="s">
        <v>122</v>
      </c>
      <c r="K2" s="8" t="s">
        <v>123</v>
      </c>
      <c r="L2" s="8" t="s">
        <v>124</v>
      </c>
      <c r="M2" s="8" t="s">
        <v>125</v>
      </c>
      <c r="N2" s="8" t="s">
        <v>126</v>
      </c>
      <c r="O2" s="8" t="s">
        <v>107</v>
      </c>
    </row>
    <row r="3" spans="1:15" ht="12.75" customHeight="1">
      <c r="A3" s="6">
        <v>1980</v>
      </c>
      <c r="B3" s="10">
        <f>'A2-1'!B3/'A19-1'!B$33</f>
        <v>185384.69293277126</v>
      </c>
      <c r="C3" s="10">
        <f>'A2-1'!C3/'A19-1'!C$33</f>
        <v>124153.7781110455</v>
      </c>
      <c r="D3" s="10">
        <f>'A2-1'!D3/'A19-1'!D$33</f>
        <v>325281.8478560847</v>
      </c>
      <c r="E3" s="10">
        <f>'A2-1'!E3/'A19-1'!E$33</f>
        <v>62428.949508790945</v>
      </c>
      <c r="F3" s="10">
        <f>'A2-1'!F3/'A19-1'!F$33</f>
        <v>47466.374561579054</v>
      </c>
      <c r="G3" s="10">
        <f>'A2-1'!G3/'A19-1'!G$33</f>
        <v>688252.84241011762</v>
      </c>
      <c r="H3" s="10">
        <f>'A2-1'!H3/'A19-1'!H$33</f>
        <v>1137150.7746281861</v>
      </c>
      <c r="I3" s="10">
        <f>'A2-1'!I3/'A19-1'!I$33</f>
        <v>767439.56723299401</v>
      </c>
      <c r="J3" s="10">
        <f>'A2-1'!J3/'A19-1'!J$33</f>
        <v>199503.19735900455</v>
      </c>
      <c r="K3" s="10">
        <f>'A2-1'!K3/'A19-1'!K$33</f>
        <v>45085.971011473208</v>
      </c>
      <c r="L3" s="10">
        <f>'A2-1'!L3/'A19-1'!L$33</f>
        <v>411570.3415013593</v>
      </c>
      <c r="M3" s="10">
        <f>'A2-1'!M3/'A19-1'!M$33</f>
        <v>98880.655069882821</v>
      </c>
      <c r="N3" s="10">
        <f>'A2-1'!N3/'A19-1'!N$33</f>
        <v>560407.05025669152</v>
      </c>
      <c r="O3" s="10">
        <f>'A2-1'!O3/'A19-1'!O$33</f>
        <v>4086792.9</v>
      </c>
    </row>
    <row r="4" spans="1:15" ht="12.75" customHeight="1">
      <c r="A4" s="6">
        <v>1981</v>
      </c>
      <c r="B4" s="10">
        <f>'A2-1'!B4/'A19-1'!B$33</f>
        <v>195721.49987929018</v>
      </c>
      <c r="C4" s="10">
        <f>'A2-1'!C4/'A19-1'!C$33</f>
        <v>124712.5752939354</v>
      </c>
      <c r="D4" s="10">
        <f>'A2-1'!D4/'A19-1'!D$33</f>
        <v>327902.38262154983</v>
      </c>
      <c r="E4" s="10">
        <f>'A2-1'!E4/'A19-1'!E$33</f>
        <v>61422.966202339347</v>
      </c>
      <c r="F4" s="10">
        <f>'A2-1'!F4/'A19-1'!F$33</f>
        <v>48051.989088189759</v>
      </c>
      <c r="G4" s="10">
        <f>'A2-1'!G4/'A19-1'!G$33</f>
        <v>702389.70310734562</v>
      </c>
      <c r="H4" s="10">
        <f>'A2-1'!H4/'A19-1'!H$33</f>
        <v>1132782.1337748978</v>
      </c>
      <c r="I4" s="10">
        <f>'A2-1'!I4/'A19-1'!I$33</f>
        <v>779877.95242243086</v>
      </c>
      <c r="J4" s="10">
        <f>'A2-1'!J4/'A19-1'!J$33</f>
        <v>192509.98453263153</v>
      </c>
      <c r="K4" s="10">
        <f>'A2-1'!K4/'A19-1'!K$33</f>
        <v>45121.644097419245</v>
      </c>
      <c r="L4" s="10">
        <f>'A2-1'!L4/'A19-1'!L$33</f>
        <v>407421.15126676101</v>
      </c>
      <c r="M4" s="10">
        <f>'A2-1'!M4/'A19-1'!M$33</f>
        <v>100184.60366832581</v>
      </c>
      <c r="N4" s="10">
        <f>'A2-1'!N4/'A19-1'!N$33</f>
        <v>560612.56964323553</v>
      </c>
      <c r="O4" s="10">
        <f>'A2-1'!O4/'A19-1'!O$33</f>
        <v>4142736.3</v>
      </c>
    </row>
    <row r="5" spans="1:15" ht="12.75" customHeight="1">
      <c r="A5" s="6">
        <v>1982</v>
      </c>
      <c r="B5" s="10">
        <f>'A2-1'!B5/'A19-1'!B$33</f>
        <v>200456.9729158984</v>
      </c>
      <c r="C5" s="10">
        <f>'A2-1'!C5/'A19-1'!C$33</f>
        <v>127767.77475691536</v>
      </c>
      <c r="D5" s="10">
        <f>'A2-1'!D5/'A19-1'!D$33</f>
        <v>319733.07723297417</v>
      </c>
      <c r="E5" s="10">
        <f>'A2-1'!E5/'A19-1'!E$33</f>
        <v>62346.417425926287</v>
      </c>
      <c r="F5" s="10">
        <f>'A2-1'!F5/'A19-1'!F$33</f>
        <v>50596.673793749935</v>
      </c>
      <c r="G5" s="10">
        <f>'A2-1'!G5/'A19-1'!G$33</f>
        <v>725548.18946226744</v>
      </c>
      <c r="H5" s="10">
        <f>'A2-1'!H5/'A19-1'!H$33</f>
        <v>1120113.1131055446</v>
      </c>
      <c r="I5" s="10">
        <f>'A2-1'!I5/'A19-1'!I$33</f>
        <v>787463.13225107861</v>
      </c>
      <c r="J5" s="10">
        <f>'A2-1'!J5/'A19-1'!J$33</f>
        <v>190304.49938823094</v>
      </c>
      <c r="K5" s="10">
        <f>'A2-1'!K5/'A19-1'!K$33</f>
        <v>45518.018541204103</v>
      </c>
      <c r="L5" s="10">
        <f>'A2-1'!L5/'A19-1'!L$33</f>
        <v>407572.72837462183</v>
      </c>
      <c r="M5" s="10">
        <f>'A2-1'!M5/'A19-1'!M$33</f>
        <v>101055.88169504805</v>
      </c>
      <c r="N5" s="10">
        <f>'A2-1'!N5/'A19-1'!N$33</f>
        <v>565984.6026648276</v>
      </c>
      <c r="O5" s="10">
        <f>'A2-1'!O5/'A19-1'!O$33</f>
        <v>4190540.7</v>
      </c>
    </row>
    <row r="6" spans="1:15" ht="12.75" customHeight="1">
      <c r="A6" s="6">
        <v>1983</v>
      </c>
      <c r="B6" s="10">
        <f>'A2-1'!B6/'A19-1'!B$33</f>
        <v>202934.17732936802</v>
      </c>
      <c r="C6" s="10">
        <f>'A2-1'!C6/'A19-1'!C$33</f>
        <v>127575.37251274637</v>
      </c>
      <c r="D6" s="10">
        <f>'A2-1'!D6/'A19-1'!D$33</f>
        <v>328083.03805659799</v>
      </c>
      <c r="E6" s="10">
        <f>'A2-1'!E6/'A19-1'!E$33</f>
        <v>63558.13791615417</v>
      </c>
      <c r="F6" s="10">
        <f>'A2-1'!F6/'A19-1'!F$33</f>
        <v>52189.208261799184</v>
      </c>
      <c r="G6" s="10">
        <f>'A2-1'!G6/'A19-1'!G$33</f>
        <v>731868.78522167378</v>
      </c>
      <c r="H6" s="10">
        <f>'A2-1'!H6/'A19-1'!H$33</f>
        <v>1135112.0671621666</v>
      </c>
      <c r="I6" s="10">
        <f>'A2-1'!I6/'A19-1'!I$33</f>
        <v>785956.43758620392</v>
      </c>
      <c r="J6" s="10">
        <f>'A2-1'!J6/'A19-1'!J$33</f>
        <v>192429.30027471896</v>
      </c>
      <c r="K6" s="10">
        <f>'A2-1'!K6/'A19-1'!K$33</f>
        <v>46424.694125801143</v>
      </c>
      <c r="L6" s="10">
        <f>'A2-1'!L6/'A19-1'!L$33</f>
        <v>409162.82285058202</v>
      </c>
      <c r="M6" s="10">
        <f>'A2-1'!M6/'A19-1'!M$33</f>
        <v>98683.42340299995</v>
      </c>
      <c r="N6" s="10">
        <f>'A2-1'!N6/'A19-1'!N$33</f>
        <v>589654.64710631757</v>
      </c>
      <c r="O6" s="10">
        <f>'A2-1'!O6/'A19-1'!O$33</f>
        <v>4421904.2</v>
      </c>
    </row>
    <row r="7" spans="1:15" ht="12.75" customHeight="1">
      <c r="A7" s="6">
        <v>1984</v>
      </c>
      <c r="B7" s="10">
        <f>'A2-1'!B7/'A19-1'!B$33</f>
        <v>204673.39369708998</v>
      </c>
      <c r="C7" s="10">
        <f>'A2-1'!C7/'A19-1'!C$33</f>
        <v>128027.97802528394</v>
      </c>
      <c r="D7" s="10">
        <f>'A2-1'!D7/'A19-1'!D$33</f>
        <v>341397.93047224189</v>
      </c>
      <c r="E7" s="10">
        <f>'A2-1'!E7/'A19-1'!E$33</f>
        <v>65955.881216577298</v>
      </c>
      <c r="F7" s="10">
        <f>'A2-1'!F7/'A19-1'!F$33</f>
        <v>54014.513971540822</v>
      </c>
      <c r="G7" s="10">
        <f>'A2-1'!G7/'A19-1'!G$33</f>
        <v>737066.46786343434</v>
      </c>
      <c r="H7" s="10">
        <f>'A2-1'!H7/'A19-1'!H$33</f>
        <v>1156518.2435208219</v>
      </c>
      <c r="I7" s="10">
        <f>'A2-1'!I7/'A19-1'!I$33</f>
        <v>809054.9593364374</v>
      </c>
      <c r="J7" s="10">
        <f>'A2-1'!J7/'A19-1'!J$33</f>
        <v>194764.64205739085</v>
      </c>
      <c r="K7" s="10">
        <f>'A2-1'!K7/'A19-1'!K$33</f>
        <v>47964.735834453961</v>
      </c>
      <c r="L7" s="10">
        <f>'A2-1'!L7/'A19-1'!L$33</f>
        <v>408294.11819551315</v>
      </c>
      <c r="M7" s="10">
        <f>'A2-1'!M7/'A19-1'!M$33</f>
        <v>100517.4677975262</v>
      </c>
      <c r="N7" s="10">
        <f>'A2-1'!N7/'A19-1'!N$33</f>
        <v>602835.86285597167</v>
      </c>
      <c r="O7" s="10">
        <f>'A2-1'!O7/'A19-1'!O$33</f>
        <v>4646566.2</v>
      </c>
    </row>
    <row r="8" spans="1:15" ht="12.75" customHeight="1">
      <c r="A8" s="6">
        <v>1985</v>
      </c>
      <c r="B8" s="10">
        <f>'A2-1'!B8/'A19-1'!B$33</f>
        <v>215536.61487198126</v>
      </c>
      <c r="C8" s="10">
        <f>'A2-1'!C8/'A19-1'!C$33</f>
        <v>131631.984122886</v>
      </c>
      <c r="D8" s="10">
        <f>'A2-1'!D8/'A19-1'!D$33</f>
        <v>357984.2089068364</v>
      </c>
      <c r="E8" s="10">
        <f>'A2-1'!E8/'A19-1'!E$33</f>
        <v>68768.812768380521</v>
      </c>
      <c r="F8" s="10">
        <f>'A2-1'!F8/'A19-1'!F$33</f>
        <v>56237.953298294764</v>
      </c>
      <c r="G8" s="10">
        <f>'A2-1'!G8/'A19-1'!G$33</f>
        <v>751306.67837190372</v>
      </c>
      <c r="H8" s="10">
        <f>'A2-1'!H8/'A19-1'!H$33</f>
        <v>1176759.51619448</v>
      </c>
      <c r="I8" s="10">
        <f>'A2-1'!I8/'A19-1'!I$33</f>
        <v>832354.99738939048</v>
      </c>
      <c r="J8" s="10">
        <f>'A2-1'!J8/'A19-1'!J$33</f>
        <v>198145.87806173097</v>
      </c>
      <c r="K8" s="10">
        <f>'A2-1'!K8/'A19-1'!K$33</f>
        <v>52621.188973926</v>
      </c>
      <c r="L8" s="10">
        <f>'A2-1'!L8/'A19-1'!L$33</f>
        <v>417618.90744605893</v>
      </c>
      <c r="M8" s="10">
        <f>'A2-1'!M8/'A19-1'!M$33</f>
        <v>103213.32999459968</v>
      </c>
      <c r="N8" s="10">
        <f>'A2-1'!N8/'A19-1'!N$33</f>
        <v>625627.74123945925</v>
      </c>
      <c r="O8" s="10">
        <f>'A2-1'!O8/'A19-1'!O$33</f>
        <v>4888631.7</v>
      </c>
    </row>
    <row r="9" spans="1:15" ht="12.75" customHeight="1">
      <c r="A9" s="6">
        <v>1986</v>
      </c>
      <c r="B9" s="10">
        <f>'A2-1'!B9/'A19-1'!B$33</f>
        <v>220171.87222267911</v>
      </c>
      <c r="C9" s="10">
        <f>'A2-1'!C9/'A19-1'!C$33</f>
        <v>135166.61764936993</v>
      </c>
      <c r="D9" s="10">
        <f>'A2-1'!D9/'A19-1'!D$33</f>
        <v>370618.82813466521</v>
      </c>
      <c r="E9" s="10">
        <f>'A2-1'!E9/'A19-1'!E$33</f>
        <v>73933.50734276764</v>
      </c>
      <c r="F9" s="10">
        <f>'A2-1'!F9/'A19-1'!F$33</f>
        <v>58494.043794697871</v>
      </c>
      <c r="G9" s="10">
        <f>'A2-1'!G9/'A19-1'!G$33</f>
        <v>779596.65704003826</v>
      </c>
      <c r="H9" s="10">
        <f>'A2-1'!H9/'A19-1'!H$33</f>
        <v>1220882.5745833239</v>
      </c>
      <c r="I9" s="10">
        <f>'A2-1'!I9/'A19-1'!I$33</f>
        <v>866268.39594792947</v>
      </c>
      <c r="J9" s="10">
        <f>'A2-1'!J9/'A19-1'!J$33</f>
        <v>202090.98044647597</v>
      </c>
      <c r="K9" s="10">
        <f>'A2-1'!K9/'A19-1'!K$33</f>
        <v>55268.754132311537</v>
      </c>
      <c r="L9" s="10">
        <f>'A2-1'!L9/'A19-1'!L$33</f>
        <v>431664.83078107494</v>
      </c>
      <c r="M9" s="10">
        <f>'A2-1'!M9/'A19-1'!M$33</f>
        <v>108219.00612910467</v>
      </c>
      <c r="N9" s="10">
        <f>'A2-1'!N9/'A19-1'!N$33</f>
        <v>667050.00740922324</v>
      </c>
      <c r="O9" s="10">
        <f>'A2-1'!O9/'A19-1'!O$33</f>
        <v>5086008</v>
      </c>
    </row>
    <row r="10" spans="1:15" ht="12.75" customHeight="1">
      <c r="A10" s="6">
        <v>1987</v>
      </c>
      <c r="B10" s="10">
        <f>'A2-1'!B10/'A19-1'!B$33</f>
        <v>227497.69855440033</v>
      </c>
      <c r="C10" s="10">
        <f>'A2-1'!C10/'A19-1'!C$33</f>
        <v>137736.65812792841</v>
      </c>
      <c r="D10" s="10">
        <f>'A2-1'!D10/'A19-1'!D$33</f>
        <v>385829.80957426224</v>
      </c>
      <c r="E10" s="10">
        <f>'A2-1'!E10/'A19-1'!E$33</f>
        <v>72483.643037300455</v>
      </c>
      <c r="F10" s="10">
        <f>'A2-1'!F10/'A19-1'!F$33</f>
        <v>61321.003128192708</v>
      </c>
      <c r="G10" s="10">
        <f>'A2-1'!G10/'A19-1'!G$33</f>
        <v>805220.44282491039</v>
      </c>
      <c r="H10" s="10">
        <f>'A2-1'!H10/'A19-1'!H$33</f>
        <v>1264131.8291911455</v>
      </c>
      <c r="I10" s="10">
        <f>'A2-1'!I10/'A19-1'!I$33</f>
        <v>897959.42619686644</v>
      </c>
      <c r="J10" s="10">
        <f>'A2-1'!J10/'A19-1'!J$33</f>
        <v>203805.08807165778</v>
      </c>
      <c r="K10" s="10">
        <f>'A2-1'!K10/'A19-1'!K$33</f>
        <v>54850.347515823916</v>
      </c>
      <c r="L10" s="10">
        <f>'A2-1'!L10/'A19-1'!L$33</f>
        <v>457321.45402138855</v>
      </c>
      <c r="M10" s="10">
        <f>'A2-1'!M10/'A19-1'!M$33</f>
        <v>113624.32824866037</v>
      </c>
      <c r="N10" s="10">
        <f>'A2-1'!N10/'A19-1'!N$33</f>
        <v>703602.68283123733</v>
      </c>
      <c r="O10" s="10">
        <f>'A2-1'!O10/'A19-1'!O$33</f>
        <v>5253874.2</v>
      </c>
    </row>
    <row r="11" spans="1:15" ht="12.75" customHeight="1">
      <c r="A11" s="6">
        <v>1988</v>
      </c>
      <c r="B11" s="10">
        <f>'A2-1'!B11/'A19-1'!B$33</f>
        <v>238280.9992120699</v>
      </c>
      <c r="C11" s="10">
        <f>'A2-1'!C11/'A19-1'!C$33</f>
        <v>142383.16109927461</v>
      </c>
      <c r="D11" s="10">
        <f>'A2-1'!D11/'A19-1'!D$33</f>
        <v>401613.21021060075</v>
      </c>
      <c r="E11" s="10">
        <f>'A2-1'!E11/'A19-1'!E$33</f>
        <v>71236.22134124639</v>
      </c>
      <c r="F11" s="10">
        <f>'A2-1'!F11/'A19-1'!F$33</f>
        <v>64791.506482837074</v>
      </c>
      <c r="G11" s="10">
        <f>'A2-1'!G11/'A19-1'!G$33</f>
        <v>831855.66327934759</v>
      </c>
      <c r="H11" s="10">
        <f>'A2-1'!H11/'A19-1'!H$33</f>
        <v>1297187.6724861446</v>
      </c>
      <c r="I11" s="10">
        <f>'A2-1'!I11/'A19-1'!I$33</f>
        <v>934803.02855994226</v>
      </c>
      <c r="J11" s="10">
        <f>'A2-1'!J11/'A19-1'!J$33</f>
        <v>206895.9069187617</v>
      </c>
      <c r="K11" s="10">
        <f>'A2-1'!K11/'A19-1'!K$33</f>
        <v>53593.766645009709</v>
      </c>
      <c r="L11" s="10">
        <f>'A2-1'!L11/'A19-1'!L$33</f>
        <v>479445.71794670296</v>
      </c>
      <c r="M11" s="10">
        <f>'A2-1'!M11/'A19-1'!M$33</f>
        <v>116835.09385447459</v>
      </c>
      <c r="N11" s="10">
        <f>'A2-1'!N11/'A19-1'!N$33</f>
        <v>757541.4120178984</v>
      </c>
      <c r="O11" s="10">
        <f>'A2-1'!O11/'A19-1'!O$33</f>
        <v>5463541.0999999996</v>
      </c>
    </row>
    <row r="12" spans="1:15" ht="12.75" customHeight="1">
      <c r="A12" s="6">
        <v>1989</v>
      </c>
      <c r="B12" s="10">
        <f>'A2-1'!B12/'A19-1'!B$33</f>
        <v>248210.70895136322</v>
      </c>
      <c r="C12" s="10">
        <f>'A2-1'!C12/'A19-1'!C$33</f>
        <v>147006.8766403021</v>
      </c>
      <c r="D12" s="10">
        <f>'A2-1'!D12/'A19-1'!D$33</f>
        <v>415129.2185978347</v>
      </c>
      <c r="E12" s="10">
        <f>'A2-1'!E12/'A19-1'!E$33</f>
        <v>71208.810482544926</v>
      </c>
      <c r="F12" s="10">
        <f>'A2-1'!F12/'A19-1'!F$33</f>
        <v>67814.372834226859</v>
      </c>
      <c r="G12" s="10">
        <f>'A2-1'!G12/'A19-1'!G$33</f>
        <v>858494.36743528745</v>
      </c>
      <c r="H12" s="10">
        <f>'A2-1'!H12/'A19-1'!H$33</f>
        <v>1335631.5103674412</v>
      </c>
      <c r="I12" s="10">
        <f>'A2-1'!I12/'A19-1'!I$33</f>
        <v>972065.97193689528</v>
      </c>
      <c r="J12" s="10">
        <f>'A2-1'!J12/'A19-1'!J$33</f>
        <v>213390.81653854146</v>
      </c>
      <c r="K12" s="10">
        <f>'A2-1'!K12/'A19-1'!K$33</f>
        <v>53179.893355278859</v>
      </c>
      <c r="L12" s="10">
        <f>'A2-1'!L12/'A19-1'!L$33</f>
        <v>505130.04596595775</v>
      </c>
      <c r="M12" s="10">
        <f>'A2-1'!M12/'A19-1'!M$33</f>
        <v>118033.6762431144</v>
      </c>
      <c r="N12" s="10">
        <f>'A2-1'!N12/'A19-1'!N$33</f>
        <v>784070.86264131195</v>
      </c>
      <c r="O12" s="10">
        <f>'A2-1'!O12/'A19-1'!O$33</f>
        <v>5611045.5999999996</v>
      </c>
    </row>
    <row r="13" spans="1:15" ht="12.75" customHeight="1">
      <c r="A13" s="6">
        <v>1990</v>
      </c>
      <c r="B13" s="10">
        <f>'A2-1'!B13/'A19-1'!B$33</f>
        <v>250856.37652976491</v>
      </c>
      <c r="C13" s="10">
        <f>'A2-1'!C13/'A19-1'!C$33</f>
        <v>151745.31510638251</v>
      </c>
      <c r="D13" s="10">
        <f>'A2-1'!D13/'A19-1'!D$33</f>
        <v>419905.96083631256</v>
      </c>
      <c r="E13" s="10">
        <f>'A2-1'!E13/'A19-1'!E$33</f>
        <v>71740.075573941809</v>
      </c>
      <c r="F13" s="10">
        <f>'A2-1'!F13/'A19-1'!F$33</f>
        <v>67546.843895811166</v>
      </c>
      <c r="G13" s="10">
        <f>'A2-1'!G13/'A19-1'!G$33</f>
        <v>880101.44538775343</v>
      </c>
      <c r="H13" s="10">
        <f>'A2-1'!H13/'A19-1'!H$33</f>
        <v>1392132.2374871147</v>
      </c>
      <c r="I13" s="10">
        <f>'A2-1'!I13/'A19-1'!I$33</f>
        <v>991910.90299278253</v>
      </c>
      <c r="J13" s="10">
        <f>'A2-1'!J13/'A19-1'!J$33</f>
        <v>222061.19999076574</v>
      </c>
      <c r="K13" s="10">
        <f>'A2-1'!K13/'A19-1'!K$33</f>
        <v>53497.993721495935</v>
      </c>
      <c r="L13" s="10">
        <f>'A2-1'!L13/'A19-1'!L$33</f>
        <v>522556.7515081123</v>
      </c>
      <c r="M13" s="10">
        <f>'A2-1'!M13/'A19-1'!M$33</f>
        <v>117113.45933461221</v>
      </c>
      <c r="N13" s="10">
        <f>'A2-1'!N13/'A19-1'!N$33</f>
        <v>790260.12605373701</v>
      </c>
      <c r="O13" s="10">
        <f>'A2-1'!O13/'A19-1'!O$33</f>
        <v>5706970.7000000002</v>
      </c>
    </row>
    <row r="14" spans="1:15" ht="12.75" customHeight="1">
      <c r="A14" s="6">
        <v>1991</v>
      </c>
      <c r="B14" s="10">
        <f>'A2-1'!B14/'A19-1'!B$33</f>
        <v>256788.66760227832</v>
      </c>
      <c r="C14" s="10">
        <f>'A2-1'!C14/'A19-1'!C$33</f>
        <v>156345.00843022671</v>
      </c>
      <c r="D14" s="10">
        <f>'A2-1'!D14/'A19-1'!D$33</f>
        <v>414284.54737803777</v>
      </c>
      <c r="E14" s="10">
        <f>'A2-1'!E14/'A19-1'!E$33</f>
        <v>72925.978581432966</v>
      </c>
      <c r="F14" s="10">
        <f>'A2-1'!F14/'A19-1'!F$33</f>
        <v>65425.571132152974</v>
      </c>
      <c r="G14" s="10">
        <f>'A2-1'!G14/'A19-1'!G$33</f>
        <v>885242.22757163947</v>
      </c>
      <c r="H14" s="10">
        <f>'A2-1'!H14/'A19-1'!H$33</f>
        <v>1456205.3426283677</v>
      </c>
      <c r="I14" s="10">
        <f>'A2-1'!I14/'A19-1'!I$33</f>
        <v>1018510.5492646678</v>
      </c>
      <c r="J14" s="10">
        <f>'A2-1'!J14/'A19-1'!J$33</f>
        <v>228104.32393748412</v>
      </c>
      <c r="K14" s="10">
        <f>'A2-1'!K14/'A19-1'!K$33</f>
        <v>54745.149775283091</v>
      </c>
      <c r="L14" s="10">
        <f>'A2-1'!L14/'A19-1'!L$33</f>
        <v>537353.90057980234</v>
      </c>
      <c r="M14" s="10">
        <f>'A2-1'!M14/'A19-1'!M$33</f>
        <v>117233.79166215923</v>
      </c>
      <c r="N14" s="10">
        <f>'A2-1'!N14/'A19-1'!N$33</f>
        <v>773027.10390777665</v>
      </c>
      <c r="O14" s="10">
        <f>'A2-1'!O14/'A19-1'!O$33</f>
        <v>5704835.9000000004</v>
      </c>
    </row>
    <row r="15" spans="1:15" ht="12.75" customHeight="1">
      <c r="A15" s="6">
        <v>1992</v>
      </c>
      <c r="B15" s="10">
        <f>'A2-1'!B15/'A19-1'!B$33</f>
        <v>261739.95919742557</v>
      </c>
      <c r="C15" s="10">
        <f>'A2-1'!C15/'A19-1'!C$33</f>
        <v>159315.34435960584</v>
      </c>
      <c r="D15" s="10">
        <f>'A2-1'!D15/'A19-1'!D$33</f>
        <v>420217.5478443476</v>
      </c>
      <c r="E15" s="10">
        <f>'A2-1'!E15/'A19-1'!E$33</f>
        <v>74839.55123344672</v>
      </c>
      <c r="F15" s="10">
        <f>'A2-1'!F15/'A19-1'!F$33</f>
        <v>62509.084398007224</v>
      </c>
      <c r="G15" s="10">
        <f>'A2-1'!G15/'A19-1'!G$33</f>
        <v>893865.55002421176</v>
      </c>
      <c r="H15" s="10">
        <f>'A2-1'!H15/'A19-1'!H$33</f>
        <v>1501240.7660842149</v>
      </c>
      <c r="I15" s="10">
        <f>'A2-1'!I15/'A19-1'!I$33</f>
        <v>1036138.042460016</v>
      </c>
      <c r="J15" s="10">
        <f>'A2-1'!J15/'A19-1'!J$33</f>
        <v>229676.91668398087</v>
      </c>
      <c r="K15" s="10">
        <f>'A2-1'!K15/'A19-1'!K$33</f>
        <v>56045.252629610935</v>
      </c>
      <c r="L15" s="10">
        <f>'A2-1'!L15/'A19-1'!L$33</f>
        <v>548817.28565092245</v>
      </c>
      <c r="M15" s="10">
        <f>'A2-1'!M15/'A19-1'!M$33</f>
        <v>115427.4060323906</v>
      </c>
      <c r="N15" s="10">
        <f>'A2-1'!N15/'A19-1'!N$33</f>
        <v>785776.92283190216</v>
      </c>
      <c r="O15" s="10">
        <f>'A2-1'!O15/'A19-1'!O$33</f>
        <v>5897777</v>
      </c>
    </row>
    <row r="16" spans="1:15" ht="12.75" customHeight="1">
      <c r="A16" s="6">
        <v>1993</v>
      </c>
      <c r="B16" s="10">
        <f>'A2-1'!B16/'A19-1'!B$33</f>
        <v>268046.11911274295</v>
      </c>
      <c r="C16" s="10">
        <f>'A2-1'!C16/'A19-1'!C$33</f>
        <v>158439.88047263151</v>
      </c>
      <c r="D16" s="10">
        <f>'A2-1'!D16/'A19-1'!D$33</f>
        <v>428072.80778832705</v>
      </c>
      <c r="E16" s="10">
        <f>'A2-1'!E16/'A19-1'!E$33</f>
        <v>74432.377782971904</v>
      </c>
      <c r="F16" s="10">
        <f>'A2-1'!F16/'A19-1'!F$33</f>
        <v>60809.117049176872</v>
      </c>
      <c r="G16" s="10">
        <f>'A2-1'!G16/'A19-1'!G$33</f>
        <v>893504.40630178386</v>
      </c>
      <c r="H16" s="10">
        <f>'A2-1'!H16/'A19-1'!H$33</f>
        <v>1509574.0364089108</v>
      </c>
      <c r="I16" s="10">
        <f>'A2-1'!I16/'A19-1'!I$33</f>
        <v>1004727.1628552609</v>
      </c>
      <c r="J16" s="10">
        <f>'A2-1'!J16/'A19-1'!J$33</f>
        <v>231480.48110441628</v>
      </c>
      <c r="K16" s="10">
        <f>'A2-1'!K16/'A19-1'!K$33</f>
        <v>57392.152105290246</v>
      </c>
      <c r="L16" s="10">
        <f>'A2-1'!L16/'A19-1'!L$33</f>
        <v>537629.21682053024</v>
      </c>
      <c r="M16" s="10">
        <f>'A2-1'!M16/'A19-1'!M$33</f>
        <v>111846.78660535693</v>
      </c>
      <c r="N16" s="10">
        <f>'A2-1'!N16/'A19-1'!N$33</f>
        <v>818348.2833453127</v>
      </c>
      <c r="O16" s="10">
        <f>'A2-1'!O16/'A19-1'!O$33</f>
        <v>6096983.7999999998</v>
      </c>
    </row>
    <row r="17" spans="1:15" ht="12.75" customHeight="1">
      <c r="A17" s="6">
        <v>1994</v>
      </c>
      <c r="B17" s="10">
        <f>'A2-1'!B17/'A19-1'!B$33</f>
        <v>280414.30000238761</v>
      </c>
      <c r="C17" s="10">
        <f>'A2-1'!C17/'A19-1'!C$33</f>
        <v>162162.65061593411</v>
      </c>
      <c r="D17" s="10">
        <f>'A2-1'!D17/'A19-1'!D$33</f>
        <v>440892.20628027443</v>
      </c>
      <c r="E17" s="10">
        <f>'A2-1'!E17/'A19-1'!E$33</f>
        <v>79121.910872299064</v>
      </c>
      <c r="F17" s="10">
        <f>'A2-1'!F17/'A19-1'!F$33</f>
        <v>62486.965863728765</v>
      </c>
      <c r="G17" s="10">
        <f>'A2-1'!G17/'A19-1'!G$33</f>
        <v>908225.36761760106</v>
      </c>
      <c r="H17" s="10">
        <f>'A2-1'!H17/'A19-1'!H$33</f>
        <v>1538120.2255205144</v>
      </c>
      <c r="I17" s="10">
        <f>'A2-1'!I17/'A19-1'!I$33</f>
        <v>1020127.9894007988</v>
      </c>
      <c r="J17" s="10">
        <f>'A2-1'!J17/'A19-1'!J$33</f>
        <v>236007.11037237113</v>
      </c>
      <c r="K17" s="10">
        <f>'A2-1'!K17/'A19-1'!K$33</f>
        <v>59398.195244755123</v>
      </c>
      <c r="L17" s="10">
        <f>'A2-1'!L17/'A19-1'!L$33</f>
        <v>542721.70149965433</v>
      </c>
      <c r="M17" s="10">
        <f>'A2-1'!M17/'A19-1'!M$33</f>
        <v>114157.10695569986</v>
      </c>
      <c r="N17" s="10">
        <f>'A2-1'!N17/'A19-1'!N$33</f>
        <v>845946.04700632778</v>
      </c>
      <c r="O17" s="10">
        <f>'A2-1'!O17/'A19-1'!O$33</f>
        <v>6327416.7000000002</v>
      </c>
    </row>
    <row r="18" spans="1:15" ht="12.75" customHeight="1">
      <c r="A18" s="6">
        <v>1995</v>
      </c>
      <c r="B18" s="10">
        <f>'A2-1'!B18/'A19-1'!B$33</f>
        <v>289645.35187577765</v>
      </c>
      <c r="C18" s="10">
        <f>'A2-1'!C18/'A19-1'!C$33</f>
        <v>164645.02122710875</v>
      </c>
      <c r="D18" s="10">
        <f>'A2-1'!D18/'A19-1'!D$33</f>
        <v>450462.97911756404</v>
      </c>
      <c r="E18" s="10">
        <f>'A2-1'!E18/'A19-1'!E$33</f>
        <v>80505.859729962307</v>
      </c>
      <c r="F18" s="10">
        <f>'A2-1'!F18/'A19-1'!F$33</f>
        <v>65538.270330619431</v>
      </c>
      <c r="G18" s="10">
        <f>'A2-1'!G18/'A19-1'!G$33</f>
        <v>922950.97386875504</v>
      </c>
      <c r="H18" s="10">
        <f>'A2-1'!H18/'A19-1'!H$33</f>
        <v>1567198.2075302885</v>
      </c>
      <c r="I18" s="10">
        <f>'A2-1'!I18/'A19-1'!I$33</f>
        <v>1035921.4819665665</v>
      </c>
      <c r="J18" s="10">
        <f>'A2-1'!J18/'A19-1'!J$33</f>
        <v>242380.24332248309</v>
      </c>
      <c r="K18" s="10">
        <f>'A2-1'!K18/'A19-1'!K$33</f>
        <v>61756.763380707445</v>
      </c>
      <c r="L18" s="10">
        <f>'A2-1'!L18/'A19-1'!L$33</f>
        <v>552033.70392915036</v>
      </c>
      <c r="M18" s="10">
        <f>'A2-1'!M18/'A19-1'!M$33</f>
        <v>115595.10412926933</v>
      </c>
      <c r="N18" s="10">
        <f>'A2-1'!N18/'A19-1'!N$33</f>
        <v>870670.27848984802</v>
      </c>
      <c r="O18" s="10">
        <f>'A2-1'!O18/'A19-1'!O$33</f>
        <v>6514319.5999999996</v>
      </c>
    </row>
    <row r="19" spans="1:15" ht="12.75" customHeight="1">
      <c r="A19" s="6">
        <v>1996</v>
      </c>
      <c r="B19" s="10">
        <f>'A2-1'!B19/'A19-1'!B$33</f>
        <v>298172.90422537451</v>
      </c>
      <c r="C19" s="10">
        <f>'A2-1'!C19/'A19-1'!C$33</f>
        <v>168335.57465858143</v>
      </c>
      <c r="D19" s="10">
        <f>'A2-1'!D19/'A19-1'!D$33</f>
        <v>462790.05586202303</v>
      </c>
      <c r="E19" s="10">
        <f>'A2-1'!E19/'A19-1'!E$33</f>
        <v>82465.592363871488</v>
      </c>
      <c r="F19" s="10">
        <f>'A2-1'!F19/'A19-1'!F$33</f>
        <v>67995.534162602824</v>
      </c>
      <c r="G19" s="10">
        <f>'A2-1'!G19/'A19-1'!G$33</f>
        <v>940145.36325136188</v>
      </c>
      <c r="H19" s="10">
        <f>'A2-1'!H19/'A19-1'!H$33</f>
        <v>1589006.6310289814</v>
      </c>
      <c r="I19" s="10">
        <f>'A2-1'!I19/'A19-1'!I$33</f>
        <v>1046526.2457917354</v>
      </c>
      <c r="J19" s="10">
        <f>'A2-1'!J19/'A19-1'!J$33</f>
        <v>254277.30452247386</v>
      </c>
      <c r="K19" s="10">
        <f>'A2-1'!K19/'A19-1'!K$33</f>
        <v>65890.737819907808</v>
      </c>
      <c r="L19" s="10">
        <f>'A2-1'!L19/'A19-1'!L$33</f>
        <v>565700.95088661951</v>
      </c>
      <c r="M19" s="10">
        <f>'A2-1'!M19/'A19-1'!M$33</f>
        <v>117724.62429549343</v>
      </c>
      <c r="N19" s="10">
        <f>'A2-1'!N19/'A19-1'!N$33</f>
        <v>907555.46876839339</v>
      </c>
      <c r="O19" s="10">
        <f>'A2-1'!O19/'A19-1'!O$33</f>
        <v>6738865.7999999998</v>
      </c>
    </row>
    <row r="20" spans="1:15" ht="12.75" customHeight="1">
      <c r="A20" s="6">
        <v>1997</v>
      </c>
      <c r="B20" s="10">
        <f>'A2-1'!B20/'A19-1'!B$33</f>
        <v>312753.78909472935</v>
      </c>
      <c r="C20" s="10">
        <f>'A2-1'!C20/'A19-1'!C$33</f>
        <v>171328.6980182793</v>
      </c>
      <c r="D20" s="10">
        <f>'A2-1'!D20/'A19-1'!D$33</f>
        <v>483854.73336272885</v>
      </c>
      <c r="E20" s="10">
        <f>'A2-1'!E20/'A19-1'!E$33</f>
        <v>84845.353278406998</v>
      </c>
      <c r="F20" s="10">
        <f>'A2-1'!F20/'A19-1'!F$33</f>
        <v>70279.009510969743</v>
      </c>
      <c r="G20" s="10">
        <f>'A2-1'!G20/'A19-1'!G$33</f>
        <v>946195.39152740571</v>
      </c>
      <c r="H20" s="10">
        <f>'A2-1'!H20/'A19-1'!H$33</f>
        <v>1599999.6219481765</v>
      </c>
      <c r="I20" s="10">
        <f>'A2-1'!I20/'A19-1'!I$33</f>
        <v>1080488.5695755894</v>
      </c>
      <c r="J20" s="10">
        <f>'A2-1'!J20/'A19-1'!J$33</f>
        <v>264386.38409862178</v>
      </c>
      <c r="K20" s="10">
        <f>'A2-1'!K20/'A19-1'!K$33</f>
        <v>68080.027646129936</v>
      </c>
      <c r="L20" s="10">
        <f>'A2-1'!L20/'A19-1'!L$33</f>
        <v>581965.52086982352</v>
      </c>
      <c r="M20" s="10">
        <f>'A2-1'!M20/'A19-1'!M$33</f>
        <v>121052.18811321753</v>
      </c>
      <c r="N20" s="10">
        <f>'A2-1'!N20/'A19-1'!N$33</f>
        <v>951586.88941422815</v>
      </c>
      <c r="O20" s="10">
        <f>'A2-1'!O20/'A19-1'!O$33</f>
        <v>7009549.0999999996</v>
      </c>
    </row>
    <row r="21" spans="1:15" ht="12.75" customHeight="1">
      <c r="A21" s="6">
        <v>1998</v>
      </c>
      <c r="B21" s="10">
        <f>'A2-1'!B21/'A19-1'!B$33</f>
        <v>329816.85268360493</v>
      </c>
      <c r="C21" s="10">
        <f>'A2-1'!C21/'A19-1'!C$33</f>
        <v>176069.83056479151</v>
      </c>
      <c r="D21" s="10">
        <f>'A2-1'!D21/'A19-1'!D$33</f>
        <v>497396.11915962707</v>
      </c>
      <c r="E21" s="10">
        <f>'A2-1'!E21/'A19-1'!E$33</f>
        <v>86789.152152668903</v>
      </c>
      <c r="F21" s="10">
        <f>'A2-1'!F21/'A19-1'!F$33</f>
        <v>73565.191746626922</v>
      </c>
      <c r="G21" s="10">
        <f>'A2-1'!G21/'A19-1'!G$33</f>
        <v>984049.29205379309</v>
      </c>
      <c r="H21" s="10">
        <f>'A2-1'!H21/'A19-1'!H$33</f>
        <v>1618971.2705817714</v>
      </c>
      <c r="I21" s="10">
        <f>'A2-1'!I21/'A19-1'!I$33</f>
        <v>1115615.6171341955</v>
      </c>
      <c r="J21" s="10">
        <f>'A2-1'!J21/'A19-1'!J$33</f>
        <v>279392.1555047672</v>
      </c>
      <c r="K21" s="10">
        <f>'A2-1'!K21/'A19-1'!K$33</f>
        <v>70079.030314243457</v>
      </c>
      <c r="L21" s="10">
        <f>'A2-1'!L21/'A19-1'!L$33</f>
        <v>607884.14074560488</v>
      </c>
      <c r="M21" s="10">
        <f>'A2-1'!M21/'A19-1'!M$33</f>
        <v>125138.72481349997</v>
      </c>
      <c r="N21" s="10">
        <f>'A2-1'!N21/'A19-1'!N$33</f>
        <v>993929.00717794476</v>
      </c>
      <c r="O21" s="10">
        <f>'A2-1'!O21/'A19-1'!O$33</f>
        <v>7378146.4000000004</v>
      </c>
    </row>
    <row r="22" spans="1:15" ht="12.75" customHeight="1">
      <c r="A22" s="6">
        <v>1999</v>
      </c>
      <c r="B22" s="10">
        <f>'A2-1'!B22/'A19-1'!B$33</f>
        <v>343450.03276409581</v>
      </c>
      <c r="C22" s="10">
        <f>'A2-1'!C22/'A19-1'!C$33</f>
        <v>178869.54140015849</v>
      </c>
      <c r="D22" s="10">
        <f>'A2-1'!D22/'A19-1'!D$33</f>
        <v>516025.75489863311</v>
      </c>
      <c r="E22" s="10">
        <f>'A2-1'!E22/'A19-1'!E$33</f>
        <v>86696.065451571732</v>
      </c>
      <c r="F22" s="10">
        <f>'A2-1'!F22/'A19-1'!F$33</f>
        <v>75938.194495644755</v>
      </c>
      <c r="G22" s="10">
        <f>'A2-1'!G22/'A19-1'!G$33</f>
        <v>1018524.0021227355</v>
      </c>
      <c r="H22" s="10">
        <f>'A2-1'!H22/'A19-1'!H$33</f>
        <v>1658687.5048831694</v>
      </c>
      <c r="I22" s="10">
        <f>'A2-1'!I22/'A19-1'!I$33</f>
        <v>1143556.3455511546</v>
      </c>
      <c r="J22" s="10">
        <f>'A2-1'!J22/'A19-1'!J$33</f>
        <v>295621.34958561306</v>
      </c>
      <c r="K22" s="10">
        <f>'A2-1'!K22/'A19-1'!K$33</f>
        <v>72699.108981277561</v>
      </c>
      <c r="L22" s="10">
        <f>'A2-1'!L22/'A19-1'!L$33</f>
        <v>637520.26244950201</v>
      </c>
      <c r="M22" s="10">
        <f>'A2-1'!M22/'A19-1'!M$33</f>
        <v>130529.65187668004</v>
      </c>
      <c r="N22" s="10">
        <f>'A2-1'!N22/'A19-1'!N$33</f>
        <v>1043591.5759209943</v>
      </c>
      <c r="O22" s="10">
        <f>'A2-1'!O22/'A19-1'!O$33</f>
        <v>7765015.0999999996</v>
      </c>
    </row>
    <row r="23" spans="1:15" ht="12.75" customHeight="1">
      <c r="A23" s="6">
        <v>2000</v>
      </c>
      <c r="B23" s="10">
        <f>'A2-1'!B23/'A19-1'!B$33</f>
        <v>354740.1157222559</v>
      </c>
      <c r="C23" s="10">
        <f>'A2-1'!C23/'A19-1'!C$33</f>
        <v>184012.31643770722</v>
      </c>
      <c r="D23" s="10">
        <f>'A2-1'!D23/'A19-1'!D$33</f>
        <v>536843.47848154278</v>
      </c>
      <c r="E23" s="10">
        <f>'A2-1'!E23/'A19-1'!E$33</f>
        <v>86936.988689546517</v>
      </c>
      <c r="F23" s="10">
        <f>'A2-1'!F23/'A19-1'!F$33</f>
        <v>77347.461108243893</v>
      </c>
      <c r="G23" s="10">
        <f>'A2-1'!G23/'A19-1'!G$33</f>
        <v>1055567.3614328697</v>
      </c>
      <c r="H23" s="10">
        <f>'A2-1'!H23/'A19-1'!H$33</f>
        <v>1693261.9823525411</v>
      </c>
      <c r="I23" s="10">
        <f>'A2-1'!I23/'A19-1'!I$33</f>
        <v>1170394.1704393032</v>
      </c>
      <c r="J23" s="10">
        <f>'A2-1'!J23/'A19-1'!J$33</f>
        <v>305637.85580718884</v>
      </c>
      <c r="K23" s="10">
        <f>'A2-1'!K23/'A19-1'!K$33</f>
        <v>75829.621821286011</v>
      </c>
      <c r="L23" s="10">
        <f>'A2-1'!L23/'A19-1'!L$33</f>
        <v>666527.69878511876</v>
      </c>
      <c r="M23" s="10">
        <f>'A2-1'!M23/'A19-1'!M$33</f>
        <v>136526.44272728564</v>
      </c>
      <c r="N23" s="10">
        <f>'A2-1'!N23/'A19-1'!N$33</f>
        <v>1098722.8438121907</v>
      </c>
      <c r="O23" s="10">
        <f>'A2-1'!O23/'A19-1'!O$33</f>
        <v>8153440.2000000002</v>
      </c>
    </row>
    <row r="24" spans="1:15" ht="12.75" customHeight="1">
      <c r="A24" s="6">
        <v>2001</v>
      </c>
      <c r="B24" s="10">
        <f>'A2-1'!B24/'A19-1'!B$33</f>
        <v>365701.76183287922</v>
      </c>
      <c r="C24" s="10">
        <f>'A2-1'!C24/'A19-1'!C$33</f>
        <v>185942.17605366607</v>
      </c>
      <c r="D24" s="10">
        <f>'A2-1'!D24/'A19-1'!D$33</f>
        <v>549695.55038843304</v>
      </c>
      <c r="E24" s="10">
        <f>'A2-1'!E24/'A19-1'!E$33</f>
        <v>87080.871737188339</v>
      </c>
      <c r="F24" s="10">
        <f>'A2-1'!F24/'A19-1'!F$33</f>
        <v>79395.005424307223</v>
      </c>
      <c r="G24" s="10">
        <f>'A2-1'!G24/'A19-1'!G$33</f>
        <v>1081858.8566723915</v>
      </c>
      <c r="H24" s="10">
        <f>'A2-1'!H24/'A19-1'!H$33</f>
        <v>1721276.1265314249</v>
      </c>
      <c r="I24" s="10">
        <f>'A2-1'!I24/'A19-1'!I$33</f>
        <v>1177296.0405965589</v>
      </c>
      <c r="J24" s="10">
        <f>'A2-1'!J24/'A19-1'!J$33</f>
        <v>311994.13625135628</v>
      </c>
      <c r="K24" s="10">
        <f>'A2-1'!K24/'A19-1'!K$33</f>
        <v>77514.842551831112</v>
      </c>
      <c r="L24" s="10">
        <f>'A2-1'!L24/'A19-1'!L$33</f>
        <v>691186.2840032872</v>
      </c>
      <c r="M24" s="10">
        <f>'A2-1'!M24/'A19-1'!M$33</f>
        <v>137460.39743285286</v>
      </c>
      <c r="N24" s="10">
        <f>'A2-1'!N24/'A19-1'!N$33</f>
        <v>1138921.4109930715</v>
      </c>
      <c r="O24" s="10">
        <f>'A2-1'!O24/'A19-1'!O$33</f>
        <v>8353798.2999999998</v>
      </c>
    </row>
    <row r="25" spans="1:15" ht="12.75" customHeight="1">
      <c r="A25" s="6">
        <v>2002</v>
      </c>
      <c r="B25" s="10">
        <f>'A2-1'!B25/'A19-1'!B$33</f>
        <v>381351.52558650385</v>
      </c>
      <c r="C25" s="10">
        <f>'A2-1'!C25/'A19-1'!C$33</f>
        <v>186503.33055693377</v>
      </c>
      <c r="D25" s="10">
        <f>'A2-1'!D25/'A19-1'!D$33</f>
        <v>570877.99493086245</v>
      </c>
      <c r="E25" s="10">
        <f>'A2-1'!E25/'A19-1'!E$33</f>
        <v>88469.145472470118</v>
      </c>
      <c r="F25" s="10">
        <f>'A2-1'!F25/'A19-1'!F$33</f>
        <v>81410.951834258449</v>
      </c>
      <c r="G25" s="10">
        <f>'A2-1'!G25/'A19-1'!G$33</f>
        <v>1101731.0512766025</v>
      </c>
      <c r="H25" s="10">
        <f>'A2-1'!H25/'A19-1'!H$33</f>
        <v>1706559.8292213897</v>
      </c>
      <c r="I25" s="10">
        <f>'A2-1'!I25/'A19-1'!I$33</f>
        <v>1177334.2199713527</v>
      </c>
      <c r="J25" s="10">
        <f>'A2-1'!J25/'A19-1'!J$33</f>
        <v>315420.85093612206</v>
      </c>
      <c r="K25" s="10">
        <f>'A2-1'!K25/'A19-1'!K$33</f>
        <v>79951.674532107965</v>
      </c>
      <c r="L25" s="10">
        <f>'A2-1'!L25/'A19-1'!L$33</f>
        <v>711754.41844605491</v>
      </c>
      <c r="M25" s="10">
        <f>'A2-1'!M25/'A19-1'!M$33</f>
        <v>141034.702860608</v>
      </c>
      <c r="N25" s="10">
        <f>'A2-1'!N25/'A19-1'!N$33</f>
        <v>1185231.2716304308</v>
      </c>
      <c r="O25" s="10">
        <f>'A2-1'!O25/'A19-1'!O$33</f>
        <v>8552647.3000000007</v>
      </c>
    </row>
    <row r="26" spans="1:15" ht="12.75" customHeight="1">
      <c r="A26" s="6">
        <v>2003</v>
      </c>
      <c r="B26" s="10">
        <f>'A2-1'!B26/'A19-1'!B$33</f>
        <v>400968.66319835937</v>
      </c>
      <c r="C26" s="10">
        <f>'A2-1'!C26/'A19-1'!C$33</f>
        <v>187390.13203239182</v>
      </c>
      <c r="D26" s="10">
        <f>'A2-1'!D26/'A19-1'!D$33</f>
        <v>587442.22674081102</v>
      </c>
      <c r="E26" s="10">
        <f>'A2-1'!E26/'A19-1'!E$33</f>
        <v>89686.340946276046</v>
      </c>
      <c r="F26" s="10">
        <f>'A2-1'!F26/'A19-1'!F$33</f>
        <v>84758.223355065667</v>
      </c>
      <c r="G26" s="10">
        <f>'A2-1'!G26/'A19-1'!G$33</f>
        <v>1120267.8269715139</v>
      </c>
      <c r="H26" s="10">
        <f>'A2-1'!H26/'A19-1'!H$33</f>
        <v>1708687.5048831694</v>
      </c>
      <c r="I26" s="10">
        <f>'A2-1'!I26/'A19-1'!I$33</f>
        <v>1187228.7462879408</v>
      </c>
      <c r="J26" s="10">
        <f>'A2-1'!J26/'A19-1'!J$33</f>
        <v>314777.22372278781</v>
      </c>
      <c r="K26" s="10">
        <f>'A2-1'!K26/'A19-1'!K$33</f>
        <v>82418.837845357892</v>
      </c>
      <c r="L26" s="10">
        <f>'A2-1'!L26/'A19-1'!L$33</f>
        <v>728843.47199486394</v>
      </c>
      <c r="M26" s="10">
        <f>'A2-1'!M26/'A19-1'!M$33</f>
        <v>144208.72659348746</v>
      </c>
      <c r="N26" s="10">
        <f>'A2-1'!N26/'A19-1'!N$33</f>
        <v>1228693.4977488427</v>
      </c>
      <c r="O26" s="10">
        <f>'A2-1'!O26/'A19-1'!O$33</f>
        <v>8812782.5</v>
      </c>
    </row>
    <row r="27" spans="1:15" ht="12.75" customHeight="1">
      <c r="A27" s="6">
        <v>2004</v>
      </c>
      <c r="B27" s="10">
        <f>'A2-1'!B27/'A19-1'!B$33</f>
        <v>419045.22506413533</v>
      </c>
      <c r="C27" s="10">
        <f>'A2-1'!C27/'A19-1'!C$33</f>
        <v>190244.73475655616</v>
      </c>
      <c r="D27" s="10">
        <f>'A2-1'!D27/'A19-1'!D$33</f>
        <v>606318.81639761326</v>
      </c>
      <c r="E27" s="10">
        <f>'A2-1'!E27/'A19-1'!E$33</f>
        <v>94088.611111676859</v>
      </c>
      <c r="F27" s="10">
        <f>'A2-1'!F27/'A19-1'!F$33</f>
        <v>87727.373266064897</v>
      </c>
      <c r="G27" s="10">
        <f>'A2-1'!G27/'A19-1'!G$33</f>
        <v>1144027.8324525375</v>
      </c>
      <c r="H27" s="10">
        <f>'A2-1'!H27/'A19-1'!H$33</f>
        <v>1721630.7391417217</v>
      </c>
      <c r="I27" s="10">
        <f>'A2-1'!I27/'A19-1'!I$33</f>
        <v>1199001.5208539031</v>
      </c>
      <c r="J27" s="10">
        <f>'A2-1'!J27/'A19-1'!J$33</f>
        <v>316701.64138790773</v>
      </c>
      <c r="K27" s="10">
        <f>'A2-1'!K27/'A19-1'!K$33</f>
        <v>86906.585736721361</v>
      </c>
      <c r="L27" s="10">
        <f>'A2-1'!L27/'A19-1'!L$33</f>
        <v>758230.51708039583</v>
      </c>
      <c r="M27" s="10">
        <f>'A2-1'!M27/'A19-1'!M$33</f>
        <v>148388.24932410038</v>
      </c>
      <c r="N27" s="10">
        <f>'A2-1'!N27/'A19-1'!N$33</f>
        <v>1271111.5081162155</v>
      </c>
      <c r="O27" s="10">
        <f>'A2-1'!O27/'A19-1'!O$33</f>
        <v>9155766.5</v>
      </c>
    </row>
    <row r="28" spans="1:15" ht="12.75" customHeight="1">
      <c r="A28" s="6">
        <v>2005</v>
      </c>
      <c r="B28" s="10">
        <f>'A2-1'!B28/'A19-1'!B$33</f>
        <v>432256.51766740863</v>
      </c>
      <c r="C28" s="10">
        <f>'A2-1'!C28/'A19-1'!C$33</f>
        <v>192505.40499886623</v>
      </c>
      <c r="D28" s="10">
        <f>'A2-1'!D28/'A19-1'!D$33</f>
        <v>629728.60446452082</v>
      </c>
      <c r="E28" s="10">
        <f>'A2-1'!E28/'A19-1'!E$33</f>
        <v>97665.08123761465</v>
      </c>
      <c r="F28" s="10">
        <f>'A2-1'!F28/'A19-1'!F$33</f>
        <v>90538.533646503696</v>
      </c>
      <c r="G28" s="10">
        <f>'A2-1'!G28/'A19-1'!G$33</f>
        <v>1173607.9419104387</v>
      </c>
      <c r="H28" s="10">
        <f>'A2-1'!H28/'A19-1'!H$33</f>
        <v>1729254.9102630988</v>
      </c>
      <c r="I28" s="10">
        <f>'A2-1'!I28/'A19-1'!I$33</f>
        <v>1214465.0525977777</v>
      </c>
      <c r="J28" s="10">
        <f>'A2-1'!J28/'A19-1'!J$33</f>
        <v>319422.74395733781</v>
      </c>
      <c r="K28" s="10">
        <f>'A2-1'!K28/'A19-1'!K$33</f>
        <v>90681.015174569402</v>
      </c>
      <c r="L28" s="10">
        <f>'A2-1'!L28/'A19-1'!L$33</f>
        <v>788223.60420526576</v>
      </c>
      <c r="M28" s="10">
        <f>'A2-1'!M28/'A19-1'!M$33</f>
        <v>152480.0656483529</v>
      </c>
      <c r="N28" s="10">
        <f>'A2-1'!N28/'A19-1'!N$33</f>
        <v>1310961.9110533146</v>
      </c>
      <c r="O28" s="10">
        <f>'A2-1'!O28/'A19-1'!O$33</f>
        <v>9486183.3000000007</v>
      </c>
    </row>
    <row r="29" spans="1:15" ht="12.75" customHeight="1">
      <c r="A29" s="6">
        <v>2006</v>
      </c>
      <c r="B29" s="10">
        <f>'A2-1'!B29/'A19-1'!B$33</f>
        <v>452902.54074288276</v>
      </c>
      <c r="C29" s="10">
        <f>'A2-1'!C29/'A19-1'!C$33</f>
        <v>195149.7571960011</v>
      </c>
      <c r="D29" s="10">
        <f>'A2-1'!D29/'A19-1'!D$33</f>
        <v>656099.93623925827</v>
      </c>
      <c r="E29" s="10">
        <f>'A2-1'!E29/'A19-1'!E$33</f>
        <v>100508.23901166604</v>
      </c>
      <c r="F29" s="10">
        <f>'A2-1'!F29/'A19-1'!F$33</f>
        <v>94290.25836554564</v>
      </c>
      <c r="G29" s="10">
        <f>'A2-1'!G29/'A19-1'!G$33</f>
        <v>1199526.681089191</v>
      </c>
      <c r="H29" s="10">
        <f>'A2-1'!H29/'A19-1'!H$33</f>
        <v>1755141.3787802032</v>
      </c>
      <c r="I29" s="10">
        <f>'A2-1'!I29/'A19-1'!I$33</f>
        <v>1231515.8096745524</v>
      </c>
      <c r="J29" s="10">
        <f>'A2-1'!J29/'A19-1'!J$33</f>
        <v>318111.24962485861</v>
      </c>
      <c r="K29" s="10">
        <f>'A2-1'!K29/'A19-1'!K$33</f>
        <v>95326.221979717098</v>
      </c>
      <c r="L29" s="10">
        <f>'A2-1'!L29/'A19-1'!L$33</f>
        <v>818190.05211961537</v>
      </c>
      <c r="M29" s="10">
        <f>'A2-1'!M29/'A19-1'!M$33</f>
        <v>156689.00342679917</v>
      </c>
      <c r="N29" s="10">
        <f>'A2-1'!N29/'A19-1'!N$33</f>
        <v>1336867.6020291578</v>
      </c>
      <c r="O29" s="10">
        <f>'A2-1'!O29/'A19-1'!O$33</f>
        <v>9752454.3000000007</v>
      </c>
    </row>
    <row r="30" spans="1:15" ht="12.75" customHeight="1">
      <c r="A30" s="6">
        <v>2007</v>
      </c>
      <c r="B30" s="10">
        <f>'A2-1'!B30/'A19-1'!B$33</f>
        <v>474329.52986838645</v>
      </c>
      <c r="C30" s="10">
        <f>'A2-1'!C30/'A19-1'!C$33</f>
        <v>198783.28592500128</v>
      </c>
      <c r="D30" s="10">
        <f>'A2-1'!D30/'A19-1'!D$33</f>
        <v>685983.10498951597</v>
      </c>
      <c r="E30" s="10">
        <f>'A2-1'!E30/'A19-1'!E$33</f>
        <v>102340.98077921357</v>
      </c>
      <c r="F30" s="10">
        <f>'A2-1'!F30/'A19-1'!F$33</f>
        <v>97531.150269108839</v>
      </c>
      <c r="G30" s="10">
        <f>'A2-1'!G30/'A19-1'!G$33</f>
        <v>1228788.6124765286</v>
      </c>
      <c r="H30" s="10">
        <f>'A2-1'!H30/'A19-1'!H$33</f>
        <v>1754786.7661699066</v>
      </c>
      <c r="I30" s="10">
        <f>'A2-1'!I30/'A19-1'!I$33</f>
        <v>1245779.851656694</v>
      </c>
      <c r="J30" s="10">
        <f>'A2-1'!J30/'A19-1'!J$33</f>
        <v>323947.98808781768</v>
      </c>
      <c r="K30" s="10">
        <f>'A2-1'!K30/'A19-1'!K$33</f>
        <v>100671.12679162342</v>
      </c>
      <c r="L30" s="10">
        <f>'A2-1'!L30/'A19-1'!L$33</f>
        <v>844548.21896898258</v>
      </c>
      <c r="M30" s="10">
        <f>'A2-1'!M30/'A19-1'!M$33</f>
        <v>162911.20189669949</v>
      </c>
      <c r="N30" s="10">
        <f>'A2-1'!N30/'A19-1'!N$33</f>
        <v>1378580.282049045</v>
      </c>
      <c r="O30" s="10">
        <f>'A2-1'!O30/'A19-1'!O$33</f>
        <v>9969682.4000000004</v>
      </c>
    </row>
    <row r="31" spans="1:15" ht="12.75" customHeight="1">
      <c r="A31" s="6">
        <v>2008</v>
      </c>
      <c r="B31" s="10">
        <f>'A2-1'!B31/'A19-1'!B$33</f>
        <v>475785.87403199996</v>
      </c>
      <c r="C31" s="10">
        <f>'A2-1'!C31/'A19-1'!C$33</f>
        <v>202103.96456386207</v>
      </c>
      <c r="D31" s="10">
        <f>'A2-1'!D31/'A19-1'!D$33</f>
        <v>705160.57555965113</v>
      </c>
      <c r="E31" s="10">
        <f>'A2-1'!E31/'A19-1'!E$33</f>
        <v>102842.47489863793</v>
      </c>
      <c r="F31" s="10">
        <f>'A2-1'!F31/'A19-1'!F$33</f>
        <v>99642.943660933408</v>
      </c>
      <c r="G31" s="10">
        <f>'A2-1'!G31/'A19-1'!G$33</f>
        <v>1234543.6873586925</v>
      </c>
      <c r="H31" s="10">
        <f>'A2-1'!H31/'A19-1'!H$33</f>
        <v>1765070.5318685088</v>
      </c>
      <c r="I31" s="10">
        <f>'A2-1'!I31/'A19-1'!I$33</f>
        <v>1232837.6757104588</v>
      </c>
      <c r="J31" s="10">
        <f>'A2-1'!J31/'A19-1'!J$33</f>
        <v>326844.7722603135</v>
      </c>
      <c r="K31" s="10">
        <f>'A2-1'!K31/'A19-1'!K$33</f>
        <v>102295.56205730348</v>
      </c>
      <c r="L31" s="10">
        <f>'A2-1'!L31/'A19-1'!L$33</f>
        <v>838782.16185185139</v>
      </c>
      <c r="M31" s="10">
        <f>'A2-1'!M31/'A19-1'!M$33</f>
        <v>163260.19581586568</v>
      </c>
      <c r="N31" s="10">
        <f>'A2-1'!N31/'A19-1'!N$33</f>
        <v>1368578.3847339535</v>
      </c>
      <c r="O31" s="10">
        <f>'A2-1'!O31/'A19-1'!O$33</f>
        <v>9902111.0999999996</v>
      </c>
    </row>
    <row r="32" spans="1:15" ht="12.75" customHeight="1">
      <c r="A32" s="6">
        <v>2009</v>
      </c>
      <c r="B32" s="10">
        <f>'A2-1'!B32/'A19-1'!B$33</f>
        <v>486614.67300901742</v>
      </c>
      <c r="C32" s="10">
        <f>'A2-1'!C32/'A19-1'!C$33</f>
        <v>202106.0973775372</v>
      </c>
      <c r="D32" s="10">
        <f>'A2-1'!D32/'A19-1'!D$33</f>
        <v>706206.36275103816</v>
      </c>
      <c r="E32" s="10">
        <f>'A2-1'!E32/'A19-1'!E$33</f>
        <v>99146.082265881269</v>
      </c>
      <c r="F32" s="10">
        <f>'A2-1'!F32/'A19-1'!F$33</f>
        <v>96503.16505692889</v>
      </c>
      <c r="G32" s="10">
        <f>'A2-1'!G32/'A19-1'!G$33</f>
        <v>1235456.4171523529</v>
      </c>
      <c r="H32" s="10">
        <f>'A2-1'!H32/'A19-1'!H$33</f>
        <v>1766666.1625975689</v>
      </c>
      <c r="I32" s="10">
        <f>'A2-1'!I32/'A19-1'!I$33</f>
        <v>1212786.0450592476</v>
      </c>
      <c r="J32" s="10">
        <f>'A2-1'!J32/'A19-1'!J$33</f>
        <v>319829.28180621931</v>
      </c>
      <c r="K32" s="10">
        <f>'A2-1'!K32/'A19-1'!K$33</f>
        <v>102135.60623216792</v>
      </c>
      <c r="L32" s="10">
        <f>'A2-1'!L32/'A19-1'!L$33</f>
        <v>808096.45525345206</v>
      </c>
      <c r="M32" s="10">
        <f>'A2-1'!M32/'A19-1'!M$33</f>
        <v>163996.54173855216</v>
      </c>
      <c r="N32" s="10">
        <f>'A2-1'!N32/'A19-1'!N$33</f>
        <v>1321671.7700287921</v>
      </c>
      <c r="O32" s="10">
        <f>'A2-1'!O32/'A19-1'!O$33</f>
        <v>9736563.9000000004</v>
      </c>
    </row>
    <row r="33" spans="1:15" ht="12.75" customHeight="1">
      <c r="A33" s="6">
        <v>2010</v>
      </c>
      <c r="B33" s="10">
        <f>'A2-1'!B33/'A19-1'!B$33</f>
        <v>505149.40162414405</v>
      </c>
      <c r="C33" s="10">
        <f>'A2-1'!C33/'A19-1'!C$33</f>
        <v>207610.32820634858</v>
      </c>
      <c r="D33" s="10">
        <f>'A2-1'!D33/'A19-1'!D$33</f>
        <v>732337.322873611</v>
      </c>
      <c r="E33" s="10">
        <f>'A2-1'!E33/'A19-1'!E$33</f>
        <v>99902.87594777417</v>
      </c>
      <c r="F33" s="10">
        <f>'A2-1'!F33/'A19-1'!F$33</f>
        <v>99497.593292817794</v>
      </c>
      <c r="G33" s="10">
        <f>'A2-1'!G33/'A19-1'!G$33</f>
        <v>1256912.5347063763</v>
      </c>
      <c r="H33" s="10">
        <f>'A2-1'!H33/'A19-1'!H$33</f>
        <v>1773049.1895829081</v>
      </c>
      <c r="I33" s="10">
        <f>'A2-1'!I33/'A19-1'!I$33</f>
        <v>1227976.3793563361</v>
      </c>
      <c r="J33" s="10">
        <f>'A2-1'!J33/'A19-1'!J$33</f>
        <v>319959.83101322805</v>
      </c>
      <c r="K33" s="10">
        <f>'A2-1'!K33/'A19-1'!K$33</f>
        <v>106256.98354893582</v>
      </c>
      <c r="L33" s="10">
        <f>'A2-1'!L33/'A19-1'!L$33</f>
        <v>809806.69256885897</v>
      </c>
      <c r="M33" s="10">
        <f>'A2-1'!M33/'A19-1'!M$33</f>
        <v>170610.07886680737</v>
      </c>
      <c r="N33" s="10">
        <f>'A2-1'!N33/'A19-1'!N$33</f>
        <v>1322277.6644466696</v>
      </c>
      <c r="O33" s="10">
        <f>'A2-1'!O33/'A19-1'!O$33</f>
        <v>9926845</v>
      </c>
    </row>
    <row r="34" spans="1:15" ht="12.75" customHeight="1">
      <c r="A34" s="6">
        <v>2011</v>
      </c>
      <c r="B34" s="10">
        <f>'A2-1'!B34/'A19-1'!B$33</f>
        <v>518131.94247314538</v>
      </c>
      <c r="C34" s="10">
        <f>'A2-1'!C34/'A19-1'!C$33</f>
        <v>208432.58400479547</v>
      </c>
      <c r="D34" s="10">
        <f>'A2-1'!D34/'A19-1'!D$33</f>
        <v>748406.06075986312</v>
      </c>
      <c r="E34" s="10">
        <f>'A2-1'!E34/'A19-1'!E$33</f>
        <v>100019.56378158195</v>
      </c>
      <c r="F34" s="10">
        <f>'A2-1'!F34/'A19-1'!F$33</f>
        <v>102555.21734093087</v>
      </c>
      <c r="G34" s="10">
        <f>'A2-1'!G34/'A19-1'!G$33</f>
        <v>1262412.1381450219</v>
      </c>
      <c r="H34" s="10">
        <f>'A2-1'!H34/'A19-1'!H$33</f>
        <v>1796630.8021503589</v>
      </c>
      <c r="I34" s="10">
        <f>'A2-1'!I34/'A19-1'!I$33</f>
        <v>1228103.3068142598</v>
      </c>
      <c r="J34" s="10">
        <f>'A2-1'!J34/'A19-1'!J$33</f>
        <v>320496.57178474963</v>
      </c>
      <c r="K34" s="10">
        <f>'A2-1'!K34/'A19-1'!K$33</f>
        <v>108675.97898623967</v>
      </c>
      <c r="L34" s="10">
        <f>'A2-1'!L34/'A19-1'!L$33</f>
        <v>790669.08373103454</v>
      </c>
      <c r="M34" s="10">
        <f>'A2-1'!M34/'A19-1'!M$33</f>
        <v>173855.97013413691</v>
      </c>
      <c r="N34" s="10">
        <f>'A2-1'!N34/'A19-1'!N$33</f>
        <v>1321090.8038383932</v>
      </c>
      <c r="O34" s="10">
        <f>'A2-1'!O34/'A19-1'!O$33</f>
        <v>10160730.5</v>
      </c>
    </row>
    <row r="35" spans="1:15" ht="12.75" customHeight="1">
      <c r="A35" s="6">
        <v>2012</v>
      </c>
      <c r="B35" s="10">
        <f>'A2-1'!B35/'A19-1'!B$33</f>
        <v>526307.04865799856</v>
      </c>
      <c r="C35" s="10">
        <f>'A2-1'!C35/'A19-1'!C$33</f>
        <v>209447.12979405999</v>
      </c>
      <c r="D35" s="10">
        <f>'A2-1'!D35/'A19-1'!D$33</f>
        <v>762747.94522286125</v>
      </c>
      <c r="E35" s="10">
        <f>'A2-1'!E35/'A19-1'!E$33</f>
        <v>100245.7512869506</v>
      </c>
      <c r="F35" s="10">
        <f>'A2-1'!F35/'A19-1'!F$33</f>
        <v>102940.71179549836</v>
      </c>
      <c r="G35" s="10">
        <f>'A2-1'!G35/'A19-1'!G$33</f>
        <v>1259244.2922453966</v>
      </c>
      <c r="H35" s="10">
        <f>'A2-1'!H35/'A19-1'!H$33</f>
        <v>1812942.8562067288</v>
      </c>
      <c r="I35" s="10">
        <f>'A2-1'!I35/'A19-1'!I$33</f>
        <v>1179718.7874129429</v>
      </c>
      <c r="J35" s="10">
        <f>'A2-1'!J35/'A19-1'!J$33</f>
        <v>316742.73379966296</v>
      </c>
      <c r="K35" s="10">
        <f>'A2-1'!K35/'A19-1'!K$33</f>
        <v>112520.60847273654</v>
      </c>
      <c r="L35" s="10">
        <f>'A2-1'!L35/'A19-1'!L$33</f>
        <v>762001.29732955236</v>
      </c>
      <c r="M35" s="10">
        <f>'A2-1'!M35/'A19-1'!M$33</f>
        <v>175216.38915957435</v>
      </c>
      <c r="N35" s="10">
        <f>'A2-1'!N35/'A19-1'!N$33</f>
        <v>1347076.2651421672</v>
      </c>
      <c r="O35" s="10">
        <f>'A2-1'!O35/'A19-1'!O$33</f>
        <v>10294422.4</v>
      </c>
    </row>
    <row r="36" spans="1:15" ht="12.75" customHeight="1">
      <c r="A36" s="6">
        <v>2013</v>
      </c>
      <c r="B36" s="10">
        <f>'A2-1'!B36/'A19-1'!B$33</f>
        <v>540143.24674945674</v>
      </c>
      <c r="C36" s="10">
        <f>'A2-1'!C36/'A19-1'!C$33</f>
        <v>211039.89259599347</v>
      </c>
      <c r="D36" s="10">
        <f>'A2-1'!D36/'A19-1'!D$33</f>
        <v>781160.04897840065</v>
      </c>
      <c r="E36" s="10">
        <f>'A2-1'!E36/'A19-1'!E$33</f>
        <v>100486.7943276295</v>
      </c>
      <c r="F36" s="10">
        <f>'A2-1'!F36/'A19-1'!F$33</f>
        <v>102532.04554311534</v>
      </c>
      <c r="G36" s="10">
        <f>'A2-1'!G36/'A19-1'!G$33</f>
        <v>1263967.0302489803</v>
      </c>
      <c r="H36" s="10">
        <f>'A2-1'!H36/'A19-1'!H$33</f>
        <v>1824290.3337189462</v>
      </c>
      <c r="I36" s="10">
        <f>'A2-1'!I36/'A19-1'!I$33</f>
        <v>1147148.4937478113</v>
      </c>
      <c r="J36" s="10">
        <f>'A2-1'!J36/'A19-1'!J$33</f>
        <v>312295.74993651453</v>
      </c>
      <c r="K36" s="10">
        <f>'A2-1'!K36/'A19-1'!K$33</f>
        <v>115445.38195733904</v>
      </c>
      <c r="L36" s="10">
        <f>'A2-1'!L36/'A19-1'!L$33</f>
        <v>738247.11330854998</v>
      </c>
      <c r="M36" s="10">
        <f>'A2-1'!M36/'A19-1'!M$33</f>
        <v>178594.91751072407</v>
      </c>
      <c r="N36" s="10">
        <f>'A2-1'!N36/'A19-1'!N$33</f>
        <v>1373021.1488312124</v>
      </c>
      <c r="O36" s="10">
        <f>'A2-1'!O36/'A19-1'!O$33</f>
        <v>10469116.699999999</v>
      </c>
    </row>
    <row r="37" spans="1:15" ht="12.75" customHeight="1">
      <c r="A37" s="6">
        <v>2014</v>
      </c>
      <c r="B37" s="10">
        <f>'A2-1'!B37/'A19-1'!B$33</f>
        <v>553480.62143010634</v>
      </c>
      <c r="C37" s="10">
        <f>'A2-1'!C37/'A19-1'!C$33</f>
        <v>211981.58596024883</v>
      </c>
      <c r="D37" s="10">
        <f>'A2-1'!D37/'A19-1'!D$33</f>
        <v>801414.47337116685</v>
      </c>
      <c r="E37" s="10">
        <f>'A2-1'!E37/'A19-1'!E$33</f>
        <v>101068.91566692309</v>
      </c>
      <c r="F37" s="10">
        <f>'A2-1'!F37/'A19-1'!F$33</f>
        <v>102960.72380270268</v>
      </c>
      <c r="G37" s="10">
        <f>'A2-1'!G37/'A19-1'!G$33</f>
        <v>1271393.1206185196</v>
      </c>
      <c r="H37" s="10">
        <f>'A2-1'!H37/'A19-1'!H$33</f>
        <v>1839893.162554723</v>
      </c>
      <c r="I37" s="10">
        <f>'A2-1'!I37/'A19-1'!I$33</f>
        <v>1151871.4846846347</v>
      </c>
      <c r="J37" s="10">
        <f>'A2-1'!J37/'A19-1'!J$33</f>
        <v>312285.93854606734</v>
      </c>
      <c r="K37" s="10">
        <f>'A2-1'!K37/'A19-1'!K$33</f>
        <v>117454.14713950662</v>
      </c>
      <c r="L37" s="10">
        <f>'A2-1'!L37/'A19-1'!L$33</f>
        <v>746745.02146454388</v>
      </c>
      <c r="M37" s="10">
        <f>'A2-1'!M37/'A19-1'!M$33</f>
        <v>182640.72568323719</v>
      </c>
      <c r="N37" s="10">
        <f>'A2-1'!N37/'A19-1'!N$33</f>
        <v>1409910.216834032</v>
      </c>
      <c r="O37" s="10">
        <f>'A2-1'!O37/'A19-1'!O$33</f>
        <v>10753237.1</v>
      </c>
    </row>
    <row r="39" spans="1:15" ht="13.15" customHeight="1">
      <c r="A39" s="6" t="s">
        <v>531</v>
      </c>
    </row>
    <row r="40" spans="1:15" ht="13.15" customHeight="1">
      <c r="A40" s="6" t="s">
        <v>527</v>
      </c>
    </row>
    <row r="46" spans="1:15">
      <c r="A46" s="29"/>
    </row>
    <row r="47" spans="1:15">
      <c r="A47" s="29"/>
    </row>
    <row r="48" spans="1:15">
      <c r="A48" s="29"/>
    </row>
    <row r="49" spans="1:1">
      <c r="A49" s="29"/>
    </row>
    <row r="50" spans="1:1">
      <c r="A50" s="29"/>
    </row>
    <row r="51" spans="1:1">
      <c r="A51" s="29"/>
    </row>
    <row r="52" spans="1:1">
      <c r="A52" s="29"/>
    </row>
    <row r="53" spans="1:1">
      <c r="A53" s="29"/>
    </row>
    <row r="54" spans="1:1">
      <c r="A54" s="29"/>
    </row>
    <row r="55" spans="1:1">
      <c r="A55" s="29"/>
    </row>
    <row r="56" spans="1:1">
      <c r="A56" s="29"/>
    </row>
  </sheetData>
  <phoneticPr fontId="0" type="noConversion"/>
  <pageMargins left="0.75" right="0.75" top="1" bottom="1" header="0.5" footer="0.5"/>
  <pageSetup scale="81" orientation="landscape" r:id="rId1"/>
  <headerFooter alignWithMargins="0"/>
</worksheet>
</file>

<file path=xl/worksheets/sheet17.xml><?xml version="1.0" encoding="utf-8"?>
<worksheet xmlns="http://schemas.openxmlformats.org/spreadsheetml/2006/main" xmlns:r="http://schemas.openxmlformats.org/officeDocument/2006/relationships">
  <sheetPr codeName="Sheet18">
    <pageSetUpPr fitToPage="1"/>
  </sheetPr>
  <dimension ref="A1:O56"/>
  <sheetViews>
    <sheetView view="pageBreakPreview" zoomScale="85" zoomScaleSheetLayoutView="85" workbookViewId="0">
      <pane xSplit="1" ySplit="2" topLeftCell="B3" activePane="bottomRight" state="frozen"/>
      <selection activeCell="C38" sqref="C38"/>
      <selection pane="topRight" activeCell="C38" sqref="C38"/>
      <selection pane="bottomLeft" activeCell="C38" sqref="C38"/>
      <selection pane="bottomRight" activeCell="B37" sqref="B37"/>
    </sheetView>
  </sheetViews>
  <sheetFormatPr defaultRowHeight="12.75"/>
  <cols>
    <col min="1" max="1" width="9.140625" style="6"/>
    <col min="2" max="2" width="10.5703125" style="8" bestFit="1" customWidth="1"/>
    <col min="3" max="3" width="10" style="8" bestFit="1" customWidth="1"/>
    <col min="4" max="4" width="9" style="8" customWidth="1"/>
    <col min="5" max="5" width="11.140625" style="8" bestFit="1" customWidth="1"/>
    <col min="6" max="6" width="9.85546875" style="8" bestFit="1" customWidth="1"/>
    <col min="7" max="7" width="11.140625" style="8" bestFit="1" customWidth="1"/>
    <col min="8" max="9" width="10.85546875" style="8" bestFit="1" customWidth="1"/>
    <col min="10" max="10" width="11" style="8" customWidth="1"/>
    <col min="11" max="11" width="11.140625" style="8" bestFit="1" customWidth="1"/>
    <col min="12" max="12" width="10.5703125" style="8" bestFit="1" customWidth="1"/>
    <col min="13" max="13" width="10.85546875" style="8" bestFit="1" customWidth="1"/>
    <col min="14" max="14" width="11.140625" style="8" bestFit="1" customWidth="1"/>
    <col min="15" max="15" width="10.7109375" style="8" customWidth="1"/>
    <col min="16" max="16384" width="9.140625" style="8"/>
  </cols>
  <sheetData>
    <row r="1" spans="1:15" ht="12.75" customHeight="1">
      <c r="A1" s="6" t="s">
        <v>528</v>
      </c>
    </row>
    <row r="2" spans="1:15" ht="29.45" customHeight="1">
      <c r="A2" s="6" t="s">
        <v>225</v>
      </c>
      <c r="B2" s="8" t="s">
        <v>115</v>
      </c>
      <c r="C2" s="8" t="s">
        <v>116</v>
      </c>
      <c r="D2" s="8" t="s">
        <v>106</v>
      </c>
      <c r="E2" s="8" t="s">
        <v>117</v>
      </c>
      <c r="F2" s="8" t="s">
        <v>118</v>
      </c>
      <c r="G2" s="8" t="s">
        <v>119</v>
      </c>
      <c r="H2" s="8" t="s">
        <v>120</v>
      </c>
      <c r="I2" s="8" t="s">
        <v>121</v>
      </c>
      <c r="J2" s="8" t="s">
        <v>122</v>
      </c>
      <c r="K2" s="8" t="s">
        <v>123</v>
      </c>
      <c r="L2" s="8" t="s">
        <v>124</v>
      </c>
      <c r="M2" s="8" t="s">
        <v>125</v>
      </c>
      <c r="N2" s="8" t="s">
        <v>126</v>
      </c>
      <c r="O2" s="8" t="s">
        <v>107</v>
      </c>
    </row>
    <row r="3" spans="1:15" ht="12.75" customHeight="1">
      <c r="A3" s="6">
        <v>1980</v>
      </c>
      <c r="B3" s="10">
        <v>279513.40000000002</v>
      </c>
      <c r="C3" s="10">
        <v>110601.4</v>
      </c>
      <c r="D3" s="10">
        <v>410168.7</v>
      </c>
      <c r="E3" s="10">
        <v>521098</v>
      </c>
      <c r="F3" s="10">
        <v>45066</v>
      </c>
      <c r="G3" s="10">
        <v>592691</v>
      </c>
      <c r="H3" s="10">
        <v>902376.9</v>
      </c>
      <c r="I3" s="10">
        <v>607047</v>
      </c>
      <c r="J3" s="10">
        <v>172837.6</v>
      </c>
      <c r="K3" s="10">
        <v>440583.4</v>
      </c>
      <c r="L3" s="10">
        <v>308995.90000000002</v>
      </c>
      <c r="M3" s="10">
        <v>917707.8</v>
      </c>
      <c r="N3" s="10">
        <v>404654.8</v>
      </c>
      <c r="O3" s="10">
        <v>4086792.9</v>
      </c>
    </row>
    <row r="4" spans="1:15" ht="12.75" customHeight="1">
      <c r="A4" s="6">
        <v>1981</v>
      </c>
      <c r="B4" s="10">
        <v>295098.7</v>
      </c>
      <c r="C4" s="10">
        <v>111099.2</v>
      </c>
      <c r="D4" s="10">
        <v>413473.1</v>
      </c>
      <c r="E4" s="10">
        <v>512701</v>
      </c>
      <c r="F4" s="10">
        <v>45622</v>
      </c>
      <c r="G4" s="10">
        <v>604865</v>
      </c>
      <c r="H4" s="10">
        <v>898910.2</v>
      </c>
      <c r="I4" s="10">
        <v>616885.80000000005</v>
      </c>
      <c r="J4" s="10">
        <v>166779.1</v>
      </c>
      <c r="K4" s="10">
        <v>440932</v>
      </c>
      <c r="L4" s="10">
        <v>305880.8</v>
      </c>
      <c r="M4" s="10">
        <v>929809.7</v>
      </c>
      <c r="N4" s="10">
        <v>404803.2</v>
      </c>
      <c r="O4" s="10">
        <v>4142736.3</v>
      </c>
    </row>
    <row r="5" spans="1:15" ht="12.75" customHeight="1">
      <c r="A5" s="6">
        <v>1982</v>
      </c>
      <c r="B5" s="10">
        <v>302238.59999999998</v>
      </c>
      <c r="C5" s="10">
        <v>113820.9</v>
      </c>
      <c r="D5" s="10">
        <v>403171.9</v>
      </c>
      <c r="E5" s="10">
        <v>520409.1</v>
      </c>
      <c r="F5" s="10">
        <v>48038</v>
      </c>
      <c r="G5" s="10">
        <v>624808</v>
      </c>
      <c r="H5" s="10">
        <v>888856.8</v>
      </c>
      <c r="I5" s="10">
        <v>622885.69999999995</v>
      </c>
      <c r="J5" s="10">
        <v>164868.4</v>
      </c>
      <c r="K5" s="10">
        <v>444805.4</v>
      </c>
      <c r="L5" s="10">
        <v>305994.59999999998</v>
      </c>
      <c r="M5" s="10">
        <v>937896</v>
      </c>
      <c r="N5" s="10">
        <v>408682.2</v>
      </c>
      <c r="O5" s="10">
        <v>4190540.7</v>
      </c>
    </row>
    <row r="6" spans="1:15" ht="12.75" customHeight="1">
      <c r="A6" s="6">
        <v>1983</v>
      </c>
      <c r="B6" s="10">
        <v>305973.59999999998</v>
      </c>
      <c r="C6" s="10">
        <v>113649.5</v>
      </c>
      <c r="D6" s="10">
        <v>413700.9</v>
      </c>
      <c r="E6" s="10">
        <v>530523.4</v>
      </c>
      <c r="F6" s="10">
        <v>49550</v>
      </c>
      <c r="G6" s="10">
        <v>630251</v>
      </c>
      <c r="H6" s="10">
        <v>900759.1</v>
      </c>
      <c r="I6" s="10">
        <v>621693.9</v>
      </c>
      <c r="J6" s="10">
        <v>166709.20000000001</v>
      </c>
      <c r="K6" s="10">
        <v>453665.5</v>
      </c>
      <c r="L6" s="10">
        <v>307188.40000000002</v>
      </c>
      <c r="M6" s="10">
        <v>915877.3</v>
      </c>
      <c r="N6" s="10">
        <v>425773.7</v>
      </c>
      <c r="O6" s="10">
        <v>4421904.2</v>
      </c>
    </row>
    <row r="7" spans="1:15" ht="12.75" customHeight="1">
      <c r="A7" s="6">
        <v>1984</v>
      </c>
      <c r="B7" s="10">
        <v>308595.90000000002</v>
      </c>
      <c r="C7" s="10">
        <v>114052.7</v>
      </c>
      <c r="D7" s="10">
        <v>430490.5</v>
      </c>
      <c r="E7" s="10">
        <v>550537.5</v>
      </c>
      <c r="F7" s="10">
        <v>51283</v>
      </c>
      <c r="G7" s="10">
        <v>634727</v>
      </c>
      <c r="H7" s="10">
        <v>917745.8</v>
      </c>
      <c r="I7" s="10">
        <v>639964.9</v>
      </c>
      <c r="J7" s="10">
        <v>168732.4</v>
      </c>
      <c r="K7" s="10">
        <v>468714.9</v>
      </c>
      <c r="L7" s="10">
        <v>306536.2</v>
      </c>
      <c r="M7" s="10">
        <v>932899</v>
      </c>
      <c r="N7" s="10">
        <v>435291.5</v>
      </c>
      <c r="O7" s="10">
        <v>4646566.2</v>
      </c>
    </row>
    <row r="8" spans="1:15" ht="12.75" customHeight="1">
      <c r="A8" s="6">
        <v>1985</v>
      </c>
      <c r="B8" s="10">
        <v>324974.90000000002</v>
      </c>
      <c r="C8" s="10">
        <v>117263.3</v>
      </c>
      <c r="D8" s="10">
        <v>451405.2</v>
      </c>
      <c r="E8" s="10">
        <v>574017.19999999995</v>
      </c>
      <c r="F8" s="10">
        <v>53394</v>
      </c>
      <c r="G8" s="10">
        <v>646990</v>
      </c>
      <c r="H8" s="10">
        <v>933808.1</v>
      </c>
      <c r="I8" s="10">
        <v>658395.30000000005</v>
      </c>
      <c r="J8" s="10">
        <v>171661.7</v>
      </c>
      <c r="K8" s="10">
        <v>514218.1</v>
      </c>
      <c r="L8" s="10">
        <v>313537</v>
      </c>
      <c r="M8" s="10">
        <v>957919.2</v>
      </c>
      <c r="N8" s="10">
        <v>451748.9</v>
      </c>
      <c r="O8" s="10">
        <v>4888631.7</v>
      </c>
    </row>
    <row r="9" spans="1:15" ht="12.75" customHeight="1">
      <c r="A9" s="6">
        <v>1986</v>
      </c>
      <c r="B9" s="10">
        <v>331963.7</v>
      </c>
      <c r="C9" s="10">
        <v>120412.1</v>
      </c>
      <c r="D9" s="10">
        <v>467337</v>
      </c>
      <c r="E9" s="10">
        <v>617127.19999999995</v>
      </c>
      <c r="F9" s="10">
        <v>55536</v>
      </c>
      <c r="G9" s="10">
        <v>671352</v>
      </c>
      <c r="H9" s="10">
        <v>968821.6</v>
      </c>
      <c r="I9" s="10">
        <v>685220.9</v>
      </c>
      <c r="J9" s="10">
        <v>175079.5</v>
      </c>
      <c r="K9" s="10">
        <v>540090.30000000005</v>
      </c>
      <c r="L9" s="10">
        <v>324082.3</v>
      </c>
      <c r="M9" s="10">
        <v>1004376.7</v>
      </c>
      <c r="N9" s="10">
        <v>481658.8</v>
      </c>
      <c r="O9" s="10">
        <v>5086008</v>
      </c>
    </row>
    <row r="10" spans="1:15" ht="12.75" customHeight="1">
      <c r="A10" s="6">
        <v>1987</v>
      </c>
      <c r="B10" s="10">
        <v>343009.2</v>
      </c>
      <c r="C10" s="10">
        <v>122701.6</v>
      </c>
      <c r="D10" s="10">
        <v>486517.5</v>
      </c>
      <c r="E10" s="10">
        <v>605025.1</v>
      </c>
      <c r="F10" s="10">
        <v>58220</v>
      </c>
      <c r="G10" s="10">
        <v>693418</v>
      </c>
      <c r="H10" s="10">
        <v>1003141.7</v>
      </c>
      <c r="I10" s="10">
        <v>710288.6</v>
      </c>
      <c r="J10" s="10">
        <v>176564.5</v>
      </c>
      <c r="K10" s="10">
        <v>536001.6</v>
      </c>
      <c r="L10" s="10">
        <v>343344.6</v>
      </c>
      <c r="M10" s="10">
        <v>1054543.3</v>
      </c>
      <c r="N10" s="10">
        <v>508052.5</v>
      </c>
      <c r="O10" s="10">
        <v>5253874.2</v>
      </c>
    </row>
    <row r="11" spans="1:15" ht="12.75" customHeight="1">
      <c r="A11" s="6">
        <v>1988</v>
      </c>
      <c r="B11" s="10">
        <v>359267.7</v>
      </c>
      <c r="C11" s="10">
        <v>126840.9</v>
      </c>
      <c r="D11" s="10">
        <v>506419.8</v>
      </c>
      <c r="E11" s="10">
        <v>594612.80000000005</v>
      </c>
      <c r="F11" s="10">
        <v>61515</v>
      </c>
      <c r="G11" s="10">
        <v>716355</v>
      </c>
      <c r="H11" s="10">
        <v>1029372.9</v>
      </c>
      <c r="I11" s="10">
        <v>739432</v>
      </c>
      <c r="J11" s="10">
        <v>179242.2</v>
      </c>
      <c r="K11" s="10">
        <v>523722.2</v>
      </c>
      <c r="L11" s="10">
        <v>359954.9</v>
      </c>
      <c r="M11" s="10">
        <v>1084342.3</v>
      </c>
      <c r="N11" s="10">
        <v>547000.19999999995</v>
      </c>
      <c r="O11" s="10">
        <v>5463541.0999999996</v>
      </c>
    </row>
    <row r="12" spans="1:15" ht="12.75" customHeight="1">
      <c r="A12" s="6">
        <v>1989</v>
      </c>
      <c r="B12" s="10">
        <v>374239.2</v>
      </c>
      <c r="C12" s="10">
        <v>130959.9</v>
      </c>
      <c r="D12" s="10">
        <v>523463</v>
      </c>
      <c r="E12" s="10">
        <v>594384</v>
      </c>
      <c r="F12" s="10">
        <v>64385</v>
      </c>
      <c r="G12" s="10">
        <v>739295</v>
      </c>
      <c r="H12" s="10">
        <v>1059879.7</v>
      </c>
      <c r="I12" s="10">
        <v>768907.1</v>
      </c>
      <c r="J12" s="10">
        <v>184869</v>
      </c>
      <c r="K12" s="10">
        <v>519677.8</v>
      </c>
      <c r="L12" s="10">
        <v>379238</v>
      </c>
      <c r="M12" s="10">
        <v>1095466.3</v>
      </c>
      <c r="N12" s="10">
        <v>566156.4</v>
      </c>
      <c r="O12" s="10">
        <v>5611045.5999999996</v>
      </c>
    </row>
    <row r="13" spans="1:15" ht="12.75" customHeight="1">
      <c r="A13" s="6">
        <v>1990</v>
      </c>
      <c r="B13" s="10">
        <v>378228.2</v>
      </c>
      <c r="C13" s="10">
        <v>135181.1</v>
      </c>
      <c r="D13" s="10">
        <v>529486.30000000005</v>
      </c>
      <c r="E13" s="10">
        <v>598818.5</v>
      </c>
      <c r="F13" s="10">
        <v>64131</v>
      </c>
      <c r="G13" s="10">
        <v>757902</v>
      </c>
      <c r="H13" s="10">
        <v>1104715.3999999999</v>
      </c>
      <c r="I13" s="10">
        <v>784604.5</v>
      </c>
      <c r="J13" s="10">
        <v>192380.5</v>
      </c>
      <c r="K13" s="10">
        <v>522786.3</v>
      </c>
      <c r="L13" s="10">
        <v>392321.5</v>
      </c>
      <c r="M13" s="10">
        <v>1086925.8</v>
      </c>
      <c r="N13" s="10">
        <v>570625.5</v>
      </c>
      <c r="O13" s="10">
        <v>5706970.7000000002</v>
      </c>
    </row>
    <row r="14" spans="1:15" ht="12.75" customHeight="1">
      <c r="A14" s="6">
        <v>1991</v>
      </c>
      <c r="B14" s="10">
        <v>387172.6</v>
      </c>
      <c r="C14" s="10">
        <v>139278.70000000001</v>
      </c>
      <c r="D14" s="10">
        <v>522397.9</v>
      </c>
      <c r="E14" s="10">
        <v>608717.30000000005</v>
      </c>
      <c r="F14" s="10">
        <v>62117</v>
      </c>
      <c r="G14" s="10">
        <v>762329</v>
      </c>
      <c r="H14" s="10">
        <v>1155560.1000000001</v>
      </c>
      <c r="I14" s="10">
        <v>805644.9</v>
      </c>
      <c r="J14" s="10">
        <v>197615.9</v>
      </c>
      <c r="K14" s="10">
        <v>534973.6</v>
      </c>
      <c r="L14" s="10">
        <v>403430.8</v>
      </c>
      <c r="M14" s="10">
        <v>1088042.6000000001</v>
      </c>
      <c r="N14" s="10">
        <v>558182</v>
      </c>
      <c r="O14" s="10">
        <v>5704835.9000000004</v>
      </c>
    </row>
    <row r="15" spans="1:15" ht="12.75" customHeight="1">
      <c r="A15" s="6">
        <v>1992</v>
      </c>
      <c r="B15" s="10">
        <v>394637.9</v>
      </c>
      <c r="C15" s="10">
        <v>141924.79999999999</v>
      </c>
      <c r="D15" s="10">
        <v>529879.19999999995</v>
      </c>
      <c r="E15" s="10">
        <v>624690</v>
      </c>
      <c r="F15" s="10">
        <v>59348</v>
      </c>
      <c r="G15" s="10">
        <v>769755</v>
      </c>
      <c r="H15" s="10">
        <v>1191297.6000000001</v>
      </c>
      <c r="I15" s="10">
        <v>819588.3</v>
      </c>
      <c r="J15" s="10">
        <v>198978.3</v>
      </c>
      <c r="K15" s="10">
        <v>547678.30000000005</v>
      </c>
      <c r="L15" s="10">
        <v>412037.2</v>
      </c>
      <c r="M15" s="10">
        <v>1071277.6000000001</v>
      </c>
      <c r="N15" s="10">
        <v>567388.30000000005</v>
      </c>
      <c r="O15" s="10">
        <v>5897777</v>
      </c>
    </row>
    <row r="16" spans="1:15" ht="12.75" customHeight="1">
      <c r="A16" s="6">
        <v>1993</v>
      </c>
      <c r="B16" s="10">
        <v>404146</v>
      </c>
      <c r="C16" s="10">
        <v>141144.9</v>
      </c>
      <c r="D16" s="10">
        <v>539784.4</v>
      </c>
      <c r="E16" s="10">
        <v>621291.30000000005</v>
      </c>
      <c r="F16" s="10">
        <v>57734</v>
      </c>
      <c r="G16" s="10">
        <v>769444</v>
      </c>
      <c r="H16" s="10">
        <v>1197910.3999999999</v>
      </c>
      <c r="I16" s="10">
        <v>794742.2</v>
      </c>
      <c r="J16" s="10">
        <v>200540.79999999999</v>
      </c>
      <c r="K16" s="10">
        <v>560840.30000000005</v>
      </c>
      <c r="L16" s="10">
        <v>403637.5</v>
      </c>
      <c r="M16" s="10">
        <v>1038046</v>
      </c>
      <c r="N16" s="10">
        <v>590907.19999999995</v>
      </c>
      <c r="O16" s="10">
        <v>6096983.7999999998</v>
      </c>
    </row>
    <row r="17" spans="1:15" ht="12.75" customHeight="1">
      <c r="A17" s="6">
        <v>1994</v>
      </c>
      <c r="B17" s="10">
        <v>422794.1</v>
      </c>
      <c r="C17" s="10">
        <v>144461.29999999999</v>
      </c>
      <c r="D17" s="10">
        <v>555949.19999999995</v>
      </c>
      <c r="E17" s="10">
        <v>660435.1</v>
      </c>
      <c r="F17" s="10">
        <v>59327</v>
      </c>
      <c r="G17" s="10">
        <v>782121</v>
      </c>
      <c r="H17" s="10">
        <v>1220563</v>
      </c>
      <c r="I17" s="10">
        <v>806924.3</v>
      </c>
      <c r="J17" s="10">
        <v>204462.4</v>
      </c>
      <c r="K17" s="10">
        <v>580443.5</v>
      </c>
      <c r="L17" s="10">
        <v>407460.8</v>
      </c>
      <c r="M17" s="10">
        <v>1059488</v>
      </c>
      <c r="N17" s="10">
        <v>610834.80000000005</v>
      </c>
      <c r="O17" s="10">
        <v>6327416.7000000002</v>
      </c>
    </row>
    <row r="18" spans="1:15" ht="12.75" customHeight="1">
      <c r="A18" s="6">
        <v>1995</v>
      </c>
      <c r="B18" s="10">
        <v>436712.2</v>
      </c>
      <c r="C18" s="10">
        <v>146672.70000000001</v>
      </c>
      <c r="D18" s="10">
        <v>568017.6</v>
      </c>
      <c r="E18" s="10">
        <v>671987</v>
      </c>
      <c r="F18" s="10">
        <v>62224</v>
      </c>
      <c r="G18" s="10">
        <v>794802</v>
      </c>
      <c r="H18" s="10">
        <v>1243637.6000000001</v>
      </c>
      <c r="I18" s="10">
        <v>819417</v>
      </c>
      <c r="J18" s="10">
        <v>209983.7</v>
      </c>
      <c r="K18" s="10">
        <v>603491.6</v>
      </c>
      <c r="L18" s="10">
        <v>414452</v>
      </c>
      <c r="M18" s="10">
        <v>1072834</v>
      </c>
      <c r="N18" s="10">
        <v>628687.5</v>
      </c>
      <c r="O18" s="10">
        <v>6514319.5999999996</v>
      </c>
    </row>
    <row r="19" spans="1:15" ht="12.75" customHeight="1">
      <c r="A19" s="6">
        <v>1996</v>
      </c>
      <c r="B19" s="10">
        <v>449569.6</v>
      </c>
      <c r="C19" s="10">
        <v>149960.4</v>
      </c>
      <c r="D19" s="10">
        <v>583561.6</v>
      </c>
      <c r="E19" s="10">
        <v>688345</v>
      </c>
      <c r="F19" s="10">
        <v>64557</v>
      </c>
      <c r="G19" s="10">
        <v>809609</v>
      </c>
      <c r="H19" s="10">
        <v>1260943.5</v>
      </c>
      <c r="I19" s="10">
        <v>827805.4</v>
      </c>
      <c r="J19" s="10">
        <v>220290.6</v>
      </c>
      <c r="K19" s="10">
        <v>643889.1</v>
      </c>
      <c r="L19" s="10">
        <v>424713</v>
      </c>
      <c r="M19" s="10">
        <v>1092598</v>
      </c>
      <c r="N19" s="10">
        <v>655321.30000000005</v>
      </c>
      <c r="O19" s="10">
        <v>6738865.7999999998</v>
      </c>
    </row>
    <row r="20" spans="1:15" ht="12.75" customHeight="1">
      <c r="A20" s="6">
        <v>1997</v>
      </c>
      <c r="B20" s="10">
        <v>471553.9</v>
      </c>
      <c r="C20" s="10">
        <v>152626.79999999999</v>
      </c>
      <c r="D20" s="10">
        <v>610123.4</v>
      </c>
      <c r="E20" s="10">
        <v>708209</v>
      </c>
      <c r="F20" s="10">
        <v>66725</v>
      </c>
      <c r="G20" s="10">
        <v>814819</v>
      </c>
      <c r="H20" s="10">
        <v>1269666.8999999999</v>
      </c>
      <c r="I20" s="10">
        <v>854669.7</v>
      </c>
      <c r="J20" s="10">
        <v>229048.5</v>
      </c>
      <c r="K20" s="10">
        <v>665283</v>
      </c>
      <c r="L20" s="10">
        <v>436924</v>
      </c>
      <c r="M20" s="10">
        <v>1123481</v>
      </c>
      <c r="N20" s="10">
        <v>687115.2</v>
      </c>
      <c r="O20" s="10">
        <v>7009549.0999999996</v>
      </c>
    </row>
    <row r="21" spans="1:15" ht="12.75" customHeight="1">
      <c r="A21" s="6">
        <v>1998</v>
      </c>
      <c r="B21" s="10">
        <v>497280.7</v>
      </c>
      <c r="C21" s="10">
        <v>156850.4</v>
      </c>
      <c r="D21" s="10">
        <v>627198.6</v>
      </c>
      <c r="E21" s="10">
        <v>724434</v>
      </c>
      <c r="F21" s="10">
        <v>69845</v>
      </c>
      <c r="G21" s="10">
        <v>847417</v>
      </c>
      <c r="H21" s="10">
        <v>1284721.7</v>
      </c>
      <c r="I21" s="10">
        <v>882455.3</v>
      </c>
      <c r="J21" s="10">
        <v>242048.6</v>
      </c>
      <c r="K21" s="10">
        <v>684817.4</v>
      </c>
      <c r="L21" s="10">
        <v>456383</v>
      </c>
      <c r="M21" s="10">
        <v>1161408</v>
      </c>
      <c r="N21" s="10">
        <v>717689.3</v>
      </c>
      <c r="O21" s="10">
        <v>7378146.4000000004</v>
      </c>
    </row>
    <row r="22" spans="1:15" ht="12.75" customHeight="1">
      <c r="A22" s="6">
        <v>1999</v>
      </c>
      <c r="B22" s="10">
        <v>517836.1</v>
      </c>
      <c r="C22" s="10">
        <v>159344.5</v>
      </c>
      <c r="D22" s="10">
        <v>650689.9</v>
      </c>
      <c r="E22" s="10">
        <v>723657</v>
      </c>
      <c r="F22" s="10">
        <v>72098</v>
      </c>
      <c r="G22" s="10">
        <v>877105</v>
      </c>
      <c r="H22" s="10">
        <v>1316238.2</v>
      </c>
      <c r="I22" s="10">
        <v>904556.5</v>
      </c>
      <c r="J22" s="10">
        <v>256108.6</v>
      </c>
      <c r="K22" s="10">
        <v>710421</v>
      </c>
      <c r="L22" s="10">
        <v>478633</v>
      </c>
      <c r="M22" s="10">
        <v>1211441</v>
      </c>
      <c r="N22" s="10">
        <v>753549.3</v>
      </c>
      <c r="O22" s="10">
        <v>7765015.0999999996</v>
      </c>
    </row>
    <row r="23" spans="1:15" ht="12.75" customHeight="1">
      <c r="A23" s="6">
        <v>2000</v>
      </c>
      <c r="B23" s="10">
        <v>534858.69999999995</v>
      </c>
      <c r="C23" s="10">
        <v>163925.9</v>
      </c>
      <c r="D23" s="10">
        <v>676940.3</v>
      </c>
      <c r="E23" s="10">
        <v>725668</v>
      </c>
      <c r="F23" s="10">
        <v>73436</v>
      </c>
      <c r="G23" s="10">
        <v>909005</v>
      </c>
      <c r="H23" s="10">
        <v>1343674.5</v>
      </c>
      <c r="I23" s="10">
        <v>925785.3</v>
      </c>
      <c r="J23" s="10">
        <v>264786.3</v>
      </c>
      <c r="K23" s="10">
        <v>741012.6</v>
      </c>
      <c r="L23" s="10">
        <v>500411</v>
      </c>
      <c r="M23" s="10">
        <v>1267097</v>
      </c>
      <c r="N23" s="10">
        <v>793358.1</v>
      </c>
      <c r="O23" s="10">
        <v>8153440.2000000002</v>
      </c>
    </row>
    <row r="24" spans="1:15" ht="12.75" customHeight="1">
      <c r="A24" s="6">
        <v>2001</v>
      </c>
      <c r="B24" s="10">
        <v>551386.1</v>
      </c>
      <c r="C24" s="10">
        <v>165645.1</v>
      </c>
      <c r="D24" s="10">
        <v>693146.3</v>
      </c>
      <c r="E24" s="10">
        <v>726869</v>
      </c>
      <c r="F24" s="10">
        <v>75380</v>
      </c>
      <c r="G24" s="10">
        <v>931646</v>
      </c>
      <c r="H24" s="10">
        <v>1365904.9</v>
      </c>
      <c r="I24" s="10">
        <v>931244.7</v>
      </c>
      <c r="J24" s="10">
        <v>270293</v>
      </c>
      <c r="K24" s="10">
        <v>757480.7</v>
      </c>
      <c r="L24" s="10">
        <v>518924</v>
      </c>
      <c r="M24" s="10">
        <v>1275765</v>
      </c>
      <c r="N24" s="10">
        <v>822384.4</v>
      </c>
      <c r="O24" s="10">
        <v>8353798.2999999998</v>
      </c>
    </row>
    <row r="25" spans="1:15" ht="12.75" customHeight="1">
      <c r="A25" s="6">
        <v>2002</v>
      </c>
      <c r="B25" s="10">
        <v>574982</v>
      </c>
      <c r="C25" s="10">
        <v>166145</v>
      </c>
      <c r="D25" s="10">
        <v>719856.6</v>
      </c>
      <c r="E25" s="10">
        <v>738457</v>
      </c>
      <c r="F25" s="10">
        <v>77294</v>
      </c>
      <c r="G25" s="10">
        <v>948759</v>
      </c>
      <c r="H25" s="10">
        <v>1354226.9</v>
      </c>
      <c r="I25" s="10">
        <v>931274.9</v>
      </c>
      <c r="J25" s="10">
        <v>273261.7</v>
      </c>
      <c r="K25" s="10">
        <v>781293.6</v>
      </c>
      <c r="L25" s="10">
        <v>534366</v>
      </c>
      <c r="M25" s="10">
        <v>1308938</v>
      </c>
      <c r="N25" s="10">
        <v>855823.5</v>
      </c>
      <c r="O25" s="10">
        <v>8552647.3000000007</v>
      </c>
    </row>
    <row r="26" spans="1:15" ht="12.75" customHeight="1">
      <c r="A26" s="6">
        <v>2003</v>
      </c>
      <c r="B26" s="10">
        <v>604559.69999999995</v>
      </c>
      <c r="C26" s="10">
        <v>166935</v>
      </c>
      <c r="D26" s="10">
        <v>740743.5</v>
      </c>
      <c r="E26" s="10">
        <v>748617</v>
      </c>
      <c r="F26" s="10">
        <v>80472</v>
      </c>
      <c r="G26" s="10">
        <v>964722</v>
      </c>
      <c r="H26" s="10">
        <v>1355915.3</v>
      </c>
      <c r="I26" s="10">
        <v>939101.5</v>
      </c>
      <c r="J26" s="10">
        <v>272704.09999999998</v>
      </c>
      <c r="K26" s="10">
        <v>805402.9</v>
      </c>
      <c r="L26" s="10">
        <v>547196</v>
      </c>
      <c r="M26" s="10">
        <v>1338396</v>
      </c>
      <c r="N26" s="10">
        <v>887206.40000000002</v>
      </c>
      <c r="O26" s="10">
        <v>8812782.5</v>
      </c>
    </row>
    <row r="27" spans="1:15" ht="12.75" customHeight="1">
      <c r="A27" s="6">
        <v>2004</v>
      </c>
      <c r="B27" s="10">
        <v>631814.6</v>
      </c>
      <c r="C27" s="10">
        <v>169478</v>
      </c>
      <c r="D27" s="10">
        <v>764546.2</v>
      </c>
      <c r="E27" s="10">
        <v>785363</v>
      </c>
      <c r="F27" s="10">
        <v>83291</v>
      </c>
      <c r="G27" s="10">
        <v>985183</v>
      </c>
      <c r="H27" s="10">
        <v>1366186.3</v>
      </c>
      <c r="I27" s="10">
        <v>948413.8</v>
      </c>
      <c r="J27" s="10">
        <v>274371.3</v>
      </c>
      <c r="K27" s="10">
        <v>849257.5</v>
      </c>
      <c r="L27" s="10">
        <v>569259</v>
      </c>
      <c r="M27" s="10">
        <v>1377186</v>
      </c>
      <c r="N27" s="10">
        <v>917835.3</v>
      </c>
      <c r="O27" s="10">
        <v>9155766.5</v>
      </c>
    </row>
    <row r="28" spans="1:15" ht="12.75" customHeight="1">
      <c r="A28" s="6">
        <v>2005</v>
      </c>
      <c r="B28" s="10">
        <v>651733.9</v>
      </c>
      <c r="C28" s="10">
        <v>171491.9</v>
      </c>
      <c r="D28" s="10">
        <v>794065.1</v>
      </c>
      <c r="E28" s="10">
        <v>815216</v>
      </c>
      <c r="F28" s="10">
        <v>85960</v>
      </c>
      <c r="G28" s="10">
        <v>1010656</v>
      </c>
      <c r="H28" s="10">
        <v>1372236.4</v>
      </c>
      <c r="I28" s="10">
        <v>960645.5</v>
      </c>
      <c r="J28" s="10">
        <v>276728.7</v>
      </c>
      <c r="K28" s="10">
        <v>886141.5</v>
      </c>
      <c r="L28" s="10">
        <v>591777</v>
      </c>
      <c r="M28" s="10">
        <v>1415162</v>
      </c>
      <c r="N28" s="10">
        <v>946610.2</v>
      </c>
      <c r="O28" s="10">
        <v>9486183.3000000007</v>
      </c>
    </row>
    <row r="29" spans="1:15" ht="12.75" customHeight="1">
      <c r="A29" s="6">
        <v>2006</v>
      </c>
      <c r="B29" s="10">
        <v>682862.9</v>
      </c>
      <c r="C29" s="10">
        <v>173847.6</v>
      </c>
      <c r="D29" s="10">
        <v>827318.4</v>
      </c>
      <c r="E29" s="10">
        <v>838948</v>
      </c>
      <c r="F29" s="10">
        <v>89522</v>
      </c>
      <c r="G29" s="10">
        <v>1032976</v>
      </c>
      <c r="H29" s="10">
        <v>1392778.4</v>
      </c>
      <c r="I29" s="10">
        <v>974132.7</v>
      </c>
      <c r="J29" s="10">
        <v>275592.5</v>
      </c>
      <c r="K29" s="10">
        <v>931534.8</v>
      </c>
      <c r="L29" s="10">
        <v>614275</v>
      </c>
      <c r="M29" s="10">
        <v>1454225</v>
      </c>
      <c r="N29" s="10">
        <v>965316</v>
      </c>
      <c r="O29" s="10">
        <v>9752454.3000000007</v>
      </c>
    </row>
    <row r="30" spans="1:15" ht="12.75" customHeight="1">
      <c r="A30" s="6">
        <v>2007</v>
      </c>
      <c r="B30" s="10">
        <v>715169.4</v>
      </c>
      <c r="C30" s="10">
        <v>177084.5</v>
      </c>
      <c r="D30" s="10">
        <v>865000</v>
      </c>
      <c r="E30" s="10">
        <v>854246</v>
      </c>
      <c r="F30" s="10">
        <v>92599</v>
      </c>
      <c r="G30" s="10">
        <v>1058175</v>
      </c>
      <c r="H30" s="10">
        <v>1392497</v>
      </c>
      <c r="I30" s="10">
        <v>985415.6</v>
      </c>
      <c r="J30" s="10">
        <v>280649.09999999998</v>
      </c>
      <c r="K30" s="10">
        <v>983765.6</v>
      </c>
      <c r="L30" s="10">
        <v>634064</v>
      </c>
      <c r="M30" s="10">
        <v>1511973</v>
      </c>
      <c r="N30" s="10">
        <v>995435.6</v>
      </c>
      <c r="O30" s="10">
        <v>9969682.4000000004</v>
      </c>
    </row>
    <row r="31" spans="1:15" ht="12.75" customHeight="1">
      <c r="A31" s="6">
        <v>2008</v>
      </c>
      <c r="B31" s="10">
        <v>717365.2</v>
      </c>
      <c r="C31" s="10">
        <v>180042.7</v>
      </c>
      <c r="D31" s="10">
        <v>889182.1</v>
      </c>
      <c r="E31" s="10">
        <v>858432</v>
      </c>
      <c r="F31" s="10">
        <v>94604</v>
      </c>
      <c r="G31" s="10">
        <v>1063131</v>
      </c>
      <c r="H31" s="10">
        <v>1400657.6</v>
      </c>
      <c r="I31" s="10">
        <v>975178.3</v>
      </c>
      <c r="J31" s="10">
        <v>283158.7</v>
      </c>
      <c r="K31" s="10">
        <v>999639.7</v>
      </c>
      <c r="L31" s="10">
        <v>629735</v>
      </c>
      <c r="M31" s="10">
        <v>1515212</v>
      </c>
      <c r="N31" s="10">
        <v>988213.5</v>
      </c>
      <c r="O31" s="10">
        <v>9902111.0999999996</v>
      </c>
    </row>
    <row r="32" spans="1:15" ht="12.75" customHeight="1">
      <c r="A32" s="6">
        <v>2009</v>
      </c>
      <c r="B32" s="10">
        <v>733692.3</v>
      </c>
      <c r="C32" s="10">
        <v>180044.6</v>
      </c>
      <c r="D32" s="10">
        <v>890500.8</v>
      </c>
      <c r="E32" s="10">
        <v>827578</v>
      </c>
      <c r="F32" s="10">
        <v>91623</v>
      </c>
      <c r="G32" s="10">
        <v>1063917</v>
      </c>
      <c r="H32" s="10">
        <v>1401923.8</v>
      </c>
      <c r="I32" s="10">
        <v>959317.4</v>
      </c>
      <c r="J32" s="10">
        <v>277080.90000000002</v>
      </c>
      <c r="K32" s="10">
        <v>998076.6</v>
      </c>
      <c r="L32" s="10">
        <v>606697</v>
      </c>
      <c r="M32" s="10">
        <v>1522046</v>
      </c>
      <c r="N32" s="10">
        <v>954343.5</v>
      </c>
      <c r="O32" s="10">
        <v>9736563.9000000004</v>
      </c>
    </row>
    <row r="33" spans="1:15" ht="12.75" customHeight="1">
      <c r="A33" s="6">
        <v>2010</v>
      </c>
      <c r="B33" s="10">
        <v>761638</v>
      </c>
      <c r="C33" s="10">
        <v>184948</v>
      </c>
      <c r="D33" s="10">
        <v>923451</v>
      </c>
      <c r="E33" s="10">
        <v>833895</v>
      </c>
      <c r="F33" s="10">
        <v>94466</v>
      </c>
      <c r="G33" s="10">
        <v>1082394</v>
      </c>
      <c r="H33" s="10">
        <v>1406989</v>
      </c>
      <c r="I33" s="10">
        <v>971333</v>
      </c>
      <c r="J33" s="10">
        <v>277194</v>
      </c>
      <c r="K33" s="10">
        <v>1038351</v>
      </c>
      <c r="L33" s="10">
        <v>607981</v>
      </c>
      <c r="M33" s="10">
        <v>1583426</v>
      </c>
      <c r="N33" s="10">
        <v>954781</v>
      </c>
      <c r="O33" s="10">
        <v>9926845</v>
      </c>
    </row>
    <row r="34" spans="1:15" ht="12.75" customHeight="1">
      <c r="A34" s="6">
        <v>2011</v>
      </c>
      <c r="B34" s="10">
        <v>781212.4</v>
      </c>
      <c r="C34" s="10">
        <v>185680.5</v>
      </c>
      <c r="D34" s="10">
        <v>943713.1</v>
      </c>
      <c r="E34" s="10">
        <v>834869</v>
      </c>
      <c r="F34" s="10">
        <v>97369</v>
      </c>
      <c r="G34" s="10">
        <v>1087130</v>
      </c>
      <c r="H34" s="10">
        <v>1425702</v>
      </c>
      <c r="I34" s="10">
        <v>971433.4</v>
      </c>
      <c r="J34" s="10">
        <v>277659</v>
      </c>
      <c r="K34" s="10">
        <v>1061989.6000000001</v>
      </c>
      <c r="L34" s="10">
        <v>593613</v>
      </c>
      <c r="M34" s="10">
        <v>1613551</v>
      </c>
      <c r="N34" s="10">
        <v>953924</v>
      </c>
      <c r="O34" s="10">
        <v>10160730.5</v>
      </c>
    </row>
    <row r="35" spans="1:15" ht="12.75" customHeight="1">
      <c r="A35" s="6">
        <v>2012</v>
      </c>
      <c r="B35" s="10">
        <v>793538.4</v>
      </c>
      <c r="C35" s="10">
        <v>186584.3</v>
      </c>
      <c r="D35" s="10">
        <v>961797.7</v>
      </c>
      <c r="E35" s="10">
        <v>836757</v>
      </c>
      <c r="F35" s="10">
        <v>97735</v>
      </c>
      <c r="G35" s="10">
        <v>1084402</v>
      </c>
      <c r="H35" s="10">
        <v>1438646.3</v>
      </c>
      <c r="I35" s="10">
        <v>933161.1</v>
      </c>
      <c r="J35" s="10">
        <v>274406.90000000002</v>
      </c>
      <c r="K35" s="10">
        <v>1099559.6000000001</v>
      </c>
      <c r="L35" s="10">
        <v>572090</v>
      </c>
      <c r="M35" s="10">
        <v>1626177</v>
      </c>
      <c r="N35" s="10">
        <v>972687.4</v>
      </c>
      <c r="O35" s="10">
        <v>10294422.4</v>
      </c>
    </row>
    <row r="36" spans="1:15" ht="12.75" customHeight="1">
      <c r="A36" s="6">
        <v>2013</v>
      </c>
      <c r="B36" s="10">
        <v>814399.9</v>
      </c>
      <c r="C36" s="10">
        <v>188003.20000000001</v>
      </c>
      <c r="D36" s="10">
        <v>985014.7</v>
      </c>
      <c r="E36" s="10">
        <v>838769</v>
      </c>
      <c r="F36" s="10">
        <v>97347</v>
      </c>
      <c r="G36" s="10">
        <v>1088469</v>
      </c>
      <c r="H36" s="10">
        <v>1447651</v>
      </c>
      <c r="I36" s="10">
        <v>907397.9</v>
      </c>
      <c r="J36" s="10">
        <v>270554.3</v>
      </c>
      <c r="K36" s="10">
        <v>1128140.7</v>
      </c>
      <c r="L36" s="10">
        <v>554256</v>
      </c>
      <c r="M36" s="10">
        <v>1657533</v>
      </c>
      <c r="N36" s="10">
        <v>991421.5</v>
      </c>
      <c r="O36" s="10">
        <v>10469116.699999999</v>
      </c>
    </row>
    <row r="37" spans="1:15" ht="12.75" customHeight="1">
      <c r="A37" s="6">
        <v>2014</v>
      </c>
      <c r="B37" s="10">
        <v>834509.3</v>
      </c>
      <c r="C37" s="10">
        <v>188842.1</v>
      </c>
      <c r="D37" s="10">
        <v>1010554.8</v>
      </c>
      <c r="E37" s="10">
        <v>843628</v>
      </c>
      <c r="F37" s="10">
        <v>97754</v>
      </c>
      <c r="G37" s="10">
        <v>1094864</v>
      </c>
      <c r="H37" s="10">
        <v>1460032.5</v>
      </c>
      <c r="I37" s="10">
        <v>911133.8</v>
      </c>
      <c r="J37" s="10">
        <v>270545.8</v>
      </c>
      <c r="K37" s="10">
        <v>1147770.5</v>
      </c>
      <c r="L37" s="10">
        <v>560636</v>
      </c>
      <c r="M37" s="10">
        <v>1695082</v>
      </c>
      <c r="N37" s="10">
        <v>1018058.1</v>
      </c>
      <c r="O37" s="10">
        <v>10753237.1</v>
      </c>
    </row>
    <row r="39" spans="1:15" ht="15.6" customHeight="1">
      <c r="A39" s="6" t="s">
        <v>745</v>
      </c>
    </row>
    <row r="40" spans="1:15">
      <c r="A40" s="6" t="s">
        <v>527</v>
      </c>
    </row>
    <row r="46" spans="1:15">
      <c r="A46" s="29"/>
    </row>
    <row r="47" spans="1:15">
      <c r="A47" s="29"/>
    </row>
    <row r="48" spans="1:15">
      <c r="A48" s="29"/>
    </row>
    <row r="49" spans="1:1">
      <c r="A49" s="29"/>
    </row>
    <row r="50" spans="1:1">
      <c r="A50" s="29"/>
    </row>
    <row r="51" spans="1:1">
      <c r="A51" s="29"/>
    </row>
    <row r="52" spans="1:1">
      <c r="A52" s="29"/>
    </row>
    <row r="53" spans="1:1">
      <c r="A53" s="29"/>
    </row>
    <row r="54" spans="1:1">
      <c r="A54" s="29"/>
    </row>
    <row r="55" spans="1:1">
      <c r="A55" s="29"/>
    </row>
    <row r="56" spans="1:1">
      <c r="A56" s="29"/>
    </row>
  </sheetData>
  <phoneticPr fontId="0" type="noConversion"/>
  <pageMargins left="0.75" right="0.75" top="1" bottom="1" header="0.5" footer="0.5"/>
  <pageSetup scale="78" orientation="landscape" r:id="rId1"/>
  <headerFooter alignWithMargins="0"/>
</worksheet>
</file>

<file path=xl/worksheets/sheet18.xml><?xml version="1.0" encoding="utf-8"?>
<worksheet xmlns="http://schemas.openxmlformats.org/spreadsheetml/2006/main" xmlns:r="http://schemas.openxmlformats.org/officeDocument/2006/relationships">
  <sheetPr codeName="Sheet19">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D35" sqref="D35"/>
    </sheetView>
  </sheetViews>
  <sheetFormatPr defaultColWidth="3.85546875" defaultRowHeight="12.75" customHeight="1"/>
  <cols>
    <col min="1" max="1" width="5" style="6" customWidth="1"/>
    <col min="2" max="3" width="8" style="8" customWidth="1"/>
    <col min="4" max="4" width="8.140625" style="8" customWidth="1"/>
    <col min="5" max="9" width="8" style="8" customWidth="1"/>
    <col min="10" max="10" width="10.28515625" style="8" customWidth="1"/>
    <col min="11" max="15" width="8" style="8" customWidth="1"/>
    <col min="16" max="16384" width="3.85546875" style="8"/>
  </cols>
  <sheetData>
    <row r="1" spans="1:15" ht="12.75" customHeight="1">
      <c r="A1" s="6" t="s">
        <v>95</v>
      </c>
    </row>
    <row r="2" spans="1:15" s="20" customFormat="1" ht="25.5" customHeight="1">
      <c r="A2" s="39"/>
      <c r="B2" s="20" t="s">
        <v>226</v>
      </c>
      <c r="C2" s="20" t="s">
        <v>227</v>
      </c>
      <c r="D2" s="20" t="s">
        <v>228</v>
      </c>
      <c r="E2" s="20" t="s">
        <v>229</v>
      </c>
      <c r="F2" s="20" t="s">
        <v>230</v>
      </c>
      <c r="G2" s="20" t="s">
        <v>231</v>
      </c>
      <c r="H2" s="20" t="s">
        <v>232</v>
      </c>
      <c r="I2" s="20" t="s">
        <v>233</v>
      </c>
      <c r="J2" s="20" t="s">
        <v>234</v>
      </c>
      <c r="K2" s="20" t="s">
        <v>235</v>
      </c>
      <c r="L2" s="20" t="s">
        <v>236</v>
      </c>
      <c r="M2" s="20" t="s">
        <v>237</v>
      </c>
      <c r="N2" s="20" t="s">
        <v>238</v>
      </c>
      <c r="O2" s="20" t="s">
        <v>239</v>
      </c>
    </row>
    <row r="3" spans="1:15" ht="12.75" customHeight="1">
      <c r="A3" s="6">
        <v>1980</v>
      </c>
      <c r="B3" s="15">
        <v>74.599999999999994</v>
      </c>
      <c r="C3" s="15">
        <v>73.3</v>
      </c>
      <c r="D3" s="15">
        <v>75.3</v>
      </c>
      <c r="E3" s="15">
        <v>74.3</v>
      </c>
      <c r="F3" s="15">
        <v>73.599999999999994</v>
      </c>
      <c r="G3" s="15">
        <v>74.3</v>
      </c>
      <c r="H3" s="15">
        <v>72.900000000000006</v>
      </c>
      <c r="I3" s="15">
        <v>74</v>
      </c>
      <c r="J3" s="15">
        <v>75.900000000000006</v>
      </c>
      <c r="K3" s="15">
        <v>75.900000000000006</v>
      </c>
      <c r="L3" s="15">
        <v>75.400000000000006</v>
      </c>
      <c r="M3" s="15">
        <v>75.900000000000006</v>
      </c>
      <c r="N3" s="15">
        <v>73.2</v>
      </c>
      <c r="O3" s="15">
        <v>73.7</v>
      </c>
    </row>
    <row r="4" spans="1:15" ht="12.75" customHeight="1">
      <c r="A4" s="6">
        <v>1981</v>
      </c>
      <c r="B4" s="15">
        <v>74.900000000000006</v>
      </c>
      <c r="C4" s="15">
        <v>73.7</v>
      </c>
      <c r="D4" s="15">
        <v>75.5</v>
      </c>
      <c r="E4" s="15">
        <v>74.400000000000006</v>
      </c>
      <c r="F4" s="15">
        <v>73.900000000000006</v>
      </c>
      <c r="G4" s="15">
        <v>74.5</v>
      </c>
      <c r="H4" s="15">
        <v>73.2</v>
      </c>
      <c r="I4" s="15">
        <v>74.3</v>
      </c>
      <c r="J4" s="15">
        <v>76</v>
      </c>
      <c r="K4" s="15">
        <v>76.099999999999994</v>
      </c>
      <c r="L4" s="15">
        <v>75.7</v>
      </c>
      <c r="M4" s="15">
        <v>76.2</v>
      </c>
      <c r="N4" s="15">
        <v>73.8</v>
      </c>
      <c r="O4" s="15">
        <v>74.099999999999994</v>
      </c>
    </row>
    <row r="5" spans="1:15" ht="12.75" customHeight="1">
      <c r="A5" s="6">
        <v>1982</v>
      </c>
      <c r="B5" s="15">
        <v>74.7</v>
      </c>
      <c r="C5" s="15">
        <v>74</v>
      </c>
      <c r="D5" s="15">
        <v>75.900000000000006</v>
      </c>
      <c r="E5" s="15">
        <v>74.7</v>
      </c>
      <c r="F5" s="15">
        <v>74.599999999999994</v>
      </c>
      <c r="G5" s="15">
        <v>74.8</v>
      </c>
      <c r="H5" s="15">
        <v>73.5</v>
      </c>
      <c r="I5" s="15">
        <v>74.7</v>
      </c>
      <c r="J5" s="15">
        <v>76.099999999999994</v>
      </c>
      <c r="K5" s="15">
        <v>76.2</v>
      </c>
      <c r="L5" s="15">
        <v>76.3</v>
      </c>
      <c r="M5" s="15">
        <v>76.5</v>
      </c>
      <c r="N5" s="15">
        <v>74.099999999999994</v>
      </c>
      <c r="O5" s="15">
        <v>74.5</v>
      </c>
    </row>
    <row r="6" spans="1:15" ht="12.75" customHeight="1">
      <c r="A6" s="6">
        <v>1983</v>
      </c>
      <c r="B6" s="15">
        <v>75.5</v>
      </c>
      <c r="C6" s="15">
        <v>74</v>
      </c>
      <c r="D6" s="15">
        <v>76.2</v>
      </c>
      <c r="E6" s="15">
        <v>74.599999999999994</v>
      </c>
      <c r="F6" s="15">
        <v>74.400000000000006</v>
      </c>
      <c r="G6" s="15">
        <v>74.8</v>
      </c>
      <c r="H6" s="15">
        <v>73.8</v>
      </c>
      <c r="I6" s="15">
        <v>74.8</v>
      </c>
      <c r="J6" s="15">
        <v>76.3</v>
      </c>
      <c r="K6" s="15">
        <v>76.3</v>
      </c>
      <c r="L6" s="15">
        <v>76.099999999999994</v>
      </c>
      <c r="M6" s="15">
        <v>76.7</v>
      </c>
      <c r="N6" s="15">
        <v>74.3</v>
      </c>
      <c r="O6" s="15">
        <v>74.599999999999994</v>
      </c>
    </row>
    <row r="7" spans="1:15" ht="12.75" customHeight="1">
      <c r="A7" s="6">
        <v>1984</v>
      </c>
      <c r="B7" s="15">
        <v>75.8</v>
      </c>
      <c r="C7" s="15">
        <v>74.5</v>
      </c>
      <c r="D7" s="15">
        <v>76.5</v>
      </c>
      <c r="E7" s="15">
        <v>74.8</v>
      </c>
      <c r="F7" s="15">
        <v>74.8</v>
      </c>
      <c r="G7" s="15">
        <v>75.3</v>
      </c>
      <c r="H7" s="15">
        <v>74.3</v>
      </c>
      <c r="I7" s="15">
        <v>75</v>
      </c>
      <c r="J7" s="15">
        <v>76.400000000000006</v>
      </c>
      <c r="K7" s="15">
        <v>76.400000000000006</v>
      </c>
      <c r="L7" s="15">
        <v>76.5</v>
      </c>
      <c r="M7" s="15">
        <v>77</v>
      </c>
      <c r="N7" s="15">
        <v>74.5</v>
      </c>
      <c r="O7" s="15">
        <v>74.7</v>
      </c>
    </row>
    <row r="8" spans="1:15" ht="12.75" customHeight="1">
      <c r="A8" s="6">
        <v>1985</v>
      </c>
      <c r="B8" s="15">
        <v>75.599999999999994</v>
      </c>
      <c r="C8" s="15">
        <v>74.599999999999994</v>
      </c>
      <c r="D8" s="15">
        <v>76.5</v>
      </c>
      <c r="E8" s="15">
        <v>74.599999999999994</v>
      </c>
      <c r="F8" s="15">
        <v>74.5</v>
      </c>
      <c r="G8" s="15">
        <v>75.400000000000006</v>
      </c>
      <c r="H8" s="15">
        <v>74.400000000000006</v>
      </c>
      <c r="I8" s="15">
        <v>75.599999999999994</v>
      </c>
      <c r="J8" s="15">
        <v>76.5</v>
      </c>
      <c r="K8" s="15">
        <v>76.099999999999994</v>
      </c>
      <c r="L8" s="15">
        <v>76.400000000000006</v>
      </c>
      <c r="M8" s="15">
        <v>76.8</v>
      </c>
      <c r="N8" s="15">
        <v>74.7</v>
      </c>
      <c r="O8" s="15">
        <v>74.7</v>
      </c>
    </row>
    <row r="9" spans="1:15" ht="12.75" customHeight="1">
      <c r="A9" s="6">
        <v>1986</v>
      </c>
      <c r="B9" s="15">
        <v>76.099999999999994</v>
      </c>
      <c r="C9" s="15">
        <v>74.8</v>
      </c>
      <c r="D9" s="15">
        <v>76.599999999999994</v>
      </c>
      <c r="E9" s="15">
        <v>74.8</v>
      </c>
      <c r="F9" s="15">
        <v>74.8</v>
      </c>
      <c r="G9" s="15">
        <v>75.599999999999994</v>
      </c>
      <c r="H9" s="15">
        <v>74.599999999999994</v>
      </c>
      <c r="I9" s="15">
        <v>75.900000000000006</v>
      </c>
      <c r="J9" s="15">
        <v>76.400000000000006</v>
      </c>
      <c r="K9" s="15">
        <v>76.5</v>
      </c>
      <c r="L9" s="15">
        <v>76.7</v>
      </c>
      <c r="M9" s="15">
        <v>77.099999999999994</v>
      </c>
      <c r="N9" s="15">
        <v>74.8</v>
      </c>
      <c r="O9" s="15">
        <v>74.7</v>
      </c>
    </row>
    <row r="10" spans="1:15" ht="12.75" customHeight="1">
      <c r="A10" s="6">
        <v>1987</v>
      </c>
      <c r="B10" s="15">
        <v>76.3</v>
      </c>
      <c r="C10" s="15">
        <v>75.5</v>
      </c>
      <c r="D10" s="15">
        <v>77</v>
      </c>
      <c r="E10" s="15">
        <v>74.900000000000006</v>
      </c>
      <c r="F10" s="15">
        <v>74.8</v>
      </c>
      <c r="G10" s="15">
        <v>76.2</v>
      </c>
      <c r="H10" s="15">
        <v>75</v>
      </c>
      <c r="I10" s="15">
        <v>76.3</v>
      </c>
      <c r="J10" s="15">
        <v>76.900000000000006</v>
      </c>
      <c r="K10" s="15">
        <v>76.3</v>
      </c>
      <c r="L10" s="15">
        <v>76.900000000000006</v>
      </c>
      <c r="M10" s="15">
        <v>77.3</v>
      </c>
      <c r="N10" s="15">
        <v>75.2</v>
      </c>
      <c r="O10" s="15">
        <v>74.900000000000006</v>
      </c>
    </row>
    <row r="11" spans="1:15" ht="12.75" customHeight="1">
      <c r="A11" s="6">
        <v>1988</v>
      </c>
      <c r="B11" s="15">
        <v>76.3</v>
      </c>
      <c r="C11" s="15">
        <v>75.7</v>
      </c>
      <c r="D11" s="15">
        <v>77</v>
      </c>
      <c r="E11" s="15">
        <v>75</v>
      </c>
      <c r="F11" s="15">
        <v>74.8</v>
      </c>
      <c r="G11" s="15">
        <v>76.400000000000006</v>
      </c>
      <c r="H11" s="15">
        <v>75.2</v>
      </c>
      <c r="I11" s="15">
        <v>76.5</v>
      </c>
      <c r="J11" s="15">
        <v>77.099999999999994</v>
      </c>
      <c r="K11" s="15">
        <v>76.400000000000006</v>
      </c>
      <c r="L11" s="15">
        <v>76.900000000000006</v>
      </c>
      <c r="M11" s="15">
        <v>77.099999999999994</v>
      </c>
      <c r="N11" s="15">
        <v>75.3</v>
      </c>
      <c r="O11" s="15">
        <v>74.900000000000006</v>
      </c>
    </row>
    <row r="12" spans="1:15" ht="12.75" customHeight="1">
      <c r="A12" s="6">
        <v>1989</v>
      </c>
      <c r="B12" s="15">
        <v>76.5</v>
      </c>
      <c r="C12" s="15">
        <v>75.7</v>
      </c>
      <c r="D12" s="15">
        <v>77.3</v>
      </c>
      <c r="E12" s="15">
        <v>75</v>
      </c>
      <c r="F12" s="15">
        <v>75</v>
      </c>
      <c r="G12" s="15">
        <v>76.599999999999994</v>
      </c>
      <c r="H12" s="15">
        <v>75.400000000000006</v>
      </c>
      <c r="I12" s="15">
        <v>76.900000000000006</v>
      </c>
      <c r="J12" s="15">
        <v>76.900000000000006</v>
      </c>
      <c r="K12" s="15">
        <v>76.7</v>
      </c>
      <c r="L12" s="15">
        <v>77</v>
      </c>
      <c r="M12" s="15">
        <v>77.8</v>
      </c>
      <c r="N12" s="15">
        <v>75.400000000000006</v>
      </c>
      <c r="O12" s="15">
        <v>75.099999999999994</v>
      </c>
    </row>
    <row r="13" spans="1:15" ht="12.75" customHeight="1">
      <c r="A13" s="6">
        <v>1990</v>
      </c>
      <c r="B13" s="15">
        <v>77</v>
      </c>
      <c r="C13" s="15">
        <v>76.099999999999994</v>
      </c>
      <c r="D13" s="15">
        <v>77.599999999999994</v>
      </c>
      <c r="E13" s="15">
        <v>74.900000000000006</v>
      </c>
      <c r="F13" s="15">
        <v>75</v>
      </c>
      <c r="G13" s="15">
        <v>76.900000000000006</v>
      </c>
      <c r="H13" s="15">
        <v>75.3</v>
      </c>
      <c r="I13" s="15">
        <v>77.099999999999994</v>
      </c>
      <c r="J13" s="15">
        <v>77</v>
      </c>
      <c r="K13" s="15">
        <v>76.7</v>
      </c>
      <c r="L13" s="15">
        <v>77</v>
      </c>
      <c r="M13" s="15">
        <v>77.7</v>
      </c>
      <c r="N13" s="15">
        <v>75.7</v>
      </c>
      <c r="O13" s="15">
        <v>75.3</v>
      </c>
    </row>
    <row r="14" spans="1:15" ht="12.75" customHeight="1">
      <c r="A14" s="6">
        <v>1991</v>
      </c>
      <c r="B14" s="15">
        <v>77.400000000000006</v>
      </c>
      <c r="C14" s="15">
        <v>76.3</v>
      </c>
      <c r="D14" s="15">
        <v>77.8</v>
      </c>
      <c r="E14" s="15">
        <v>75.3</v>
      </c>
      <c r="F14" s="15">
        <v>75.5</v>
      </c>
      <c r="G14" s="15">
        <v>77</v>
      </c>
      <c r="H14" s="15">
        <v>75.5</v>
      </c>
      <c r="I14" s="15">
        <v>77.099999999999994</v>
      </c>
      <c r="J14" s="15">
        <v>77.2</v>
      </c>
      <c r="K14" s="15">
        <v>77.099999999999994</v>
      </c>
      <c r="L14" s="15">
        <v>77.2</v>
      </c>
      <c r="M14" s="15">
        <v>77.900000000000006</v>
      </c>
      <c r="N14" s="15">
        <v>75.900000000000006</v>
      </c>
      <c r="O14" s="15">
        <v>75.5</v>
      </c>
    </row>
    <row r="15" spans="1:15" ht="12.75" customHeight="1">
      <c r="A15" s="6">
        <v>1992</v>
      </c>
      <c r="B15" s="15">
        <v>77.5</v>
      </c>
      <c r="C15" s="15">
        <v>76.5</v>
      </c>
      <c r="D15" s="15">
        <v>78</v>
      </c>
      <c r="E15" s="15">
        <v>75.3</v>
      </c>
      <c r="F15" s="15">
        <v>75.7</v>
      </c>
      <c r="G15" s="15">
        <v>77.3</v>
      </c>
      <c r="H15" s="15">
        <v>76</v>
      </c>
      <c r="I15" s="15">
        <v>77.5</v>
      </c>
      <c r="J15" s="15">
        <v>77.400000000000006</v>
      </c>
      <c r="K15" s="15">
        <v>77.400000000000006</v>
      </c>
      <c r="L15" s="15">
        <v>77.599999999999994</v>
      </c>
      <c r="M15" s="15">
        <v>78.2</v>
      </c>
      <c r="N15" s="15">
        <v>76.3</v>
      </c>
      <c r="O15" s="15">
        <v>75.7</v>
      </c>
    </row>
    <row r="16" spans="1:15" ht="12.75" customHeight="1">
      <c r="A16" s="6">
        <v>1993</v>
      </c>
      <c r="B16" s="15">
        <v>78</v>
      </c>
      <c r="C16" s="15">
        <v>76.5</v>
      </c>
      <c r="D16" s="15">
        <f>D15*((D15/D17)^(1/2))</f>
        <v>78</v>
      </c>
      <c r="E16" s="15">
        <v>75.2</v>
      </c>
      <c r="F16" s="15">
        <v>75.8</v>
      </c>
      <c r="G16" s="15">
        <v>77.400000000000006</v>
      </c>
      <c r="H16" s="15">
        <v>76.099999999999994</v>
      </c>
      <c r="I16" s="15">
        <v>77.8</v>
      </c>
      <c r="J16" s="15">
        <v>77.099999999999994</v>
      </c>
      <c r="K16" s="15">
        <v>77.3</v>
      </c>
      <c r="L16" s="15">
        <v>77.8</v>
      </c>
      <c r="M16" s="15">
        <v>78.2</v>
      </c>
      <c r="N16" s="15">
        <v>76.2</v>
      </c>
      <c r="O16" s="15">
        <v>75.5</v>
      </c>
    </row>
    <row r="17" spans="1:15" ht="12.75" customHeight="1">
      <c r="A17" s="6">
        <v>1994</v>
      </c>
      <c r="B17" s="15">
        <v>78</v>
      </c>
      <c r="C17" s="15">
        <v>76.8</v>
      </c>
      <c r="D17" s="15">
        <v>78</v>
      </c>
      <c r="E17" s="15">
        <v>75.5</v>
      </c>
      <c r="F17" s="15">
        <v>76.599999999999994</v>
      </c>
      <c r="G17" s="15">
        <v>77.7</v>
      </c>
      <c r="H17" s="15">
        <v>76.400000000000006</v>
      </c>
      <c r="I17" s="15">
        <v>78</v>
      </c>
      <c r="J17" s="15">
        <v>77.5</v>
      </c>
      <c r="K17" s="15">
        <v>77.900000000000006</v>
      </c>
      <c r="L17" s="15">
        <v>78.099999999999994</v>
      </c>
      <c r="M17" s="15">
        <v>78.900000000000006</v>
      </c>
      <c r="N17" s="15">
        <v>76.8</v>
      </c>
      <c r="O17" s="15">
        <v>75.7</v>
      </c>
    </row>
    <row r="18" spans="1:15" ht="12.75" customHeight="1">
      <c r="A18" s="6">
        <v>1995</v>
      </c>
      <c r="B18" s="15">
        <v>77.900000000000006</v>
      </c>
      <c r="C18" s="15">
        <v>77</v>
      </c>
      <c r="D18" s="15">
        <v>78</v>
      </c>
      <c r="E18" s="15">
        <v>75.3</v>
      </c>
      <c r="F18" s="15">
        <v>76.599999999999994</v>
      </c>
      <c r="G18" s="15">
        <v>77.900000000000006</v>
      </c>
      <c r="H18" s="15">
        <v>76.599999999999994</v>
      </c>
      <c r="I18" s="15">
        <v>78.3</v>
      </c>
      <c r="J18" s="15">
        <v>77.599999999999994</v>
      </c>
      <c r="K18" s="15">
        <v>77.900000000000006</v>
      </c>
      <c r="L18" s="15">
        <v>78.099999999999994</v>
      </c>
      <c r="M18" s="15">
        <v>79</v>
      </c>
      <c r="N18" s="15">
        <v>76.7</v>
      </c>
      <c r="O18" s="15">
        <v>75.7</v>
      </c>
    </row>
    <row r="19" spans="1:15" ht="12.75" customHeight="1">
      <c r="A19" s="6">
        <v>1996</v>
      </c>
      <c r="B19" s="15">
        <v>78.2</v>
      </c>
      <c r="C19" s="15">
        <v>77.3</v>
      </c>
      <c r="D19" s="15">
        <v>78.2</v>
      </c>
      <c r="E19" s="15">
        <v>75.7</v>
      </c>
      <c r="F19" s="15">
        <v>76.900000000000006</v>
      </c>
      <c r="G19" s="15">
        <v>78.099999999999994</v>
      </c>
      <c r="H19" s="15">
        <v>76.900000000000006</v>
      </c>
      <c r="I19" s="15">
        <v>78.599999999999994</v>
      </c>
      <c r="J19" s="15">
        <v>77.599999999999994</v>
      </c>
      <c r="K19" s="15">
        <v>78.3</v>
      </c>
      <c r="L19" s="15">
        <v>78.3</v>
      </c>
      <c r="M19" s="15">
        <v>79.2</v>
      </c>
      <c r="N19" s="15">
        <v>76.900000000000006</v>
      </c>
      <c r="O19" s="15">
        <v>76.099999999999994</v>
      </c>
    </row>
    <row r="20" spans="1:15" ht="12.75" customHeight="1">
      <c r="A20" s="6">
        <v>1997</v>
      </c>
      <c r="B20" s="15">
        <v>78.5</v>
      </c>
      <c r="C20" s="15">
        <v>77.5</v>
      </c>
      <c r="D20" s="15">
        <v>78.3</v>
      </c>
      <c r="E20" s="15">
        <v>76.099999999999994</v>
      </c>
      <c r="F20" s="15">
        <v>77.099999999999994</v>
      </c>
      <c r="G20" s="15">
        <v>78.400000000000006</v>
      </c>
      <c r="H20" s="15">
        <v>77.3</v>
      </c>
      <c r="I20" s="15">
        <v>78.900000000000006</v>
      </c>
      <c r="J20" s="15">
        <v>78</v>
      </c>
      <c r="K20" s="15">
        <v>78.3</v>
      </c>
      <c r="L20" s="15">
        <v>78.8</v>
      </c>
      <c r="M20" s="15">
        <v>79.400000000000006</v>
      </c>
      <c r="N20" s="15">
        <v>77.2</v>
      </c>
      <c r="O20" s="15">
        <v>76.5</v>
      </c>
    </row>
    <row r="21" spans="1:15" ht="12.75" customHeight="1">
      <c r="A21" s="6">
        <v>1998</v>
      </c>
      <c r="B21" s="15">
        <v>78.7</v>
      </c>
      <c r="C21" s="15">
        <v>77.599999999999994</v>
      </c>
      <c r="D21" s="15">
        <v>78.5</v>
      </c>
      <c r="E21" s="15">
        <v>76.5</v>
      </c>
      <c r="F21" s="15">
        <v>77.3</v>
      </c>
      <c r="G21" s="15">
        <v>78.7</v>
      </c>
      <c r="H21" s="15">
        <v>77.7</v>
      </c>
      <c r="I21" s="15">
        <v>79.099999999999994</v>
      </c>
      <c r="J21" s="15">
        <v>78</v>
      </c>
      <c r="K21" s="15">
        <v>78.5</v>
      </c>
      <c r="L21" s="15">
        <v>78.900000000000006</v>
      </c>
      <c r="M21" s="15">
        <v>79.5</v>
      </c>
      <c r="N21" s="15">
        <v>77.3</v>
      </c>
      <c r="O21" s="15">
        <v>76.7</v>
      </c>
    </row>
    <row r="22" spans="1:15" ht="12.75" customHeight="1">
      <c r="A22" s="6">
        <v>1999</v>
      </c>
      <c r="B22" s="15">
        <v>79</v>
      </c>
      <c r="C22" s="15">
        <v>77.7</v>
      </c>
      <c r="D22" s="15">
        <v>78.8</v>
      </c>
      <c r="E22" s="15">
        <v>76.599999999999994</v>
      </c>
      <c r="F22" s="15">
        <v>77.5</v>
      </c>
      <c r="G22" s="15">
        <v>78.900000000000006</v>
      </c>
      <c r="H22" s="15">
        <v>77.900000000000006</v>
      </c>
      <c r="I22" s="15">
        <v>79.5</v>
      </c>
      <c r="J22" s="15">
        <v>77.900000000000006</v>
      </c>
      <c r="K22" s="15">
        <v>78.400000000000006</v>
      </c>
      <c r="L22" s="15">
        <v>78.900000000000006</v>
      </c>
      <c r="M22" s="15">
        <v>79.599999999999994</v>
      </c>
      <c r="N22" s="15">
        <v>77.5</v>
      </c>
      <c r="O22" s="15">
        <v>76.7</v>
      </c>
    </row>
    <row r="23" spans="1:15" ht="12.75" customHeight="1">
      <c r="A23" s="6">
        <v>2000</v>
      </c>
      <c r="B23" s="15">
        <v>79.3</v>
      </c>
      <c r="C23" s="15">
        <v>77.8</v>
      </c>
      <c r="D23" s="15">
        <v>79</v>
      </c>
      <c r="E23" s="15">
        <v>76.900000000000006</v>
      </c>
      <c r="F23" s="15">
        <v>77.7</v>
      </c>
      <c r="G23" s="15">
        <v>79.2</v>
      </c>
      <c r="H23" s="15">
        <v>78.2</v>
      </c>
      <c r="I23" s="15">
        <v>79.900000000000006</v>
      </c>
      <c r="J23" s="15">
        <v>78.2</v>
      </c>
      <c r="K23" s="15">
        <v>78.8</v>
      </c>
      <c r="L23" s="15">
        <v>79.400000000000006</v>
      </c>
      <c r="M23" s="15">
        <v>79.7</v>
      </c>
      <c r="N23" s="15">
        <v>77.900000000000006</v>
      </c>
      <c r="O23" s="15">
        <v>76.7</v>
      </c>
    </row>
    <row r="24" spans="1:15" ht="12.75" customHeight="1">
      <c r="A24" s="6">
        <v>2001</v>
      </c>
      <c r="B24" s="15">
        <v>79.7</v>
      </c>
      <c r="C24" s="15">
        <v>78.099999999999994</v>
      </c>
      <c r="D24" s="15">
        <v>79.3</v>
      </c>
      <c r="E24" s="15">
        <v>77</v>
      </c>
      <c r="F24" s="15">
        <v>78.2</v>
      </c>
      <c r="G24" s="15">
        <v>79.3</v>
      </c>
      <c r="H24" s="15">
        <v>78.5</v>
      </c>
      <c r="I24" s="15">
        <v>80.2</v>
      </c>
      <c r="J24" s="15">
        <v>78.3</v>
      </c>
      <c r="K24" s="15">
        <v>78.900000000000006</v>
      </c>
      <c r="L24" s="15">
        <v>79.8</v>
      </c>
      <c r="M24" s="15">
        <v>79.900000000000006</v>
      </c>
      <c r="N24" s="15">
        <v>78.2</v>
      </c>
      <c r="O24" s="15">
        <v>76.8</v>
      </c>
    </row>
    <row r="25" spans="1:15" ht="12.75" customHeight="1">
      <c r="A25" s="6">
        <v>2002</v>
      </c>
      <c r="B25" s="15">
        <v>80</v>
      </c>
      <c r="C25" s="15">
        <v>78.2</v>
      </c>
      <c r="D25" s="15">
        <v>79.5</v>
      </c>
      <c r="E25" s="15">
        <v>77.099999999999994</v>
      </c>
      <c r="F25" s="15">
        <v>78.3</v>
      </c>
      <c r="G25" s="15">
        <v>79.400000000000006</v>
      </c>
      <c r="H25" s="15">
        <v>78.5</v>
      </c>
      <c r="I25" s="15">
        <v>80.3</v>
      </c>
      <c r="J25" s="15">
        <v>78.400000000000006</v>
      </c>
      <c r="K25" s="15">
        <v>79</v>
      </c>
      <c r="L25" s="15">
        <v>79.900000000000006</v>
      </c>
      <c r="M25" s="15">
        <v>79.900000000000006</v>
      </c>
      <c r="N25" s="15">
        <v>78.3</v>
      </c>
      <c r="O25" s="15">
        <v>76.900000000000006</v>
      </c>
    </row>
    <row r="26" spans="1:15" ht="12.75" customHeight="1">
      <c r="A26" s="6">
        <v>2003</v>
      </c>
      <c r="B26" s="15">
        <v>80.3</v>
      </c>
      <c r="C26" s="15">
        <v>78.2</v>
      </c>
      <c r="D26" s="15">
        <v>79.7</v>
      </c>
      <c r="E26" s="15">
        <v>77.400000000000006</v>
      </c>
      <c r="F26" s="15">
        <v>78.5</v>
      </c>
      <c r="G26" s="15">
        <v>79.2</v>
      </c>
      <c r="H26" s="15">
        <v>78.599999999999994</v>
      </c>
      <c r="I26" s="15">
        <v>80.099999999999994</v>
      </c>
      <c r="J26" s="15">
        <v>78.7</v>
      </c>
      <c r="K26" s="15">
        <v>79.599999999999994</v>
      </c>
      <c r="L26" s="15">
        <v>79.7</v>
      </c>
      <c r="M26" s="15">
        <v>80.3</v>
      </c>
      <c r="N26" s="15">
        <v>78.400000000000006</v>
      </c>
      <c r="O26" s="15">
        <v>77.099999999999994</v>
      </c>
    </row>
    <row r="27" spans="1:15" ht="12.75" customHeight="1">
      <c r="A27" s="6">
        <v>2004</v>
      </c>
      <c r="B27" s="15">
        <v>80.599999999999994</v>
      </c>
      <c r="C27" s="15">
        <v>79</v>
      </c>
      <c r="D27" s="15">
        <v>79.900000000000006</v>
      </c>
      <c r="E27" s="15">
        <v>77.8</v>
      </c>
      <c r="F27" s="15">
        <v>79</v>
      </c>
      <c r="G27" s="15">
        <v>80.3</v>
      </c>
      <c r="H27" s="15">
        <v>79.2</v>
      </c>
      <c r="I27" s="15">
        <v>80.900000000000006</v>
      </c>
      <c r="J27" s="15">
        <v>79.2</v>
      </c>
      <c r="K27" s="15">
        <v>80.099999999999994</v>
      </c>
      <c r="L27" s="15">
        <v>80.400000000000006</v>
      </c>
      <c r="M27" s="15">
        <v>80.599999999999994</v>
      </c>
      <c r="N27" s="15">
        <v>79</v>
      </c>
      <c r="O27" s="15">
        <v>77.400000000000006</v>
      </c>
    </row>
    <row r="28" spans="1:15" ht="12.75" customHeight="1">
      <c r="A28" s="6">
        <v>2005</v>
      </c>
      <c r="B28" s="15">
        <v>80.900000000000006</v>
      </c>
      <c r="C28" s="15">
        <v>79.099999999999994</v>
      </c>
      <c r="D28" s="15">
        <v>80.099999999999994</v>
      </c>
      <c r="E28" s="15">
        <v>78.3</v>
      </c>
      <c r="F28" s="15">
        <v>79.099999999999994</v>
      </c>
      <c r="G28" s="15">
        <v>80.3</v>
      </c>
      <c r="H28" s="15">
        <v>79.400000000000006</v>
      </c>
      <c r="I28" s="15">
        <v>80.900000000000006</v>
      </c>
      <c r="J28" s="15">
        <v>79.5</v>
      </c>
      <c r="K28" s="15">
        <v>80.3</v>
      </c>
      <c r="L28" s="15">
        <v>80.3</v>
      </c>
      <c r="M28" s="15">
        <v>80.7</v>
      </c>
      <c r="N28" s="15">
        <v>79.2</v>
      </c>
      <c r="O28" s="15">
        <v>77.400000000000006</v>
      </c>
    </row>
    <row r="29" spans="1:15" ht="12.75" customHeight="1">
      <c r="A29" s="6">
        <v>2006</v>
      </c>
      <c r="B29" s="15">
        <v>81.099999999999994</v>
      </c>
      <c r="C29" s="15">
        <v>79.5</v>
      </c>
      <c r="D29" s="15">
        <v>80.400000000000006</v>
      </c>
      <c r="E29" s="15">
        <v>78.400000000000006</v>
      </c>
      <c r="F29" s="15">
        <v>79.5</v>
      </c>
      <c r="G29" s="15">
        <v>80.900000000000006</v>
      </c>
      <c r="H29" s="15">
        <v>79.8</v>
      </c>
      <c r="I29" s="15">
        <v>81.400000000000006</v>
      </c>
      <c r="J29" s="15">
        <v>79.900000000000006</v>
      </c>
      <c r="K29" s="15">
        <v>80.599999999999994</v>
      </c>
      <c r="L29" s="15">
        <v>81.099999999999994</v>
      </c>
      <c r="M29" s="15">
        <v>81</v>
      </c>
      <c r="N29" s="15">
        <v>79.5</v>
      </c>
      <c r="O29" s="15">
        <v>77.7</v>
      </c>
    </row>
    <row r="30" spans="1:15" ht="12.75" customHeight="1">
      <c r="A30" s="6">
        <v>2007</v>
      </c>
      <c r="B30" s="15">
        <v>81.400000000000006</v>
      </c>
      <c r="C30" s="15">
        <v>79.900000000000006</v>
      </c>
      <c r="D30" s="15">
        <v>80.5</v>
      </c>
      <c r="E30" s="15">
        <v>78.400000000000006</v>
      </c>
      <c r="F30" s="15">
        <v>79.599999999999994</v>
      </c>
      <c r="G30" s="15">
        <v>81.2</v>
      </c>
      <c r="H30" s="15">
        <v>80.099999999999994</v>
      </c>
      <c r="I30" s="15">
        <v>81.5</v>
      </c>
      <c r="J30" s="15">
        <v>80.3</v>
      </c>
      <c r="K30" s="15">
        <v>80.599999999999994</v>
      </c>
      <c r="L30" s="15">
        <v>81.2</v>
      </c>
      <c r="M30" s="15">
        <v>81.099999999999994</v>
      </c>
      <c r="N30" s="15">
        <v>79.7</v>
      </c>
      <c r="O30" s="15">
        <v>77.900000000000006</v>
      </c>
    </row>
    <row r="31" spans="1:15" ht="12.75" customHeight="1">
      <c r="A31" s="6">
        <v>2008</v>
      </c>
      <c r="B31" s="15">
        <v>81.5</v>
      </c>
      <c r="C31" s="15">
        <v>79.8</v>
      </c>
      <c r="D31" s="15">
        <v>80.7</v>
      </c>
      <c r="E31" s="15">
        <v>78.8</v>
      </c>
      <c r="F31" s="15">
        <v>79.900000000000006</v>
      </c>
      <c r="G31" s="15">
        <v>81.3</v>
      </c>
      <c r="H31" s="15">
        <v>80.2</v>
      </c>
      <c r="I31" s="15">
        <v>81.599999999999994</v>
      </c>
      <c r="J31" s="15">
        <v>80.5</v>
      </c>
      <c r="K31" s="15">
        <v>80.8</v>
      </c>
      <c r="L31" s="15">
        <v>81.5</v>
      </c>
      <c r="M31" s="15">
        <v>81.3</v>
      </c>
      <c r="N31" s="15">
        <v>79.8</v>
      </c>
      <c r="O31" s="15">
        <v>78.099999999999994</v>
      </c>
    </row>
    <row r="32" spans="1:15" ht="12.75" customHeight="1">
      <c r="A32" s="6">
        <v>2009</v>
      </c>
      <c r="B32" s="15">
        <v>81.599999999999994</v>
      </c>
      <c r="C32" s="15">
        <v>80.099999999999994</v>
      </c>
      <c r="D32" s="15">
        <v>80.900000000000006</v>
      </c>
      <c r="E32" s="15">
        <v>79</v>
      </c>
      <c r="F32" s="15">
        <v>80.099999999999994</v>
      </c>
      <c r="G32" s="15">
        <v>81.5</v>
      </c>
      <c r="H32" s="15">
        <v>80.3</v>
      </c>
      <c r="I32" s="15">
        <v>81.7</v>
      </c>
      <c r="J32" s="15">
        <v>80.8</v>
      </c>
      <c r="K32" s="15">
        <v>81</v>
      </c>
      <c r="L32" s="15">
        <v>81.900000000000006</v>
      </c>
      <c r="M32" s="15">
        <v>81.5</v>
      </c>
      <c r="N32" s="15">
        <v>80.400000000000006</v>
      </c>
      <c r="O32" s="15">
        <v>78.5</v>
      </c>
    </row>
    <row r="33" spans="1:15" ht="12.75" customHeight="1">
      <c r="A33" s="6">
        <v>2010</v>
      </c>
      <c r="B33" s="15">
        <v>81.8</v>
      </c>
      <c r="C33" s="15">
        <v>80.3</v>
      </c>
      <c r="D33" s="15">
        <v>81.2</v>
      </c>
      <c r="E33" s="15">
        <v>79.3</v>
      </c>
      <c r="F33" s="15">
        <v>80.2</v>
      </c>
      <c r="G33" s="15">
        <v>81.8</v>
      </c>
      <c r="H33" s="15">
        <v>80.5</v>
      </c>
      <c r="I33" s="15">
        <v>82.1</v>
      </c>
      <c r="J33" s="15">
        <v>81</v>
      </c>
      <c r="K33" s="15">
        <v>81.2</v>
      </c>
      <c r="L33" s="15">
        <v>82.4</v>
      </c>
      <c r="M33" s="15">
        <v>81.599999999999994</v>
      </c>
      <c r="N33" s="15">
        <v>80.599999999999994</v>
      </c>
      <c r="O33" s="15">
        <v>78.599999999999994</v>
      </c>
    </row>
    <row r="34" spans="1:15" ht="12.75" customHeight="1">
      <c r="A34" s="6">
        <v>2011</v>
      </c>
      <c r="B34" s="15">
        <v>82</v>
      </c>
      <c r="C34" s="15">
        <v>80.7</v>
      </c>
      <c r="D34" s="15">
        <v>81.5</v>
      </c>
      <c r="E34" s="15">
        <v>79.900000000000006</v>
      </c>
      <c r="F34" s="15">
        <v>80.599999999999994</v>
      </c>
      <c r="G34" s="15">
        <v>82.2</v>
      </c>
      <c r="H34" s="15">
        <v>80.8</v>
      </c>
      <c r="I34" s="15">
        <v>82.3</v>
      </c>
      <c r="J34" s="15">
        <v>81.3</v>
      </c>
      <c r="K34" s="15">
        <v>81.400000000000006</v>
      </c>
      <c r="L34" s="15">
        <v>82.6</v>
      </c>
      <c r="M34" s="15">
        <v>81.900000000000006</v>
      </c>
      <c r="N34" s="15">
        <v>81</v>
      </c>
      <c r="O34" s="15">
        <v>78.7</v>
      </c>
    </row>
    <row r="35" spans="1:15" ht="12.75" customHeight="1">
      <c r="A35" s="6">
        <v>2012</v>
      </c>
      <c r="B35" s="15">
        <v>82.1</v>
      </c>
      <c r="C35" s="15">
        <v>80.5</v>
      </c>
      <c r="D35" s="46">
        <f>D34*((D$34/D$29)^(1/5))</f>
        <v>81.721799421461583</v>
      </c>
      <c r="E35" s="15">
        <v>80.099999999999994</v>
      </c>
      <c r="F35" s="15">
        <v>80.7</v>
      </c>
      <c r="G35" s="15">
        <v>82.1</v>
      </c>
      <c r="H35" s="15">
        <v>81</v>
      </c>
      <c r="I35" s="15">
        <v>82.3</v>
      </c>
      <c r="J35" s="15">
        <v>81.2</v>
      </c>
      <c r="K35" s="15">
        <v>81.5</v>
      </c>
      <c r="L35" s="15">
        <v>82.5</v>
      </c>
      <c r="M35" s="15">
        <v>81.8</v>
      </c>
      <c r="N35" s="15">
        <v>81</v>
      </c>
      <c r="O35" s="15">
        <v>78.8</v>
      </c>
    </row>
    <row r="36" spans="1:15" ht="12.75" customHeight="1">
      <c r="A36" s="6">
        <v>2013</v>
      </c>
      <c r="B36" s="15">
        <v>82.2</v>
      </c>
      <c r="C36" s="15">
        <v>80.7</v>
      </c>
      <c r="D36" s="46">
        <f>D35*((D$34/D$29)^(1/5))</f>
        <v>81.944202462350901</v>
      </c>
      <c r="E36" s="15">
        <v>80.400000000000006</v>
      </c>
      <c r="F36" s="15">
        <v>81.099999999999994</v>
      </c>
      <c r="G36" s="15">
        <v>82.3</v>
      </c>
      <c r="H36" s="15">
        <v>80.900000000000006</v>
      </c>
      <c r="I36" s="15">
        <v>82.8</v>
      </c>
      <c r="J36" s="15">
        <v>81.400000000000006</v>
      </c>
      <c r="K36" s="15">
        <v>81.8</v>
      </c>
      <c r="L36" s="15">
        <v>83.2</v>
      </c>
      <c r="M36" s="15">
        <v>82</v>
      </c>
      <c r="N36" s="15">
        <v>81.099999999999994</v>
      </c>
      <c r="O36" s="15">
        <v>78.8</v>
      </c>
    </row>
    <row r="37" spans="1:15" ht="12.75" customHeight="1">
      <c r="A37" s="6">
        <v>2014</v>
      </c>
      <c r="B37" s="46">
        <f>B36*((B36/B31)^(1/5))</f>
        <v>82.340719826296763</v>
      </c>
      <c r="C37" s="46">
        <f t="shared" ref="C37:O37" si="0">C36*((C36/C31)^(1/5))</f>
        <v>80.881214400294525</v>
      </c>
      <c r="D37" s="46">
        <f>D36*((D$34/D$29)^(1/5))</f>
        <v>82.167210765397272</v>
      </c>
      <c r="E37" s="46">
        <f t="shared" si="0"/>
        <v>80.723877559355984</v>
      </c>
      <c r="F37" s="46">
        <f t="shared" si="0"/>
        <v>81.342154099790193</v>
      </c>
      <c r="G37" s="46">
        <f t="shared" si="0"/>
        <v>82.501471199997454</v>
      </c>
      <c r="H37" s="46">
        <f t="shared" si="0"/>
        <v>81.040731467295089</v>
      </c>
      <c r="I37" s="46">
        <f t="shared" si="0"/>
        <v>83.042109397068387</v>
      </c>
      <c r="J37" s="46">
        <f t="shared" si="0"/>
        <v>81.581203871553541</v>
      </c>
      <c r="K37" s="46">
        <f t="shared" si="0"/>
        <v>82.001480274144726</v>
      </c>
      <c r="L37" s="46">
        <f t="shared" si="0"/>
        <v>83.544231765244504</v>
      </c>
      <c r="M37" s="46">
        <f t="shared" si="0"/>
        <v>82.140721593043409</v>
      </c>
      <c r="N37" s="46">
        <f t="shared" si="0"/>
        <v>81.362530393454293</v>
      </c>
      <c r="O37" s="46">
        <f t="shared" si="0"/>
        <v>78.94075108868411</v>
      </c>
    </row>
    <row r="38" spans="1:15" ht="13.5" customHeight="1"/>
    <row r="39" spans="1:15" s="29" customFormat="1" ht="27" customHeight="1">
      <c r="A39" s="75" t="s">
        <v>529</v>
      </c>
      <c r="B39" s="75"/>
      <c r="C39" s="75"/>
      <c r="D39" s="75"/>
      <c r="E39" s="75"/>
      <c r="F39" s="75"/>
      <c r="G39" s="75"/>
      <c r="H39" s="75"/>
      <c r="I39" s="75"/>
      <c r="J39" s="75"/>
      <c r="K39" s="75"/>
      <c r="L39" s="75"/>
      <c r="M39" s="75"/>
      <c r="N39" s="75"/>
      <c r="O39" s="75"/>
    </row>
    <row r="40" spans="1:15" s="29" customFormat="1" ht="12.75" customHeight="1">
      <c r="A40" s="29" t="s">
        <v>744</v>
      </c>
    </row>
    <row r="41" spans="1:15" s="29" customFormat="1" ht="12.75" customHeight="1">
      <c r="A41" s="29" t="s">
        <v>527</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mergeCells count="1">
    <mergeCell ref="A39:O39"/>
  </mergeCells>
  <phoneticPr fontId="0" type="noConversion"/>
  <pageMargins left="0.75" right="0.75" top="1" bottom="1" header="0.5" footer="0.5"/>
  <pageSetup scale="87" orientation="landscape" r:id="rId1"/>
  <headerFooter alignWithMargins="0"/>
</worksheet>
</file>

<file path=xl/worksheets/sheet19.xml><?xml version="1.0" encoding="utf-8"?>
<worksheet xmlns="http://schemas.openxmlformats.org/spreadsheetml/2006/main" xmlns:r="http://schemas.openxmlformats.org/officeDocument/2006/relationships">
  <sheetPr codeName="Sheet149"/>
  <dimension ref="A1:AQ124"/>
  <sheetViews>
    <sheetView view="pageBreakPreview" zoomScaleSheetLayoutView="100" workbookViewId="0">
      <pane xSplit="1" ySplit="4" topLeftCell="T26" activePane="bottomRight" state="frozen"/>
      <selection activeCell="C38" sqref="C38"/>
      <selection pane="topRight" activeCell="C38" sqref="C38"/>
      <selection pane="bottomLeft" activeCell="C38" sqref="C38"/>
      <selection pane="bottomRight" activeCell="AI48" sqref="AI48"/>
    </sheetView>
  </sheetViews>
  <sheetFormatPr defaultRowHeight="12.75"/>
  <cols>
    <col min="1" max="1" width="9.140625" style="29"/>
    <col min="2" max="21" width="9.140625" style="8"/>
    <col min="22" max="22" width="9.7109375" style="8" bestFit="1" customWidth="1"/>
    <col min="23" max="16384" width="9.140625" style="8"/>
  </cols>
  <sheetData>
    <row r="1" spans="1:43">
      <c r="A1" s="29" t="s">
        <v>718</v>
      </c>
    </row>
    <row r="3" spans="1:43">
      <c r="B3" s="8" t="s">
        <v>115</v>
      </c>
      <c r="E3" s="8" t="s">
        <v>116</v>
      </c>
      <c r="H3" s="8" t="s">
        <v>106</v>
      </c>
      <c r="K3" s="8" t="s">
        <v>117</v>
      </c>
      <c r="N3" s="8" t="s">
        <v>118</v>
      </c>
      <c r="Q3" s="8" t="s">
        <v>119</v>
      </c>
      <c r="T3" s="8" t="s">
        <v>120</v>
      </c>
      <c r="W3" s="8" t="s">
        <v>121</v>
      </c>
      <c r="Z3" s="8" t="s">
        <v>122</v>
      </c>
      <c r="AC3" s="8" t="s">
        <v>123</v>
      </c>
      <c r="AF3" s="8" t="s">
        <v>124</v>
      </c>
      <c r="AI3" s="8" t="s">
        <v>125</v>
      </c>
      <c r="AL3" s="8" t="s">
        <v>126</v>
      </c>
      <c r="AO3" s="8" t="s">
        <v>107</v>
      </c>
    </row>
    <row r="4" spans="1:43" s="11" customFormat="1" ht="51">
      <c r="A4" s="2"/>
      <c r="B4" s="11" t="s">
        <v>273</v>
      </c>
      <c r="C4" s="11" t="s">
        <v>274</v>
      </c>
      <c r="D4" s="11" t="s">
        <v>275</v>
      </c>
      <c r="E4" s="11" t="s">
        <v>273</v>
      </c>
      <c r="F4" s="11" t="s">
        <v>274</v>
      </c>
      <c r="G4" s="11" t="s">
        <v>275</v>
      </c>
      <c r="H4" s="11" t="s">
        <v>273</v>
      </c>
      <c r="I4" s="11" t="s">
        <v>274</v>
      </c>
      <c r="J4" s="11" t="s">
        <v>275</v>
      </c>
      <c r="K4" s="11" t="s">
        <v>273</v>
      </c>
      <c r="L4" s="11" t="s">
        <v>274</v>
      </c>
      <c r="M4" s="11" t="s">
        <v>275</v>
      </c>
      <c r="N4" s="11" t="s">
        <v>273</v>
      </c>
      <c r="O4" s="11" t="s">
        <v>274</v>
      </c>
      <c r="P4" s="11" t="s">
        <v>275</v>
      </c>
      <c r="Q4" s="11" t="s">
        <v>273</v>
      </c>
      <c r="R4" s="11" t="s">
        <v>274</v>
      </c>
      <c r="S4" s="11" t="s">
        <v>275</v>
      </c>
      <c r="T4" s="11" t="s">
        <v>273</v>
      </c>
      <c r="U4" s="11" t="s">
        <v>274</v>
      </c>
      <c r="V4" s="11" t="s">
        <v>275</v>
      </c>
      <c r="W4" s="11" t="s">
        <v>273</v>
      </c>
      <c r="X4" s="11" t="s">
        <v>274</v>
      </c>
      <c r="Y4" s="11" t="s">
        <v>275</v>
      </c>
      <c r="Z4" s="11" t="s">
        <v>273</v>
      </c>
      <c r="AA4" s="11" t="s">
        <v>274</v>
      </c>
      <c r="AB4" s="11" t="s">
        <v>275</v>
      </c>
      <c r="AC4" s="11" t="s">
        <v>273</v>
      </c>
      <c r="AD4" s="11" t="s">
        <v>274</v>
      </c>
      <c r="AE4" s="11" t="s">
        <v>275</v>
      </c>
      <c r="AF4" s="11" t="s">
        <v>273</v>
      </c>
      <c r="AG4" s="11" t="s">
        <v>274</v>
      </c>
      <c r="AH4" s="11" t="s">
        <v>275</v>
      </c>
      <c r="AI4" s="11" t="s">
        <v>273</v>
      </c>
      <c r="AJ4" s="11" t="s">
        <v>274</v>
      </c>
      <c r="AK4" s="11" t="s">
        <v>275</v>
      </c>
      <c r="AL4" s="11" t="s">
        <v>273</v>
      </c>
      <c r="AM4" s="11" t="s">
        <v>274</v>
      </c>
      <c r="AN4" s="11" t="s">
        <v>275</v>
      </c>
      <c r="AO4" s="11" t="s">
        <v>273</v>
      </c>
      <c r="AP4" s="11" t="s">
        <v>274</v>
      </c>
      <c r="AQ4" s="11" t="s">
        <v>275</v>
      </c>
    </row>
    <row r="5" spans="1:43" ht="12.75" customHeight="1">
      <c r="A5" s="29">
        <v>1960</v>
      </c>
    </row>
    <row r="6" spans="1:43" ht="12.75" customHeight="1">
      <c r="A6" s="29">
        <v>1961</v>
      </c>
    </row>
    <row r="7" spans="1:43" ht="12.75" customHeight="1">
      <c r="A7" s="29">
        <v>1962</v>
      </c>
    </row>
    <row r="8" spans="1:43" ht="12.75" customHeight="1">
      <c r="A8" s="29">
        <v>1963</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row>
    <row r="9" spans="1:43" ht="12.75" customHeight="1">
      <c r="A9" s="29">
        <v>1964</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row>
    <row r="10" spans="1:43" ht="12.75" customHeight="1">
      <c r="A10" s="29">
        <v>1965</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row>
    <row r="11" spans="1:43" ht="12.75" customHeight="1">
      <c r="A11" s="29">
        <v>1966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row>
    <row r="12" spans="1:43" ht="12.75" customHeight="1">
      <c r="A12" s="29">
        <v>1967</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43">
        <v>0.26</v>
      </c>
      <c r="AJ12" s="43">
        <v>10.635</v>
      </c>
      <c r="AK12" s="43">
        <v>37.738</v>
      </c>
      <c r="AL12" s="13"/>
      <c r="AM12" s="13"/>
      <c r="AN12" s="13"/>
      <c r="AO12" s="13"/>
      <c r="AP12" s="13"/>
      <c r="AQ12" s="13"/>
    </row>
    <row r="13" spans="1:43" ht="12.75" customHeight="1">
      <c r="A13" s="29">
        <v>1968</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row>
    <row r="14" spans="1:43" ht="12.75" customHeight="1">
      <c r="A14" s="29">
        <v>1969</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43">
        <v>0.26700000000000002</v>
      </c>
      <c r="AM14" s="43">
        <v>5.4669999999999996</v>
      </c>
      <c r="AN14" s="43">
        <v>20.021999999999998</v>
      </c>
      <c r="AO14" s="13"/>
      <c r="AP14" s="13"/>
      <c r="AQ14" s="13"/>
    </row>
    <row r="15" spans="1:43" ht="12.75" customHeight="1">
      <c r="A15" s="29">
        <v>1970</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42">
        <f t="shared" ref="AL15:AN18" si="0">AL14*((AL$19/AL$14)^(1/5))</f>
        <v>0.26719970104608726</v>
      </c>
      <c r="AM15" s="42">
        <f t="shared" si="0"/>
        <v>6.0503173748141403</v>
      </c>
      <c r="AN15" s="42">
        <f t="shared" si="0"/>
        <v>19.704488132867809</v>
      </c>
      <c r="AO15" s="13"/>
      <c r="AP15" s="13"/>
      <c r="AQ15" s="13"/>
    </row>
    <row r="16" spans="1:43" ht="12.75" customHeight="1">
      <c r="A16" s="29">
        <v>1971</v>
      </c>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42">
        <f t="shared" si="0"/>
        <v>0.26739955145737232</v>
      </c>
      <c r="AM16" s="42">
        <f t="shared" si="0"/>
        <v>6.6958734838079152</v>
      </c>
      <c r="AN16" s="42">
        <f t="shared" si="0"/>
        <v>19.392011416358422</v>
      </c>
      <c r="AO16" s="13"/>
      <c r="AP16" s="13"/>
      <c r="AQ16" s="13"/>
    </row>
    <row r="17" spans="1:43" ht="12.75" customHeight="1">
      <c r="A17" s="29">
        <v>1972</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42">
        <f t="shared" si="0"/>
        <v>0.26759955134557195</v>
      </c>
      <c r="AM17" s="42">
        <f t="shared" si="0"/>
        <v>7.4103090687105029</v>
      </c>
      <c r="AN17" s="42">
        <f t="shared" si="0"/>
        <v>19.084490002301049</v>
      </c>
      <c r="AO17" s="13"/>
      <c r="AP17" s="13"/>
      <c r="AQ17" s="13"/>
    </row>
    <row r="18" spans="1:43" ht="12.75" customHeight="1">
      <c r="A18" s="29">
        <v>1973</v>
      </c>
      <c r="B18" s="13"/>
      <c r="C18" s="13"/>
      <c r="D18" s="13"/>
      <c r="E18" s="13"/>
      <c r="F18" s="13"/>
      <c r="G18" s="13"/>
      <c r="H18" s="13"/>
      <c r="I18" s="13"/>
      <c r="J18" s="13"/>
      <c r="K18" s="13"/>
      <c r="L18" s="13"/>
      <c r="M18" s="13"/>
      <c r="N18" s="13"/>
      <c r="O18" s="13"/>
      <c r="P18" s="13"/>
      <c r="Q18" s="13"/>
      <c r="R18" s="13"/>
      <c r="S18" s="13"/>
      <c r="T18" s="43">
        <v>0.27100000000000002</v>
      </c>
      <c r="U18" s="43">
        <v>6.75</v>
      </c>
      <c r="V18" s="43">
        <v>29.696999999999999</v>
      </c>
      <c r="W18" s="13"/>
      <c r="X18" s="13"/>
      <c r="Y18" s="13"/>
      <c r="Z18" s="13"/>
      <c r="AA18" s="13"/>
      <c r="AB18" s="13"/>
      <c r="AC18" s="13"/>
      <c r="AD18" s="13"/>
      <c r="AE18" s="13"/>
      <c r="AF18" s="13"/>
      <c r="AG18" s="13"/>
      <c r="AH18" s="13"/>
      <c r="AI18" s="13"/>
      <c r="AJ18" s="13"/>
      <c r="AK18" s="13"/>
      <c r="AL18" s="42">
        <f t="shared" si="0"/>
        <v>0.26779970082248655</v>
      </c>
      <c r="AM18" s="42">
        <f t="shared" si="0"/>
        <v>8.2009734243939914</v>
      </c>
      <c r="AN18" s="42">
        <f t="shared" si="0"/>
        <v>18.781845308769121</v>
      </c>
      <c r="AO18" s="13"/>
      <c r="AP18" s="13"/>
      <c r="AQ18" s="13"/>
    </row>
    <row r="19" spans="1:43" ht="12.75" customHeight="1">
      <c r="A19" s="29">
        <v>1974</v>
      </c>
      <c r="B19" s="13"/>
      <c r="C19" s="13"/>
      <c r="D19" s="13"/>
      <c r="E19" s="13"/>
      <c r="F19" s="13"/>
      <c r="G19" s="13"/>
      <c r="H19" s="13"/>
      <c r="I19" s="13"/>
      <c r="J19" s="13"/>
      <c r="K19" s="13"/>
      <c r="L19" s="13"/>
      <c r="M19" s="13"/>
      <c r="N19" s="13"/>
      <c r="O19" s="13"/>
      <c r="P19" s="13"/>
      <c r="Q19" s="13"/>
      <c r="R19" s="13"/>
      <c r="S19" s="13"/>
      <c r="T19" s="42">
        <f t="shared" ref="T19:V22" si="1">T18*((T$23/T$18)^(1/5))</f>
        <v>0.26938076530122068</v>
      </c>
      <c r="U19" s="42">
        <f t="shared" si="1"/>
        <v>6.7074673592630392</v>
      </c>
      <c r="V19" s="42">
        <f t="shared" si="1"/>
        <v>28.656382099489775</v>
      </c>
      <c r="W19" s="13"/>
      <c r="X19" s="13"/>
      <c r="Y19" s="13"/>
      <c r="Z19" s="13"/>
      <c r="AA19" s="13"/>
      <c r="AB19" s="13"/>
      <c r="AC19" s="13"/>
      <c r="AD19" s="13"/>
      <c r="AE19" s="13"/>
      <c r="AF19" s="13"/>
      <c r="AG19" s="13"/>
      <c r="AH19" s="13"/>
      <c r="AI19" s="13"/>
      <c r="AJ19" s="13"/>
      <c r="AK19" s="13"/>
      <c r="AL19" s="43">
        <v>0.26800000000000002</v>
      </c>
      <c r="AM19" s="43">
        <v>9.0760000000000005</v>
      </c>
      <c r="AN19" s="43">
        <v>18.484000000000002</v>
      </c>
      <c r="AO19" s="43">
        <v>0.316</v>
      </c>
      <c r="AP19" s="43">
        <v>15.491</v>
      </c>
      <c r="AQ19" s="43">
        <v>38.656999999999996</v>
      </c>
    </row>
    <row r="20" spans="1:43" ht="12.75" customHeight="1">
      <c r="A20" s="29">
        <v>1975</v>
      </c>
      <c r="B20" s="13"/>
      <c r="C20" s="13"/>
      <c r="D20" s="13"/>
      <c r="E20" s="13"/>
      <c r="F20" s="13"/>
      <c r="G20" s="13"/>
      <c r="H20" s="13"/>
      <c r="I20" s="13"/>
      <c r="J20" s="13"/>
      <c r="K20" s="13"/>
      <c r="L20" s="13"/>
      <c r="M20" s="13"/>
      <c r="N20" s="13"/>
      <c r="O20" s="13"/>
      <c r="P20" s="13"/>
      <c r="Q20" s="13"/>
      <c r="R20" s="13"/>
      <c r="S20" s="13"/>
      <c r="T20" s="42">
        <f t="shared" si="1"/>
        <v>0.26777120558771711</v>
      </c>
      <c r="U20" s="42">
        <f t="shared" si="1"/>
        <v>6.6652027223080133</v>
      </c>
      <c r="V20" s="42">
        <f t="shared" si="1"/>
        <v>27.652228677373405</v>
      </c>
      <c r="W20" s="13"/>
      <c r="X20" s="13"/>
      <c r="Y20" s="13"/>
      <c r="Z20" s="13"/>
      <c r="AA20" s="13"/>
      <c r="AB20" s="13"/>
      <c r="AC20" s="13"/>
      <c r="AD20" s="13"/>
      <c r="AE20" s="13"/>
      <c r="AF20" s="13"/>
      <c r="AG20" s="13"/>
      <c r="AH20" s="13"/>
      <c r="AI20" s="43">
        <v>0.215</v>
      </c>
      <c r="AJ20" s="43">
        <v>6.4820000000000002</v>
      </c>
      <c r="AK20" s="43">
        <v>30.353000000000002</v>
      </c>
      <c r="AL20" s="42">
        <f t="shared" ref="AL20:AQ23" si="2">AL19*POWER(AL$24/AL$19,1/4)</f>
        <v>0.26774964942319862</v>
      </c>
      <c r="AM20" s="42">
        <f t="shared" si="2"/>
        <v>9.0976722507825354</v>
      </c>
      <c r="AN20" s="42">
        <f t="shared" si="2"/>
        <v>19.900455220998005</v>
      </c>
      <c r="AO20" s="42">
        <f t="shared" si="2"/>
        <v>0.31448919975837836</v>
      </c>
      <c r="AP20" s="42">
        <f t="shared" si="2"/>
        <v>15.43444100046711</v>
      </c>
      <c r="AQ20" s="42">
        <f t="shared" si="2"/>
        <v>37.131841044793447</v>
      </c>
    </row>
    <row r="21" spans="1:43" ht="12.75" customHeight="1">
      <c r="A21" s="29">
        <v>1976</v>
      </c>
      <c r="B21" s="13"/>
      <c r="C21" s="13"/>
      <c r="D21" s="13"/>
      <c r="E21" s="13"/>
      <c r="F21" s="13"/>
      <c r="G21" s="13"/>
      <c r="H21" s="13"/>
      <c r="I21" s="13"/>
      <c r="J21" s="13"/>
      <c r="K21" s="13"/>
      <c r="L21" s="13"/>
      <c r="M21" s="13"/>
      <c r="N21" s="13"/>
      <c r="O21" s="13"/>
      <c r="P21" s="13"/>
      <c r="Q21" s="13"/>
      <c r="R21" s="13"/>
      <c r="S21" s="13"/>
      <c r="T21" s="42">
        <f t="shared" si="1"/>
        <v>0.266171263051106</v>
      </c>
      <c r="U21" s="42">
        <f t="shared" si="1"/>
        <v>6.623204400407726</v>
      </c>
      <c r="V21" s="42">
        <f t="shared" si="1"/>
        <v>26.683261975326836</v>
      </c>
      <c r="W21" s="13"/>
      <c r="X21" s="13"/>
      <c r="Y21" s="13"/>
      <c r="Z21" s="13"/>
      <c r="AA21" s="13"/>
      <c r="AB21" s="13"/>
      <c r="AC21" s="13"/>
      <c r="AD21" s="13"/>
      <c r="AE21" s="13"/>
      <c r="AF21" s="13"/>
      <c r="AG21" s="13"/>
      <c r="AH21" s="13"/>
      <c r="AI21" s="42">
        <f t="shared" ref="AI21:AK25" si="3">AI20*POWER(AI$26/AI$20,1/6)</f>
        <v>0.211889655214379</v>
      </c>
      <c r="AJ21" s="42">
        <f t="shared" si="3"/>
        <v>6.2718527571917946</v>
      </c>
      <c r="AK21" s="42">
        <f t="shared" si="3"/>
        <v>31.957687985895443</v>
      </c>
      <c r="AL21" s="42">
        <f t="shared" si="2"/>
        <v>0.26749953270987226</v>
      </c>
      <c r="AM21" s="42">
        <f t="shared" si="2"/>
        <v>9.1193962519456324</v>
      </c>
      <c r="AN21" s="42">
        <f t="shared" si="2"/>
        <v>21.425455421063987</v>
      </c>
      <c r="AO21" s="42">
        <f t="shared" si="2"/>
        <v>0.31298562267299118</v>
      </c>
      <c r="AP21" s="42">
        <f t="shared" si="2"/>
        <v>15.378088502801639</v>
      </c>
      <c r="AQ21" s="42">
        <f t="shared" si="2"/>
        <v>35.666855145919435</v>
      </c>
    </row>
    <row r="22" spans="1:43" ht="12.75" customHeight="1">
      <c r="A22" s="29">
        <v>1977</v>
      </c>
      <c r="B22" s="13"/>
      <c r="C22" s="13"/>
      <c r="D22" s="13"/>
      <c r="E22" s="13"/>
      <c r="F22" s="13"/>
      <c r="G22" s="13"/>
      <c r="H22" s="13"/>
      <c r="I22" s="13"/>
      <c r="J22" s="13"/>
      <c r="K22" s="13"/>
      <c r="L22" s="13"/>
      <c r="M22" s="13"/>
      <c r="N22" s="13"/>
      <c r="O22" s="13"/>
      <c r="P22" s="13"/>
      <c r="Q22" s="13"/>
      <c r="R22" s="13"/>
      <c r="S22" s="13"/>
      <c r="T22" s="42">
        <f t="shared" si="1"/>
        <v>0.26458088022841125</v>
      </c>
      <c r="U22" s="42">
        <f t="shared" si="1"/>
        <v>6.5814707154758745</v>
      </c>
      <c r="V22" s="42">
        <f t="shared" si="1"/>
        <v>25.748249009184502</v>
      </c>
      <c r="W22" s="13"/>
      <c r="X22" s="13"/>
      <c r="Y22" s="13"/>
      <c r="Z22" s="13"/>
      <c r="AA22" s="13"/>
      <c r="AB22" s="13"/>
      <c r="AC22" s="13"/>
      <c r="AD22" s="13"/>
      <c r="AE22" s="13"/>
      <c r="AF22" s="13"/>
      <c r="AG22" s="13"/>
      <c r="AH22" s="13"/>
      <c r="AI22" s="42">
        <f t="shared" si="3"/>
        <v>0.20882430691566703</v>
      </c>
      <c r="AJ22" s="42">
        <f t="shared" si="3"/>
        <v>6.0685185140225721</v>
      </c>
      <c r="AK22" s="42">
        <f t="shared" si="3"/>
        <v>33.647211853979705</v>
      </c>
      <c r="AL22" s="42">
        <f t="shared" si="2"/>
        <v>0.26724964964155873</v>
      </c>
      <c r="AM22" s="42">
        <f t="shared" si="2"/>
        <v>9.1411721270621449</v>
      </c>
      <c r="AN22" s="42">
        <f t="shared" si="2"/>
        <v>23.067318556393246</v>
      </c>
      <c r="AO22" s="42">
        <f t="shared" si="2"/>
        <v>0.31148923420983149</v>
      </c>
      <c r="AP22" s="42">
        <f t="shared" si="2"/>
        <v>15.321941753047158</v>
      </c>
      <c r="AQ22" s="42">
        <f t="shared" si="2"/>
        <v>34.25966825790811</v>
      </c>
    </row>
    <row r="23" spans="1:43" ht="12.75" customHeight="1">
      <c r="A23" s="29">
        <v>1978</v>
      </c>
      <c r="B23" s="13"/>
      <c r="C23" s="13"/>
      <c r="D23" s="13"/>
      <c r="E23" s="13"/>
      <c r="F23" s="13"/>
      <c r="G23" s="13"/>
      <c r="H23" s="13"/>
      <c r="I23" s="13"/>
      <c r="J23" s="13"/>
      <c r="K23" s="13"/>
      <c r="L23" s="13"/>
      <c r="M23" s="13"/>
      <c r="N23" s="13"/>
      <c r="O23" s="13"/>
      <c r="P23" s="13"/>
      <c r="Q23" s="43">
        <v>0.312</v>
      </c>
      <c r="R23" s="43">
        <v>10.439</v>
      </c>
      <c r="S23" s="43">
        <v>36.982999999999997</v>
      </c>
      <c r="T23" s="43">
        <v>0.26300000000000001</v>
      </c>
      <c r="U23" s="43">
        <v>6.54</v>
      </c>
      <c r="V23" s="43">
        <v>24.846</v>
      </c>
      <c r="W23" s="13"/>
      <c r="X23" s="13"/>
      <c r="Y23" s="13"/>
      <c r="Z23" s="13"/>
      <c r="AA23" s="13"/>
      <c r="AB23" s="13"/>
      <c r="AC23" s="13"/>
      <c r="AD23" s="13"/>
      <c r="AE23" s="13"/>
      <c r="AF23" s="13"/>
      <c r="AG23" s="13"/>
      <c r="AH23" s="13"/>
      <c r="AI23" s="42">
        <f t="shared" si="3"/>
        <v>0.20580330415229001</v>
      </c>
      <c r="AJ23" s="42">
        <f t="shared" si="3"/>
        <v>5.8717763922002346</v>
      </c>
      <c r="AK23" s="42">
        <f t="shared" si="3"/>
        <v>35.426056667374098</v>
      </c>
      <c r="AL23" s="42">
        <f t="shared" si="2"/>
        <v>0.26700000000000002</v>
      </c>
      <c r="AM23" s="42">
        <f t="shared" si="2"/>
        <v>9.1630000000000038</v>
      </c>
      <c r="AN23" s="42">
        <f t="shared" si="2"/>
        <v>24.835000000000004</v>
      </c>
      <c r="AO23" s="42">
        <f t="shared" si="2"/>
        <v>0.31</v>
      </c>
      <c r="AP23" s="42">
        <f t="shared" si="2"/>
        <v>15.265999999999998</v>
      </c>
      <c r="AQ23" s="42">
        <f t="shared" si="2"/>
        <v>32.907999999999994</v>
      </c>
    </row>
    <row r="24" spans="1:43" ht="12.75" customHeight="1">
      <c r="A24" s="29">
        <v>1979</v>
      </c>
      <c r="B24" s="13"/>
      <c r="C24" s="13"/>
      <c r="D24" s="13"/>
      <c r="E24" s="13"/>
      <c r="F24" s="13"/>
      <c r="G24" s="13"/>
      <c r="H24" s="13"/>
      <c r="I24" s="13"/>
      <c r="J24" s="13"/>
      <c r="K24" s="13"/>
      <c r="L24" s="13"/>
      <c r="M24" s="13"/>
      <c r="N24" s="13"/>
      <c r="O24" s="13"/>
      <c r="P24" s="13"/>
      <c r="Q24" s="42">
        <f t="shared" ref="Q24:S28" si="4">Q23*((Q$29/Q$23)^(1/6))</f>
        <v>0.31619010762052696</v>
      </c>
      <c r="R24" s="42">
        <f t="shared" si="4"/>
        <v>10.609547263033621</v>
      </c>
      <c r="S24" s="42">
        <f t="shared" si="4"/>
        <v>39.276587527793851</v>
      </c>
      <c r="T24" s="42">
        <f t="shared" ref="T24:V25" si="5">T23*((T$26/T$23)^(1/3))</f>
        <v>0.25650772040847625</v>
      </c>
      <c r="U24" s="42">
        <f t="shared" si="5"/>
        <v>6.0973873968252974</v>
      </c>
      <c r="V24" s="42">
        <f t="shared" si="5"/>
        <v>25.259738792649138</v>
      </c>
      <c r="W24" s="13"/>
      <c r="X24" s="13"/>
      <c r="Y24" s="13"/>
      <c r="Z24" s="13"/>
      <c r="AA24" s="13"/>
      <c r="AB24" s="13"/>
      <c r="AC24" s="43">
        <v>0.224</v>
      </c>
      <c r="AD24" s="43">
        <v>4.9009999999999998</v>
      </c>
      <c r="AE24" s="43">
        <v>51.591999999999999</v>
      </c>
      <c r="AF24" s="13"/>
      <c r="AG24" s="13"/>
      <c r="AH24" s="13"/>
      <c r="AI24" s="42">
        <f t="shared" si="3"/>
        <v>0.20282600538980794</v>
      </c>
      <c r="AJ24" s="42">
        <f t="shared" si="3"/>
        <v>5.6814126743342683</v>
      </c>
      <c r="AK24" s="42">
        <f t="shared" si="3"/>
        <v>37.298944603386559</v>
      </c>
      <c r="AL24" s="43">
        <v>0.26700000000000002</v>
      </c>
      <c r="AM24" s="43">
        <v>9.1630000000000003</v>
      </c>
      <c r="AN24" s="43">
        <v>24.835000000000001</v>
      </c>
      <c r="AO24" s="43">
        <v>0.31</v>
      </c>
      <c r="AP24" s="43">
        <v>15.266</v>
      </c>
      <c r="AQ24" s="43">
        <v>32.908000000000001</v>
      </c>
    </row>
    <row r="25" spans="1:43" ht="12.75" customHeight="1">
      <c r="A25" s="29">
        <v>1980</v>
      </c>
      <c r="B25" s="42">
        <f>B26</f>
        <v>0.28100000000000003</v>
      </c>
      <c r="C25" s="42">
        <f>C26</f>
        <v>11.285</v>
      </c>
      <c r="D25" s="42">
        <f>D26</f>
        <v>28.021999999999998</v>
      </c>
      <c r="E25" s="42">
        <f>E26</f>
        <v>0.22700000000000001</v>
      </c>
      <c r="F25" s="42">
        <f t="shared" ref="E25:G28" si="6">F26</f>
        <v>4.4610000000000003</v>
      </c>
      <c r="G25" s="42">
        <f t="shared" si="6"/>
        <v>31.52</v>
      </c>
      <c r="H25" s="13">
        <v>0.28599999999999998</v>
      </c>
      <c r="I25" s="13">
        <v>12.7</v>
      </c>
      <c r="J25" s="13">
        <v>31.5</v>
      </c>
      <c r="K25" s="42">
        <f t="shared" ref="K25:P31" si="7">K26</f>
        <v>0.255</v>
      </c>
      <c r="L25" s="42">
        <f t="shared" si="7"/>
        <v>10.135</v>
      </c>
      <c r="M25" s="42">
        <f t="shared" si="7"/>
        <v>33.484999999999999</v>
      </c>
      <c r="N25" s="42">
        <f t="shared" si="7"/>
        <v>0.20699999999999999</v>
      </c>
      <c r="O25" s="42">
        <f t="shared" si="7"/>
        <v>5.306</v>
      </c>
      <c r="P25" s="42">
        <f t="shared" si="7"/>
        <v>24.606000000000002</v>
      </c>
      <c r="Q25" s="42">
        <f t="shared" si="4"/>
        <v>0.32043648768295008</v>
      </c>
      <c r="R25" s="42">
        <f t="shared" si="4"/>
        <v>10.782880843619521</v>
      </c>
      <c r="S25" s="42">
        <f t="shared" si="4"/>
        <v>41.71241726816244</v>
      </c>
      <c r="T25" s="42">
        <f t="shared" si="5"/>
        <v>0.25017570581427007</v>
      </c>
      <c r="U25" s="42">
        <f t="shared" si="5"/>
        <v>5.6847298267529016</v>
      </c>
      <c r="V25" s="42">
        <f t="shared" si="5"/>
        <v>25.680367216971092</v>
      </c>
      <c r="W25" s="42">
        <f t="shared" ref="W25:W29" si="8">W26</f>
        <v>0.30599999999999999</v>
      </c>
      <c r="X25" s="42">
        <f t="shared" ref="X25:AB27" si="9">X26</f>
        <v>10.361000000000001</v>
      </c>
      <c r="Y25" s="42">
        <f t="shared" si="9"/>
        <v>26.129000000000001</v>
      </c>
      <c r="Z25" s="42">
        <f t="shared" si="9"/>
        <v>0.252</v>
      </c>
      <c r="AA25" s="42">
        <f t="shared" si="9"/>
        <v>6.2640000000000002</v>
      </c>
      <c r="AB25" s="42">
        <f t="shared" si="9"/>
        <v>40.671999999999997</v>
      </c>
      <c r="AC25" s="42">
        <f t="shared" ref="AC25:AE30" si="10">AC24*((AC$31/AC$24)^(1/7))</f>
        <v>0.22540197113961113</v>
      </c>
      <c r="AD25" s="42">
        <f t="shared" si="10"/>
        <v>5.1813264978602627</v>
      </c>
      <c r="AE25" s="42">
        <f t="shared" si="10"/>
        <v>45.950200324172549</v>
      </c>
      <c r="AF25" s="43">
        <v>0.318</v>
      </c>
      <c r="AG25" s="43">
        <v>12.148</v>
      </c>
      <c r="AH25" s="43">
        <v>28.693000000000001</v>
      </c>
      <c r="AI25" s="42">
        <f t="shared" si="3"/>
        <v>0.19989177837467992</v>
      </c>
      <c r="AJ25" s="42">
        <f t="shared" si="3"/>
        <v>5.4972205717784304</v>
      </c>
      <c r="AK25" s="42">
        <f t="shared" si="3"/>
        <v>39.270847489151855</v>
      </c>
      <c r="AL25" s="42">
        <f t="shared" ref="AL25:AQ30" si="11">AL24*POWER(AL$31/AL$24,1/7)</f>
        <v>0.27186831751154172</v>
      </c>
      <c r="AM25" s="42">
        <f t="shared" si="11"/>
        <v>9.1476372291855554</v>
      </c>
      <c r="AN25" s="42">
        <f t="shared" si="11"/>
        <v>27.175111957399427</v>
      </c>
      <c r="AO25" s="42">
        <f t="shared" si="11"/>
        <v>0.31411792919040954</v>
      </c>
      <c r="AP25" s="42">
        <f t="shared" si="11"/>
        <v>15.633014411220163</v>
      </c>
      <c r="AQ25" s="42">
        <f t="shared" si="11"/>
        <v>33.242483335411727</v>
      </c>
    </row>
    <row r="26" spans="1:43" ht="12.75" customHeight="1">
      <c r="A26" s="29">
        <v>1981</v>
      </c>
      <c r="B26" s="43">
        <v>0.28100000000000003</v>
      </c>
      <c r="C26" s="43">
        <v>11.285</v>
      </c>
      <c r="D26" s="43">
        <v>28.021999999999998</v>
      </c>
      <c r="E26" s="42">
        <f>E27</f>
        <v>0.22700000000000001</v>
      </c>
      <c r="F26" s="42">
        <f t="shared" si="6"/>
        <v>4.4610000000000003</v>
      </c>
      <c r="G26" s="42">
        <f t="shared" si="6"/>
        <v>31.52</v>
      </c>
      <c r="H26" s="13">
        <v>0.28499999999999998</v>
      </c>
      <c r="I26" s="13">
        <v>12</v>
      </c>
      <c r="J26" s="13">
        <v>30.6</v>
      </c>
      <c r="K26" s="42">
        <f t="shared" si="7"/>
        <v>0.255</v>
      </c>
      <c r="L26" s="42">
        <f t="shared" si="7"/>
        <v>10.135</v>
      </c>
      <c r="M26" s="42">
        <f t="shared" si="7"/>
        <v>33.484999999999999</v>
      </c>
      <c r="N26" s="42">
        <f t="shared" si="7"/>
        <v>0.20699999999999999</v>
      </c>
      <c r="O26" s="42">
        <f t="shared" si="7"/>
        <v>5.306</v>
      </c>
      <c r="P26" s="42">
        <f t="shared" si="7"/>
        <v>24.606000000000002</v>
      </c>
      <c r="Q26" s="42">
        <f t="shared" si="4"/>
        <v>0.32473989591671681</v>
      </c>
      <c r="R26" s="42">
        <f t="shared" si="4"/>
        <v>10.959046263247547</v>
      </c>
      <c r="S26" s="42">
        <f t="shared" si="4"/>
        <v>44.299310705698339</v>
      </c>
      <c r="T26" s="43">
        <v>0.24399999999999999</v>
      </c>
      <c r="U26" s="43">
        <v>5.3</v>
      </c>
      <c r="V26" s="43">
        <v>26.108000000000001</v>
      </c>
      <c r="W26" s="42">
        <f t="shared" si="8"/>
        <v>0.30599999999999999</v>
      </c>
      <c r="X26" s="42">
        <f t="shared" si="9"/>
        <v>10.361000000000001</v>
      </c>
      <c r="Y26" s="42">
        <f t="shared" si="9"/>
        <v>26.129000000000001</v>
      </c>
      <c r="Z26" s="42">
        <f t="shared" si="9"/>
        <v>0.252</v>
      </c>
      <c r="AA26" s="42">
        <f t="shared" si="9"/>
        <v>6.2640000000000002</v>
      </c>
      <c r="AB26" s="42">
        <f t="shared" si="9"/>
        <v>40.671999999999997</v>
      </c>
      <c r="AC26" s="42">
        <f t="shared" si="10"/>
        <v>0.22681271693581292</v>
      </c>
      <c r="AD26" s="42">
        <f t="shared" si="10"/>
        <v>5.4776870592591091</v>
      </c>
      <c r="AE26" s="42">
        <f t="shared" si="10"/>
        <v>40.925354896720172</v>
      </c>
      <c r="AF26" s="42">
        <f t="shared" ref="AF26:AH29" si="12">AF25*POWER(AF$30/AF$25,1/5)</f>
        <v>0.31719594419415503</v>
      </c>
      <c r="AG26" s="42">
        <f t="shared" si="12"/>
        <v>11.808328568964292</v>
      </c>
      <c r="AH26" s="42">
        <f t="shared" si="12"/>
        <v>28.628308952923391</v>
      </c>
      <c r="AI26" s="43">
        <v>0.19700000000000001</v>
      </c>
      <c r="AJ26" s="43">
        <v>5.319</v>
      </c>
      <c r="AK26" s="43">
        <v>41.347000000000001</v>
      </c>
      <c r="AL26" s="42">
        <f t="shared" si="11"/>
        <v>0.2768254009983388</v>
      </c>
      <c r="AM26" s="42">
        <f t="shared" si="11"/>
        <v>9.132300215735194</v>
      </c>
      <c r="AN26" s="42">
        <f t="shared" si="11"/>
        <v>29.735724175445672</v>
      </c>
      <c r="AO26" s="42">
        <f t="shared" si="11"/>
        <v>0.3182905594802295</v>
      </c>
      <c r="AP26" s="42">
        <f t="shared" si="11"/>
        <v>16.008852324211798</v>
      </c>
      <c r="AQ26" s="42">
        <f t="shared" si="11"/>
        <v>33.580366424733391</v>
      </c>
    </row>
    <row r="27" spans="1:43" ht="12.75" customHeight="1">
      <c r="A27" s="29">
        <v>1982</v>
      </c>
      <c r="B27" s="42">
        <f t="shared" ref="B27:D29" si="13">B26*POWER(B$30/B$26, 1/4)</f>
        <v>0.28371052851586465</v>
      </c>
      <c r="C27" s="42">
        <f t="shared" si="13"/>
        <v>11.402162734039447</v>
      </c>
      <c r="D27" s="42">
        <f t="shared" si="13"/>
        <v>27.854758751221144</v>
      </c>
      <c r="E27" s="42">
        <f t="shared" si="6"/>
        <v>0.22700000000000001</v>
      </c>
      <c r="F27" s="42">
        <f t="shared" si="6"/>
        <v>4.4610000000000003</v>
      </c>
      <c r="G27" s="42">
        <f t="shared" si="6"/>
        <v>31.52</v>
      </c>
      <c r="H27" s="13">
        <v>0.28799999999999998</v>
      </c>
      <c r="I27" s="13">
        <v>12.2</v>
      </c>
      <c r="J27" s="13">
        <v>30.2</v>
      </c>
      <c r="K27" s="42">
        <f t="shared" si="7"/>
        <v>0.255</v>
      </c>
      <c r="L27" s="42">
        <f t="shared" si="7"/>
        <v>10.135</v>
      </c>
      <c r="M27" s="42">
        <f t="shared" si="7"/>
        <v>33.484999999999999</v>
      </c>
      <c r="N27" s="42">
        <f t="shared" si="7"/>
        <v>0.20699999999999999</v>
      </c>
      <c r="O27" s="42">
        <f t="shared" si="7"/>
        <v>5.306</v>
      </c>
      <c r="P27" s="42">
        <f t="shared" si="7"/>
        <v>24.606000000000002</v>
      </c>
      <c r="Q27" s="42">
        <f t="shared" si="4"/>
        <v>0.3291010982005943</v>
      </c>
      <c r="R27" s="42">
        <f t="shared" si="4"/>
        <v>11.138089787115321</v>
      </c>
      <c r="S27" s="42">
        <f t="shared" si="4"/>
        <v>47.046636410061275</v>
      </c>
      <c r="T27" s="42">
        <f>T26*((T$28/T$26)^(1/2))</f>
        <v>0.25187298386289864</v>
      </c>
      <c r="U27" s="42">
        <f>U26*((U$28/U$26)^(1/2))</f>
        <v>5.9318378265087448</v>
      </c>
      <c r="V27" s="42">
        <f>V26*((V$28/V$26)^(1/2))</f>
        <v>24.400139999598363</v>
      </c>
      <c r="W27" s="42">
        <f t="shared" si="8"/>
        <v>0.30599999999999999</v>
      </c>
      <c r="X27" s="42">
        <f t="shared" si="9"/>
        <v>10.361000000000001</v>
      </c>
      <c r="Y27" s="42">
        <f t="shared" si="9"/>
        <v>26.129000000000001</v>
      </c>
      <c r="Z27" s="42">
        <f t="shared" si="9"/>
        <v>0.252</v>
      </c>
      <c r="AA27" s="42">
        <f t="shared" si="9"/>
        <v>6.2640000000000002</v>
      </c>
      <c r="AB27" s="42">
        <f t="shared" si="9"/>
        <v>40.671999999999997</v>
      </c>
      <c r="AC27" s="42">
        <f t="shared" si="10"/>
        <v>0.22823229230742365</v>
      </c>
      <c r="AD27" s="42">
        <f t="shared" si="10"/>
        <v>5.7909987976179318</v>
      </c>
      <c r="AE27" s="42">
        <f t="shared" si="10"/>
        <v>36.449997205809971</v>
      </c>
      <c r="AF27" s="42">
        <f t="shared" si="12"/>
        <v>0.31639392142522488</v>
      </c>
      <c r="AG27" s="42">
        <f t="shared" si="12"/>
        <v>11.478154724449974</v>
      </c>
      <c r="AH27" s="42">
        <f t="shared" si="12"/>
        <v>28.563763757851515</v>
      </c>
      <c r="AI27" s="42">
        <f t="shared" ref="AI27:AK31" si="14">AI26*POWER(AI$32/AI$26,1/6)</f>
        <v>0.19942418779610416</v>
      </c>
      <c r="AJ27" s="42">
        <f t="shared" si="14"/>
        <v>5.5273357902495865</v>
      </c>
      <c r="AK27" s="42">
        <f t="shared" si="14"/>
        <v>41.455617491544324</v>
      </c>
      <c r="AL27" s="42">
        <f t="shared" si="11"/>
        <v>0.28187286896582858</v>
      </c>
      <c r="AM27" s="42">
        <f t="shared" si="11"/>
        <v>9.11698891646388</v>
      </c>
      <c r="AN27" s="42">
        <f t="shared" si="11"/>
        <v>32.53761359380249</v>
      </c>
      <c r="AO27" s="42">
        <f t="shared" si="11"/>
        <v>0.32251861749931154</v>
      </c>
      <c r="AP27" s="42">
        <f t="shared" si="11"/>
        <v>16.393725867384937</v>
      </c>
      <c r="AQ27" s="42">
        <f t="shared" si="11"/>
        <v>33.921683823727342</v>
      </c>
    </row>
    <row r="28" spans="1:43" ht="12.75" customHeight="1">
      <c r="A28" s="29">
        <v>1983</v>
      </c>
      <c r="B28" s="42">
        <f t="shared" si="13"/>
        <v>0.28644720281406133</v>
      </c>
      <c r="C28" s="42">
        <f t="shared" si="13"/>
        <v>11.520541870936455</v>
      </c>
      <c r="D28" s="42">
        <f t="shared" si="13"/>
        <v>27.688515633742451</v>
      </c>
      <c r="E28" s="42">
        <f t="shared" si="6"/>
        <v>0.22700000000000001</v>
      </c>
      <c r="F28" s="42">
        <f t="shared" si="6"/>
        <v>4.4610000000000003</v>
      </c>
      <c r="G28" s="42">
        <f t="shared" si="6"/>
        <v>31.52</v>
      </c>
      <c r="H28" s="13">
        <v>0.29599999999999999</v>
      </c>
      <c r="I28" s="13">
        <v>12.9</v>
      </c>
      <c r="J28" s="13">
        <v>29.3</v>
      </c>
      <c r="K28" s="42">
        <f t="shared" si="7"/>
        <v>0.255</v>
      </c>
      <c r="L28" s="42">
        <f t="shared" si="7"/>
        <v>10.135</v>
      </c>
      <c r="M28" s="42">
        <f t="shared" si="7"/>
        <v>33.484999999999999</v>
      </c>
      <c r="N28" s="42">
        <f t="shared" si="7"/>
        <v>0.20699999999999999</v>
      </c>
      <c r="O28" s="42">
        <f t="shared" si="7"/>
        <v>5.306</v>
      </c>
      <c r="P28" s="42">
        <f t="shared" si="7"/>
        <v>24.606000000000002</v>
      </c>
      <c r="Q28" s="42">
        <f t="shared" si="4"/>
        <v>0.33352087069897285</v>
      </c>
      <c r="R28" s="42">
        <f t="shared" si="4"/>
        <v>11.320058436278577</v>
      </c>
      <c r="S28" s="42">
        <f t="shared" si="4"/>
        <v>49.964343964742305</v>
      </c>
      <c r="T28" s="43">
        <v>0.26</v>
      </c>
      <c r="U28" s="43">
        <v>6.6390000000000002</v>
      </c>
      <c r="V28" s="43">
        <v>22.803999999999998</v>
      </c>
      <c r="W28" s="42">
        <f t="shared" si="8"/>
        <v>0.30599999999999999</v>
      </c>
      <c r="X28" s="42">
        <f t="shared" ref="X28:Y30" si="15">X29</f>
        <v>10.361000000000001</v>
      </c>
      <c r="Y28" s="42">
        <f t="shared" si="15"/>
        <v>26.129000000000001</v>
      </c>
      <c r="Z28" s="43">
        <v>0.252</v>
      </c>
      <c r="AA28" s="43">
        <v>6.2640000000000002</v>
      </c>
      <c r="AB28" s="43">
        <v>40.671999999999997</v>
      </c>
      <c r="AC28" s="42">
        <f t="shared" si="10"/>
        <v>0.2296607525169875</v>
      </c>
      <c r="AD28" s="42">
        <f t="shared" si="10"/>
        <v>6.1222312832431571</v>
      </c>
      <c r="AE28" s="42">
        <f t="shared" si="10"/>
        <v>32.464038483146574</v>
      </c>
      <c r="AF28" s="42">
        <f t="shared" si="12"/>
        <v>0.31559392655272167</v>
      </c>
      <c r="AG28" s="42">
        <f t="shared" si="12"/>
        <v>11.15721290349976</v>
      </c>
      <c r="AH28" s="42">
        <f t="shared" si="12"/>
        <v>28.499364085947413</v>
      </c>
      <c r="AI28" s="42">
        <f t="shared" si="14"/>
        <v>0.20187820648799909</v>
      </c>
      <c r="AJ28" s="42">
        <f t="shared" si="14"/>
        <v>5.7438317236649787</v>
      </c>
      <c r="AK28" s="42">
        <f t="shared" si="14"/>
        <v>41.564520318408483</v>
      </c>
      <c r="AL28" s="42">
        <f t="shared" si="11"/>
        <v>0.28701236943030367</v>
      </c>
      <c r="AM28" s="42">
        <f t="shared" si="11"/>
        <v>9.1017032882589834</v>
      </c>
      <c r="AN28" s="42">
        <f t="shared" si="11"/>
        <v>35.603514887786758</v>
      </c>
      <c r="AO28" s="42">
        <f t="shared" si="11"/>
        <v>0.32680283952979849</v>
      </c>
      <c r="AP28" s="42">
        <f t="shared" si="11"/>
        <v>16.787852268991319</v>
      </c>
      <c r="AQ28" s="42">
        <f t="shared" si="11"/>
        <v>34.266470439387433</v>
      </c>
    </row>
    <row r="29" spans="1:43" ht="12.75" customHeight="1">
      <c r="A29" s="29">
        <v>1984</v>
      </c>
      <c r="B29" s="42">
        <f t="shared" si="13"/>
        <v>0.28921027509704056</v>
      </c>
      <c r="C29" s="42">
        <f t="shared" si="13"/>
        <v>11.640150039586418</v>
      </c>
      <c r="D29" s="42">
        <f t="shared" si="13"/>
        <v>27.523264690504284</v>
      </c>
      <c r="E29" s="42">
        <f>E30</f>
        <v>0.22700000000000001</v>
      </c>
      <c r="F29" s="42">
        <f>F30</f>
        <v>4.4610000000000003</v>
      </c>
      <c r="G29" s="42">
        <f>G30</f>
        <v>31.52</v>
      </c>
      <c r="H29" s="13">
        <v>0.29299999999999998</v>
      </c>
      <c r="I29" s="13">
        <v>13</v>
      </c>
      <c r="J29" s="13">
        <v>31.1</v>
      </c>
      <c r="K29" s="42">
        <f t="shared" si="7"/>
        <v>0.255</v>
      </c>
      <c r="L29" s="42">
        <f t="shared" si="7"/>
        <v>10.135</v>
      </c>
      <c r="M29" s="42">
        <f t="shared" si="7"/>
        <v>33.484999999999999</v>
      </c>
      <c r="N29" s="42">
        <f t="shared" si="7"/>
        <v>0.20699999999999999</v>
      </c>
      <c r="O29" s="42">
        <f t="shared" si="7"/>
        <v>5.306</v>
      </c>
      <c r="P29" s="42">
        <f t="shared" si="7"/>
        <v>24.606000000000002</v>
      </c>
      <c r="Q29" s="43">
        <v>0.33800000000000002</v>
      </c>
      <c r="R29" s="43">
        <v>11.505000000000001</v>
      </c>
      <c r="S29" s="43">
        <v>53.063000000000002</v>
      </c>
      <c r="T29" s="43">
        <v>0.26500000000000001</v>
      </c>
      <c r="U29" s="43">
        <v>7.7489999999999997</v>
      </c>
      <c r="V29" s="43">
        <v>26.018999999999998</v>
      </c>
      <c r="W29" s="42">
        <f t="shared" si="8"/>
        <v>0.30599999999999999</v>
      </c>
      <c r="X29" s="42">
        <f t="shared" si="15"/>
        <v>10.361000000000001</v>
      </c>
      <c r="Y29" s="42">
        <f t="shared" si="15"/>
        <v>26.129000000000001</v>
      </c>
      <c r="Z29" s="42">
        <f t="shared" ref="Z29:AB31" si="16">Z28*((Z$32/Z$28)^(1/4))</f>
        <v>0.24790107287604538</v>
      </c>
      <c r="AA29" s="42">
        <f t="shared" si="16"/>
        <v>5.5613729436858108</v>
      </c>
      <c r="AB29" s="42">
        <f t="shared" si="16"/>
        <v>41.984581729242258</v>
      </c>
      <c r="AC29" s="42">
        <f t="shared" si="10"/>
        <v>0.23109815317292587</v>
      </c>
      <c r="AD29" s="42">
        <f t="shared" si="10"/>
        <v>6.4724095437455231</v>
      </c>
      <c r="AE29" s="42">
        <f t="shared" si="10"/>
        <v>28.913960917045895</v>
      </c>
      <c r="AF29" s="42">
        <f t="shared" si="12"/>
        <v>0.3147959544491552</v>
      </c>
      <c r="AG29" s="42">
        <f t="shared" si="12"/>
        <v>10.845244968588514</v>
      </c>
      <c r="AH29" s="42">
        <f t="shared" si="12"/>
        <v>28.435109609115521</v>
      </c>
      <c r="AI29" s="42">
        <f t="shared" si="14"/>
        <v>0.20436242316042347</v>
      </c>
      <c r="AJ29" s="42">
        <f t="shared" si="14"/>
        <v>5.9688074185719895</v>
      </c>
      <c r="AK29" s="42">
        <f t="shared" si="14"/>
        <v>41.673709230160938</v>
      </c>
      <c r="AL29" s="42">
        <f t="shared" si="11"/>
        <v>0.29224558045699517</v>
      </c>
      <c r="AM29" s="42">
        <f t="shared" si="11"/>
        <v>9.0864432880801562</v>
      </c>
      <c r="AN29" s="42">
        <f t="shared" si="11"/>
        <v>38.958304938697097</v>
      </c>
      <c r="AO29" s="42">
        <f t="shared" si="11"/>
        <v>0.331143971634342</v>
      </c>
      <c r="AP29" s="42">
        <f t="shared" si="11"/>
        <v>17.191453979731193</v>
      </c>
      <c r="AQ29" s="42">
        <f t="shared" si="11"/>
        <v>34.614761533509032</v>
      </c>
    </row>
    <row r="30" spans="1:43" ht="12.75" customHeight="1">
      <c r="A30" s="29">
        <v>1985</v>
      </c>
      <c r="B30" s="43">
        <v>0.29199999999999998</v>
      </c>
      <c r="C30" s="43">
        <v>11.760999999999999</v>
      </c>
      <c r="D30" s="43">
        <v>27.359000000000002</v>
      </c>
      <c r="E30" s="43">
        <v>0.22700000000000001</v>
      </c>
      <c r="F30" s="43">
        <v>4.4610000000000003</v>
      </c>
      <c r="G30" s="43">
        <v>31.52</v>
      </c>
      <c r="H30" s="13">
        <v>0.28999999999999998</v>
      </c>
      <c r="I30" s="13">
        <v>12.1</v>
      </c>
      <c r="J30" s="13">
        <v>30.3</v>
      </c>
      <c r="K30" s="42">
        <f t="shared" si="7"/>
        <v>0.255</v>
      </c>
      <c r="L30" s="42">
        <f t="shared" si="7"/>
        <v>10.135</v>
      </c>
      <c r="M30" s="42">
        <f t="shared" si="7"/>
        <v>33.484999999999999</v>
      </c>
      <c r="N30" s="42">
        <f t="shared" si="7"/>
        <v>0.20699999999999999</v>
      </c>
      <c r="O30" s="42">
        <f t="shared" si="7"/>
        <v>5.306</v>
      </c>
      <c r="P30" s="42">
        <f t="shared" si="7"/>
        <v>24.606000000000002</v>
      </c>
      <c r="Q30" s="42">
        <f>Q29*((Q$34/Q$29)^(1/5))</f>
        <v>0.32712199003466941</v>
      </c>
      <c r="R30" s="42">
        <f t="shared" ref="R30:V33" si="17">R29*((R$34/R$29)^(1/5))</f>
        <v>10.936041124861646</v>
      </c>
      <c r="S30" s="42">
        <f t="shared" si="17"/>
        <v>50.181609392098487</v>
      </c>
      <c r="T30" s="42">
        <f t="shared" si="17"/>
        <v>0.26358496867679215</v>
      </c>
      <c r="U30" s="42">
        <f t="shared" si="17"/>
        <v>7.2657750609909941</v>
      </c>
      <c r="V30" s="42">
        <f t="shared" si="17"/>
        <v>26.524937812311759</v>
      </c>
      <c r="W30" s="42">
        <f>W31</f>
        <v>0.30599999999999999</v>
      </c>
      <c r="X30" s="42">
        <f t="shared" si="15"/>
        <v>10.361000000000001</v>
      </c>
      <c r="Y30" s="42">
        <f t="shared" si="15"/>
        <v>26.129000000000001</v>
      </c>
      <c r="Z30" s="42">
        <f t="shared" si="16"/>
        <v>0.24386881719481887</v>
      </c>
      <c r="AA30" s="42">
        <f t="shared" si="16"/>
        <v>4.937558911040961</v>
      </c>
      <c r="AB30" s="42">
        <f t="shared" si="16"/>
        <v>43.339523578368976</v>
      </c>
      <c r="AC30" s="42">
        <f t="shared" si="10"/>
        <v>0.23254455023170212</v>
      </c>
      <c r="AD30" s="42">
        <f t="shared" si="10"/>
        <v>6.8426172360767872</v>
      </c>
      <c r="AE30" s="42">
        <f t="shared" si="10"/>
        <v>25.752099091013232</v>
      </c>
      <c r="AF30" s="43">
        <v>0.314</v>
      </c>
      <c r="AG30" s="43">
        <v>10.542</v>
      </c>
      <c r="AH30" s="43">
        <v>28.370999999999999</v>
      </c>
      <c r="AI30" s="42">
        <f t="shared" si="14"/>
        <v>0.20687720941528526</v>
      </c>
      <c r="AJ30" s="42">
        <f t="shared" si="14"/>
        <v>6.2025950121790192</v>
      </c>
      <c r="AK30" s="42">
        <f t="shared" si="14"/>
        <v>41.783184978339222</v>
      </c>
      <c r="AL30" s="42">
        <f t="shared" si="11"/>
        <v>0.29757421070796697</v>
      </c>
      <c r="AM30" s="42">
        <f t="shared" si="11"/>
        <v>9.0712088729592111</v>
      </c>
      <c r="AN30" s="42">
        <f t="shared" si="11"/>
        <v>42.629204686112367</v>
      </c>
      <c r="AO30" s="42">
        <f t="shared" si="11"/>
        <v>0.33554276978602332</v>
      </c>
      <c r="AP30" s="42">
        <f t="shared" si="11"/>
        <v>17.604758798307738</v>
      </c>
      <c r="AQ30" s="42">
        <f t="shared" si="11"/>
        <v>34.966592726295275</v>
      </c>
    </row>
    <row r="31" spans="1:43" ht="12.75" customHeight="1">
      <c r="A31" s="29">
        <v>1986</v>
      </c>
      <c r="B31" s="42">
        <f t="shared" ref="B31:D33" si="18">B30*POWER(B$34/B$30, 1/4)</f>
        <v>0.29446852050230576</v>
      </c>
      <c r="C31" s="42">
        <f t="shared" si="18"/>
        <v>11.862430292884431</v>
      </c>
      <c r="D31" s="42">
        <f t="shared" si="18"/>
        <v>27.520563237278068</v>
      </c>
      <c r="E31" s="42">
        <f t="shared" ref="E31:G32" si="19">E30*POWER(E$33/E$30,1/3)</f>
        <v>0.22865457733810432</v>
      </c>
      <c r="F31" s="42">
        <f t="shared" si="19"/>
        <v>4.4937588502349746</v>
      </c>
      <c r="G31" s="42">
        <f t="shared" si="19"/>
        <v>28.505570457520225</v>
      </c>
      <c r="H31" s="13">
        <v>0.28999999999999998</v>
      </c>
      <c r="I31" s="13">
        <v>11.6</v>
      </c>
      <c r="J31" s="13">
        <v>29.7</v>
      </c>
      <c r="K31" s="42">
        <f>K32</f>
        <v>0.255</v>
      </c>
      <c r="L31" s="42">
        <f t="shared" si="7"/>
        <v>10.135</v>
      </c>
      <c r="M31" s="42">
        <f t="shared" si="7"/>
        <v>33.484999999999999</v>
      </c>
      <c r="N31" s="42">
        <f>N32</f>
        <v>0.20699999999999999</v>
      </c>
      <c r="O31" s="42">
        <f>O32</f>
        <v>5.306</v>
      </c>
      <c r="P31" s="42">
        <f>P32</f>
        <v>24.606000000000002</v>
      </c>
      <c r="Q31" s="42">
        <f t="shared" ref="Q31:Q33" si="20">Q30*((Q$34/Q$29)^(1/5))</f>
        <v>0.31659407208355722</v>
      </c>
      <c r="R31" s="42">
        <f t="shared" si="17"/>
        <v>10.395219077328568</v>
      </c>
      <c r="S31" s="42">
        <f t="shared" si="17"/>
        <v>47.456682079436654</v>
      </c>
      <c r="T31" s="42">
        <f t="shared" si="17"/>
        <v>0.26217749325413398</v>
      </c>
      <c r="U31" s="42">
        <f t="shared" si="17"/>
        <v>6.8126838607457332</v>
      </c>
      <c r="V31" s="42">
        <f t="shared" si="17"/>
        <v>27.040713553441954</v>
      </c>
      <c r="W31" s="43">
        <v>0.30599999999999999</v>
      </c>
      <c r="X31" s="43">
        <v>10.361000000000001</v>
      </c>
      <c r="Y31" s="43">
        <v>26.129000000000001</v>
      </c>
      <c r="Z31" s="42">
        <f t="shared" si="16"/>
        <v>0.23990214850638006</v>
      </c>
      <c r="AA31" s="42">
        <f t="shared" si="16"/>
        <v>4.3837175184734951</v>
      </c>
      <c r="AB31" s="42">
        <f t="shared" si="16"/>
        <v>44.738192608734614</v>
      </c>
      <c r="AC31" s="43">
        <v>0.23400000000000001</v>
      </c>
      <c r="AD31" s="43">
        <v>7.234</v>
      </c>
      <c r="AE31" s="43">
        <v>22.936</v>
      </c>
      <c r="AF31" s="42">
        <f t="shared" ref="AF31:AH34" si="21">AF30*POWER(AF$35/AF$30,1/5)</f>
        <v>0.31156244767165531</v>
      </c>
      <c r="AG31" s="42">
        <f t="shared" si="21"/>
        <v>10.448143588129604</v>
      </c>
      <c r="AH31" s="42">
        <f t="shared" si="21"/>
        <v>28.127247375305359</v>
      </c>
      <c r="AI31" s="42">
        <f t="shared" si="14"/>
        <v>0.20942294142724779</v>
      </c>
      <c r="AJ31" s="42">
        <f t="shared" si="14"/>
        <v>6.4455396509194705</v>
      </c>
      <c r="AK31" s="42">
        <f t="shared" si="14"/>
        <v>41.892948316455161</v>
      </c>
      <c r="AL31" s="43">
        <v>0.30299999999999999</v>
      </c>
      <c r="AM31" s="43">
        <v>9.0559999999999992</v>
      </c>
      <c r="AN31" s="43">
        <v>46.646000000000001</v>
      </c>
      <c r="AO31" s="43">
        <v>0.34</v>
      </c>
      <c r="AP31" s="43">
        <v>18.027999999999999</v>
      </c>
      <c r="AQ31" s="43">
        <v>35.322000000000003</v>
      </c>
    </row>
    <row r="32" spans="1:43" ht="12.75" customHeight="1">
      <c r="A32" s="29">
        <v>1987</v>
      </c>
      <c r="B32" s="42">
        <f t="shared" si="18"/>
        <v>0.29695790947540024</v>
      </c>
      <c r="C32" s="42">
        <f t="shared" si="18"/>
        <v>11.964735350186398</v>
      </c>
      <c r="D32" s="42">
        <f t="shared" si="18"/>
        <v>27.683080554735959</v>
      </c>
      <c r="E32" s="42">
        <f t="shared" si="19"/>
        <v>0.23032121470337941</v>
      </c>
      <c r="F32" s="42">
        <f t="shared" si="19"/>
        <v>4.5267582613909791</v>
      </c>
      <c r="G32" s="42">
        <f t="shared" si="19"/>
        <v>25.779427255985084</v>
      </c>
      <c r="H32" s="13">
        <v>0.28699999999999998</v>
      </c>
      <c r="I32" s="13">
        <v>11.5</v>
      </c>
      <c r="J32" s="13">
        <v>28.9</v>
      </c>
      <c r="K32" s="43">
        <v>0.255</v>
      </c>
      <c r="L32" s="43">
        <v>10.135</v>
      </c>
      <c r="M32" s="43">
        <v>33.484999999999999</v>
      </c>
      <c r="N32" s="43">
        <v>0.20699999999999999</v>
      </c>
      <c r="O32" s="43">
        <v>5.306</v>
      </c>
      <c r="P32" s="43">
        <v>24.606000000000002</v>
      </c>
      <c r="Q32" s="42">
        <f t="shared" si="20"/>
        <v>0.3064049789738249</v>
      </c>
      <c r="R32" s="42">
        <f t="shared" si="17"/>
        <v>9.8811424017046114</v>
      </c>
      <c r="S32" s="42">
        <f t="shared" si="17"/>
        <v>44.879721899539987</v>
      </c>
      <c r="T32" s="42">
        <f t="shared" si="17"/>
        <v>0.26077753338547471</v>
      </c>
      <c r="U32" s="42">
        <f t="shared" si="17"/>
        <v>6.387847269818324</v>
      </c>
      <c r="V32" s="42">
        <f t="shared" si="17"/>
        <v>27.566518521295347</v>
      </c>
      <c r="W32" s="43">
        <v>0.33200000000000002</v>
      </c>
      <c r="X32" s="43">
        <v>11.209</v>
      </c>
      <c r="Y32" s="43">
        <v>32.606000000000002</v>
      </c>
      <c r="Z32" s="43">
        <v>0.23599999999999999</v>
      </c>
      <c r="AA32" s="43">
        <v>3.8919999999999999</v>
      </c>
      <c r="AB32" s="43">
        <v>46.182000000000002</v>
      </c>
      <c r="AC32" s="42">
        <f t="shared" ref="AC32:AE35" si="22">AC31*((AC$36/AC$31)^(1/5))</f>
        <v>0.23339689919378206</v>
      </c>
      <c r="AD32" s="42">
        <f t="shared" si="22"/>
        <v>7.0683887959125142</v>
      </c>
      <c r="AE32" s="42">
        <f t="shared" si="22"/>
        <v>23.14707897998176</v>
      </c>
      <c r="AF32" s="42">
        <f t="shared" si="21"/>
        <v>0.30914381783169731</v>
      </c>
      <c r="AG32" s="42">
        <f t="shared" si="21"/>
        <v>10.355122788671386</v>
      </c>
      <c r="AH32" s="42">
        <f t="shared" si="21"/>
        <v>27.885588978591599</v>
      </c>
      <c r="AI32" s="43">
        <v>0.21199999999999999</v>
      </c>
      <c r="AJ32" s="43">
        <v>6.6980000000000004</v>
      </c>
      <c r="AK32" s="43">
        <v>42.003</v>
      </c>
      <c r="AL32" s="42">
        <f t="shared" ref="AL32:AQ35" si="23">AL31*POWER(AL$36/AL$31,1/5)</f>
        <v>0.30932994067118424</v>
      </c>
      <c r="AM32" s="42">
        <f t="shared" si="23"/>
        <v>9.9619034361958043</v>
      </c>
      <c r="AN32" s="42">
        <f t="shared" si="23"/>
        <v>41.423562049234086</v>
      </c>
      <c r="AO32" s="42">
        <f t="shared" si="23"/>
        <v>0.3411916180070807</v>
      </c>
      <c r="AP32" s="42">
        <f t="shared" si="23"/>
        <v>17.990443850775758</v>
      </c>
      <c r="AQ32" s="42">
        <f t="shared" si="23"/>
        <v>35.005166862273107</v>
      </c>
    </row>
    <row r="33" spans="1:43" ht="12.75" customHeight="1">
      <c r="A33" s="29">
        <v>1988</v>
      </c>
      <c r="B33" s="42">
        <f t="shared" si="18"/>
        <v>0.29946834333794092</v>
      </c>
      <c r="C33" s="42">
        <f t="shared" si="18"/>
        <v>12.067922716129271</v>
      </c>
      <c r="D33" s="42">
        <f t="shared" si="18"/>
        <v>27.846557586508052</v>
      </c>
      <c r="E33" s="43">
        <v>0.23200000000000001</v>
      </c>
      <c r="F33" s="43">
        <v>4.5599999999999996</v>
      </c>
      <c r="G33" s="43">
        <v>23.314</v>
      </c>
      <c r="H33" s="13">
        <v>0.28199999999999997</v>
      </c>
      <c r="I33" s="13">
        <v>11.1</v>
      </c>
      <c r="J33" s="13">
        <v>28.2</v>
      </c>
      <c r="K33" s="42">
        <f t="shared" ref="K33:M36" si="24">K32*POWER(K$37/K$32,1/5)</f>
        <v>0.25150552836305246</v>
      </c>
      <c r="L33" s="42">
        <f t="shared" si="24"/>
        <v>9.4753486214039597</v>
      </c>
      <c r="M33" s="42">
        <f t="shared" si="24"/>
        <v>34.893938303472673</v>
      </c>
      <c r="N33" s="42">
        <f t="shared" ref="N33:P35" si="25">N32*POWER(N$36/N$32, 1/4)</f>
        <v>0.20749819854873625</v>
      </c>
      <c r="O33" s="42">
        <f t="shared" si="25"/>
        <v>5.3484869589439619</v>
      </c>
      <c r="P33" s="42">
        <f t="shared" si="25"/>
        <v>24.754156510892766</v>
      </c>
      <c r="Q33" s="42">
        <f t="shared" si="20"/>
        <v>0.29654380614925635</v>
      </c>
      <c r="R33" s="42">
        <f t="shared" si="17"/>
        <v>9.3924884542073706</v>
      </c>
      <c r="S33" s="42">
        <f t="shared" si="17"/>
        <v>42.442694042717598</v>
      </c>
      <c r="T33" s="42">
        <f t="shared" si="17"/>
        <v>0.25938504893970366</v>
      </c>
      <c r="U33" s="42">
        <f t="shared" si="17"/>
        <v>5.9895033406201303</v>
      </c>
      <c r="V33" s="42">
        <f t="shared" si="17"/>
        <v>28.102547733552381</v>
      </c>
      <c r="W33" s="42">
        <f>W32*((W34/W32)^(1/2))</f>
        <v>0.31769167442663648</v>
      </c>
      <c r="X33" s="42">
        <f>X32*((X34/X32)^(1/2))</f>
        <v>10.439056374979494</v>
      </c>
      <c r="Y33" s="42">
        <f>Y32*((Y34/Y32)^(1/2))</f>
        <v>27.809155111221916</v>
      </c>
      <c r="Z33" s="42">
        <f t="shared" ref="Z33:AB34" si="26">Z32*((Z$35/Z$32)^(1/3))</f>
        <v>0.24560387478104145</v>
      </c>
      <c r="AA33" s="42">
        <f t="shared" si="26"/>
        <v>4.5772643220511728</v>
      </c>
      <c r="AB33" s="42">
        <f t="shared" si="26"/>
        <v>48.25947755623546</v>
      </c>
      <c r="AC33" s="42">
        <f t="shared" si="22"/>
        <v>0.23279535279176267</v>
      </c>
      <c r="AD33" s="42">
        <f t="shared" si="22"/>
        <v>6.9065690033427654</v>
      </c>
      <c r="AE33" s="42">
        <f t="shared" si="22"/>
        <v>23.360100510355487</v>
      </c>
      <c r="AF33" s="42">
        <f t="shared" si="21"/>
        <v>0.30674396358663675</v>
      </c>
      <c r="AG33" s="42">
        <f t="shared" si="21"/>
        <v>10.262930162089896</v>
      </c>
      <c r="AH33" s="42">
        <f t="shared" si="21"/>
        <v>27.646006817064421</v>
      </c>
      <c r="AI33" s="42">
        <f t="shared" ref="AI33:AK36" si="27">AI32*POWER(AI$37/AI$32,1/5)</f>
        <v>0.21529591280041932</v>
      </c>
      <c r="AJ33" s="42">
        <f t="shared" si="27"/>
        <v>6.6927919070918973</v>
      </c>
      <c r="AK33" s="42">
        <f t="shared" si="27"/>
        <v>42.869872263166066</v>
      </c>
      <c r="AL33" s="42">
        <f t="shared" si="23"/>
        <v>0.31579211945755237</v>
      </c>
      <c r="AM33" s="42">
        <f t="shared" si="23"/>
        <v>10.9584275697979</v>
      </c>
      <c r="AN33" s="42">
        <f t="shared" si="23"/>
        <v>36.785822853979901</v>
      </c>
      <c r="AO33" s="42">
        <f t="shared" si="23"/>
        <v>0.34238741234791076</v>
      </c>
      <c r="AP33" s="42">
        <f t="shared" si="23"/>
        <v>17.952965938979105</v>
      </c>
      <c r="AQ33" s="42">
        <f t="shared" si="23"/>
        <v>34.691175671128001</v>
      </c>
    </row>
    <row r="34" spans="1:43" ht="12.75" customHeight="1">
      <c r="A34" s="29">
        <v>1989</v>
      </c>
      <c r="B34" s="43">
        <v>0.30199999999999999</v>
      </c>
      <c r="C34" s="43">
        <v>12.172000000000001</v>
      </c>
      <c r="D34" s="43">
        <v>28.010999999999999</v>
      </c>
      <c r="E34" s="42">
        <f t="shared" ref="E34:G36" si="28">E33*POWER(E$37/E$33,1/4)</f>
        <v>0.22945854335739149</v>
      </c>
      <c r="F34" s="42">
        <f t="shared" si="28"/>
        <v>4.6990130384976974</v>
      </c>
      <c r="G34" s="42">
        <f t="shared" si="28"/>
        <v>22.328221760156772</v>
      </c>
      <c r="H34" s="13">
        <v>0.28100000000000003</v>
      </c>
      <c r="I34" s="13">
        <v>10.5</v>
      </c>
      <c r="J34" s="13">
        <v>28.8</v>
      </c>
      <c r="K34" s="42">
        <f t="shared" si="24"/>
        <v>0.24805894430265957</v>
      </c>
      <c r="L34" s="42">
        <f t="shared" si="24"/>
        <v>8.8586316228063069</v>
      </c>
      <c r="M34" s="42">
        <f t="shared" si="24"/>
        <v>36.362160081426232</v>
      </c>
      <c r="N34" s="42">
        <f t="shared" si="25"/>
        <v>0.20799759613995542</v>
      </c>
      <c r="O34" s="42">
        <f t="shared" si="25"/>
        <v>5.3913141255170807</v>
      </c>
      <c r="P34" s="42">
        <f t="shared" si="25"/>
        <v>24.903205094927038</v>
      </c>
      <c r="Q34" s="43">
        <v>0.28699999999999998</v>
      </c>
      <c r="R34" s="43">
        <v>8.9280000000000008</v>
      </c>
      <c r="S34" s="43">
        <v>40.137999999999998</v>
      </c>
      <c r="T34" s="43">
        <v>0.25800000000000001</v>
      </c>
      <c r="U34" s="43">
        <v>5.6159999999999997</v>
      </c>
      <c r="V34" s="43">
        <v>28.649000000000001</v>
      </c>
      <c r="W34" s="43">
        <v>0.30399999999999999</v>
      </c>
      <c r="X34" s="43">
        <v>9.7219999999999995</v>
      </c>
      <c r="Y34" s="43">
        <v>23.718</v>
      </c>
      <c r="Z34" s="42">
        <f t="shared" si="26"/>
        <v>0.25559857333670127</v>
      </c>
      <c r="AA34" s="42">
        <f t="shared" si="26"/>
        <v>5.3831831125186493</v>
      </c>
      <c r="AB34" s="42">
        <f t="shared" si="26"/>
        <v>50.430409553522885</v>
      </c>
      <c r="AC34" s="42">
        <f t="shared" si="22"/>
        <v>0.23219535678769213</v>
      </c>
      <c r="AD34" s="42">
        <f t="shared" si="22"/>
        <v>6.748453823807667</v>
      </c>
      <c r="AE34" s="42">
        <f t="shared" si="22"/>
        <v>23.57508246832537</v>
      </c>
      <c r="AF34" s="42">
        <f t="shared" si="21"/>
        <v>0.30436273918330464</v>
      </c>
      <c r="AG34" s="42">
        <f t="shared" si="21"/>
        <v>10.171558335084564</v>
      </c>
      <c r="AH34" s="42">
        <f t="shared" si="21"/>
        <v>27.408483052516633</v>
      </c>
      <c r="AI34" s="42">
        <f t="shared" si="27"/>
        <v>0.21864306636115924</v>
      </c>
      <c r="AJ34" s="42">
        <f t="shared" si="27"/>
        <v>6.6875878637854278</v>
      </c>
      <c r="AK34" s="42">
        <f t="shared" si="27"/>
        <v>43.754635332242337</v>
      </c>
      <c r="AL34" s="42">
        <f t="shared" si="23"/>
        <v>0.3223892989314594</v>
      </c>
      <c r="AM34" s="42">
        <f t="shared" si="23"/>
        <v>12.054637506942639</v>
      </c>
      <c r="AN34" s="42">
        <f t="shared" si="23"/>
        <v>32.667320145863947</v>
      </c>
      <c r="AO34" s="42">
        <f t="shared" si="23"/>
        <v>0.34358739765953289</v>
      </c>
      <c r="AP34" s="42">
        <f t="shared" si="23"/>
        <v>17.915566101624876</v>
      </c>
      <c r="AQ34" s="42">
        <f t="shared" si="23"/>
        <v>34.38000093472241</v>
      </c>
    </row>
    <row r="35" spans="1:43" ht="12.75" customHeight="1">
      <c r="A35" s="29">
        <v>1990</v>
      </c>
      <c r="B35" s="42">
        <f>B34*POWER(B$40/B$34, 1/6)</f>
        <v>0.30299182096837357</v>
      </c>
      <c r="C35" s="42">
        <f t="shared" ref="C35:D38" si="29">C34*POWER(C$39/C$34, 1/5)</f>
        <v>12.007197326240613</v>
      </c>
      <c r="D35" s="42">
        <f t="shared" si="29"/>
        <v>29.957738435373198</v>
      </c>
      <c r="E35" s="42">
        <f t="shared" si="28"/>
        <v>0.22694492724006857</v>
      </c>
      <c r="F35" s="42">
        <f t="shared" si="28"/>
        <v>4.8422639333270538</v>
      </c>
      <c r="G35" s="42">
        <f t="shared" si="28"/>
        <v>21.384124859343672</v>
      </c>
      <c r="H35" s="13">
        <v>0.28599999999999998</v>
      </c>
      <c r="I35" s="13">
        <v>11.7</v>
      </c>
      <c r="J35" s="13">
        <v>29.7</v>
      </c>
      <c r="K35" s="42">
        <f t="shared" si="24"/>
        <v>0.24465959157655451</v>
      </c>
      <c r="L35" s="42">
        <f t="shared" si="24"/>
        <v>8.2820545569495074</v>
      </c>
      <c r="M35" s="42">
        <f t="shared" si="24"/>
        <v>37.892159786838398</v>
      </c>
      <c r="N35" s="42">
        <f t="shared" si="25"/>
        <v>0.20849819565946051</v>
      </c>
      <c r="O35" s="42">
        <f t="shared" si="25"/>
        <v>5.4344842238783411</v>
      </c>
      <c r="P35" s="42">
        <f t="shared" si="25"/>
        <v>25.05315112341242</v>
      </c>
      <c r="Q35" s="42">
        <f t="shared" ref="Q35:S38" si="30">Q34*POWER(Q$39/Q$34,1/5)</f>
        <v>0.28719972183568132</v>
      </c>
      <c r="R35" s="42">
        <f t="shared" si="30"/>
        <v>8.7262890714275052</v>
      </c>
      <c r="S35" s="42">
        <f t="shared" si="30"/>
        <v>35.816901267184626</v>
      </c>
      <c r="T35" s="42">
        <f t="shared" ref="T35:V38" si="31">T34*((T$39/T$34)^(1/5))</f>
        <v>0.26035655572887739</v>
      </c>
      <c r="U35" s="42">
        <f t="shared" si="31"/>
        <v>5.9850135690649893</v>
      </c>
      <c r="V35" s="42">
        <f t="shared" si="31"/>
        <v>28.239457208101999</v>
      </c>
      <c r="W35" s="42">
        <f>W34*((W36/W34)^(1/2))</f>
        <v>0.29742898312034083</v>
      </c>
      <c r="X35" s="42">
        <f>X34*((X36/X34)^(1/2))</f>
        <v>10.063019030092311</v>
      </c>
      <c r="Y35" s="42">
        <f>Y34*((Y36/Y34)^(1/2))</f>
        <v>23.278936058162106</v>
      </c>
      <c r="Z35" s="43">
        <v>0.26600000000000001</v>
      </c>
      <c r="AA35" s="43">
        <v>6.3310000000000004</v>
      </c>
      <c r="AB35" s="43">
        <v>52.698999999999998</v>
      </c>
      <c r="AC35" s="42">
        <f t="shared" si="22"/>
        <v>0.23159690718564629</v>
      </c>
      <c r="AD35" s="42">
        <f t="shared" si="22"/>
        <v>6.5939584459407081</v>
      </c>
      <c r="AE35" s="42">
        <f t="shared" si="22"/>
        <v>23.79204289561871</v>
      </c>
      <c r="AF35" s="43">
        <v>0.30199999999999999</v>
      </c>
      <c r="AG35" s="43">
        <v>10.081</v>
      </c>
      <c r="AH35" s="43">
        <v>27.172999999999998</v>
      </c>
      <c r="AI35" s="42">
        <f t="shared" si="27"/>
        <v>0.22204225730994545</v>
      </c>
      <c r="AJ35" s="42">
        <f t="shared" si="27"/>
        <v>6.6823878669317853</v>
      </c>
      <c r="AK35" s="42">
        <f t="shared" si="27"/>
        <v>44.657658443793096</v>
      </c>
      <c r="AL35" s="42">
        <f t="shared" si="23"/>
        <v>0.32912429937786475</v>
      </c>
      <c r="AM35" s="42">
        <f t="shared" si="23"/>
        <v>13.260505168121323</v>
      </c>
      <c r="AN35" s="42">
        <f t="shared" si="23"/>
        <v>29.009920744423741</v>
      </c>
      <c r="AO35" s="42">
        <f t="shared" si="23"/>
        <v>0.34479158863028903</v>
      </c>
      <c r="AP35" s="42">
        <f t="shared" si="23"/>
        <v>17.878244176067444</v>
      </c>
      <c r="AQ35" s="42">
        <f t="shared" si="23"/>
        <v>34.071617389872131</v>
      </c>
    </row>
    <row r="36" spans="1:43" ht="12.75" customHeight="1">
      <c r="A36" s="29">
        <v>1991</v>
      </c>
      <c r="B36" s="42">
        <f>B35*POWER(B$40/B$34, 1/6)</f>
        <v>0.30398689925076472</v>
      </c>
      <c r="C36" s="42">
        <f t="shared" si="29"/>
        <v>11.844625996654594</v>
      </c>
      <c r="D36" s="42">
        <f t="shared" si="29"/>
        <v>32.039773380537525</v>
      </c>
      <c r="E36" s="42">
        <f t="shared" si="28"/>
        <v>0.22445884666747984</v>
      </c>
      <c r="F36" s="42">
        <f t="shared" si="28"/>
        <v>4.9898818768752138</v>
      </c>
      <c r="G36" s="42">
        <f t="shared" si="28"/>
        <v>20.479946899129565</v>
      </c>
      <c r="H36" s="13">
        <v>0.29199999999999998</v>
      </c>
      <c r="I36" s="13">
        <v>11.5</v>
      </c>
      <c r="J36" s="13">
        <v>29.6</v>
      </c>
      <c r="K36" s="42">
        <f t="shared" si="24"/>
        <v>0.24130682293549005</v>
      </c>
      <c r="L36" s="42">
        <f t="shared" si="24"/>
        <v>7.7430048572850421</v>
      </c>
      <c r="M36" s="42">
        <f t="shared" si="24"/>
        <v>39.486536831036801</v>
      </c>
      <c r="N36" s="43">
        <v>0.20899999999999999</v>
      </c>
      <c r="O36" s="43">
        <v>5.4779999999999998</v>
      </c>
      <c r="P36" s="43">
        <v>25.204000000000001</v>
      </c>
      <c r="Q36" s="42">
        <f t="shared" si="30"/>
        <v>0.28739958265676907</v>
      </c>
      <c r="R36" s="42">
        <f t="shared" si="30"/>
        <v>8.5291354119752576</v>
      </c>
      <c r="S36" s="42">
        <f t="shared" si="30"/>
        <v>31.960994976910953</v>
      </c>
      <c r="T36" s="42">
        <f t="shared" si="31"/>
        <v>0.26273463608916292</v>
      </c>
      <c r="U36" s="42">
        <f t="shared" si="31"/>
        <v>6.3782741135847649</v>
      </c>
      <c r="V36" s="42">
        <f t="shared" si="31"/>
        <v>27.835768906706129</v>
      </c>
      <c r="W36" s="43">
        <v>0.29099999999999998</v>
      </c>
      <c r="X36" s="43">
        <v>10.416</v>
      </c>
      <c r="Y36" s="43">
        <v>22.847999999999999</v>
      </c>
      <c r="Z36" s="42">
        <f t="shared" ref="Z36:AB37" si="32">Z35*POWER(Z$38/Z$35,1/3)</f>
        <v>0.2629655147138874</v>
      </c>
      <c r="AA36" s="42">
        <f t="shared" si="32"/>
        <v>6.8641713171294372</v>
      </c>
      <c r="AB36" s="42">
        <f t="shared" si="32"/>
        <v>59.299193730228708</v>
      </c>
      <c r="AC36" s="43">
        <v>0.23100000000000001</v>
      </c>
      <c r="AD36" s="43">
        <v>6.4429999999999996</v>
      </c>
      <c r="AE36" s="43">
        <v>24.010999999999999</v>
      </c>
      <c r="AF36" s="42">
        <f t="shared" ref="AF36:AH39" si="33">AF35*POWER(AF$40/AF$35,1/5)</f>
        <v>0.30924403961912322</v>
      </c>
      <c r="AG36" s="42">
        <f t="shared" si="33"/>
        <v>10.438525128048473</v>
      </c>
      <c r="AH36" s="42">
        <f t="shared" si="33"/>
        <v>27.528951496887295</v>
      </c>
      <c r="AI36" s="42">
        <f t="shared" si="27"/>
        <v>0.22549429465948248</v>
      </c>
      <c r="AJ36" s="42">
        <f t="shared" si="27"/>
        <v>6.6771919133846129</v>
      </c>
      <c r="AK36" s="42">
        <f t="shared" si="27"/>
        <v>45.579318454812977</v>
      </c>
      <c r="AL36" s="43">
        <v>0.33600000000000002</v>
      </c>
      <c r="AM36" s="43">
        <v>14.587</v>
      </c>
      <c r="AN36" s="43">
        <v>25.762</v>
      </c>
      <c r="AO36" s="43">
        <v>0.34599999999999997</v>
      </c>
      <c r="AP36" s="43">
        <v>17.841000000000001</v>
      </c>
      <c r="AQ36" s="43">
        <v>33.765999999999998</v>
      </c>
    </row>
    <row r="37" spans="1:43" ht="12.75" customHeight="1">
      <c r="A37" s="29">
        <v>1992</v>
      </c>
      <c r="B37" s="42">
        <f>B36*POWER(B$40/B$34, 1/6)</f>
        <v>0.30498524554476397</v>
      </c>
      <c r="C37" s="42">
        <f t="shared" si="29"/>
        <v>11.684255799979551</v>
      </c>
      <c r="D37" s="42">
        <f t="shared" si="29"/>
        <v>34.26650781702817</v>
      </c>
      <c r="E37" s="43">
        <v>0.222</v>
      </c>
      <c r="F37" s="43">
        <v>5.1420000000000003</v>
      </c>
      <c r="G37" s="43">
        <v>19.614000000000001</v>
      </c>
      <c r="H37" s="13">
        <v>0.29099999999999998</v>
      </c>
      <c r="I37" s="13">
        <v>11.8</v>
      </c>
      <c r="J37" s="13">
        <v>29.6</v>
      </c>
      <c r="K37" s="43">
        <v>0.23799999999999999</v>
      </c>
      <c r="L37" s="43">
        <v>7.2390399999999993</v>
      </c>
      <c r="M37" s="43">
        <v>41.148000000000003</v>
      </c>
      <c r="N37" s="42">
        <f t="shared" ref="N37:P39" si="34">N36*POWER(N$40/N$36,1/4)</f>
        <v>0.21072844011604472</v>
      </c>
      <c r="O37" s="42">
        <f t="shared" si="34"/>
        <v>5.1168246549807588</v>
      </c>
      <c r="P37" s="42">
        <f t="shared" si="34"/>
        <v>23.952305300850675</v>
      </c>
      <c r="Q37" s="42">
        <f t="shared" si="30"/>
        <v>0.28759958255998253</v>
      </c>
      <c r="R37" s="42">
        <f t="shared" si="30"/>
        <v>8.3364360589432138</v>
      </c>
      <c r="S37" s="42">
        <f t="shared" si="30"/>
        <v>28.520200346031281</v>
      </c>
      <c r="T37" s="42">
        <f t="shared" si="31"/>
        <v>0.26513443768548239</v>
      </c>
      <c r="U37" s="42">
        <f t="shared" si="31"/>
        <v>6.7973748427743566</v>
      </c>
      <c r="V37" s="42">
        <f t="shared" si="31"/>
        <v>27.437851404780055</v>
      </c>
      <c r="W37" s="42">
        <f>W36*((W38/W36)^(1/2))</f>
        <v>0.31408438356594554</v>
      </c>
      <c r="X37" s="42">
        <f>X36*((X38/X36)^(1/2))</f>
        <v>12.058929305705378</v>
      </c>
      <c r="Y37" s="42">
        <f>Y36*((Y38/Y36)^(1/2))</f>
        <v>27.768224718191831</v>
      </c>
      <c r="Z37" s="42">
        <f t="shared" si="32"/>
        <v>0.25996564634864561</v>
      </c>
      <c r="AA37" s="42">
        <f t="shared" si="32"/>
        <v>7.4422441748384882</v>
      </c>
      <c r="AB37" s="42">
        <f t="shared" si="32"/>
        <v>66.726017136097383</v>
      </c>
      <c r="AC37" s="42">
        <f t="shared" ref="AC37:AE39" si="35">AC36*((AC$40/AC$36)^(1/4))</f>
        <v>0.23297453852416034</v>
      </c>
      <c r="AD37" s="42">
        <f t="shared" si="35"/>
        <v>6.5529057002804123</v>
      </c>
      <c r="AE37" s="42">
        <f t="shared" si="35"/>
        <v>25.282190771004206</v>
      </c>
      <c r="AF37" s="42">
        <f t="shared" si="33"/>
        <v>0.31666184119190022</v>
      </c>
      <c r="AG37" s="42">
        <f t="shared" si="33"/>
        <v>10.808729972115803</v>
      </c>
      <c r="AH37" s="42">
        <f t="shared" si="33"/>
        <v>27.889565764471104</v>
      </c>
      <c r="AI37" s="43">
        <v>0.22900000000000001</v>
      </c>
      <c r="AJ37" s="43">
        <v>6.6719999999999997</v>
      </c>
      <c r="AK37" s="43">
        <v>46.52</v>
      </c>
      <c r="AL37" s="42">
        <f t="shared" ref="AL37:AQ38" si="36">AL36*POWER(AL$39/AL$36,1/3)</f>
        <v>0.33699703848507073</v>
      </c>
      <c r="AM37" s="42">
        <f t="shared" si="36"/>
        <v>13.214594492133532</v>
      </c>
      <c r="AN37" s="42">
        <f t="shared" si="36"/>
        <v>26.751197745853563</v>
      </c>
      <c r="AO37" s="42">
        <f t="shared" si="36"/>
        <v>0.35092943714564478</v>
      </c>
      <c r="AP37" s="42">
        <f t="shared" si="36"/>
        <v>17.655069041582159</v>
      </c>
      <c r="AQ37" s="42">
        <f t="shared" si="36"/>
        <v>33.883258990689903</v>
      </c>
    </row>
    <row r="38" spans="1:43" ht="12.75" customHeight="1">
      <c r="A38" s="29">
        <v>1993</v>
      </c>
      <c r="B38" s="42">
        <f>B37*POWER(B$40/B$34, 1/6)</f>
        <v>0.30598687058309465</v>
      </c>
      <c r="C38" s="42">
        <f t="shared" si="29"/>
        <v>11.526056933998179</v>
      </c>
      <c r="D38" s="42">
        <f t="shared" si="29"/>
        <v>36.64799822484742</v>
      </c>
      <c r="E38" s="42">
        <f t="shared" ref="E38:G39" si="37">E37*POWER(E$40/E$37,1/3)</f>
        <v>0.24268037028974132</v>
      </c>
      <c r="F38" s="42">
        <f t="shared" si="37"/>
        <v>6.196820048102726</v>
      </c>
      <c r="G38" s="42">
        <f t="shared" si="37"/>
        <v>19.407159758543493</v>
      </c>
      <c r="H38" s="13">
        <v>0.28899999999999998</v>
      </c>
      <c r="I38" s="13">
        <v>11.9</v>
      </c>
      <c r="J38" s="13">
        <v>28.3</v>
      </c>
      <c r="K38" s="42">
        <f t="shared" ref="K38:M39" si="38">K37*POWER(K$40/K$37,1/3)</f>
        <v>0.22459218308111525</v>
      </c>
      <c r="L38" s="42">
        <f t="shared" si="38"/>
        <v>6.4706935453054397</v>
      </c>
      <c r="M38" s="42">
        <f t="shared" si="38"/>
        <v>36.777157290679334</v>
      </c>
      <c r="N38" s="42">
        <f t="shared" si="34"/>
        <v>0.21247117451550931</v>
      </c>
      <c r="O38" s="42">
        <f t="shared" si="34"/>
        <v>4.779462312854867</v>
      </c>
      <c r="P38" s="42">
        <f t="shared" si="34"/>
        <v>22.762772941801273</v>
      </c>
      <c r="Q38" s="42">
        <f t="shared" si="30"/>
        <v>0.28779972164210821</v>
      </c>
      <c r="R38" s="42">
        <f t="shared" si="30"/>
        <v>8.1480903758748138</v>
      </c>
      <c r="S38" s="42">
        <f t="shared" si="30"/>
        <v>25.449828090939441</v>
      </c>
      <c r="T38" s="42">
        <f t="shared" si="31"/>
        <v>0.26755615891823586</v>
      </c>
      <c r="U38" s="42">
        <f t="shared" si="31"/>
        <v>7.2440136517139466</v>
      </c>
      <c r="V38" s="42">
        <f t="shared" si="31"/>
        <v>27.045622207670341</v>
      </c>
      <c r="W38" s="43">
        <v>0.33900000000000002</v>
      </c>
      <c r="X38" s="43">
        <v>13.961</v>
      </c>
      <c r="Y38" s="43">
        <v>33.747999999999998</v>
      </c>
      <c r="Z38" s="43">
        <v>0.25700000000000001</v>
      </c>
      <c r="AA38" s="43">
        <v>8.0690000000000008</v>
      </c>
      <c r="AB38" s="43">
        <v>75.082999999999998</v>
      </c>
      <c r="AC38" s="42">
        <f t="shared" si="35"/>
        <v>0.23496595498071629</v>
      </c>
      <c r="AD38" s="42">
        <f t="shared" si="35"/>
        <v>6.6646861891614968</v>
      </c>
      <c r="AE38" s="42">
        <f t="shared" si="35"/>
        <v>26.620680945460425</v>
      </c>
      <c r="AF38" s="42">
        <f t="shared" si="33"/>
        <v>0.3242575727265315</v>
      </c>
      <c r="AG38" s="42">
        <f t="shared" si="33"/>
        <v>11.192064221428577</v>
      </c>
      <c r="AH38" s="42">
        <f t="shared" si="33"/>
        <v>28.254903882507399</v>
      </c>
      <c r="AI38" s="42">
        <f>AI37*POWER(AI$42/AI$37,1/5)</f>
        <v>0.2250672190649502</v>
      </c>
      <c r="AJ38" s="42">
        <f>AJ37*POWER(AJ$40/AJ$37,1/3)</f>
        <v>6.6395086973788491</v>
      </c>
      <c r="AK38" s="42">
        <f>AK37*POWER(AK$40/AK$37,1/3)</f>
        <v>47.511069492948486</v>
      </c>
      <c r="AL38" s="42">
        <f t="shared" si="36"/>
        <v>0.33799703555865546</v>
      </c>
      <c r="AM38" s="42">
        <f t="shared" si="36"/>
        <v>11.971310591041743</v>
      </c>
      <c r="AN38" s="42">
        <f t="shared" si="36"/>
        <v>27.778378264023008</v>
      </c>
      <c r="AO38" s="42">
        <f t="shared" si="36"/>
        <v>0.3559291036282054</v>
      </c>
      <c r="AP38" s="42">
        <f t="shared" si="36"/>
        <v>17.471075772828474</v>
      </c>
      <c r="AQ38" s="42">
        <f t="shared" si="36"/>
        <v>34.00092518599088</v>
      </c>
    </row>
    <row r="39" spans="1:43" ht="12.75" customHeight="1">
      <c r="A39" s="29">
        <v>1994</v>
      </c>
      <c r="B39" s="42">
        <f>B38*POWER(B$40/B$34, 1/6)</f>
        <v>0.30699178513372816</v>
      </c>
      <c r="C39" s="43">
        <v>11.37</v>
      </c>
      <c r="D39" s="43">
        <v>39.195</v>
      </c>
      <c r="E39" s="42">
        <f t="shared" si="37"/>
        <v>0.26528721677462141</v>
      </c>
      <c r="F39" s="42">
        <f t="shared" si="37"/>
        <v>7.4680238639766365</v>
      </c>
      <c r="G39" s="42">
        <f t="shared" si="37"/>
        <v>19.202500759336694</v>
      </c>
      <c r="H39" s="13">
        <v>0.28999999999999998</v>
      </c>
      <c r="I39" s="13">
        <v>11.8</v>
      </c>
      <c r="J39" s="13">
        <v>29.5</v>
      </c>
      <c r="K39" s="42">
        <f t="shared" si="38"/>
        <v>0.21193970042496299</v>
      </c>
      <c r="L39" s="42">
        <f t="shared" si="38"/>
        <v>5.783898825984866</v>
      </c>
      <c r="M39" s="42">
        <f t="shared" si="38"/>
        <v>32.87059634449713</v>
      </c>
      <c r="N39" s="42">
        <f t="shared" si="34"/>
        <v>0.21422832141280954</v>
      </c>
      <c r="O39" s="42">
        <f t="shared" si="34"/>
        <v>4.464342935371878</v>
      </c>
      <c r="P39" s="42">
        <f t="shared" si="34"/>
        <v>21.632315783048995</v>
      </c>
      <c r="Q39" s="43">
        <v>0.28799999999999998</v>
      </c>
      <c r="R39" s="43">
        <v>7.9640000000000004</v>
      </c>
      <c r="S39" s="43">
        <v>22.71</v>
      </c>
      <c r="T39" s="44">
        <v>0.27</v>
      </c>
      <c r="U39" s="44">
        <v>7.72</v>
      </c>
      <c r="V39" s="44">
        <v>26.658999999999999</v>
      </c>
      <c r="W39" s="42">
        <f>W38*((W40/W38)^(1/2))</f>
        <v>0.33446972957204962</v>
      </c>
      <c r="X39" s="42">
        <f>X38*((X40/X38)^(1/2))</f>
        <v>13.980486400694362</v>
      </c>
      <c r="Y39" s="42">
        <f>Y38*((Y40/Y38)^(1/2))</f>
        <v>31.284053445805259</v>
      </c>
      <c r="Z39" s="42">
        <f>Z38*POWER(Z$40/Z$38,1/2)</f>
        <v>0.27300183149568796</v>
      </c>
      <c r="AA39" s="42">
        <f>AA38*POWER(AA$40/AA$38,1/2)</f>
        <v>7.5155172809328308</v>
      </c>
      <c r="AB39" s="42">
        <f>AB38*POWER(AB$40/AB$38,1/2)</f>
        <v>51.263095887782669</v>
      </c>
      <c r="AC39" s="42">
        <f t="shared" si="35"/>
        <v>0.23697439363861908</v>
      </c>
      <c r="AD39" s="42">
        <f t="shared" si="35"/>
        <v>6.7783734470800114</v>
      </c>
      <c r="AE39" s="42">
        <f t="shared" si="35"/>
        <v>28.030033489532592</v>
      </c>
      <c r="AF39" s="42">
        <f t="shared" si="33"/>
        <v>0.33203550220875577</v>
      </c>
      <c r="AG39" s="42">
        <f t="shared" si="33"/>
        <v>11.58899351355168</v>
      </c>
      <c r="AH39" s="42">
        <f t="shared" si="33"/>
        <v>28.625027730863678</v>
      </c>
      <c r="AI39" s="42">
        <f>AI38*POWER(AI$42/AI$37,1/5)</f>
        <v>0.22120197859227198</v>
      </c>
      <c r="AJ39" s="42">
        <f>AJ38*POWER(AJ$40/AJ$37,1/3)</f>
        <v>6.6071756208886967</v>
      </c>
      <c r="AK39" s="42">
        <f>AK38*POWER(AK$40/AK$37,1/3)</f>
        <v>48.523252888301379</v>
      </c>
      <c r="AL39" s="44">
        <v>0.33900000000000002</v>
      </c>
      <c r="AM39" s="44">
        <v>10.845000000000001</v>
      </c>
      <c r="AN39" s="44">
        <v>28.844999999999999</v>
      </c>
      <c r="AO39" s="50">
        <v>0.36099999999999999</v>
      </c>
      <c r="AP39" s="50">
        <v>17.289000000000001</v>
      </c>
      <c r="AQ39" s="50">
        <v>34.119</v>
      </c>
    </row>
    <row r="40" spans="1:43" ht="12.75" customHeight="1">
      <c r="A40" s="29">
        <v>1995</v>
      </c>
      <c r="B40" s="43">
        <v>0.308</v>
      </c>
      <c r="C40" s="42">
        <f t="shared" ref="C40:C45" si="39">C39*POWER(C$46/C$39,1/7)</f>
        <v>11.223453725652584</v>
      </c>
      <c r="D40" s="42">
        <f>D39*POWER('3'!Q$25/D$39,1/7)</f>
        <v>37.417687417700314</v>
      </c>
      <c r="E40" s="44">
        <v>0.28999999999999998</v>
      </c>
      <c r="F40" s="44">
        <v>9</v>
      </c>
      <c r="G40" s="44">
        <v>19</v>
      </c>
      <c r="H40" s="13">
        <v>0.29299999999999998</v>
      </c>
      <c r="I40" s="13">
        <v>12.1</v>
      </c>
      <c r="J40" s="13">
        <v>29.6</v>
      </c>
      <c r="K40" s="43">
        <v>0.2</v>
      </c>
      <c r="L40" s="43">
        <v>5.17</v>
      </c>
      <c r="M40" s="43">
        <v>29.379000000000001</v>
      </c>
      <c r="N40" s="43">
        <v>0.216</v>
      </c>
      <c r="O40" s="43">
        <v>4.17</v>
      </c>
      <c r="P40" s="43">
        <v>20.558</v>
      </c>
      <c r="Q40" s="44">
        <v>0.28999999999999998</v>
      </c>
      <c r="R40" s="44">
        <v>9</v>
      </c>
      <c r="S40" s="44">
        <v>20</v>
      </c>
      <c r="T40" s="44">
        <v>0.28999999999999998</v>
      </c>
      <c r="U40" s="44">
        <v>10</v>
      </c>
      <c r="V40" s="44">
        <v>36</v>
      </c>
      <c r="W40" s="44">
        <v>0.33</v>
      </c>
      <c r="X40" s="44">
        <v>14</v>
      </c>
      <c r="Y40" s="44">
        <v>29</v>
      </c>
      <c r="Z40" s="44">
        <v>0.28999999999999998</v>
      </c>
      <c r="AA40" s="44">
        <v>7</v>
      </c>
      <c r="AB40" s="44">
        <v>35</v>
      </c>
      <c r="AC40" s="43">
        <v>0.23899999999999999</v>
      </c>
      <c r="AD40" s="43">
        <v>6.8940000000000001</v>
      </c>
      <c r="AE40" s="43">
        <v>29.513999999999999</v>
      </c>
      <c r="AF40" s="44">
        <v>0.34</v>
      </c>
      <c r="AG40" s="44">
        <v>12</v>
      </c>
      <c r="AH40" s="44">
        <v>29</v>
      </c>
      <c r="AI40" s="42">
        <f>AI39*POWER(AI$42/AI$37,1/5)</f>
        <v>0.21740311866125459</v>
      </c>
      <c r="AJ40" s="43">
        <v>6.5750000000000002</v>
      </c>
      <c r="AK40" s="43">
        <v>49.557000000000002</v>
      </c>
      <c r="AL40" s="44">
        <v>0.32</v>
      </c>
      <c r="AM40" s="44">
        <v>12</v>
      </c>
      <c r="AN40" s="44">
        <v>17</v>
      </c>
      <c r="AO40" s="50">
        <v>0.36788335</v>
      </c>
      <c r="AP40" s="50">
        <v>16.173999999999999</v>
      </c>
      <c r="AQ40" s="50">
        <v>31.587</v>
      </c>
    </row>
    <row r="41" spans="1:43" ht="12.75" customHeight="1">
      <c r="A41" s="29">
        <v>1996</v>
      </c>
      <c r="B41" s="42">
        <f>B40*((B$46/B$40)^(1/6))</f>
        <v>0.30977907869477272</v>
      </c>
      <c r="C41" s="42">
        <f t="shared" si="39"/>
        <v>11.078796264895768</v>
      </c>
      <c r="D41" s="42">
        <f>D40*POWER('3'!Q$25/D$39,1/7)</f>
        <v>35.720967768560492</v>
      </c>
      <c r="E41" s="44">
        <v>0.28000000000000003</v>
      </c>
      <c r="F41" s="44">
        <v>8</v>
      </c>
      <c r="G41" s="44">
        <v>19</v>
      </c>
      <c r="H41" s="13">
        <v>0.30099999999999999</v>
      </c>
      <c r="I41" s="13">
        <v>12.7</v>
      </c>
      <c r="J41" s="13">
        <v>30.5</v>
      </c>
      <c r="K41" s="42">
        <f>K40*((K40/K42)^(1/2))</f>
        <v>0.2</v>
      </c>
      <c r="L41" s="42">
        <f t="shared" ref="L41:M44" si="40">L40*((L$45/L$40)^(1/5))</f>
        <v>5.2123020633086377</v>
      </c>
      <c r="M41" s="42">
        <f t="shared" si="40"/>
        <v>28.963407277343897</v>
      </c>
      <c r="N41" s="44">
        <v>0.22</v>
      </c>
      <c r="O41" s="44">
        <v>4</v>
      </c>
      <c r="P41" s="44">
        <v>16</v>
      </c>
      <c r="Q41" s="44">
        <v>0.28999999999999998</v>
      </c>
      <c r="R41" s="44">
        <v>9</v>
      </c>
      <c r="S41" s="44">
        <v>18</v>
      </c>
      <c r="T41" s="44">
        <v>0.27</v>
      </c>
      <c r="U41" s="44">
        <v>8</v>
      </c>
      <c r="V41" s="44">
        <v>28</v>
      </c>
      <c r="W41" s="44">
        <v>0.32</v>
      </c>
      <c r="X41" s="44">
        <v>13</v>
      </c>
      <c r="Y41" s="44">
        <v>30</v>
      </c>
      <c r="Z41" s="44">
        <v>0.28999999999999998</v>
      </c>
      <c r="AA41" s="44">
        <v>7</v>
      </c>
      <c r="AB41" s="44">
        <v>35</v>
      </c>
      <c r="AC41" s="42">
        <f t="shared" ref="AC41:AE44" si="41">AC40*POWER(AC$45/AC$40,1/5)</f>
        <v>0.24116058155718578</v>
      </c>
      <c r="AD41" s="42">
        <f t="shared" si="41"/>
        <v>6.8021868477683132</v>
      </c>
      <c r="AE41" s="42">
        <f t="shared" si="41"/>
        <v>29.916661974612783</v>
      </c>
      <c r="AF41" s="44">
        <v>0.34</v>
      </c>
      <c r="AG41" s="44">
        <v>12</v>
      </c>
      <c r="AH41" s="44">
        <v>33</v>
      </c>
      <c r="AI41" s="42">
        <f>AI40*POWER(AI$42/AI$37,1/5)</f>
        <v>0.21366949927133602</v>
      </c>
      <c r="AJ41" s="42">
        <f t="shared" ref="AJ41:AK44" si="42">AJ40*POWER(AJ$45/AJ$40,1/5)</f>
        <v>6.5821842827842607</v>
      </c>
      <c r="AK41" s="42">
        <f t="shared" si="42"/>
        <v>46.339973936111399</v>
      </c>
      <c r="AL41" s="44">
        <v>0.32</v>
      </c>
      <c r="AM41" s="44">
        <v>11</v>
      </c>
      <c r="AN41" s="44">
        <v>19</v>
      </c>
      <c r="AO41" s="50">
        <v>0.37158650999999998</v>
      </c>
      <c r="AP41" s="50">
        <v>16.103000000000002</v>
      </c>
      <c r="AQ41" s="50">
        <v>31.248000000000001</v>
      </c>
    </row>
    <row r="42" spans="1:43" ht="12.75" customHeight="1">
      <c r="A42" s="29">
        <v>1997</v>
      </c>
      <c r="B42" s="42">
        <f>B41*((B$46/B$40)^(1/6))</f>
        <v>0.31156843375643567</v>
      </c>
      <c r="C42" s="42">
        <f t="shared" si="39"/>
        <v>10.936003273086222</v>
      </c>
      <c r="D42" s="42">
        <f>D41*POWER('3'!Q$25/D$39,1/7)</f>
        <v>34.101186534551459</v>
      </c>
      <c r="E42" s="44">
        <v>0.27</v>
      </c>
      <c r="F42" s="44">
        <v>8</v>
      </c>
      <c r="G42" s="44">
        <v>17</v>
      </c>
      <c r="H42" s="13">
        <v>0.30399999999999999</v>
      </c>
      <c r="I42" s="13">
        <v>12.7</v>
      </c>
      <c r="J42" s="13">
        <v>31.4</v>
      </c>
      <c r="K42" s="43">
        <v>0.2</v>
      </c>
      <c r="L42" s="42">
        <f t="shared" si="40"/>
        <v>5.2549502512904214</v>
      </c>
      <c r="M42" s="42">
        <f t="shared" si="40"/>
        <v>28.553693492402648</v>
      </c>
      <c r="N42" s="44">
        <v>0.22</v>
      </c>
      <c r="O42" s="44">
        <v>4</v>
      </c>
      <c r="P42" s="44">
        <v>22</v>
      </c>
      <c r="Q42" s="44">
        <v>0.28999999999999998</v>
      </c>
      <c r="R42" s="44">
        <v>9</v>
      </c>
      <c r="S42" s="44">
        <v>20</v>
      </c>
      <c r="T42" s="44">
        <v>0.25</v>
      </c>
      <c r="U42" s="44">
        <v>7</v>
      </c>
      <c r="V42" s="44">
        <v>21</v>
      </c>
      <c r="W42" s="44">
        <v>0.31</v>
      </c>
      <c r="X42" s="44">
        <v>13</v>
      </c>
      <c r="Y42" s="44">
        <v>31</v>
      </c>
      <c r="Z42" s="44">
        <v>0.26</v>
      </c>
      <c r="AA42" s="44">
        <v>6</v>
      </c>
      <c r="AB42" s="44">
        <v>18</v>
      </c>
      <c r="AC42" s="42">
        <f t="shared" si="41"/>
        <v>0.24334069496652744</v>
      </c>
      <c r="AD42" s="42">
        <f t="shared" si="41"/>
        <v>6.7115964479188017</v>
      </c>
      <c r="AE42" s="42">
        <f t="shared" si="41"/>
        <v>30.32481750027927</v>
      </c>
      <c r="AF42" s="44">
        <v>0.35</v>
      </c>
      <c r="AG42" s="44">
        <v>14</v>
      </c>
      <c r="AH42" s="44">
        <v>32</v>
      </c>
      <c r="AI42" s="43">
        <v>0.21</v>
      </c>
      <c r="AJ42" s="42">
        <f t="shared" si="42"/>
        <v>6.5893764155942431</v>
      </c>
      <c r="AK42" s="42">
        <f t="shared" si="42"/>
        <v>43.331783287920651</v>
      </c>
      <c r="AL42" s="44">
        <v>0.3</v>
      </c>
      <c r="AM42" s="44">
        <v>10</v>
      </c>
      <c r="AN42" s="44">
        <v>19</v>
      </c>
      <c r="AO42" s="50">
        <v>0.37677054999999998</v>
      </c>
      <c r="AP42" s="50">
        <v>15.923999999999999</v>
      </c>
      <c r="AQ42" s="50">
        <v>32.134</v>
      </c>
    </row>
    <row r="43" spans="1:43" ht="12.75" customHeight="1">
      <c r="A43" s="29">
        <v>1998</v>
      </c>
      <c r="B43" s="42">
        <f>B42*((B$46/B$40)^(1/6))</f>
        <v>0.31336812454364277</v>
      </c>
      <c r="C43" s="42">
        <f t="shared" si="39"/>
        <v>10.795050719355181</v>
      </c>
      <c r="D43" s="42">
        <f>D42*POWER('3'!Q$25/D$39,1/7)</f>
        <v>32.55485491319142</v>
      </c>
      <c r="E43" s="44">
        <v>0.27</v>
      </c>
      <c r="F43" s="44">
        <v>8</v>
      </c>
      <c r="G43" s="44">
        <v>15</v>
      </c>
      <c r="H43" s="13">
        <v>0.311</v>
      </c>
      <c r="I43" s="13">
        <v>12.9</v>
      </c>
      <c r="J43" s="13">
        <v>31.3</v>
      </c>
      <c r="K43" s="42">
        <f>K42*((K42/K44)^(1/2))</f>
        <v>0.19518001458970666</v>
      </c>
      <c r="L43" s="42">
        <f t="shared" si="40"/>
        <v>5.2979473960126313</v>
      </c>
      <c r="M43" s="42">
        <f t="shared" si="40"/>
        <v>28.149775482245886</v>
      </c>
      <c r="N43" s="44">
        <v>0.22</v>
      </c>
      <c r="O43" s="44">
        <v>5</v>
      </c>
      <c r="P43" s="44">
        <v>20</v>
      </c>
      <c r="Q43" s="44">
        <v>0.28000000000000003</v>
      </c>
      <c r="R43" s="44">
        <v>8</v>
      </c>
      <c r="S43" s="44">
        <v>20</v>
      </c>
      <c r="T43" s="44">
        <v>0.25</v>
      </c>
      <c r="U43" s="44">
        <v>7</v>
      </c>
      <c r="V43" s="44">
        <v>21</v>
      </c>
      <c r="W43" s="44">
        <v>0.31</v>
      </c>
      <c r="X43" s="44">
        <v>12</v>
      </c>
      <c r="Y43" s="44">
        <v>29</v>
      </c>
      <c r="Z43" s="44">
        <v>0.25</v>
      </c>
      <c r="AA43" s="44">
        <v>6</v>
      </c>
      <c r="AB43" s="44">
        <v>23</v>
      </c>
      <c r="AC43" s="42">
        <f t="shared" si="41"/>
        <v>0.24554051679773017</v>
      </c>
      <c r="AD43" s="42">
        <f t="shared" si="41"/>
        <v>6.6222125160373952</v>
      </c>
      <c r="AE43" s="42">
        <f t="shared" si="41"/>
        <v>30.738541525976725</v>
      </c>
      <c r="AF43" s="44">
        <v>0.34</v>
      </c>
      <c r="AG43" s="44">
        <v>12</v>
      </c>
      <c r="AH43" s="44">
        <v>32</v>
      </c>
      <c r="AI43" s="42">
        <f>AI42*((AI44/AI42)^(1/2))</f>
        <v>0.21494185260204676</v>
      </c>
      <c r="AJ43" s="42">
        <f t="shared" si="42"/>
        <v>6.5965764070074089</v>
      </c>
      <c r="AK43" s="42">
        <f t="shared" si="42"/>
        <v>40.518871363631177</v>
      </c>
      <c r="AL43" s="44">
        <v>0.32</v>
      </c>
      <c r="AM43" s="44">
        <v>12</v>
      </c>
      <c r="AN43" s="44">
        <v>23</v>
      </c>
      <c r="AO43" s="50">
        <v>0.37183643</v>
      </c>
      <c r="AP43" s="50">
        <v>16.422000000000001</v>
      </c>
      <c r="AQ43" s="50">
        <v>32.014000000000003</v>
      </c>
    </row>
    <row r="44" spans="1:43" ht="12.75" customHeight="1">
      <c r="A44" s="29">
        <v>1999</v>
      </c>
      <c r="B44" s="42">
        <f>B43*((B$46/B$40)^(1/6))</f>
        <v>0.31517821075791708</v>
      </c>
      <c r="C44" s="42">
        <f t="shared" si="39"/>
        <v>10.65591488256425</v>
      </c>
      <c r="D44" s="42">
        <f>D43*POWER('3'!Q$25/D$39,1/7)</f>
        <v>31.078642303109628</v>
      </c>
      <c r="E44" s="44">
        <v>0.28999999999999998</v>
      </c>
      <c r="F44" s="44">
        <v>7</v>
      </c>
      <c r="G44" s="44">
        <v>19</v>
      </c>
      <c r="H44" s="13">
        <v>0.31</v>
      </c>
      <c r="I44" s="13">
        <v>12.4</v>
      </c>
      <c r="J44" s="13">
        <v>33</v>
      </c>
      <c r="K44" s="43">
        <v>0.21</v>
      </c>
      <c r="L44" s="42">
        <f t="shared" si="40"/>
        <v>5.3412963527151378</v>
      </c>
      <c r="M44" s="42">
        <f t="shared" si="40"/>
        <v>27.751571260358666</v>
      </c>
      <c r="N44" s="44">
        <v>0.24</v>
      </c>
      <c r="O44" s="44">
        <v>5</v>
      </c>
      <c r="P44" s="44">
        <v>18</v>
      </c>
      <c r="Q44" s="44">
        <v>0.28999999999999998</v>
      </c>
      <c r="R44" s="44">
        <v>8</v>
      </c>
      <c r="S44" s="44">
        <v>19</v>
      </c>
      <c r="T44" s="44">
        <v>0.25</v>
      </c>
      <c r="U44" s="44">
        <v>6</v>
      </c>
      <c r="V44" s="44">
        <v>22</v>
      </c>
      <c r="W44" s="44">
        <v>0.3</v>
      </c>
      <c r="X44" s="44">
        <v>12</v>
      </c>
      <c r="Y44" s="44">
        <v>26</v>
      </c>
      <c r="Z44" s="44">
        <v>0.26</v>
      </c>
      <c r="AA44" s="44">
        <v>6</v>
      </c>
      <c r="AB44" s="44">
        <v>25</v>
      </c>
      <c r="AC44" s="42">
        <f t="shared" si="41"/>
        <v>0.24776022521670527</v>
      </c>
      <c r="AD44" s="42">
        <f t="shared" si="41"/>
        <v>6.534018984583156</v>
      </c>
      <c r="AE44" s="42">
        <f t="shared" si="41"/>
        <v>31.157910023217585</v>
      </c>
      <c r="AF44" s="44">
        <v>0.33</v>
      </c>
      <c r="AG44" s="44">
        <v>13</v>
      </c>
      <c r="AH44" s="44">
        <v>23</v>
      </c>
      <c r="AI44" s="43">
        <v>0.22</v>
      </c>
      <c r="AJ44" s="42">
        <f t="shared" si="42"/>
        <v>6.6037842656105905</v>
      </c>
      <c r="AK44" s="42">
        <f t="shared" si="42"/>
        <v>37.888561513233633</v>
      </c>
      <c r="AL44" s="44">
        <v>0.32</v>
      </c>
      <c r="AM44" s="44">
        <v>11</v>
      </c>
      <c r="AN44" s="44">
        <v>24</v>
      </c>
      <c r="AO44" s="50">
        <v>0.35480345000000002</v>
      </c>
      <c r="AP44" s="50">
        <v>16.247</v>
      </c>
      <c r="AQ44" s="50">
        <v>31.706</v>
      </c>
    </row>
    <row r="45" spans="1:43" ht="12.75" customHeight="1">
      <c r="A45" s="29">
        <f t="shared" ref="A45:A57" si="43">A44+1</f>
        <v>2000</v>
      </c>
      <c r="B45" s="42">
        <f>B44*((B$46/B$40)^(1/6))</f>
        <v>0.31699875244563136</v>
      </c>
      <c r="C45" s="42">
        <f t="shared" si="39"/>
        <v>10.518572347313329</v>
      </c>
      <c r="D45" s="42">
        <f>D44*POWER('3'!Q$25/D$39,1/7)</f>
        <v>29.669369130355246</v>
      </c>
      <c r="E45" s="44">
        <v>0.3</v>
      </c>
      <c r="F45" s="44">
        <v>7</v>
      </c>
      <c r="G45" s="44">
        <v>18</v>
      </c>
      <c r="H45" s="13">
        <v>0.317</v>
      </c>
      <c r="I45" s="13">
        <v>12.8</v>
      </c>
      <c r="J45" s="13">
        <v>31.5</v>
      </c>
      <c r="K45" s="42">
        <f>K44*((K44/K46)^(1/2))</f>
        <v>0.2051717683928628</v>
      </c>
      <c r="L45" s="43">
        <v>5.3849999999999998</v>
      </c>
      <c r="M45" s="43">
        <v>27.359000000000002</v>
      </c>
      <c r="N45" s="44">
        <v>0.24</v>
      </c>
      <c r="O45" s="44">
        <v>5</v>
      </c>
      <c r="P45" s="44">
        <v>13</v>
      </c>
      <c r="Q45" s="44">
        <v>0.28000000000000003</v>
      </c>
      <c r="R45" s="44">
        <v>8</v>
      </c>
      <c r="S45" s="44">
        <v>18</v>
      </c>
      <c r="T45" s="44">
        <v>0.25</v>
      </c>
      <c r="U45" s="44">
        <v>6</v>
      </c>
      <c r="V45" s="44">
        <v>18</v>
      </c>
      <c r="W45" s="44">
        <v>0.28999999999999998</v>
      </c>
      <c r="X45" s="44">
        <v>12</v>
      </c>
      <c r="Y45" s="44">
        <v>28</v>
      </c>
      <c r="Z45" s="44">
        <v>0.28999999999999998</v>
      </c>
      <c r="AA45" s="44">
        <v>5</v>
      </c>
      <c r="AB45" s="42">
        <f>AB44*((AB$50/AB$44)^(1/6))</f>
        <v>25.655499966311897</v>
      </c>
      <c r="AC45" s="43">
        <v>0.25</v>
      </c>
      <c r="AD45" s="43">
        <v>6.4470000000000001</v>
      </c>
      <c r="AE45" s="43">
        <v>31.582999999999998</v>
      </c>
      <c r="AF45" s="44">
        <v>0.32</v>
      </c>
      <c r="AG45" s="44">
        <v>12</v>
      </c>
      <c r="AH45" s="44">
        <v>21</v>
      </c>
      <c r="AI45" s="42">
        <f>AI44*((AI46/AI44)^(1/2))</f>
        <v>0.22978250586152113</v>
      </c>
      <c r="AJ45" s="43">
        <v>6.6109999999999998</v>
      </c>
      <c r="AK45" s="43">
        <v>35.429000000000002</v>
      </c>
      <c r="AL45" s="44">
        <v>0.32</v>
      </c>
      <c r="AM45" s="44">
        <v>11</v>
      </c>
      <c r="AN45" s="44">
        <v>23</v>
      </c>
      <c r="AO45" s="50">
        <v>0.37165997000000001</v>
      </c>
      <c r="AP45" s="50">
        <v>15.833</v>
      </c>
      <c r="AQ45" s="50">
        <v>31.896999999999998</v>
      </c>
    </row>
    <row r="46" spans="1:43" ht="12.75" customHeight="1">
      <c r="A46" s="29">
        <f t="shared" si="43"/>
        <v>2001</v>
      </c>
      <c r="B46" s="48">
        <v>0.31882980999999999</v>
      </c>
      <c r="C46" s="48">
        <v>10.382999999999999</v>
      </c>
      <c r="D46" s="48">
        <v>28.324000000000002</v>
      </c>
      <c r="E46" s="44">
        <v>0.28000000000000003</v>
      </c>
      <c r="F46" s="44">
        <v>6</v>
      </c>
      <c r="G46" s="44">
        <v>15</v>
      </c>
      <c r="H46" s="13">
        <v>0.318</v>
      </c>
      <c r="I46" s="13">
        <v>12.5</v>
      </c>
      <c r="J46" s="13">
        <v>31.6</v>
      </c>
      <c r="K46" s="43">
        <v>0.22</v>
      </c>
      <c r="L46" s="43">
        <v>4</v>
      </c>
      <c r="M46" s="42">
        <f>M45*(POWER(M$48/M$45,1/3))</f>
        <v>28.553122547555301</v>
      </c>
      <c r="N46" s="44">
        <v>0.27</v>
      </c>
      <c r="O46" s="44">
        <v>4</v>
      </c>
      <c r="P46" s="42">
        <f>P45*((P49/P45)^(1/4))</f>
        <v>13.777438346217245</v>
      </c>
      <c r="Q46" s="44">
        <v>0.27</v>
      </c>
      <c r="R46" s="44">
        <v>6</v>
      </c>
      <c r="S46" s="42">
        <f>S45*((S49/S45)^(1/4))</f>
        <v>17.873676406586846</v>
      </c>
      <c r="T46" s="44">
        <v>0.25</v>
      </c>
      <c r="U46" s="44">
        <v>6</v>
      </c>
      <c r="V46" s="42">
        <f>V45*((V$50/V$45)^(1/5))</f>
        <v>17.878367233899024</v>
      </c>
      <c r="W46" s="44">
        <v>0.28999999999999998</v>
      </c>
      <c r="X46" s="44">
        <v>13</v>
      </c>
      <c r="Y46" s="44">
        <v>28</v>
      </c>
      <c r="Z46" s="44">
        <v>0.27</v>
      </c>
      <c r="AA46" s="44">
        <v>6</v>
      </c>
      <c r="AB46" s="42">
        <f>AB45*((AB$50/AB$44)^(1/6))</f>
        <v>26.328187140857189</v>
      </c>
      <c r="AC46" s="42">
        <f t="shared" ref="AC46:AE47" si="44">AC45*POWER(AC$48/AC$45,1/3)</f>
        <v>0.25522343610007314</v>
      </c>
      <c r="AD46" s="42">
        <f t="shared" si="44"/>
        <v>6.114477388526093</v>
      </c>
      <c r="AE46" s="42">
        <f t="shared" si="44"/>
        <v>26.567755751851095</v>
      </c>
      <c r="AF46" s="44">
        <v>0.33</v>
      </c>
      <c r="AG46" s="44">
        <v>13</v>
      </c>
      <c r="AH46" s="44">
        <v>23</v>
      </c>
      <c r="AI46" s="43">
        <v>0.24</v>
      </c>
      <c r="AJ46" s="44">
        <v>5</v>
      </c>
      <c r="AK46" s="42">
        <f>AK45*((AK$49/AK$45)^(1/4))</f>
        <v>33.133055920194941</v>
      </c>
      <c r="AL46" s="44">
        <v>0.35</v>
      </c>
      <c r="AM46" s="44">
        <v>10</v>
      </c>
      <c r="AN46" s="42">
        <f>AN45*((AN$50/AN$45)^(1/5))</f>
        <v>22.670704880867724</v>
      </c>
      <c r="AO46" s="50">
        <v>0.36682597</v>
      </c>
      <c r="AP46" s="50">
        <v>15.79</v>
      </c>
      <c r="AQ46" s="50">
        <v>31.895</v>
      </c>
    </row>
    <row r="47" spans="1:43" ht="12.75" customHeight="1">
      <c r="A47" s="29">
        <f t="shared" si="43"/>
        <v>2002</v>
      </c>
      <c r="B47" s="48">
        <v>0.33761144999999998</v>
      </c>
      <c r="C47" s="48">
        <v>10.901999999999999</v>
      </c>
      <c r="D47" s="48">
        <v>24.937999999999999</v>
      </c>
      <c r="E47" s="42">
        <f>E46*((E48/E46)^(1/2))</f>
        <v>0.2814960035240287</v>
      </c>
      <c r="F47" s="42">
        <f>F46*((F46/F48)^(1/2))</f>
        <v>4.8989794855663558</v>
      </c>
      <c r="G47" s="42">
        <f>G46*((G46/G48)^(1/2))</f>
        <v>12.471164898158099</v>
      </c>
      <c r="H47" s="13">
        <v>0.318</v>
      </c>
      <c r="I47" s="13">
        <v>12.9</v>
      </c>
      <c r="J47" s="13">
        <v>31.6</v>
      </c>
      <c r="K47" s="42">
        <f>K46*((K46/K48)^(1/2))</f>
        <v>0.20720879293834937</v>
      </c>
      <c r="L47" s="42">
        <f>L46*((L46/L48)^(1/2))</f>
        <v>3.3806170189140663</v>
      </c>
      <c r="M47" s="42">
        <f>M46*(POWER(M$48/M$45,1/3))</f>
        <v>29.799364275584299</v>
      </c>
      <c r="N47" s="44">
        <v>0.26</v>
      </c>
      <c r="O47" s="44">
        <v>5</v>
      </c>
      <c r="P47" s="42">
        <f>P46*((P50/P46)^(1/4))</f>
        <v>14.302315459639654</v>
      </c>
      <c r="Q47" s="44">
        <v>0.27</v>
      </c>
      <c r="R47" s="44">
        <v>6</v>
      </c>
      <c r="S47" s="42">
        <f>S46*((S50/S46)^(1/4))</f>
        <v>17.192272095643592</v>
      </c>
      <c r="T47" s="42">
        <f t="shared" ref="T47:U49" si="45">T46*((T$50/T$46)^(1/4))</f>
        <v>0.2527057555185952</v>
      </c>
      <c r="U47" s="42">
        <f t="shared" si="45"/>
        <v>6.1678263563392957</v>
      </c>
      <c r="V47" s="42">
        <f>V46*((V$50/V$45)^(1/5))</f>
        <v>17.757556386119681</v>
      </c>
      <c r="W47" s="42">
        <f t="shared" ref="W47:Y48" si="46">W46*((W$49/W$46)^(1/3))</f>
        <v>0.30245722592608643</v>
      </c>
      <c r="X47" s="42">
        <f t="shared" si="46"/>
        <v>12.551361999873187</v>
      </c>
      <c r="Y47" s="42">
        <f t="shared" si="46"/>
        <v>28.033293729341871</v>
      </c>
      <c r="Z47" s="44">
        <v>0.27</v>
      </c>
      <c r="AA47" s="44">
        <v>6</v>
      </c>
      <c r="AB47" s="42">
        <f>AB46*((AB$50/AB$44)^(1/6))</f>
        <v>27.018512172212596</v>
      </c>
      <c r="AC47" s="42">
        <f t="shared" si="44"/>
        <v>0.26055600933891249</v>
      </c>
      <c r="AD47" s="42">
        <f t="shared" si="44"/>
        <v>5.7991055893899288</v>
      </c>
      <c r="AE47" s="42">
        <f t="shared" si="44"/>
        <v>22.348910669981223</v>
      </c>
      <c r="AF47" s="44">
        <v>0.31</v>
      </c>
      <c r="AG47" s="44">
        <v>12</v>
      </c>
      <c r="AH47" s="42">
        <f>AH46*((AH$49/AH$46)^(1/3))</f>
        <v>23.616652519683157</v>
      </c>
      <c r="AI47" s="43">
        <v>0.23</v>
      </c>
      <c r="AJ47" s="44">
        <v>6</v>
      </c>
      <c r="AK47" s="42">
        <f>AK46*((AK$49/AK$45)^(1/4))</f>
        <v>30.985898405565074</v>
      </c>
      <c r="AL47" s="44">
        <v>0.35</v>
      </c>
      <c r="AM47" s="44">
        <v>10</v>
      </c>
      <c r="AN47" s="42">
        <f>AN46*((AN$50/AN$45)^(1/5))</f>
        <v>22.346124338930419</v>
      </c>
      <c r="AO47" s="50">
        <v>0.36983144000000001</v>
      </c>
      <c r="AP47" s="50">
        <v>16.521999999999998</v>
      </c>
      <c r="AQ47" s="50">
        <v>32.679000000000002</v>
      </c>
    </row>
    <row r="48" spans="1:43" ht="12.75" customHeight="1">
      <c r="A48" s="29">
        <f t="shared" si="43"/>
        <v>2003</v>
      </c>
      <c r="B48" s="48">
        <v>0.34543882999999997</v>
      </c>
      <c r="C48" s="48">
        <v>10.52</v>
      </c>
      <c r="D48" s="48">
        <v>25.925999999999998</v>
      </c>
      <c r="E48" s="44">
        <v>0.28299999999999997</v>
      </c>
      <c r="F48" s="44">
        <v>9</v>
      </c>
      <c r="G48" s="44">
        <v>21.7</v>
      </c>
      <c r="H48" s="13">
        <v>0.316</v>
      </c>
      <c r="I48" s="13">
        <v>13.2</v>
      </c>
      <c r="J48" s="13">
        <v>30.9</v>
      </c>
      <c r="K48" s="44">
        <v>0.248</v>
      </c>
      <c r="L48" s="44">
        <v>5.6</v>
      </c>
      <c r="M48" s="44">
        <v>31.1</v>
      </c>
      <c r="N48" s="44">
        <v>0.26</v>
      </c>
      <c r="O48" s="42">
        <f>O47*((O49/O47)^(1/2))</f>
        <v>4.8989794855663558</v>
      </c>
      <c r="P48" s="42">
        <f>P47*((P51/P47)^(1/4))</f>
        <v>14.473633771054367</v>
      </c>
      <c r="Q48" s="44">
        <v>0.27</v>
      </c>
      <c r="R48" s="42">
        <f>R47*((R49/R47)^(1/2))</f>
        <v>6.5726706900619929</v>
      </c>
      <c r="S48" s="42">
        <f>S47*((S51/S47)^(1/4))</f>
        <v>16.912446118020132</v>
      </c>
      <c r="T48" s="42">
        <f t="shared" si="45"/>
        <v>0.25544079548889603</v>
      </c>
      <c r="U48" s="42">
        <f t="shared" si="45"/>
        <v>6.3403469936589447</v>
      </c>
      <c r="V48" s="42">
        <f>V47*((V$50/V$45)^(1/5))</f>
        <v>17.637561902650916</v>
      </c>
      <c r="W48" s="42">
        <f t="shared" si="46"/>
        <v>0.31544956384449552</v>
      </c>
      <c r="X48" s="42">
        <f t="shared" si="46"/>
        <v>12.118206773220049</v>
      </c>
      <c r="Y48" s="42">
        <f t="shared" si="46"/>
        <v>28.066627046984223</v>
      </c>
      <c r="Z48" s="44">
        <v>0.27</v>
      </c>
      <c r="AA48" s="42">
        <f>AA47*((AA$50/AA$47)^(1/3))</f>
        <v>6.0659393457787951</v>
      </c>
      <c r="AB48" s="42">
        <f>AB47*((AB$50/AB$44)^(1/6))</f>
        <v>27.726937524959911</v>
      </c>
      <c r="AC48" s="44">
        <v>0.26600000000000001</v>
      </c>
      <c r="AD48" s="44">
        <v>5.5</v>
      </c>
      <c r="AE48" s="44">
        <v>18.8</v>
      </c>
      <c r="AF48" s="44">
        <v>0.31</v>
      </c>
      <c r="AG48" s="42">
        <f>AG47*((AG49/AG47)^(1/2))</f>
        <v>12.393546707863733</v>
      </c>
      <c r="AH48" s="42">
        <f>AH47*((AH$49/AH$46)^(1/3))</f>
        <v>24.249838097193777</v>
      </c>
      <c r="AI48" s="42">
        <f>AI47*((AI49/AI47)^(1/2))</f>
        <v>0.23</v>
      </c>
      <c r="AJ48" s="42">
        <f>AJ47*((AJ49/AJ47)^(1/2))</f>
        <v>5.8991524815010496</v>
      </c>
      <c r="AK48" s="42">
        <f>AK47*((AK$49/AK$45)^(1/4))</f>
        <v>28.977885478254166</v>
      </c>
      <c r="AL48" s="44">
        <v>0.34</v>
      </c>
      <c r="AM48" s="42">
        <f>AM47*((AM$50/AM$47)^(1/3))</f>
        <v>10.567218052587211</v>
      </c>
      <c r="AN48" s="42">
        <f>AN47*((AN$50/AN$45)^(1/5))</f>
        <v>22.026190874742039</v>
      </c>
      <c r="AO48" s="50">
        <v>0.37326177999999999</v>
      </c>
      <c r="AP48" s="50">
        <v>16.802</v>
      </c>
      <c r="AQ48" s="50">
        <v>33.595999999999997</v>
      </c>
    </row>
    <row r="49" spans="1:43" ht="12.75" customHeight="1">
      <c r="A49" s="29">
        <f t="shared" si="43"/>
        <v>2004</v>
      </c>
      <c r="B49" s="48">
        <v>0.3281289</v>
      </c>
      <c r="C49" s="48">
        <v>10.595000000000001</v>
      </c>
      <c r="D49" s="48">
        <v>26.917999999999999</v>
      </c>
      <c r="E49" s="44">
        <v>0.26100000000000001</v>
      </c>
      <c r="F49" s="44">
        <v>8.5</v>
      </c>
      <c r="G49" s="44">
        <v>20.7</v>
      </c>
      <c r="H49" s="13">
        <v>0.32200000000000001</v>
      </c>
      <c r="I49" s="13">
        <v>13.4</v>
      </c>
      <c r="J49" s="13">
        <v>31.3</v>
      </c>
      <c r="K49" s="44">
        <v>0.23899999999999999</v>
      </c>
      <c r="L49" s="44">
        <v>6.1</v>
      </c>
      <c r="M49" s="44">
        <v>21.3</v>
      </c>
      <c r="N49" s="44">
        <v>0.255</v>
      </c>
      <c r="O49" s="44">
        <v>4.8</v>
      </c>
      <c r="P49" s="44">
        <v>16.399999999999999</v>
      </c>
      <c r="Q49" s="44">
        <v>0.28199999999999997</v>
      </c>
      <c r="R49" s="44">
        <v>7.2</v>
      </c>
      <c r="S49" s="44">
        <v>17.5</v>
      </c>
      <c r="T49" s="42">
        <f t="shared" si="45"/>
        <v>0.25820543685716973</v>
      </c>
      <c r="U49" s="42">
        <f t="shared" si="45"/>
        <v>6.5176932159710423</v>
      </c>
      <c r="V49" s="42">
        <f>V48*((V$50/V$45)^(1/5))</f>
        <v>17.518378267012213</v>
      </c>
      <c r="W49" s="44">
        <v>0.32900000000000001</v>
      </c>
      <c r="X49" s="44">
        <v>11.7</v>
      </c>
      <c r="Y49" s="44">
        <v>28.1</v>
      </c>
      <c r="Z49" s="42">
        <f>Z48*((Z50/Z48)^(1/2))</f>
        <v>0.2694995361777085</v>
      </c>
      <c r="AA49" s="42">
        <f>AA48*((AA$50/AA$47)^(1/3))</f>
        <v>6.1326033577778798</v>
      </c>
      <c r="AB49" s="42">
        <f>AB48*((AB$50/AB$44)^(1/6))</f>
        <v>28.453937789501641</v>
      </c>
      <c r="AC49" s="44">
        <v>0.252</v>
      </c>
      <c r="AD49" s="44">
        <v>5.6</v>
      </c>
      <c r="AE49" s="44">
        <v>21.7</v>
      </c>
      <c r="AF49" s="44">
        <v>0.31</v>
      </c>
      <c r="AG49" s="44">
        <v>12.8</v>
      </c>
      <c r="AH49" s="44">
        <v>24.9</v>
      </c>
      <c r="AI49" s="44">
        <v>0.23</v>
      </c>
      <c r="AJ49" s="44">
        <v>5.8</v>
      </c>
      <c r="AK49" s="44">
        <v>27.1</v>
      </c>
      <c r="AL49" s="42">
        <f>AL48*((AL50/AL48)^(1/2))</f>
        <v>0.34298688021555579</v>
      </c>
      <c r="AM49" s="42">
        <f>AM48*((AM$50/AM$47)^(1/3))</f>
        <v>11.166609737092505</v>
      </c>
      <c r="AN49" s="42">
        <f>AN48*((AN$50/AN$45)^(1/5))</f>
        <v>21.710837955258192</v>
      </c>
      <c r="AO49" s="50">
        <v>0.36967393999999998</v>
      </c>
      <c r="AP49" s="50">
        <v>16.079999999999998</v>
      </c>
      <c r="AQ49" s="50">
        <v>34.264000000000003</v>
      </c>
    </row>
    <row r="50" spans="1:43" ht="12.75" customHeight="1">
      <c r="A50" s="29">
        <f t="shared" si="43"/>
        <v>2005</v>
      </c>
      <c r="B50" s="48">
        <v>0.33070313000000001</v>
      </c>
      <c r="C50" s="48">
        <v>10.170999999999999</v>
      </c>
      <c r="D50" s="48">
        <v>28.216999999999999</v>
      </c>
      <c r="E50" s="44">
        <v>0.28000000000000003</v>
      </c>
      <c r="F50" s="44">
        <v>7.7</v>
      </c>
      <c r="G50" s="44">
        <v>13.5</v>
      </c>
      <c r="H50" s="13">
        <v>0.317</v>
      </c>
      <c r="I50" s="13">
        <v>13</v>
      </c>
      <c r="J50" s="13">
        <v>31.8</v>
      </c>
      <c r="K50" s="44">
        <v>0.23899999999999999</v>
      </c>
      <c r="L50" s="44">
        <v>5.7</v>
      </c>
      <c r="M50" s="44">
        <v>28.9</v>
      </c>
      <c r="N50" s="44">
        <v>0.26</v>
      </c>
      <c r="O50" s="44">
        <v>5</v>
      </c>
      <c r="P50" s="44">
        <v>16</v>
      </c>
      <c r="Q50" s="44">
        <v>0.27699999999999997</v>
      </c>
      <c r="R50" s="44">
        <v>6.4</v>
      </c>
      <c r="S50" s="44">
        <v>15.3</v>
      </c>
      <c r="T50" s="44">
        <v>0.26100000000000001</v>
      </c>
      <c r="U50" s="44">
        <v>6.7</v>
      </c>
      <c r="V50" s="44">
        <v>17.399999999999999</v>
      </c>
      <c r="W50" s="44">
        <v>0.32700000000000001</v>
      </c>
      <c r="X50" s="44">
        <v>12.4</v>
      </c>
      <c r="Y50" s="44">
        <v>26.2</v>
      </c>
      <c r="Z50" s="44">
        <v>0.26899999999999996</v>
      </c>
      <c r="AA50" s="44">
        <v>6.2</v>
      </c>
      <c r="AB50" s="44">
        <v>29.2</v>
      </c>
      <c r="AC50" s="44">
        <v>0.28199999999999997</v>
      </c>
      <c r="AD50" s="44">
        <v>6.6</v>
      </c>
      <c r="AE50" s="44">
        <v>24.7</v>
      </c>
      <c r="AF50" s="44">
        <v>0.32200000000000001</v>
      </c>
      <c r="AG50" s="44">
        <v>13.1</v>
      </c>
      <c r="AH50" s="44">
        <v>25.9</v>
      </c>
      <c r="AI50" s="44">
        <v>0.23399999999999999</v>
      </c>
      <c r="AJ50" s="44">
        <v>5</v>
      </c>
      <c r="AK50" s="44">
        <v>29</v>
      </c>
      <c r="AL50" s="44">
        <v>0.34600000000000003</v>
      </c>
      <c r="AM50" s="44">
        <v>11.8</v>
      </c>
      <c r="AN50" s="44">
        <v>21.4</v>
      </c>
      <c r="AO50" s="50">
        <v>0.36971000999999998</v>
      </c>
      <c r="AP50" s="50">
        <v>16.077999999999999</v>
      </c>
      <c r="AQ50" s="50">
        <v>34.276000000000003</v>
      </c>
    </row>
    <row r="51" spans="1:43" ht="12.75" customHeight="1">
      <c r="A51" s="29">
        <f t="shared" si="43"/>
        <v>2006</v>
      </c>
      <c r="B51" s="48">
        <v>0.34431724000000002</v>
      </c>
      <c r="C51" s="48">
        <v>9.7959999999999994</v>
      </c>
      <c r="D51" s="48">
        <v>24.904</v>
      </c>
      <c r="E51" s="44">
        <v>0.27800000000000002</v>
      </c>
      <c r="F51" s="44">
        <v>8.1999999999999993</v>
      </c>
      <c r="G51" s="44">
        <v>15.8</v>
      </c>
      <c r="H51" s="13">
        <v>0.316</v>
      </c>
      <c r="I51" s="13">
        <v>13.4</v>
      </c>
      <c r="J51" s="13">
        <v>30.6</v>
      </c>
      <c r="K51" s="44">
        <v>0.23699999999999999</v>
      </c>
      <c r="L51" s="44">
        <v>5.8</v>
      </c>
      <c r="M51" s="44">
        <v>27.7</v>
      </c>
      <c r="N51" s="44">
        <v>0.25900000000000001</v>
      </c>
      <c r="O51" s="44">
        <v>5.3</v>
      </c>
      <c r="P51" s="44">
        <v>15</v>
      </c>
      <c r="Q51" s="44">
        <v>0.27300000000000002</v>
      </c>
      <c r="R51" s="44">
        <v>7.2</v>
      </c>
      <c r="S51" s="44">
        <v>16.100000000000001</v>
      </c>
      <c r="T51" s="44">
        <v>0.26800000000000002</v>
      </c>
      <c r="U51" s="44">
        <v>7.2</v>
      </c>
      <c r="V51" s="44">
        <v>23.6</v>
      </c>
      <c r="W51" s="44">
        <v>0.32100000000000001</v>
      </c>
      <c r="X51" s="44">
        <v>12.3</v>
      </c>
      <c r="Y51" s="44">
        <v>25.7</v>
      </c>
      <c r="Z51" s="44">
        <v>0.26400000000000001</v>
      </c>
      <c r="AA51" s="44">
        <v>5.0999999999999996</v>
      </c>
      <c r="AB51" s="44">
        <v>29.8</v>
      </c>
      <c r="AC51" s="44">
        <v>0.29199999999999998</v>
      </c>
      <c r="AD51" s="44">
        <v>7.1</v>
      </c>
      <c r="AE51" s="44">
        <v>26.2</v>
      </c>
      <c r="AF51" s="44">
        <v>0.31900000000000001</v>
      </c>
      <c r="AG51" s="44">
        <v>13.4</v>
      </c>
      <c r="AH51" s="44">
        <v>26.7</v>
      </c>
      <c r="AI51" s="44">
        <v>0.24</v>
      </c>
      <c r="AJ51" s="44">
        <v>7.4</v>
      </c>
      <c r="AK51" s="44">
        <v>29</v>
      </c>
      <c r="AL51" s="44">
        <v>0.32500000000000001</v>
      </c>
      <c r="AM51" s="44">
        <v>11.8</v>
      </c>
      <c r="AN51" s="44">
        <v>20.8</v>
      </c>
      <c r="AO51" s="50">
        <v>0.38232633999999999</v>
      </c>
      <c r="AP51" s="50">
        <v>16.222999999999999</v>
      </c>
      <c r="AQ51" s="50">
        <v>34.344000000000001</v>
      </c>
    </row>
    <row r="52" spans="1:43" ht="12.75" customHeight="1">
      <c r="A52" s="29">
        <f t="shared" si="43"/>
        <v>2007</v>
      </c>
      <c r="B52" s="48">
        <v>0.34706704999999999</v>
      </c>
      <c r="C52" s="48">
        <v>11.457000000000001</v>
      </c>
      <c r="D52" s="48">
        <v>24.756</v>
      </c>
      <c r="E52" s="44">
        <v>0.26300000000000001</v>
      </c>
      <c r="F52" s="44">
        <v>8</v>
      </c>
      <c r="G52" s="44">
        <v>18</v>
      </c>
      <c r="H52" s="13">
        <v>0.316</v>
      </c>
      <c r="I52" s="13">
        <v>13.3</v>
      </c>
      <c r="J52" s="13">
        <v>29.9</v>
      </c>
      <c r="K52" s="44">
        <v>0.252</v>
      </c>
      <c r="L52" s="44">
        <v>5.9</v>
      </c>
      <c r="M52" s="44">
        <v>25.4</v>
      </c>
      <c r="N52" s="44">
        <v>0.26200000000000001</v>
      </c>
      <c r="O52" s="44">
        <v>5.4</v>
      </c>
      <c r="P52" s="44">
        <v>16.399999999999999</v>
      </c>
      <c r="Q52" s="44">
        <v>0.26600000000000001</v>
      </c>
      <c r="R52" s="44">
        <v>6.8</v>
      </c>
      <c r="S52" s="44">
        <v>17.3</v>
      </c>
      <c r="T52" s="44">
        <v>0.30399999999999999</v>
      </c>
      <c r="U52" s="44">
        <v>9.6</v>
      </c>
      <c r="V52" s="44">
        <v>21.4</v>
      </c>
      <c r="W52" s="44">
        <v>0.32</v>
      </c>
      <c r="X52" s="44">
        <v>12.3</v>
      </c>
      <c r="Y52" s="44">
        <v>24.8</v>
      </c>
      <c r="Z52" s="44">
        <v>0.27600000000000002</v>
      </c>
      <c r="AA52" s="44">
        <v>5.2</v>
      </c>
      <c r="AB52" s="44">
        <v>21.5</v>
      </c>
      <c r="AC52" s="44">
        <v>0.23699999999999999</v>
      </c>
      <c r="AD52" s="44">
        <v>7.2</v>
      </c>
      <c r="AE52" s="44">
        <v>30</v>
      </c>
      <c r="AF52" s="44">
        <v>0.31900000000000001</v>
      </c>
      <c r="AG52" s="44">
        <v>13.1</v>
      </c>
      <c r="AH52" s="44">
        <v>28.1</v>
      </c>
      <c r="AI52" s="44">
        <v>0.23399999999999999</v>
      </c>
      <c r="AJ52" s="44">
        <v>6.1</v>
      </c>
      <c r="AK52" s="44">
        <v>25.4</v>
      </c>
      <c r="AL52" s="44">
        <v>0.32600000000000001</v>
      </c>
      <c r="AM52" s="44">
        <v>11.2</v>
      </c>
      <c r="AN52" s="44">
        <v>20.8</v>
      </c>
      <c r="AO52" s="50">
        <v>0.39145235</v>
      </c>
      <c r="AP52" s="50">
        <v>16.388000000000002</v>
      </c>
      <c r="AQ52" s="50">
        <v>33.939</v>
      </c>
    </row>
    <row r="53" spans="1:43" ht="12.75" customHeight="1">
      <c r="A53" s="29">
        <f t="shared" si="43"/>
        <v>2008</v>
      </c>
      <c r="B53" s="48">
        <v>0.33656633000000002</v>
      </c>
      <c r="C53" s="48">
        <v>12.08</v>
      </c>
      <c r="D53" s="48">
        <v>26.434000000000001</v>
      </c>
      <c r="E53" s="44">
        <v>0.27500000000000002</v>
      </c>
      <c r="F53" s="44">
        <v>7.5</v>
      </c>
      <c r="G53" s="44">
        <v>15.9</v>
      </c>
      <c r="H53" s="13">
        <v>0.314</v>
      </c>
      <c r="I53" s="13">
        <v>13.4</v>
      </c>
      <c r="J53" s="13">
        <v>30.4</v>
      </c>
      <c r="K53" s="44">
        <v>0.251</v>
      </c>
      <c r="L53" s="44">
        <v>6.2</v>
      </c>
      <c r="M53" s="44">
        <v>25.6</v>
      </c>
      <c r="N53" s="44">
        <v>0.26300000000000001</v>
      </c>
      <c r="O53" s="44">
        <v>6.5</v>
      </c>
      <c r="P53" s="44">
        <v>14.3</v>
      </c>
      <c r="Q53" s="44">
        <v>0.29799999999999999</v>
      </c>
      <c r="R53" s="44">
        <v>5.7</v>
      </c>
      <c r="S53" s="44">
        <v>17.8</v>
      </c>
      <c r="T53" s="44">
        <v>0.30199999999999999</v>
      </c>
      <c r="U53" s="44">
        <v>9.1999999999999993</v>
      </c>
      <c r="V53" s="44">
        <v>21.8</v>
      </c>
      <c r="W53" s="44">
        <v>0.312</v>
      </c>
      <c r="X53" s="44">
        <v>11.9</v>
      </c>
      <c r="Y53" s="44">
        <v>25.4</v>
      </c>
      <c r="Z53" s="44">
        <v>0.27600000000000002</v>
      </c>
      <c r="AA53" s="44">
        <v>5</v>
      </c>
      <c r="AB53" s="44">
        <v>22.9</v>
      </c>
      <c r="AC53" s="44">
        <v>0.251</v>
      </c>
      <c r="AD53" s="44">
        <v>7</v>
      </c>
      <c r="AE53" s="44">
        <v>25.6</v>
      </c>
      <c r="AF53" s="44">
        <v>0.31900000000000001</v>
      </c>
      <c r="AG53" s="44">
        <v>13.1</v>
      </c>
      <c r="AH53" s="44">
        <v>25.4</v>
      </c>
      <c r="AI53" s="44">
        <v>0.24</v>
      </c>
      <c r="AJ53" s="44">
        <v>6.5</v>
      </c>
      <c r="AK53" s="44">
        <v>22</v>
      </c>
      <c r="AL53" s="44">
        <v>0.33899999999999997</v>
      </c>
      <c r="AM53" s="44">
        <v>11.3</v>
      </c>
      <c r="AN53" s="44">
        <v>20.5</v>
      </c>
      <c r="AO53" s="50">
        <v>0.38378736000000002</v>
      </c>
      <c r="AP53" s="50">
        <v>17.042000000000002</v>
      </c>
      <c r="AQ53" s="50">
        <v>33.834000000000003</v>
      </c>
    </row>
    <row r="54" spans="1:43" ht="12.75" customHeight="1">
      <c r="A54" s="29">
        <f t="shared" si="43"/>
        <v>2009</v>
      </c>
      <c r="B54" s="48">
        <v>0.34021980000000002</v>
      </c>
      <c r="C54" s="48">
        <v>13.138999999999999</v>
      </c>
      <c r="D54" s="48">
        <v>33.881</v>
      </c>
      <c r="E54" s="44">
        <v>0.26400000000000001</v>
      </c>
      <c r="F54" s="44">
        <v>7.9</v>
      </c>
      <c r="G54" s="44">
        <v>17.7</v>
      </c>
      <c r="H54" s="13">
        <v>0.316</v>
      </c>
      <c r="I54" s="13">
        <v>13.7</v>
      </c>
      <c r="J54" s="13">
        <v>31</v>
      </c>
      <c r="K54" s="44">
        <v>0.26900000000000002</v>
      </c>
      <c r="L54" s="44">
        <v>7.2</v>
      </c>
      <c r="M54" s="44">
        <v>30.2</v>
      </c>
      <c r="N54" s="44">
        <v>0.25900000000000001</v>
      </c>
      <c r="O54" s="44">
        <v>6.4</v>
      </c>
      <c r="P54" s="44">
        <v>14.2</v>
      </c>
      <c r="Q54" s="44">
        <v>0.29899999999999999</v>
      </c>
      <c r="R54" s="44">
        <v>6.7</v>
      </c>
      <c r="S54" s="44">
        <v>18.899999999999999</v>
      </c>
      <c r="T54" s="44">
        <v>0.29100000000000004</v>
      </c>
      <c r="U54" s="44">
        <v>9.4</v>
      </c>
      <c r="V54" s="44">
        <v>19.8</v>
      </c>
      <c r="W54" s="44">
        <v>0.318</v>
      </c>
      <c r="X54" s="44">
        <v>11.6</v>
      </c>
      <c r="Y54" s="44">
        <v>27.4</v>
      </c>
      <c r="Z54" s="44">
        <v>0.27200000000000002</v>
      </c>
      <c r="AA54" s="44">
        <v>5.5</v>
      </c>
      <c r="AB54" s="44">
        <v>22.9</v>
      </c>
      <c r="AC54" s="44">
        <v>0.24100000000000002</v>
      </c>
      <c r="AD54" s="44">
        <v>6.9</v>
      </c>
      <c r="AE54" s="44">
        <v>25.1</v>
      </c>
      <c r="AF54" s="44">
        <v>0.32899999999999996</v>
      </c>
      <c r="AG54" s="44">
        <v>13.2</v>
      </c>
      <c r="AH54" s="44">
        <v>27.5</v>
      </c>
      <c r="AI54" s="44">
        <v>0.248</v>
      </c>
      <c r="AJ54" s="44">
        <v>7.6</v>
      </c>
      <c r="AK54" s="44">
        <v>24.3</v>
      </c>
      <c r="AL54" s="44">
        <v>0.32400000000000001</v>
      </c>
      <c r="AM54" s="44">
        <v>10.199999999999999</v>
      </c>
      <c r="AN54" s="44">
        <v>20.2</v>
      </c>
      <c r="AO54" s="50">
        <v>0.37558912999999999</v>
      </c>
      <c r="AP54" s="50">
        <v>16.931999999999999</v>
      </c>
      <c r="AQ54" s="50">
        <v>33.317</v>
      </c>
    </row>
    <row r="55" spans="1:43" ht="12.75" customHeight="1">
      <c r="A55" s="29">
        <f t="shared" si="43"/>
        <v>2010</v>
      </c>
      <c r="B55" s="48">
        <v>0.33923546999999998</v>
      </c>
      <c r="C55" s="48">
        <v>11.362</v>
      </c>
      <c r="D55" s="48">
        <v>26.972000000000001</v>
      </c>
      <c r="E55" s="44">
        <v>0.26600000000000001</v>
      </c>
      <c r="F55" s="44">
        <v>7.9</v>
      </c>
      <c r="G55" s="44">
        <v>20.8</v>
      </c>
      <c r="H55" s="13">
        <v>0.315</v>
      </c>
      <c r="I55" s="13">
        <v>13.6</v>
      </c>
      <c r="J55" s="13">
        <v>29.3</v>
      </c>
      <c r="K55" s="44">
        <v>0.26900000000000002</v>
      </c>
      <c r="L55" s="44">
        <v>7.9</v>
      </c>
      <c r="M55" s="44">
        <v>29</v>
      </c>
      <c r="N55" s="44">
        <v>0.254</v>
      </c>
      <c r="O55" s="44">
        <v>5.5</v>
      </c>
      <c r="P55" s="44">
        <v>15.6</v>
      </c>
      <c r="Q55" s="44">
        <v>0.29799999999999999</v>
      </c>
      <c r="R55" s="44">
        <v>7.3</v>
      </c>
      <c r="S55" s="44">
        <v>20.399999999999999</v>
      </c>
      <c r="T55" s="44">
        <v>0.29299999999999998</v>
      </c>
      <c r="U55" s="44">
        <v>9.1999999999999993</v>
      </c>
      <c r="V55" s="44">
        <v>17.7</v>
      </c>
      <c r="W55" s="44">
        <v>0.317</v>
      </c>
      <c r="X55" s="44">
        <v>12.1</v>
      </c>
      <c r="Y55" s="44">
        <v>26.6</v>
      </c>
      <c r="Z55" s="44">
        <v>0.255</v>
      </c>
      <c r="AA55" s="44">
        <v>4.9000000000000004</v>
      </c>
      <c r="AB55" s="44">
        <v>25.6</v>
      </c>
      <c r="AC55" s="44">
        <v>0.23600000000000002</v>
      </c>
      <c r="AD55" s="44">
        <v>6.1</v>
      </c>
      <c r="AE55" s="44">
        <v>25.5</v>
      </c>
      <c r="AF55" s="44">
        <v>0.33500000000000002</v>
      </c>
      <c r="AG55" s="44">
        <v>13.8</v>
      </c>
      <c r="AH55" s="44">
        <v>30</v>
      </c>
      <c r="AI55" s="44">
        <v>0.24100000000000002</v>
      </c>
      <c r="AJ55" s="44">
        <v>7</v>
      </c>
      <c r="AK55" s="44">
        <v>20.8</v>
      </c>
      <c r="AL55" s="44">
        <v>0.32899999999999996</v>
      </c>
      <c r="AM55" s="44">
        <v>9.9</v>
      </c>
      <c r="AN55" s="44">
        <v>23</v>
      </c>
      <c r="AO55" s="50">
        <v>0.38087530000000003</v>
      </c>
      <c r="AP55" s="50">
        <v>16.239000000000001</v>
      </c>
      <c r="AQ55" s="50">
        <v>34.082999999999998</v>
      </c>
    </row>
    <row r="56" spans="1:43" ht="12.75" customHeight="1">
      <c r="A56" s="29">
        <f t="shared" si="43"/>
        <v>2011</v>
      </c>
      <c r="B56" s="48">
        <v>0.34050788999999998</v>
      </c>
      <c r="C56" s="48">
        <v>11.127000000000001</v>
      </c>
      <c r="D56" s="48">
        <v>27.911000000000001</v>
      </c>
      <c r="E56" s="44">
        <v>0.26300000000000001</v>
      </c>
      <c r="F56" s="44">
        <v>8.3000000000000007</v>
      </c>
      <c r="G56" s="44">
        <v>17.8</v>
      </c>
      <c r="H56" s="13">
        <v>0.312</v>
      </c>
      <c r="I56" s="13">
        <v>13.3</v>
      </c>
      <c r="J56" s="13">
        <v>30.4</v>
      </c>
      <c r="K56" s="44">
        <v>0.27800000000000002</v>
      </c>
      <c r="L56" s="44">
        <v>7.5</v>
      </c>
      <c r="M56" s="44">
        <v>36.700000000000003</v>
      </c>
      <c r="N56" s="44">
        <v>0.25800000000000001</v>
      </c>
      <c r="O56" s="44">
        <v>6</v>
      </c>
      <c r="P56" s="44">
        <v>14.8</v>
      </c>
      <c r="Q56" s="44">
        <v>0.308</v>
      </c>
      <c r="R56" s="44">
        <v>7.1</v>
      </c>
      <c r="S56" s="44">
        <v>17.7</v>
      </c>
      <c r="T56" s="44">
        <v>0.28999999999999998</v>
      </c>
      <c r="U56" s="44">
        <v>9.6999999999999993</v>
      </c>
      <c r="V56" s="44">
        <v>17.399999999999999</v>
      </c>
      <c r="W56" s="44">
        <v>0.32500000000000001</v>
      </c>
      <c r="X56" s="44">
        <v>12.8</v>
      </c>
      <c r="Y56" s="44">
        <v>32.1</v>
      </c>
      <c r="Z56" s="44">
        <v>0.25800000000000001</v>
      </c>
      <c r="AA56" s="44">
        <v>5.2</v>
      </c>
      <c r="AB56" s="44">
        <v>20.399999999999999</v>
      </c>
      <c r="AC56" s="44">
        <v>0.22899999999999998</v>
      </c>
      <c r="AD56" s="44">
        <v>5.7</v>
      </c>
      <c r="AE56" s="44">
        <v>27.6</v>
      </c>
      <c r="AF56" s="44">
        <v>0.34</v>
      </c>
      <c r="AG56" s="44">
        <v>13.8</v>
      </c>
      <c r="AH56" s="44">
        <v>28.6</v>
      </c>
      <c r="AI56" s="44">
        <v>0.24399999999999999</v>
      </c>
      <c r="AJ56" s="44">
        <v>7.6</v>
      </c>
      <c r="AK56" s="44">
        <v>19.600000000000001</v>
      </c>
      <c r="AL56" s="44">
        <v>0.33</v>
      </c>
      <c r="AM56" s="44">
        <v>9.4</v>
      </c>
      <c r="AN56" s="44">
        <v>23.3</v>
      </c>
      <c r="AO56" s="50">
        <v>0.37359346999999998</v>
      </c>
      <c r="AP56" s="50">
        <v>16.61</v>
      </c>
      <c r="AQ56" s="50">
        <v>35.216000000000001</v>
      </c>
    </row>
    <row r="57" spans="1:43" ht="12.75" customHeight="1">
      <c r="A57" s="29">
        <f t="shared" si="43"/>
        <v>2012</v>
      </c>
      <c r="B57" s="48">
        <v>0.33641678000000003</v>
      </c>
      <c r="C57" s="48">
        <v>9.5500000000000007</v>
      </c>
      <c r="D57" s="48">
        <v>27.968</v>
      </c>
      <c r="E57" s="44">
        <v>0.26500000000000001</v>
      </c>
      <c r="F57" s="44">
        <v>8.3000000000000007</v>
      </c>
      <c r="G57" s="44">
        <v>18.100000000000001</v>
      </c>
      <c r="H57" s="13">
        <v>0.318</v>
      </c>
      <c r="I57" s="13">
        <v>13.8</v>
      </c>
      <c r="J57" s="13">
        <v>32</v>
      </c>
      <c r="K57" s="44">
        <v>0.28100000000000003</v>
      </c>
      <c r="L57" s="44">
        <v>7.7</v>
      </c>
      <c r="M57" s="44">
        <v>35</v>
      </c>
      <c r="N57" s="44">
        <v>0.25900000000000001</v>
      </c>
      <c r="O57" s="44">
        <v>6</v>
      </c>
      <c r="P57" s="44">
        <v>16.3</v>
      </c>
      <c r="Q57" s="44">
        <v>0.30499999999999999</v>
      </c>
      <c r="R57" s="44">
        <v>6.9</v>
      </c>
      <c r="S57" s="44">
        <v>18.100000000000001</v>
      </c>
      <c r="T57" s="44">
        <v>0.28300000000000003</v>
      </c>
      <c r="U57" s="44">
        <v>9.6</v>
      </c>
      <c r="V57" s="44">
        <v>17.3</v>
      </c>
      <c r="W57" s="44">
        <v>0.32400000000000001</v>
      </c>
      <c r="X57" s="44">
        <v>12.4</v>
      </c>
      <c r="Y57" s="44">
        <v>31.1</v>
      </c>
      <c r="Z57" s="44">
        <v>0.254</v>
      </c>
      <c r="AA57" s="44">
        <v>5.2</v>
      </c>
      <c r="AB57" s="44">
        <v>18.7</v>
      </c>
      <c r="AC57" s="44">
        <v>0.22500000000000001</v>
      </c>
      <c r="AD57" s="44">
        <v>5.5</v>
      </c>
      <c r="AE57" s="44">
        <v>29.2</v>
      </c>
      <c r="AF57" s="44">
        <v>0.34200000000000003</v>
      </c>
      <c r="AG57" s="44">
        <v>14.4</v>
      </c>
      <c r="AH57" s="44">
        <v>33.4</v>
      </c>
      <c r="AI57" s="44">
        <v>0.248</v>
      </c>
      <c r="AJ57" s="44">
        <v>7.8</v>
      </c>
      <c r="AK57" s="44">
        <v>22.6</v>
      </c>
      <c r="AL57" s="44">
        <v>0.313</v>
      </c>
      <c r="AM57" s="44">
        <v>9.1999999999999993</v>
      </c>
      <c r="AN57" s="44">
        <v>22.1</v>
      </c>
      <c r="AO57" s="50">
        <v>0.383156</v>
      </c>
      <c r="AP57" s="50">
        <v>16.722999999999999</v>
      </c>
      <c r="AQ57" s="50">
        <v>34.822000000000003</v>
      </c>
    </row>
    <row r="58" spans="1:43" ht="12.75" customHeight="1">
      <c r="A58" s="29">
        <v>2013</v>
      </c>
      <c r="B58" s="48">
        <v>0.33789014000000001</v>
      </c>
      <c r="C58" s="48">
        <v>9.5820000000000007</v>
      </c>
      <c r="D58" s="48">
        <v>26.315999999999999</v>
      </c>
      <c r="E58" s="44">
        <v>0.25900000000000001</v>
      </c>
      <c r="F58" s="44">
        <v>8.3000000000000007</v>
      </c>
      <c r="G58" s="44">
        <v>19.5</v>
      </c>
      <c r="H58" s="13">
        <v>0.31900000000000001</v>
      </c>
      <c r="I58" s="13">
        <v>13.5</v>
      </c>
      <c r="J58" s="13">
        <v>32.5</v>
      </c>
      <c r="K58" s="44">
        <v>0.26800000000000002</v>
      </c>
      <c r="L58" s="44">
        <v>6.9</v>
      </c>
      <c r="M58" s="44">
        <v>40.799999999999997</v>
      </c>
      <c r="N58" s="44">
        <v>0.254</v>
      </c>
      <c r="O58" s="44">
        <v>5.4</v>
      </c>
      <c r="P58" s="44">
        <v>17</v>
      </c>
      <c r="Q58" s="44">
        <v>0.30099999999999999</v>
      </c>
      <c r="R58" s="44">
        <v>6.9</v>
      </c>
      <c r="S58" s="44">
        <v>16.399999999999999</v>
      </c>
      <c r="T58" s="44">
        <v>0.29699999999999999</v>
      </c>
      <c r="U58" s="44">
        <v>9.4</v>
      </c>
      <c r="V58" s="44">
        <v>17.3</v>
      </c>
      <c r="W58" s="44">
        <v>0.32800000000000001</v>
      </c>
      <c r="X58" s="44">
        <v>12.8</v>
      </c>
      <c r="Y58" s="44">
        <v>35</v>
      </c>
      <c r="Z58" s="44">
        <v>0.251</v>
      </c>
      <c r="AA58" s="44">
        <v>5.2</v>
      </c>
      <c r="AB58" s="44">
        <v>18.8</v>
      </c>
      <c r="AC58" s="44">
        <v>0.22699999999999998</v>
      </c>
      <c r="AD58" s="44">
        <v>5.5</v>
      </c>
      <c r="AE58" s="44">
        <v>31</v>
      </c>
      <c r="AF58" s="44">
        <v>0.33700000000000002</v>
      </c>
      <c r="AG58" s="44">
        <v>13.9</v>
      </c>
      <c r="AH58" s="44">
        <v>34.200000000000003</v>
      </c>
      <c r="AI58" s="44">
        <v>0.249</v>
      </c>
      <c r="AJ58" s="44">
        <v>8.1999999999999993</v>
      </c>
      <c r="AK58" s="44">
        <v>22.9</v>
      </c>
      <c r="AL58" s="44">
        <v>0.30199999999999999</v>
      </c>
      <c r="AM58" s="44">
        <v>9</v>
      </c>
      <c r="AN58" s="44">
        <v>19.8</v>
      </c>
      <c r="AO58" s="50">
        <v>0.38441047</v>
      </c>
      <c r="AP58" s="50">
        <v>16.957999999999998</v>
      </c>
      <c r="AQ58" s="50">
        <v>34.241999999999997</v>
      </c>
    </row>
    <row r="59" spans="1:43" ht="12.75" customHeight="1">
      <c r="A59" s="29">
        <v>2014</v>
      </c>
      <c r="B59" s="42">
        <f>B58</f>
        <v>0.33789014000000001</v>
      </c>
      <c r="C59" s="42">
        <f>C58</f>
        <v>9.5820000000000007</v>
      </c>
      <c r="D59" s="42">
        <f>D58</f>
        <v>26.315999999999999</v>
      </c>
      <c r="E59" s="44">
        <v>0.25900000000000001</v>
      </c>
      <c r="F59" s="44">
        <v>8.6</v>
      </c>
      <c r="G59" s="44">
        <v>15.7</v>
      </c>
      <c r="H59" s="13">
        <f>H58</f>
        <v>0.31900000000000001</v>
      </c>
      <c r="I59" s="13">
        <f>I58</f>
        <v>13.5</v>
      </c>
      <c r="J59" s="13">
        <f>J58</f>
        <v>32.5</v>
      </c>
      <c r="K59" s="44">
        <v>0.27700000000000002</v>
      </c>
      <c r="L59" s="44">
        <v>6.6</v>
      </c>
      <c r="M59" s="44">
        <v>33.200000000000003</v>
      </c>
      <c r="N59" s="44">
        <v>0.25600000000000001</v>
      </c>
      <c r="O59" s="44">
        <v>5.5</v>
      </c>
      <c r="P59" s="44">
        <v>17.7</v>
      </c>
      <c r="Q59" s="44">
        <v>0.29199999999999998</v>
      </c>
      <c r="R59" s="44">
        <v>6.7</v>
      </c>
      <c r="S59" s="44">
        <v>16.399999999999999</v>
      </c>
      <c r="T59" s="44">
        <v>0.307</v>
      </c>
      <c r="U59" s="44">
        <v>10.5</v>
      </c>
      <c r="V59" s="44">
        <v>21.3</v>
      </c>
      <c r="W59" s="44">
        <v>0.32400000000000001</v>
      </c>
      <c r="X59" s="44">
        <v>12.7</v>
      </c>
      <c r="Y59" s="44">
        <v>35.5</v>
      </c>
      <c r="Z59" s="44">
        <v>0.26200000000000001</v>
      </c>
      <c r="AA59" s="44">
        <v>5.9</v>
      </c>
      <c r="AB59" s="44">
        <v>19.7</v>
      </c>
      <c r="AC59" s="44">
        <v>0.23499999999999999</v>
      </c>
      <c r="AD59" s="44">
        <v>6.2</v>
      </c>
      <c r="AE59" s="44">
        <v>29.7</v>
      </c>
      <c r="AF59" s="44">
        <v>0.34699999999999998</v>
      </c>
      <c r="AG59" s="44">
        <v>15.9</v>
      </c>
      <c r="AH59" s="44">
        <v>33.299999999999997</v>
      </c>
      <c r="AI59" s="44">
        <v>0.254</v>
      </c>
      <c r="AJ59" s="44">
        <v>8.5</v>
      </c>
      <c r="AK59" s="44">
        <v>22.9</v>
      </c>
      <c r="AL59" s="44">
        <v>0.316</v>
      </c>
      <c r="AM59" s="44">
        <v>9.5</v>
      </c>
      <c r="AN59" s="44">
        <v>22</v>
      </c>
      <c r="AO59" s="50">
        <v>0.39679809999999999</v>
      </c>
      <c r="AP59" s="50">
        <v>16.422000000000001</v>
      </c>
      <c r="AQ59" s="50">
        <v>34.15</v>
      </c>
    </row>
    <row r="60" spans="1:43">
      <c r="N60" s="49"/>
    </row>
    <row r="61" spans="1:43" s="6" customFormat="1">
      <c r="A61" s="6" t="s">
        <v>442</v>
      </c>
      <c r="N61" s="6" t="s">
        <v>436</v>
      </c>
      <c r="Z61" s="6" t="s">
        <v>436</v>
      </c>
      <c r="AL61" s="6" t="s">
        <v>436</v>
      </c>
    </row>
    <row r="62" spans="1:43" s="6" customFormat="1">
      <c r="A62" s="73" t="s">
        <v>661</v>
      </c>
      <c r="B62" s="73"/>
      <c r="C62" s="73"/>
      <c r="D62" s="73"/>
      <c r="E62" s="73"/>
      <c r="F62" s="73"/>
      <c r="G62" s="73"/>
      <c r="H62" s="73"/>
      <c r="I62" s="73"/>
      <c r="J62" s="73"/>
      <c r="K62" s="73"/>
      <c r="L62" s="73"/>
      <c r="M62" s="73"/>
    </row>
    <row r="63" spans="1:43" s="6" customFormat="1" ht="39" customHeight="1">
      <c r="A63" s="74" t="s">
        <v>662</v>
      </c>
      <c r="B63" s="74"/>
      <c r="C63" s="74"/>
      <c r="D63" s="74"/>
      <c r="E63" s="74"/>
      <c r="F63" s="74"/>
      <c r="G63" s="74"/>
      <c r="H63" s="74"/>
      <c r="I63" s="74"/>
      <c r="J63" s="74"/>
      <c r="K63" s="74"/>
      <c r="L63" s="74"/>
      <c r="M63" s="74"/>
    </row>
    <row r="64" spans="1:43" s="6" customFormat="1" ht="39" customHeight="1">
      <c r="A64" s="74" t="s">
        <v>663</v>
      </c>
      <c r="B64" s="74"/>
      <c r="C64" s="74"/>
      <c r="D64" s="74"/>
      <c r="E64" s="74"/>
      <c r="F64" s="74"/>
      <c r="G64" s="74"/>
      <c r="H64" s="74"/>
      <c r="I64" s="74"/>
      <c r="J64" s="74"/>
      <c r="K64" s="74"/>
      <c r="L64" s="74"/>
      <c r="M64" s="74"/>
    </row>
    <row r="65" spans="1:13" s="6" customFormat="1" ht="42.75" customHeight="1">
      <c r="A65" s="74" t="s">
        <v>695</v>
      </c>
      <c r="B65" s="74"/>
      <c r="C65" s="74"/>
      <c r="D65" s="74"/>
      <c r="E65" s="74"/>
      <c r="F65" s="74"/>
      <c r="G65" s="74"/>
      <c r="H65" s="74"/>
      <c r="I65" s="74"/>
      <c r="J65" s="74"/>
      <c r="K65" s="74"/>
      <c r="L65" s="74"/>
      <c r="M65" s="74"/>
    </row>
    <row r="66" spans="1:13" s="6" customFormat="1">
      <c r="A66" s="73" t="s">
        <v>693</v>
      </c>
      <c r="B66" s="73"/>
      <c r="C66" s="73"/>
      <c r="D66" s="73"/>
      <c r="E66" s="73"/>
      <c r="F66" s="73"/>
      <c r="G66" s="73"/>
      <c r="H66" s="73"/>
      <c r="I66" s="73"/>
      <c r="J66" s="73"/>
      <c r="K66" s="73"/>
      <c r="L66" s="73"/>
      <c r="M66" s="73"/>
    </row>
    <row r="67" spans="1:13" s="6" customFormat="1"/>
    <row r="68" spans="1:13" s="6" customFormat="1">
      <c r="A68" s="73" t="s">
        <v>667</v>
      </c>
      <c r="B68" s="73"/>
      <c r="C68" s="73"/>
      <c r="D68" s="73"/>
      <c r="E68" s="73"/>
      <c r="F68" s="73"/>
      <c r="G68" s="73"/>
      <c r="H68" s="73"/>
      <c r="I68" s="73"/>
      <c r="J68" s="73"/>
      <c r="K68" s="73"/>
      <c r="L68" s="73"/>
      <c r="M68" s="73"/>
    </row>
    <row r="69" spans="1:13" s="6" customFormat="1" ht="36" customHeight="1">
      <c r="A69" s="74" t="s">
        <v>663</v>
      </c>
      <c r="B69" s="74"/>
      <c r="C69" s="74"/>
      <c r="D69" s="74"/>
      <c r="E69" s="74"/>
      <c r="F69" s="74"/>
      <c r="G69" s="74"/>
      <c r="H69" s="74"/>
      <c r="I69" s="74"/>
      <c r="J69" s="74"/>
      <c r="K69" s="74"/>
      <c r="L69" s="74"/>
      <c r="M69" s="74"/>
    </row>
    <row r="70" spans="1:13" s="6" customFormat="1" ht="36" customHeight="1">
      <c r="A70" s="74" t="s">
        <v>694</v>
      </c>
      <c r="B70" s="74"/>
      <c r="C70" s="74"/>
      <c r="D70" s="74"/>
      <c r="E70" s="74"/>
      <c r="F70" s="74"/>
      <c r="G70" s="74"/>
      <c r="H70" s="74"/>
      <c r="I70" s="74"/>
      <c r="J70" s="74"/>
      <c r="K70" s="74"/>
      <c r="L70" s="74"/>
      <c r="M70" s="74"/>
    </row>
    <row r="71" spans="1:13" s="6" customFormat="1">
      <c r="A71" s="73" t="s">
        <v>700</v>
      </c>
      <c r="B71" s="73"/>
      <c r="C71" s="73"/>
      <c r="D71" s="73"/>
      <c r="E71" s="73"/>
      <c r="F71" s="73"/>
      <c r="G71" s="73"/>
      <c r="H71" s="73"/>
      <c r="I71" s="73"/>
      <c r="J71" s="73"/>
      <c r="K71" s="73"/>
      <c r="L71" s="73"/>
      <c r="M71" s="73"/>
    </row>
    <row r="72" spans="1:13" s="6" customFormat="1" ht="39.75" customHeight="1">
      <c r="A72" s="74" t="s">
        <v>664</v>
      </c>
      <c r="B72" s="74"/>
      <c r="C72" s="74"/>
      <c r="D72" s="74"/>
      <c r="E72" s="74"/>
      <c r="F72" s="74"/>
      <c r="G72" s="74"/>
      <c r="H72" s="74"/>
      <c r="I72" s="74"/>
      <c r="J72" s="74"/>
      <c r="K72" s="74"/>
      <c r="L72" s="74"/>
      <c r="M72" s="74"/>
    </row>
    <row r="73" spans="1:13" s="6" customFormat="1"/>
    <row r="74" spans="1:13" s="6" customFormat="1">
      <c r="A74" s="73" t="s">
        <v>668</v>
      </c>
      <c r="B74" s="73"/>
      <c r="C74" s="73"/>
      <c r="D74" s="73"/>
      <c r="E74" s="73"/>
      <c r="F74" s="73"/>
      <c r="G74" s="73"/>
      <c r="H74" s="73"/>
      <c r="I74" s="73"/>
      <c r="J74" s="73"/>
      <c r="K74" s="73"/>
      <c r="L74" s="73"/>
      <c r="M74" s="73"/>
    </row>
    <row r="75" spans="1:13" s="6" customFormat="1" ht="39" customHeight="1">
      <c r="A75" s="74" t="s">
        <v>695</v>
      </c>
      <c r="B75" s="74"/>
      <c r="C75" s="74"/>
      <c r="D75" s="74"/>
      <c r="E75" s="74"/>
      <c r="F75" s="74"/>
      <c r="G75" s="74"/>
      <c r="H75" s="74"/>
      <c r="I75" s="74"/>
      <c r="J75" s="74"/>
      <c r="K75" s="74"/>
      <c r="L75" s="74"/>
      <c r="M75" s="74"/>
    </row>
    <row r="76" spans="1:13" s="6" customFormat="1" ht="37.5" customHeight="1">
      <c r="A76" s="74" t="s">
        <v>663</v>
      </c>
      <c r="B76" s="74"/>
      <c r="C76" s="74"/>
      <c r="D76" s="74"/>
      <c r="E76" s="74"/>
      <c r="F76" s="74"/>
      <c r="G76" s="74"/>
      <c r="H76" s="74"/>
      <c r="I76" s="74"/>
      <c r="J76" s="74"/>
      <c r="K76" s="74"/>
      <c r="L76" s="74"/>
      <c r="M76" s="74"/>
    </row>
    <row r="77" spans="1:13" s="6" customFormat="1">
      <c r="A77" s="73" t="s">
        <v>700</v>
      </c>
      <c r="B77" s="73"/>
      <c r="C77" s="73"/>
      <c r="D77" s="73"/>
      <c r="E77" s="73"/>
      <c r="F77" s="73"/>
      <c r="G77" s="73"/>
      <c r="H77" s="73"/>
      <c r="I77" s="73"/>
      <c r="J77" s="73"/>
      <c r="K77" s="73"/>
      <c r="L77" s="73"/>
      <c r="M77" s="73"/>
    </row>
    <row r="78" spans="1:13" s="6" customFormat="1" ht="39" customHeight="1">
      <c r="A78" s="74" t="s">
        <v>665</v>
      </c>
      <c r="B78" s="74"/>
      <c r="C78" s="74"/>
      <c r="D78" s="74"/>
      <c r="E78" s="74"/>
      <c r="F78" s="74"/>
      <c r="G78" s="74"/>
      <c r="H78" s="74"/>
      <c r="I78" s="74"/>
      <c r="J78" s="74"/>
      <c r="K78" s="74"/>
      <c r="L78" s="74"/>
      <c r="M78" s="74"/>
    </row>
    <row r="79" spans="1:13" s="6" customFormat="1"/>
    <row r="80" spans="1:13" s="6" customFormat="1" ht="26.25" customHeight="1">
      <c r="A80" s="73" t="s">
        <v>666</v>
      </c>
      <c r="B80" s="73"/>
      <c r="C80" s="73"/>
      <c r="D80" s="73"/>
      <c r="E80" s="73"/>
      <c r="F80" s="73"/>
      <c r="G80" s="73"/>
      <c r="H80" s="73"/>
      <c r="I80" s="73"/>
      <c r="J80" s="73"/>
      <c r="K80" s="73"/>
      <c r="L80" s="73"/>
      <c r="M80" s="73"/>
    </row>
    <row r="81" spans="1:1" s="6" customFormat="1"/>
    <row r="82" spans="1:1" s="6" customFormat="1">
      <c r="A82" s="6" t="s">
        <v>633</v>
      </c>
    </row>
    <row r="84" spans="1:1">
      <c r="A84" s="29" t="s">
        <v>110</v>
      </c>
    </row>
    <row r="85" spans="1:1" ht="12.75" customHeight="1">
      <c r="A85" s="29" t="s">
        <v>111</v>
      </c>
    </row>
    <row r="86" spans="1:1" ht="12.75" customHeight="1">
      <c r="A86" s="29" t="s">
        <v>113</v>
      </c>
    </row>
    <row r="87" spans="1:1" ht="12.75" customHeight="1">
      <c r="A87" s="29" t="s">
        <v>130</v>
      </c>
    </row>
    <row r="88" spans="1:1" ht="12.75" customHeight="1">
      <c r="A88" s="29" t="s">
        <v>112</v>
      </c>
    </row>
    <row r="90" spans="1:1">
      <c r="A90" s="29" t="s">
        <v>525</v>
      </c>
    </row>
    <row r="91" spans="1:1">
      <c r="A91" s="29" t="s">
        <v>344</v>
      </c>
    </row>
    <row r="92" spans="1:1">
      <c r="A92" s="29" t="s">
        <v>523</v>
      </c>
    </row>
    <row r="93" spans="1:1">
      <c r="A93" s="29" t="s">
        <v>330</v>
      </c>
    </row>
    <row r="94" spans="1:1">
      <c r="A94" s="29" t="s">
        <v>512</v>
      </c>
    </row>
    <row r="95" spans="1:1">
      <c r="A95" s="29" t="s">
        <v>331</v>
      </c>
    </row>
    <row r="96" spans="1:1">
      <c r="A96" s="29" t="s">
        <v>513</v>
      </c>
    </row>
    <row r="97" spans="1:1">
      <c r="A97" s="29" t="s">
        <v>514</v>
      </c>
    </row>
    <row r="98" spans="1:1">
      <c r="A98" s="29" t="s">
        <v>515</v>
      </c>
    </row>
    <row r="99" spans="1:1">
      <c r="A99" s="29" t="s">
        <v>516</v>
      </c>
    </row>
    <row r="100" spans="1:1">
      <c r="A100" s="29" t="s">
        <v>517</v>
      </c>
    </row>
    <row r="102" spans="1:1">
      <c r="A102" s="29" t="s">
        <v>518</v>
      </c>
    </row>
    <row r="103" spans="1:1">
      <c r="A103" s="29" t="s">
        <v>332</v>
      </c>
    </row>
    <row r="104" spans="1:1">
      <c r="A104" s="29" t="s">
        <v>333</v>
      </c>
    </row>
    <row r="105" spans="1:1">
      <c r="A105" s="29" t="s">
        <v>334</v>
      </c>
    </row>
    <row r="106" spans="1:1">
      <c r="A106" s="29" t="s">
        <v>513</v>
      </c>
    </row>
    <row r="107" spans="1:1">
      <c r="A107" s="29" t="s">
        <v>519</v>
      </c>
    </row>
    <row r="108" spans="1:1">
      <c r="A108" s="29" t="s">
        <v>335</v>
      </c>
    </row>
    <row r="110" spans="1:1">
      <c r="A110" s="29" t="s">
        <v>520</v>
      </c>
    </row>
    <row r="112" spans="1:1">
      <c r="A112" s="29" t="s">
        <v>336</v>
      </c>
    </row>
    <row r="113" spans="1:1">
      <c r="A113" s="29" t="s">
        <v>521</v>
      </c>
    </row>
    <row r="114" spans="1:1">
      <c r="A114" s="29" t="s">
        <v>337</v>
      </c>
    </row>
    <row r="115" spans="1:1">
      <c r="A115" s="29" t="s">
        <v>522</v>
      </c>
    </row>
    <row r="116" spans="1:1">
      <c r="A116" s="29" t="s">
        <v>730</v>
      </c>
    </row>
    <row r="117" spans="1:1">
      <c r="A117" s="29" t="s">
        <v>338</v>
      </c>
    </row>
    <row r="119" spans="1:1" ht="12.75" customHeight="1">
      <c r="A119" s="29" t="s">
        <v>339</v>
      </c>
    </row>
    <row r="120" spans="1:1">
      <c r="A120" s="29" t="s">
        <v>524</v>
      </c>
    </row>
    <row r="121" spans="1:1">
      <c r="A121" s="29" t="s">
        <v>340</v>
      </c>
    </row>
    <row r="122" spans="1:1">
      <c r="A122" s="29" t="s">
        <v>341</v>
      </c>
    </row>
    <row r="123" spans="1:1">
      <c r="A123" s="29" t="s">
        <v>342</v>
      </c>
    </row>
    <row r="124" spans="1:1">
      <c r="A124" s="29" t="s">
        <v>343</v>
      </c>
    </row>
  </sheetData>
  <mergeCells count="16">
    <mergeCell ref="A62:M62"/>
    <mergeCell ref="A68:M68"/>
    <mergeCell ref="A74:M74"/>
    <mergeCell ref="A63:M63"/>
    <mergeCell ref="A64:M64"/>
    <mergeCell ref="A65:M65"/>
    <mergeCell ref="A66:M66"/>
    <mergeCell ref="A69:M69"/>
    <mergeCell ref="A77:M77"/>
    <mergeCell ref="A78:M78"/>
    <mergeCell ref="A80:M80"/>
    <mergeCell ref="A70:M70"/>
    <mergeCell ref="A72:M72"/>
    <mergeCell ref="A71:M71"/>
    <mergeCell ref="A75:M75"/>
    <mergeCell ref="A76:M76"/>
  </mergeCells>
  <pageMargins left="0.7" right="0.7" top="0.75" bottom="0.75" header="0.3" footer="0.3"/>
  <pageSetup scale="77" orientation="portrait" r:id="rId1"/>
  <colBreaks count="3" manualBreakCount="3">
    <brk id="13" max="1048575" man="1"/>
    <brk id="25" max="1048575" man="1"/>
    <brk id="37" max="1048575" man="1"/>
  </colBreaks>
</worksheet>
</file>

<file path=xl/worksheets/sheet2.xml><?xml version="1.0" encoding="utf-8"?>
<worksheet xmlns="http://schemas.openxmlformats.org/spreadsheetml/2006/main" xmlns:r="http://schemas.openxmlformats.org/officeDocument/2006/relationships">
  <sheetPr codeName="Sheet235"/>
  <dimension ref="A1:AD72"/>
  <sheetViews>
    <sheetView zoomScale="70" zoomScaleNormal="70" workbookViewId="0">
      <selection activeCell="C38" sqref="C38"/>
    </sheetView>
  </sheetViews>
  <sheetFormatPr defaultRowHeight="12.75" outlineLevelRow="1"/>
  <cols>
    <col min="1" max="1" width="9.140625" style="1"/>
    <col min="2" max="2" width="33.28515625" style="1" customWidth="1"/>
    <col min="3" max="5" width="20.42578125" style="1" customWidth="1"/>
    <col min="6" max="6" width="23.85546875" style="1" customWidth="1"/>
    <col min="7" max="9" width="9.140625" style="1"/>
    <col min="10" max="10" width="9.140625" style="8"/>
    <col min="11" max="12" width="9.140625" style="1"/>
    <col min="13" max="13" width="9.140625" style="8"/>
    <col min="14" max="15" width="9.140625" style="1"/>
    <col min="16" max="16" width="9.140625" style="8"/>
    <col min="17" max="18" width="9.140625" style="1"/>
    <col min="19" max="19" width="9.140625" style="8"/>
    <col min="20" max="21" width="9.140625" style="1"/>
    <col min="22" max="22" width="9.140625" style="8"/>
    <col min="23" max="16384" width="9.140625" style="1"/>
  </cols>
  <sheetData>
    <row r="1" spans="1:30">
      <c r="A1" s="1" t="s">
        <v>715</v>
      </c>
    </row>
    <row r="3" spans="1:30">
      <c r="B3" s="9" t="s">
        <v>356</v>
      </c>
      <c r="C3" s="9" t="s">
        <v>353</v>
      </c>
      <c r="D3" s="9" t="s">
        <v>354</v>
      </c>
      <c r="E3" s="9" t="s">
        <v>355</v>
      </c>
      <c r="F3" s="9" t="s">
        <v>182</v>
      </c>
      <c r="H3" s="66" t="s">
        <v>353</v>
      </c>
      <c r="I3" s="66"/>
      <c r="J3" s="66"/>
      <c r="K3" s="66" t="s">
        <v>354</v>
      </c>
      <c r="L3" s="66"/>
      <c r="M3" s="66"/>
      <c r="N3" s="66" t="s">
        <v>355</v>
      </c>
      <c r="O3" s="66"/>
      <c r="P3" s="66"/>
      <c r="Q3" s="66" t="s">
        <v>182</v>
      </c>
      <c r="R3" s="66"/>
      <c r="S3" s="66"/>
      <c r="T3" s="66" t="s">
        <v>356</v>
      </c>
      <c r="U3" s="66"/>
      <c r="V3" s="66"/>
      <c r="X3" s="1">
        <v>2014</v>
      </c>
      <c r="Y3" s="1">
        <v>38</v>
      </c>
      <c r="Z3" s="1" t="s">
        <v>357</v>
      </c>
      <c r="AA3" s="1" t="s">
        <v>358</v>
      </c>
      <c r="AB3" s="1" t="s">
        <v>359</v>
      </c>
      <c r="AC3" s="1" t="s">
        <v>165</v>
      </c>
      <c r="AD3" s="1" t="s">
        <v>378</v>
      </c>
    </row>
    <row r="4" spans="1:30">
      <c r="A4" s="1">
        <v>1</v>
      </c>
      <c r="B4" s="8" t="s">
        <v>123</v>
      </c>
      <c r="C4" s="8" t="s">
        <v>107</v>
      </c>
      <c r="D4" s="8" t="s">
        <v>391</v>
      </c>
      <c r="E4" s="8" t="s">
        <v>118</v>
      </c>
      <c r="F4" s="8" t="s">
        <v>123</v>
      </c>
      <c r="H4" s="1" t="s">
        <v>391</v>
      </c>
      <c r="I4" s="7">
        <f t="shared" ref="I4:I18" ca="1" si="0">INDIRECT("'9'!"&amp;Z3&amp;$Y$3)</f>
        <v>0.78112002563872751</v>
      </c>
      <c r="J4" s="8">
        <f t="shared" ref="J4:J18" ca="1" si="1">RANK(I4,I$4:I$18,0)</f>
        <v>3</v>
      </c>
      <c r="K4" s="1" t="s">
        <v>391</v>
      </c>
      <c r="L4" s="7">
        <f t="shared" ref="L4:L18" ca="1" si="2">INDIRECT("'9'!"&amp;AA3&amp;$Y$3)</f>
        <v>0.99316415724001972</v>
      </c>
      <c r="M4" s="8">
        <f t="shared" ref="M4:M18" ca="1" si="3">RANK(L4,L$4:L$18,0)</f>
        <v>1</v>
      </c>
      <c r="N4" s="1" t="s">
        <v>391</v>
      </c>
      <c r="O4" s="7">
        <f t="shared" ref="O4:O18" ca="1" si="4">INDIRECT("'9'!"&amp;AB3&amp;$Y$3)</f>
        <v>0.58160696794157285</v>
      </c>
      <c r="P4" s="8">
        <f t="shared" ref="P4:P18" ca="1" si="5">RANK(O4,O$4:O$18,0)</f>
        <v>10</v>
      </c>
      <c r="Q4" s="1" t="s">
        <v>391</v>
      </c>
      <c r="R4" s="7">
        <f t="shared" ref="R4:R18" ca="1" si="6">INDIRECT("'9'!"&amp;AC3&amp;$Y$3)</f>
        <v>0.7655899757550878</v>
      </c>
      <c r="S4" s="8">
        <f t="shared" ref="S4:S18" ca="1" si="7">RANK(R4,R$4:R$18,0)</f>
        <v>7</v>
      </c>
      <c r="T4" s="1" t="s">
        <v>391</v>
      </c>
      <c r="U4" s="7">
        <f t="shared" ref="U4:U18" ca="1" si="8">INDIRECT("'9'!"&amp;AD3&amp;$Y$3)</f>
        <v>0.78037028164385192</v>
      </c>
      <c r="V4" s="8">
        <f t="shared" ref="V4:V18" ca="1" si="9">RANK(U4,U$4:U$18,0)</f>
        <v>2</v>
      </c>
      <c r="X4" s="1" t="s">
        <v>504</v>
      </c>
      <c r="Y4" s="1">
        <v>43</v>
      </c>
      <c r="Z4" s="1" t="s">
        <v>379</v>
      </c>
      <c r="AA4" s="1" t="s">
        <v>380</v>
      </c>
      <c r="AB4" s="1" t="s">
        <v>381</v>
      </c>
      <c r="AC4" s="1" t="s">
        <v>382</v>
      </c>
      <c r="AD4" s="1" t="s">
        <v>383</v>
      </c>
    </row>
    <row r="5" spans="1:30">
      <c r="A5" s="1">
        <f>A4+1</f>
        <v>2</v>
      </c>
      <c r="B5" s="8" t="s">
        <v>391</v>
      </c>
      <c r="C5" s="8" t="s">
        <v>123</v>
      </c>
      <c r="D5" s="8" t="s">
        <v>123</v>
      </c>
      <c r="E5" s="8" t="s">
        <v>122</v>
      </c>
      <c r="F5" s="8" t="s">
        <v>117</v>
      </c>
      <c r="H5" s="1" t="s">
        <v>115</v>
      </c>
      <c r="I5" s="7">
        <f t="shared" ca="1" si="0"/>
        <v>0.6522132867992223</v>
      </c>
      <c r="J5" s="8">
        <f t="shared" ca="1" si="1"/>
        <v>4</v>
      </c>
      <c r="K5" s="1" t="s">
        <v>115</v>
      </c>
      <c r="L5" s="7">
        <f t="shared" ca="1" si="2"/>
        <v>0.64056041851072898</v>
      </c>
      <c r="M5" s="8">
        <f t="shared" ca="1" si="3"/>
        <v>3</v>
      </c>
      <c r="N5" s="1" t="s">
        <v>115</v>
      </c>
      <c r="O5" s="7">
        <f t="shared" ca="1" si="4"/>
        <v>0.55747634322467887</v>
      </c>
      <c r="P5" s="8">
        <f t="shared" ca="1" si="5"/>
        <v>11</v>
      </c>
      <c r="Q5" s="1" t="s">
        <v>115</v>
      </c>
      <c r="R5" s="7">
        <f t="shared" ca="1" si="6"/>
        <v>0.69878720860576249</v>
      </c>
      <c r="S5" s="8">
        <f t="shared" ca="1" si="7"/>
        <v>13</v>
      </c>
      <c r="T5" s="1" t="s">
        <v>115</v>
      </c>
      <c r="U5" s="7">
        <f t="shared" ca="1" si="8"/>
        <v>0.63725931428509819</v>
      </c>
      <c r="V5" s="8">
        <f t="shared" ca="1" si="9"/>
        <v>5</v>
      </c>
      <c r="Z5" s="1" t="s">
        <v>445</v>
      </c>
      <c r="AA5" s="1" t="s">
        <v>451</v>
      </c>
      <c r="AB5" s="1" t="s">
        <v>452</v>
      </c>
      <c r="AC5" s="1" t="s">
        <v>360</v>
      </c>
      <c r="AD5" s="1" t="s">
        <v>453</v>
      </c>
    </row>
    <row r="6" spans="1:30">
      <c r="A6" s="1">
        <f t="shared" ref="A6:A18" si="10">A5+1</f>
        <v>3</v>
      </c>
      <c r="B6" s="8" t="s">
        <v>122</v>
      </c>
      <c r="C6" s="8" t="s">
        <v>391</v>
      </c>
      <c r="D6" s="8" t="s">
        <v>115</v>
      </c>
      <c r="E6" s="8" t="s">
        <v>116</v>
      </c>
      <c r="F6" s="8" t="s">
        <v>122</v>
      </c>
      <c r="H6" s="1" t="s">
        <v>116</v>
      </c>
      <c r="I6" s="7">
        <f t="shared" ca="1" si="0"/>
        <v>0.58216523508885709</v>
      </c>
      <c r="J6" s="8">
        <f t="shared" ca="1" si="1"/>
        <v>9</v>
      </c>
      <c r="K6" s="1" t="s">
        <v>116</v>
      </c>
      <c r="L6" s="7">
        <f t="shared" ca="1" si="2"/>
        <v>0.51847097386138619</v>
      </c>
      <c r="M6" s="8">
        <f t="shared" ca="1" si="3"/>
        <v>5</v>
      </c>
      <c r="N6" s="1" t="s">
        <v>116</v>
      </c>
      <c r="O6" s="7">
        <f t="shared" ca="1" si="4"/>
        <v>0.76485886683106041</v>
      </c>
      <c r="P6" s="8">
        <f t="shared" ca="1" si="5"/>
        <v>3</v>
      </c>
      <c r="Q6" s="1" t="s">
        <v>116</v>
      </c>
      <c r="R6" s="7">
        <f t="shared" ca="1" si="6"/>
        <v>0.75938040902855053</v>
      </c>
      <c r="S6" s="8">
        <f t="shared" ca="1" si="7"/>
        <v>9</v>
      </c>
      <c r="T6" s="1" t="s">
        <v>116</v>
      </c>
      <c r="U6" s="7">
        <f t="shared" ca="1" si="8"/>
        <v>0.65621887120246347</v>
      </c>
      <c r="V6" s="8">
        <f t="shared" ca="1" si="9"/>
        <v>4</v>
      </c>
      <c r="Z6" s="1" t="s">
        <v>446</v>
      </c>
      <c r="AA6" s="1" t="s">
        <v>447</v>
      </c>
      <c r="AB6" s="1" t="s">
        <v>448</v>
      </c>
      <c r="AC6" s="1" t="s">
        <v>449</v>
      </c>
      <c r="AD6" s="1" t="s">
        <v>450</v>
      </c>
    </row>
    <row r="7" spans="1:30">
      <c r="A7" s="1">
        <f t="shared" si="10"/>
        <v>4</v>
      </c>
      <c r="B7" s="8" t="s">
        <v>116</v>
      </c>
      <c r="C7" s="8" t="s">
        <v>115</v>
      </c>
      <c r="D7" s="8" t="s">
        <v>106</v>
      </c>
      <c r="E7" s="8" t="s">
        <v>119</v>
      </c>
      <c r="F7" s="8" t="s">
        <v>126</v>
      </c>
      <c r="H7" s="1" t="s">
        <v>106</v>
      </c>
      <c r="I7" s="7">
        <f t="shared" ca="1" si="0"/>
        <v>0.61774931122767174</v>
      </c>
      <c r="J7" s="8">
        <f t="shared" ca="1" si="1"/>
        <v>6</v>
      </c>
      <c r="K7" s="1" t="s">
        <v>106</v>
      </c>
      <c r="L7" s="7">
        <f t="shared" ca="1" si="2"/>
        <v>0.56890659964198109</v>
      </c>
      <c r="M7" s="8">
        <f t="shared" ca="1" si="3"/>
        <v>4</v>
      </c>
      <c r="N7" s="1" t="s">
        <v>106</v>
      </c>
      <c r="O7" s="7">
        <f t="shared" ca="1" si="4"/>
        <v>0.37650783344188443</v>
      </c>
      <c r="P7" s="8">
        <f t="shared" ca="1" si="5"/>
        <v>12</v>
      </c>
      <c r="Q7" s="1" t="s">
        <v>106</v>
      </c>
      <c r="R7" s="7">
        <f t="shared" ca="1" si="6"/>
        <v>0.70838194823221023</v>
      </c>
      <c r="S7" s="8">
        <f t="shared" ca="1" si="7"/>
        <v>12</v>
      </c>
      <c r="T7" s="1" t="s">
        <v>106</v>
      </c>
      <c r="U7" s="7">
        <f t="shared" ca="1" si="8"/>
        <v>0.56788642313593685</v>
      </c>
      <c r="V7" s="8">
        <f t="shared" ca="1" si="9"/>
        <v>12</v>
      </c>
      <c r="Z7" s="1" t="s">
        <v>454</v>
      </c>
      <c r="AA7" s="1" t="s">
        <v>455</v>
      </c>
      <c r="AB7" s="1" t="s">
        <v>456</v>
      </c>
      <c r="AC7" s="1" t="s">
        <v>457</v>
      </c>
      <c r="AD7" s="1" t="s">
        <v>458</v>
      </c>
    </row>
    <row r="8" spans="1:30">
      <c r="A8" s="1">
        <f t="shared" si="10"/>
        <v>5</v>
      </c>
      <c r="B8" s="8" t="s">
        <v>115</v>
      </c>
      <c r="C8" s="8" t="s">
        <v>122</v>
      </c>
      <c r="D8" s="8" t="s">
        <v>116</v>
      </c>
      <c r="E8" s="8" t="s">
        <v>123</v>
      </c>
      <c r="F8" s="8" t="s">
        <v>125</v>
      </c>
      <c r="H8" s="1" t="s">
        <v>117</v>
      </c>
      <c r="I8" s="7">
        <f t="shared" ca="1" si="0"/>
        <v>0.53987556318543828</v>
      </c>
      <c r="J8" s="8">
        <f t="shared" ca="1" si="1"/>
        <v>11</v>
      </c>
      <c r="K8" s="1" t="s">
        <v>117</v>
      </c>
      <c r="L8" s="7">
        <f t="shared" ca="1" si="2"/>
        <v>0.48302282694201076</v>
      </c>
      <c r="M8" s="8">
        <f t="shared" ca="1" si="3"/>
        <v>6</v>
      </c>
      <c r="N8" s="1" t="s">
        <v>117</v>
      </c>
      <c r="O8" s="7">
        <f t="shared" ca="1" si="4"/>
        <v>0.65589535080478467</v>
      </c>
      <c r="P8" s="8">
        <f t="shared" ca="1" si="5"/>
        <v>7</v>
      </c>
      <c r="Q8" s="1" t="s">
        <v>117</v>
      </c>
      <c r="R8" s="7">
        <f t="shared" ca="1" si="6"/>
        <v>0.8066152166406142</v>
      </c>
      <c r="S8" s="8">
        <f t="shared" ca="1" si="7"/>
        <v>2</v>
      </c>
      <c r="T8" s="1" t="s">
        <v>117</v>
      </c>
      <c r="U8" s="7">
        <f t="shared" ca="1" si="8"/>
        <v>0.62135223939321205</v>
      </c>
      <c r="V8" s="8">
        <f t="shared" ca="1" si="9"/>
        <v>8</v>
      </c>
      <c r="Z8" s="1" t="s">
        <v>459</v>
      </c>
      <c r="AA8" s="1" t="s">
        <v>460</v>
      </c>
      <c r="AB8" s="1" t="s">
        <v>461</v>
      </c>
      <c r="AC8" s="1" t="s">
        <v>462</v>
      </c>
      <c r="AD8" s="1" t="s">
        <v>463</v>
      </c>
    </row>
    <row r="9" spans="1:30">
      <c r="A9" s="1">
        <f t="shared" si="10"/>
        <v>6</v>
      </c>
      <c r="B9" s="8" t="s">
        <v>118</v>
      </c>
      <c r="C9" s="8" t="s">
        <v>106</v>
      </c>
      <c r="D9" s="8" t="s">
        <v>117</v>
      </c>
      <c r="E9" s="8" t="s">
        <v>125</v>
      </c>
      <c r="F9" s="8" t="s">
        <v>118</v>
      </c>
      <c r="H9" s="1" t="s">
        <v>118</v>
      </c>
      <c r="I9" s="7">
        <f t="shared" ca="1" si="0"/>
        <v>0.48006229850064847</v>
      </c>
      <c r="J9" s="8">
        <f t="shared" ca="1" si="1"/>
        <v>14</v>
      </c>
      <c r="K9" s="1" t="s">
        <v>118</v>
      </c>
      <c r="L9" s="7">
        <f t="shared" ca="1" si="2"/>
        <v>0.48142537603048979</v>
      </c>
      <c r="M9" s="8">
        <f t="shared" ca="1" si="3"/>
        <v>7</v>
      </c>
      <c r="N9" s="1" t="s">
        <v>118</v>
      </c>
      <c r="O9" s="7">
        <f t="shared" ca="1" si="4"/>
        <v>0.80843455002707454</v>
      </c>
      <c r="P9" s="8">
        <f t="shared" ca="1" si="5"/>
        <v>1</v>
      </c>
      <c r="Q9" s="1" t="s">
        <v>118</v>
      </c>
      <c r="R9" s="7">
        <f t="shared" ca="1" si="6"/>
        <v>0.76909043978451885</v>
      </c>
      <c r="S9" s="8">
        <f t="shared" ca="1" si="7"/>
        <v>6</v>
      </c>
      <c r="T9" s="1" t="s">
        <v>118</v>
      </c>
      <c r="U9" s="7">
        <f t="shared" ca="1" si="8"/>
        <v>0.63475316608568289</v>
      </c>
      <c r="V9" s="8">
        <f t="shared" ca="1" si="9"/>
        <v>6</v>
      </c>
      <c r="Z9" s="1" t="s">
        <v>464</v>
      </c>
      <c r="AA9" s="1" t="s">
        <v>465</v>
      </c>
      <c r="AB9" s="1" t="s">
        <v>466</v>
      </c>
      <c r="AC9" s="1" t="s">
        <v>467</v>
      </c>
      <c r="AD9" s="1" t="s">
        <v>468</v>
      </c>
    </row>
    <row r="10" spans="1:30">
      <c r="A10" s="1">
        <f t="shared" si="10"/>
        <v>7</v>
      </c>
      <c r="B10" s="8" t="s">
        <v>119</v>
      </c>
      <c r="C10" s="8" t="s">
        <v>119</v>
      </c>
      <c r="D10" s="8" t="s">
        <v>118</v>
      </c>
      <c r="E10" s="8" t="s">
        <v>117</v>
      </c>
      <c r="F10" s="8" t="s">
        <v>391</v>
      </c>
      <c r="H10" s="1" t="s">
        <v>119</v>
      </c>
      <c r="I10" s="7">
        <f t="shared" ca="1" si="0"/>
        <v>0.6110103329976434</v>
      </c>
      <c r="J10" s="8">
        <f t="shared" ca="1" si="1"/>
        <v>7</v>
      </c>
      <c r="K10" s="1" t="s">
        <v>119</v>
      </c>
      <c r="L10" s="7">
        <f t="shared" ca="1" si="2"/>
        <v>0.37954186452691729</v>
      </c>
      <c r="M10" s="8">
        <f t="shared" ca="1" si="3"/>
        <v>13</v>
      </c>
      <c r="N10" s="1" t="s">
        <v>119</v>
      </c>
      <c r="O10" s="7">
        <f t="shared" ca="1" si="4"/>
        <v>0.75777223809100347</v>
      </c>
      <c r="P10" s="8">
        <f t="shared" ca="1" si="5"/>
        <v>4</v>
      </c>
      <c r="Q10" s="1" t="s">
        <v>119</v>
      </c>
      <c r="R10" s="7">
        <f t="shared" ca="1" si="6"/>
        <v>0.75271822194782767</v>
      </c>
      <c r="S10" s="8">
        <f t="shared" ca="1" si="7"/>
        <v>10</v>
      </c>
      <c r="T10" s="1" t="s">
        <v>119</v>
      </c>
      <c r="U10" s="7">
        <f t="shared" ca="1" si="8"/>
        <v>0.62526066439084804</v>
      </c>
      <c r="V10" s="8">
        <f t="shared" ca="1" si="9"/>
        <v>7</v>
      </c>
      <c r="Z10" s="1" t="s">
        <v>469</v>
      </c>
      <c r="AA10" s="1" t="s">
        <v>470</v>
      </c>
      <c r="AB10" s="1" t="s">
        <v>471</v>
      </c>
      <c r="AC10" s="1" t="s">
        <v>472</v>
      </c>
      <c r="AD10" s="1" t="s">
        <v>473</v>
      </c>
    </row>
    <row r="11" spans="1:30">
      <c r="A11" s="1">
        <f t="shared" si="10"/>
        <v>8</v>
      </c>
      <c r="B11" s="8" t="s">
        <v>117</v>
      </c>
      <c r="C11" s="8" t="s">
        <v>120</v>
      </c>
      <c r="D11" s="8" t="s">
        <v>122</v>
      </c>
      <c r="E11" s="8" t="s">
        <v>126</v>
      </c>
      <c r="F11" s="8" t="s">
        <v>120</v>
      </c>
      <c r="H11" s="1" t="s">
        <v>120</v>
      </c>
      <c r="I11" s="7">
        <f t="shared" ca="1" si="0"/>
        <v>0.61044992026597178</v>
      </c>
      <c r="J11" s="8">
        <f t="shared" ca="1" si="1"/>
        <v>8</v>
      </c>
      <c r="K11" s="1" t="s">
        <v>120</v>
      </c>
      <c r="L11" s="7">
        <f t="shared" ca="1" si="2"/>
        <v>0.44159054884388765</v>
      </c>
      <c r="M11" s="8">
        <f t="shared" ca="1" si="3"/>
        <v>9</v>
      </c>
      <c r="N11" s="1" t="s">
        <v>120</v>
      </c>
      <c r="O11" s="7">
        <f t="shared" ca="1" si="4"/>
        <v>0.62002874101815342</v>
      </c>
      <c r="P11" s="8">
        <f t="shared" ca="1" si="5"/>
        <v>9</v>
      </c>
      <c r="Q11" s="1" t="s">
        <v>120</v>
      </c>
      <c r="R11" s="7">
        <f t="shared" ca="1" si="6"/>
        <v>0.75984968512379469</v>
      </c>
      <c r="S11" s="8">
        <f t="shared" ca="1" si="7"/>
        <v>8</v>
      </c>
      <c r="T11" s="1" t="s">
        <v>120</v>
      </c>
      <c r="U11" s="7">
        <f t="shared" ca="1" si="8"/>
        <v>0.60797972381295184</v>
      </c>
      <c r="V11" s="8">
        <f t="shared" ca="1" si="9"/>
        <v>9</v>
      </c>
      <c r="Z11" s="1" t="s">
        <v>474</v>
      </c>
      <c r="AA11" s="1" t="s">
        <v>475</v>
      </c>
      <c r="AB11" s="1" t="s">
        <v>476</v>
      </c>
      <c r="AC11" s="1" t="s">
        <v>477</v>
      </c>
      <c r="AD11" s="1" t="s">
        <v>478</v>
      </c>
    </row>
    <row r="12" spans="1:30">
      <c r="A12" s="1">
        <f t="shared" si="10"/>
        <v>9</v>
      </c>
      <c r="B12" s="8" t="s">
        <v>120</v>
      </c>
      <c r="C12" s="8" t="s">
        <v>116</v>
      </c>
      <c r="D12" s="8" t="s">
        <v>120</v>
      </c>
      <c r="E12" s="8" t="s">
        <v>120</v>
      </c>
      <c r="F12" s="8" t="s">
        <v>116</v>
      </c>
      <c r="H12" s="1" t="s">
        <v>121</v>
      </c>
      <c r="I12" s="7">
        <f t="shared" ca="1" si="0"/>
        <v>0.49520747798759784</v>
      </c>
      <c r="J12" s="8">
        <f t="shared" ca="1" si="1"/>
        <v>13</v>
      </c>
      <c r="K12" s="1" t="s">
        <v>121</v>
      </c>
      <c r="L12" s="7">
        <f t="shared" ca="1" si="2"/>
        <v>0.3831672364636885</v>
      </c>
      <c r="M12" s="8">
        <f t="shared" ca="1" si="3"/>
        <v>12</v>
      </c>
      <c r="N12" s="1" t="s">
        <v>121</v>
      </c>
      <c r="O12" s="7">
        <f t="shared" ca="1" si="4"/>
        <v>0.35834005904324873</v>
      </c>
      <c r="P12" s="8">
        <f t="shared" ca="1" si="5"/>
        <v>13</v>
      </c>
      <c r="Q12" s="1" t="s">
        <v>121</v>
      </c>
      <c r="R12" s="7">
        <f t="shared" ca="1" si="6"/>
        <v>0.7101102010951319</v>
      </c>
      <c r="S12" s="8">
        <f t="shared" ca="1" si="7"/>
        <v>11</v>
      </c>
      <c r="T12" s="1" t="s">
        <v>121</v>
      </c>
      <c r="U12" s="7">
        <f t="shared" ca="1" si="8"/>
        <v>0.48670624364741677</v>
      </c>
      <c r="V12" s="8">
        <f t="shared" ca="1" si="9"/>
        <v>14</v>
      </c>
      <c r="Z12" s="1" t="s">
        <v>479</v>
      </c>
      <c r="AA12" s="1" t="s">
        <v>480</v>
      </c>
      <c r="AB12" s="1" t="s">
        <v>481</v>
      </c>
      <c r="AC12" s="1" t="s">
        <v>482</v>
      </c>
      <c r="AD12" s="1" t="s">
        <v>483</v>
      </c>
    </row>
    <row r="13" spans="1:30">
      <c r="A13" s="1">
        <f t="shared" si="10"/>
        <v>10</v>
      </c>
      <c r="B13" s="8" t="s">
        <v>125</v>
      </c>
      <c r="C13" s="8" t="s">
        <v>126</v>
      </c>
      <c r="D13" s="8" t="s">
        <v>107</v>
      </c>
      <c r="E13" s="8" t="s">
        <v>391</v>
      </c>
      <c r="F13" s="8" t="s">
        <v>119</v>
      </c>
      <c r="H13" s="1" t="s">
        <v>122</v>
      </c>
      <c r="I13" s="7">
        <f t="shared" ca="1" si="0"/>
        <v>0.62418518780799925</v>
      </c>
      <c r="J13" s="8">
        <f t="shared" ca="1" si="1"/>
        <v>5</v>
      </c>
      <c r="K13" s="1" t="s">
        <v>122</v>
      </c>
      <c r="L13" s="7">
        <f t="shared" ca="1" si="2"/>
        <v>0.46793676038893373</v>
      </c>
      <c r="M13" s="8">
        <f t="shared" ca="1" si="3"/>
        <v>8</v>
      </c>
      <c r="N13" s="1" t="s">
        <v>122</v>
      </c>
      <c r="O13" s="7">
        <f t="shared" ca="1" si="4"/>
        <v>0.78194847622691654</v>
      </c>
      <c r="P13" s="8">
        <f t="shared" ca="1" si="5"/>
        <v>2</v>
      </c>
      <c r="Q13" s="1" t="s">
        <v>122</v>
      </c>
      <c r="R13" s="7">
        <f t="shared" ca="1" si="6"/>
        <v>0.80016485830733797</v>
      </c>
      <c r="S13" s="8">
        <f t="shared" ca="1" si="7"/>
        <v>3</v>
      </c>
      <c r="T13" s="1" t="s">
        <v>122</v>
      </c>
      <c r="U13" s="7">
        <f t="shared" ca="1" si="8"/>
        <v>0.66855882068279682</v>
      </c>
      <c r="V13" s="8">
        <f t="shared" ca="1" si="9"/>
        <v>3</v>
      </c>
      <c r="Z13" s="1" t="s">
        <v>484</v>
      </c>
      <c r="AA13" s="1" t="s">
        <v>485</v>
      </c>
      <c r="AB13" s="1" t="s">
        <v>486</v>
      </c>
      <c r="AC13" s="1" t="s">
        <v>487</v>
      </c>
      <c r="AD13" s="1" t="s">
        <v>488</v>
      </c>
    </row>
    <row r="14" spans="1:30">
      <c r="A14" s="1">
        <f t="shared" si="10"/>
        <v>11</v>
      </c>
      <c r="B14" s="8" t="s">
        <v>126</v>
      </c>
      <c r="C14" s="8" t="s">
        <v>117</v>
      </c>
      <c r="D14" s="8" t="s">
        <v>124</v>
      </c>
      <c r="E14" s="8" t="s">
        <v>115</v>
      </c>
      <c r="F14" s="8" t="s">
        <v>121</v>
      </c>
      <c r="H14" s="1" t="s">
        <v>123</v>
      </c>
      <c r="I14" s="7">
        <f t="shared" ca="1" si="0"/>
        <v>0.78224899593335606</v>
      </c>
      <c r="J14" s="8">
        <f t="shared" ca="1" si="1"/>
        <v>2</v>
      </c>
      <c r="K14" s="1" t="s">
        <v>123</v>
      </c>
      <c r="L14" s="7">
        <f t="shared" ca="1" si="2"/>
        <v>0.91666666666666674</v>
      </c>
      <c r="M14" s="8">
        <f t="shared" ca="1" si="3"/>
        <v>2</v>
      </c>
      <c r="N14" s="1" t="s">
        <v>123</v>
      </c>
      <c r="O14" s="7">
        <f t="shared" ca="1" si="4"/>
        <v>0.73687963973890591</v>
      </c>
      <c r="P14" s="8">
        <f t="shared" ca="1" si="5"/>
        <v>5</v>
      </c>
      <c r="Q14" s="1" t="s">
        <v>123</v>
      </c>
      <c r="R14" s="7">
        <f t="shared" ca="1" si="6"/>
        <v>0.83296093544667937</v>
      </c>
      <c r="S14" s="8">
        <f t="shared" ca="1" si="7"/>
        <v>1</v>
      </c>
      <c r="T14" s="1" t="s">
        <v>123</v>
      </c>
      <c r="U14" s="7">
        <f t="shared" ca="1" si="8"/>
        <v>0.81718905944640197</v>
      </c>
      <c r="V14" s="8">
        <f t="shared" ca="1" si="9"/>
        <v>1</v>
      </c>
      <c r="Z14" s="1" t="s">
        <v>489</v>
      </c>
      <c r="AA14" s="1" t="s">
        <v>490</v>
      </c>
      <c r="AB14" s="1" t="s">
        <v>491</v>
      </c>
      <c r="AC14" s="1" t="s">
        <v>492</v>
      </c>
      <c r="AD14" s="1" t="s">
        <v>493</v>
      </c>
    </row>
    <row r="15" spans="1:30">
      <c r="A15" s="1">
        <f t="shared" si="10"/>
        <v>12</v>
      </c>
      <c r="B15" s="8" t="s">
        <v>106</v>
      </c>
      <c r="C15" s="8" t="s">
        <v>125</v>
      </c>
      <c r="D15" s="8" t="s">
        <v>121</v>
      </c>
      <c r="E15" s="8" t="s">
        <v>106</v>
      </c>
      <c r="F15" s="8" t="s">
        <v>106</v>
      </c>
      <c r="H15" s="1" t="s">
        <v>124</v>
      </c>
      <c r="I15" s="7">
        <f t="shared" ca="1" si="0"/>
        <v>0.37981577984705961</v>
      </c>
      <c r="J15" s="8">
        <f t="shared" ca="1" si="1"/>
        <v>15</v>
      </c>
      <c r="K15" s="1" t="s">
        <v>124</v>
      </c>
      <c r="L15" s="7">
        <f t="shared" ca="1" si="2"/>
        <v>0.40315426257793574</v>
      </c>
      <c r="M15" s="8">
        <f t="shared" ca="1" si="3"/>
        <v>11</v>
      </c>
      <c r="N15" s="1" t="s">
        <v>124</v>
      </c>
      <c r="O15" s="7">
        <f t="shared" ca="1" si="4"/>
        <v>0.25009817428190595</v>
      </c>
      <c r="P15" s="8">
        <f t="shared" ca="1" si="5"/>
        <v>14</v>
      </c>
      <c r="Q15" s="1" t="s">
        <v>124</v>
      </c>
      <c r="R15" s="7">
        <f t="shared" ca="1" si="6"/>
        <v>0.59028080132320315</v>
      </c>
      <c r="S15" s="8">
        <f t="shared" ca="1" si="7"/>
        <v>14</v>
      </c>
      <c r="T15" s="1" t="s">
        <v>124</v>
      </c>
      <c r="U15" s="7">
        <f t="shared" ca="1" si="8"/>
        <v>0.40583725450752617</v>
      </c>
      <c r="V15" s="8">
        <f t="shared" ca="1" si="9"/>
        <v>15</v>
      </c>
      <c r="Z15" s="1" t="s">
        <v>384</v>
      </c>
      <c r="AA15" s="1" t="s">
        <v>385</v>
      </c>
      <c r="AB15" s="1" t="s">
        <v>386</v>
      </c>
      <c r="AC15" s="1" t="s">
        <v>387</v>
      </c>
      <c r="AD15" s="1" t="s">
        <v>388</v>
      </c>
    </row>
    <row r="16" spans="1:30">
      <c r="A16" s="1">
        <f>A15+1</f>
        <v>13</v>
      </c>
      <c r="B16" s="8" t="s">
        <v>107</v>
      </c>
      <c r="C16" s="8" t="s">
        <v>121</v>
      </c>
      <c r="D16" s="8" t="s">
        <v>119</v>
      </c>
      <c r="E16" s="8" t="s">
        <v>121</v>
      </c>
      <c r="F16" s="8" t="s">
        <v>115</v>
      </c>
      <c r="H16" s="1" t="s">
        <v>125</v>
      </c>
      <c r="I16" s="7">
        <f t="shared" ca="1" si="0"/>
        <v>0.53145400108987617</v>
      </c>
      <c r="J16" s="8">
        <f t="shared" ca="1" si="1"/>
        <v>12</v>
      </c>
      <c r="K16" s="1" t="s">
        <v>125</v>
      </c>
      <c r="L16" s="7">
        <f t="shared" ca="1" si="2"/>
        <v>0.32691573901964355</v>
      </c>
      <c r="M16" s="8">
        <f t="shared" ca="1" si="3"/>
        <v>14</v>
      </c>
      <c r="N16" s="1" t="s">
        <v>125</v>
      </c>
      <c r="O16" s="7">
        <f t="shared" ca="1" si="4"/>
        <v>0.70595399798465774</v>
      </c>
      <c r="P16" s="8">
        <f t="shared" ca="1" si="5"/>
        <v>6</v>
      </c>
      <c r="Q16" s="1" t="s">
        <v>125</v>
      </c>
      <c r="R16" s="7">
        <f t="shared" ca="1" si="6"/>
        <v>0.77585089624744907</v>
      </c>
      <c r="S16" s="8">
        <f t="shared" ca="1" si="7"/>
        <v>5</v>
      </c>
      <c r="T16" s="1" t="s">
        <v>125</v>
      </c>
      <c r="U16" s="7">
        <f t="shared" ca="1" si="8"/>
        <v>0.58504365858540663</v>
      </c>
      <c r="V16" s="8">
        <f t="shared" ca="1" si="9"/>
        <v>10</v>
      </c>
      <c r="Z16" s="1" t="s">
        <v>494</v>
      </c>
      <c r="AA16" s="1" t="s">
        <v>495</v>
      </c>
      <c r="AB16" s="1" t="s">
        <v>496</v>
      </c>
      <c r="AC16" s="1" t="s">
        <v>497</v>
      </c>
      <c r="AD16" s="1" t="s">
        <v>498</v>
      </c>
    </row>
    <row r="17" spans="1:30">
      <c r="A17" s="1">
        <f t="shared" si="10"/>
        <v>14</v>
      </c>
      <c r="B17" s="8" t="s">
        <v>121</v>
      </c>
      <c r="C17" s="8" t="s">
        <v>118</v>
      </c>
      <c r="D17" s="8" t="s">
        <v>125</v>
      </c>
      <c r="E17" s="8" t="s">
        <v>124</v>
      </c>
      <c r="F17" s="8" t="s">
        <v>124</v>
      </c>
      <c r="H17" s="1" t="s">
        <v>126</v>
      </c>
      <c r="I17" s="7">
        <f t="shared" ca="1" si="0"/>
        <v>0.56995056885795559</v>
      </c>
      <c r="J17" s="8">
        <f t="shared" ca="1" si="1"/>
        <v>10</v>
      </c>
      <c r="K17" s="1" t="s">
        <v>126</v>
      </c>
      <c r="L17" s="7">
        <f t="shared" ca="1" si="2"/>
        <v>0.30866971324108972</v>
      </c>
      <c r="M17" s="8">
        <f t="shared" ca="1" si="3"/>
        <v>15</v>
      </c>
      <c r="N17" s="1" t="s">
        <v>126</v>
      </c>
      <c r="O17" s="7">
        <f t="shared" ca="1" si="4"/>
        <v>0.62647015144212226</v>
      </c>
      <c r="P17" s="8">
        <f t="shared" ca="1" si="5"/>
        <v>8</v>
      </c>
      <c r="Q17" s="1" t="s">
        <v>126</v>
      </c>
      <c r="R17" s="7">
        <f t="shared" ca="1" si="6"/>
        <v>0.78387951233597686</v>
      </c>
      <c r="S17" s="8">
        <f t="shared" ca="1" si="7"/>
        <v>4</v>
      </c>
      <c r="T17" s="1" t="s">
        <v>126</v>
      </c>
      <c r="U17" s="7">
        <f t="shared" ca="1" si="8"/>
        <v>0.5722424864692861</v>
      </c>
      <c r="V17" s="8">
        <f t="shared" ca="1" si="9"/>
        <v>11</v>
      </c>
      <c r="Z17" s="1" t="s">
        <v>499</v>
      </c>
      <c r="AA17" s="1" t="s">
        <v>500</v>
      </c>
      <c r="AB17" s="1" t="s">
        <v>501</v>
      </c>
      <c r="AC17" s="1" t="s">
        <v>502</v>
      </c>
      <c r="AD17" s="1" t="s">
        <v>503</v>
      </c>
    </row>
    <row r="18" spans="1:30" ht="13.5" customHeight="1">
      <c r="A18" s="1">
        <f t="shared" si="10"/>
        <v>15</v>
      </c>
      <c r="B18" s="8" t="s">
        <v>124</v>
      </c>
      <c r="C18" s="8" t="s">
        <v>124</v>
      </c>
      <c r="D18" s="8" t="s">
        <v>126</v>
      </c>
      <c r="E18" s="8" t="s">
        <v>107</v>
      </c>
      <c r="F18" s="8" t="s">
        <v>107</v>
      </c>
      <c r="H18" s="1" t="s">
        <v>107</v>
      </c>
      <c r="I18" s="7">
        <f t="shared" ca="1" si="0"/>
        <v>0.91666666666666663</v>
      </c>
      <c r="J18" s="8">
        <f t="shared" ca="1" si="1"/>
        <v>1</v>
      </c>
      <c r="K18" s="1" t="s">
        <v>107</v>
      </c>
      <c r="L18" s="7">
        <f t="shared" ca="1" si="2"/>
        <v>0.42293546794426162</v>
      </c>
      <c r="M18" s="8">
        <f t="shared" ca="1" si="3"/>
        <v>10</v>
      </c>
      <c r="N18" s="1" t="s">
        <v>107</v>
      </c>
      <c r="O18" s="7">
        <f t="shared" ca="1" si="4"/>
        <v>0.16496577595521916</v>
      </c>
      <c r="P18" s="8">
        <f t="shared" ca="1" si="5"/>
        <v>15</v>
      </c>
      <c r="Q18" s="1" t="s">
        <v>107</v>
      </c>
      <c r="R18" s="7">
        <f t="shared" ca="1" si="6"/>
        <v>0.47926795774131736</v>
      </c>
      <c r="S18" s="8">
        <f t="shared" ca="1" si="7"/>
        <v>15</v>
      </c>
      <c r="T18" s="1" t="s">
        <v>107</v>
      </c>
      <c r="U18" s="7">
        <f t="shared" ca="1" si="8"/>
        <v>0.49595896707686626</v>
      </c>
      <c r="V18" s="8">
        <f t="shared" ca="1" si="9"/>
        <v>13</v>
      </c>
    </row>
    <row r="19" spans="1:30" ht="13.5" customHeight="1">
      <c r="B19" s="8"/>
      <c r="C19" s="8"/>
      <c r="D19" s="8"/>
      <c r="E19" s="8"/>
      <c r="F19" s="8"/>
    </row>
    <row r="20" spans="1:30">
      <c r="A20" s="1" t="s">
        <v>714</v>
      </c>
      <c r="B20" s="8"/>
      <c r="C20" s="8"/>
      <c r="D20" s="8"/>
      <c r="E20" s="8"/>
      <c r="F20" s="8"/>
    </row>
    <row r="21" spans="1:30" ht="13.5" customHeight="1">
      <c r="B21" s="8"/>
      <c r="C21" s="8"/>
      <c r="D21" s="8"/>
      <c r="E21" s="8"/>
      <c r="F21" s="8"/>
    </row>
    <row r="22" spans="1:30" ht="13.5" customHeight="1">
      <c r="B22" s="9" t="s">
        <v>356</v>
      </c>
      <c r="C22" s="9" t="s">
        <v>353</v>
      </c>
      <c r="D22" s="9" t="s">
        <v>354</v>
      </c>
      <c r="E22" s="9" t="s">
        <v>355</v>
      </c>
      <c r="F22" s="9" t="s">
        <v>182</v>
      </c>
      <c r="H22" s="66" t="s">
        <v>353</v>
      </c>
      <c r="I22" s="66"/>
      <c r="J22" s="66"/>
      <c r="K22" s="66" t="s">
        <v>354</v>
      </c>
      <c r="L22" s="66"/>
      <c r="M22" s="66"/>
      <c r="N22" s="66" t="s">
        <v>355</v>
      </c>
      <c r="O22" s="66"/>
      <c r="P22" s="66"/>
      <c r="Q22" s="66" t="s">
        <v>182</v>
      </c>
      <c r="R22" s="66"/>
      <c r="S22" s="66"/>
      <c r="T22" s="66" t="s">
        <v>356</v>
      </c>
      <c r="U22" s="66"/>
      <c r="V22" s="66"/>
    </row>
    <row r="23" spans="1:30" ht="13.5" customHeight="1">
      <c r="A23" s="1">
        <v>1</v>
      </c>
      <c r="B23" s="8" t="s">
        <v>391</v>
      </c>
      <c r="C23" s="8" t="s">
        <v>118</v>
      </c>
      <c r="D23" s="8" t="s">
        <v>391</v>
      </c>
      <c r="E23" s="8" t="s">
        <v>119</v>
      </c>
      <c r="F23" s="8" t="s">
        <v>107</v>
      </c>
      <c r="H23" s="1" t="s">
        <v>391</v>
      </c>
      <c r="I23" s="7">
        <f t="shared" ref="I23:I37" ca="1" si="11">INDIRECT("'9'!"&amp;Z3&amp;$Y$4)</f>
        <v>2.3508886424883357</v>
      </c>
      <c r="J23" s="8">
        <f t="shared" ref="J23:J37" ca="1" si="12">RANK(I23,I$23:I$37,0)</f>
        <v>12</v>
      </c>
      <c r="K23" s="1" t="s">
        <v>391</v>
      </c>
      <c r="L23" s="7">
        <f t="shared" ref="L23:L37" ca="1" si="13">INDIRECT("'9'!"&amp;AA3&amp;$Y$4)</f>
        <v>5.2694297317966043</v>
      </c>
      <c r="M23" s="8">
        <f t="shared" ref="M23:M37" ca="1" si="14">RANK(L23,L$23:L$37,0)</f>
        <v>1</v>
      </c>
      <c r="N23" s="1" t="s">
        <v>391</v>
      </c>
      <c r="O23" s="7">
        <f t="shared" ref="O23:O37" ca="1" si="15">INDIRECT("'9'!"&amp;AB3&amp;$Y$4)</f>
        <v>0.15708114488353075</v>
      </c>
      <c r="P23" s="8">
        <f t="shared" ref="P23:P37" ca="1" si="16">RANK(O23,O$23:O$37,0)</f>
        <v>4</v>
      </c>
      <c r="Q23" s="1" t="s">
        <v>391</v>
      </c>
      <c r="R23" s="7">
        <f t="shared" ref="R23:R37" ca="1" si="17">INDIRECT("'9'!"&amp;AC3&amp;$Y$4)</f>
        <v>0.32266339087472229</v>
      </c>
      <c r="S23" s="8">
        <f t="shared" ref="S23:S37" ca="1" si="18">RANK(R23,R$23:R$37,0)</f>
        <v>5</v>
      </c>
      <c r="T23" s="1" t="s">
        <v>391</v>
      </c>
      <c r="U23" s="7">
        <f t="shared" ref="U23:U37" ca="1" si="19">INDIRECT("'9'!"&amp;AD3&amp;$Y$4)</f>
        <v>1.7065431524647678</v>
      </c>
      <c r="V23" s="8">
        <f t="shared" ref="V23:V37" ca="1" si="20">RANK(U23,U$23:U$37,0)</f>
        <v>1</v>
      </c>
    </row>
    <row r="24" spans="1:30" ht="13.5" customHeight="1">
      <c r="A24" s="1">
        <f>A23+1</f>
        <v>2</v>
      </c>
      <c r="B24" s="8" t="s">
        <v>119</v>
      </c>
      <c r="C24" s="8" t="s">
        <v>126</v>
      </c>
      <c r="D24" s="8" t="s">
        <v>123</v>
      </c>
      <c r="E24" s="8" t="s">
        <v>122</v>
      </c>
      <c r="F24" s="8" t="s">
        <v>115</v>
      </c>
      <c r="H24" s="1" t="s">
        <v>115</v>
      </c>
      <c r="I24" s="7">
        <f t="shared" ca="1" si="11"/>
        <v>3.7674625702126319</v>
      </c>
      <c r="J24" s="8">
        <f t="shared" ca="1" si="12"/>
        <v>4</v>
      </c>
      <c r="K24" s="1" t="s">
        <v>115</v>
      </c>
      <c r="L24" s="7">
        <f t="shared" ca="1" si="13"/>
        <v>4.1637044650090882</v>
      </c>
      <c r="M24" s="8">
        <f t="shared" ca="1" si="14"/>
        <v>5</v>
      </c>
      <c r="N24" s="1" t="s">
        <v>115</v>
      </c>
      <c r="O24" s="7">
        <f t="shared" ca="1" si="15"/>
        <v>5.5172690034810401E-2</v>
      </c>
      <c r="P24" s="8">
        <f t="shared" ca="1" si="16"/>
        <v>7</v>
      </c>
      <c r="Q24" s="1" t="s">
        <v>115</v>
      </c>
      <c r="R24" s="7">
        <f t="shared" ca="1" si="17"/>
        <v>0.45439455966416187</v>
      </c>
      <c r="S24" s="8">
        <f t="shared" ca="1" si="18"/>
        <v>2</v>
      </c>
      <c r="T24" s="1" t="s">
        <v>115</v>
      </c>
      <c r="U24" s="7">
        <f t="shared" ca="1" si="19"/>
        <v>1.6028620915339964</v>
      </c>
      <c r="V24" s="8">
        <f t="shared" ca="1" si="20"/>
        <v>3</v>
      </c>
    </row>
    <row r="25" spans="1:30" ht="13.5" customHeight="1">
      <c r="A25" s="1">
        <f t="shared" ref="A25:A37" si="21">A24+1</f>
        <v>3</v>
      </c>
      <c r="B25" s="8" t="s">
        <v>115</v>
      </c>
      <c r="C25" s="8" t="s">
        <v>123</v>
      </c>
      <c r="D25" s="8" t="s">
        <v>106</v>
      </c>
      <c r="E25" s="8" t="s">
        <v>117</v>
      </c>
      <c r="F25" s="8" t="s">
        <v>117</v>
      </c>
      <c r="H25" s="1" t="s">
        <v>116</v>
      </c>
      <c r="I25" s="7">
        <f t="shared" ca="1" si="11"/>
        <v>2.0026767803471346</v>
      </c>
      <c r="J25" s="8">
        <f t="shared" ca="1" si="12"/>
        <v>13</v>
      </c>
      <c r="K25" s="1" t="s">
        <v>116</v>
      </c>
      <c r="L25" s="7">
        <f t="shared" ca="1" si="13"/>
        <v>3.9066521895094519</v>
      </c>
      <c r="M25" s="8">
        <f t="shared" ca="1" si="14"/>
        <v>7</v>
      </c>
      <c r="N25" s="1" t="s">
        <v>116</v>
      </c>
      <c r="O25" s="7">
        <f t="shared" ca="1" si="15"/>
        <v>-0.10529590685488532</v>
      </c>
      <c r="P25" s="8">
        <f t="shared" ca="1" si="16"/>
        <v>9</v>
      </c>
      <c r="Q25" s="1" t="s">
        <v>116</v>
      </c>
      <c r="R25" s="7">
        <f t="shared" ca="1" si="17"/>
        <v>8.4419863125528849E-2</v>
      </c>
      <c r="S25" s="8">
        <f t="shared" ca="1" si="18"/>
        <v>10</v>
      </c>
      <c r="T25" s="1" t="s">
        <v>116</v>
      </c>
      <c r="U25" s="7">
        <f t="shared" ca="1" si="19"/>
        <v>0.85890210077563811</v>
      </c>
      <c r="V25" s="8">
        <f t="shared" ca="1" si="20"/>
        <v>11</v>
      </c>
    </row>
    <row r="26" spans="1:30" ht="13.5" customHeight="1">
      <c r="A26" s="1">
        <f t="shared" si="21"/>
        <v>4</v>
      </c>
      <c r="B26" s="8" t="s">
        <v>123</v>
      </c>
      <c r="C26" s="8" t="s">
        <v>115</v>
      </c>
      <c r="D26" s="8" t="s">
        <v>124</v>
      </c>
      <c r="E26" s="8" t="s">
        <v>391</v>
      </c>
      <c r="F26" s="8" t="s">
        <v>106</v>
      </c>
      <c r="H26" s="1" t="s">
        <v>106</v>
      </c>
      <c r="I26" s="7">
        <f t="shared" ca="1" si="11"/>
        <v>2.6764719006596494</v>
      </c>
      <c r="J26" s="8">
        <f t="shared" ca="1" si="12"/>
        <v>10</v>
      </c>
      <c r="K26" s="1" t="s">
        <v>106</v>
      </c>
      <c r="L26" s="7">
        <f t="shared" ca="1" si="13"/>
        <v>4.7885516053722821</v>
      </c>
      <c r="M26" s="8">
        <f t="shared" ca="1" si="14"/>
        <v>3</v>
      </c>
      <c r="N26" s="1" t="s">
        <v>106</v>
      </c>
      <c r="O26" s="7">
        <f t="shared" ca="1" si="15"/>
        <v>-0.78610763056162769</v>
      </c>
      <c r="P26" s="8">
        <f t="shared" ca="1" si="16"/>
        <v>12</v>
      </c>
      <c r="Q26" s="1" t="s">
        <v>106</v>
      </c>
      <c r="R26" s="7">
        <f t="shared" ca="1" si="17"/>
        <v>0.34543004980069902</v>
      </c>
      <c r="S26" s="8">
        <f t="shared" ca="1" si="18"/>
        <v>4</v>
      </c>
      <c r="T26" s="1" t="s">
        <v>106</v>
      </c>
      <c r="U26" s="7">
        <f t="shared" ca="1" si="19"/>
        <v>1.2642223630954241</v>
      </c>
      <c r="V26" s="8">
        <f t="shared" ca="1" si="20"/>
        <v>7</v>
      </c>
    </row>
    <row r="27" spans="1:30" ht="13.5" customHeight="1">
      <c r="A27" s="1">
        <f t="shared" si="21"/>
        <v>5</v>
      </c>
      <c r="B27" s="8" t="s">
        <v>107</v>
      </c>
      <c r="C27" s="8" t="s">
        <v>120</v>
      </c>
      <c r="D27" s="8" t="s">
        <v>115</v>
      </c>
      <c r="E27" s="8" t="s">
        <v>123</v>
      </c>
      <c r="F27" s="8" t="s">
        <v>391</v>
      </c>
      <c r="H27" s="1" t="s">
        <v>117</v>
      </c>
      <c r="I27" s="7">
        <f t="shared" ca="1" si="11"/>
        <v>2.8746779027259306</v>
      </c>
      <c r="J27" s="8">
        <f t="shared" ca="1" si="12"/>
        <v>8</v>
      </c>
      <c r="K27" s="1" t="s">
        <v>117</v>
      </c>
      <c r="L27" s="7">
        <f t="shared" ca="1" si="13"/>
        <v>3.9968423705687872</v>
      </c>
      <c r="M27" s="8">
        <f t="shared" ca="1" si="14"/>
        <v>6</v>
      </c>
      <c r="N27" s="1" t="s">
        <v>117</v>
      </c>
      <c r="O27" s="7">
        <f t="shared" ca="1" si="15"/>
        <v>0.53821949634353938</v>
      </c>
      <c r="P27" s="8">
        <f t="shared" ca="1" si="16"/>
        <v>3</v>
      </c>
      <c r="Q27" s="1" t="s">
        <v>117</v>
      </c>
      <c r="R27" s="7">
        <f t="shared" ca="1" si="17"/>
        <v>0.34695853933046639</v>
      </c>
      <c r="S27" s="8">
        <f t="shared" ca="1" si="18"/>
        <v>3</v>
      </c>
      <c r="T27" s="1" t="s">
        <v>117</v>
      </c>
      <c r="U27" s="7">
        <f t="shared" ca="1" si="19"/>
        <v>1.3181108796060714</v>
      </c>
      <c r="V27" s="8">
        <f t="shared" ca="1" si="20"/>
        <v>6</v>
      </c>
    </row>
    <row r="28" spans="1:30" ht="13.5" customHeight="1">
      <c r="A28" s="1">
        <f t="shared" si="21"/>
        <v>6</v>
      </c>
      <c r="B28" s="8" t="s">
        <v>117</v>
      </c>
      <c r="C28" s="8" t="s">
        <v>119</v>
      </c>
      <c r="D28" s="8" t="s">
        <v>117</v>
      </c>
      <c r="E28" s="8" t="s">
        <v>126</v>
      </c>
      <c r="F28" s="8" t="s">
        <v>122</v>
      </c>
      <c r="H28" s="1" t="s">
        <v>118</v>
      </c>
      <c r="I28" s="7">
        <f t="shared" ca="1" si="11"/>
        <v>5.1144001756944446</v>
      </c>
      <c r="J28" s="8">
        <f t="shared" ca="1" si="12"/>
        <v>1</v>
      </c>
      <c r="K28" s="1" t="s">
        <v>118</v>
      </c>
      <c r="L28" s="7">
        <f t="shared" ca="1" si="13"/>
        <v>2.9938232787074526</v>
      </c>
      <c r="M28" s="8">
        <f t="shared" ca="1" si="14"/>
        <v>8</v>
      </c>
      <c r="N28" s="1" t="s">
        <v>118</v>
      </c>
      <c r="O28" s="7">
        <f t="shared" ca="1" si="15"/>
        <v>-5.5507286021250213E-2</v>
      </c>
      <c r="P28" s="8">
        <f t="shared" ca="1" si="16"/>
        <v>8</v>
      </c>
      <c r="Q28" s="1" t="s">
        <v>118</v>
      </c>
      <c r="R28" s="7">
        <f t="shared" ca="1" si="17"/>
        <v>1.9392862478007089E-2</v>
      </c>
      <c r="S28" s="8">
        <f t="shared" ca="1" si="18"/>
        <v>11</v>
      </c>
      <c r="T28" s="1" t="s">
        <v>118</v>
      </c>
      <c r="U28" s="7">
        <f t="shared" ca="1" si="19"/>
        <v>0.94419578047595376</v>
      </c>
      <c r="V28" s="8">
        <f t="shared" ca="1" si="20"/>
        <v>10</v>
      </c>
    </row>
    <row r="29" spans="1:30" ht="13.5" customHeight="1">
      <c r="A29" s="1">
        <f t="shared" si="21"/>
        <v>7</v>
      </c>
      <c r="B29" s="8" t="s">
        <v>106</v>
      </c>
      <c r="C29" s="8" t="s">
        <v>124</v>
      </c>
      <c r="D29" s="8" t="s">
        <v>116</v>
      </c>
      <c r="E29" s="8" t="s">
        <v>115</v>
      </c>
      <c r="F29" s="8" t="s">
        <v>120</v>
      </c>
      <c r="H29" s="1" t="s">
        <v>119</v>
      </c>
      <c r="I29" s="7">
        <f t="shared" ca="1" si="11"/>
        <v>2.963453420590012</v>
      </c>
      <c r="J29" s="8">
        <f t="shared" ca="1" si="12"/>
        <v>6</v>
      </c>
      <c r="K29" s="1" t="s">
        <v>119</v>
      </c>
      <c r="L29" s="7">
        <f t="shared" ca="1" si="13"/>
        <v>2.3357838516147478</v>
      </c>
      <c r="M29" s="8">
        <f t="shared" ca="1" si="14"/>
        <v>14</v>
      </c>
      <c r="N29" s="1" t="s">
        <v>119</v>
      </c>
      <c r="O29" s="7">
        <f t="shared" ca="1" si="15"/>
        <v>2.6431523760386044</v>
      </c>
      <c r="P29" s="8">
        <f t="shared" ca="1" si="16"/>
        <v>1</v>
      </c>
      <c r="Q29" s="1" t="s">
        <v>119</v>
      </c>
      <c r="R29" s="7">
        <f t="shared" ca="1" si="17"/>
        <v>0.11369940959058411</v>
      </c>
      <c r="S29" s="8">
        <f t="shared" ca="1" si="18"/>
        <v>8</v>
      </c>
      <c r="T29" s="1" t="s">
        <v>119</v>
      </c>
      <c r="U29" s="7">
        <f t="shared" ca="1" si="19"/>
        <v>1.6537608307836571</v>
      </c>
      <c r="V29" s="8">
        <f t="shared" ca="1" si="20"/>
        <v>2</v>
      </c>
    </row>
    <row r="30" spans="1:30" ht="13.5" customHeight="1">
      <c r="A30" s="1">
        <f t="shared" si="21"/>
        <v>8</v>
      </c>
      <c r="B30" s="8" t="s">
        <v>126</v>
      </c>
      <c r="C30" s="8" t="s">
        <v>117</v>
      </c>
      <c r="D30" s="8" t="s">
        <v>118</v>
      </c>
      <c r="E30" s="8" t="s">
        <v>118</v>
      </c>
      <c r="F30" s="8" t="s">
        <v>119</v>
      </c>
      <c r="H30" s="1" t="s">
        <v>120</v>
      </c>
      <c r="I30" s="7">
        <f t="shared" ca="1" si="11"/>
        <v>2.9861971979056268</v>
      </c>
      <c r="J30" s="8">
        <f t="shared" ca="1" si="12"/>
        <v>5</v>
      </c>
      <c r="K30" s="1" t="s">
        <v>120</v>
      </c>
      <c r="L30" s="7">
        <f t="shared" ca="1" si="13"/>
        <v>2.5585471001075666</v>
      </c>
      <c r="M30" s="8">
        <f t="shared" ca="1" si="14"/>
        <v>13</v>
      </c>
      <c r="N30" s="1" t="s">
        <v>120</v>
      </c>
      <c r="O30" s="7">
        <f t="shared" ca="1" si="15"/>
        <v>-0.68058533190712422</v>
      </c>
      <c r="P30" s="8">
        <f t="shared" ca="1" si="16"/>
        <v>11</v>
      </c>
      <c r="Q30" s="1" t="s">
        <v>120</v>
      </c>
      <c r="R30" s="7">
        <f t="shared" ca="1" si="17"/>
        <v>0.24568462326874929</v>
      </c>
      <c r="S30" s="8">
        <f t="shared" ca="1" si="18"/>
        <v>7</v>
      </c>
      <c r="T30" s="1" t="s">
        <v>120</v>
      </c>
      <c r="U30" s="7">
        <f t="shared" ca="1" si="19"/>
        <v>0.74992647681457747</v>
      </c>
      <c r="V30" s="8">
        <f t="shared" ca="1" si="20"/>
        <v>12</v>
      </c>
    </row>
    <row r="31" spans="1:30" ht="13.5" customHeight="1">
      <c r="A31" s="1">
        <f t="shared" si="21"/>
        <v>9</v>
      </c>
      <c r="B31" s="8" t="s">
        <v>122</v>
      </c>
      <c r="C31" s="8" t="s">
        <v>107</v>
      </c>
      <c r="D31" s="8" t="s">
        <v>121</v>
      </c>
      <c r="E31" s="8" t="s">
        <v>116</v>
      </c>
      <c r="F31" s="8" t="s">
        <v>126</v>
      </c>
      <c r="H31" s="1" t="s">
        <v>121</v>
      </c>
      <c r="I31" s="7">
        <f t="shared" ca="1" si="11"/>
        <v>1.7552302934445763</v>
      </c>
      <c r="J31" s="8">
        <f t="shared" ca="1" si="12"/>
        <v>15</v>
      </c>
      <c r="K31" s="1" t="s">
        <v>121</v>
      </c>
      <c r="L31" s="7">
        <f t="shared" ca="1" si="13"/>
        <v>2.9800918156481337</v>
      </c>
      <c r="M31" s="8">
        <f t="shared" ca="1" si="14"/>
        <v>9</v>
      </c>
      <c r="N31" s="1" t="s">
        <v>121</v>
      </c>
      <c r="O31" s="7">
        <f t="shared" ca="1" si="15"/>
        <v>-1.3992145542540912</v>
      </c>
      <c r="P31" s="8">
        <f t="shared" ca="1" si="16"/>
        <v>13</v>
      </c>
      <c r="Q31" s="1" t="s">
        <v>121</v>
      </c>
      <c r="R31" s="7">
        <f t="shared" ca="1" si="17"/>
        <v>-0.11698901852975618</v>
      </c>
      <c r="S31" s="8">
        <f t="shared" ca="1" si="18"/>
        <v>13</v>
      </c>
      <c r="T31" s="1" t="s">
        <v>121</v>
      </c>
      <c r="U31" s="7">
        <f t="shared" ca="1" si="19"/>
        <v>0.35348714575089701</v>
      </c>
      <c r="V31" s="8">
        <f t="shared" ca="1" si="20"/>
        <v>15</v>
      </c>
    </row>
    <row r="32" spans="1:30" ht="13.5" customHeight="1">
      <c r="A32" s="1">
        <f t="shared" si="21"/>
        <v>10</v>
      </c>
      <c r="B32" s="8" t="s">
        <v>118</v>
      </c>
      <c r="C32" s="8" t="s">
        <v>106</v>
      </c>
      <c r="D32" s="8" t="s">
        <v>125</v>
      </c>
      <c r="E32" s="8" t="s">
        <v>125</v>
      </c>
      <c r="F32" s="8" t="s">
        <v>116</v>
      </c>
      <c r="H32" s="1" t="s">
        <v>122</v>
      </c>
      <c r="I32" s="7">
        <f t="shared" ca="1" si="11"/>
        <v>1.7572936544715256</v>
      </c>
      <c r="J32" s="8">
        <f t="shared" ca="1" si="12"/>
        <v>14</v>
      </c>
      <c r="K32" s="1" t="s">
        <v>122</v>
      </c>
      <c r="L32" s="7">
        <f t="shared" ca="1" si="13"/>
        <v>2.6721489140983934</v>
      </c>
      <c r="M32" s="8">
        <f t="shared" ca="1" si="14"/>
        <v>12</v>
      </c>
      <c r="N32" s="1" t="s">
        <v>122</v>
      </c>
      <c r="O32" s="7">
        <f t="shared" ca="1" si="15"/>
        <v>0.5926155683309009</v>
      </c>
      <c r="P32" s="8">
        <f t="shared" ca="1" si="16"/>
        <v>2</v>
      </c>
      <c r="Q32" s="1" t="s">
        <v>122</v>
      </c>
      <c r="R32" s="7">
        <f t="shared" ca="1" si="17"/>
        <v>0.28574235112495128</v>
      </c>
      <c r="S32" s="8">
        <f t="shared" ca="1" si="18"/>
        <v>6</v>
      </c>
      <c r="T32" s="1" t="s">
        <v>122</v>
      </c>
      <c r="U32" s="7">
        <f t="shared" ca="1" si="19"/>
        <v>1.0107755860155221</v>
      </c>
      <c r="V32" s="8">
        <f t="shared" ca="1" si="20"/>
        <v>9</v>
      </c>
    </row>
    <row r="33" spans="1:22" ht="13.5" customHeight="1">
      <c r="A33" s="1">
        <f t="shared" si="21"/>
        <v>11</v>
      </c>
      <c r="B33" s="8" t="s">
        <v>116</v>
      </c>
      <c r="C33" s="8" t="s">
        <v>125</v>
      </c>
      <c r="D33" s="8" t="s">
        <v>126</v>
      </c>
      <c r="E33" s="8" t="s">
        <v>120</v>
      </c>
      <c r="F33" s="8" t="s">
        <v>118</v>
      </c>
      <c r="H33" s="1" t="s">
        <v>123</v>
      </c>
      <c r="I33" s="7">
        <f t="shared" ca="1" si="11"/>
        <v>4.1086254546675249</v>
      </c>
      <c r="J33" s="8">
        <f t="shared" ca="1" si="12"/>
        <v>3</v>
      </c>
      <c r="K33" s="1" t="s">
        <v>123</v>
      </c>
      <c r="L33" s="7">
        <f t="shared" ca="1" si="13"/>
        <v>4.9560682712705084</v>
      </c>
      <c r="M33" s="8">
        <f t="shared" ca="1" si="14"/>
        <v>2</v>
      </c>
      <c r="N33" s="1" t="s">
        <v>123</v>
      </c>
      <c r="O33" s="7">
        <f t="shared" ca="1" si="15"/>
        <v>0.1456621999720964</v>
      </c>
      <c r="P33" s="8">
        <f t="shared" ca="1" si="16"/>
        <v>5</v>
      </c>
      <c r="Q33" s="1" t="s">
        <v>123</v>
      </c>
      <c r="R33" s="7">
        <f t="shared" ca="1" si="17"/>
        <v>-0.10160671873915561</v>
      </c>
      <c r="S33" s="8">
        <f t="shared" ca="1" si="18"/>
        <v>12</v>
      </c>
      <c r="T33" s="1" t="s">
        <v>123</v>
      </c>
      <c r="U33" s="7">
        <f t="shared" ca="1" si="19"/>
        <v>1.5672898075389741</v>
      </c>
      <c r="V33" s="8">
        <f t="shared" ca="1" si="20"/>
        <v>4</v>
      </c>
    </row>
    <row r="34" spans="1:22" ht="13.5" customHeight="1">
      <c r="A34" s="1">
        <f t="shared" si="21"/>
        <v>12</v>
      </c>
      <c r="B34" s="8" t="s">
        <v>120</v>
      </c>
      <c r="C34" s="8" t="s">
        <v>391</v>
      </c>
      <c r="D34" s="8" t="s">
        <v>122</v>
      </c>
      <c r="E34" s="8" t="s">
        <v>106</v>
      </c>
      <c r="F34" s="8" t="s">
        <v>123</v>
      </c>
      <c r="H34" s="1" t="s">
        <v>124</v>
      </c>
      <c r="I34" s="7">
        <f t="shared" ca="1" si="11"/>
        <v>2.8786128265035904</v>
      </c>
      <c r="J34" s="8">
        <f t="shared" ca="1" si="12"/>
        <v>7</v>
      </c>
      <c r="K34" s="1" t="s">
        <v>124</v>
      </c>
      <c r="L34" s="7">
        <f t="shared" ca="1" si="13"/>
        <v>4.7596533761701476</v>
      </c>
      <c r="M34" s="8">
        <f t="shared" ca="1" si="14"/>
        <v>4</v>
      </c>
      <c r="N34" s="1" t="s">
        <v>124</v>
      </c>
      <c r="O34" s="7">
        <f t="shared" ca="1" si="15"/>
        <v>-1.9965471368331267</v>
      </c>
      <c r="P34" s="8">
        <f t="shared" ca="1" si="16"/>
        <v>15</v>
      </c>
      <c r="Q34" s="1" t="s">
        <v>124</v>
      </c>
      <c r="R34" s="7">
        <f t="shared" ca="1" si="17"/>
        <v>-0.52969038564381066</v>
      </c>
      <c r="S34" s="8">
        <f t="shared" ca="1" si="18"/>
        <v>15</v>
      </c>
      <c r="T34" s="1" t="s">
        <v>124</v>
      </c>
      <c r="U34" s="7">
        <f t="shared" ca="1" si="19"/>
        <v>0.39415916590646027</v>
      </c>
      <c r="V34" s="8">
        <f t="shared" ca="1" si="20"/>
        <v>14</v>
      </c>
    </row>
    <row r="35" spans="1:22" ht="13.5" customHeight="1">
      <c r="A35" s="1">
        <f>A34+1</f>
        <v>13</v>
      </c>
      <c r="B35" s="8" t="s">
        <v>125</v>
      </c>
      <c r="C35" s="8" t="s">
        <v>116</v>
      </c>
      <c r="D35" s="8" t="s">
        <v>120</v>
      </c>
      <c r="E35" s="8" t="s">
        <v>121</v>
      </c>
      <c r="F35" s="8" t="s">
        <v>121</v>
      </c>
      <c r="H35" s="1" t="s">
        <v>125</v>
      </c>
      <c r="I35" s="7">
        <f t="shared" ca="1" si="11"/>
        <v>2.5658451186677311</v>
      </c>
      <c r="J35" s="8">
        <f t="shared" ca="1" si="12"/>
        <v>11</v>
      </c>
      <c r="K35" s="1" t="s">
        <v>125</v>
      </c>
      <c r="L35" s="7">
        <f t="shared" ca="1" si="13"/>
        <v>2.9373660268859014</v>
      </c>
      <c r="M35" s="8">
        <f t="shared" ca="1" si="14"/>
        <v>10</v>
      </c>
      <c r="N35" s="1" t="s">
        <v>125</v>
      </c>
      <c r="O35" s="7">
        <f t="shared" ca="1" si="15"/>
        <v>-0.13318620168040196</v>
      </c>
      <c r="P35" s="8">
        <f t="shared" ca="1" si="16"/>
        <v>10</v>
      </c>
      <c r="Q35" s="1" t="s">
        <v>125</v>
      </c>
      <c r="R35" s="7">
        <f t="shared" ca="1" si="17"/>
        <v>-0.26114156523523446</v>
      </c>
      <c r="S35" s="8">
        <f t="shared" ca="1" si="18"/>
        <v>14</v>
      </c>
      <c r="T35" s="1" t="s">
        <v>125</v>
      </c>
      <c r="U35" s="7">
        <f t="shared" ca="1" si="19"/>
        <v>0.57059710287030718</v>
      </c>
      <c r="V35" s="8">
        <f t="shared" ca="1" si="20"/>
        <v>13</v>
      </c>
    </row>
    <row r="36" spans="1:22" ht="13.5" customHeight="1">
      <c r="A36" s="1">
        <f t="shared" si="21"/>
        <v>14</v>
      </c>
      <c r="B36" s="8" t="s">
        <v>124</v>
      </c>
      <c r="C36" s="8" t="s">
        <v>122</v>
      </c>
      <c r="D36" s="8" t="s">
        <v>119</v>
      </c>
      <c r="E36" s="8" t="s">
        <v>107</v>
      </c>
      <c r="F36" s="8" t="s">
        <v>125</v>
      </c>
      <c r="H36" s="1" t="s">
        <v>126</v>
      </c>
      <c r="I36" s="7">
        <f t="shared" ca="1" si="11"/>
        <v>5.0485748008924025</v>
      </c>
      <c r="J36" s="8">
        <f t="shared" ca="1" si="12"/>
        <v>2</v>
      </c>
      <c r="K36" s="1" t="s">
        <v>126</v>
      </c>
      <c r="L36" s="7">
        <f t="shared" ca="1" si="13"/>
        <v>2.738216770863855</v>
      </c>
      <c r="M36" s="8">
        <f t="shared" ca="1" si="14"/>
        <v>11</v>
      </c>
      <c r="N36" s="1" t="s">
        <v>126</v>
      </c>
      <c r="O36" s="7">
        <f t="shared" ca="1" si="15"/>
        <v>0.13225040482627293</v>
      </c>
      <c r="P36" s="8">
        <f t="shared" ca="1" si="16"/>
        <v>6</v>
      </c>
      <c r="Q36" s="1" t="s">
        <v>126</v>
      </c>
      <c r="R36" s="7">
        <f t="shared" ca="1" si="17"/>
        <v>9.7812974537414554E-2</v>
      </c>
      <c r="S36" s="8">
        <f t="shared" ca="1" si="18"/>
        <v>9</v>
      </c>
      <c r="T36" s="1" t="s">
        <v>126</v>
      </c>
      <c r="U36" s="7">
        <f t="shared" ca="1" si="19"/>
        <v>1.0958616300685842</v>
      </c>
      <c r="V36" s="8">
        <f t="shared" ca="1" si="20"/>
        <v>8</v>
      </c>
    </row>
    <row r="37" spans="1:22" ht="13.5" customHeight="1">
      <c r="A37" s="1">
        <f t="shared" si="21"/>
        <v>15</v>
      </c>
      <c r="B37" s="8" t="s">
        <v>121</v>
      </c>
      <c r="C37" s="8" t="s">
        <v>121</v>
      </c>
      <c r="D37" s="8" t="s">
        <v>107</v>
      </c>
      <c r="E37" s="8" t="s">
        <v>124</v>
      </c>
      <c r="F37" s="8" t="s">
        <v>124</v>
      </c>
      <c r="H37" s="1" t="s">
        <v>107</v>
      </c>
      <c r="I37" s="7">
        <f t="shared" ca="1" si="11"/>
        <v>2.7411168988408896</v>
      </c>
      <c r="J37" s="8">
        <f t="shared" ca="1" si="12"/>
        <v>9</v>
      </c>
      <c r="K37" s="1" t="s">
        <v>107</v>
      </c>
      <c r="L37" s="7">
        <f t="shared" ca="1" si="13"/>
        <v>1.4797582153483813</v>
      </c>
      <c r="M37" s="8">
        <f t="shared" ca="1" si="14"/>
        <v>15</v>
      </c>
      <c r="N37" s="1" t="s">
        <v>107</v>
      </c>
      <c r="O37" s="7">
        <f t="shared" ca="1" si="15"/>
        <v>-1.4934391218237031</v>
      </c>
      <c r="P37" s="8">
        <f t="shared" ca="1" si="16"/>
        <v>14</v>
      </c>
      <c r="Q37" s="1" t="s">
        <v>107</v>
      </c>
      <c r="R37" s="7">
        <f t="shared" ca="1" si="17"/>
        <v>1.3441517763171706</v>
      </c>
      <c r="S37" s="8">
        <f t="shared" ca="1" si="18"/>
        <v>1</v>
      </c>
      <c r="T37" s="1" t="s">
        <v>107</v>
      </c>
      <c r="U37" s="7">
        <f t="shared" ca="1" si="19"/>
        <v>1.4954860383200819</v>
      </c>
      <c r="V37" s="8">
        <f t="shared" ca="1" si="20"/>
        <v>5</v>
      </c>
    </row>
    <row r="38" spans="1:22" ht="13.5" customHeight="1"/>
    <row r="39" spans="1:22" ht="13.5" customHeight="1">
      <c r="A39" s="1" t="s">
        <v>684</v>
      </c>
    </row>
    <row r="40" spans="1:22" outlineLevel="1"/>
    <row r="41" spans="1:22" ht="12.75" customHeight="1" outlineLevel="1"/>
    <row r="42" spans="1:22" ht="12.75" customHeight="1" outlineLevel="1"/>
    <row r="43" spans="1:22" ht="12.75" customHeight="1" outlineLevel="1"/>
    <row r="44" spans="1:22" ht="12.75" customHeight="1" outlineLevel="1"/>
    <row r="45" spans="1:22" ht="12.75" customHeight="1" outlineLevel="1"/>
    <row r="46" spans="1:22" ht="12.75" customHeight="1" outlineLevel="1"/>
    <row r="47" spans="1:22" ht="12.75" customHeight="1" outlineLevel="1"/>
    <row r="48" spans="1:22" ht="12.75" customHeight="1" outlineLevel="1"/>
    <row r="49" ht="12.75" customHeight="1" outlineLevel="1"/>
    <row r="50" ht="12.75" customHeight="1" outlineLevel="1"/>
    <row r="51" ht="12.75" customHeight="1" outlineLevel="1"/>
    <row r="52" ht="12.75" customHeight="1" outlineLevel="1"/>
    <row r="53" ht="12.75" customHeight="1" outlineLevel="1"/>
    <row r="54" ht="12.75" customHeight="1" outlineLevel="1"/>
    <row r="55" ht="12.75" customHeight="1" outlineLevel="1"/>
    <row r="56" outlineLevel="1"/>
    <row r="57" outlineLevel="1"/>
    <row r="58" outlineLevel="1"/>
    <row r="59" outlineLevel="1"/>
    <row r="60" outlineLevel="1"/>
    <row r="61" outlineLevel="1"/>
    <row r="62" outlineLevel="1"/>
    <row r="63" outlineLevel="1"/>
    <row r="64" outlineLevel="1"/>
    <row r="65" outlineLevel="1"/>
    <row r="66" outlineLevel="1"/>
    <row r="67" outlineLevel="1"/>
    <row r="68" outlineLevel="1"/>
    <row r="69" outlineLevel="1"/>
    <row r="70" outlineLevel="1"/>
    <row r="71" outlineLevel="1"/>
    <row r="72" outlineLevel="1"/>
  </sheetData>
  <sortState ref="Y11:AA25">
    <sortCondition ref="AA11:AA25"/>
  </sortState>
  <mergeCells count="10">
    <mergeCell ref="H3:J3"/>
    <mergeCell ref="K3:M3"/>
    <mergeCell ref="N3:P3"/>
    <mergeCell ref="Q3:S3"/>
    <mergeCell ref="T22:V22"/>
    <mergeCell ref="Q22:S22"/>
    <mergeCell ref="N22:P22"/>
    <mergeCell ref="K22:M22"/>
    <mergeCell ref="H22:J22"/>
    <mergeCell ref="T3:V3"/>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sheetPr codeName="Sheet20">
    <pageSetUpPr fitToPage="1"/>
  </sheetPr>
  <dimension ref="A1:O56"/>
  <sheetViews>
    <sheetView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B37" sqref="B37"/>
    </sheetView>
  </sheetViews>
  <sheetFormatPr defaultRowHeight="12.75"/>
  <cols>
    <col min="1" max="1" width="9.140625" style="6"/>
    <col min="2" max="3" width="9.28515625" style="8" bestFit="1" customWidth="1"/>
    <col min="4" max="4" width="8.7109375" style="8" customWidth="1"/>
    <col min="5" max="8" width="9.28515625" style="8" bestFit="1" customWidth="1"/>
    <col min="9" max="9" width="10.42578125" style="8" customWidth="1"/>
    <col min="10" max="10" width="10.85546875" style="8" customWidth="1"/>
    <col min="11" max="11" width="9.28515625" style="8" bestFit="1" customWidth="1"/>
    <col min="12" max="12" width="11.5703125" style="8" bestFit="1" customWidth="1"/>
    <col min="13" max="15" width="9.28515625" style="8" bestFit="1" customWidth="1"/>
    <col min="16" max="16384" width="9.140625" style="8"/>
  </cols>
  <sheetData>
    <row r="1" spans="1:15" ht="12.75" customHeight="1">
      <c r="A1" s="6" t="s">
        <v>533</v>
      </c>
    </row>
    <row r="2" spans="1:15" ht="28.15" customHeight="1">
      <c r="A2" s="6" t="s">
        <v>225</v>
      </c>
      <c r="B2" s="8" t="s">
        <v>115</v>
      </c>
      <c r="C2" s="8" t="s">
        <v>116</v>
      </c>
      <c r="D2" s="8" t="s">
        <v>106</v>
      </c>
      <c r="E2" s="8" t="s">
        <v>117</v>
      </c>
      <c r="F2" s="8" t="s">
        <v>118</v>
      </c>
      <c r="G2" s="8" t="s">
        <v>119</v>
      </c>
      <c r="H2" s="8" t="s">
        <v>120</v>
      </c>
      <c r="I2" s="8" t="s">
        <v>121</v>
      </c>
      <c r="J2" s="8" t="s">
        <v>122</v>
      </c>
      <c r="K2" s="8" t="s">
        <v>123</v>
      </c>
      <c r="L2" s="8" t="s">
        <v>124</v>
      </c>
      <c r="M2" s="8" t="s">
        <v>125</v>
      </c>
      <c r="N2" s="8" t="s">
        <v>126</v>
      </c>
      <c r="O2" s="8" t="s">
        <v>107</v>
      </c>
    </row>
    <row r="3" spans="1:15" ht="12.75" customHeight="1">
      <c r="A3" s="6">
        <v>1980</v>
      </c>
      <c r="B3" s="10">
        <f>'A4-1'!B3/'A19'!B$33</f>
        <v>64138.846134138796</v>
      </c>
      <c r="C3" s="10">
        <f>'A4-1'!C3/'A19'!C$33</f>
        <v>65940.222408630158</v>
      </c>
      <c r="D3" s="10">
        <f>'A4-1'!D3/'A19'!D$33</f>
        <v>173826.79959044047</v>
      </c>
      <c r="E3" s="10">
        <f>'A4-1'!E3/'A19'!E$33</f>
        <v>39315.754491154723</v>
      </c>
      <c r="F3" s="10">
        <f>'A4-1'!F3/'A19'!F$33</f>
        <v>27363.867259592567</v>
      </c>
      <c r="G3" s="10">
        <f>'A4-1'!G3/'A19'!G$33</f>
        <v>304299.08113739028</v>
      </c>
      <c r="H3" s="10">
        <f>'A4-1'!H3/'A19'!H$33</f>
        <v>406065.53649033891</v>
      </c>
      <c r="I3" s="10">
        <f>'A4-1'!I3/'A19'!I$33</f>
        <v>277889.46914821584</v>
      </c>
      <c r="J3" s="10">
        <f>'A4-1'!J3/'A19'!J$33</f>
        <v>91209.122608613718</v>
      </c>
      <c r="K3" s="10">
        <f>'A4-1'!K3/'A19'!K$33</f>
        <v>27317.589385969175</v>
      </c>
      <c r="L3" s="10">
        <f>'A4-1'!L3/'A19'!L$33</f>
        <v>88446.827030917833</v>
      </c>
      <c r="M3" s="10">
        <f>'A4-1'!M3/'A19'!M$33</f>
        <v>69096.285613177039</v>
      </c>
      <c r="N3" s="10">
        <f>'A4-1'!N3/'A19'!N$33</f>
        <v>304505.10838580219</v>
      </c>
      <c r="O3" s="10">
        <f>'A4-1'!O3/'A19'!O$33</f>
        <v>1391240.2</v>
      </c>
    </row>
    <row r="4" spans="1:15" ht="12.75" customHeight="1">
      <c r="A4" s="6">
        <v>1981</v>
      </c>
      <c r="B4" s="10">
        <f>'A4-1'!B4/'A19'!B$33</f>
        <v>65103.53969404236</v>
      </c>
      <c r="C4" s="10">
        <f>'A4-1'!C4/'A19'!C$33</f>
        <v>68008.257142991031</v>
      </c>
      <c r="D4" s="10">
        <f>'A4-1'!D4/'A19'!D$33</f>
        <v>176759.38047968311</v>
      </c>
      <c r="E4" s="10">
        <f>'A4-1'!E4/'A19'!E$33</f>
        <v>39839.57898936647</v>
      </c>
      <c r="F4" s="10">
        <f>'A4-1'!F4/'A19'!F$33</f>
        <v>28592.049988575043</v>
      </c>
      <c r="G4" s="10">
        <f>'A4-1'!G4/'A19'!G$33</f>
        <v>313076.62482657458</v>
      </c>
      <c r="H4" s="10">
        <f>'A4-1'!H4/'A19'!H$33</f>
        <v>424668.21539269498</v>
      </c>
      <c r="I4" s="10">
        <f>'A4-1'!I4/'A19'!I$33</f>
        <v>287224.39106970635</v>
      </c>
      <c r="J4" s="10">
        <f>'A4-1'!J4/'A19'!J$33</f>
        <v>93482.70662520027</v>
      </c>
      <c r="K4" s="10">
        <f>'A4-1'!K4/'A19'!K$33</f>
        <v>28243.728099946289</v>
      </c>
      <c r="L4" s="10">
        <f>'A4-1'!L4/'A19'!L$33</f>
        <v>92042.189078045063</v>
      </c>
      <c r="M4" s="10">
        <f>'A4-1'!M4/'A19'!M$33</f>
        <v>70537.416481837121</v>
      </c>
      <c r="N4" s="10">
        <f>'A4-1'!N4/'A19'!N$33</f>
        <v>305183.81357613066</v>
      </c>
      <c r="O4" s="10">
        <f>'A4-1'!O4/'A19'!O$33</f>
        <v>1413882.6</v>
      </c>
    </row>
    <row r="5" spans="1:15" ht="12.75" customHeight="1">
      <c r="A5" s="6">
        <v>1982</v>
      </c>
      <c r="B5" s="10">
        <f>'A4-1'!B5/'A19'!B$33</f>
        <v>66758.697513969339</v>
      </c>
      <c r="C5" s="10">
        <f>'A4-1'!C5/'A19'!C$33</f>
        <v>67547.600414263012</v>
      </c>
      <c r="D5" s="10">
        <f>'A4-1'!D5/'A19'!D$33</f>
        <v>178849.39668663367</v>
      </c>
      <c r="E5" s="10">
        <f>'A4-1'!E5/'A19'!E$33</f>
        <v>41097.1836061965</v>
      </c>
      <c r="F5" s="10">
        <f>'A4-1'!F5/'A19'!F$33</f>
        <v>29328.08078322465</v>
      </c>
      <c r="G5" s="10">
        <f>'A4-1'!G5/'A19'!G$33</f>
        <v>326788.32525961252</v>
      </c>
      <c r="H5" s="10">
        <f>'A4-1'!H5/'A19'!H$33</f>
        <v>420245.42575098341</v>
      </c>
      <c r="I5" s="10">
        <f>'A4-1'!I5/'A19'!I$33</f>
        <v>295672.08052038657</v>
      </c>
      <c r="J5" s="10">
        <f>'A4-1'!J5/'A19'!J$33</f>
        <v>95155.6168127415</v>
      </c>
      <c r="K5" s="10">
        <f>'A4-1'!K5/'A19'!K$33</f>
        <v>28940.721837760473</v>
      </c>
      <c r="L5" s="10">
        <f>'A4-1'!L5/'A19'!L$33</f>
        <v>96443.696747518377</v>
      </c>
      <c r="M5" s="10">
        <f>'A4-1'!M5/'A19'!M$33</f>
        <v>71020.200106508986</v>
      </c>
      <c r="N5" s="10">
        <f>'A4-1'!N5/'A19'!N$33</f>
        <v>307394.23824463214</v>
      </c>
      <c r="O5" s="10">
        <f>'A4-1'!O5/'A19'!O$33</f>
        <v>1447816.5</v>
      </c>
    </row>
    <row r="6" spans="1:15" ht="12.75" customHeight="1">
      <c r="A6" s="6">
        <v>1983</v>
      </c>
      <c r="B6" s="10">
        <f>'A4-1'!B6/'A19'!B$33</f>
        <v>69870.844055293041</v>
      </c>
      <c r="C6" s="10">
        <f>'A4-1'!C6/'A19'!C$33</f>
        <v>67970.181497813872</v>
      </c>
      <c r="D6" s="10">
        <f>'A4-1'!D6/'A19'!D$33</f>
        <v>180789.64001223107</v>
      </c>
      <c r="E6" s="10">
        <f>'A4-1'!E6/'A19'!E$33</f>
        <v>41139.997984446687</v>
      </c>
      <c r="F6" s="10">
        <f>'A4-1'!F6/'A19'!F$33</f>
        <v>30277.230942295188</v>
      </c>
      <c r="G6" s="10">
        <f>'A4-1'!G6/'A19'!G$33</f>
        <v>335244.71081754012</v>
      </c>
      <c r="H6" s="10">
        <f>'A4-1'!H6/'A19'!H$33</f>
        <v>418284.93459794472</v>
      </c>
      <c r="I6" s="10">
        <f>'A4-1'!I6/'A19'!I$33</f>
        <v>306524.5829314838</v>
      </c>
      <c r="J6" s="10">
        <f>'A4-1'!J6/'A19'!J$33</f>
        <v>98036.82499293187</v>
      </c>
      <c r="K6" s="10">
        <f>'A4-1'!K6/'A19'!K$33</f>
        <v>29813.537716441533</v>
      </c>
      <c r="L6" s="10">
        <f>'A4-1'!L6/'A19'!L$33</f>
        <v>99575.514599619462</v>
      </c>
      <c r="M6" s="10">
        <f>'A4-1'!M6/'A19'!M$33</f>
        <v>71359.251113009988</v>
      </c>
      <c r="N6" s="10">
        <f>'A4-1'!N6/'A19'!N$33</f>
        <v>312795.79341765994</v>
      </c>
      <c r="O6" s="10">
        <f>'A4-1'!O6/'A19'!O$33</f>
        <v>1492378.1</v>
      </c>
    </row>
    <row r="7" spans="1:15" ht="12.75" customHeight="1">
      <c r="A7" s="6">
        <v>1984</v>
      </c>
      <c r="B7" s="10">
        <f>'A4-1'!B7/'A19'!B$33</f>
        <v>74766.778660821423</v>
      </c>
      <c r="C7" s="10">
        <f>'A4-1'!C7/'A19'!C$33</f>
        <v>68122.601234353846</v>
      </c>
      <c r="D7" s="10">
        <f>'A4-1'!D7/'A19'!D$33</f>
        <v>184873.10293831932</v>
      </c>
      <c r="E7" s="10">
        <f>'A4-1'!E7/'A19'!E$33</f>
        <v>40501.305012701727</v>
      </c>
      <c r="F7" s="10">
        <f>'A4-1'!F7/'A19'!F$33</f>
        <v>31260.436257536076</v>
      </c>
      <c r="G7" s="10">
        <f>'A4-1'!G7/'A19'!G$33</f>
        <v>342421.13524144085</v>
      </c>
      <c r="H7" s="10">
        <f>'A4-1'!H7/'A19'!H$33</f>
        <v>423345.9769349547</v>
      </c>
      <c r="I7" s="10">
        <f>'A4-1'!I7/'A19'!I$33</f>
        <v>311402.18127346976</v>
      </c>
      <c r="J7" s="10">
        <f>'A4-1'!J7/'A19'!J$33</f>
        <v>97418.245217227406</v>
      </c>
      <c r="K7" s="10">
        <f>'A4-1'!K7/'A19'!K$33</f>
        <v>30266.198962230825</v>
      </c>
      <c r="L7" s="10">
        <f>'A4-1'!L7/'A19'!L$33</f>
        <v>101424.9485260885</v>
      </c>
      <c r="M7" s="10">
        <f>'A4-1'!M7/'A19'!M$33</f>
        <v>72816.624212516021</v>
      </c>
      <c r="N7" s="10">
        <f>'A4-1'!N7/'A19'!N$33</f>
        <v>316646.22926279122</v>
      </c>
      <c r="O7" s="10">
        <f>'A4-1'!O7/'A19'!O$33</f>
        <v>1515357.6</v>
      </c>
    </row>
    <row r="8" spans="1:15" ht="12.75" customHeight="1">
      <c r="A8" s="6">
        <v>1985</v>
      </c>
      <c r="B8" s="10">
        <f>'A4-1'!B8/'A19'!B$33</f>
        <v>78015.074958892219</v>
      </c>
      <c r="C8" s="10">
        <f>'A4-1'!C8/'A19'!C$33</f>
        <v>70106.166614337068</v>
      </c>
      <c r="D8" s="10">
        <f>'A4-1'!D8/'A19'!D$33</f>
        <v>192231.73070065345</v>
      </c>
      <c r="E8" s="10">
        <f>'A4-1'!E8/'A19'!E$33</f>
        <v>41673.951863890019</v>
      </c>
      <c r="F8" s="10">
        <f>'A4-1'!F8/'A19'!F$33</f>
        <v>32602.86854270297</v>
      </c>
      <c r="G8" s="10">
        <f>'A4-1'!G8/'A19'!G$33</f>
        <v>352267.2596218976</v>
      </c>
      <c r="H8" s="10">
        <f>'A4-1'!H8/'A19'!H$33</f>
        <v>426811.13625312998</v>
      </c>
      <c r="I8" s="10">
        <f>'A4-1'!I8/'A19'!I$33</f>
        <v>320259.88549853285</v>
      </c>
      <c r="J8" s="10">
        <f>'A4-1'!J8/'A19'!J$33</f>
        <v>101228.67778720196</v>
      </c>
      <c r="K8" s="10">
        <f>'A4-1'!K8/'A19'!K$33</f>
        <v>31076.843723348295</v>
      </c>
      <c r="L8" s="10">
        <f>'A4-1'!L8/'A19'!L$33</f>
        <v>105822.27132470693</v>
      </c>
      <c r="M8" s="10">
        <f>'A4-1'!M8/'A19'!M$33</f>
        <v>73991.215623068099</v>
      </c>
      <c r="N8" s="10">
        <f>'A4-1'!N8/'A19'!N$33</f>
        <v>315606.74477760389</v>
      </c>
      <c r="O8" s="10">
        <f>'A4-1'!O8/'A19'!O$33</f>
        <v>1590028.7</v>
      </c>
    </row>
    <row r="9" spans="1:15" ht="12.75" customHeight="1">
      <c r="A9" s="6">
        <v>1986</v>
      </c>
      <c r="B9" s="10">
        <f>'A4-1'!B9/'A19'!B$33</f>
        <v>80658.083775354244</v>
      </c>
      <c r="C9" s="10">
        <f>'A4-1'!C9/'A19'!C$33</f>
        <v>71017.521826131371</v>
      </c>
      <c r="D9" s="10">
        <f>'A4-1'!D9/'A19'!D$33</f>
        <v>195366.79599982622</v>
      </c>
      <c r="E9" s="10">
        <f>'A4-1'!E9/'A19'!E$33</f>
        <v>42027.034995915339</v>
      </c>
      <c r="F9" s="10">
        <f>'A4-1'!F9/'A19'!F$33</f>
        <v>33944.202274445008</v>
      </c>
      <c r="G9" s="10">
        <f>'A4-1'!G9/'A19'!G$33</f>
        <v>361372.96852883883</v>
      </c>
      <c r="H9" s="10">
        <f>'A4-1'!H9/'A19'!H$33</f>
        <v>432920.77248678572</v>
      </c>
      <c r="I9" s="10">
        <f>'A4-1'!I9/'A19'!I$33</f>
        <v>328139.42810826341</v>
      </c>
      <c r="J9" s="10">
        <f>'A4-1'!J9/'A19'!J$33</f>
        <v>102593.88841767976</v>
      </c>
      <c r="K9" s="10">
        <f>'A4-1'!K9/'A19'!K$33</f>
        <v>31764.556201469059</v>
      </c>
      <c r="L9" s="10">
        <f>'A4-1'!L9/'A19'!L$33</f>
        <v>110742.14499740538</v>
      </c>
      <c r="M9" s="10">
        <f>'A4-1'!M9/'A19'!M$33</f>
        <v>75235.648626257695</v>
      </c>
      <c r="N9" s="10">
        <f>'A4-1'!N9/'A19'!N$33</f>
        <v>320176.85713747976</v>
      </c>
      <c r="O9" s="10">
        <f>'A4-1'!O9/'A19'!O$33</f>
        <v>1664129.2</v>
      </c>
    </row>
    <row r="10" spans="1:15" ht="12.75" customHeight="1">
      <c r="A10" s="6">
        <v>1987</v>
      </c>
      <c r="B10" s="10">
        <f>'A4-1'!B10/'A19'!B$33</f>
        <v>83692.50650637463</v>
      </c>
      <c r="C10" s="10">
        <f>'A4-1'!C10/'A19'!C$33</f>
        <v>72918.258033375358</v>
      </c>
      <c r="D10" s="10">
        <f>'A4-1'!D10/'A19'!D$33</f>
        <v>198160.58899189817</v>
      </c>
      <c r="E10" s="10">
        <f>'A4-1'!E10/'A19'!E$33</f>
        <v>43003.778323717735</v>
      </c>
      <c r="F10" s="10">
        <f>'A4-1'!F10/'A19'!F$33</f>
        <v>35416.263863744221</v>
      </c>
      <c r="G10" s="10">
        <f>'A4-1'!G10/'A19'!G$33</f>
        <v>371233.10708229587</v>
      </c>
      <c r="H10" s="10">
        <f>'A4-1'!H10/'A19'!H$33</f>
        <v>435610.85682911536</v>
      </c>
      <c r="I10" s="10">
        <f>'A4-1'!I10/'A19'!I$33</f>
        <v>343713.44879239943</v>
      </c>
      <c r="J10" s="10">
        <f>'A4-1'!J10/'A19'!J$33</f>
        <v>106619.3101498445</v>
      </c>
      <c r="K10" s="10">
        <f>'A4-1'!K10/'A19'!K$33</f>
        <v>33117.743881196322</v>
      </c>
      <c r="L10" s="10">
        <f>'A4-1'!L10/'A19'!L$33</f>
        <v>120893.10723871061</v>
      </c>
      <c r="M10" s="10">
        <f>'A4-1'!M10/'A19'!M$33</f>
        <v>76145.224678445549</v>
      </c>
      <c r="N10" s="10">
        <f>'A4-1'!N10/'A19'!N$33</f>
        <v>319904.9696913542</v>
      </c>
      <c r="O10" s="10">
        <f>'A4-1'!O10/'A19'!O$33</f>
        <v>1697300.7</v>
      </c>
    </row>
    <row r="11" spans="1:15" ht="12.75" customHeight="1">
      <c r="A11" s="6">
        <v>1988</v>
      </c>
      <c r="B11" s="10">
        <f>'A4-1'!B11/'A19'!B$33</f>
        <v>86155.512834077643</v>
      </c>
      <c r="C11" s="10">
        <f>'A4-1'!C11/'A19'!C$33</f>
        <v>72414.487958723665</v>
      </c>
      <c r="D11" s="10">
        <f>'A4-1'!D11/'A19'!D$33</f>
        <v>203947.62621869793</v>
      </c>
      <c r="E11" s="10">
        <f>'A4-1'!E11/'A19'!E$33</f>
        <v>43062.761000927392</v>
      </c>
      <c r="F11" s="10">
        <f>'A4-1'!F11/'A19'!F$33</f>
        <v>36274.234088552192</v>
      </c>
      <c r="G11" s="10">
        <f>'A4-1'!G11/'A19'!G$33</f>
        <v>384054.90752981516</v>
      </c>
      <c r="H11" s="10">
        <f>'A4-1'!H11/'A19'!H$33</f>
        <v>441994.13762386556</v>
      </c>
      <c r="I11" s="10">
        <f>'A4-1'!I11/'A19'!I$33</f>
        <v>357235.98485625762</v>
      </c>
      <c r="J11" s="10">
        <f>'A4-1'!J11/'A19'!J$33</f>
        <v>107908.06710017906</v>
      </c>
      <c r="K11" s="10">
        <f>'A4-1'!K11/'A19'!K$33</f>
        <v>32791.401023913895</v>
      </c>
      <c r="L11" s="10">
        <f>'A4-1'!L11/'A19'!L$33</f>
        <v>125303.12414558888</v>
      </c>
      <c r="M11" s="10">
        <f>'A4-1'!M11/'A19'!M$33</f>
        <v>76817.352665444647</v>
      </c>
      <c r="N11" s="10">
        <f>'A4-1'!N11/'A19'!N$33</f>
        <v>320404.29865923873</v>
      </c>
      <c r="O11" s="10">
        <f>'A4-1'!O11/'A19'!O$33</f>
        <v>1732287.8</v>
      </c>
    </row>
    <row r="12" spans="1:15" ht="12.75" customHeight="1">
      <c r="A12" s="6">
        <v>1989</v>
      </c>
      <c r="B12" s="10">
        <f>'A4-1'!B12/'A19'!B$33</f>
        <v>88437.917773798443</v>
      </c>
      <c r="C12" s="10">
        <f>'A4-1'!C12/'A19'!C$33</f>
        <v>73276.169098040686</v>
      </c>
      <c r="D12" s="10">
        <f>'A4-1'!D12/'A19'!D$33</f>
        <v>208966.20641769009</v>
      </c>
      <c r="E12" s="10">
        <f>'A4-1'!E12/'A19'!E$33</f>
        <v>42668.011917313801</v>
      </c>
      <c r="F12" s="10">
        <f>'A4-1'!F12/'A19'!F$33</f>
        <v>37440.897825743064</v>
      </c>
      <c r="G12" s="10">
        <f>'A4-1'!G12/'A19'!G$33</f>
        <v>389241.31938767404</v>
      </c>
      <c r="H12" s="10">
        <f>'A4-1'!H12/'A19'!H$33</f>
        <v>432601.64613913652</v>
      </c>
      <c r="I12" s="10">
        <f>'A4-1'!I12/'A19'!I$33</f>
        <v>359082.78271397209</v>
      </c>
      <c r="J12" s="10">
        <f>'A4-1'!J12/'A19'!J$33</f>
        <v>109519.36669493922</v>
      </c>
      <c r="K12" s="10">
        <f>'A4-1'!K12/'A19'!K$33</f>
        <v>33815.581369891726</v>
      </c>
      <c r="L12" s="10">
        <f>'A4-1'!L12/'A19'!L$33</f>
        <v>135735.44920403758</v>
      </c>
      <c r="M12" s="10">
        <f>'A4-1'!M12/'A19'!M$33</f>
        <v>78723.612076343372</v>
      </c>
      <c r="N12" s="10">
        <f>'A4-1'!N12/'A19'!N$33</f>
        <v>323474.54204048781</v>
      </c>
      <c r="O12" s="10">
        <f>'A4-1'!O12/'A19'!O$33</f>
        <v>1786358.2</v>
      </c>
    </row>
    <row r="13" spans="1:15" ht="12.75" customHeight="1">
      <c r="A13" s="6">
        <v>1990</v>
      </c>
      <c r="B13" s="10">
        <f>'A4-1'!B13/'A19'!B$33</f>
        <v>91269.114035070204</v>
      </c>
      <c r="C13" s="10">
        <f>'A4-1'!C13/'A19'!C$33</f>
        <v>72992.769142091274</v>
      </c>
      <c r="D13" s="10">
        <f>'A4-1'!D13/'A19'!D$33</f>
        <v>215812.47484315658</v>
      </c>
      <c r="E13" s="10">
        <f>'A4-1'!E13/'A19'!E$33</f>
        <v>42367.537049340921</v>
      </c>
      <c r="F13" s="10">
        <f>'A4-1'!F13/'A19'!F$33</f>
        <v>39139.261420561408</v>
      </c>
      <c r="G13" s="10">
        <f>'A4-1'!G13/'A19'!G$33</f>
        <v>401711.5976624359</v>
      </c>
      <c r="H13" s="10">
        <f>'A4-1'!H13/'A19'!H$33</f>
        <v>441310.1518614238</v>
      </c>
      <c r="I13" s="10">
        <f>'A4-1'!I13/'A19'!I$33</f>
        <v>367510.08043830673</v>
      </c>
      <c r="J13" s="10">
        <f>'A4-1'!J13/'A19'!J$33</f>
        <v>111963.64621619074</v>
      </c>
      <c r="K13" s="10">
        <f>'A4-1'!K13/'A19'!K$33</f>
        <v>35331.946029252846</v>
      </c>
      <c r="L13" s="10">
        <f>'A4-1'!L13/'A19'!L$33</f>
        <v>144250.68492386324</v>
      </c>
      <c r="M13" s="10">
        <f>'A4-1'!M13/'A19'!M$33</f>
        <v>80882.961043231815</v>
      </c>
      <c r="N13" s="10">
        <f>'A4-1'!N13/'A19'!N$33</f>
        <v>330565.91098943574</v>
      </c>
      <c r="O13" s="10">
        <f>'A4-1'!O13/'A19'!O$33</f>
        <v>1835590.9</v>
      </c>
    </row>
    <row r="14" spans="1:15" ht="12.75" customHeight="1">
      <c r="A14" s="6">
        <v>1991</v>
      </c>
      <c r="B14" s="10">
        <f>'A4-1'!B14/'A19'!B$33</f>
        <v>93596.037150384276</v>
      </c>
      <c r="C14" s="10">
        <f>'A4-1'!C14/'A19'!C$33</f>
        <v>75652.440824589605</v>
      </c>
      <c r="D14" s="10">
        <f>'A4-1'!D14/'A19'!D$33</f>
        <v>220896.71901476171</v>
      </c>
      <c r="E14" s="10">
        <f>'A4-1'!E14/'A19'!E$33</f>
        <v>42740.620870422252</v>
      </c>
      <c r="F14" s="10">
        <f>'A4-1'!F14/'A19'!F$33</f>
        <v>39818.167437118806</v>
      </c>
      <c r="G14" s="10">
        <f>'A4-1'!G14/'A19'!G$33</f>
        <v>415719.9314239801</v>
      </c>
      <c r="H14" s="10">
        <f>'A4-1'!H14/'A19'!H$33</f>
        <v>455946.11539055913</v>
      </c>
      <c r="I14" s="10">
        <f>'A4-1'!I14/'A19'!I$33</f>
        <v>374495.20858555811</v>
      </c>
      <c r="J14" s="10">
        <f>'A4-1'!J14/'A19'!J$33</f>
        <v>114860.52209970786</v>
      </c>
      <c r="K14" s="10">
        <f>'A4-1'!K14/'A19'!K$33</f>
        <v>37392.541108986188</v>
      </c>
      <c r="L14" s="10">
        <f>'A4-1'!L14/'A19'!L$33</f>
        <v>152956.33226758623</v>
      </c>
      <c r="M14" s="10">
        <f>'A4-1'!M14/'A19'!M$33</f>
        <v>84269.332676820879</v>
      </c>
      <c r="N14" s="10">
        <f>'A4-1'!N14/'A19'!N$33</f>
        <v>340518.90254760568</v>
      </c>
      <c r="O14" s="10">
        <f>'A4-1'!O14/'A19'!O$33</f>
        <v>1868389.8</v>
      </c>
    </row>
    <row r="15" spans="1:15" ht="12.75" customHeight="1">
      <c r="A15" s="6">
        <v>1992</v>
      </c>
      <c r="B15" s="10">
        <f>'A4-1'!B15/'A19'!B$33</f>
        <v>95975.596852984221</v>
      </c>
      <c r="C15" s="10">
        <f>'A4-1'!C15/'A19'!C$33</f>
        <v>76789.203855832719</v>
      </c>
      <c r="D15" s="10">
        <f>'A4-1'!D15/'A19'!D$33</f>
        <v>222694.23952348126</v>
      </c>
      <c r="E15" s="10">
        <f>'A4-1'!E15/'A19'!E$33</f>
        <v>43106.117333332651</v>
      </c>
      <c r="F15" s="10">
        <f>'A4-1'!F15/'A19'!F$33</f>
        <v>38529.564269769566</v>
      </c>
      <c r="G15" s="10">
        <f>'A4-1'!G15/'A19'!G$33</f>
        <v>429241.27267376403</v>
      </c>
      <c r="H15" s="10">
        <f>'A4-1'!H15/'A19'!H$33</f>
        <v>480615.21026531461</v>
      </c>
      <c r="I15" s="10">
        <f>'A4-1'!I15/'A19'!I$33</f>
        <v>378068.50594053307</v>
      </c>
      <c r="J15" s="10">
        <f>'A4-1'!J15/'A19'!J$33</f>
        <v>117784.8459146169</v>
      </c>
      <c r="K15" s="10">
        <f>'A4-1'!K15/'A19'!K$33</f>
        <v>39659.344463295616</v>
      </c>
      <c r="L15" s="10">
        <f>'A4-1'!L15/'A19'!L$33</f>
        <v>158301.66781053136</v>
      </c>
      <c r="M15" s="10">
        <f>'A4-1'!M15/'A19'!M$33</f>
        <v>86231.216165959107</v>
      </c>
      <c r="N15" s="10">
        <f>'A4-1'!N15/'A19'!N$33</f>
        <v>343035.38156174583</v>
      </c>
      <c r="O15" s="10">
        <f>'A4-1'!O15/'A19'!O$33</f>
        <v>1881052.7</v>
      </c>
    </row>
    <row r="16" spans="1:15" ht="12.75" customHeight="1">
      <c r="A16" s="6">
        <v>1993</v>
      </c>
      <c r="B16" s="10">
        <f>'A4-1'!B16/'A19'!B$33</f>
        <v>97019.278565995701</v>
      </c>
      <c r="C16" s="10">
        <f>'A4-1'!C16/'A19'!C$33</f>
        <v>76656.583454784879</v>
      </c>
      <c r="D16" s="10">
        <f>'A4-1'!D16/'A19'!D$33</f>
        <v>222247.46218173267</v>
      </c>
      <c r="E16" s="10">
        <f>'A4-1'!E16/'A19'!E$33</f>
        <v>44927.909129256448</v>
      </c>
      <c r="F16" s="10">
        <f>'A4-1'!F16/'A19'!F$33</f>
        <v>37064.094001019461</v>
      </c>
      <c r="G16" s="10">
        <f>'A4-1'!G16/'A19'!G$33</f>
        <v>444317.01927883062</v>
      </c>
      <c r="H16" s="10">
        <f>'A4-1'!H16/'A19'!H$33</f>
        <v>483032.52952861018</v>
      </c>
      <c r="I16" s="10">
        <f>'A4-1'!I16/'A19'!I$33</f>
        <v>372224.03197012295</v>
      </c>
      <c r="J16" s="10">
        <f>'A4-1'!J16/'A19'!J$33</f>
        <v>120346.57430967865</v>
      </c>
      <c r="K16" s="10">
        <f>'A4-1'!K16/'A19'!K$33</f>
        <v>41097.362412541333</v>
      </c>
      <c r="L16" s="10">
        <f>'A4-1'!L16/'A19'!L$33</f>
        <v>162510.53192498483</v>
      </c>
      <c r="M16" s="10">
        <f>'A4-1'!M16/'A19'!M$33</f>
        <v>86401.881962813524</v>
      </c>
      <c r="N16" s="10">
        <f>'A4-1'!N16/'A19'!N$33</f>
        <v>340690.02659516712</v>
      </c>
      <c r="O16" s="10">
        <f>'A4-1'!O16/'A19'!O$33</f>
        <v>1879447.9</v>
      </c>
    </row>
    <row r="17" spans="1:15" ht="12.75" customHeight="1">
      <c r="A17" s="6">
        <v>1994</v>
      </c>
      <c r="B17" s="10">
        <f>'A4-1'!B17/'A19'!B$33</f>
        <v>100289.53450225152</v>
      </c>
      <c r="C17" s="10">
        <f>'A4-1'!C17/'A19'!C$33</f>
        <v>77722.115740588881</v>
      </c>
      <c r="D17" s="10">
        <f>'A4-1'!D17/'A19'!D$33</f>
        <v>219723.12921210611</v>
      </c>
      <c r="E17" s="10">
        <f>'A4-1'!E17/'A19'!E$33</f>
        <v>45900.045846740781</v>
      </c>
      <c r="F17" s="10">
        <f>'A4-1'!F17/'A19'!F$33</f>
        <v>37123.415885961367</v>
      </c>
      <c r="G17" s="10">
        <f>'A4-1'!G17/'A19'!G$33</f>
        <v>445760.47909786092</v>
      </c>
      <c r="H17" s="10">
        <f>'A4-1'!H17/'A19'!H$33</f>
        <v>498156.35432070686</v>
      </c>
      <c r="I17" s="10">
        <f>'A4-1'!I17/'A19'!I$33</f>
        <v>365747.15798329673</v>
      </c>
      <c r="J17" s="10">
        <f>'A4-1'!J17/'A19'!J$33</f>
        <v>122810.64461407973</v>
      </c>
      <c r="K17" s="10">
        <f>'A4-1'!K17/'A19'!K$33</f>
        <v>41689.409083511127</v>
      </c>
      <c r="L17" s="10">
        <f>'A4-1'!L17/'A19'!L$33</f>
        <v>163380.28758432515</v>
      </c>
      <c r="M17" s="10">
        <f>'A4-1'!M17/'A19'!M$33</f>
        <v>85484.418416331318</v>
      </c>
      <c r="N17" s="10">
        <f>'A4-1'!N17/'A19'!N$33</f>
        <v>344278.41969403252</v>
      </c>
      <c r="O17" s="10">
        <f>'A4-1'!O17/'A19'!O$33</f>
        <v>1889833</v>
      </c>
    </row>
    <row r="18" spans="1:15" ht="12.75" customHeight="1">
      <c r="A18" s="6">
        <v>1995</v>
      </c>
      <c r="B18" s="10">
        <f>'A4-1'!B18/'A19'!B$33</f>
        <v>104491.14527498458</v>
      </c>
      <c r="C18" s="10">
        <f>'A4-1'!C18/'A19'!C$33</f>
        <v>78893.674053732349</v>
      </c>
      <c r="D18" s="10">
        <f>'A4-1'!D18/'A19'!D$33</f>
        <v>217542.69182938518</v>
      </c>
      <c r="E18" s="10">
        <f>'A4-1'!E18/'A19'!E$33</f>
        <v>47004.845199182993</v>
      </c>
      <c r="F18" s="10">
        <f>'A4-1'!F18/'A19'!F$33</f>
        <v>38242.841825883675</v>
      </c>
      <c r="G18" s="10">
        <f>'A4-1'!G18/'A19'!G$33</f>
        <v>445632.01584535826</v>
      </c>
      <c r="H18" s="10">
        <f>'A4-1'!H18/'A19'!H$33</f>
        <v>509065.44979853579</v>
      </c>
      <c r="I18" s="10">
        <f>'A4-1'!I18/'A19'!I$33</f>
        <v>354105.91898713395</v>
      </c>
      <c r="J18" s="10">
        <f>'A4-1'!J18/'A19'!J$33</f>
        <v>125890.82084629158</v>
      </c>
      <c r="K18" s="10">
        <f>'A4-1'!K18/'A19'!K$33</f>
        <v>42111.828521399853</v>
      </c>
      <c r="L18" s="10">
        <f>'A4-1'!L18/'A19'!L$33</f>
        <v>167358.5653146744</v>
      </c>
      <c r="M18" s="10">
        <f>'A4-1'!M18/'A19'!M$33</f>
        <v>85742.736635675523</v>
      </c>
      <c r="N18" s="10">
        <f>'A4-1'!N18/'A19'!N$33</f>
        <v>350247.05853397946</v>
      </c>
      <c r="O18" s="10">
        <f>'A4-1'!O18/'A19'!O$33</f>
        <v>1895454.5</v>
      </c>
    </row>
    <row r="19" spans="1:15" ht="12.75" customHeight="1">
      <c r="A19" s="6">
        <v>1996</v>
      </c>
      <c r="B19" s="10">
        <f>'A4-1'!B19/'A19'!B$33</f>
        <v>106552.0905908274</v>
      </c>
      <c r="C19" s="10">
        <f>'A4-1'!C19/'A19'!C$33</f>
        <v>79947.607912236213</v>
      </c>
      <c r="D19" s="10">
        <f>'A4-1'!D19/'A19'!D$33</f>
        <v>213391.84340331206</v>
      </c>
      <c r="E19" s="10">
        <f>'A4-1'!E19/'A19'!E$33</f>
        <v>48438.055865924674</v>
      </c>
      <c r="F19" s="10">
        <f>'A4-1'!F19/'A19'!F$33</f>
        <v>39028.307524651536</v>
      </c>
      <c r="G19" s="10">
        <f>'A4-1'!G19/'A19'!G$33</f>
        <v>456076.07827382756</v>
      </c>
      <c r="H19" s="10">
        <f>'A4-1'!H19/'A19'!H$33</f>
        <v>521213.98678012821</v>
      </c>
      <c r="I19" s="10">
        <f>'A4-1'!I19/'A19'!I$33</f>
        <v>357628.81415057561</v>
      </c>
      <c r="J19" s="10">
        <f>'A4-1'!J19/'A19'!J$33</f>
        <v>124749.43454905288</v>
      </c>
      <c r="K19" s="10">
        <f>'A4-1'!K19/'A19'!K$33</f>
        <v>43298.053444513054</v>
      </c>
      <c r="L19" s="10">
        <f>'A4-1'!L19/'A19'!L$33</f>
        <v>169397.99237795523</v>
      </c>
      <c r="M19" s="10">
        <f>'A4-1'!M19/'A19'!M$33</f>
        <v>85634.603427577953</v>
      </c>
      <c r="N19" s="10">
        <f>'A4-1'!N19/'A19'!N$33</f>
        <v>352622.81625012489</v>
      </c>
      <c r="O19" s="10">
        <f>'A4-1'!O19/'A19'!O$33</f>
        <v>1904474.7</v>
      </c>
    </row>
    <row r="20" spans="1:15" ht="12.75" customHeight="1">
      <c r="A20" s="6">
        <v>1997</v>
      </c>
      <c r="B20" s="10">
        <f>'A4-1'!B20/'A19'!B$33</f>
        <v>110862.9006552623</v>
      </c>
      <c r="C20" s="10">
        <f>'A4-1'!C20/'A19'!C$33</f>
        <v>80458.407336766773</v>
      </c>
      <c r="D20" s="10">
        <f>'A4-1'!D20/'A19'!D$33</f>
        <v>212122.58586527657</v>
      </c>
      <c r="E20" s="10">
        <f>'A4-1'!E20/'A19'!E$33</f>
        <v>48685.032116590337</v>
      </c>
      <c r="F20" s="10">
        <f>'A4-1'!F20/'A19'!F$33</f>
        <v>40333.388993373526</v>
      </c>
      <c r="G20" s="10">
        <f>'A4-1'!G20/'A19'!G$33</f>
        <v>460700.75536392472</v>
      </c>
      <c r="H20" s="10">
        <f>'A4-1'!H20/'A19'!H$33</f>
        <v>525614.78937032854</v>
      </c>
      <c r="I20" s="10">
        <f>'A4-1'!I20/'A19'!I$33</f>
        <v>359456.1180309031</v>
      </c>
      <c r="J20" s="10">
        <f>'A4-1'!J20/'A19'!J$33</f>
        <v>128326.73640561682</v>
      </c>
      <c r="K20" s="10">
        <f>'A4-1'!K20/'A19'!K$33</f>
        <v>44569.097535159432</v>
      </c>
      <c r="L20" s="10">
        <f>'A4-1'!L20/'A19'!L$33</f>
        <v>173934.39238465103</v>
      </c>
      <c r="M20" s="10">
        <f>'A4-1'!M20/'A19'!M$33</f>
        <v>85240.117464703464</v>
      </c>
      <c r="N20" s="10">
        <f>'A4-1'!N20/'A19'!N$33</f>
        <v>351436.38514203153</v>
      </c>
      <c r="O20" s="10">
        <f>'A4-1'!O20/'A19'!O$33</f>
        <v>1939246.8</v>
      </c>
    </row>
    <row r="21" spans="1:15" ht="12.75" customHeight="1">
      <c r="A21" s="6">
        <v>1998</v>
      </c>
      <c r="B21" s="10">
        <f>'A4-1'!B21/'A19'!B$33</f>
        <v>115639.65431536836</v>
      </c>
      <c r="C21" s="10">
        <f>'A4-1'!C21/'A19'!C$33</f>
        <v>81944.060433664024</v>
      </c>
      <c r="D21" s="10">
        <f>'A4-1'!D21/'A19'!D$33</f>
        <v>216200.7202542614</v>
      </c>
      <c r="E21" s="10">
        <f>'A4-1'!E21/'A19'!E$33</f>
        <v>50188.051639972626</v>
      </c>
      <c r="F21" s="10">
        <f>'A4-1'!F21/'A19'!F$33</f>
        <v>41149.614188037194</v>
      </c>
      <c r="G21" s="10">
        <f>'A4-1'!G21/'A19'!G$33</f>
        <v>457553.40567760862</v>
      </c>
      <c r="H21" s="10">
        <f>'A4-1'!H21/'A19'!H$33</f>
        <v>536461.81854274846</v>
      </c>
      <c r="I21" s="10">
        <f>'A4-1'!I21/'A19'!I$33</f>
        <v>363042.24037100119</v>
      </c>
      <c r="J21" s="10">
        <f>'A4-1'!J21/'A19'!J$33</f>
        <v>133046.95598906794</v>
      </c>
      <c r="K21" s="10">
        <f>'A4-1'!K21/'A19'!K$33</f>
        <v>46155.926495087704</v>
      </c>
      <c r="L21" s="10">
        <f>'A4-1'!L21/'A19'!L$33</f>
        <v>179828.08550528131</v>
      </c>
      <c r="M21" s="10">
        <f>'A4-1'!M21/'A19'!M$33</f>
        <v>88474.657614330004</v>
      </c>
      <c r="N21" s="10">
        <f>'A4-1'!N21/'A19'!N$33</f>
        <v>362175.93926399288</v>
      </c>
      <c r="O21" s="10">
        <f>'A4-1'!O21/'A19'!O$33</f>
        <v>1976177</v>
      </c>
    </row>
    <row r="22" spans="1:15" ht="12.75" customHeight="1">
      <c r="A22" s="6">
        <v>1999</v>
      </c>
      <c r="B22" s="10">
        <f>'A4-1'!B22/'A19'!B$33</f>
        <v>119350.16772505468</v>
      </c>
      <c r="C22" s="10">
        <f>'A4-1'!C22/'A19'!C$33</f>
        <v>84160.18013880623</v>
      </c>
      <c r="D22" s="10">
        <f>'A4-1'!D22/'A19'!D$33</f>
        <v>220880.73340345145</v>
      </c>
      <c r="E22" s="10">
        <f>'A4-1'!E22/'A19'!E$33</f>
        <v>51829.65658300744</v>
      </c>
      <c r="F22" s="10">
        <f>'A4-1'!F22/'A19'!F$33</f>
        <v>41850.491273091597</v>
      </c>
      <c r="G22" s="10">
        <f>'A4-1'!G22/'A19'!G$33</f>
        <v>464632.8987382573</v>
      </c>
      <c r="H22" s="10">
        <f>'A4-1'!H22/'A19'!H$33</f>
        <v>542660.15682421543</v>
      </c>
      <c r="I22" s="10">
        <f>'A4-1'!I22/'A19'!I$33</f>
        <v>368366.40469497052</v>
      </c>
      <c r="J22" s="10">
        <f>'A4-1'!J22/'A19'!J$33</f>
        <v>136030.76995570635</v>
      </c>
      <c r="K22" s="10">
        <f>'A4-1'!K22/'A19'!K$33</f>
        <v>47611.241337398438</v>
      </c>
      <c r="L22" s="10">
        <f>'A4-1'!L22/'A19'!L$33</f>
        <v>186787.52573695578</v>
      </c>
      <c r="M22" s="10">
        <f>'A4-1'!M22/'A19'!M$33</f>
        <v>90022.008222796241</v>
      </c>
      <c r="N22" s="10">
        <f>'A4-1'!N22/'A19'!N$33</f>
        <v>372828.77316218999</v>
      </c>
      <c r="O22" s="10">
        <f>'A4-1'!O22/'A19'!O$33</f>
        <v>2030420.8</v>
      </c>
    </row>
    <row r="23" spans="1:15" ht="12.75" customHeight="1">
      <c r="A23" s="6">
        <v>2000</v>
      </c>
      <c r="B23" s="10">
        <f>'A4-1'!B23/'A19'!B$33</f>
        <v>121402.39572998162</v>
      </c>
      <c r="C23" s="10">
        <f>'A4-1'!C23/'A19'!C$33</f>
        <v>86675.984460450534</v>
      </c>
      <c r="D23" s="10">
        <f>'A4-1'!D23/'A19'!D$33</f>
        <v>228472.42318093995</v>
      </c>
      <c r="E23" s="10">
        <f>'A4-1'!E23/'A19'!E$33</f>
        <v>53349.321841152465</v>
      </c>
      <c r="F23" s="10">
        <f>'A4-1'!F23/'A19'!F$33</f>
        <v>42381.092577294221</v>
      </c>
      <c r="G23" s="10">
        <f>'A4-1'!G23/'A19'!G$33</f>
        <v>473131.32681518572</v>
      </c>
      <c r="H23" s="10">
        <f>'A4-1'!H23/'A19'!H$33</f>
        <v>550036.12158462568</v>
      </c>
      <c r="I23" s="10">
        <f>'A4-1'!I23/'A19'!I$33</f>
        <v>379798.33993392572</v>
      </c>
      <c r="J23" s="10">
        <f>'A4-1'!J23/'A19'!J$33</f>
        <v>140829.44585807182</v>
      </c>
      <c r="K23" s="10">
        <f>'A4-1'!K23/'A19'!K$33</f>
        <v>48594.211114019832</v>
      </c>
      <c r="L23" s="10">
        <f>'A4-1'!L23/'A19'!L$33</f>
        <v>194964.76338740188</v>
      </c>
      <c r="M23" s="10">
        <f>'A4-1'!M23/'A19'!M$33</f>
        <v>89205.446754240475</v>
      </c>
      <c r="N23" s="10">
        <f>'A4-1'!N23/'A19'!N$33</f>
        <v>384702.78416798532</v>
      </c>
      <c r="O23" s="10">
        <f>'A4-1'!O23/'A19'!O$33</f>
        <v>2061655.5</v>
      </c>
    </row>
    <row r="24" spans="1:15" ht="12.75" customHeight="1">
      <c r="A24" s="6">
        <v>2001</v>
      </c>
      <c r="B24" s="10">
        <f>'A4-1'!B24/'A19'!B$33</f>
        <v>125150.50670201503</v>
      </c>
      <c r="C24" s="10">
        <f>'A4-1'!C24/'A19'!C$33</f>
        <v>87547.038066272711</v>
      </c>
      <c r="D24" s="10">
        <f>'A4-1'!D24/'A19'!D$33</f>
        <v>236251.18559950552</v>
      </c>
      <c r="E24" s="10">
        <f>'A4-1'!E24/'A19'!E$33</f>
        <v>54364.840698382774</v>
      </c>
      <c r="F24" s="10">
        <f>'A4-1'!F24/'A19'!F$33</f>
        <v>43340.129717188407</v>
      </c>
      <c r="G24" s="10">
        <f>'A4-1'!G24/'A19'!G$33</f>
        <v>478230.15009179281</v>
      </c>
      <c r="H24" s="10">
        <f>'A4-1'!H24/'A19'!H$33</f>
        <v>552887.27678431198</v>
      </c>
      <c r="I24" s="10">
        <f>'A4-1'!I24/'A19'!I$33</f>
        <v>395865.096546488</v>
      </c>
      <c r="J24" s="10">
        <f>'A4-1'!J24/'A19'!J$33</f>
        <v>147002.63877108661</v>
      </c>
      <c r="K24" s="10">
        <f>'A4-1'!K24/'A19'!K$33</f>
        <v>50586.862043844405</v>
      </c>
      <c r="L24" s="10">
        <f>'A4-1'!L24/'A19'!L$33</f>
        <v>202383.14445616209</v>
      </c>
      <c r="M24" s="10">
        <f>'A4-1'!M24/'A19'!M$33</f>
        <v>89358.746713868517</v>
      </c>
      <c r="N24" s="10">
        <f>'A4-1'!N24/'A19'!N$33</f>
        <v>400179.08667244803</v>
      </c>
      <c r="O24" s="10">
        <f>'A4-1'!O24/'A19'!O$33</f>
        <v>2134599.4</v>
      </c>
    </row>
    <row r="25" spans="1:15" ht="12.75" customHeight="1">
      <c r="A25" s="6">
        <v>2002</v>
      </c>
      <c r="B25" s="10">
        <f>'A4-1'!B25/'A19'!B$33</f>
        <v>128888.03712110475</v>
      </c>
      <c r="C25" s="10">
        <f>'A4-1'!C25/'A19'!C$33</f>
        <v>89866.020591308901</v>
      </c>
      <c r="D25" s="10">
        <f>'A4-1'!D25/'A19'!D$33</f>
        <v>241596.77402166009</v>
      </c>
      <c r="E25" s="10">
        <f>'A4-1'!E25/'A19'!E$33</f>
        <v>55523.203186483974</v>
      </c>
      <c r="F25" s="10">
        <f>'A4-1'!F25/'A19'!F$33</f>
        <v>44399.135218743955</v>
      </c>
      <c r="G25" s="10">
        <f>'A4-1'!G25/'A19'!G$33</f>
        <v>486925.94443847542</v>
      </c>
      <c r="H25" s="10">
        <f>'A4-1'!H25/'A19'!H$33</f>
        <v>559519.45100216975</v>
      </c>
      <c r="I25" s="10">
        <f>'A4-1'!I25/'A19'!I$33</f>
        <v>400475.67869821267</v>
      </c>
      <c r="J25" s="10">
        <f>'A4-1'!J25/'A19'!J$33</f>
        <v>153486.35849590049</v>
      </c>
      <c r="K25" s="10">
        <f>'A4-1'!K25/'A19'!K$33</f>
        <v>52038.091355572382</v>
      </c>
      <c r="L25" s="10">
        <f>'A4-1'!L25/'A19'!L$33</f>
        <v>210264.65123286296</v>
      </c>
      <c r="M25" s="10">
        <f>'A4-1'!M25/'A19'!M$33</f>
        <v>91234.613128417201</v>
      </c>
      <c r="N25" s="10">
        <f>'A4-1'!N25/'A19'!N$33</f>
        <v>415954.20477265259</v>
      </c>
      <c r="O25" s="10">
        <f>'A4-1'!O25/'A19'!O$33</f>
        <v>2217159.2000000002</v>
      </c>
    </row>
    <row r="26" spans="1:15" ht="12.75" customHeight="1">
      <c r="A26" s="6">
        <v>2003</v>
      </c>
      <c r="B26" s="10">
        <f>'A4-1'!B26/'A19'!B$33</f>
        <v>134278.19667451226</v>
      </c>
      <c r="C26" s="10">
        <f>'A4-1'!C26/'A19'!C$33</f>
        <v>91149.345567526281</v>
      </c>
      <c r="D26" s="10">
        <f>'A4-1'!D26/'A19'!D$33</f>
        <v>248552.07251401202</v>
      </c>
      <c r="E26" s="10">
        <f>'A4-1'!E26/'A19'!E$33</f>
        <v>55657.917505028883</v>
      </c>
      <c r="F26" s="10">
        <f>'A4-1'!F26/'A19'!F$33</f>
        <v>44975.87576679029</v>
      </c>
      <c r="G26" s="10">
        <f>'A4-1'!G26/'A19'!G$33</f>
        <v>496365.65780192363</v>
      </c>
      <c r="H26" s="10">
        <f>'A4-1'!H26/'A19'!H$33</f>
        <v>562556.67947778862</v>
      </c>
      <c r="I26" s="10">
        <f>'A4-1'!I26/'A19'!I$33</f>
        <v>405854.73395850859</v>
      </c>
      <c r="J26" s="10">
        <f>'A4-1'!J26/'A19'!J$33</f>
        <v>158076.75996607298</v>
      </c>
      <c r="K26" s="10">
        <f>'A4-1'!K26/'A19'!K$33</f>
        <v>52715.256947677895</v>
      </c>
      <c r="L26" s="10">
        <f>'A4-1'!L26/'A19'!L$33</f>
        <v>220619.41668480111</v>
      </c>
      <c r="M26" s="10">
        <f>'A4-1'!M26/'A19'!M$33</f>
        <v>91846.5892372081</v>
      </c>
      <c r="N26" s="10">
        <f>'A4-1'!N26/'A19'!N$33</f>
        <v>433257.85730107559</v>
      </c>
      <c r="O26" s="10">
        <f>'A4-1'!O26/'A19'!O$33</f>
        <v>2257046.7000000002</v>
      </c>
    </row>
    <row r="27" spans="1:15" ht="12.75" customHeight="1">
      <c r="A27" s="6">
        <v>2004</v>
      </c>
      <c r="B27" s="10">
        <f>'A4-1'!B27/'A19'!B$33</f>
        <v>138524.32562283857</v>
      </c>
      <c r="C27" s="10">
        <f>'A4-1'!C27/'A19'!C$33</f>
        <v>92605.826862426256</v>
      </c>
      <c r="D27" s="10">
        <f>'A4-1'!D27/'A19'!D$33</f>
        <v>253214.37852451988</v>
      </c>
      <c r="E27" s="10">
        <f>'A4-1'!E27/'A19'!E$33</f>
        <v>56506.591904521098</v>
      </c>
      <c r="F27" s="10">
        <f>'A4-1'!F27/'A19'!F$33</f>
        <v>45629.515054576135</v>
      </c>
      <c r="G27" s="10">
        <f>'A4-1'!G27/'A19'!G$33</f>
        <v>507302.55198090331</v>
      </c>
      <c r="H27" s="10">
        <f>'A4-1'!H27/'A19'!H$33</f>
        <v>558093.81058217946</v>
      </c>
      <c r="I27" s="10">
        <f>'A4-1'!I27/'A19'!I$33</f>
        <v>409761.22442697966</v>
      </c>
      <c r="J27" s="10">
        <f>'A4-1'!J27/'A19'!J$33</f>
        <v>157443.92611440958</v>
      </c>
      <c r="K27" s="10">
        <f>'A4-1'!K27/'A19'!K$33</f>
        <v>53409.708330863141</v>
      </c>
      <c r="L27" s="10">
        <f>'A4-1'!L27/'A19'!L$33</f>
        <v>234609.43995268308</v>
      </c>
      <c r="M27" s="10">
        <f>'A4-1'!M27/'A19'!M$33</f>
        <v>91635.440236210983</v>
      </c>
      <c r="N27" s="10">
        <f>'A4-1'!N27/'A19'!N$33</f>
        <v>447569.4449471354</v>
      </c>
      <c r="O27" s="10">
        <f>'A4-1'!O27/'A19'!O$33</f>
        <v>2291981.5</v>
      </c>
    </row>
    <row r="28" spans="1:15" ht="12.75" customHeight="1">
      <c r="A28" s="6">
        <v>2005</v>
      </c>
      <c r="B28" s="10">
        <f>'A4-1'!B28/'A19'!B$33</f>
        <v>142811.24626270251</v>
      </c>
      <c r="C28" s="10">
        <f>'A4-1'!C28/'A19'!C$33</f>
        <v>93212.928380297206</v>
      </c>
      <c r="D28" s="10">
        <f>'A4-1'!D28/'A19'!D$33</f>
        <v>255907.0932666146</v>
      </c>
      <c r="E28" s="10">
        <f>'A4-1'!E28/'A19'!E$33</f>
        <v>57188.03473616446</v>
      </c>
      <c r="F28" s="10">
        <f>'A4-1'!F28/'A19'!F$33</f>
        <v>46514.949115005358</v>
      </c>
      <c r="G28" s="10">
        <f>'A4-1'!G28/'A19'!G$33</f>
        <v>513763.08573403902</v>
      </c>
      <c r="H28" s="10">
        <f>'A4-1'!H28/'A19'!H$33</f>
        <v>560821.08445163665</v>
      </c>
      <c r="I28" s="10">
        <f>'A4-1'!I28/'A19'!I$33</f>
        <v>412385.0881332978</v>
      </c>
      <c r="J28" s="10">
        <f>'A4-1'!J28/'A19'!J$33</f>
        <v>159994.58109509002</v>
      </c>
      <c r="K28" s="10">
        <f>'A4-1'!K28/'A19'!K$33</f>
        <v>54399.428114534297</v>
      </c>
      <c r="L28" s="10">
        <f>'A4-1'!L28/'A19'!L$33</f>
        <v>247825.26211241123</v>
      </c>
      <c r="M28" s="10">
        <f>'A4-1'!M28/'A19'!M$33</f>
        <v>91976.193339506121</v>
      </c>
      <c r="N28" s="10">
        <f>'A4-1'!N28/'A19'!N$33</f>
        <v>457689.79640292044</v>
      </c>
      <c r="O28" s="10">
        <f>'A4-1'!O28/'A19'!O$33</f>
        <v>2310314.9</v>
      </c>
    </row>
    <row r="29" spans="1:15" ht="12.75" customHeight="1">
      <c r="A29" s="6">
        <v>2006</v>
      </c>
      <c r="B29" s="10">
        <f>'A4-1'!B29/'A19'!B$33</f>
        <v>147337.79313621565</v>
      </c>
      <c r="C29" s="10">
        <f>'A4-1'!C29/'A19'!C$33</f>
        <v>94108.819022358017</v>
      </c>
      <c r="D29" s="10">
        <f>'A4-1'!D29/'A19'!D$33</f>
        <v>262948.38615006639</v>
      </c>
      <c r="E29" s="10">
        <f>'A4-1'!E29/'A19'!E$33</f>
        <v>58640.084761629849</v>
      </c>
      <c r="F29" s="10">
        <f>'A4-1'!F29/'A19'!F$33</f>
        <v>47035.663438384334</v>
      </c>
      <c r="G29" s="10">
        <f>'A4-1'!G29/'A19'!G$33</f>
        <v>520695.42997818458</v>
      </c>
      <c r="H29" s="10">
        <f>'A4-1'!H29/'A19'!H$33</f>
        <v>566213.56588514219</v>
      </c>
      <c r="I29" s="10">
        <f>'A4-1'!I29/'A19'!I$33</f>
        <v>410833.77793281758</v>
      </c>
      <c r="J29" s="10">
        <f>'A4-1'!J29/'A19'!J$33</f>
        <v>174940.98105739328</v>
      </c>
      <c r="K29" s="10">
        <f>'A4-1'!K29/'A19'!K$33</f>
        <v>55452.717865914216</v>
      </c>
      <c r="L29" s="10">
        <f>'A4-1'!L29/'A19'!L$33</f>
        <v>260141.33703833903</v>
      </c>
      <c r="M29" s="10">
        <f>'A4-1'!M29/'A19'!M$33</f>
        <v>93458.463776432138</v>
      </c>
      <c r="N29" s="10">
        <f>'A4-1'!N29/'A19'!N$33</f>
        <v>467665.80718576227</v>
      </c>
      <c r="O29" s="10">
        <f>'A4-1'!O29/'A19'!O$33</f>
        <v>2335755.2999999998</v>
      </c>
    </row>
    <row r="30" spans="1:15" ht="12.75" customHeight="1">
      <c r="A30" s="6">
        <v>2007</v>
      </c>
      <c r="B30" s="10">
        <f>'A4-1'!B30/'A19'!B$33</f>
        <v>152061.24476545444</v>
      </c>
      <c r="C30" s="10">
        <f>'A4-1'!C30/'A19'!C$33</f>
        <v>95906.223786382747</v>
      </c>
      <c r="D30" s="10">
        <f>'A4-1'!D30/'A19'!D$33</f>
        <v>269195.48107262631</v>
      </c>
      <c r="E30" s="10">
        <f>'A4-1'!E30/'A19'!E$33</f>
        <v>59343.979979697368</v>
      </c>
      <c r="F30" s="10">
        <f>'A4-1'!F30/'A19'!F$33</f>
        <v>47647.557696025877</v>
      </c>
      <c r="G30" s="10">
        <f>'A4-1'!G30/'A19'!G$33</f>
        <v>530125.8005596326</v>
      </c>
      <c r="H30" s="10">
        <f>'A4-1'!H30/'A19'!H$33</f>
        <v>574519.26882374298</v>
      </c>
      <c r="I30" s="10">
        <f>'A4-1'!I30/'A19'!I$33</f>
        <v>412287.87474606535</v>
      </c>
      <c r="J30" s="10">
        <f>'A4-1'!J30/'A19'!J$33</f>
        <v>180371.5483931769</v>
      </c>
      <c r="K30" s="10">
        <f>'A4-1'!K30/'A19'!K$33</f>
        <v>56584.365429394813</v>
      </c>
      <c r="L30" s="10">
        <f>'A4-1'!L30/'A19'!L$33</f>
        <v>276215.42599195393</v>
      </c>
      <c r="M30" s="10">
        <f>'A4-1'!M30/'A19'!M$33</f>
        <v>93927.152259678114</v>
      </c>
      <c r="N30" s="10">
        <f>'A4-1'!N30/'A19'!N$33</f>
        <v>472930.9843107335</v>
      </c>
      <c r="O30" s="10">
        <f>'A4-1'!O30/'A19'!O$33</f>
        <v>2368361.9</v>
      </c>
    </row>
    <row r="31" spans="1:15" ht="12.75" customHeight="1">
      <c r="A31" s="6">
        <v>2008</v>
      </c>
      <c r="B31" s="10">
        <f>'A4-1'!B31/'A19'!B$33</f>
        <v>158601.09119438473</v>
      </c>
      <c r="C31" s="10">
        <f>'A4-1'!C31/'A19'!C$33</f>
        <v>98631.971357742354</v>
      </c>
      <c r="D31" s="10">
        <f>'A4-1'!D31/'A19'!D$33</f>
        <v>279318.63586171053</v>
      </c>
      <c r="E31" s="10">
        <f>'A4-1'!E31/'A19'!E$33</f>
        <v>61272.433514806253</v>
      </c>
      <c r="F31" s="10">
        <f>'A4-1'!F31/'A19'!F$33</f>
        <v>48406.658112597332</v>
      </c>
      <c r="G31" s="10">
        <f>'A4-1'!G31/'A19'!G$33</f>
        <v>536188.0982300099</v>
      </c>
      <c r="H31" s="10">
        <f>'A4-1'!H31/'A19'!H$33</f>
        <v>593981.95554092538</v>
      </c>
      <c r="I31" s="10">
        <f>'A4-1'!I31/'A19'!I$33</f>
        <v>416276.31686947244</v>
      </c>
      <c r="J31" s="10">
        <f>'A4-1'!J31/'A19'!J$33</f>
        <v>186334.2286306663</v>
      </c>
      <c r="K31" s="10">
        <f>'A4-1'!K31/'A19'!K$33</f>
        <v>57952.607401160691</v>
      </c>
      <c r="L31" s="10">
        <f>'A4-1'!L31/'A19'!L$33</f>
        <v>292585.24581931403</v>
      </c>
      <c r="M31" s="10">
        <f>'A4-1'!M31/'A19'!M$33</f>
        <v>95181.920216604616</v>
      </c>
      <c r="N31" s="10">
        <f>'A4-1'!N31/'A19'!N$33</f>
        <v>483117.64271557366</v>
      </c>
      <c r="O31" s="10">
        <f>'A4-1'!O31/'A19'!O$33</f>
        <v>2428353.6</v>
      </c>
    </row>
    <row r="32" spans="1:15" ht="12.75" customHeight="1">
      <c r="A32" s="6">
        <v>2009</v>
      </c>
      <c r="B32" s="10">
        <f>'A4-1'!B32/'A19'!B$33</f>
        <v>161530.10766211705</v>
      </c>
      <c r="C32" s="10">
        <f>'A4-1'!C32/'A19'!C$33</f>
        <v>99754.089910071183</v>
      </c>
      <c r="D32" s="10">
        <f>'A4-1'!D32/'A19'!D$33</f>
        <v>286850.07218118344</v>
      </c>
      <c r="E32" s="10">
        <f>'A4-1'!E32/'A19'!E$33</f>
        <v>63139.207505600512</v>
      </c>
      <c r="F32" s="10">
        <f>'A4-1'!F32/'A19'!F$33</f>
        <v>49162.462868894239</v>
      </c>
      <c r="G32" s="10">
        <f>'A4-1'!G32/'A19'!G$33</f>
        <v>549119.67636603152</v>
      </c>
      <c r="H32" s="10">
        <f>'A4-1'!H32/'A19'!H$33</f>
        <v>611894.99486759398</v>
      </c>
      <c r="I32" s="10">
        <f>'A4-1'!I32/'A19'!I$33</f>
        <v>417828.65306876245</v>
      </c>
      <c r="J32" s="10">
        <f>'A4-1'!J32/'A19'!J$33</f>
        <v>195010.72000753938</v>
      </c>
      <c r="K32" s="10">
        <f>'A4-1'!K32/'A19'!K$33</f>
        <v>60340.95529030692</v>
      </c>
      <c r="L32" s="10">
        <f>'A4-1'!L32/'A19'!L$33</f>
        <v>304679.52258993289</v>
      </c>
      <c r="M32" s="10">
        <f>'A4-1'!M32/'A19'!M$33</f>
        <v>97328.34214771018</v>
      </c>
      <c r="N32" s="10">
        <f>'A4-1'!N32/'A19'!N$33</f>
        <v>488859.12958375743</v>
      </c>
      <c r="O32" s="10">
        <f>'A4-1'!O32/'A19'!O$33</f>
        <v>2519320.7999999998</v>
      </c>
    </row>
    <row r="33" spans="1:15" ht="12.75" customHeight="1">
      <c r="A33" s="6">
        <v>2010</v>
      </c>
      <c r="B33" s="10">
        <f>'A4-1'!B33/'A19'!B$33</f>
        <v>167079.57440890311</v>
      </c>
      <c r="C33" s="10">
        <f>'A4-1'!C33/'A19'!C$33</f>
        <v>100752.84337202601</v>
      </c>
      <c r="D33" s="10">
        <f>'A4-1'!D33/'A19'!D$33</f>
        <v>293308.09519554506</v>
      </c>
      <c r="E33" s="10">
        <f>'A4-1'!E33/'A19'!E$33</f>
        <v>63947.364380166386</v>
      </c>
      <c r="F33" s="10">
        <f>'A4-1'!F33/'A19'!F$33</f>
        <v>49105.338090802034</v>
      </c>
      <c r="G33" s="10">
        <f>'A4-1'!G33/'A19'!G$33</f>
        <v>556109.24514992826</v>
      </c>
      <c r="H33" s="10">
        <f>'A4-1'!H33/'A19'!H$33</f>
        <v>619828.80253491853</v>
      </c>
      <c r="I33" s="10">
        <f>'A4-1'!I33/'A19'!I$33</f>
        <v>420208.07255863585</v>
      </c>
      <c r="J33" s="10">
        <f>'A4-1'!J33/'A19'!J$33</f>
        <v>197003.10998020924</v>
      </c>
      <c r="K33" s="10">
        <f>'A4-1'!K33/'A19'!K$33</f>
        <v>61653.209950309734</v>
      </c>
      <c r="L33" s="10">
        <f>'A4-1'!L33/'A19'!L$33</f>
        <v>309282.88053030684</v>
      </c>
      <c r="M33" s="10">
        <f>'A4-1'!M33/'A19'!M$33</f>
        <v>98607.250954592615</v>
      </c>
      <c r="N33" s="10">
        <f>'A4-1'!N33/'A19'!N$33</f>
        <v>489870.81726934086</v>
      </c>
      <c r="O33" s="10">
        <f>'A4-1'!O33/'A19'!O$33</f>
        <v>2522209</v>
      </c>
    </row>
    <row r="34" spans="1:15" ht="12.75" customHeight="1">
      <c r="A34" s="6">
        <v>2011</v>
      </c>
      <c r="B34" s="10">
        <f>'A4-1'!B34/'A19'!B$33</f>
        <v>173663.93901342669</v>
      </c>
      <c r="C34" s="10">
        <f>'A4-1'!C34/'A19'!C$33</f>
        <v>102035.11394576154</v>
      </c>
      <c r="D34" s="10">
        <f>'A4-1'!D34/'A19'!D$33</f>
        <v>297152.26581694261</v>
      </c>
      <c r="E34" s="10">
        <f>'A4-1'!E34/'A19'!E$33</f>
        <v>63043.978418353254</v>
      </c>
      <c r="F34" s="10">
        <f>'A4-1'!F34/'A19'!F$33</f>
        <v>49043.819099010427</v>
      </c>
      <c r="G34" s="10">
        <f>'A4-1'!G34/'A19'!G$33</f>
        <v>561864.3988620491</v>
      </c>
      <c r="H34" s="10">
        <f>'A4-1'!H34/'A19'!H$33</f>
        <v>625655.24554510927</v>
      </c>
      <c r="I34" s="10">
        <f>'A4-1'!I34/'A19'!I$33</f>
        <v>412571.8199166889</v>
      </c>
      <c r="J34" s="10">
        <f>'A4-1'!J34/'A19'!J$33</f>
        <v>196515.4085383093</v>
      </c>
      <c r="K34" s="10">
        <f>'A4-1'!K34/'A19'!K$33</f>
        <v>62253.98278170899</v>
      </c>
      <c r="L34" s="10">
        <f>'A4-1'!L34/'A19'!L$33</f>
        <v>308385.92321040976</v>
      </c>
      <c r="M34" s="10">
        <f>'A4-1'!M34/'A19'!M$33</f>
        <v>99421.921204488244</v>
      </c>
      <c r="N34" s="10">
        <f>'A4-1'!N34/'A19'!N$33</f>
        <v>490259.10381380783</v>
      </c>
      <c r="O34" s="10">
        <f>'A4-1'!O34/'A19'!O$33</f>
        <v>2455279.7999999998</v>
      </c>
    </row>
    <row r="35" spans="1:15" ht="12.75" customHeight="1">
      <c r="A35" s="6">
        <v>2012</v>
      </c>
      <c r="B35" s="10">
        <f>'A4-1'!B35/'A19'!B$33</f>
        <v>174787.87322235067</v>
      </c>
      <c r="C35" s="10">
        <f>'A4-1'!C35/'A19'!C$33</f>
        <v>103599.84722879597</v>
      </c>
      <c r="D35" s="10">
        <f>'A4-1'!D35/'A19'!D$33</f>
        <v>299223.67313277815</v>
      </c>
      <c r="E35" s="10">
        <f>'A4-1'!E35/'A19'!E$33</f>
        <v>63041.784794392268</v>
      </c>
      <c r="F35" s="10">
        <f>'A4-1'!F35/'A19'!F$33</f>
        <v>49288.796512752007</v>
      </c>
      <c r="G35" s="10">
        <f>'A4-1'!G35/'A19'!G$33</f>
        <v>570902.37259948894</v>
      </c>
      <c r="H35" s="10">
        <f>'A4-1'!H35/'A19'!H$33</f>
        <v>633526.98690702487</v>
      </c>
      <c r="I35" s="10">
        <f>'A4-1'!I35/'A19'!I$33</f>
        <v>406883.55426507705</v>
      </c>
      <c r="J35" s="10">
        <f>'A4-1'!J35/'A19'!J$33</f>
        <v>193936.12760343042</v>
      </c>
      <c r="K35" s="10">
        <f>'A4-1'!K35/'A19'!K$33</f>
        <v>63223.019566804978</v>
      </c>
      <c r="L35" s="10">
        <f>'A4-1'!L35/'A19'!L$33</f>
        <v>294447.51334973803</v>
      </c>
      <c r="M35" s="10">
        <f>'A4-1'!M35/'A19'!M$33</f>
        <v>100523.50044994317</v>
      </c>
      <c r="N35" s="10">
        <f>'A4-1'!N35/'A19'!N$33</f>
        <v>499305.65910989442</v>
      </c>
      <c r="O35" s="10">
        <f>'A4-1'!O35/'A19'!O$33</f>
        <v>2433696.7999999998</v>
      </c>
    </row>
    <row r="36" spans="1:15" ht="12.75" customHeight="1">
      <c r="A36" s="6">
        <v>2013</v>
      </c>
      <c r="B36" s="10">
        <f>'A4-1'!B36/'A19'!B$33</f>
        <v>177314.8952225809</v>
      </c>
      <c r="C36" s="10">
        <f>'A4-1'!C36/'A19'!C$33</f>
        <v>103529.43657417604</v>
      </c>
      <c r="D36" s="10">
        <f>'A4-1'!D36/'A19'!D$33</f>
        <v>300141.08326699992</v>
      </c>
      <c r="E36" s="10">
        <f>'A4-1'!E36/'A19'!E$33</f>
        <v>62618.544406626657</v>
      </c>
      <c r="F36" s="10">
        <f>'A4-1'!F36/'A19'!F$33</f>
        <v>49834.777564902535</v>
      </c>
      <c r="G36" s="10">
        <f>'A4-1'!G36/'A19'!G$33</f>
        <v>580461.20643343963</v>
      </c>
      <c r="H36" s="10">
        <f>'A4-1'!H36/'A19'!H$33</f>
        <v>638423.69173902494</v>
      </c>
      <c r="I36" s="10">
        <f>'A4-1'!I36/'A19'!I$33</f>
        <v>405832.16198469215</v>
      </c>
      <c r="J36" s="10">
        <f>'A4-1'!J36/'A19'!J$33</f>
        <v>194197.53086419753</v>
      </c>
      <c r="K36" s="10">
        <f>'A4-1'!K36/'A19'!K$33</f>
        <v>63840.678517813911</v>
      </c>
      <c r="L36" s="10">
        <f>'A4-1'!L36/'A19'!L$33</f>
        <v>286196.34298085561</v>
      </c>
      <c r="M36" s="10">
        <f>'A4-1'!M36/'A19'!M$33</f>
        <v>101820.76520264463</v>
      </c>
      <c r="N36" s="10">
        <f>'A4-1'!N36/'A19'!N$33</f>
        <v>501727.45527538378</v>
      </c>
      <c r="O36" s="10">
        <f>'A4-1'!O36/'A19'!O$33</f>
        <v>2373095.4</v>
      </c>
    </row>
    <row r="37" spans="1:15" ht="12.75" customHeight="1">
      <c r="A37" s="6">
        <v>2014</v>
      </c>
      <c r="B37" s="10">
        <f>'A4-1'!B37/'A19'!B$33</f>
        <v>179553.97978515489</v>
      </c>
      <c r="C37" s="10">
        <f>'A4-1'!C37/'A19'!C$33</f>
        <v>104132.20332628836</v>
      </c>
      <c r="D37" s="10">
        <f>'A4-1'!D37/'A19'!D$33</f>
        <v>301107.18803259754</v>
      </c>
      <c r="E37" s="10">
        <f>'A4-1'!E37/'A19'!E$33</f>
        <v>62747.839183620905</v>
      </c>
      <c r="F37" s="10">
        <f>'A4-1'!F37/'A19'!F$33</f>
        <v>49698.556940221119</v>
      </c>
      <c r="G37" s="10">
        <f>'A4-1'!G37/'A19'!G$33</f>
        <v>589338.01718137611</v>
      </c>
      <c r="H37" s="10">
        <f>'A4-1'!H37/'A19'!H$33</f>
        <v>649332.66157655953</v>
      </c>
      <c r="I37" s="10">
        <f>'A4-1'!I37/'A19'!I$33</f>
        <v>403171.10582151724</v>
      </c>
      <c r="J37" s="10">
        <f>'A4-1'!J37/'A19'!J$33</f>
        <v>194687.23494486854</v>
      </c>
      <c r="K37" s="10">
        <f>'A4-1'!K37/'A19'!K$33</f>
        <v>65709.553413760557</v>
      </c>
      <c r="L37" s="10">
        <f>'A4-1'!L37/'A19'!L$33</f>
        <v>286134.964874984</v>
      </c>
      <c r="M37" s="10">
        <f>'A4-1'!M37/'A19'!M$33</f>
        <v>103183.44387135575</v>
      </c>
      <c r="N37" s="10">
        <f>'A4-1'!N37/'A19'!N$33</f>
        <v>511103.08414178109</v>
      </c>
      <c r="O37" s="10">
        <f>'A4-1'!O37/'A19'!O$33</f>
        <v>2362373</v>
      </c>
    </row>
    <row r="39" spans="1:15" ht="13.9" customHeight="1">
      <c r="A39" s="6" t="s">
        <v>532</v>
      </c>
    </row>
    <row r="40" spans="1:15" ht="13.15" customHeight="1">
      <c r="A40" s="6" t="s">
        <v>527</v>
      </c>
    </row>
    <row r="46" spans="1:15">
      <c r="A46" s="29"/>
    </row>
    <row r="47" spans="1:15">
      <c r="A47" s="29"/>
    </row>
    <row r="48" spans="1:15">
      <c r="A48" s="29"/>
    </row>
    <row r="49" spans="1:1">
      <c r="A49" s="29"/>
    </row>
    <row r="50" spans="1:1">
      <c r="A50" s="29"/>
    </row>
    <row r="51" spans="1:1">
      <c r="A51" s="29"/>
    </row>
    <row r="52" spans="1:1">
      <c r="A52" s="29"/>
    </row>
    <row r="53" spans="1:1">
      <c r="A53" s="29"/>
    </row>
    <row r="54" spans="1:1">
      <c r="A54" s="29"/>
    </row>
    <row r="55" spans="1:1">
      <c r="A55" s="29"/>
    </row>
    <row r="56" spans="1:1">
      <c r="A56" s="29"/>
    </row>
  </sheetData>
  <phoneticPr fontId="0" type="noConversion"/>
  <pageMargins left="0.75" right="0.75" top="1" bottom="1" header="0.5" footer="0.5"/>
  <pageSetup scale="81" orientation="landscape" r:id="rId1"/>
  <headerFooter alignWithMargins="0"/>
</worksheet>
</file>

<file path=xl/worksheets/sheet21.xml><?xml version="1.0" encoding="utf-8"?>
<worksheet xmlns="http://schemas.openxmlformats.org/spreadsheetml/2006/main" xmlns:r="http://schemas.openxmlformats.org/officeDocument/2006/relationships">
  <sheetPr codeName="Sheet21">
    <pageSetUpPr fitToPage="1"/>
  </sheetPr>
  <dimension ref="A1:O56"/>
  <sheetViews>
    <sheetView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B37" sqref="B37"/>
    </sheetView>
  </sheetViews>
  <sheetFormatPr defaultRowHeight="12.75"/>
  <cols>
    <col min="1" max="1" width="9.140625" style="6"/>
    <col min="2" max="2" width="9.85546875" style="8" bestFit="1" customWidth="1"/>
    <col min="3" max="3" width="9.7109375" style="8" bestFit="1" customWidth="1"/>
    <col min="4" max="4" width="8.7109375" style="8" customWidth="1"/>
    <col min="5" max="5" width="10.5703125" style="8" bestFit="1" customWidth="1"/>
    <col min="6" max="6" width="9.42578125" style="8" bestFit="1" customWidth="1"/>
    <col min="7" max="8" width="10.5703125" style="8" bestFit="1" customWidth="1"/>
    <col min="9" max="9" width="10.42578125" style="8" bestFit="1" customWidth="1"/>
    <col min="10" max="10" width="10.85546875" style="8" customWidth="1"/>
    <col min="11" max="12" width="9.85546875" style="8" bestFit="1" customWidth="1"/>
    <col min="13" max="13" width="11.140625" style="8" bestFit="1" customWidth="1"/>
    <col min="14" max="14" width="10.5703125" style="8" bestFit="1" customWidth="1"/>
    <col min="15" max="15" width="10.85546875" style="8" bestFit="1" customWidth="1"/>
    <col min="16" max="16384" width="9.140625" style="8"/>
  </cols>
  <sheetData>
    <row r="1" spans="1:15" ht="12.75" customHeight="1">
      <c r="A1" s="6" t="s">
        <v>534</v>
      </c>
    </row>
    <row r="2" spans="1:15" ht="28.15" customHeight="1">
      <c r="A2" s="6" t="s">
        <v>225</v>
      </c>
      <c r="B2" s="8" t="s">
        <v>115</v>
      </c>
      <c r="C2" s="8" t="s">
        <v>116</v>
      </c>
      <c r="D2" s="8" t="s">
        <v>106</v>
      </c>
      <c r="E2" s="8" t="s">
        <v>117</v>
      </c>
      <c r="F2" s="8" t="s">
        <v>118</v>
      </c>
      <c r="G2" s="8" t="s">
        <v>119</v>
      </c>
      <c r="H2" s="8" t="s">
        <v>120</v>
      </c>
      <c r="I2" s="8" t="s">
        <v>121</v>
      </c>
      <c r="J2" s="8" t="s">
        <v>122</v>
      </c>
      <c r="K2" s="8" t="s">
        <v>123</v>
      </c>
      <c r="L2" s="8" t="s">
        <v>124</v>
      </c>
      <c r="M2" s="8" t="s">
        <v>125</v>
      </c>
      <c r="N2" s="8" t="s">
        <v>126</v>
      </c>
      <c r="O2" s="8" t="s">
        <v>107</v>
      </c>
    </row>
    <row r="3" spans="1:15" ht="12.75" customHeight="1">
      <c r="A3" s="6">
        <v>1980</v>
      </c>
      <c r="B3" s="10">
        <v>96385.1</v>
      </c>
      <c r="C3" s="10">
        <v>56284.2</v>
      </c>
      <c r="D3" s="10">
        <v>212042.1</v>
      </c>
      <c r="E3" s="10">
        <v>304686.59999999998</v>
      </c>
      <c r="F3" s="10">
        <v>24909</v>
      </c>
      <c r="G3" s="10">
        <v>260564</v>
      </c>
      <c r="H3" s="10">
        <v>323196.90000000002</v>
      </c>
      <c r="I3" s="10">
        <v>216678.2</v>
      </c>
      <c r="J3" s="10">
        <v>77425.600000000006</v>
      </c>
      <c r="K3" s="10">
        <v>246060.4</v>
      </c>
      <c r="L3" s="10">
        <v>63404.7</v>
      </c>
      <c r="M3" s="10">
        <v>621100.5</v>
      </c>
      <c r="N3" s="10">
        <v>210329.9</v>
      </c>
      <c r="O3" s="10">
        <v>1391240.2</v>
      </c>
    </row>
    <row r="4" spans="1:15" ht="12.75" customHeight="1">
      <c r="A4" s="6">
        <v>1981</v>
      </c>
      <c r="B4" s="10">
        <v>97834.8</v>
      </c>
      <c r="C4" s="10">
        <v>58049.4</v>
      </c>
      <c r="D4" s="10">
        <v>215619.4</v>
      </c>
      <c r="E4" s="10">
        <v>308746.09999999998</v>
      </c>
      <c r="F4" s="10">
        <v>26027</v>
      </c>
      <c r="G4" s="10">
        <v>268080</v>
      </c>
      <c r="H4" s="10">
        <v>338003.20000000001</v>
      </c>
      <c r="I4" s="10">
        <v>223956.9</v>
      </c>
      <c r="J4" s="10">
        <v>79355.600000000006</v>
      </c>
      <c r="K4" s="10">
        <v>254402.5</v>
      </c>
      <c r="L4" s="10">
        <v>65982.100000000006</v>
      </c>
      <c r="M4" s="10">
        <v>634054.69999999995</v>
      </c>
      <c r="N4" s="10">
        <v>210798.7</v>
      </c>
      <c r="O4" s="10">
        <v>1413882.6</v>
      </c>
    </row>
    <row r="5" spans="1:15" ht="12.75" customHeight="1">
      <c r="A5" s="6">
        <v>1982</v>
      </c>
      <c r="B5" s="10">
        <v>100322.1</v>
      </c>
      <c r="C5" s="10">
        <v>57656.2</v>
      </c>
      <c r="D5" s="10">
        <v>218168.9</v>
      </c>
      <c r="E5" s="10">
        <v>318492.2</v>
      </c>
      <c r="F5" s="10">
        <v>26697</v>
      </c>
      <c r="G5" s="10">
        <v>279821</v>
      </c>
      <c r="H5" s="10">
        <v>334483</v>
      </c>
      <c r="I5" s="10">
        <v>230543.8</v>
      </c>
      <c r="J5" s="10">
        <v>80775.7</v>
      </c>
      <c r="K5" s="10">
        <v>260680.6</v>
      </c>
      <c r="L5" s="10">
        <v>69137.399999999994</v>
      </c>
      <c r="M5" s="10">
        <v>638394.4</v>
      </c>
      <c r="N5" s="10">
        <v>212325.5</v>
      </c>
      <c r="O5" s="10">
        <v>1447816.5</v>
      </c>
    </row>
    <row r="6" spans="1:15" ht="12.75" customHeight="1">
      <c r="A6" s="6">
        <v>1983</v>
      </c>
      <c r="B6" s="10">
        <v>104998.9</v>
      </c>
      <c r="C6" s="10">
        <v>58016.9</v>
      </c>
      <c r="D6" s="10">
        <v>220535.7</v>
      </c>
      <c r="E6" s="10">
        <v>318824</v>
      </c>
      <c r="F6" s="10">
        <v>27561</v>
      </c>
      <c r="G6" s="10">
        <v>287062</v>
      </c>
      <c r="H6" s="10">
        <v>332922.59999999998</v>
      </c>
      <c r="I6" s="10">
        <v>239005.8</v>
      </c>
      <c r="J6" s="10">
        <v>83221.5</v>
      </c>
      <c r="K6" s="10">
        <v>268542.40000000002</v>
      </c>
      <c r="L6" s="10">
        <v>71382.5</v>
      </c>
      <c r="M6" s="10">
        <v>641442.1</v>
      </c>
      <c r="N6" s="10">
        <v>216056.5</v>
      </c>
      <c r="O6" s="10">
        <v>1492378.1</v>
      </c>
    </row>
    <row r="7" spans="1:15" ht="12.75" customHeight="1">
      <c r="A7" s="6">
        <v>1984</v>
      </c>
      <c r="B7" s="10">
        <v>112356.3</v>
      </c>
      <c r="C7" s="10">
        <v>58147</v>
      </c>
      <c r="D7" s="10">
        <v>225516.9</v>
      </c>
      <c r="E7" s="10">
        <v>313874.3</v>
      </c>
      <c r="F7" s="10">
        <v>28456</v>
      </c>
      <c r="G7" s="10">
        <v>293207</v>
      </c>
      <c r="H7" s="10">
        <v>336950.8</v>
      </c>
      <c r="I7" s="10">
        <v>242809</v>
      </c>
      <c r="J7" s="10">
        <v>82696.399999999994</v>
      </c>
      <c r="K7" s="10">
        <v>272619.7</v>
      </c>
      <c r="L7" s="10">
        <v>72708.3</v>
      </c>
      <c r="M7" s="10">
        <v>654542.30000000005</v>
      </c>
      <c r="N7" s="10">
        <v>218716.1</v>
      </c>
      <c r="O7" s="10">
        <v>1515357.6</v>
      </c>
    </row>
    <row r="8" spans="1:15" ht="12.75" customHeight="1">
      <c r="A8" s="6">
        <v>1985</v>
      </c>
      <c r="B8" s="10">
        <v>117237.7</v>
      </c>
      <c r="C8" s="10">
        <v>59840.1</v>
      </c>
      <c r="D8" s="10">
        <v>234493.3</v>
      </c>
      <c r="E8" s="10">
        <v>322962</v>
      </c>
      <c r="F8" s="10">
        <v>29678</v>
      </c>
      <c r="G8" s="10">
        <v>301638</v>
      </c>
      <c r="H8" s="10">
        <v>339708.8</v>
      </c>
      <c r="I8" s="10">
        <v>249715.6</v>
      </c>
      <c r="J8" s="10">
        <v>85931</v>
      </c>
      <c r="K8" s="10">
        <v>279921.5</v>
      </c>
      <c r="L8" s="10">
        <v>75860.600000000006</v>
      </c>
      <c r="M8" s="10">
        <v>665100.6</v>
      </c>
      <c r="N8" s="10">
        <v>217998.1</v>
      </c>
      <c r="O8" s="10">
        <v>1590028.7</v>
      </c>
    </row>
    <row r="9" spans="1:15" ht="12.75" customHeight="1">
      <c r="A9" s="6">
        <v>1986</v>
      </c>
      <c r="B9" s="10">
        <v>121209.5</v>
      </c>
      <c r="C9" s="10">
        <v>60618</v>
      </c>
      <c r="D9" s="10">
        <v>238317.6</v>
      </c>
      <c r="E9" s="10">
        <v>325698.3</v>
      </c>
      <c r="F9" s="10">
        <v>30899</v>
      </c>
      <c r="G9" s="10">
        <v>309435</v>
      </c>
      <c r="H9" s="10">
        <v>344571.6</v>
      </c>
      <c r="I9" s="10">
        <v>255859.5</v>
      </c>
      <c r="J9" s="10">
        <v>87089.9</v>
      </c>
      <c r="K9" s="10">
        <v>286116</v>
      </c>
      <c r="L9" s="10">
        <v>79387.5</v>
      </c>
      <c r="M9" s="10">
        <v>676286.7</v>
      </c>
      <c r="N9" s="10">
        <v>221154.8</v>
      </c>
      <c r="O9" s="10">
        <v>1664129.2</v>
      </c>
    </row>
    <row r="10" spans="1:15" ht="12.75" customHeight="1">
      <c r="A10" s="6">
        <v>1987</v>
      </c>
      <c r="B10" s="10">
        <v>125769.5</v>
      </c>
      <c r="C10" s="10">
        <v>62240.4</v>
      </c>
      <c r="D10" s="10">
        <v>241725.6</v>
      </c>
      <c r="E10" s="10">
        <v>333267.8</v>
      </c>
      <c r="F10" s="10">
        <v>32239</v>
      </c>
      <c r="G10" s="10">
        <v>317878</v>
      </c>
      <c r="H10" s="10">
        <v>346712.7</v>
      </c>
      <c r="I10" s="10">
        <v>268003</v>
      </c>
      <c r="J10" s="10">
        <v>90507</v>
      </c>
      <c r="K10" s="10">
        <v>298304.7</v>
      </c>
      <c r="L10" s="10">
        <v>86664.4</v>
      </c>
      <c r="M10" s="10">
        <v>684462.8</v>
      </c>
      <c r="N10" s="10">
        <v>220967</v>
      </c>
      <c r="O10" s="10">
        <v>1697300.7</v>
      </c>
    </row>
    <row r="11" spans="1:15" ht="12.75" customHeight="1">
      <c r="A11" s="6">
        <v>1988</v>
      </c>
      <c r="B11" s="10">
        <v>129470.8</v>
      </c>
      <c r="C11" s="10">
        <v>61810.400000000001</v>
      </c>
      <c r="D11" s="10">
        <v>248784.9</v>
      </c>
      <c r="E11" s="10">
        <v>333724.90000000002</v>
      </c>
      <c r="F11" s="10">
        <v>33020</v>
      </c>
      <c r="G11" s="10">
        <v>328857</v>
      </c>
      <c r="H11" s="10">
        <v>351793.3</v>
      </c>
      <c r="I11" s="10">
        <v>278546.90000000002</v>
      </c>
      <c r="J11" s="10">
        <v>91601</v>
      </c>
      <c r="K11" s="10">
        <v>295365.2</v>
      </c>
      <c r="L11" s="10">
        <v>89825.8</v>
      </c>
      <c r="M11" s="10">
        <v>690504.5</v>
      </c>
      <c r="N11" s="10">
        <v>221311.9</v>
      </c>
      <c r="O11" s="10">
        <v>1732287.8</v>
      </c>
    </row>
    <row r="12" spans="1:15" ht="12.75" customHeight="1">
      <c r="A12" s="6">
        <v>1989</v>
      </c>
      <c r="B12" s="10">
        <v>132900.70000000001</v>
      </c>
      <c r="C12" s="10">
        <v>62545.9</v>
      </c>
      <c r="D12" s="10">
        <v>254906.8</v>
      </c>
      <c r="E12" s="10">
        <v>330665.7</v>
      </c>
      <c r="F12" s="10">
        <v>34082</v>
      </c>
      <c r="G12" s="10">
        <v>333298</v>
      </c>
      <c r="H12" s="10">
        <v>344317.6</v>
      </c>
      <c r="I12" s="10">
        <v>279986.90000000002</v>
      </c>
      <c r="J12" s="10">
        <v>92968.8</v>
      </c>
      <c r="K12" s="10">
        <v>304590.40000000002</v>
      </c>
      <c r="L12" s="10">
        <v>97304.4</v>
      </c>
      <c r="M12" s="10">
        <v>707639.7</v>
      </c>
      <c r="N12" s="10">
        <v>223432.6</v>
      </c>
      <c r="O12" s="10">
        <v>1786358.2</v>
      </c>
    </row>
    <row r="13" spans="1:15" ht="12.75" customHeight="1">
      <c r="A13" s="6">
        <v>1990</v>
      </c>
      <c r="B13" s="10">
        <v>137155.29999999999</v>
      </c>
      <c r="C13" s="10">
        <v>62304</v>
      </c>
      <c r="D13" s="10">
        <v>263258.2</v>
      </c>
      <c r="E13" s="10">
        <v>328337.09999999998</v>
      </c>
      <c r="F13" s="10">
        <v>35628</v>
      </c>
      <c r="G13" s="10">
        <v>343976</v>
      </c>
      <c r="H13" s="10">
        <v>351248.9</v>
      </c>
      <c r="I13" s="10">
        <v>286557.90000000002</v>
      </c>
      <c r="J13" s="10">
        <v>95043.7</v>
      </c>
      <c r="K13" s="10">
        <v>318248.90000000002</v>
      </c>
      <c r="L13" s="10">
        <v>103408.7</v>
      </c>
      <c r="M13" s="10">
        <v>727049.9</v>
      </c>
      <c r="N13" s="10">
        <v>228330.8</v>
      </c>
      <c r="O13" s="10">
        <v>1835590.9</v>
      </c>
    </row>
    <row r="14" spans="1:15" ht="12.75" customHeight="1">
      <c r="A14" s="6">
        <v>1991</v>
      </c>
      <c r="B14" s="10">
        <v>140652.1</v>
      </c>
      <c r="C14" s="10">
        <v>64574.2</v>
      </c>
      <c r="D14" s="10">
        <v>269460.2</v>
      </c>
      <c r="E14" s="10">
        <v>331228.40000000002</v>
      </c>
      <c r="F14" s="10">
        <v>36246</v>
      </c>
      <c r="G14" s="10">
        <v>355971</v>
      </c>
      <c r="H14" s="10">
        <v>362898</v>
      </c>
      <c r="I14" s="10">
        <v>292004.40000000002</v>
      </c>
      <c r="J14" s="10">
        <v>97502.8</v>
      </c>
      <c r="K14" s="10">
        <v>336809.5</v>
      </c>
      <c r="L14" s="10">
        <v>109649.5</v>
      </c>
      <c r="M14" s="10">
        <v>757489.7</v>
      </c>
      <c r="N14" s="10">
        <v>235205.6</v>
      </c>
      <c r="O14" s="10">
        <v>1868389.8</v>
      </c>
    </row>
    <row r="15" spans="1:15" ht="12.75" customHeight="1">
      <c r="A15" s="6">
        <v>1992</v>
      </c>
      <c r="B15" s="10">
        <v>144228</v>
      </c>
      <c r="C15" s="10">
        <v>65544.5</v>
      </c>
      <c r="D15" s="10">
        <v>271652.90000000002</v>
      </c>
      <c r="E15" s="10">
        <v>334060.90000000002</v>
      </c>
      <c r="F15" s="10">
        <v>35073</v>
      </c>
      <c r="G15" s="10">
        <v>367549</v>
      </c>
      <c r="H15" s="10">
        <v>382532.7</v>
      </c>
      <c r="I15" s="10">
        <v>294790.59999999998</v>
      </c>
      <c r="J15" s="10">
        <v>99985.2</v>
      </c>
      <c r="K15" s="10">
        <v>357227.5</v>
      </c>
      <c r="L15" s="10">
        <v>113481.4</v>
      </c>
      <c r="M15" s="10">
        <v>775124.9</v>
      </c>
      <c r="N15" s="10">
        <v>236943.8</v>
      </c>
      <c r="O15" s="10">
        <v>1881052.7</v>
      </c>
    </row>
    <row r="16" spans="1:15" ht="12.75" customHeight="1">
      <c r="A16" s="6">
        <v>1993</v>
      </c>
      <c r="B16" s="10">
        <v>145796.4</v>
      </c>
      <c r="C16" s="10">
        <v>65431.3</v>
      </c>
      <c r="D16" s="10">
        <v>271107.90000000002</v>
      </c>
      <c r="E16" s="10">
        <v>348179.3</v>
      </c>
      <c r="F16" s="10">
        <v>33739</v>
      </c>
      <c r="G16" s="10">
        <v>380458</v>
      </c>
      <c r="H16" s="10">
        <v>384456.7</v>
      </c>
      <c r="I16" s="10">
        <v>290233.5</v>
      </c>
      <c r="J16" s="10">
        <v>102159.8</v>
      </c>
      <c r="K16" s="10">
        <v>370180.3</v>
      </c>
      <c r="L16" s="10">
        <v>116498.6</v>
      </c>
      <c r="M16" s="10">
        <v>776659</v>
      </c>
      <c r="N16" s="10">
        <v>235323.8</v>
      </c>
      <c r="O16" s="10">
        <v>1879447.9</v>
      </c>
    </row>
    <row r="17" spans="1:15" ht="12.75" customHeight="1">
      <c r="A17" s="6">
        <v>1994</v>
      </c>
      <c r="B17" s="10">
        <v>150710.79999999999</v>
      </c>
      <c r="C17" s="10">
        <v>66340.800000000003</v>
      </c>
      <c r="D17" s="10">
        <v>268028.59999999998</v>
      </c>
      <c r="E17" s="10">
        <v>355713.1</v>
      </c>
      <c r="F17" s="10">
        <v>33793</v>
      </c>
      <c r="G17" s="10">
        <v>381694</v>
      </c>
      <c r="H17" s="10">
        <v>396494.1</v>
      </c>
      <c r="I17" s="10">
        <v>285183.3</v>
      </c>
      <c r="J17" s="10">
        <v>104251.5</v>
      </c>
      <c r="K17" s="10">
        <v>375513.1</v>
      </c>
      <c r="L17" s="10">
        <v>117122.1</v>
      </c>
      <c r="M17" s="10">
        <v>768412</v>
      </c>
      <c r="N17" s="10">
        <v>237802.4</v>
      </c>
      <c r="O17" s="10">
        <v>1889833</v>
      </c>
    </row>
    <row r="18" spans="1:15" ht="12.75" customHeight="1">
      <c r="A18" s="6">
        <v>1995</v>
      </c>
      <c r="B18" s="10">
        <v>157024.79999999999</v>
      </c>
      <c r="C18" s="10">
        <v>67340.800000000003</v>
      </c>
      <c r="D18" s="10">
        <v>265368.8</v>
      </c>
      <c r="E18" s="10">
        <v>364275</v>
      </c>
      <c r="F18" s="10">
        <v>34812</v>
      </c>
      <c r="G18" s="10">
        <v>381584</v>
      </c>
      <c r="H18" s="10">
        <v>405176.9</v>
      </c>
      <c r="I18" s="10">
        <v>276106.3</v>
      </c>
      <c r="J18" s="10">
        <v>106866.2</v>
      </c>
      <c r="K18" s="10">
        <v>379318</v>
      </c>
      <c r="L18" s="10">
        <v>119974</v>
      </c>
      <c r="M18" s="10">
        <v>770734</v>
      </c>
      <c r="N18" s="10">
        <v>241925.1</v>
      </c>
      <c r="O18" s="10">
        <v>1895454.5</v>
      </c>
    </row>
    <row r="19" spans="1:15" ht="12.75" customHeight="1">
      <c r="A19" s="6">
        <v>1996</v>
      </c>
      <c r="B19" s="10">
        <v>160121.9</v>
      </c>
      <c r="C19" s="10">
        <v>68240.399999999994</v>
      </c>
      <c r="D19" s="10">
        <v>260305.4</v>
      </c>
      <c r="E19" s="10">
        <v>375382</v>
      </c>
      <c r="F19" s="10">
        <v>35527</v>
      </c>
      <c r="G19" s="10">
        <v>390527</v>
      </c>
      <c r="H19" s="10">
        <v>414846.2</v>
      </c>
      <c r="I19" s="10">
        <v>278853.2</v>
      </c>
      <c r="J19" s="10">
        <v>105897.3</v>
      </c>
      <c r="K19" s="10">
        <v>390002.8</v>
      </c>
      <c r="L19" s="10">
        <v>121436</v>
      </c>
      <c r="M19" s="10">
        <v>769762</v>
      </c>
      <c r="N19" s="10">
        <v>243566.1</v>
      </c>
      <c r="O19" s="10">
        <v>1904474.7</v>
      </c>
    </row>
    <row r="20" spans="1:15" ht="12.75" customHeight="1">
      <c r="A20" s="6">
        <v>1997</v>
      </c>
      <c r="B20" s="10">
        <v>166600</v>
      </c>
      <c r="C20" s="10">
        <v>68676.399999999994</v>
      </c>
      <c r="D20" s="10">
        <v>258757.1</v>
      </c>
      <c r="E20" s="10">
        <v>377296</v>
      </c>
      <c r="F20" s="10">
        <v>36715</v>
      </c>
      <c r="G20" s="10">
        <v>394487</v>
      </c>
      <c r="H20" s="10">
        <v>418348.9</v>
      </c>
      <c r="I20" s="10">
        <v>280278</v>
      </c>
      <c r="J20" s="10">
        <v>108934</v>
      </c>
      <c r="K20" s="10">
        <v>401451.6</v>
      </c>
      <c r="L20" s="10">
        <v>124688</v>
      </c>
      <c r="M20" s="10">
        <v>766216</v>
      </c>
      <c r="N20" s="10">
        <v>242746.6</v>
      </c>
      <c r="O20" s="10">
        <v>1939246.8</v>
      </c>
    </row>
    <row r="21" spans="1:15" ht="12.75" customHeight="1">
      <c r="A21" s="6">
        <v>1998</v>
      </c>
      <c r="B21" s="10">
        <v>173778.3</v>
      </c>
      <c r="C21" s="10">
        <v>69944.5</v>
      </c>
      <c r="D21" s="10">
        <v>263731.8</v>
      </c>
      <c r="E21" s="10">
        <v>388944</v>
      </c>
      <c r="F21" s="10">
        <v>37458</v>
      </c>
      <c r="G21" s="10">
        <v>391792</v>
      </c>
      <c r="H21" s="10">
        <v>426982.3</v>
      </c>
      <c r="I21" s="10">
        <v>283074.2</v>
      </c>
      <c r="J21" s="10">
        <v>112940.9</v>
      </c>
      <c r="K21" s="10">
        <v>415744.8</v>
      </c>
      <c r="L21" s="10">
        <v>128913</v>
      </c>
      <c r="M21" s="10">
        <v>795291</v>
      </c>
      <c r="N21" s="10">
        <v>250164.7</v>
      </c>
      <c r="O21" s="10">
        <v>1976177</v>
      </c>
    </row>
    <row r="22" spans="1:15" ht="12.75" customHeight="1">
      <c r="A22" s="6">
        <v>1999</v>
      </c>
      <c r="B22" s="10">
        <v>179354.3</v>
      </c>
      <c r="C22" s="10">
        <v>71836.100000000006</v>
      </c>
      <c r="D22" s="10">
        <v>269440.7</v>
      </c>
      <c r="E22" s="10">
        <v>401666</v>
      </c>
      <c r="F22" s="10">
        <v>38096</v>
      </c>
      <c r="G22" s="10">
        <v>397854</v>
      </c>
      <c r="H22" s="10">
        <v>431915.7</v>
      </c>
      <c r="I22" s="10">
        <v>287225.59999999998</v>
      </c>
      <c r="J22" s="10">
        <v>115473.8</v>
      </c>
      <c r="K22" s="10">
        <v>428853.4</v>
      </c>
      <c r="L22" s="10">
        <v>133902</v>
      </c>
      <c r="M22" s="10">
        <v>809200</v>
      </c>
      <c r="N22" s="10">
        <v>257522.9</v>
      </c>
      <c r="O22" s="10">
        <v>2030420.8</v>
      </c>
    </row>
    <row r="23" spans="1:15" ht="12.75" customHeight="1">
      <c r="A23" s="6">
        <v>2000</v>
      </c>
      <c r="B23" s="10">
        <v>182438.3</v>
      </c>
      <c r="C23" s="10">
        <v>73983.5</v>
      </c>
      <c r="D23" s="10">
        <v>278701.40000000002</v>
      </c>
      <c r="E23" s="10">
        <v>413443</v>
      </c>
      <c r="F23" s="10">
        <v>38579</v>
      </c>
      <c r="G23" s="10">
        <v>405131</v>
      </c>
      <c r="H23" s="10">
        <v>437786.4</v>
      </c>
      <c r="I23" s="10">
        <v>296139.40000000002</v>
      </c>
      <c r="J23" s="10">
        <v>119547.3</v>
      </c>
      <c r="K23" s="10">
        <v>437707.4</v>
      </c>
      <c r="L23" s="10">
        <v>139764</v>
      </c>
      <c r="M23" s="10">
        <v>801860</v>
      </c>
      <c r="N23" s="10">
        <v>265724.59999999998</v>
      </c>
      <c r="O23" s="10">
        <v>2061655.5</v>
      </c>
    </row>
    <row r="24" spans="1:15" ht="12.75" customHeight="1">
      <c r="A24" s="6">
        <v>2001</v>
      </c>
      <c r="B24" s="10">
        <v>188070.8</v>
      </c>
      <c r="C24" s="10">
        <v>74727</v>
      </c>
      <c r="D24" s="10">
        <v>288190.3</v>
      </c>
      <c r="E24" s="10">
        <v>421313</v>
      </c>
      <c r="F24" s="10">
        <v>39452</v>
      </c>
      <c r="G24" s="10">
        <v>409497</v>
      </c>
      <c r="H24" s="10">
        <v>440055.7</v>
      </c>
      <c r="I24" s="10">
        <v>308667.09999999998</v>
      </c>
      <c r="J24" s="10">
        <v>124787.6</v>
      </c>
      <c r="K24" s="10">
        <v>455656</v>
      </c>
      <c r="L24" s="10">
        <v>145082</v>
      </c>
      <c r="M24" s="10">
        <v>803238</v>
      </c>
      <c r="N24" s="10">
        <v>276414.5</v>
      </c>
      <c r="O24" s="10">
        <v>2134599.4</v>
      </c>
    </row>
    <row r="25" spans="1:15" ht="12.75" customHeight="1">
      <c r="A25" s="6">
        <v>2002</v>
      </c>
      <c r="B25" s="10">
        <v>193687.4</v>
      </c>
      <c r="C25" s="10">
        <v>76706.399999999994</v>
      </c>
      <c r="D25" s="10">
        <v>294711.09999999998</v>
      </c>
      <c r="E25" s="10">
        <v>430290</v>
      </c>
      <c r="F25" s="10">
        <v>40416</v>
      </c>
      <c r="G25" s="10">
        <v>416943</v>
      </c>
      <c r="H25" s="10">
        <v>445334.4</v>
      </c>
      <c r="I25" s="10">
        <v>312262.09999999998</v>
      </c>
      <c r="J25" s="10">
        <v>130291.5</v>
      </c>
      <c r="K25" s="10">
        <v>468727.8</v>
      </c>
      <c r="L25" s="10">
        <v>150732</v>
      </c>
      <c r="M25" s="10">
        <v>820100</v>
      </c>
      <c r="N25" s="10">
        <v>287310.8</v>
      </c>
      <c r="O25" s="10">
        <v>2217159.2000000002</v>
      </c>
    </row>
    <row r="26" spans="1:15" ht="12.75" customHeight="1">
      <c r="A26" s="6">
        <v>2003</v>
      </c>
      <c r="B26" s="10">
        <v>201787.5</v>
      </c>
      <c r="C26" s="10">
        <v>77801.8</v>
      </c>
      <c r="D26" s="10">
        <v>303195.5</v>
      </c>
      <c r="E26" s="10">
        <v>431334</v>
      </c>
      <c r="F26" s="10">
        <v>40941</v>
      </c>
      <c r="G26" s="10">
        <v>425026</v>
      </c>
      <c r="H26" s="10">
        <v>447751.8</v>
      </c>
      <c r="I26" s="10">
        <v>316456.3</v>
      </c>
      <c r="J26" s="10">
        <v>134188.20000000001</v>
      </c>
      <c r="K26" s="10">
        <v>474827.3</v>
      </c>
      <c r="L26" s="10">
        <v>158155</v>
      </c>
      <c r="M26" s="10">
        <v>825601</v>
      </c>
      <c r="N26" s="10">
        <v>299262.90000000002</v>
      </c>
      <c r="O26" s="10">
        <v>2257046.7000000002</v>
      </c>
    </row>
    <row r="27" spans="1:15" ht="12.75" customHeight="1">
      <c r="A27" s="6">
        <v>2004</v>
      </c>
      <c r="B27" s="10">
        <v>208168.4</v>
      </c>
      <c r="C27" s="10">
        <v>79045</v>
      </c>
      <c r="D27" s="10">
        <v>308882.8</v>
      </c>
      <c r="E27" s="10">
        <v>437911</v>
      </c>
      <c r="F27" s="10">
        <v>41536</v>
      </c>
      <c r="G27" s="10">
        <v>434391</v>
      </c>
      <c r="H27" s="10">
        <v>444199.7</v>
      </c>
      <c r="I27" s="10">
        <v>319502.3</v>
      </c>
      <c r="J27" s="10">
        <v>133651</v>
      </c>
      <c r="K27" s="10">
        <v>481082.5</v>
      </c>
      <c r="L27" s="10">
        <v>168184</v>
      </c>
      <c r="M27" s="10">
        <v>823703</v>
      </c>
      <c r="N27" s="10">
        <v>309148.3</v>
      </c>
      <c r="O27" s="10">
        <v>2291981.5</v>
      </c>
    </row>
    <row r="28" spans="1:15" ht="12.75" customHeight="1">
      <c r="A28" s="6">
        <v>2005</v>
      </c>
      <c r="B28" s="10">
        <v>214610.6</v>
      </c>
      <c r="C28" s="10">
        <v>79563.199999999997</v>
      </c>
      <c r="D28" s="10">
        <v>312167.5</v>
      </c>
      <c r="E28" s="10">
        <v>443192</v>
      </c>
      <c r="F28" s="10">
        <v>42342</v>
      </c>
      <c r="G28" s="10">
        <v>439923</v>
      </c>
      <c r="H28" s="10">
        <v>446370.4</v>
      </c>
      <c r="I28" s="10">
        <v>321548.2</v>
      </c>
      <c r="J28" s="10">
        <v>135816.20000000001</v>
      </c>
      <c r="K28" s="10">
        <v>489997.3</v>
      </c>
      <c r="L28" s="10">
        <v>177658</v>
      </c>
      <c r="M28" s="10">
        <v>826766</v>
      </c>
      <c r="N28" s="10">
        <v>316138.7</v>
      </c>
      <c r="O28" s="10">
        <v>2310314.9</v>
      </c>
    </row>
    <row r="29" spans="1:15" ht="12.75" customHeight="1">
      <c r="A29" s="6">
        <v>2006</v>
      </c>
      <c r="B29" s="10">
        <v>221412.9</v>
      </c>
      <c r="C29" s="10">
        <v>80327.899999999994</v>
      </c>
      <c r="D29" s="10">
        <v>320756.8</v>
      </c>
      <c r="E29" s="10">
        <v>454445</v>
      </c>
      <c r="F29" s="10">
        <v>42816</v>
      </c>
      <c r="G29" s="10">
        <v>445859</v>
      </c>
      <c r="H29" s="10">
        <v>450662.40000000002</v>
      </c>
      <c r="I29" s="10">
        <v>320338.59999999998</v>
      </c>
      <c r="J29" s="10">
        <v>148503.9</v>
      </c>
      <c r="K29" s="10">
        <v>499484.7</v>
      </c>
      <c r="L29" s="10">
        <v>186487</v>
      </c>
      <c r="M29" s="10">
        <v>840090</v>
      </c>
      <c r="N29" s="10">
        <v>323029.40000000002</v>
      </c>
      <c r="O29" s="10">
        <v>2335755.2999999998</v>
      </c>
    </row>
    <row r="30" spans="1:15" ht="12.75" customHeight="1">
      <c r="A30" s="6">
        <v>2007</v>
      </c>
      <c r="B30" s="10">
        <v>228511.1</v>
      </c>
      <c r="C30" s="10">
        <v>81862.100000000006</v>
      </c>
      <c r="D30" s="10">
        <v>328377.3</v>
      </c>
      <c r="E30" s="10">
        <v>459900</v>
      </c>
      <c r="F30" s="10">
        <v>43373</v>
      </c>
      <c r="G30" s="10">
        <v>453934</v>
      </c>
      <c r="H30" s="10">
        <v>457273.1</v>
      </c>
      <c r="I30" s="10">
        <v>321472.40000000002</v>
      </c>
      <c r="J30" s="10">
        <v>153113.79999999999</v>
      </c>
      <c r="K30" s="10">
        <v>509677.9</v>
      </c>
      <c r="L30" s="10">
        <v>198010</v>
      </c>
      <c r="M30" s="10">
        <v>844303</v>
      </c>
      <c r="N30" s="10">
        <v>326666.2</v>
      </c>
      <c r="O30" s="10">
        <v>2368361.9</v>
      </c>
    </row>
    <row r="31" spans="1:15" ht="12.75" customHeight="1">
      <c r="A31" s="6">
        <v>2008</v>
      </c>
      <c r="B31" s="10">
        <v>238338.9</v>
      </c>
      <c r="C31" s="10">
        <v>84188.7</v>
      </c>
      <c r="D31" s="10">
        <v>340726</v>
      </c>
      <c r="E31" s="10">
        <v>474845</v>
      </c>
      <c r="F31" s="10">
        <v>44064</v>
      </c>
      <c r="G31" s="10">
        <v>459125</v>
      </c>
      <c r="H31" s="10">
        <v>472763.9</v>
      </c>
      <c r="I31" s="10">
        <v>324582.3</v>
      </c>
      <c r="J31" s="10">
        <v>158175.4</v>
      </c>
      <c r="K31" s="10">
        <v>522002.2</v>
      </c>
      <c r="L31" s="10">
        <v>209745</v>
      </c>
      <c r="M31" s="10">
        <v>855582</v>
      </c>
      <c r="N31" s="10">
        <v>333702.40000000002</v>
      </c>
      <c r="O31" s="10">
        <v>2428353.6</v>
      </c>
    </row>
    <row r="32" spans="1:15" ht="12.75" customHeight="1">
      <c r="A32" s="6">
        <v>2009</v>
      </c>
      <c r="B32" s="10">
        <v>242740.5</v>
      </c>
      <c r="C32" s="10">
        <v>85146.5</v>
      </c>
      <c r="D32" s="10">
        <v>349913.2</v>
      </c>
      <c r="E32" s="10">
        <v>489312</v>
      </c>
      <c r="F32" s="10">
        <v>44752</v>
      </c>
      <c r="G32" s="10">
        <v>470198</v>
      </c>
      <c r="H32" s="10">
        <v>487021.3</v>
      </c>
      <c r="I32" s="10">
        <v>325792.7</v>
      </c>
      <c r="J32" s="10">
        <v>165540.70000000001</v>
      </c>
      <c r="K32" s="10">
        <v>543515</v>
      </c>
      <c r="L32" s="10">
        <v>218415</v>
      </c>
      <c r="M32" s="10">
        <v>874876</v>
      </c>
      <c r="N32" s="10">
        <v>337668.2</v>
      </c>
      <c r="O32" s="10">
        <v>2519320.7999999998</v>
      </c>
    </row>
    <row r="33" spans="1:15" ht="12.75" customHeight="1">
      <c r="A33" s="6">
        <v>2010</v>
      </c>
      <c r="B33" s="10">
        <v>251080</v>
      </c>
      <c r="C33" s="10">
        <v>85999</v>
      </c>
      <c r="D33" s="10">
        <v>357791</v>
      </c>
      <c r="E33" s="10">
        <v>495575</v>
      </c>
      <c r="F33" s="10">
        <v>44700</v>
      </c>
      <c r="G33" s="10">
        <v>476183</v>
      </c>
      <c r="H33" s="10">
        <v>493336</v>
      </c>
      <c r="I33" s="10">
        <v>327648</v>
      </c>
      <c r="J33" s="10">
        <v>167232</v>
      </c>
      <c r="K33" s="10">
        <v>555335</v>
      </c>
      <c r="L33" s="10">
        <v>221715</v>
      </c>
      <c r="M33" s="10">
        <v>886372</v>
      </c>
      <c r="N33" s="10">
        <v>338367</v>
      </c>
      <c r="O33" s="10">
        <v>2522209</v>
      </c>
    </row>
    <row r="34" spans="1:15" ht="12.75" customHeight="1">
      <c r="A34" s="6">
        <v>2011</v>
      </c>
      <c r="B34" s="10">
        <v>260974.7</v>
      </c>
      <c r="C34" s="10">
        <v>87093.5</v>
      </c>
      <c r="D34" s="10">
        <v>362480.3</v>
      </c>
      <c r="E34" s="10">
        <v>488574</v>
      </c>
      <c r="F34" s="10">
        <v>44644</v>
      </c>
      <c r="G34" s="10">
        <v>481111</v>
      </c>
      <c r="H34" s="10">
        <v>497973.4</v>
      </c>
      <c r="I34" s="10">
        <v>321693.8</v>
      </c>
      <c r="J34" s="10">
        <v>166818</v>
      </c>
      <c r="K34" s="10">
        <v>560746.4</v>
      </c>
      <c r="L34" s="10">
        <v>221072</v>
      </c>
      <c r="M34" s="10">
        <v>893695</v>
      </c>
      <c r="N34" s="10">
        <v>338635.2</v>
      </c>
      <c r="O34" s="10">
        <v>2455279.7999999998</v>
      </c>
    </row>
    <row r="35" spans="1:15" ht="12.75" customHeight="1">
      <c r="A35" s="6">
        <v>2012</v>
      </c>
      <c r="B35" s="10">
        <v>262663.7</v>
      </c>
      <c r="C35" s="10">
        <v>88429.1</v>
      </c>
      <c r="D35" s="10">
        <v>365007.1</v>
      </c>
      <c r="E35" s="10">
        <v>488557</v>
      </c>
      <c r="F35" s="10">
        <v>44867</v>
      </c>
      <c r="G35" s="10">
        <v>488850</v>
      </c>
      <c r="H35" s="10">
        <v>504238.7</v>
      </c>
      <c r="I35" s="10">
        <v>317258.5</v>
      </c>
      <c r="J35" s="10">
        <v>164628.5</v>
      </c>
      <c r="K35" s="10">
        <v>569474.9</v>
      </c>
      <c r="L35" s="10">
        <v>211080</v>
      </c>
      <c r="M35" s="10">
        <v>903597</v>
      </c>
      <c r="N35" s="10">
        <v>344883.9</v>
      </c>
      <c r="O35" s="10">
        <v>2433696.7999999998</v>
      </c>
    </row>
    <row r="36" spans="1:15" ht="12.75" customHeight="1">
      <c r="A36" s="6">
        <v>2013</v>
      </c>
      <c r="B36" s="10">
        <v>266461.2</v>
      </c>
      <c r="C36" s="10">
        <v>88369</v>
      </c>
      <c r="D36" s="10">
        <v>366126.2</v>
      </c>
      <c r="E36" s="10">
        <v>485277</v>
      </c>
      <c r="F36" s="10">
        <v>45364</v>
      </c>
      <c r="G36" s="10">
        <v>497035</v>
      </c>
      <c r="H36" s="10">
        <v>508136.1</v>
      </c>
      <c r="I36" s="10">
        <v>316438.7</v>
      </c>
      <c r="J36" s="10">
        <v>164850.4</v>
      </c>
      <c r="K36" s="10">
        <v>575038.4</v>
      </c>
      <c r="L36" s="10">
        <v>205165</v>
      </c>
      <c r="M36" s="10">
        <v>915258</v>
      </c>
      <c r="N36" s="10">
        <v>346556.7</v>
      </c>
      <c r="O36" s="10">
        <v>2373095.4</v>
      </c>
    </row>
    <row r="37" spans="1:15" ht="12.75" customHeight="1">
      <c r="A37" s="6">
        <v>2014</v>
      </c>
      <c r="B37" s="10">
        <v>269826</v>
      </c>
      <c r="C37" s="10">
        <v>88883.5</v>
      </c>
      <c r="D37" s="10">
        <v>367304.7</v>
      </c>
      <c r="E37" s="10">
        <v>486279</v>
      </c>
      <c r="F37" s="10">
        <v>45240</v>
      </c>
      <c r="G37" s="10">
        <v>504636</v>
      </c>
      <c r="H37" s="10">
        <v>516818.8</v>
      </c>
      <c r="I37" s="10">
        <v>314363.8</v>
      </c>
      <c r="J37" s="10">
        <v>165266.1</v>
      </c>
      <c r="K37" s="10">
        <v>591872.1</v>
      </c>
      <c r="L37" s="10">
        <v>205121</v>
      </c>
      <c r="M37" s="10">
        <v>927507</v>
      </c>
      <c r="N37" s="10">
        <v>353032.7</v>
      </c>
      <c r="O37" s="10">
        <v>2362373</v>
      </c>
    </row>
    <row r="39" spans="1:15" ht="13.15" customHeight="1">
      <c r="A39" s="6" t="s">
        <v>535</v>
      </c>
    </row>
    <row r="40" spans="1:15">
      <c r="A40" s="6" t="s">
        <v>527</v>
      </c>
    </row>
    <row r="46" spans="1:15">
      <c r="A46" s="29"/>
    </row>
    <row r="47" spans="1:15">
      <c r="A47" s="29"/>
    </row>
    <row r="48" spans="1:15">
      <c r="A48" s="29"/>
    </row>
    <row r="49" spans="1:1">
      <c r="A49" s="29"/>
    </row>
    <row r="50" spans="1:1">
      <c r="A50" s="29"/>
    </row>
    <row r="51" spans="1:1">
      <c r="A51" s="29"/>
    </row>
    <row r="52" spans="1:1">
      <c r="A52" s="29"/>
    </row>
    <row r="53" spans="1:1">
      <c r="A53" s="29"/>
    </row>
    <row r="54" spans="1:1">
      <c r="A54" s="29"/>
    </row>
    <row r="55" spans="1:1">
      <c r="A55" s="29"/>
    </row>
    <row r="56" spans="1:1">
      <c r="A56" s="29"/>
    </row>
  </sheetData>
  <phoneticPr fontId="0" type="noConversion"/>
  <pageMargins left="0.75" right="0.75" top="1" bottom="1" header="0.5" footer="0.5"/>
  <pageSetup scale="81" orientation="landscape" r:id="rId1"/>
  <headerFooter alignWithMargins="0"/>
</worksheet>
</file>

<file path=xl/worksheets/sheet22.xml><?xml version="1.0" encoding="utf-8"?>
<worksheet xmlns="http://schemas.openxmlformats.org/spreadsheetml/2006/main" xmlns:r="http://schemas.openxmlformats.org/officeDocument/2006/relationships">
  <sheetPr codeName="Sheet22">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B37" sqref="B37"/>
    </sheetView>
  </sheetViews>
  <sheetFormatPr defaultColWidth="3.85546875" defaultRowHeight="12.75" customHeight="1"/>
  <cols>
    <col min="1" max="1" width="5" style="6" customWidth="1"/>
    <col min="2" max="2" width="8.85546875" style="8" customWidth="1"/>
    <col min="3" max="3" width="7.7109375" style="8" customWidth="1"/>
    <col min="4" max="4" width="9.28515625" style="8" customWidth="1"/>
    <col min="5" max="5" width="7.85546875" style="8" customWidth="1"/>
    <col min="6" max="6" width="9.140625" style="8" customWidth="1"/>
    <col min="7" max="7" width="9.7109375" style="8" customWidth="1"/>
    <col min="8" max="8" width="9" style="8" customWidth="1"/>
    <col min="9" max="9" width="10.28515625" style="8" customWidth="1"/>
    <col min="10" max="10" width="8.28515625" style="8" customWidth="1"/>
    <col min="11" max="11" width="9.28515625" style="8" customWidth="1"/>
    <col min="12" max="12" width="9.140625" style="8" customWidth="1"/>
    <col min="13" max="13" width="8.5703125" style="8" customWidth="1"/>
    <col min="14" max="14" width="9.28515625" style="8" customWidth="1"/>
    <col min="15" max="15" width="8.85546875" style="8" customWidth="1"/>
    <col min="16" max="16" width="3.85546875" style="8"/>
    <col min="17" max="25" width="7.42578125" style="8" customWidth="1"/>
    <col min="26" max="16384" width="3.85546875" style="8"/>
  </cols>
  <sheetData>
    <row r="1" spans="1:15" ht="12.75" customHeight="1">
      <c r="A1" s="6" t="s">
        <v>551</v>
      </c>
    </row>
    <row r="2" spans="1:15" ht="29.25" customHeight="1">
      <c r="A2" s="6" t="s">
        <v>225</v>
      </c>
      <c r="B2" s="8" t="s">
        <v>226</v>
      </c>
      <c r="C2" s="8" t="s">
        <v>227</v>
      </c>
      <c r="D2" s="8" t="s">
        <v>106</v>
      </c>
      <c r="E2" s="8" t="s">
        <v>229</v>
      </c>
      <c r="F2" s="8" t="s">
        <v>118</v>
      </c>
      <c r="G2" s="8" t="s">
        <v>119</v>
      </c>
      <c r="H2" s="8" t="s">
        <v>120</v>
      </c>
      <c r="I2" s="8" t="s">
        <v>233</v>
      </c>
      <c r="J2" s="8" t="s">
        <v>234</v>
      </c>
      <c r="K2" s="8" t="s">
        <v>123</v>
      </c>
      <c r="L2" s="8" t="s">
        <v>124</v>
      </c>
      <c r="M2" s="8" t="s">
        <v>125</v>
      </c>
      <c r="N2" s="8" t="s">
        <v>126</v>
      </c>
      <c r="O2" s="8" t="s">
        <v>107</v>
      </c>
    </row>
    <row r="3" spans="1:15" ht="12.75" customHeight="1">
      <c r="A3" s="6">
        <v>1980</v>
      </c>
      <c r="B3" s="18">
        <f>'A5-109'!B3*'A5-110'!B3/100</f>
        <v>-109.61438821355659</v>
      </c>
      <c r="C3" s="18">
        <f>'A5-109'!C3*'A5-110'!C3/100</f>
        <v>1905.0087174857026</v>
      </c>
      <c r="D3" s="18">
        <f>'A5-109'!D3*'A5-110'!D3/100</f>
        <v>-254.66053025052406</v>
      </c>
      <c r="E3" s="18">
        <f>'A5-109'!E3*'A5-110'!E3/100</f>
        <v>260.00958463296126</v>
      </c>
      <c r="F3" s="18">
        <f>'A5-109'!F3*'A5-110'!F3/100</f>
        <v>-561.21977302730886</v>
      </c>
      <c r="G3" s="18">
        <f>'A5-109'!G3*'A5-110'!G3/100</f>
        <v>347.55685502750254</v>
      </c>
      <c r="H3" s="18">
        <f>'A5-109'!H3*'A5-110'!H3/100</f>
        <v>401.14036636555784</v>
      </c>
      <c r="I3" s="18">
        <f>'A5-109'!I3*'A5-110'!I3/100</f>
        <v>1100.4413699430793</v>
      </c>
      <c r="J3" s="18">
        <f>'A5-109'!J3*'A5-110'!J3/100</f>
        <v>3020.9053952034801</v>
      </c>
      <c r="K3" s="18">
        <f>'A5-109'!K3*'A5-110'!K3/100</f>
        <v>636.47353797946198</v>
      </c>
      <c r="L3" s="18">
        <f>'A5-109'!L3*'A5-110'!L3/100</f>
        <v>1012.1854886590939</v>
      </c>
      <c r="M3" s="18">
        <f>'A5-109'!M3*'A5-110'!M3/100</f>
        <v>243.68841348026896</v>
      </c>
      <c r="N3" s="18">
        <f>'A5-109'!N3*'A5-110'!N3/100</f>
        <v>-164.48773599042349</v>
      </c>
      <c r="O3" s="18">
        <f>'A5-109'!O3*'A5-110'!O3/100</f>
        <v>0</v>
      </c>
    </row>
    <row r="4" spans="1:15" ht="12.75" customHeight="1">
      <c r="A4" s="6">
        <v>1981</v>
      </c>
      <c r="B4" s="18">
        <f>'A5-109'!B4*'A5-110'!B4/100</f>
        <v>-13.231583302927246</v>
      </c>
      <c r="C4" s="18">
        <f>'A5-109'!C4*'A5-110'!C4/100</f>
        <v>2053.0878464036728</v>
      </c>
      <c r="D4" s="18">
        <f>'A5-109'!D4*'A5-110'!D4/100</f>
        <v>-302.44158636277376</v>
      </c>
      <c r="E4" s="18">
        <f>'A5-109'!E4*'A5-110'!E4/100</f>
        <v>368.39913975178058</v>
      </c>
      <c r="F4" s="18">
        <f>'A5-109'!F4*'A5-110'!F4/100</f>
        <v>-608.85412498791209</v>
      </c>
      <c r="G4" s="18">
        <f>'A5-109'!G4*'A5-110'!G4/100</f>
        <v>497.44359525263258</v>
      </c>
      <c r="H4" s="18">
        <f>'A5-109'!H4*'A5-110'!H4/100</f>
        <v>488.98637632912136</v>
      </c>
      <c r="I4" s="18">
        <f>'A5-109'!I4*'A5-110'!I4/100</f>
        <v>1126.9261503430491</v>
      </c>
      <c r="J4" s="18">
        <f>'A5-109'!J4*'A5-110'!J4/100</f>
        <v>2772.4408088259606</v>
      </c>
      <c r="K4" s="18">
        <f>'A5-109'!K4*'A5-110'!K4/100</f>
        <v>638.00163299251119</v>
      </c>
      <c r="L4" s="18">
        <f>'A5-109'!L4*'A5-110'!L4/100</f>
        <v>1183.9321012096923</v>
      </c>
      <c r="M4" s="18">
        <f>'A5-109'!M4*'A5-110'!M4/100</f>
        <v>265.16946728858682</v>
      </c>
      <c r="N4" s="18">
        <f>'A5-109'!N4*'A5-110'!N4/100</f>
        <v>77.59264538513699</v>
      </c>
      <c r="O4" s="18">
        <f>'A5-109'!O4*'A5-110'!O4/100</f>
        <v>0.53488646653720318</v>
      </c>
    </row>
    <row r="5" spans="1:15" ht="12.75" customHeight="1">
      <c r="A5" s="6">
        <v>1982</v>
      </c>
      <c r="B5" s="18">
        <f>'A5-109'!B5*'A5-110'!B5/100</f>
        <v>148.68144756533979</v>
      </c>
      <c r="C5" s="18">
        <f>'A5-109'!C5*'A5-110'!C5/100</f>
        <v>2121.8758862876471</v>
      </c>
      <c r="D5" s="18">
        <f>'A5-109'!D5*'A5-110'!D5/100</f>
        <v>-87.889604639688073</v>
      </c>
      <c r="E5" s="18">
        <f>'A5-109'!E5*'A5-110'!E5/100</f>
        <v>311.02472394602779</v>
      </c>
      <c r="F5" s="18">
        <f>'A5-109'!F5*'A5-110'!F5/100</f>
        <v>-623.57646333191053</v>
      </c>
      <c r="G5" s="18">
        <f>'A5-109'!G5*'A5-110'!G5/100</f>
        <v>903.40373824029336</v>
      </c>
      <c r="H5" s="18">
        <f>'A5-109'!H5*'A5-110'!H5/100</f>
        <v>549.20161666576473</v>
      </c>
      <c r="I5" s="18">
        <f>'A5-109'!I5*'A5-110'!I5/100</f>
        <v>1060.1308075408426</v>
      </c>
      <c r="J5" s="18">
        <f>'A5-109'!J5*'A5-110'!J5/100</f>
        <v>2786.0023347014412</v>
      </c>
      <c r="K5" s="18">
        <f>'A5-109'!K5*'A5-110'!K5/100</f>
        <v>623.70304305168713</v>
      </c>
      <c r="L5" s="18">
        <f>'A5-109'!L5*'A5-110'!L5/100</f>
        <v>1248.1819216242595</v>
      </c>
      <c r="M5" s="18">
        <f>'A5-109'!M5*'A5-110'!M5/100</f>
        <v>172.14263520156462</v>
      </c>
      <c r="N5" s="18">
        <f>'A5-109'!N5*'A5-110'!N5/100</f>
        <v>22.811885765926892</v>
      </c>
      <c r="O5" s="18">
        <f>'A5-109'!O5*'A5-110'!O5/100</f>
        <v>-33.663315174185975</v>
      </c>
    </row>
    <row r="6" spans="1:15" ht="12.75" customHeight="1">
      <c r="A6" s="6">
        <v>1983</v>
      </c>
      <c r="B6" s="18">
        <f>'A5-109'!B6*'A5-110'!B6/100</f>
        <v>247.80933280481176</v>
      </c>
      <c r="C6" s="18">
        <f>'A5-109'!C6*'A5-110'!C6/100</f>
        <v>2137.8251756542081</v>
      </c>
      <c r="D6" s="18">
        <f>'A5-109'!D6*'A5-110'!D6/100</f>
        <v>-107.89799608192747</v>
      </c>
      <c r="E6" s="18">
        <f>'A5-109'!E6*'A5-110'!E6/100</f>
        <v>288.10394773317216</v>
      </c>
      <c r="F6" s="18">
        <f>'A5-109'!F6*'A5-110'!F6/100</f>
        <v>-596.24577994725303</v>
      </c>
      <c r="G6" s="18">
        <f>'A5-109'!G6*'A5-110'!G6/100</f>
        <v>1043.2201186370476</v>
      </c>
      <c r="H6" s="18">
        <f>'A5-109'!H6*'A5-110'!H6/100</f>
        <v>665.82638761877604</v>
      </c>
      <c r="I6" s="18">
        <f>'A5-109'!I6*'A5-110'!I6/100</f>
        <v>1053.8999090564287</v>
      </c>
      <c r="J6" s="18">
        <f>'A5-109'!J6*'A5-110'!J6/100</f>
        <v>2821.8244527088386</v>
      </c>
      <c r="K6" s="18">
        <f>'A5-109'!K6*'A5-110'!K6/100</f>
        <v>607.84980928334153</v>
      </c>
      <c r="L6" s="18">
        <f>'A5-109'!L6*'A5-110'!L6/100</f>
        <v>1371.7918319204875</v>
      </c>
      <c r="M6" s="18">
        <f>'A5-109'!M6*'A5-110'!M6/100</f>
        <v>107.96685256028941</v>
      </c>
      <c r="N6" s="18">
        <f>'A5-109'!N6*'A5-110'!N6/100</f>
        <v>94.637365362351886</v>
      </c>
      <c r="O6" s="18">
        <f>'A5-109'!O6*'A5-110'!O6/100</f>
        <v>-211.51846082326136</v>
      </c>
    </row>
    <row r="7" spans="1:15" ht="12.75" customHeight="1">
      <c r="A7" s="6">
        <v>1984</v>
      </c>
      <c r="B7" s="18">
        <f>'A5-109'!B7*'A5-110'!B7/100</f>
        <v>145.15968265006819</v>
      </c>
      <c r="C7" s="18">
        <f>'A5-109'!C7*'A5-110'!C7/100</f>
        <v>1955.0647942061219</v>
      </c>
      <c r="D7" s="18">
        <f>'A5-109'!D7*'A5-110'!D7/100</f>
        <v>-233.76936063593018</v>
      </c>
      <c r="E7" s="18">
        <f>'A5-109'!E7*'A5-110'!E7/100</f>
        <v>200.00043790606563</v>
      </c>
      <c r="F7" s="18">
        <f>'A5-109'!F7*'A5-110'!F7/100</f>
        <v>-573.75199039642769</v>
      </c>
      <c r="G7" s="18">
        <f>'A5-109'!G7*'A5-110'!G7/100</f>
        <v>1023.6942484743799</v>
      </c>
      <c r="H7" s="18">
        <f>'A5-109'!H7*'A5-110'!H7/100</f>
        <v>799.72156831737072</v>
      </c>
      <c r="I7" s="18">
        <f>'A5-109'!I7*'A5-110'!I7/100</f>
        <v>1156.3455625832266</v>
      </c>
      <c r="J7" s="18">
        <f>'A5-109'!J7*'A5-110'!J7/100</f>
        <v>2894.8608904080284</v>
      </c>
      <c r="K7" s="18">
        <f>'A5-109'!K7*'A5-110'!K7/100</f>
        <v>659.4172381382258</v>
      </c>
      <c r="L7" s="18">
        <f>'A5-109'!L7*'A5-110'!L7/100</f>
        <v>1626.0404939744749</v>
      </c>
      <c r="M7" s="18">
        <f>'A5-109'!M7*'A5-110'!M7/100</f>
        <v>84.944887072321393</v>
      </c>
      <c r="N7" s="18">
        <f>'A5-109'!N7*'A5-110'!N7/100</f>
        <v>36.294757092356221</v>
      </c>
      <c r="O7" s="18">
        <f>'A5-109'!O7*'A5-110'!O7/100</f>
        <v>-473.14860031088318</v>
      </c>
    </row>
    <row r="8" spans="1:15" ht="12.75" customHeight="1">
      <c r="A8" s="6">
        <v>1985</v>
      </c>
      <c r="B8" s="18">
        <f>'A5-109'!B8*'A5-110'!B8/100</f>
        <v>128.99115212278775</v>
      </c>
      <c r="C8" s="18">
        <f>'A5-109'!C8*'A5-110'!C8/100</f>
        <v>1886.1462567152389</v>
      </c>
      <c r="D8" s="18">
        <f>'A5-109'!D8*'A5-110'!D8/100</f>
        <v>-382.74240259110411</v>
      </c>
      <c r="E8" s="18">
        <f>'A5-109'!E8*'A5-110'!E8/100</f>
        <v>197.11413635209738</v>
      </c>
      <c r="F8" s="18">
        <f>'A5-109'!F8*'A5-110'!F8/100</f>
        <v>-619.66818504751973</v>
      </c>
      <c r="G8" s="18">
        <f>'A5-109'!G8*'A5-110'!G8/100</f>
        <v>1211.8136285216997</v>
      </c>
      <c r="H8" s="18">
        <f>'A5-109'!H8*'A5-110'!H8/100</f>
        <v>856.85900559126003</v>
      </c>
      <c r="I8" s="18">
        <f>'A5-109'!I8*'A5-110'!I8/100</f>
        <v>1171.331970169028</v>
      </c>
      <c r="J8" s="18">
        <f>'A5-109'!J8*'A5-110'!J8/100</f>
        <v>3006.5074149578641</v>
      </c>
      <c r="K8" s="18">
        <f>'A5-109'!K8*'A5-110'!K8/100</f>
        <v>579.7665009084825</v>
      </c>
      <c r="L8" s="18">
        <f>'A5-109'!L8*'A5-110'!L8/100</f>
        <v>1700.7141639907588</v>
      </c>
      <c r="M8" s="18">
        <f>'A5-109'!M8*'A5-110'!M8/100</f>
        <v>24.818590403000755</v>
      </c>
      <c r="N8" s="18">
        <f>'A5-109'!N8*'A5-110'!N8/100</f>
        <v>-148.6739243943083</v>
      </c>
      <c r="O8" s="18">
        <f>'A5-109'!O8*'A5-110'!O8/100</f>
        <v>-571.59948218531918</v>
      </c>
    </row>
    <row r="9" spans="1:15" ht="12.75" customHeight="1">
      <c r="A9" s="6">
        <v>1986</v>
      </c>
      <c r="B9" s="18">
        <f>'A5-109'!B9*'A5-110'!B9/100</f>
        <v>-126.21603303033272</v>
      </c>
      <c r="C9" s="18">
        <f>'A5-109'!C9*'A5-110'!C9/100</f>
        <v>2087.4294518592974</v>
      </c>
      <c r="D9" s="18">
        <f>'A5-109'!D9*'A5-110'!D9/100</f>
        <v>-488.06719761478962</v>
      </c>
      <c r="E9" s="18">
        <f>'A5-109'!E9*'A5-110'!E9/100</f>
        <v>52.844441801299894</v>
      </c>
      <c r="F9" s="18">
        <f>'A5-109'!F9*'A5-110'!F9/100</f>
        <v>-555.06026893544276</v>
      </c>
      <c r="G9" s="18">
        <f>'A5-109'!G9*'A5-110'!G9/100</f>
        <v>1230.4291576519201</v>
      </c>
      <c r="H9" s="18">
        <f>'A5-109'!H9*'A5-110'!H9/100</f>
        <v>960.9205753028042</v>
      </c>
      <c r="I9" s="18">
        <f>'A5-109'!I9*'A5-110'!I9/100</f>
        <v>1047.4033995668262</v>
      </c>
      <c r="J9" s="18">
        <f>'A5-109'!J9*'A5-110'!J9/100</f>
        <v>3265.7344094992627</v>
      </c>
      <c r="K9" s="18">
        <f>'A5-109'!K9*'A5-110'!K9/100</f>
        <v>472.02831722626746</v>
      </c>
      <c r="L9" s="18">
        <f>'A5-109'!L9*'A5-110'!L9/100</f>
        <v>1724.3813830987078</v>
      </c>
      <c r="M9" s="18">
        <f>'A5-109'!M9*'A5-110'!M9/100</f>
        <v>11.505205281032389</v>
      </c>
      <c r="N9" s="18">
        <f>'A5-109'!N9*'A5-110'!N9/100</f>
        <v>-227.18669869856447</v>
      </c>
      <c r="O9" s="18">
        <f>'A5-109'!O9*'A5-110'!O9/100</f>
        <v>-656.69101931574698</v>
      </c>
    </row>
    <row r="10" spans="1:15" ht="12.75" customHeight="1">
      <c r="A10" s="6">
        <v>1987</v>
      </c>
      <c r="B10" s="18">
        <f>'A5-109'!B10*'A5-110'!B10/100</f>
        <v>-143.65139410898374</v>
      </c>
      <c r="C10" s="18">
        <f>'A5-109'!C10*'A5-110'!C10/100</f>
        <v>2294.8240020772128</v>
      </c>
      <c r="D10" s="18">
        <f>'A5-109'!D10*'A5-110'!D10/100</f>
        <v>-623.90068252530671</v>
      </c>
      <c r="E10" s="18">
        <f>'A5-109'!E10*'A5-110'!E10/100</f>
        <v>270.28070216897549</v>
      </c>
      <c r="F10" s="18">
        <f>'A5-109'!F10*'A5-110'!F10/100</f>
        <v>-574.13075615825255</v>
      </c>
      <c r="G10" s="18">
        <f>'A5-109'!G10*'A5-110'!G10/100</f>
        <v>1214.1783550132197</v>
      </c>
      <c r="H10" s="18">
        <f>'A5-109'!H10*'A5-110'!H10/100</f>
        <v>1098.5641087688848</v>
      </c>
      <c r="I10" s="18">
        <f>'A5-109'!I10*'A5-110'!I10/100</f>
        <v>923.95557718053692</v>
      </c>
      <c r="J10" s="18">
        <f>'A5-109'!J10*'A5-110'!J10/100</f>
        <v>2726.9623483702467</v>
      </c>
      <c r="K10" s="18">
        <f>'A5-109'!K10*'A5-110'!K10/100</f>
        <v>477.49820662940721</v>
      </c>
      <c r="L10" s="18">
        <f>'A5-109'!L10*'A5-110'!L10/100</f>
        <v>1544.7606165690167</v>
      </c>
      <c r="M10" s="18">
        <f>'A5-109'!M10*'A5-110'!M10/100</f>
        <v>-44.392707276029178</v>
      </c>
      <c r="N10" s="18">
        <f>'A5-109'!N10*'A5-110'!N10/100</f>
        <v>-233.98649655004323</v>
      </c>
      <c r="O10" s="18">
        <f>'A5-109'!O10*'A5-110'!O10/100</f>
        <v>-824.04283072310068</v>
      </c>
    </row>
    <row r="11" spans="1:15" ht="12.75" customHeight="1">
      <c r="A11" s="6">
        <v>1988</v>
      </c>
      <c r="B11" s="18">
        <f>'A5-109'!B11*'A5-110'!B11/100</f>
        <v>-267.17496822778702</v>
      </c>
      <c r="C11" s="18">
        <f>'A5-109'!C11*'A5-110'!C11/100</f>
        <v>2563.4149181465136</v>
      </c>
      <c r="D11" s="18">
        <f>'A5-109'!D11*'A5-110'!D11/100</f>
        <v>-719.17460024067987</v>
      </c>
      <c r="E11" s="18">
        <f>'A5-109'!E11*'A5-110'!E11/100</f>
        <v>220.85903567880246</v>
      </c>
      <c r="F11" s="18">
        <f>'A5-109'!F11*'A5-110'!F11/100</f>
        <v>-579.31393432725281</v>
      </c>
      <c r="G11" s="18">
        <f>'A5-109'!G11*'A5-110'!G11/100</f>
        <v>1269.9582801888212</v>
      </c>
      <c r="H11" s="18">
        <f>'A5-109'!H11*'A5-110'!H11/100</f>
        <v>1110.8087732648191</v>
      </c>
      <c r="I11" s="18">
        <f>'A5-109'!I11*'A5-110'!I11/100</f>
        <v>820.17912020706524</v>
      </c>
      <c r="J11" s="18">
        <f>'A5-109'!J11*'A5-110'!J11/100</f>
        <v>2683.7909355299571</v>
      </c>
      <c r="K11" s="18">
        <f>'A5-109'!K11*'A5-110'!K11/100</f>
        <v>477.35851461205027</v>
      </c>
      <c r="L11" s="18">
        <f>'A5-109'!L11*'A5-110'!L11/100</f>
        <v>1479.2610363573986</v>
      </c>
      <c r="M11" s="18">
        <f>'A5-109'!M11*'A5-110'!M11/100</f>
        <v>-159.73987059811051</v>
      </c>
      <c r="N11" s="18">
        <f>'A5-109'!N11*'A5-110'!N11/100</f>
        <v>-535.55087084121817</v>
      </c>
      <c r="O11" s="18">
        <f>'A5-109'!O11*'A5-110'!O11/100</f>
        <v>-975.57253650312384</v>
      </c>
    </row>
    <row r="12" spans="1:15" ht="12.75" customHeight="1">
      <c r="A12" s="6">
        <v>1989</v>
      </c>
      <c r="B12" s="18">
        <f>'A5-109'!B12*'A5-110'!B12/100</f>
        <v>-446.11449336933663</v>
      </c>
      <c r="C12" s="18">
        <f>'A5-109'!C12*'A5-110'!C12/100</f>
        <v>2687.4757332339082</v>
      </c>
      <c r="D12" s="18">
        <f>'A5-109'!D12*'A5-110'!D12/100</f>
        <v>-723.2665704729452</v>
      </c>
      <c r="E12" s="18">
        <f>'A5-109'!E12*'A5-110'!E12/100</f>
        <v>342.39788463718884</v>
      </c>
      <c r="F12" s="18">
        <f>'A5-109'!F12*'A5-110'!F12/100</f>
        <v>-791.0425368222219</v>
      </c>
      <c r="G12" s="18">
        <f>'A5-109'!G12*'A5-110'!G12/100</f>
        <v>1383.0905609300485</v>
      </c>
      <c r="H12" s="18">
        <f>'A5-109'!H12*'A5-110'!H12/100</f>
        <v>1205.6823192513316</v>
      </c>
      <c r="I12" s="18">
        <f>'A5-109'!I12*'A5-110'!I12/100</f>
        <v>1003.8779623296115</v>
      </c>
      <c r="J12" s="18">
        <f>'A5-109'!J12*'A5-110'!J12/100</f>
        <v>2782.4318274744692</v>
      </c>
      <c r="K12" s="18">
        <f>'A5-109'!K12*'A5-110'!K12/100</f>
        <v>613.08296962545103</v>
      </c>
      <c r="L12" s="18">
        <f>'A5-109'!L12*'A5-110'!L12/100</f>
        <v>1498.8691423510018</v>
      </c>
      <c r="M12" s="18">
        <f>'A5-109'!M12*'A5-110'!M12/100</f>
        <v>-191.93083161129027</v>
      </c>
      <c r="N12" s="18">
        <f>'A5-109'!N12*'A5-110'!N12/100</f>
        <v>-623.02496211730443</v>
      </c>
      <c r="O12" s="18">
        <f>'A5-109'!O12*'A5-110'!O12/100</f>
        <v>-1217.863674182415</v>
      </c>
    </row>
    <row r="13" spans="1:15" ht="12.75" customHeight="1">
      <c r="A13" s="6">
        <v>1990</v>
      </c>
      <c r="B13" s="18">
        <f>'A5-109'!B13*'A5-110'!B13/100</f>
        <v>-407.83092095012427</v>
      </c>
      <c r="C13" s="18">
        <f>'A5-109'!C13*'A5-110'!C13/100</f>
        <v>2661.6211808559542</v>
      </c>
      <c r="D13" s="18">
        <f>'A5-109'!D13*'A5-110'!D13/100</f>
        <v>-681.51697253230964</v>
      </c>
      <c r="E13" s="18">
        <f>'A5-109'!E13*'A5-110'!E13/100</f>
        <v>413.78650457568648</v>
      </c>
      <c r="F13" s="18">
        <f>'A5-109'!F13*'A5-110'!F13/100</f>
        <v>-619.10550941555437</v>
      </c>
      <c r="G13" s="18">
        <f>'A5-109'!G13*'A5-110'!G13/100</f>
        <v>1440.6401700736594</v>
      </c>
      <c r="H13" s="18">
        <f>'A5-109'!H13*'A5-110'!H13/100</f>
        <v>1453.8666208321706</v>
      </c>
      <c r="I13" s="18">
        <f>'A5-109'!I13*'A5-110'!I13/100</f>
        <v>981.78115670811201</v>
      </c>
      <c r="J13" s="18">
        <f>'A5-109'!J13*'A5-110'!J13/100</f>
        <v>2703.3222365077327</v>
      </c>
      <c r="K13" s="18">
        <f>'A5-109'!K13*'A5-110'!K13/100</f>
        <v>681.0978665256481</v>
      </c>
      <c r="L13" s="18">
        <f>'A5-109'!L13*'A5-110'!L13/100</f>
        <v>1516.8008819478941</v>
      </c>
      <c r="M13" s="18">
        <f>'A5-109'!M13*'A5-110'!M13/100</f>
        <v>-213.51229344486512</v>
      </c>
      <c r="N13" s="18">
        <f>'A5-109'!N13*'A5-110'!N13/100</f>
        <v>-606.77739407118838</v>
      </c>
      <c r="O13" s="18">
        <f>'A5-109'!O13*'A5-110'!O13/100</f>
        <v>-1217.3813758977374</v>
      </c>
    </row>
    <row r="14" spans="1:15" ht="12.75" customHeight="1">
      <c r="A14" s="6">
        <v>1991</v>
      </c>
      <c r="B14" s="18">
        <f>'A5-109'!B14*'A5-110'!B14/100</f>
        <v>-300.71558343985288</v>
      </c>
      <c r="C14" s="18">
        <f>'A5-109'!C14*'A5-110'!C14/100</f>
        <v>2800.2020905069262</v>
      </c>
      <c r="D14" s="18">
        <f>'A5-109'!D14*'A5-110'!D14/100</f>
        <v>-507.80670049321759</v>
      </c>
      <c r="E14" s="18">
        <f>'A5-109'!E14*'A5-110'!E14/100</f>
        <v>476.05372887936244</v>
      </c>
      <c r="F14" s="18">
        <f>'A5-109'!F14*'A5-110'!F14/100</f>
        <v>-368.53839449146858</v>
      </c>
      <c r="G14" s="18">
        <f>'A5-109'!G14*'A5-110'!G14/100</f>
        <v>1438.4676521277984</v>
      </c>
      <c r="H14" s="18">
        <f>'A5-109'!H14*'A5-110'!H14/100</f>
        <v>1428.7625978986525</v>
      </c>
      <c r="I14" s="18">
        <f>'A5-109'!I14*'A5-110'!I14/100</f>
        <v>1029.8754295399192</v>
      </c>
      <c r="J14" s="18">
        <f>'A5-109'!J14*'A5-110'!J14/100</f>
        <v>2533.7648467153822</v>
      </c>
      <c r="K14" s="18">
        <f>'A5-109'!K14*'A5-110'!K14/100</f>
        <v>779.95779397940828</v>
      </c>
      <c r="L14" s="18">
        <f>'A5-109'!L14*'A5-110'!L14/100</f>
        <v>1501.5502999868227</v>
      </c>
      <c r="M14" s="18">
        <f>'A5-109'!M14*'A5-110'!M14/100</f>
        <v>-104.15955750344348</v>
      </c>
      <c r="N14" s="18">
        <f>'A5-109'!N14*'A5-110'!N14/100</f>
        <v>-507.4013683216175</v>
      </c>
      <c r="O14" s="18">
        <f>'A5-109'!O14*'A5-110'!O14/100</f>
        <v>-1039.9154775114341</v>
      </c>
    </row>
    <row r="15" spans="1:15" ht="12.75" customHeight="1">
      <c r="A15" s="6">
        <v>1992</v>
      </c>
      <c r="B15" s="18">
        <f>'A5-109'!B15*'A5-110'!B15/100</f>
        <v>-280.43131411752177</v>
      </c>
      <c r="C15" s="18">
        <f>'A5-109'!C15*'A5-110'!C15/100</f>
        <v>3019.4261090736591</v>
      </c>
      <c r="D15" s="18">
        <f>'A5-109'!D15*'A5-110'!D15/100</f>
        <v>-402.78480205092927</v>
      </c>
      <c r="E15" s="18">
        <f>'A5-109'!E15*'A5-110'!E15/100</f>
        <v>401.36598647455429</v>
      </c>
      <c r="F15" s="18">
        <f>'A5-109'!F15*'A5-110'!F15/100</f>
        <v>-246.24313880815603</v>
      </c>
      <c r="G15" s="18">
        <f>'A5-109'!G15*'A5-110'!G15/100</f>
        <v>1414.6591165972309</v>
      </c>
      <c r="H15" s="18">
        <f>'A5-109'!H15*'A5-110'!H15/100</f>
        <v>1400.5102233436428</v>
      </c>
      <c r="I15" s="18">
        <f>'A5-109'!I15*'A5-110'!I15/100</f>
        <v>1057.1405273613764</v>
      </c>
      <c r="J15" s="18">
        <f>'A5-109'!J15*'A5-110'!J15/100</f>
        <v>2647.348052427441</v>
      </c>
      <c r="K15" s="18">
        <f>'A5-109'!K15*'A5-110'!K15/100</f>
        <v>751.1065558231802</v>
      </c>
      <c r="L15" s="18">
        <f>'A5-109'!L15*'A5-110'!L15/100</f>
        <v>1638.7950411083229</v>
      </c>
      <c r="M15" s="18">
        <f>'A5-109'!M15*'A5-110'!M15/100</f>
        <v>-40.548819064703892</v>
      </c>
      <c r="N15" s="18">
        <f>'A5-109'!N15*'A5-110'!N15/100</f>
        <v>-244.47706250941494</v>
      </c>
      <c r="O15" s="18">
        <f>'A5-109'!O15*'A5-110'!O15/100</f>
        <v>-1106.6598072944416</v>
      </c>
    </row>
    <row r="16" spans="1:15" ht="12.75" customHeight="1">
      <c r="A16" s="6">
        <v>1993</v>
      </c>
      <c r="B16" s="18">
        <f>'A5-109'!B16*'A5-110'!B16/100</f>
        <v>-330.45920793133519</v>
      </c>
      <c r="C16" s="18">
        <f>'A5-109'!C16*'A5-110'!C16/100</f>
        <v>3285.1205802858376</v>
      </c>
      <c r="D16" s="18">
        <f>'A5-109'!D16*'A5-110'!D16/100</f>
        <v>-365.26949691090687</v>
      </c>
      <c r="E16" s="18">
        <f>'A5-109'!E16*'A5-110'!E16/100</f>
        <v>473.59239067662583</v>
      </c>
      <c r="F16" s="18">
        <f>'A5-109'!F16*'A5-110'!F16/100</f>
        <v>-171.55542797994826</v>
      </c>
      <c r="G16" s="18">
        <f>'A5-109'!G16*'A5-110'!G16/100</f>
        <v>1448.0903279653182</v>
      </c>
      <c r="H16" s="18">
        <f>'A5-109'!H16*'A5-110'!H16/100</f>
        <v>1597.4195266059519</v>
      </c>
      <c r="I16" s="18">
        <f>'A5-109'!I16*'A5-110'!I16/100</f>
        <v>1455.8897776815597</v>
      </c>
      <c r="J16" s="18">
        <f>'A5-109'!J16*'A5-110'!J16/100</f>
        <v>2590.6195864595488</v>
      </c>
      <c r="K16" s="18">
        <f>'A5-109'!K16*'A5-110'!K16/100</f>
        <v>812.49593143432435</v>
      </c>
      <c r="L16" s="18">
        <f>'A5-109'!L16*'A5-110'!L16/100</f>
        <v>1724.1536323603143</v>
      </c>
      <c r="M16" s="18">
        <f>'A5-109'!M16*'A5-110'!M16/100</f>
        <v>-20.084754813229178</v>
      </c>
      <c r="N16" s="18">
        <f>'A5-109'!N16*'A5-110'!N16/100</f>
        <v>-165.95468739970858</v>
      </c>
      <c r="O16" s="18">
        <f>'A5-109'!O16*'A5-110'!O16/100</f>
        <v>-1143.6678160009926</v>
      </c>
    </row>
    <row r="17" spans="1:15" ht="12.75" customHeight="1">
      <c r="A17" s="6">
        <v>1994</v>
      </c>
      <c r="B17" s="18">
        <f>'A5-109'!B17*'A5-110'!B17/100</f>
        <v>-493.13572551090857</v>
      </c>
      <c r="C17" s="18">
        <f>'A5-109'!C17*'A5-110'!C17/100</f>
        <v>3176.2412710227677</v>
      </c>
      <c r="D17" s="18">
        <f>'A5-109'!D17*'A5-110'!D17/100</f>
        <v>-393.79644778352866</v>
      </c>
      <c r="E17" s="18">
        <f>'A5-109'!E17*'A5-110'!E17/100</f>
        <v>951.26840062488645</v>
      </c>
      <c r="F17" s="18">
        <f>'A5-109'!F17*'A5-110'!F17/100</f>
        <v>-194.0019562013878</v>
      </c>
      <c r="G17" s="18">
        <f>'A5-109'!G17*'A5-110'!G17/100</f>
        <v>1463.0517149007023</v>
      </c>
      <c r="H17" s="18">
        <f>'A5-109'!H17*'A5-110'!H17/100</f>
        <v>1661.5730506474888</v>
      </c>
      <c r="I17" s="18">
        <f>'A5-109'!I17*'A5-110'!I17/100</f>
        <v>1530.3505980020784</v>
      </c>
      <c r="J17" s="18">
        <f>'A5-109'!J17*'A5-110'!J17/100</f>
        <v>2572.0350758478603</v>
      </c>
      <c r="K17" s="18">
        <f>'A5-109'!K17*'A5-110'!K17/100</f>
        <v>789.54397935956626</v>
      </c>
      <c r="L17" s="18">
        <f>'A5-109'!L17*'A5-110'!L17/100</f>
        <v>1736.7662659418636</v>
      </c>
      <c r="M17" s="18">
        <f>'A5-109'!M17*'A5-110'!M17/100</f>
        <v>-100.34527012096787</v>
      </c>
      <c r="N17" s="18">
        <f>'A5-109'!N17*'A5-110'!N17/100</f>
        <v>-200.83668410371811</v>
      </c>
      <c r="O17" s="18">
        <f>'A5-109'!O17*'A5-110'!O17/100</f>
        <v>-1200.7304545947331</v>
      </c>
    </row>
    <row r="18" spans="1:15" ht="12.75" customHeight="1">
      <c r="A18" s="6">
        <v>1995</v>
      </c>
      <c r="B18" s="18">
        <f>'A5-109'!B18*'A5-110'!B18/100</f>
        <v>-590.81859270024756</v>
      </c>
      <c r="C18" s="18">
        <f>'A5-109'!C18*'A5-110'!C18/100</f>
        <v>2846.8027168314979</v>
      </c>
      <c r="D18" s="18">
        <f>'A5-109'!D18*'A5-110'!D18/100</f>
        <v>-351.8598151382572</v>
      </c>
      <c r="E18" s="18">
        <f>'A5-109'!E18*'A5-110'!E18/100</f>
        <v>859.17292530013219</v>
      </c>
      <c r="F18" s="18">
        <f>'A5-109'!F18*'A5-110'!F18/100</f>
        <v>-250.36216761688328</v>
      </c>
      <c r="G18" s="18">
        <f>'A5-109'!G18*'A5-110'!G18/100</f>
        <v>1583.5885337471527</v>
      </c>
      <c r="H18" s="18">
        <f>'A5-109'!H18*'A5-110'!H18/100</f>
        <v>1787.5585985354091</v>
      </c>
      <c r="I18" s="18">
        <f>'A5-109'!I18*'A5-110'!I18/100</f>
        <v>1465.9486465977111</v>
      </c>
      <c r="J18" s="18">
        <f>'A5-109'!J18*'A5-110'!J18/100</f>
        <v>2177.4342692256305</v>
      </c>
      <c r="K18" s="18">
        <f>'A5-109'!K18*'A5-110'!K18/100</f>
        <v>783.21023913685349</v>
      </c>
      <c r="L18" s="18">
        <f>'A5-109'!L18*'A5-110'!L18/100</f>
        <v>1756.5008034905975</v>
      </c>
      <c r="M18" s="18">
        <f>'A5-109'!M18*'A5-110'!M18/100</f>
        <v>-151.61017807334392</v>
      </c>
      <c r="N18" s="18">
        <f>'A5-109'!N18*'A5-110'!N18/100</f>
        <v>-146.72523688322013</v>
      </c>
      <c r="O18" s="18">
        <f>'A5-109'!O18*'A5-110'!O18/100</f>
        <v>-1216.9979257998214</v>
      </c>
    </row>
    <row r="19" spans="1:15" ht="12.75" customHeight="1">
      <c r="A19" s="6">
        <v>1996</v>
      </c>
      <c r="B19" s="18">
        <f>'A5-109'!B19*'A5-110'!B19/100</f>
        <v>-547.0076060887219</v>
      </c>
      <c r="C19" s="18">
        <f>'A5-109'!C19*'A5-110'!C19/100</f>
        <v>3007.3182668174513</v>
      </c>
      <c r="D19" s="18">
        <f>'A5-109'!D19*'A5-110'!D19/100</f>
        <v>-431.86803527638273</v>
      </c>
      <c r="E19" s="18">
        <f>'A5-109'!E19*'A5-110'!E19/100</f>
        <v>900.15294272293647</v>
      </c>
      <c r="F19" s="18">
        <f>'A5-109'!F19*'A5-110'!F19/100</f>
        <v>-272.08310765574834</v>
      </c>
      <c r="G19" s="18">
        <f>'A5-109'!G19*'A5-110'!G19/100</f>
        <v>1465.0843852658418</v>
      </c>
      <c r="H19" s="18">
        <f>'A5-109'!H19*'A5-110'!H19/100</f>
        <v>1899.5005057468618</v>
      </c>
      <c r="I19" s="18">
        <f>'A5-109'!I19*'A5-110'!I19/100</f>
        <v>1334.9577587536185</v>
      </c>
      <c r="J19" s="18">
        <f>'A5-109'!J19*'A5-110'!J19/100</f>
        <v>1995.8837661546488</v>
      </c>
      <c r="K19" s="18">
        <f>'A5-109'!K19*'A5-110'!K19/100</f>
        <v>658.51314180862221</v>
      </c>
      <c r="L19" s="18">
        <f>'A5-109'!L19*'A5-110'!L19/100</f>
        <v>1705.8231488616861</v>
      </c>
      <c r="M19" s="18">
        <f>'A5-109'!M19*'A5-110'!M19/100</f>
        <v>-217.13616594739909</v>
      </c>
      <c r="N19" s="18">
        <f>'A5-109'!N19*'A5-110'!N19/100</f>
        <v>-166.0829829150095</v>
      </c>
      <c r="O19" s="18">
        <f>'A5-109'!O19*'A5-110'!O19/100</f>
        <v>-1147.0398753885086</v>
      </c>
    </row>
    <row r="20" spans="1:15" ht="12.75" customHeight="1">
      <c r="A20" s="6">
        <v>1997</v>
      </c>
      <c r="B20" s="18">
        <f>'A5-109'!B20*'A5-110'!B20/100</f>
        <v>-496.63372858829359</v>
      </c>
      <c r="C20" s="18">
        <f>'A5-109'!C20*'A5-110'!C20/100</f>
        <v>2842.434717890837</v>
      </c>
      <c r="D20" s="18">
        <f>'A5-109'!D20*'A5-110'!D20/100</f>
        <v>-448.04642599387364</v>
      </c>
      <c r="E20" s="18">
        <f>'A5-109'!E20*'A5-110'!E20/100</f>
        <v>817.92326823349981</v>
      </c>
      <c r="F20" s="18">
        <f>'A5-109'!F20*'A5-110'!F20/100</f>
        <v>-170.04558616559555</v>
      </c>
      <c r="G20" s="18">
        <f>'A5-109'!G20*'A5-110'!G20/100</f>
        <v>1564.3843701034129</v>
      </c>
      <c r="H20" s="18">
        <f>'A5-109'!H20*'A5-110'!H20/100</f>
        <v>1946.9288968459268</v>
      </c>
      <c r="I20" s="18">
        <f>'A5-109'!I20*'A5-110'!I20/100</f>
        <v>1317.4535311277943</v>
      </c>
      <c r="J20" s="18">
        <f>'A5-109'!J20*'A5-110'!J20/100</f>
        <v>1971.8022157978858</v>
      </c>
      <c r="K20" s="18">
        <f>'A5-109'!K20*'A5-110'!K20/100</f>
        <v>597.23408077959857</v>
      </c>
      <c r="L20" s="18">
        <f>'A5-109'!L20*'A5-110'!L20/100</f>
        <v>1637.1066191173718</v>
      </c>
      <c r="M20" s="18">
        <f>'A5-109'!M20*'A5-110'!M20/100</f>
        <v>-167.68723390147713</v>
      </c>
      <c r="N20" s="18">
        <f>'A5-109'!N20*'A5-110'!N20/100</f>
        <v>-178.31775239130511</v>
      </c>
      <c r="O20" s="18">
        <f>'A5-109'!O20*'A5-110'!O20/100</f>
        <v>-1302.6828734920723</v>
      </c>
    </row>
    <row r="21" spans="1:15" ht="12.75" customHeight="1">
      <c r="A21" s="6">
        <v>1998</v>
      </c>
      <c r="B21" s="18">
        <f>'A5-109'!B21*'A5-110'!B21/100</f>
        <v>-387.71590422949851</v>
      </c>
      <c r="C21" s="18">
        <f>'A5-109'!C21*'A5-110'!C21/100</f>
        <v>2559.449903475409</v>
      </c>
      <c r="D21" s="18">
        <f>'A5-109'!D21*'A5-110'!D21/100</f>
        <v>-494.38986054474958</v>
      </c>
      <c r="E21" s="18">
        <f>'A5-109'!E21*'A5-110'!E21/100</f>
        <v>787.39846096293968</v>
      </c>
      <c r="F21" s="18">
        <f>'A5-109'!F21*'A5-110'!F21/100</f>
        <v>-177.40586087383838</v>
      </c>
      <c r="G21" s="18">
        <f>'A5-109'!G21*'A5-110'!G21/100</f>
        <v>1626.138148506682</v>
      </c>
      <c r="H21" s="18">
        <f>'A5-109'!H21*'A5-110'!H21/100</f>
        <v>1909.1827216816425</v>
      </c>
      <c r="I21" s="18">
        <f>'A5-109'!I21*'A5-110'!I21/100</f>
        <v>1097.3555379988941</v>
      </c>
      <c r="J21" s="18">
        <f>'A5-109'!J21*'A5-110'!J21/100</f>
        <v>1966.4579818150919</v>
      </c>
      <c r="K21" s="18">
        <f>'A5-109'!K21*'A5-110'!K21/100</f>
        <v>574.72253561875016</v>
      </c>
      <c r="L21" s="18">
        <f>'A5-109'!L21*'A5-110'!L21/100</f>
        <v>1544.0896334564623</v>
      </c>
      <c r="M21" s="18">
        <f>'A5-109'!M21*'A5-110'!M21/100</f>
        <v>-105.82722217990566</v>
      </c>
      <c r="N21" s="18">
        <f>'A5-109'!N21*'A5-110'!N21/100</f>
        <v>-90.454339846435545</v>
      </c>
      <c r="O21" s="18">
        <f>'A5-109'!O21*'A5-110'!O21/100</f>
        <v>-1299.9666749961489</v>
      </c>
    </row>
    <row r="22" spans="1:15" ht="12.75" customHeight="1">
      <c r="A22" s="6">
        <v>1999</v>
      </c>
      <c r="B22" s="18">
        <f>'A5-109'!B22*'A5-110'!B22/100</f>
        <v>-434.19065032498679</v>
      </c>
      <c r="C22" s="18">
        <f>'A5-109'!C22*'A5-110'!C22/100</f>
        <v>2428.5522079166185</v>
      </c>
      <c r="D22" s="18">
        <f>'A5-109'!D22*'A5-110'!D22/100</f>
        <v>-574.62012381992236</v>
      </c>
      <c r="E22" s="18">
        <f>'A5-109'!E22*'A5-110'!E22/100</f>
        <v>551.00236893362455</v>
      </c>
      <c r="F22" s="18">
        <f>'A5-109'!F22*'A5-110'!F22/100</f>
        <v>-315.96874284828829</v>
      </c>
      <c r="G22" s="18">
        <f>'A5-109'!G22*'A5-110'!G22/100</f>
        <v>1630.1225662619308</v>
      </c>
      <c r="H22" s="18">
        <f>'A5-109'!H22*'A5-110'!H22/100</f>
        <v>2138.3017321777211</v>
      </c>
      <c r="I22" s="18">
        <f>'A5-109'!I22*'A5-110'!I22/100</f>
        <v>1005.4992979963989</v>
      </c>
      <c r="J22" s="18">
        <f>'A5-109'!J22*'A5-110'!J22/100</f>
        <v>1854.9004164303642</v>
      </c>
      <c r="K22" s="18">
        <f>'A5-109'!K22*'A5-110'!K22/100</f>
        <v>625.62578376090528</v>
      </c>
      <c r="L22" s="18">
        <f>'A5-109'!L22*'A5-110'!L22/100</f>
        <v>1411.2781384885589</v>
      </c>
      <c r="M22" s="18">
        <f>'A5-109'!M22*'A5-110'!M22/100</f>
        <v>-184.28707487875417</v>
      </c>
      <c r="N22" s="18">
        <f>'A5-109'!N22*'A5-110'!N22/100</f>
        <v>-72.140851383322044</v>
      </c>
      <c r="O22" s="18">
        <f>'A5-109'!O22*'A5-110'!O22/100</f>
        <v>-1311.8283386893331</v>
      </c>
    </row>
    <row r="23" spans="1:15" ht="12.75" customHeight="1">
      <c r="A23" s="6">
        <v>2000</v>
      </c>
      <c r="B23" s="18">
        <f>'A5-109'!B23*'A5-110'!B23/100</f>
        <v>-525.8568950242784</v>
      </c>
      <c r="C23" s="18">
        <f>'A5-109'!C23*'A5-110'!C23/100</f>
        <v>2340.6324441372035</v>
      </c>
      <c r="D23" s="18">
        <f>'A5-109'!D23*'A5-110'!D23/100</f>
        <v>-633.54937763074224</v>
      </c>
      <c r="E23" s="18">
        <f>'A5-109'!E23*'A5-110'!E23/100</f>
        <v>552.08583005588616</v>
      </c>
      <c r="F23" s="18">
        <f>'A5-109'!F23*'A5-110'!F23/100</f>
        <v>-314.12701873927426</v>
      </c>
      <c r="G23" s="18">
        <f>'A5-109'!G23*'A5-110'!G23/100</f>
        <v>2061.4289365574441</v>
      </c>
      <c r="H23" s="18">
        <f>'A5-109'!H23*'A5-110'!H23/100</f>
        <v>2365.8991900417723</v>
      </c>
      <c r="I23" s="18">
        <f>'A5-109'!I23*'A5-110'!I23/100</f>
        <v>1024.9959613554677</v>
      </c>
      <c r="J23" s="18">
        <f>'A5-109'!J23*'A5-110'!J23/100</f>
        <v>1919.4692864744625</v>
      </c>
      <c r="K23" s="18">
        <f>'A5-109'!K23*'A5-110'!K23/100</f>
        <v>680.74750365903253</v>
      </c>
      <c r="L23" s="18">
        <f>'A5-109'!L23*'A5-110'!L23/100</f>
        <v>1177.8950384046707</v>
      </c>
      <c r="M23" s="18">
        <f>'A5-109'!M23*'A5-110'!M23/100</f>
        <v>-130.88872849215014</v>
      </c>
      <c r="N23" s="18">
        <f>'A5-109'!N23*'A5-110'!N23/100</f>
        <v>13.309588631422741</v>
      </c>
      <c r="O23" s="18">
        <f>'A5-109'!O23*'A5-110'!O23/100</f>
        <v>-1382.9821003682612</v>
      </c>
    </row>
    <row r="24" spans="1:15" ht="12.75" customHeight="1">
      <c r="A24" s="6">
        <v>2001</v>
      </c>
      <c r="B24" s="18">
        <f>'A5-109'!B24*'A5-110'!B24/100</f>
        <v>-282.13291916312801</v>
      </c>
      <c r="C24" s="18">
        <f>'A5-109'!C24*'A5-110'!C24/100</f>
        <v>2582.776183831636</v>
      </c>
      <c r="D24" s="18">
        <f>'A5-109'!D24*'A5-110'!D24/100</f>
        <v>-622.90000889739122</v>
      </c>
      <c r="E24" s="18">
        <f>'A5-109'!E24*'A5-110'!E24/100</f>
        <v>536.64157942450151</v>
      </c>
      <c r="F24" s="18">
        <f>'A5-109'!F24*'A5-110'!F24/100</f>
        <v>-276.63705273952019</v>
      </c>
      <c r="G24" s="18">
        <f>'A5-109'!G24*'A5-110'!G24/100</f>
        <v>2134.737091643196</v>
      </c>
      <c r="H24" s="18">
        <f>'A5-109'!H24*'A5-110'!H24/100</f>
        <v>2458.5981050736209</v>
      </c>
      <c r="I24" s="18">
        <f>'A5-109'!I24*'A5-110'!I24/100</f>
        <v>1006.4085365116464</v>
      </c>
      <c r="J24" s="18">
        <f>'A5-109'!J24*'A5-110'!J24/100</f>
        <v>2032.0467755634277</v>
      </c>
      <c r="K24" s="18">
        <f>'A5-109'!K24*'A5-110'!K24/100</f>
        <v>927.53859772576243</v>
      </c>
      <c r="L24" s="18">
        <f>'A5-109'!L24*'A5-110'!L24/100</f>
        <v>1215.5121356195823</v>
      </c>
      <c r="M24" s="18">
        <f>'A5-109'!M24*'A5-110'!M24/100</f>
        <v>-55.948429281562994</v>
      </c>
      <c r="N24" s="18">
        <f>'A5-109'!N24*'A5-110'!N24/100</f>
        <v>29.888557105716377</v>
      </c>
      <c r="O24" s="18">
        <f>'A5-109'!O24*'A5-110'!O24/100</f>
        <v>-1121.3254169195611</v>
      </c>
    </row>
    <row r="25" spans="1:15" ht="12.75" customHeight="1">
      <c r="A25" s="6">
        <v>2002</v>
      </c>
      <c r="B25" s="18">
        <f>'A5-109'!B25*'A5-110'!B25/100</f>
        <v>-266.07999581819035</v>
      </c>
      <c r="C25" s="18">
        <f>'A5-109'!C25*'A5-110'!C25/100</f>
        <v>2586.5590454287344</v>
      </c>
      <c r="D25" s="18">
        <f>'A5-109'!D25*'A5-110'!D25/100</f>
        <v>-691.55990144518216</v>
      </c>
      <c r="E25" s="18">
        <f>'A5-109'!E25*'A5-110'!E25/100</f>
        <v>667.84765786773437</v>
      </c>
      <c r="F25" s="18">
        <f>'A5-109'!F25*'A5-110'!F25/100</f>
        <v>-216.6226341704436</v>
      </c>
      <c r="G25" s="18">
        <f>'A5-109'!G25*'A5-110'!G25/100</f>
        <v>2488.6428010413642</v>
      </c>
      <c r="H25" s="18">
        <f>'A5-109'!H25*'A5-110'!H25/100</f>
        <v>2564.0807161432349</v>
      </c>
      <c r="I25" s="18">
        <f>'A5-109'!I25*'A5-110'!I25/100</f>
        <v>1006.5999955199979</v>
      </c>
      <c r="J25" s="18">
        <f>'A5-109'!J25*'A5-110'!J25/100</f>
        <v>2139.2743260543275</v>
      </c>
      <c r="K25" s="18">
        <f>'A5-109'!K25*'A5-110'!K25/100</f>
        <v>1084.5153126433804</v>
      </c>
      <c r="L25" s="18">
        <f>'A5-109'!L25*'A5-110'!L25/100</f>
        <v>755.13971451004682</v>
      </c>
      <c r="M25" s="18">
        <f>'A5-109'!M25*'A5-110'!M25/100</f>
        <v>96.242173476561817</v>
      </c>
      <c r="N25" s="18">
        <f>'A5-109'!N25*'A5-110'!N25/100</f>
        <v>-73.563840427469913</v>
      </c>
      <c r="O25" s="18">
        <f>'A5-109'!O25*'A5-110'!O25/100</f>
        <v>-1035.5568860917947</v>
      </c>
    </row>
    <row r="26" spans="1:15" ht="12.75" customHeight="1">
      <c r="A26" s="6">
        <v>2003</v>
      </c>
      <c r="B26" s="18">
        <f>'A5-109'!B26*'A5-110'!B26/100</f>
        <v>-371.88986071285416</v>
      </c>
      <c r="C26" s="18">
        <f>'A5-109'!C26*'A5-110'!C26/100</f>
        <v>2618.740105947069</v>
      </c>
      <c r="D26" s="18">
        <f>'A5-109'!D26*'A5-110'!D26/100</f>
        <v>-718.09739126690272</v>
      </c>
      <c r="E26" s="18">
        <f>'A5-109'!E26*'A5-110'!E26/100</f>
        <v>699.93809181672896</v>
      </c>
      <c r="F26" s="18">
        <f>'A5-109'!F26*'A5-110'!F26/100</f>
        <v>-132.35434494065979</v>
      </c>
      <c r="G26" s="18">
        <f>'A5-109'!G26*'A5-110'!G26/100</f>
        <v>2323.9057031520488</v>
      </c>
      <c r="H26" s="18">
        <f>'A5-109'!H26*'A5-110'!H26/100</f>
        <v>2594.2256475121976</v>
      </c>
      <c r="I26" s="18">
        <f>'A5-109'!I26*'A5-110'!I26/100</f>
        <v>1083.1030408436557</v>
      </c>
      <c r="J26" s="18">
        <f>'A5-109'!J26*'A5-110'!J26/100</f>
        <v>2362.984899994321</v>
      </c>
      <c r="K26" s="18">
        <f>'A5-109'!K26*'A5-110'!K26/100</f>
        <v>1336.0674148436251</v>
      </c>
      <c r="L26" s="18">
        <f>'A5-109'!L26*'A5-110'!L26/100</f>
        <v>597.70719629950099</v>
      </c>
      <c r="M26" s="18">
        <f>'A5-109'!M26*'A5-110'!M26/100</f>
        <v>226.43357757504265</v>
      </c>
      <c r="N26" s="18">
        <f>'A5-109'!N26*'A5-110'!N26/100</f>
        <v>-2.0989147636214271</v>
      </c>
      <c r="O26" s="18">
        <f>'A5-109'!O26*'A5-110'!O26/100</f>
        <v>-928.35318090409226</v>
      </c>
    </row>
    <row r="27" spans="1:15" ht="12.75" customHeight="1">
      <c r="A27" s="6">
        <v>2004</v>
      </c>
      <c r="B27" s="18">
        <f>'A5-109'!B27*'A5-110'!B27/100</f>
        <v>-361.10446778523038</v>
      </c>
      <c r="C27" s="18">
        <f>'A5-109'!C27*'A5-110'!C27/100</f>
        <v>2492.9621502006457</v>
      </c>
      <c r="D27" s="18">
        <f>'A5-109'!D27*'A5-110'!D27/100</f>
        <v>-854.72682200996553</v>
      </c>
      <c r="E27" s="18">
        <f>'A5-109'!E27*'A5-110'!E27/100</f>
        <v>589.9704013145307</v>
      </c>
      <c r="F27" s="18">
        <f>'A5-109'!F27*'A5-110'!F27/100</f>
        <v>-115.70748637167772</v>
      </c>
      <c r="G27" s="18">
        <f>'A5-109'!G27*'A5-110'!G27/100</f>
        <v>2094.6601533602457</v>
      </c>
      <c r="H27" s="18">
        <f>'A5-109'!H27*'A5-110'!H27/100</f>
        <v>2411.7646262351009</v>
      </c>
      <c r="I27" s="18">
        <f>'A5-109'!I27*'A5-110'!I27/100</f>
        <v>999.62456559646819</v>
      </c>
      <c r="J27" s="18">
        <f>'A5-109'!J27*'A5-110'!J27/100</f>
        <v>2096.8343190245291</v>
      </c>
      <c r="K27" s="18">
        <f>'A5-109'!K27*'A5-110'!K27/100</f>
        <v>1229.9241449722349</v>
      </c>
      <c r="L27" s="18">
        <f>'A5-109'!L27*'A5-110'!L27/100</f>
        <v>535.61700328231495</v>
      </c>
      <c r="M27" s="18">
        <f>'A5-109'!M27*'A5-110'!M27/100</f>
        <v>109.86192118071779</v>
      </c>
      <c r="N27" s="18">
        <f>'A5-109'!N27*'A5-110'!N27/100</f>
        <v>9.5197173321269926</v>
      </c>
      <c r="O27" s="18">
        <f>'A5-109'!O27*'A5-110'!O27/100</f>
        <v>-828.65121529401529</v>
      </c>
    </row>
    <row r="28" spans="1:15" ht="12.75" customHeight="1">
      <c r="A28" s="6">
        <v>2005</v>
      </c>
      <c r="B28" s="18">
        <f>'A5-109'!B28*'A5-110'!B28/100</f>
        <v>-505.13509508420634</v>
      </c>
      <c r="C28" s="18">
        <f>'A5-109'!C28*'A5-110'!C28/100</f>
        <v>2336.9218905588823</v>
      </c>
      <c r="D28" s="18">
        <f>'A5-109'!D28*'A5-110'!D28/100</f>
        <v>-701.51566066005125</v>
      </c>
      <c r="E28" s="18">
        <f>'A5-109'!E28*'A5-110'!E28/100</f>
        <v>656.22447074625143</v>
      </c>
      <c r="F28" s="18">
        <f>'A5-109'!F28*'A5-110'!F28/100</f>
        <v>-106.19418222089104</v>
      </c>
      <c r="G28" s="18">
        <f>'A5-109'!G28*'A5-110'!G28/100</f>
        <v>2113.400203466314</v>
      </c>
      <c r="H28" s="18">
        <f>'A5-109'!H28*'A5-110'!H28/100</f>
        <v>2255.7881324003333</v>
      </c>
      <c r="I28" s="18">
        <f>'A5-109'!I28*'A5-110'!I28/100</f>
        <v>1048.763808165568</v>
      </c>
      <c r="J28" s="18">
        <f>'A5-109'!J28*'A5-110'!J28/100</f>
        <v>2100.2346391623696</v>
      </c>
      <c r="K28" s="18">
        <f>'A5-109'!K28*'A5-110'!K28/100</f>
        <v>1230.2146648536643</v>
      </c>
      <c r="L28" s="18">
        <f>'A5-109'!L28*'A5-110'!L28/100</f>
        <v>468.67395063907816</v>
      </c>
      <c r="M28" s="18">
        <f>'A5-109'!M28*'A5-110'!M28/100</f>
        <v>-49.592942942366925</v>
      </c>
      <c r="N28" s="18">
        <f>'A5-109'!N28*'A5-110'!N28/100</f>
        <v>21.909029570887732</v>
      </c>
      <c r="O28" s="18">
        <f>'A5-109'!O28*'A5-110'!O28/100</f>
        <v>-771.18951910589556</v>
      </c>
    </row>
    <row r="29" spans="1:15" ht="12.75" customHeight="1">
      <c r="A29" s="6">
        <v>2006</v>
      </c>
      <c r="B29" s="18">
        <f>'A5-109'!B29*'A5-110'!B29/100</f>
        <v>-518.20067528365041</v>
      </c>
      <c r="C29" s="18">
        <f>'A5-109'!C29*'A5-110'!C29/100</f>
        <v>2320.0642810083573</v>
      </c>
      <c r="D29" s="18">
        <f>'A5-109'!D29*'A5-110'!D29/100</f>
        <v>-686.00356546984449</v>
      </c>
      <c r="E29" s="18">
        <f>'A5-109'!E29*'A5-110'!E29/100</f>
        <v>568.21465674469357</v>
      </c>
      <c r="F29" s="18">
        <f>'A5-109'!F29*'A5-110'!F29/100</f>
        <v>-154.37308337962477</v>
      </c>
      <c r="G29" s="18">
        <f>'A5-109'!G29*'A5-110'!G29/100</f>
        <v>2290.9919455015693</v>
      </c>
      <c r="H29" s="18">
        <f>'A5-109'!H29*'A5-110'!H29/100</f>
        <v>1888.4499972127655</v>
      </c>
      <c r="I29" s="18">
        <f>'A5-109'!I29*'A5-110'!I29/100</f>
        <v>965.55969224067962</v>
      </c>
      <c r="J29" s="18">
        <f>'A5-109'!J29*'A5-110'!J29/100</f>
        <v>2025.98784872498</v>
      </c>
      <c r="K29" s="18">
        <f>'A5-109'!K29*'A5-110'!K29/100</f>
        <v>1150.2527282519629</v>
      </c>
      <c r="L29" s="18">
        <f>'A5-109'!L29*'A5-110'!L29/100</f>
        <v>357.73141579293048</v>
      </c>
      <c r="M29" s="18">
        <f>'A5-109'!M29*'A5-110'!M29/100</f>
        <v>-25.022552573015222</v>
      </c>
      <c r="N29" s="18">
        <f>'A5-109'!N29*'A5-110'!N29/100</f>
        <v>-34.640483885816906</v>
      </c>
      <c r="O29" s="18">
        <f>'A5-109'!O29*'A5-110'!O29/100</f>
        <v>-804.42427897718017</v>
      </c>
    </row>
    <row r="30" spans="1:15" ht="12.75" customHeight="1">
      <c r="A30" s="6">
        <v>2007</v>
      </c>
      <c r="B30" s="18">
        <f>'A5-109'!B30*'A5-110'!B30/100</f>
        <v>-533.30568729060883</v>
      </c>
      <c r="C30" s="18">
        <f>'A5-109'!C30*'A5-110'!C30/100</f>
        <v>2229.1204040555035</v>
      </c>
      <c r="D30" s="18">
        <f>'A5-109'!D30*'A5-110'!D30/100</f>
        <v>-743.26047561846235</v>
      </c>
      <c r="E30" s="18">
        <f>'A5-109'!E30*'A5-110'!E30/100</f>
        <v>791.08268433254068</v>
      </c>
      <c r="F30" s="18">
        <f>'A5-109'!F30*'A5-110'!F30/100</f>
        <v>-175.43214459420093</v>
      </c>
      <c r="G30" s="18">
        <f>'A5-109'!G30*'A5-110'!G30/100</f>
        <v>2161.0396148044397</v>
      </c>
      <c r="H30" s="18">
        <f>'A5-109'!H30*'A5-110'!H30/100</f>
        <v>1768.054530955957</v>
      </c>
      <c r="I30" s="18">
        <f>'A5-109'!I30*'A5-110'!I30/100</f>
        <v>942.78801458993109</v>
      </c>
      <c r="J30" s="18">
        <f>'A5-109'!J30*'A5-110'!J30/100</f>
        <v>1840.629911797645</v>
      </c>
      <c r="K30" s="18">
        <f>'A5-109'!K30*'A5-110'!K30/100</f>
        <v>1074.1353659943679</v>
      </c>
      <c r="L30" s="18">
        <f>'A5-109'!L30*'A5-110'!L30/100</f>
        <v>340.57225642129123</v>
      </c>
      <c r="M30" s="18">
        <f>'A5-109'!M30*'A5-110'!M30/100</f>
        <v>-174.68503275126287</v>
      </c>
      <c r="N30" s="18">
        <f>'A5-109'!N30*'A5-110'!N30/100</f>
        <v>-38.703804833242181</v>
      </c>
      <c r="O30" s="18">
        <f>'A5-109'!O30*'A5-110'!O30/100</f>
        <v>-768.30093340158203</v>
      </c>
    </row>
    <row r="31" spans="1:15" ht="12.75" customHeight="1">
      <c r="A31" s="6">
        <v>2008</v>
      </c>
      <c r="B31" s="18">
        <f>'A5-109'!B31*'A5-110'!B31/100</f>
        <v>-666.93339798786531</v>
      </c>
      <c r="C31" s="18">
        <f>'A5-109'!C31*'A5-110'!C31/100</f>
        <v>2285.6415936511294</v>
      </c>
      <c r="D31" s="18">
        <f>'A5-109'!D31*'A5-110'!D31/100</f>
        <v>-714.92356359456107</v>
      </c>
      <c r="E31" s="18">
        <f>'A5-109'!E31*'A5-110'!E31/100</f>
        <v>769.26293367943936</v>
      </c>
      <c r="F31" s="18">
        <f>'A5-109'!F31*'A5-110'!F31/100</f>
        <v>-204.71117979315883</v>
      </c>
      <c r="G31" s="18">
        <f>'A5-109'!G31*'A5-110'!G31/100</f>
        <v>2084.3380530103891</v>
      </c>
      <c r="H31" s="18">
        <f>'A5-109'!H31*'A5-110'!H31/100</f>
        <v>1764.1319434079073</v>
      </c>
      <c r="I31" s="18">
        <f>'A5-109'!I31*'A5-110'!I31/100</f>
        <v>933.25304852615648</v>
      </c>
      <c r="J31" s="18">
        <f>'A5-109'!J31*'A5-110'!J31/100</f>
        <v>1646.6960758892124</v>
      </c>
      <c r="K31" s="18">
        <f>'A5-109'!K31*'A5-110'!K31/100</f>
        <v>914.11966774768803</v>
      </c>
      <c r="L31" s="18">
        <f>'A5-109'!L31*'A5-110'!L31/100</f>
        <v>143.34303300187966</v>
      </c>
      <c r="M31" s="18">
        <f>'A5-109'!M31*'A5-110'!M31/100</f>
        <v>-241.78683261087042</v>
      </c>
      <c r="N31" s="18">
        <f>'A5-109'!N31*'A5-110'!N31/100</f>
        <v>37.784842622438084</v>
      </c>
      <c r="O31" s="18">
        <f>'A5-109'!O31*'A5-110'!O31/100</f>
        <v>-652.72087302467526</v>
      </c>
    </row>
    <row r="32" spans="1:15" ht="12.75" customHeight="1">
      <c r="A32" s="6">
        <v>2009</v>
      </c>
      <c r="B32" s="18">
        <f>'A5-109'!B32*'A5-110'!B32/100</f>
        <v>-404.29020683752003</v>
      </c>
      <c r="C32" s="18">
        <f>'A5-109'!C32*'A5-110'!C32/100</f>
        <v>2509.6195288706335</v>
      </c>
      <c r="D32" s="18">
        <f>'A5-109'!D32*'A5-110'!D32/100</f>
        <v>-395.04198480468528</v>
      </c>
      <c r="E32" s="18">
        <f>'A5-109'!E32*'A5-110'!E32/100</f>
        <v>853.97808849651005</v>
      </c>
      <c r="F32" s="18">
        <f>'A5-109'!F32*'A5-110'!F32/100</f>
        <v>105.22458046949239</v>
      </c>
      <c r="G32" s="18">
        <f>'A5-109'!G32*'A5-110'!G32/100</f>
        <v>2183.6357484220152</v>
      </c>
      <c r="H32" s="18">
        <f>'A5-109'!H32*'A5-110'!H32/100</f>
        <v>2067.2209325472559</v>
      </c>
      <c r="I32" s="18">
        <f>'A5-109'!I32*'A5-110'!I32/100</f>
        <v>1203.7192814530122</v>
      </c>
      <c r="J32" s="18">
        <f>'A5-109'!J32*'A5-110'!J32/100</f>
        <v>1766.9954802423608</v>
      </c>
      <c r="K32" s="18">
        <f>'A5-109'!K32*'A5-110'!K32/100</f>
        <v>1358.2554042523855</v>
      </c>
      <c r="L32" s="18">
        <f>'A5-109'!L32*'A5-110'!L32/100</f>
        <v>24.913971483270267</v>
      </c>
      <c r="M32" s="18">
        <f>'A5-109'!M32*'A5-110'!M32/100</f>
        <v>-129.42247782504757</v>
      </c>
      <c r="N32" s="18">
        <f>'A5-109'!N32*'A5-110'!N32/100</f>
        <v>147.02562167757009</v>
      </c>
      <c r="O32" s="18">
        <f>'A5-109'!O32*'A5-110'!O32/100</f>
        <v>-186.95247262337205</v>
      </c>
    </row>
    <row r="33" spans="1:15" ht="12.75" customHeight="1">
      <c r="A33" s="6">
        <v>2010</v>
      </c>
      <c r="B33" s="18">
        <f>'A5-109'!B33*'A5-110'!B33/100</f>
        <v>-457.51629620371784</v>
      </c>
      <c r="C33" s="18">
        <f>'A5-109'!C33*'A5-110'!C33/100</f>
        <v>2334.7889120929062</v>
      </c>
      <c r="D33" s="18">
        <f>'A5-109'!D33*'A5-110'!D33/100</f>
        <v>-375.66765807329944</v>
      </c>
      <c r="E33" s="18">
        <f>'A5-109'!E33*'A5-110'!E33/100</f>
        <v>1047.9558737924374</v>
      </c>
      <c r="F33" s="18">
        <f>'A5-109'!F33*'A5-110'!F33/100</f>
        <v>48.933505764829675</v>
      </c>
      <c r="G33" s="18">
        <f>'A5-109'!G33*'A5-110'!G33/100</f>
        <v>2161.133087226011</v>
      </c>
      <c r="H33" s="18">
        <f>'A5-109'!H33*'A5-110'!H33/100</f>
        <v>1941.8158615181376</v>
      </c>
      <c r="I33" s="18">
        <f>'A5-109'!I33*'A5-110'!I33/100</f>
        <v>1237.7299292578491</v>
      </c>
      <c r="J33" s="18">
        <f>'A5-109'!J33*'A5-110'!J33/100</f>
        <v>1830.812565984731</v>
      </c>
      <c r="K33" s="18">
        <f>'A5-109'!K33*'A5-110'!K33/100</f>
        <v>1428.8270629355775</v>
      </c>
      <c r="L33" s="18">
        <f>'A5-109'!L33*'A5-110'!L33/100</f>
        <v>20.818222864691794</v>
      </c>
      <c r="M33" s="18">
        <f>'A5-109'!M33*'A5-110'!M33/100</f>
        <v>-332.73896110217532</v>
      </c>
      <c r="N33" s="18">
        <f>'A5-109'!N33*'A5-110'!N33/100</f>
        <v>203.81876494737961</v>
      </c>
      <c r="O33" s="18">
        <f>'A5-109'!O33*'A5-110'!O33/100</f>
        <v>-86.462042382824038</v>
      </c>
    </row>
    <row r="34" spans="1:15" ht="12.75" customHeight="1">
      <c r="A34" s="6">
        <v>2011</v>
      </c>
      <c r="B34" s="18">
        <f>'A5-109'!B34*'A5-110'!B34/100</f>
        <v>-584.5854655192984</v>
      </c>
      <c r="C34" s="18">
        <f>'A5-109'!C34*'A5-110'!C34/100</f>
        <v>2414.5970810827962</v>
      </c>
      <c r="D34" s="18">
        <f>'A5-109'!D34*'A5-110'!D34/100</f>
        <v>-345.88600078482943</v>
      </c>
      <c r="E34" s="18">
        <f>'A5-109'!E34*'A5-110'!E34/100</f>
        <v>910.07054576880046</v>
      </c>
      <c r="F34" s="18">
        <f>'A5-109'!F34*'A5-110'!F34/100</f>
        <v>41.563721689576788</v>
      </c>
      <c r="G34" s="18">
        <f>'A5-109'!G34*'A5-110'!G34/100</f>
        <v>2101.7848487539381</v>
      </c>
      <c r="H34" s="18">
        <f>'A5-109'!H34*'A5-110'!H34/100</f>
        <v>1786.9190410429321</v>
      </c>
      <c r="I34" s="18">
        <f>'A5-109'!I34*'A5-110'!I34/100</f>
        <v>1245.8533452949578</v>
      </c>
      <c r="J34" s="18">
        <f>'A5-109'!J34*'A5-110'!J34/100</f>
        <v>1817.7379929432561</v>
      </c>
      <c r="K34" s="18">
        <f>'A5-109'!K34*'A5-110'!K34/100</f>
        <v>1403.395743931598</v>
      </c>
      <c r="L34" s="18">
        <f>'A5-109'!L34*'A5-110'!L34/100</f>
        <v>-97.553880083867298</v>
      </c>
      <c r="M34" s="18">
        <f>'A5-109'!M34*'A5-110'!M34/100</f>
        <v>-450.27647450983642</v>
      </c>
      <c r="N34" s="18">
        <f>'A5-109'!N34*'A5-110'!N34/100</f>
        <v>428.12695109122711</v>
      </c>
      <c r="O34" s="18">
        <f>'A5-109'!O34*'A5-110'!O34/100</f>
        <v>45.184135113106201</v>
      </c>
    </row>
    <row r="35" spans="1:15" ht="12.75" customHeight="1">
      <c r="A35" s="6">
        <v>2012</v>
      </c>
      <c r="B35" s="18">
        <f>'A5-109'!B35*'A5-110'!B35/100</f>
        <v>-332.428805337097</v>
      </c>
      <c r="C35" s="18">
        <f>'A5-109'!C35*'A5-110'!C35/100</f>
        <v>2344.8320512418295</v>
      </c>
      <c r="D35" s="18">
        <f>'A5-109'!D35*'A5-110'!D35/100</f>
        <v>-456.17933865680061</v>
      </c>
      <c r="E35" s="18">
        <f>'A5-109'!E35*'A5-110'!E35/100</f>
        <v>1052.0967167815802</v>
      </c>
      <c r="F35" s="18">
        <f>'A5-109'!F35*'A5-110'!F35/100</f>
        <v>74.22311641234117</v>
      </c>
      <c r="G35" s="18">
        <f>'A5-109'!G35*'A5-110'!G35/100</f>
        <v>2017.2296071128005</v>
      </c>
      <c r="H35" s="18">
        <f>'A5-109'!H35*'A5-110'!H35/100</f>
        <v>1983.2982608498198</v>
      </c>
      <c r="I35" s="18">
        <f>'A5-109'!I35*'A5-110'!I35/100</f>
        <v>1169.7231627799033</v>
      </c>
      <c r="J35" s="18">
        <f>'A5-109'!J35*'A5-110'!J35/100</f>
        <v>1563.3114999720374</v>
      </c>
      <c r="K35" s="18">
        <f>'A5-109'!K35*'A5-110'!K35/100</f>
        <v>1408.3767682574162</v>
      </c>
      <c r="L35" s="18">
        <f>'A5-109'!L35*'A5-110'!L35/100</f>
        <v>-53.98147384592589</v>
      </c>
      <c r="M35" s="18">
        <f>'A5-109'!M35*'A5-110'!M35/100</f>
        <v>-406.40429239335958</v>
      </c>
      <c r="N35" s="18">
        <f>'A5-109'!N35*'A5-110'!N35/100</f>
        <v>64.686749867595196</v>
      </c>
      <c r="O35" s="18">
        <f>'A5-109'!O35*'A5-110'!O35/100</f>
        <v>-26.161985525066015</v>
      </c>
    </row>
    <row r="36" spans="1:15" ht="12.75" customHeight="1">
      <c r="A36" s="6">
        <v>2013</v>
      </c>
      <c r="B36" s="18">
        <f>'A5-109'!B36*'A5-110'!B36/100</f>
        <v>-178.08153015499104</v>
      </c>
      <c r="C36" s="18">
        <f>'A5-109'!C36*'A5-110'!C36/100</f>
        <v>2174.4547344060393</v>
      </c>
      <c r="D36" s="18">
        <f>'A5-109'!D36*'A5-110'!D36/100</f>
        <v>-505.58844055344593</v>
      </c>
      <c r="E36" s="18">
        <f>'A5-109'!E36*'A5-110'!E36/100</f>
        <v>1120.5457534790037</v>
      </c>
      <c r="F36" s="18">
        <f>'A5-109'!F36*'A5-110'!F36/100</f>
        <v>172.76710387297624</v>
      </c>
      <c r="G36" s="18">
        <f>'A5-109'!G36*'A5-110'!G36/100</f>
        <v>2067.0820926298229</v>
      </c>
      <c r="H36" s="18">
        <f>'A5-109'!H36*'A5-110'!H36/100</f>
        <v>2034.0124998352246</v>
      </c>
      <c r="I36" s="18">
        <f>'A5-109'!I36*'A5-110'!I36/100</f>
        <v>1184.5775180003329</v>
      </c>
      <c r="J36" s="18">
        <f>'A5-109'!J36*'A5-110'!J36/100</f>
        <v>1466.8237513109455</v>
      </c>
      <c r="K36" s="18">
        <f>'A5-109'!K36*'A5-110'!K36/100</f>
        <v>1641.992801522618</v>
      </c>
      <c r="L36" s="18">
        <f>'A5-109'!L36*'A5-110'!L36/100</f>
        <v>-19.282454202034039</v>
      </c>
      <c r="M36" s="18">
        <f>'A5-109'!M36*'A5-110'!M36/100</f>
        <v>-449.60485962955022</v>
      </c>
      <c r="N36" s="18">
        <f>'A5-109'!N36*'A5-110'!N36/100</f>
        <v>-136.30673516760379</v>
      </c>
      <c r="O36" s="18">
        <f>'A5-109'!O36*'A5-110'!O36/100</f>
        <v>58.004249038406051</v>
      </c>
    </row>
    <row r="37" spans="1:15" ht="12.75" customHeight="1">
      <c r="A37" s="6">
        <v>2014</v>
      </c>
      <c r="B37" s="18">
        <f>'A5-109'!B37*'A5-110'!B37/100</f>
        <v>-181.80124043445878</v>
      </c>
      <c r="C37" s="18">
        <f>'A5-109'!C37*'A5-110'!C37/100</f>
        <v>2131.4775613749039</v>
      </c>
      <c r="D37" s="18">
        <f>'A5-109'!D37*'A5-110'!D37/100</f>
        <v>-423.85777441575004</v>
      </c>
      <c r="E37" s="18">
        <f>'A5-109'!E37*'A5-110'!E37/100</f>
        <v>1055.0416947372075</v>
      </c>
      <c r="F37" s="18">
        <f>'A5-109'!F37*'A5-110'!F37/100</f>
        <v>65.026870707798821</v>
      </c>
      <c r="G37" s="18">
        <f>'A5-109'!G37*'A5-110'!G37/100</f>
        <v>2033.769363344232</v>
      </c>
      <c r="H37" s="18">
        <f>'A5-109'!H37*'A5-110'!H37/100</f>
        <v>1948.2399924822071</v>
      </c>
      <c r="I37" s="18">
        <f>'A5-109'!I37*'A5-110'!I37/100</f>
        <v>1085.4888409078953</v>
      </c>
      <c r="J37" s="18">
        <f>'A5-109'!J37*'A5-110'!J37/100</f>
        <v>1571.3177228083455</v>
      </c>
      <c r="K37" s="18">
        <f>'A5-109'!K37*'A5-110'!K37/100</f>
        <v>1510.8922591670123</v>
      </c>
      <c r="L37" s="18">
        <f>'A5-109'!L37*'A5-110'!L37/100</f>
        <v>65.952084187093135</v>
      </c>
      <c r="M37" s="18">
        <f>'A5-109'!M37*'A5-110'!M37/100</f>
        <v>-544.56299768435156</v>
      </c>
      <c r="N37" s="18">
        <f>'A5-109'!N37*'A5-110'!N37/100</f>
        <v>-286.70956829710877</v>
      </c>
      <c r="O37" s="18">
        <f>'A5-109'!O37*'A5-110'!O37/100</f>
        <v>88.157496441104044</v>
      </c>
    </row>
    <row r="39" spans="1:15" ht="12.75" customHeight="1">
      <c r="A39" s="6" t="s">
        <v>536</v>
      </c>
    </row>
    <row r="40" spans="1:15" ht="12.75" customHeight="1">
      <c r="A40" s="6" t="s">
        <v>313</v>
      </c>
    </row>
    <row r="41" spans="1:15" ht="12.75" customHeight="1">
      <c r="A41" s="6" t="s">
        <v>527</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honeticPr fontId="0" type="noConversion"/>
  <pageMargins left="0.75" right="0.75" top="1" bottom="1" header="0.5" footer="0.5"/>
  <pageSetup scale="89" orientation="landscape" r:id="rId1"/>
  <headerFooter alignWithMargins="0"/>
</worksheet>
</file>

<file path=xl/worksheets/sheet23.xml><?xml version="1.0" encoding="utf-8"?>
<worksheet xmlns="http://schemas.openxmlformats.org/spreadsheetml/2006/main" xmlns:r="http://schemas.openxmlformats.org/officeDocument/2006/relationships">
  <sheetPr codeName="Sheet23">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C38" sqref="C38"/>
    </sheetView>
  </sheetViews>
  <sheetFormatPr defaultColWidth="3.85546875" defaultRowHeight="12.75" customHeight="1"/>
  <cols>
    <col min="1" max="1" width="5" style="6" customWidth="1"/>
    <col min="2" max="2" width="8.85546875" style="8" customWidth="1"/>
    <col min="3" max="3" width="8.42578125" style="8" customWidth="1"/>
    <col min="4" max="4" width="8.28515625" style="8" customWidth="1"/>
    <col min="5" max="5" width="7.85546875" style="8" customWidth="1"/>
    <col min="6" max="6" width="9.140625" style="8" customWidth="1"/>
    <col min="7" max="7" width="9.7109375" style="8" customWidth="1"/>
    <col min="8" max="8" width="9" style="8" customWidth="1"/>
    <col min="9" max="9" width="12.42578125" style="8" customWidth="1"/>
    <col min="10" max="10" width="10.140625" style="8" customWidth="1"/>
    <col min="11" max="11" width="9.28515625" style="8" customWidth="1"/>
    <col min="12" max="12" width="11" style="8" customWidth="1"/>
    <col min="13" max="13" width="9.42578125" style="8" customWidth="1"/>
    <col min="14" max="14" width="9.28515625" style="8" customWidth="1"/>
    <col min="15" max="15" width="8.85546875" style="8" customWidth="1"/>
    <col min="16" max="16" width="3.85546875" style="8"/>
    <col min="17" max="25" width="7.42578125" style="8" customWidth="1"/>
    <col min="26" max="16384" width="3.85546875" style="8"/>
  </cols>
  <sheetData>
    <row r="1" spans="1:15" ht="12.75" customHeight="1">
      <c r="A1" s="6" t="s">
        <v>552</v>
      </c>
    </row>
    <row r="2" spans="1:15" ht="29.25" customHeight="1">
      <c r="A2" s="6" t="s">
        <v>225</v>
      </c>
      <c r="B2" s="8" t="s">
        <v>226</v>
      </c>
      <c r="C2" s="8" t="s">
        <v>227</v>
      </c>
      <c r="D2" s="8" t="s">
        <v>106</v>
      </c>
      <c r="E2" s="8" t="s">
        <v>229</v>
      </c>
      <c r="F2" s="8" t="s">
        <v>118</v>
      </c>
      <c r="G2" s="8" t="s">
        <v>119</v>
      </c>
      <c r="H2" s="8" t="s">
        <v>120</v>
      </c>
      <c r="I2" s="8" t="s">
        <v>233</v>
      </c>
      <c r="J2" s="8" t="s">
        <v>234</v>
      </c>
      <c r="K2" s="8" t="s">
        <v>123</v>
      </c>
      <c r="L2" s="8" t="s">
        <v>124</v>
      </c>
      <c r="M2" s="8" t="s">
        <v>125</v>
      </c>
      <c r="N2" s="8" t="s">
        <v>126</v>
      </c>
      <c r="O2" s="8" t="s">
        <v>107</v>
      </c>
    </row>
    <row r="3" spans="1:15" ht="12.75" customHeight="1">
      <c r="A3" s="6">
        <v>1980</v>
      </c>
      <c r="B3" s="18">
        <f>'A5-109-1'!B3*'A5-110'!B3/100</f>
        <v>-111.29126912444762</v>
      </c>
      <c r="C3" s="18">
        <f>'A5-109-1'!C3*'A5-110'!C3/100</f>
        <v>1813.0634717362552</v>
      </c>
      <c r="D3" s="18">
        <f>'A5-109-1'!D3*'A5-110'!D3/100</f>
        <v>-276.33697992491847</v>
      </c>
      <c r="E3" s="18">
        <f>'A5-109-1'!E3*'A5-110'!E3/100</f>
        <v>2029.6758991592678</v>
      </c>
      <c r="F3" s="18">
        <f>'A5-109-1'!F3*'A5-110'!F3/100</f>
        <v>-477.18328543397263</v>
      </c>
      <c r="G3" s="18">
        <f>'A5-109-1'!G3*'A5-110'!G3/100</f>
        <v>294.51550826804544</v>
      </c>
      <c r="H3" s="18">
        <f>'A5-109-1'!H3*'A5-110'!H3/100</f>
        <v>455.51654758787458</v>
      </c>
      <c r="I3" s="18">
        <f>'A5-109-1'!I3*'A5-110'!I3/100</f>
        <v>459.74239553481965</v>
      </c>
      <c r="J3" s="18">
        <f>'A5-109-1'!J3*'A5-110'!J3/100</f>
        <v>3272.1692014495302</v>
      </c>
      <c r="K3" s="18">
        <f>'A5-109-1'!K3*'A5-110'!K3/100</f>
        <v>4426.3049384686683</v>
      </c>
      <c r="L3" s="18">
        <f>'A5-109-1'!L3*'A5-110'!L3/100</f>
        <v>402.45203558927642</v>
      </c>
      <c r="M3" s="18">
        <f>'A5-109-1'!M3*'A5-110'!M3/100</f>
        <v>1506.8884880971216</v>
      </c>
      <c r="N3" s="18">
        <f>'A5-109-1'!N3*'A5-110'!N3/100</f>
        <v>-83.422258135847144</v>
      </c>
      <c r="O3" s="18">
        <f>'A5-109-1'!O3*'A5-110'!O3/100</f>
        <v>0</v>
      </c>
    </row>
    <row r="4" spans="1:15" ht="12.75" customHeight="1">
      <c r="A4" s="6">
        <v>1981</v>
      </c>
      <c r="B4" s="18">
        <f>'A5-109-1'!B4*'A5-110'!B4/100</f>
        <v>-13.575353068720601</v>
      </c>
      <c r="C4" s="18">
        <f>'A5-109-1'!C4*'A5-110'!C4/100</f>
        <v>1939.8189899175816</v>
      </c>
      <c r="D4" s="18">
        <f>'A5-109-1'!D4*'A5-110'!D4/100</f>
        <v>-337.96697998011786</v>
      </c>
      <c r="E4" s="18">
        <f>'A5-109-1'!E4*'A5-110'!E4/100</f>
        <v>2955.4412063541472</v>
      </c>
      <c r="F4" s="18">
        <f>'A5-109-1'!F4*'A5-110'!F4/100</f>
        <v>-530.64011523783984</v>
      </c>
      <c r="G4" s="18">
        <f>'A5-109-1'!G4*'A5-110'!G4/100</f>
        <v>440.16246781569674</v>
      </c>
      <c r="H4" s="18">
        <f>'A5-109-1'!H4*'A5-110'!H4/100</f>
        <v>539.46248401207117</v>
      </c>
      <c r="I4" s="18">
        <f>'A5-109-1'!I4*'A5-110'!I4/100</f>
        <v>510.62263490808914</v>
      </c>
      <c r="J4" s="18">
        <f>'A5-109-1'!J4*'A5-110'!J4/100</f>
        <v>2969.705517255547</v>
      </c>
      <c r="K4" s="18">
        <f>'A5-109-1'!K4*'A5-110'!K4/100</f>
        <v>4586.216042616431</v>
      </c>
      <c r="L4" s="18">
        <f>'A5-109-1'!L4*'A5-110'!L4/100</f>
        <v>494.24903069940297</v>
      </c>
      <c r="M4" s="18">
        <f>'A5-109-1'!M4*'A5-110'!M4/100</f>
        <v>1689.182540521756</v>
      </c>
      <c r="N4" s="18">
        <f>'A5-109-1'!N4*'A5-110'!N4/100</f>
        <v>40.397214152154653</v>
      </c>
      <c r="O4" s="18">
        <f>'A5-109-1'!O4*'A5-110'!O4/100</f>
        <v>0.53488646653720318</v>
      </c>
    </row>
    <row r="5" spans="1:15" ht="12.75" customHeight="1">
      <c r="A5" s="6">
        <v>1982</v>
      </c>
      <c r="B5" s="18">
        <f>'A5-109-1'!B5*'A5-110'!B5/100</f>
        <v>160.0219762969385</v>
      </c>
      <c r="C5" s="18">
        <f>'A5-109-1'!C5*'A5-110'!C5/100</f>
        <v>2025.7442992593847</v>
      </c>
      <c r="D5" s="18">
        <f>'A5-109-1'!D5*'A5-110'!D5/100</f>
        <v>-102.28732811334322</v>
      </c>
      <c r="E5" s="18">
        <f>'A5-109-1'!E5*'A5-110'!E5/100</f>
        <v>2619.2993780823322</v>
      </c>
      <c r="F5" s="18">
        <f>'A5-109-1'!F5*'A5-110'!F5/100</f>
        <v>-561.96773233118108</v>
      </c>
      <c r="G5" s="18">
        <f>'A5-109-1'!G5*'A5-110'!G5/100</f>
        <v>847.15872490119102</v>
      </c>
      <c r="H5" s="18">
        <f>'A5-109-1'!H5*'A5-110'!H5/100</f>
        <v>602.16991578671116</v>
      </c>
      <c r="I5" s="18">
        <f>'A5-109-1'!I5*'A5-110'!I5/100</f>
        <v>532.13689936835613</v>
      </c>
      <c r="J5" s="18">
        <f>'A5-109-1'!J5*'A5-110'!J5/100</f>
        <v>2964.3287721410115</v>
      </c>
      <c r="K5" s="18">
        <f>'A5-109-1'!K5*'A5-110'!K5/100</f>
        <v>4719.466747612616</v>
      </c>
      <c r="L5" s="18">
        <f>'A5-109-1'!L5*'A5-110'!L5/100</f>
        <v>562.60177480715379</v>
      </c>
      <c r="M5" s="18">
        <f>'A5-109-1'!M5*'A5-110'!M5/100</f>
        <v>1144.6178678302867</v>
      </c>
      <c r="N5" s="18">
        <f>'A5-109-1'!N5*'A5-110'!N5/100</f>
        <v>12.226486413963835</v>
      </c>
      <c r="O5" s="18">
        <f>'A5-109-1'!O5*'A5-110'!O5/100</f>
        <v>-33.663315174185975</v>
      </c>
    </row>
    <row r="6" spans="1:15" ht="12.75" customHeight="1">
      <c r="A6" s="6">
        <v>1983</v>
      </c>
      <c r="B6" s="18">
        <f>'A5-109-1'!B6*'A5-110'!B6/100</f>
        <v>273.90885954514738</v>
      </c>
      <c r="C6" s="18">
        <f>'A5-109-1'!C6*'A5-110'!C6/100</f>
        <v>2089.1319316283316</v>
      </c>
      <c r="D6" s="18">
        <f>'A5-109-1'!D6*'A5-110'!D6/100</f>
        <v>-128.79643524904776</v>
      </c>
      <c r="E6" s="18">
        <f>'A5-109-1'!E6*'A5-110'!E6/100</f>
        <v>2484.2425532372558</v>
      </c>
      <c r="F6" s="18">
        <f>'A5-109-1'!F6*'A5-110'!F6/100</f>
        <v>-557.96858961197916</v>
      </c>
      <c r="G6" s="18">
        <f>'A5-109-1'!G6*'A5-110'!G6/100</f>
        <v>1025.1358978804744</v>
      </c>
      <c r="H6" s="18">
        <f>'A5-109-1'!H6*'A5-110'!H6/100</f>
        <v>722.58742133688907</v>
      </c>
      <c r="I6" s="18">
        <f>'A5-109-1'!I6*'A5-110'!I6/100</f>
        <v>582.79189510947822</v>
      </c>
      <c r="J6" s="18">
        <f>'A5-109-1'!J6*'A5-110'!J6/100</f>
        <v>2953.3327595028809</v>
      </c>
      <c r="K6" s="18">
        <f>'A5-109-1'!K6*'A5-110'!K6/100</f>
        <v>4775.9531484649942</v>
      </c>
      <c r="L6" s="18">
        <f>'A5-109-1'!L6*'A5-110'!L6/100</f>
        <v>666.56599725665217</v>
      </c>
      <c r="M6" s="18">
        <f>'A5-109-1'!M6*'A5-110'!M6/100</f>
        <v>765.61648827887029</v>
      </c>
      <c r="N6" s="18">
        <f>'A5-109-1'!N6*'A5-110'!N6/100</f>
        <v>51.531938187107841</v>
      </c>
      <c r="O6" s="18">
        <f>'A5-109-1'!O6*'A5-110'!O6/100</f>
        <v>-211.51846082326136</v>
      </c>
    </row>
    <row r="7" spans="1:15" ht="12.75" customHeight="1">
      <c r="A7" s="6">
        <v>1984</v>
      </c>
      <c r="B7" s="18">
        <f>'A5-109-1'!B7*'A5-110'!B7/100</f>
        <v>163.71892871560999</v>
      </c>
      <c r="C7" s="18">
        <f>'A5-109-1'!C7*'A5-110'!C7/100</f>
        <v>1949.5006798018107</v>
      </c>
      <c r="D7" s="18">
        <f>'A5-109-1'!D7*'A5-110'!D7/100</f>
        <v>-280.68149462026673</v>
      </c>
      <c r="E7" s="18">
        <f>'A5-109-1'!E7*'A5-110'!E7/100</f>
        <v>1764.3394630663047</v>
      </c>
      <c r="F7" s="18">
        <f>'A5-109-1'!F7*'A5-110'!F7/100</f>
        <v>-555.09185441276463</v>
      </c>
      <c r="G7" s="18">
        <f>'A5-109-1'!G7*'A5-110'!G7/100</f>
        <v>1042.3029625231472</v>
      </c>
      <c r="H7" s="18">
        <f>'A5-109-1'!H7*'A5-110'!H7/100</f>
        <v>855.72127141722638</v>
      </c>
      <c r="I7" s="18">
        <f>'A5-109-1'!I7*'A5-110'!I7/100</f>
        <v>686.50848435891066</v>
      </c>
      <c r="J7" s="18">
        <f>'A5-109-1'!J7*'A5-110'!J7/100</f>
        <v>2943.3845486530463</v>
      </c>
      <c r="K7" s="18">
        <f>'A5-109-1'!K7*'A5-110'!K7/100</f>
        <v>5293.2186629351609</v>
      </c>
      <c r="L7" s="18">
        <f>'A5-109-1'!L7*'A5-110'!L7/100</f>
        <v>839.2596624385036</v>
      </c>
      <c r="M7" s="18">
        <f>'A5-109-1'!M7*'A5-110'!M7/100</f>
        <v>623.55934966591747</v>
      </c>
      <c r="N7" s="18">
        <f>'A5-109-1'!N7*'A5-110'!N7/100</f>
        <v>20.075210863895705</v>
      </c>
      <c r="O7" s="18">
        <f>'A5-109-1'!O7*'A5-110'!O7/100</f>
        <v>-473.14860031088318</v>
      </c>
    </row>
    <row r="8" spans="1:15" ht="12.75" customHeight="1">
      <c r="A8" s="6">
        <v>1985</v>
      </c>
      <c r="B8" s="18">
        <f>'A5-109-1'!B8*'A5-110'!B8/100</f>
        <v>150.65212033415901</v>
      </c>
      <c r="C8" s="18">
        <f>'A5-109-1'!C8*'A5-110'!C8/100</f>
        <v>1891.6255115909967</v>
      </c>
      <c r="D8" s="18">
        <f>'A5-109-1'!D8*'A5-110'!D8/100</f>
        <v>-461.41969635253662</v>
      </c>
      <c r="E8" s="18">
        <f>'A5-109-1'!E8*'A5-110'!E8/100</f>
        <v>1742.2325198611468</v>
      </c>
      <c r="F8" s="18">
        <f>'A5-109-1'!F8*'A5-110'!F8/100</f>
        <v>-613.46406717882394</v>
      </c>
      <c r="G8" s="18">
        <f>'A5-109-1'!G8*'A5-110'!G8/100</f>
        <v>1259.231895805754</v>
      </c>
      <c r="H8" s="18">
        <f>'A5-109-1'!H8*'A5-110'!H8/100</f>
        <v>900.18865178599879</v>
      </c>
      <c r="I8" s="18">
        <f>'A5-109-1'!I8*'A5-110'!I8/100</f>
        <v>732.06256871214975</v>
      </c>
      <c r="J8" s="18">
        <f>'A5-109-1'!J8*'A5-110'!J8/100</f>
        <v>3024.9643639782898</v>
      </c>
      <c r="K8" s="18">
        <f>'A5-109-1'!K8*'A5-110'!K8/100</f>
        <v>4757.3940348702417</v>
      </c>
      <c r="L8" s="18">
        <f>'A5-109-1'!L8*'A5-110'!L8/100</f>
        <v>916.46724297802803</v>
      </c>
      <c r="M8" s="18">
        <f>'A5-109-1'!M8*'A5-110'!M8/100</f>
        <v>187.91696028575899</v>
      </c>
      <c r="N8" s="18">
        <f>'A5-109-1'!N8*'A5-110'!N8/100</f>
        <v>-83.894762774691046</v>
      </c>
      <c r="O8" s="18">
        <f>'A5-109-1'!O8*'A5-110'!O8/100</f>
        <v>-571.59948218531918</v>
      </c>
    </row>
    <row r="9" spans="1:15" ht="12.75" customHeight="1">
      <c r="A9" s="6">
        <v>1986</v>
      </c>
      <c r="B9" s="18">
        <f>'A5-109-1'!B9*'A5-110'!B9/100</f>
        <v>-155.87276187940395</v>
      </c>
      <c r="C9" s="18">
        <f>'A5-109-1'!C9*'A5-110'!C9/100</f>
        <v>2057.6627078757842</v>
      </c>
      <c r="D9" s="18">
        <f>'A5-109-1'!D9*'A5-110'!D9/100</f>
        <v>-600.4583357471281</v>
      </c>
      <c r="E9" s="18">
        <f>'A5-109-1'!E9*'A5-110'!E9/100</f>
        <v>462.17056537229308</v>
      </c>
      <c r="F9" s="18">
        <f>'A5-109-1'!F9*'A5-110'!F9/100</f>
        <v>-558.83689900527952</v>
      </c>
      <c r="G9" s="18">
        <f>'A5-109-1'!G9*'A5-110'!G9/100</f>
        <v>1286.250037247115</v>
      </c>
      <c r="H9" s="18">
        <f>'A5-109-1'!H9*'A5-110'!H9/100</f>
        <v>982.42117317520444</v>
      </c>
      <c r="I9" s="18">
        <f>'A5-109-1'!I9*'A5-110'!I9/100</f>
        <v>681.43855695137802</v>
      </c>
      <c r="J9" s="18">
        <f>'A5-109-1'!J9*'A5-110'!J9/100</f>
        <v>3219.3413864779159</v>
      </c>
      <c r="K9" s="18">
        <f>'A5-109-1'!K9*'A5-110'!K9/100</f>
        <v>4057.6847506359154</v>
      </c>
      <c r="L9" s="18">
        <f>'A5-109-1'!L9*'A5-110'!L9/100</f>
        <v>992.32285700628108</v>
      </c>
      <c r="M9" s="18">
        <f>'A5-109-1'!M9*'A5-110'!M9/100</f>
        <v>89.179941033502644</v>
      </c>
      <c r="N9" s="18">
        <f>'A5-109-1'!N9*'A5-110'!N9/100</f>
        <v>-130.38653574368271</v>
      </c>
      <c r="O9" s="18">
        <f>'A5-109-1'!O9*'A5-110'!O9/100</f>
        <v>-656.69101931574698</v>
      </c>
    </row>
    <row r="10" spans="1:15" ht="12.75" customHeight="1">
      <c r="A10" s="6">
        <v>1987</v>
      </c>
      <c r="B10" s="18">
        <f>'A5-109-1'!B10*'A5-110'!B10/100</f>
        <v>-183.04577782385496</v>
      </c>
      <c r="C10" s="18">
        <f>'A5-109-1'!C10*'A5-110'!C10/100</f>
        <v>2231.5350509239261</v>
      </c>
      <c r="D10" s="18">
        <f>'A5-109-1'!D10*'A5-110'!D10/100</f>
        <v>-771.64285975002929</v>
      </c>
      <c r="E10" s="18">
        <f>'A5-109-1'!E10*'A5-110'!E10/100</f>
        <v>2403.5565527395006</v>
      </c>
      <c r="F10" s="18">
        <f>'A5-109-1'!F10*'A5-110'!F10/100</f>
        <v>-579.08263393011748</v>
      </c>
      <c r="G10" s="18">
        <f>'A5-109-1'!G10*'A5-110'!G10/100</f>
        <v>1262.5609341037866</v>
      </c>
      <c r="H10" s="18">
        <f>'A5-109-1'!H10*'A5-110'!H10/100</f>
        <v>1090.6687285191629</v>
      </c>
      <c r="I10" s="18">
        <f>'A5-109-1'!I10*'A5-110'!I10/100</f>
        <v>612.0799158367098</v>
      </c>
      <c r="J10" s="18">
        <f>'A5-109-1'!J10*'A5-110'!J10/100</f>
        <v>2605.2580187624826</v>
      </c>
      <c r="K10" s="18">
        <f>'A5-109-1'!K10*'A5-110'!K10/100</f>
        <v>4311.6397714984014</v>
      </c>
      <c r="L10" s="18">
        <f>'A5-109-1'!L10*'A5-110'!L10/100</f>
        <v>907.98711901001934</v>
      </c>
      <c r="M10" s="18">
        <f>'A5-109-1'!M10*'A5-110'!M10/100</f>
        <v>-350.41303581460539</v>
      </c>
      <c r="N10" s="18">
        <f>'A5-109-1'!N10*'A5-110'!N10/100</f>
        <v>-136.97592906689181</v>
      </c>
      <c r="O10" s="18">
        <f>'A5-109-1'!O10*'A5-110'!O10/100</f>
        <v>-824.04283072310068</v>
      </c>
    </row>
    <row r="11" spans="1:15" ht="12.75" customHeight="1">
      <c r="A11" s="6">
        <v>1988</v>
      </c>
      <c r="B11" s="18">
        <f>'A5-109-1'!B11*'A5-110'!B11/100</f>
        <v>-349.7648959312653</v>
      </c>
      <c r="C11" s="18">
        <f>'A5-109-1'!C11*'A5-110'!C11/100</f>
        <v>2414.406172369575</v>
      </c>
      <c r="D11" s="18">
        <f>'A5-109-1'!D11*'A5-110'!D11/100</f>
        <v>-890.26120341573585</v>
      </c>
      <c r="E11" s="18">
        <f>'A5-109-1'!E11*'A5-110'!E11/100</f>
        <v>1977.6773760870519</v>
      </c>
      <c r="F11" s="18">
        <f>'A5-109-1'!F11*'A5-110'!F11/100</f>
        <v>-590.52423827041957</v>
      </c>
      <c r="G11" s="18">
        <f>'A5-109-1'!G11*'A5-110'!G11/100</f>
        <v>1304.9265814338205</v>
      </c>
      <c r="H11" s="18">
        <f>'A5-109-1'!H11*'A5-110'!H11/100</f>
        <v>1082.4920360167523</v>
      </c>
      <c r="I11" s="18">
        <f>'A5-109-1'!I11*'A5-110'!I11/100</f>
        <v>554.21471582279901</v>
      </c>
      <c r="J11" s="18">
        <f>'A5-109-1'!J11*'A5-110'!J11/100</f>
        <v>2493.2337277345227</v>
      </c>
      <c r="K11" s="18">
        <f>'A5-109-1'!K11*'A5-110'!K11/100</f>
        <v>4394.10660813708</v>
      </c>
      <c r="L11" s="18">
        <f>'A5-109-1'!L11*'A5-110'!L11/100</f>
        <v>879.46802246763707</v>
      </c>
      <c r="M11" s="18">
        <f>'A5-109-1'!M11*'A5-110'!M11/100</f>
        <v>-1286.3824623487837</v>
      </c>
      <c r="N11" s="18">
        <f>'A5-109-1'!N11*'A5-110'!N11/100</f>
        <v>-318.46478979485954</v>
      </c>
      <c r="O11" s="18">
        <f>'A5-109-1'!O11*'A5-110'!O11/100</f>
        <v>-975.57253650312384</v>
      </c>
    </row>
    <row r="12" spans="1:15" ht="12.75" customHeight="1">
      <c r="A12" s="6">
        <v>1989</v>
      </c>
      <c r="B12" s="18">
        <f>'A5-109-1'!B12*'A5-110'!B12/100</f>
        <v>-596.43589471158816</v>
      </c>
      <c r="C12" s="18">
        <f>'A5-109-1'!C12*'A5-110'!C12/100</f>
        <v>2506.9633631840534</v>
      </c>
      <c r="D12" s="18">
        <f>'A5-109-1'!D12*'A5-110'!D12/100</f>
        <v>-895.37942318211003</v>
      </c>
      <c r="E12" s="18">
        <f>'A5-109-1'!E12*'A5-110'!E12/100</f>
        <v>3078.809250858561</v>
      </c>
      <c r="F12" s="18">
        <f>'A5-109-1'!F12*'A5-110'!F12/100</f>
        <v>-821.28567509000902</v>
      </c>
      <c r="G12" s="18">
        <f>'A5-109-1'!G12*'A5-110'!G12/100</f>
        <v>1412.9777648611862</v>
      </c>
      <c r="H12" s="18">
        <f>'A5-109-1'!H12*'A5-110'!H12/100</f>
        <v>1169.3430541490966</v>
      </c>
      <c r="I12" s="18">
        <f>'A5-109-1'!I12*'A5-110'!I12/100</f>
        <v>696.89810471699002</v>
      </c>
      <c r="J12" s="18">
        <f>'A5-109-1'!J12*'A5-110'!J12/100</f>
        <v>2518.1787119555643</v>
      </c>
      <c r="K12" s="18">
        <f>'A5-109-1'!K12*'A5-110'!K12/100</f>
        <v>5666.4726849815879</v>
      </c>
      <c r="L12" s="18">
        <f>'A5-109-1'!L12*'A5-110'!L12/100</f>
        <v>911.29595098884306</v>
      </c>
      <c r="M12" s="18">
        <f>'A5-109-1'!M12*'A5-110'!M12/100</f>
        <v>-1582.028457653214</v>
      </c>
      <c r="N12" s="18">
        <f>'A5-109-1'!N12*'A5-110'!N12/100</f>
        <v>-376.8117273381668</v>
      </c>
      <c r="O12" s="18">
        <f>'A5-109-1'!O12*'A5-110'!O12/100</f>
        <v>-1217.863674182415</v>
      </c>
    </row>
    <row r="13" spans="1:15" ht="12.75" customHeight="1">
      <c r="A13" s="6">
        <v>1990</v>
      </c>
      <c r="B13" s="18">
        <f>'A5-109-1'!B13*'A5-110'!B13/100</f>
        <v>-550.13414070448835</v>
      </c>
      <c r="C13" s="18">
        <f>'A5-109-1'!C13*'A5-110'!C13/100</f>
        <v>2443.3256580868724</v>
      </c>
      <c r="D13" s="18">
        <f>'A5-109-1'!D13*'A5-110'!D13/100</f>
        <v>-842.41086244168241</v>
      </c>
      <c r="E13" s="18">
        <f>'A5-109-1'!E13*'A5-110'!E13/100</f>
        <v>3680.9669528424465</v>
      </c>
      <c r="F13" s="18">
        <f>'A5-109-1'!F13*'A5-110'!F13/100</f>
        <v>-655.81784701838751</v>
      </c>
      <c r="G13" s="18">
        <f>'A5-109-1'!G13*'A5-110'!G13/100</f>
        <v>1451.0790487460131</v>
      </c>
      <c r="H13" s="18">
        <f>'A5-109-1'!H13*'A5-110'!H13/100</f>
        <v>1392.2255838421283</v>
      </c>
      <c r="I13" s="18">
        <f>'A5-109-1'!I13*'A5-110'!I13/100</f>
        <v>702.86007543080746</v>
      </c>
      <c r="J13" s="18">
        <f>'A5-109-1'!J13*'A5-110'!J13/100</f>
        <v>2386.8091590906984</v>
      </c>
      <c r="K13" s="18">
        <f>'A5-109-1'!K13*'A5-110'!K13/100</f>
        <v>6291.7110140130626</v>
      </c>
      <c r="L13" s="18">
        <f>'A5-109-1'!L13*'A5-110'!L13/100</f>
        <v>942.7857897852972</v>
      </c>
      <c r="M13" s="18">
        <f>'A5-109-1'!M13*'A5-110'!M13/100</f>
        <v>-1849.1294092357646</v>
      </c>
      <c r="N13" s="18">
        <f>'A5-109-1'!N13*'A5-110'!N13/100</f>
        <v>-380.04834622515403</v>
      </c>
      <c r="O13" s="18">
        <f>'A5-109-1'!O13*'A5-110'!O13/100</f>
        <v>-1217.3813758977374</v>
      </c>
    </row>
    <row r="14" spans="1:15" ht="12.75" customHeight="1">
      <c r="A14" s="6">
        <v>1991</v>
      </c>
      <c r="B14" s="18">
        <f>'A5-109-1'!B14*'A5-110'!B14/100</f>
        <v>-403.77622676519235</v>
      </c>
      <c r="C14" s="18">
        <f>'A5-109-1'!C14*'A5-110'!C14/100</f>
        <v>2567.1496711203067</v>
      </c>
      <c r="D14" s="18">
        <f>'A5-109-1'!D14*'A5-110'!D14/100</f>
        <v>-637.64373328872421</v>
      </c>
      <c r="E14" s="18">
        <f>'A5-109-1'!E14*'A5-110'!E14/100</f>
        <v>4221.6368508425239</v>
      </c>
      <c r="F14" s="18">
        <f>'A5-109-1'!F14*'A5-110'!F14/100</f>
        <v>-398.23964078032498</v>
      </c>
      <c r="G14" s="18">
        <f>'A5-109-1'!G14*'A5-110'!G14/100</f>
        <v>1439.5004719020258</v>
      </c>
      <c r="H14" s="18">
        <f>'A5-109-1'!H14*'A5-110'!H14/100</f>
        <v>1378.1772581200507</v>
      </c>
      <c r="I14" s="18">
        <f>'A5-109-1'!I14*'A5-110'!I14/100</f>
        <v>764.29012389473542</v>
      </c>
      <c r="J14" s="18">
        <f>'A5-109-1'!J14*'A5-110'!J14/100</f>
        <v>2244.0034988450111</v>
      </c>
      <c r="K14" s="18">
        <f>'A5-109-1'!K14*'A5-110'!K14/100</f>
        <v>7216.7599379475296</v>
      </c>
      <c r="L14" s="18">
        <f>'A5-109-1'!L14*'A5-110'!L14/100</f>
        <v>962.6574112742519</v>
      </c>
      <c r="M14" s="18">
        <f>'A5-109-1'!M14*'A5-110'!M14/100</f>
        <v>-963.6978709238922</v>
      </c>
      <c r="N14" s="18">
        <f>'A5-109-1'!N14*'A5-110'!N14/100</f>
        <v>-333.81682321195052</v>
      </c>
      <c r="O14" s="18">
        <f>'A5-109-1'!O14*'A5-110'!O14/100</f>
        <v>-1039.9154775114341</v>
      </c>
    </row>
    <row r="15" spans="1:15" ht="12.75" customHeight="1">
      <c r="A15" s="6">
        <v>1992</v>
      </c>
      <c r="B15" s="18">
        <f>'A5-109-1'!B15*'A5-110'!B15/100</f>
        <v>-373.02244282496031</v>
      </c>
      <c r="C15" s="18">
        <f>'A5-109-1'!C15*'A5-110'!C15/100</f>
        <v>2761.4735171493871</v>
      </c>
      <c r="D15" s="18">
        <f>'A5-109-1'!D15*'A5-110'!D15/100</f>
        <v>-500.38157351187976</v>
      </c>
      <c r="E15" s="18">
        <f>'A5-109-1'!E15*'A5-110'!E15/100</f>
        <v>3515.7364601728318</v>
      </c>
      <c r="F15" s="18">
        <f>'A5-109-1'!F15*'A5-110'!F15/100</f>
        <v>-267.63575773525343</v>
      </c>
      <c r="G15" s="18">
        <f>'A5-109-1'!G15*'A5-110'!G15/100</f>
        <v>1415.164149901856</v>
      </c>
      <c r="H15" s="18">
        <f>'A5-109-1'!H15*'A5-110'!H15/100</f>
        <v>1370.9706617128788</v>
      </c>
      <c r="I15" s="18">
        <f>'A5-109-1'!I15*'A5-110'!I15/100</f>
        <v>800.76174952516794</v>
      </c>
      <c r="J15" s="18">
        <f>'A5-109-1'!J15*'A5-110'!J15/100</f>
        <v>2358.8003514531119</v>
      </c>
      <c r="K15" s="18">
        <f>'A5-109-1'!K15*'A5-110'!K15/100</f>
        <v>6906.3399057533352</v>
      </c>
      <c r="L15" s="18">
        <f>'A5-109-1'!L15*'A5-110'!L15/100</f>
        <v>1093.81375018775</v>
      </c>
      <c r="M15" s="18">
        <f>'A5-109-1'!M15*'A5-110'!M15/100</f>
        <v>-372.73524698689579</v>
      </c>
      <c r="N15" s="18">
        <f>'A5-109-1'!N15*'A5-110'!N15/100</f>
        <v>-163.04150851046634</v>
      </c>
      <c r="O15" s="18">
        <f>'A5-109-1'!O15*'A5-110'!O15/100</f>
        <v>-1106.6598072944416</v>
      </c>
    </row>
    <row r="16" spans="1:15" ht="12.75" customHeight="1">
      <c r="A16" s="6">
        <v>1993</v>
      </c>
      <c r="B16" s="18">
        <f>'A5-109-1'!B16*'A5-110'!B16/100</f>
        <v>-435.92658597945251</v>
      </c>
      <c r="C16" s="18">
        <f>'A5-109-1'!C16*'A5-110'!C16/100</f>
        <v>3017.337261304418</v>
      </c>
      <c r="D16" s="18">
        <f>'A5-109-1'!D16*'A5-110'!D16/100</f>
        <v>-452.9151821556851</v>
      </c>
      <c r="E16" s="18">
        <f>'A5-109-1'!E16*'A5-110'!E16/100</f>
        <v>4090.4274237142213</v>
      </c>
      <c r="F16" s="18">
        <f>'A5-109-1'!F16*'A5-110'!F16/100</f>
        <v>-187.60323737947655</v>
      </c>
      <c r="G16" s="18">
        <f>'A5-109-1'!G16*'A5-110'!G16/100</f>
        <v>1438.4865929102523</v>
      </c>
      <c r="H16" s="18">
        <f>'A5-109-1'!H16*'A5-110'!H16/100</f>
        <v>1579.030033015664</v>
      </c>
      <c r="I16" s="18">
        <f>'A5-109-1'!I16*'A5-110'!I16/100</f>
        <v>1134.5603448494628</v>
      </c>
      <c r="J16" s="18">
        <f>'A5-109-1'!J16*'A5-110'!J16/100</f>
        <v>2300.667079864651</v>
      </c>
      <c r="K16" s="18">
        <f>'A5-109-1'!K16*'A5-110'!K16/100</f>
        <v>7453.5573638821479</v>
      </c>
      <c r="L16" s="18">
        <f>'A5-109-1'!L16*'A5-110'!L16/100</f>
        <v>1179.8486755459571</v>
      </c>
      <c r="M16" s="18">
        <f>'A5-109-1'!M16*'A5-110'!M16/100</f>
        <v>-191.50175019210957</v>
      </c>
      <c r="N16" s="18">
        <f>'A5-109-1'!N16*'A5-110'!N16/100</f>
        <v>-109.91212137420175</v>
      </c>
      <c r="O16" s="18">
        <f>'A5-109-1'!O16*'A5-110'!O16/100</f>
        <v>-1143.6678160009926</v>
      </c>
    </row>
    <row r="17" spans="1:15" ht="12.75" customHeight="1">
      <c r="A17" s="6">
        <v>1994</v>
      </c>
      <c r="B17" s="18">
        <f>'A5-109-1'!B17*'A5-110'!B17/100</f>
        <v>-649.10124082541995</v>
      </c>
      <c r="C17" s="18">
        <f>'A5-109-1'!C17*'A5-110'!C17/100</f>
        <v>2915.0811849954621</v>
      </c>
      <c r="D17" s="18">
        <f>'A5-109-1'!D17*'A5-110'!D17/100</f>
        <v>-484.55510890064625</v>
      </c>
      <c r="E17" s="18">
        <f>'A5-109-1'!E17*'A5-110'!E17/100</f>
        <v>8236.3957311824724</v>
      </c>
      <c r="F17" s="18">
        <f>'A5-109-1'!F17*'A5-110'!F17/100</f>
        <v>-209.43636383285786</v>
      </c>
      <c r="G17" s="18">
        <f>'A5-109-1'!G17*'A5-110'!G17/100</f>
        <v>1441.1117913840517</v>
      </c>
      <c r="H17" s="18">
        <f>'A5-109-1'!H17*'A5-110'!H17/100</f>
        <v>1641.0326845953844</v>
      </c>
      <c r="I17" s="18">
        <f>'A5-109-1'!I17*'A5-110'!I17/100</f>
        <v>1220.861675165726</v>
      </c>
      <c r="J17" s="18">
        <f>'A5-109-1'!J17*'A5-110'!J17/100</f>
        <v>2292.2208079112957</v>
      </c>
      <c r="K17" s="18">
        <f>'A5-109-1'!K17*'A5-110'!K17/100</f>
        <v>7175.7941427287997</v>
      </c>
      <c r="L17" s="18">
        <f>'A5-109-1'!L17*'A5-110'!L17/100</f>
        <v>1216.4171985355538</v>
      </c>
      <c r="M17" s="18">
        <f>'A5-109-1'!M17*'A5-110'!M17/100</f>
        <v>-964.90697225284111</v>
      </c>
      <c r="N17" s="18">
        <f>'A5-109-1'!N17*'A5-110'!N17/100</f>
        <v>-133.05209401518812</v>
      </c>
      <c r="O17" s="18">
        <f>'A5-109-1'!O17*'A5-110'!O17/100</f>
        <v>-1200.7304545947331</v>
      </c>
    </row>
    <row r="18" spans="1:15" ht="12.75" customHeight="1">
      <c r="A18" s="6">
        <v>1995</v>
      </c>
      <c r="B18" s="18">
        <f>'A5-109-1'!B18*'A5-110'!B18/100</f>
        <v>-782.06361706435405</v>
      </c>
      <c r="C18" s="18">
        <f>'A5-109-1'!C18*'A5-110'!C18/100</f>
        <v>2608.9267286157738</v>
      </c>
      <c r="D18" s="18">
        <f>'A5-109-1'!D18*'A5-110'!D18/100</f>
        <v>-429.51035030185847</v>
      </c>
      <c r="E18" s="18">
        <f>'A5-109-1'!E18*'A5-110'!E18/100</f>
        <v>7402.6502486715199</v>
      </c>
      <c r="F18" s="18">
        <f>'A5-109-1'!F18*'A5-110'!F18/100</f>
        <v>-267.22656322755648</v>
      </c>
      <c r="G18" s="18">
        <f>'A5-109-1'!G18*'A5-110'!G18/100</f>
        <v>1552.1131280503939</v>
      </c>
      <c r="H18" s="18">
        <f>'A5-109-1'!H18*'A5-110'!H18/100</f>
        <v>1753.6432492453966</v>
      </c>
      <c r="I18" s="18">
        <f>'A5-109-1'!I18*'A5-110'!I18/100</f>
        <v>1207.0518539680288</v>
      </c>
      <c r="J18" s="18">
        <f>'A5-109-1'!J18*'A5-110'!J18/100</f>
        <v>1940.825551794497</v>
      </c>
      <c r="K18" s="18">
        <f>'A5-109-1'!K18*'A5-110'!K18/100</f>
        <v>7154.9560492360733</v>
      </c>
      <c r="L18" s="18">
        <f>'A5-109-1'!L18*'A5-110'!L18/100</f>
        <v>1262.3479454461949</v>
      </c>
      <c r="M18" s="18">
        <f>'A5-109-1'!M18*'A5-110'!M18/100</f>
        <v>-1474.5477050762067</v>
      </c>
      <c r="N18" s="18">
        <f>'A5-109-1'!N18*'A5-110'!N18/100</f>
        <v>-94.438818368463345</v>
      </c>
      <c r="O18" s="18">
        <f>'A5-109-1'!O18*'A5-110'!O18/100</f>
        <v>-1216.9979257998214</v>
      </c>
    </row>
    <row r="19" spans="1:15" ht="12.75" customHeight="1">
      <c r="A19" s="6">
        <v>1996</v>
      </c>
      <c r="B19" s="18">
        <f>'A5-109-1'!B19*'A5-110'!B19/100</f>
        <v>-718.66953303148478</v>
      </c>
      <c r="C19" s="18">
        <f>'A5-109-1'!C19*'A5-110'!C19/100</f>
        <v>2750.4812575581732</v>
      </c>
      <c r="D19" s="18">
        <f>'A5-109-1'!D19*'A5-110'!D19/100</f>
        <v>-523.16018738542198</v>
      </c>
      <c r="E19" s="18">
        <f>'A5-109-1'!E19*'A5-110'!E19/100</f>
        <v>7721.5749533833387</v>
      </c>
      <c r="F19" s="18">
        <f>'A5-109-1'!F19*'A5-110'!F19/100</f>
        <v>-288.92804493382346</v>
      </c>
      <c r="G19" s="18">
        <f>'A5-109-1'!G19*'A5-110'!G19/100</f>
        <v>1425.8655413566603</v>
      </c>
      <c r="H19" s="18">
        <f>'A5-109-1'!H19*'A5-110'!H19/100</f>
        <v>1840.9503021577204</v>
      </c>
      <c r="I19" s="18">
        <f>'A5-109-1'!I19*'A5-110'!I19/100</f>
        <v>1130.7813093832874</v>
      </c>
      <c r="J19" s="18">
        <f>'A5-109-1'!J19*'A5-110'!J19/100</f>
        <v>1762.4571761677985</v>
      </c>
      <c r="K19" s="18">
        <f>'A5-109-1'!K19*'A5-110'!K19/100</f>
        <v>5946.2926734154144</v>
      </c>
      <c r="L19" s="18">
        <f>'A5-109-1'!L19*'A5-110'!L19/100</f>
        <v>1240.9982815589187</v>
      </c>
      <c r="M19" s="18">
        <f>'A5-109-1'!M19*'A5-110'!M19/100</f>
        <v>-2096.6865777791868</v>
      </c>
      <c r="N19" s="18">
        <f>'A5-109-1'!N19*'A5-110'!N19/100</f>
        <v>-106.46135112729903</v>
      </c>
      <c r="O19" s="18">
        <f>'A5-109-1'!O19*'A5-110'!O19/100</f>
        <v>-1147.0398753885086</v>
      </c>
    </row>
    <row r="20" spans="1:15" ht="12.75" customHeight="1">
      <c r="A20" s="6">
        <v>1997</v>
      </c>
      <c r="B20" s="18">
        <f>'A5-109-1'!B20*'A5-110'!B20/100</f>
        <v>-651.42999208570734</v>
      </c>
      <c r="C20" s="18">
        <f>'A5-109-1'!C20*'A5-110'!C20/100</f>
        <v>2596.9222615677336</v>
      </c>
      <c r="D20" s="18">
        <f>'A5-109-1'!D20*'A5-110'!D20/100</f>
        <v>-540.63656406478572</v>
      </c>
      <c r="E20" s="18">
        <f>'A5-109-1'!E20*'A5-110'!E20/100</f>
        <v>6982.091559634061</v>
      </c>
      <c r="F20" s="18">
        <f>'A5-109-1'!F20*'A5-110'!F20/100</f>
        <v>-178.69937609114891</v>
      </c>
      <c r="G20" s="18">
        <f>'A5-109-1'!G20*'A5-110'!G20/100</f>
        <v>1498.7083854777316</v>
      </c>
      <c r="H20" s="18">
        <f>'A5-109-1'!H20*'A5-110'!H20/100</f>
        <v>1889.9598103953183</v>
      </c>
      <c r="I20" s="18">
        <f>'A5-109-1'!I20*'A5-110'!I20/100</f>
        <v>1122.1173309745388</v>
      </c>
      <c r="J20" s="18">
        <f>'A5-109-1'!J20*'A5-110'!J20/100</f>
        <v>1746.1550856286235</v>
      </c>
      <c r="K20" s="18">
        <f>'A5-109-1'!K20*'A5-110'!K20/100</f>
        <v>5461.6513204280773</v>
      </c>
      <c r="L20" s="18">
        <f>'A5-109-1'!L20*'A5-110'!L20/100</f>
        <v>1187.7650540483694</v>
      </c>
      <c r="M20" s="18">
        <f>'A5-109-1'!M20*'A5-110'!M20/100</f>
        <v>-1628.5695282277493</v>
      </c>
      <c r="N20" s="18">
        <f>'A5-109-1'!N20*'A5-110'!N20/100</f>
        <v>-113.89885948017459</v>
      </c>
      <c r="O20" s="18">
        <f>'A5-109-1'!O20*'A5-110'!O20/100</f>
        <v>-1302.6828734920723</v>
      </c>
    </row>
    <row r="21" spans="1:15" ht="12.75" customHeight="1">
      <c r="A21" s="6">
        <v>1998</v>
      </c>
      <c r="B21" s="18">
        <f>'A5-109-1'!B21*'A5-110'!B21/100</f>
        <v>-509.37068664730106</v>
      </c>
      <c r="C21" s="18">
        <f>'A5-109-1'!C21*'A5-110'!C21/100</f>
        <v>2384.1941307848333</v>
      </c>
      <c r="D21" s="18">
        <f>'A5-109-1'!D21*'A5-110'!D21/100</f>
        <v>-599.38195205905629</v>
      </c>
      <c r="E21" s="18">
        <f>'A5-109-1'!E21*'A5-110'!E21/100</f>
        <v>6671.1838544054654</v>
      </c>
      <c r="F21" s="18">
        <f>'A5-109-1'!F21*'A5-110'!F21/100</f>
        <v>-187.9022560382999</v>
      </c>
      <c r="G21" s="18">
        <f>'A5-109-1'!G21*'A5-110'!G21/100</f>
        <v>1546.42973488133</v>
      </c>
      <c r="H21" s="18">
        <f>'A5-109-1'!H21*'A5-110'!H21/100</f>
        <v>1858.5989254706881</v>
      </c>
      <c r="I21" s="18">
        <f>'A5-109-1'!I21*'A5-110'!I21/100</f>
        <v>923.56295202385706</v>
      </c>
      <c r="J21" s="18">
        <f>'A5-109-1'!J21*'A5-110'!J21/100</f>
        <v>1738.1738411641602</v>
      </c>
      <c r="K21" s="18">
        <f>'A5-109-1'!K21*'A5-110'!K21/100</f>
        <v>5392.8008651418459</v>
      </c>
      <c r="L21" s="18">
        <f>'A5-109-1'!L21*'A5-110'!L21/100</f>
        <v>1119.4866015108037</v>
      </c>
      <c r="M21" s="18">
        <f>'A5-109-1'!M21*'A5-110'!M21/100</f>
        <v>-1031.3621582614837</v>
      </c>
      <c r="N21" s="18">
        <f>'A5-109-1'!N21*'A5-110'!N21/100</f>
        <v>-59.114262902481642</v>
      </c>
      <c r="O21" s="18">
        <f>'A5-109-1'!O21*'A5-110'!O21/100</f>
        <v>-1299.9666749961489</v>
      </c>
    </row>
    <row r="22" spans="1:15" ht="12.75" customHeight="1">
      <c r="A22" s="6">
        <v>1999</v>
      </c>
      <c r="B22" s="18">
        <f>'A5-109-1'!B22*'A5-110'!B22/100</f>
        <v>-571.64021354511624</v>
      </c>
      <c r="C22" s="18">
        <f>'A5-109-1'!C22*'A5-110'!C22/100</f>
        <v>2244.7885194479841</v>
      </c>
      <c r="D22" s="18">
        <f>'A5-109-1'!D22*'A5-110'!D22/100</f>
        <v>-696.4884327802705</v>
      </c>
      <c r="E22" s="18">
        <f>'A5-109-1'!E22*'A5-110'!E22/100</f>
        <v>4707.7107929391022</v>
      </c>
      <c r="F22" s="18">
        <f>'A5-109-1'!F22*'A5-110'!F22/100</f>
        <v>-331.76022867836014</v>
      </c>
      <c r="G22" s="18">
        <f>'A5-109-1'!G22*'A5-110'!G22/100</f>
        <v>1527.7704305714765</v>
      </c>
      <c r="H22" s="18">
        <f>'A5-109-1'!H22*'A5-110'!H22/100</f>
        <v>2045.3155430522406</v>
      </c>
      <c r="I22" s="18">
        <f>'A5-109-1'!I22*'A5-110'!I22/100</f>
        <v>852.83433958160572</v>
      </c>
      <c r="J22" s="18">
        <f>'A5-109-1'!J22*'A5-110'!J22/100</f>
        <v>1628.4393343892141</v>
      </c>
      <c r="K22" s="18">
        <f>'A5-109-1'!K22*'A5-110'!K22/100</f>
        <v>5963.3060618598738</v>
      </c>
      <c r="L22" s="18">
        <f>'A5-109-1'!L22*'A5-110'!L22/100</f>
        <v>1036.5047611440914</v>
      </c>
      <c r="M22" s="18">
        <f>'A5-109-1'!M22*'A5-110'!M22/100</f>
        <v>-1755.9521184951273</v>
      </c>
      <c r="N22" s="18">
        <f>'A5-109-1'!N22*'A5-110'!N22/100</f>
        <v>-47.433908319859135</v>
      </c>
      <c r="O22" s="18">
        <f>'A5-109-1'!O22*'A5-110'!O22/100</f>
        <v>-1311.8283386893331</v>
      </c>
    </row>
    <row r="23" spans="1:15" ht="12.75" customHeight="1">
      <c r="A23" s="6">
        <v>2000</v>
      </c>
      <c r="B23" s="18">
        <f>'A5-109-1'!B23*'A5-110'!B23/100</f>
        <v>-689.35526911143711</v>
      </c>
      <c r="C23" s="18">
        <f>'A5-109-1'!C23*'A5-110'!C23/100</f>
        <v>2010.7741356822794</v>
      </c>
      <c r="D23" s="18">
        <f>'A5-109-1'!D23*'A5-110'!D23/100</f>
        <v>-768.44217691836934</v>
      </c>
      <c r="E23" s="18">
        <f>'A5-109-1'!E23*'A5-110'!E23/100</f>
        <v>4560.5248742665299</v>
      </c>
      <c r="F23" s="18">
        <f>'A5-109-1'!F23*'A5-110'!F23/100</f>
        <v>-316.59731361463997</v>
      </c>
      <c r="G23" s="18">
        <f>'A5-109-1'!G23*'A5-110'!G23/100</f>
        <v>1822.2722584827318</v>
      </c>
      <c r="H23" s="18">
        <f>'A5-109-1'!H23*'A5-110'!H23/100</f>
        <v>2184.3826723833872</v>
      </c>
      <c r="I23" s="18">
        <f>'A5-109-1'!I23*'A5-110'!I23/100</f>
        <v>842.67582972532534</v>
      </c>
      <c r="J23" s="18">
        <f>'A5-109-1'!J23*'A5-110'!J23/100</f>
        <v>1598.685659849564</v>
      </c>
      <c r="K23" s="18">
        <f>'A5-109-1'!K23*'A5-110'!K23/100</f>
        <v>6330.7468790304029</v>
      </c>
      <c r="L23" s="18">
        <f>'A5-109-1'!L23*'A5-110'!L23/100</f>
        <v>830.9071843063075</v>
      </c>
      <c r="M23" s="18">
        <f>'A5-109-1'!M23*'A5-110'!M23/100</f>
        <v>-1178.9333637282421</v>
      </c>
      <c r="N23" s="18">
        <f>'A5-109-1'!N23*'A5-110'!N23/100</f>
        <v>8.2252858454533602</v>
      </c>
      <c r="O23" s="18">
        <f>'A5-109-1'!O23*'A5-110'!O23/100</f>
        <v>-1382.9821003682612</v>
      </c>
    </row>
    <row r="24" spans="1:15" ht="12.75" customHeight="1">
      <c r="A24" s="6">
        <v>2001</v>
      </c>
      <c r="B24" s="18">
        <f>'A5-109-1'!B24*'A5-110'!B24/100</f>
        <v>-371.3961070583926</v>
      </c>
      <c r="C24" s="18">
        <f>'A5-109-1'!C24*'A5-110'!C24/100</f>
        <v>2230.2272347386183</v>
      </c>
      <c r="D24" s="18">
        <f>'A5-109-1'!D24*'A5-110'!D24/100</f>
        <v>-755.22826388754402</v>
      </c>
      <c r="E24" s="18">
        <f>'A5-109-1'!E24*'A5-110'!E24/100</f>
        <v>4542.6006697815019</v>
      </c>
      <c r="F24" s="18">
        <f>'A5-109-1'!F24*'A5-110'!F24/100</f>
        <v>-285.40478748904661</v>
      </c>
      <c r="G24" s="18">
        <f>'A5-109-1'!G24*'A5-110'!G24/100</f>
        <v>1844.8803546027912</v>
      </c>
      <c r="H24" s="18">
        <f>'A5-109-1'!H24*'A5-110'!H24/100</f>
        <v>2262.1094031142425</v>
      </c>
      <c r="I24" s="18">
        <f>'A5-109-1'!I24*'A5-110'!I24/100</f>
        <v>806.76224308114843</v>
      </c>
      <c r="J24" s="18">
        <f>'A5-109-1'!J24*'A5-110'!J24/100</f>
        <v>1727.5222137307167</v>
      </c>
      <c r="K24" s="18">
        <f>'A5-109-1'!K24*'A5-110'!K24/100</f>
        <v>8782.1395017590185</v>
      </c>
      <c r="L24" s="18">
        <f>'A5-109-1'!L24*'A5-110'!L24/100</f>
        <v>854.03462814408169</v>
      </c>
      <c r="M24" s="18">
        <f>'A5-109-1'!M24*'A5-110'!M24/100</f>
        <v>-515.45679536108958</v>
      </c>
      <c r="N24" s="18">
        <f>'A5-109-1'!N24*'A5-110'!N24/100</f>
        <v>18.267079111971999</v>
      </c>
      <c r="O24" s="18">
        <f>'A5-109-1'!O24*'A5-110'!O24/100</f>
        <v>-1121.3254169195611</v>
      </c>
    </row>
    <row r="25" spans="1:15" ht="12.75" customHeight="1">
      <c r="A25" s="6">
        <v>2002</v>
      </c>
      <c r="B25" s="18">
        <f>'A5-109-1'!B25*'A5-110'!B25/100</f>
        <v>-347.7920982139733</v>
      </c>
      <c r="C25" s="18">
        <f>'A5-109-1'!C25*'A5-110'!C25/100</f>
        <v>2125.0858730157033</v>
      </c>
      <c r="D25" s="18">
        <f>'A5-109-1'!D25*'A5-110'!D25/100</f>
        <v>-845.29989157555917</v>
      </c>
      <c r="E25" s="18">
        <f>'A5-109-1'!E25*'A5-110'!E25/100</f>
        <v>5399.2077115551192</v>
      </c>
      <c r="F25" s="18">
        <f>'A5-109-1'!F25*'A5-110'!F25/100</f>
        <v>-215.05601928012294</v>
      </c>
      <c r="G25" s="18">
        <f>'A5-109-1'!G25*'A5-110'!G25/100</f>
        <v>2065.113125946139</v>
      </c>
      <c r="H25" s="18">
        <f>'A5-109-1'!H25*'A5-110'!H25/100</f>
        <v>2279.5498072342525</v>
      </c>
      <c r="I25" s="18">
        <f>'A5-109-1'!I25*'A5-110'!I25/100</f>
        <v>839.4148088640768</v>
      </c>
      <c r="J25" s="18">
        <f>'A5-109-1'!J25*'A5-110'!J25/100</f>
        <v>1757.1164997223082</v>
      </c>
      <c r="K25" s="18">
        <f>'A5-109-1'!K25*'A5-110'!K25/100</f>
        <v>9974.742826812475</v>
      </c>
      <c r="L25" s="18">
        <f>'A5-109-1'!L25*'A5-110'!L25/100</f>
        <v>508.20525216668898</v>
      </c>
      <c r="M25" s="18">
        <f>'A5-109-1'!M25*'A5-110'!M25/100</f>
        <v>863.58535350299553</v>
      </c>
      <c r="N25" s="18">
        <f>'A5-109-1'!N25*'A5-110'!N25/100</f>
        <v>-43.877373314485709</v>
      </c>
      <c r="O25" s="18">
        <f>'A5-109-1'!O25*'A5-110'!O25/100</f>
        <v>-1035.5568860917947</v>
      </c>
    </row>
    <row r="26" spans="1:15" ht="12.75" customHeight="1">
      <c r="A26" s="6">
        <v>2003</v>
      </c>
      <c r="B26" s="18">
        <f>'A5-109-1'!B26*'A5-110'!B26/100</f>
        <v>-498.15093110319657</v>
      </c>
      <c r="C26" s="18">
        <f>'A5-109-1'!C26*'A5-110'!C26/100</f>
        <v>2245.3365729801826</v>
      </c>
      <c r="D26" s="18">
        <f>'A5-109-1'!D26*'A5-110'!D26/100</f>
        <v>-880.65453392277414</v>
      </c>
      <c r="E26" s="18">
        <f>'A5-109-1'!E26*'A5-110'!E26/100</f>
        <v>6007.3432619974192</v>
      </c>
      <c r="F26" s="18">
        <f>'A5-109-1'!F26*'A5-110'!F26/100</f>
        <v>-135.0542412231043</v>
      </c>
      <c r="G26" s="18">
        <f>'A5-109-1'!G26*'A5-110'!G26/100</f>
        <v>2047.037901584217</v>
      </c>
      <c r="H26" s="18">
        <f>'A5-109-1'!H26*'A5-110'!H26/100</f>
        <v>2277.2008964836168</v>
      </c>
      <c r="I26" s="18">
        <f>'A5-109-1'!I26*'A5-110'!I26/100</f>
        <v>920.6527481596795</v>
      </c>
      <c r="J26" s="18">
        <f>'A5-109-1'!J26*'A5-110'!J26/100</f>
        <v>2055.6243650973602</v>
      </c>
      <c r="K26" s="18">
        <f>'A5-109-1'!K26*'A5-110'!K26/100</f>
        <v>12444.368385785951</v>
      </c>
      <c r="L26" s="18">
        <f>'A5-109-1'!L26*'A5-110'!L26/100</f>
        <v>422.4403197142056</v>
      </c>
      <c r="M26" s="18">
        <f>'A5-109-1'!M26*'A5-110'!M26/100</f>
        <v>2073.7753905698651</v>
      </c>
      <c r="N26" s="18">
        <f>'A5-109-1'!N26*'A5-110'!N26/100</f>
        <v>-1.2957146553673615</v>
      </c>
      <c r="O26" s="18">
        <f>'A5-109-1'!O26*'A5-110'!O26/100</f>
        <v>-928.35318090409226</v>
      </c>
    </row>
    <row r="27" spans="1:15" ht="12.75" customHeight="1">
      <c r="A27" s="6">
        <v>2004</v>
      </c>
      <c r="B27" s="18">
        <f>'A5-109-1'!B27*'A5-110'!B27/100</f>
        <v>-480.90665264446523</v>
      </c>
      <c r="C27" s="18">
        <f>'A5-109-1'!C27*'A5-110'!C27/100</f>
        <v>2126.3421504678377</v>
      </c>
      <c r="D27" s="18">
        <f>'A5-109-1'!D27*'A5-110'!D27/100</f>
        <v>-1038.0323909850447</v>
      </c>
      <c r="E27" s="18">
        <f>'A5-109-1'!E27*'A5-110'!E27/100</f>
        <v>5027.4829222858853</v>
      </c>
      <c r="F27" s="18">
        <f>'A5-109-1'!F27*'A5-110'!F27/100</f>
        <v>-115.28920380844409</v>
      </c>
      <c r="G27" s="18">
        <f>'A5-109-1'!G27*'A5-110'!G27/100</f>
        <v>1841.1916121825823</v>
      </c>
      <c r="H27" s="18">
        <f>'A5-109-1'!H27*'A5-110'!H27/100</f>
        <v>2082.7468723948564</v>
      </c>
      <c r="I27" s="18">
        <f>'A5-109-1'!I27*'A5-110'!I27/100</f>
        <v>862.82394454546045</v>
      </c>
      <c r="J27" s="18">
        <f>'A5-109-1'!J27*'A5-110'!J27/100</f>
        <v>1792.8101174405247</v>
      </c>
      <c r="K27" s="18">
        <f>'A5-109-1'!K27*'A5-110'!K27/100</f>
        <v>11331.176764683714</v>
      </c>
      <c r="L27" s="18">
        <f>'A5-109-1'!L27*'A5-110'!L27/100</f>
        <v>385.28430773706111</v>
      </c>
      <c r="M27" s="18">
        <f>'A5-109-1'!M27*'A5-110'!M27/100</f>
        <v>997.24884810028118</v>
      </c>
      <c r="N27" s="18">
        <f>'A5-109-1'!N27*'A5-110'!N27/100</f>
        <v>5.7354392982598688</v>
      </c>
      <c r="O27" s="18">
        <f>'A5-109-1'!O27*'A5-110'!O27/100</f>
        <v>-828.65121529401529</v>
      </c>
    </row>
    <row r="28" spans="1:15" ht="12.75" customHeight="1">
      <c r="A28" s="6">
        <v>2005</v>
      </c>
      <c r="B28" s="18">
        <f>'A5-109-1'!B28*'A5-110'!B28/100</f>
        <v>-693.90761606283968</v>
      </c>
      <c r="C28" s="18">
        <f>'A5-109-1'!C28*'A5-110'!C28/100</f>
        <v>2070.1061706262121</v>
      </c>
      <c r="D28" s="18">
        <f>'A5-109-1'!D28*'A5-110'!D28/100</f>
        <v>-848.90760854303085</v>
      </c>
      <c r="E28" s="18">
        <f>'A5-109-1'!E28*'A5-110'!E28/100</f>
        <v>5816.394410950682</v>
      </c>
      <c r="F28" s="18">
        <f>'A5-109-1'!F28*'A5-110'!F28/100</f>
        <v>-106.79279882607021</v>
      </c>
      <c r="G28" s="18">
        <f>'A5-109-1'!G28*'A5-110'!G28/100</f>
        <v>1877.7159261759537</v>
      </c>
      <c r="H28" s="18">
        <f>'A5-109-1'!H28*'A5-110'!H28/100</f>
        <v>1894.907146978928</v>
      </c>
      <c r="I28" s="18">
        <f>'A5-109-1'!I28*'A5-110'!I28/100</f>
        <v>916.23467201910967</v>
      </c>
      <c r="J28" s="18">
        <f>'A5-109-1'!J28*'A5-110'!J28/100</f>
        <v>1808.0058912346785</v>
      </c>
      <c r="K28" s="18">
        <f>'A5-109-1'!K28*'A5-110'!K28/100</f>
        <v>11687.594142923661</v>
      </c>
      <c r="L28" s="18">
        <f>'A5-109-1'!L28*'A5-110'!L28/100</f>
        <v>346.34395676092049</v>
      </c>
      <c r="M28" s="18">
        <f>'A5-109-1'!M28*'A5-110'!M28/100</f>
        <v>-464.34457673664866</v>
      </c>
      <c r="N28" s="18">
        <f>'A5-109-1'!N28*'A5-110'!N28/100</f>
        <v>13.5144315275951</v>
      </c>
      <c r="O28" s="18">
        <f>'A5-109-1'!O28*'A5-110'!O28/100</f>
        <v>-771.18951910589556</v>
      </c>
    </row>
    <row r="29" spans="1:15" ht="12.75" customHeight="1">
      <c r="A29" s="6">
        <v>2006</v>
      </c>
      <c r="B29" s="18">
        <f>'A5-109-1'!B29*'A5-110'!B29/100</f>
        <v>-734.5784764523903</v>
      </c>
      <c r="C29" s="18">
        <f>'A5-109-1'!C29*'A5-110'!C29/100</f>
        <v>2068.9196426534827</v>
      </c>
      <c r="D29" s="18">
        <f>'A5-109-1'!D29*'A5-110'!D29/100</f>
        <v>-845.74361171089049</v>
      </c>
      <c r="E29" s="18">
        <f>'A5-109-1'!E29*'A5-110'!E29/100</f>
        <v>4915.2442916783257</v>
      </c>
      <c r="F29" s="18">
        <f>'A5-109-1'!F29*'A5-110'!F29/100</f>
        <v>-152.3901611236135</v>
      </c>
      <c r="G29" s="18">
        <f>'A5-109-1'!G29*'A5-110'!G29/100</f>
        <v>2033.5921274486311</v>
      </c>
      <c r="H29" s="18">
        <f>'A5-109-1'!H29*'A5-110'!H29/100</f>
        <v>1563.1456006928947</v>
      </c>
      <c r="I29" s="18">
        <f>'A5-109-1'!I29*'A5-110'!I29/100</f>
        <v>828.43090474865824</v>
      </c>
      <c r="J29" s="18">
        <f>'A5-109-1'!J29*'A5-110'!J29/100</f>
        <v>1719.1925087925565</v>
      </c>
      <c r="K29" s="18">
        <f>'A5-109-1'!K29*'A5-110'!K29/100</f>
        <v>10854.458791884272</v>
      </c>
      <c r="L29" s="18">
        <f>'A5-109-1'!L29*'A5-110'!L29/100</f>
        <v>263.6083452522368</v>
      </c>
      <c r="M29" s="18">
        <f>'A5-109-1'!M29*'A5-110'!M29/100</f>
        <v>-231.69895291785463</v>
      </c>
      <c r="N29" s="18">
        <f>'A5-109-1'!N29*'A5-110'!N29/100</f>
        <v>-21.362474648028307</v>
      </c>
      <c r="O29" s="18">
        <f>'A5-109-1'!O29*'A5-110'!O29/100</f>
        <v>-804.42427897718017</v>
      </c>
    </row>
    <row r="30" spans="1:15" ht="12.75" customHeight="1">
      <c r="A30" s="6">
        <v>2007</v>
      </c>
      <c r="B30" s="18">
        <f>'A5-109-1'!B30*'A5-110'!B30/100</f>
        <v>-761.28053596516179</v>
      </c>
      <c r="C30" s="18">
        <f>'A5-109-1'!C30*'A5-110'!C30/100</f>
        <v>2010.4303176952346</v>
      </c>
      <c r="D30" s="18">
        <f>'A5-109-1'!D30*'A5-110'!D30/100</f>
        <v>-910.36252552843177</v>
      </c>
      <c r="E30" s="18">
        <f>'A5-109-1'!E30*'A5-110'!E30/100</f>
        <v>6699.5083797524721</v>
      </c>
      <c r="F30" s="18">
        <f>'A5-109-1'!F30*'A5-110'!F30/100</f>
        <v>-168.55888860114476</v>
      </c>
      <c r="G30" s="18">
        <f>'A5-109-1'!G30*'A5-110'!G30/100</f>
        <v>1902.7824145976203</v>
      </c>
      <c r="H30" s="18">
        <f>'A5-109-1'!H30*'A5-110'!H30/100</f>
        <v>1447.5858069475353</v>
      </c>
      <c r="I30" s="18">
        <f>'A5-109-1'!I30*'A5-110'!I30/100</f>
        <v>795.17380956955651</v>
      </c>
      <c r="J30" s="18">
        <f>'A5-109-1'!J30*'A5-110'!J30/100</f>
        <v>1542.8528046670219</v>
      </c>
      <c r="K30" s="18">
        <f>'A5-109-1'!K30*'A5-110'!K30/100</f>
        <v>9988.5877799657992</v>
      </c>
      <c r="L30" s="18">
        <f>'A5-109-1'!L30*'A5-110'!L30/100</f>
        <v>255.04400509395597</v>
      </c>
      <c r="M30" s="18">
        <f>'A5-109-1'!M30*'A5-110'!M30/100</f>
        <v>-1583.8791490025676</v>
      </c>
      <c r="N30" s="18">
        <f>'A5-109-1'!N30*'A5-110'!N30/100</f>
        <v>-24.618987104962525</v>
      </c>
      <c r="O30" s="18">
        <f>'A5-109-1'!O30*'A5-110'!O30/100</f>
        <v>-768.30093340158203</v>
      </c>
    </row>
    <row r="31" spans="1:15" ht="12.75" customHeight="1">
      <c r="A31" s="6">
        <v>2008</v>
      </c>
      <c r="B31" s="18">
        <f>'A5-109-1'!B31*'A5-110'!B31/100</f>
        <v>-974.67314115441627</v>
      </c>
      <c r="C31" s="18">
        <f>'A5-109-1'!C31*'A5-110'!C31/100</f>
        <v>2049.2033989958877</v>
      </c>
      <c r="D31" s="18">
        <f>'A5-109-1'!D31*'A5-110'!D31/100</f>
        <v>-889.28698644320207</v>
      </c>
      <c r="E31" s="18">
        <f>'A5-109-1'!E31*'A5-110'!E31/100</f>
        <v>6447.7411316390944</v>
      </c>
      <c r="F31" s="18">
        <f>'A5-109-1'!F31*'A5-110'!F31/100</f>
        <v>-193.37038514379765</v>
      </c>
      <c r="G31" s="18">
        <f>'A5-109-1'!G31*'A5-110'!G31/100</f>
        <v>1823.2226034195126</v>
      </c>
      <c r="H31" s="18">
        <f>'A5-109-1'!H31*'A5-110'!H31/100</f>
        <v>1424.0302384341269</v>
      </c>
      <c r="I31" s="18">
        <f>'A5-109-1'!I31*'A5-110'!I31/100</f>
        <v>758.97924075047911</v>
      </c>
      <c r="J31" s="18">
        <f>'A5-109-1'!J31*'A5-110'!J31/100</f>
        <v>1365.0797596867151</v>
      </c>
      <c r="K31" s="18">
        <f>'A5-109-1'!K31*'A5-110'!K31/100</f>
        <v>8647.9230788455443</v>
      </c>
      <c r="L31" s="18">
        <f>'A5-109-1'!L31*'A5-110'!L31/100</f>
        <v>106.85162371845914</v>
      </c>
      <c r="M31" s="18">
        <f>'A5-109-1'!M31*'A5-110'!M31/100</f>
        <v>-2157.0763230941216</v>
      </c>
      <c r="N31" s="18">
        <f>'A5-109-1'!N31*'A5-110'!N31/100</f>
        <v>24.865411448131432</v>
      </c>
      <c r="O31" s="18">
        <f>'A5-109-1'!O31*'A5-110'!O31/100</f>
        <v>-652.72087302467526</v>
      </c>
    </row>
    <row r="32" spans="1:15" ht="12.75" customHeight="1">
      <c r="A32" s="6">
        <v>2009</v>
      </c>
      <c r="B32" s="18">
        <f>'A5-109-1'!B32*'A5-110'!B32/100</f>
        <v>-606.17009588059477</v>
      </c>
      <c r="C32" s="18">
        <f>'A5-109-1'!C32*'A5-110'!C32/100</f>
        <v>2259.2950193439033</v>
      </c>
      <c r="D32" s="18">
        <f>'A5-109-1'!D32*'A5-110'!D32/100</f>
        <v>-500.5039732360832</v>
      </c>
      <c r="E32" s="18">
        <f>'A5-109-1'!E32*'A5-110'!E32/100</f>
        <v>7172.0444545605578</v>
      </c>
      <c r="F32" s="18">
        <f>'A5-109-1'!F32*'A5-110'!F32/100</f>
        <v>100.33353152010945</v>
      </c>
      <c r="G32" s="18">
        <f>'A5-109-1'!G32*'A5-110'!G32/100</f>
        <v>1904.6195070316442</v>
      </c>
      <c r="H32" s="18">
        <f>'A5-109-1'!H32*'A5-110'!H32/100</f>
        <v>1695.1645763283332</v>
      </c>
      <c r="I32" s="18">
        <f>'A5-109-1'!I32*'A5-110'!I32/100</f>
        <v>984.9625615574306</v>
      </c>
      <c r="J32" s="18">
        <f>'A5-109-1'!J32*'A5-110'!J32/100</f>
        <v>1491.3194473878291</v>
      </c>
      <c r="K32" s="18">
        <f>'A5-109-1'!K32*'A5-110'!K32/100</f>
        <v>13212.076298459973</v>
      </c>
      <c r="L32" s="18">
        <f>'A5-109-1'!L32*'A5-110'!L32/100</f>
        <v>18.67170118622245</v>
      </c>
      <c r="M32" s="18">
        <f>'A5-109-1'!M32*'A5-110'!M32/100</f>
        <v>-1185.771589127598</v>
      </c>
      <c r="N32" s="18">
        <f>'A5-109-1'!N32*'A5-110'!N32/100</f>
        <v>99.132172441723327</v>
      </c>
      <c r="O32" s="18">
        <f>'A5-109-1'!O32*'A5-110'!O32/100</f>
        <v>-186.95247262337205</v>
      </c>
    </row>
    <row r="33" spans="1:15" ht="12.75" customHeight="1">
      <c r="A33" s="6">
        <v>2010</v>
      </c>
      <c r="B33" s="18">
        <f>'A5-109-1'!B33*'A5-110'!B33/100</f>
        <v>-689.81928056856316</v>
      </c>
      <c r="C33" s="18">
        <f>'A5-109-1'!C33*'A5-110'!C33/100</f>
        <v>2079.9280240266689</v>
      </c>
      <c r="D33" s="18">
        <f>'A5-109-1'!D33*'A5-110'!D33/100</f>
        <v>-473.7033927947399</v>
      </c>
      <c r="E33" s="18">
        <f>'A5-109-1'!E33*'A5-110'!E33/100</f>
        <v>8747.3474120302799</v>
      </c>
      <c r="F33" s="18">
        <f>'A5-109-1'!F33*'A5-110'!F33/100</f>
        <v>46.458938378302243</v>
      </c>
      <c r="G33" s="18">
        <f>'A5-109-1'!G33*'A5-110'!G33/100</f>
        <v>1861.0662414639414</v>
      </c>
      <c r="H33" s="18">
        <f>'A5-109-1'!H33*'A5-110'!H33/100</f>
        <v>1540.9124423808262</v>
      </c>
      <c r="I33" s="18">
        <f>'A5-109-1'!I33*'A5-110'!I33/100</f>
        <v>979.0480872327463</v>
      </c>
      <c r="J33" s="18">
        <f>'A5-109-1'!J33*'A5-110'!J33/100</f>
        <v>1586.1061584152114</v>
      </c>
      <c r="K33" s="18">
        <f>'A5-109-1'!K33*'A5-110'!K33/100</f>
        <v>13962.602363382053</v>
      </c>
      <c r="L33" s="18">
        <f>'A5-109-1'!L33*'A5-110'!L33/100</f>
        <v>15.629759634793249</v>
      </c>
      <c r="M33" s="18">
        <f>'A5-109-1'!M33*'A5-110'!M33/100</f>
        <v>-3088.1383193866891</v>
      </c>
      <c r="N33" s="18">
        <f>'A5-109-1'!N33*'A5-110'!N33/100</f>
        <v>147.17202706184923</v>
      </c>
      <c r="O33" s="18">
        <f>'A5-109-1'!O33*'A5-110'!O33/100</f>
        <v>-86.462042382824038</v>
      </c>
    </row>
    <row r="34" spans="1:15" ht="12.75" customHeight="1">
      <c r="A34" s="6">
        <v>2011</v>
      </c>
      <c r="B34" s="18">
        <f>'A5-109-1'!B34*'A5-110'!B34/100</f>
        <v>-879.85490746937216</v>
      </c>
      <c r="C34" s="18">
        <f>'A5-109-1'!C34*'A5-110'!C34/100</f>
        <v>2125.1858895412934</v>
      </c>
      <c r="D34" s="18">
        <f>'A5-109-1'!D34*'A5-110'!D34/100</f>
        <v>-439.78090632988079</v>
      </c>
      <c r="E34" s="18">
        <f>'A5-109-1'!E34*'A5-110'!E34/100</f>
        <v>7499.373537540142</v>
      </c>
      <c r="F34" s="18">
        <f>'A5-109-1'!F34*'A5-110'!F34/100</f>
        <v>39.643768693570166</v>
      </c>
      <c r="G34" s="18">
        <f>'A5-109-1'!G34*'A5-110'!G34/100</f>
        <v>1802.9215521853723</v>
      </c>
      <c r="H34" s="18">
        <f>'A5-109-1'!H34*'A5-110'!H34/100</f>
        <v>1407.1558587643237</v>
      </c>
      <c r="I34" s="18">
        <f>'A5-109-1'!I34*'A5-110'!I34/100</f>
        <v>996.37868801971456</v>
      </c>
      <c r="J34" s="18">
        <f>'A5-109-1'!J34*'A5-110'!J34/100</f>
        <v>1573.6684948927716</v>
      </c>
      <c r="K34" s="18">
        <f>'A5-109-1'!K34*'A5-110'!K34/100</f>
        <v>13920.557449623329</v>
      </c>
      <c r="L34" s="18">
        <f>'A5-109-1'!L34*'A5-110'!L34/100</f>
        <v>-73.12560807982625</v>
      </c>
      <c r="M34" s="18">
        <f>'A5-109-1'!M34*'A5-110'!M34/100</f>
        <v>-4171.2194227696536</v>
      </c>
      <c r="N34" s="18">
        <f>'A5-109-1'!N34*'A5-110'!N34/100</f>
        <v>316.12979693966429</v>
      </c>
      <c r="O34" s="18">
        <f>'A5-109-1'!O34*'A5-110'!O34/100</f>
        <v>45.184135113106201</v>
      </c>
    </row>
    <row r="35" spans="1:15" ht="12.75" customHeight="1">
      <c r="A35" s="6">
        <v>2012</v>
      </c>
      <c r="B35" s="18">
        <f>'A5-109-1'!B35*'A5-110'!B35/100</f>
        <v>-505.68471496029576</v>
      </c>
      <c r="C35" s="18">
        <f>'A5-109-1'!C35*'A5-110'!C35/100</f>
        <v>2045.4087224585039</v>
      </c>
      <c r="D35" s="18">
        <f>'A5-109-1'!D35*'A5-110'!D35/100</f>
        <v>-582.23628766651177</v>
      </c>
      <c r="E35" s="18">
        <f>'A5-109-1'!E35*'A5-110'!E35/100</f>
        <v>8514.6439792345318</v>
      </c>
      <c r="F35" s="18">
        <f>'A5-109-1'!F35*'A5-110'!F35/100</f>
        <v>70.244683149523269</v>
      </c>
      <c r="G35" s="18">
        <f>'A5-109-1'!G35*'A5-110'!G35/100</f>
        <v>1709.9248487652367</v>
      </c>
      <c r="H35" s="18">
        <f>'A5-109-1'!H35*'A5-110'!H35/100</f>
        <v>1544.5907022515792</v>
      </c>
      <c r="I35" s="18">
        <f>'A5-109-1'!I35*'A5-110'!I35/100</f>
        <v>924.04854634756566</v>
      </c>
      <c r="J35" s="18">
        <f>'A5-109-1'!J35*'A5-110'!J35/100</f>
        <v>1354.523432593272</v>
      </c>
      <c r="K35" s="18">
        <f>'A5-109-1'!K35*'A5-110'!K35/100</f>
        <v>14080.986138456858</v>
      </c>
      <c r="L35" s="18">
        <f>'A5-109-1'!L35*'A5-110'!L35/100</f>
        <v>-39.69473697786313</v>
      </c>
      <c r="M35" s="18">
        <f>'A5-109-1'!M35*'A5-110'!M35/100</f>
        <v>-3705.6914686685354</v>
      </c>
      <c r="N35" s="18">
        <f>'A5-109-1'!N35*'A5-110'!N35/100</f>
        <v>47.551100454169493</v>
      </c>
      <c r="O35" s="18">
        <f>'A5-109-1'!O35*'A5-110'!O35/100</f>
        <v>-26.161985525066015</v>
      </c>
    </row>
    <row r="36" spans="1:15" ht="12.75" customHeight="1">
      <c r="A36" s="6">
        <v>2013</v>
      </c>
      <c r="B36" s="18">
        <f>'A5-109-1'!B36*'A5-110'!B36/100</f>
        <v>-264.91942670446934</v>
      </c>
      <c r="C36" s="18">
        <f>'A5-109-1'!C36*'A5-110'!C36/100</f>
        <v>1870.2202491510868</v>
      </c>
      <c r="D36" s="18">
        <f>'A5-109-1'!D36*'A5-110'!D36/100</f>
        <v>-640.28933523945716</v>
      </c>
      <c r="E36" s="18">
        <f>'A5-109-1'!E36*'A5-110'!E36/100</f>
        <v>8956.9244834831752</v>
      </c>
      <c r="F36" s="18">
        <f>'A5-109-1'!F36*'A5-110'!F36/100</f>
        <v>164.95181116217825</v>
      </c>
      <c r="G36" s="18">
        <f>'A5-109-1'!G36*'A5-110'!G36/100</f>
        <v>1708.4102762450661</v>
      </c>
      <c r="H36" s="18">
        <f>'A5-109-1'!H36*'A5-110'!H36/100</f>
        <v>1596.6489620581551</v>
      </c>
      <c r="I36" s="18">
        <f>'A5-109-1'!I36*'A5-110'!I36/100</f>
        <v>937.79566825284155</v>
      </c>
      <c r="J36" s="18">
        <f>'A5-109-1'!J36*'A5-110'!J36/100</f>
        <v>1272.1322347994435</v>
      </c>
      <c r="K36" s="18">
        <f>'A5-109-1'!K36*'A5-110'!K36/100</f>
        <v>16449.221166805346</v>
      </c>
      <c r="L36" s="18">
        <f>'A5-109-1'!L36*'A5-110'!L36/100</f>
        <v>-13.936085255252872</v>
      </c>
      <c r="M36" s="18">
        <f>'A5-109-1'!M36*'A5-110'!M36/100</f>
        <v>-4247.1639813843894</v>
      </c>
      <c r="N36" s="18">
        <f>'A5-109-1'!N36*'A5-110'!N36/100</f>
        <v>-102.61089239376109</v>
      </c>
      <c r="O36" s="18">
        <f>'A5-109-1'!O36*'A5-110'!O36/100</f>
        <v>58.004249038406051</v>
      </c>
    </row>
    <row r="37" spans="1:15" ht="12.75" customHeight="1">
      <c r="A37" s="6">
        <v>2014</v>
      </c>
      <c r="B37" s="18">
        <f>'A5-109-1'!B37*'A5-110'!B37/100</f>
        <v>-274.02555548329155</v>
      </c>
      <c r="C37" s="18">
        <f>'A5-109-1'!C37*'A5-110'!C37/100</f>
        <v>1845.3629338788662</v>
      </c>
      <c r="D37" s="18">
        <f>'A5-109-1'!D37*'A5-110'!D37/100</f>
        <v>-543.40685968971229</v>
      </c>
      <c r="E37" s="18">
        <f>'A5-109-1'!E37*'A5-110'!E37/100</f>
        <v>8556.5590610733016</v>
      </c>
      <c r="F37" s="18">
        <f>'A5-109-1'!F37*'A5-110'!F37/100</f>
        <v>62.813160948293238</v>
      </c>
      <c r="G37" s="18">
        <f>'A5-109-1'!G37*'A5-110'!G37/100</f>
        <v>1700.9897837283054</v>
      </c>
      <c r="H37" s="18">
        <f>'A5-109-1'!H37*'A5-110'!H37/100</f>
        <v>1538.68292950259</v>
      </c>
      <c r="I37" s="18">
        <f>'A5-109-1'!I37*'A5-110'!I37/100</f>
        <v>868.72757426699752</v>
      </c>
      <c r="J37" s="18">
        <f>'A5-109-1'!J37*'A5-110'!J37/100</f>
        <v>1380.6634582291174</v>
      </c>
      <c r="K37" s="18">
        <f>'A5-109-1'!K37*'A5-110'!K37/100</f>
        <v>15539.946913580769</v>
      </c>
      <c r="L37" s="18">
        <f>'A5-109-1'!L37*'A5-110'!L37/100</f>
        <v>47.557784098976114</v>
      </c>
      <c r="M37" s="18">
        <f>'A5-109-1'!M37*'A5-110'!M37/100</f>
        <v>-5247.6230589445013</v>
      </c>
      <c r="N37" s="18">
        <f>'A5-109-1'!N37*'A5-110'!N37/100</f>
        <v>-219.44635673633383</v>
      </c>
      <c r="O37" s="18">
        <f>'A5-109-1'!O37*'A5-110'!O37/100</f>
        <v>88.157496441104044</v>
      </c>
    </row>
    <row r="39" spans="1:15" ht="12.75" customHeight="1">
      <c r="A39" s="6" t="s">
        <v>28</v>
      </c>
    </row>
    <row r="40" spans="1:15" ht="12.75" customHeight="1">
      <c r="A40" s="6" t="s">
        <v>83</v>
      </c>
    </row>
    <row r="41" spans="1:15" ht="12.75" customHeight="1">
      <c r="A41" s="6" t="s">
        <v>537</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honeticPr fontId="0" type="noConversion"/>
  <pageMargins left="0.75" right="0.75" top="1" bottom="1" header="0.5" footer="0.5"/>
  <pageSetup scale="89" orientation="landscape" r:id="rId1"/>
  <headerFooter alignWithMargins="0"/>
</worksheet>
</file>

<file path=xl/worksheets/sheet24.xml><?xml version="1.0" encoding="utf-8"?>
<worksheet xmlns="http://schemas.openxmlformats.org/spreadsheetml/2006/main" xmlns:r="http://schemas.openxmlformats.org/officeDocument/2006/relationships">
  <sheetPr codeName="Sheet24">
    <pageSetUpPr fitToPage="1"/>
  </sheetPr>
  <dimension ref="A1:S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B37" sqref="B37"/>
    </sheetView>
  </sheetViews>
  <sheetFormatPr defaultColWidth="3.85546875" defaultRowHeight="12.75" customHeight="1"/>
  <cols>
    <col min="1" max="1" width="5" style="6" customWidth="1"/>
    <col min="2" max="2" width="9.140625" style="8" customWidth="1"/>
    <col min="3" max="3" width="7.7109375" style="8" customWidth="1"/>
    <col min="4" max="6" width="7.85546875" style="8" customWidth="1"/>
    <col min="7" max="7" width="7.7109375" style="8" customWidth="1"/>
    <col min="8" max="8" width="7.85546875" style="8" customWidth="1"/>
    <col min="9" max="9" width="6.85546875" style="8" customWidth="1"/>
    <col min="10" max="10" width="11.42578125" style="8" customWidth="1"/>
    <col min="11" max="11" width="7.85546875" style="8" customWidth="1"/>
    <col min="12" max="12" width="7.140625" style="8" customWidth="1"/>
    <col min="13" max="13" width="7.85546875" style="8" customWidth="1"/>
    <col min="14" max="14" width="8.85546875" style="8" customWidth="1"/>
    <col min="15" max="15" width="8.5703125" style="8" customWidth="1"/>
    <col min="16" max="17" width="5" style="8" bestFit="1" customWidth="1"/>
    <col min="18" max="18" width="8.140625" style="8" customWidth="1"/>
    <col min="19" max="19" width="5.5703125" style="8" bestFit="1" customWidth="1"/>
    <col min="20" max="20" width="5.7109375" style="8" customWidth="1"/>
    <col min="21" max="22" width="3.85546875" style="8"/>
    <col min="23" max="23" width="10.140625" style="8" customWidth="1"/>
    <col min="24" max="16384" width="3.85546875" style="8"/>
  </cols>
  <sheetData>
    <row r="1" spans="1:19" ht="12.75" customHeight="1">
      <c r="A1" s="6" t="s">
        <v>47</v>
      </c>
    </row>
    <row r="2" spans="1:19" s="20" customFormat="1" ht="29.25" customHeight="1">
      <c r="A2" s="39" t="s">
        <v>225</v>
      </c>
      <c r="B2" s="20" t="s">
        <v>226</v>
      </c>
      <c r="C2" s="20" t="s">
        <v>227</v>
      </c>
      <c r="D2" s="20" t="s">
        <v>228</v>
      </c>
      <c r="E2" s="20" t="s">
        <v>229</v>
      </c>
      <c r="F2" s="20" t="s">
        <v>230</v>
      </c>
      <c r="G2" s="20" t="s">
        <v>231</v>
      </c>
      <c r="H2" s="20" t="s">
        <v>232</v>
      </c>
      <c r="I2" s="20" t="s">
        <v>233</v>
      </c>
      <c r="J2" s="20" t="s">
        <v>234</v>
      </c>
      <c r="K2" s="20" t="s">
        <v>235</v>
      </c>
      <c r="L2" s="20" t="s">
        <v>236</v>
      </c>
      <c r="M2" s="20" t="s">
        <v>237</v>
      </c>
      <c r="N2" s="20" t="s">
        <v>238</v>
      </c>
      <c r="O2" s="20" t="s">
        <v>239</v>
      </c>
      <c r="R2" s="20" t="s">
        <v>120</v>
      </c>
      <c r="S2" s="20" t="s">
        <v>121</v>
      </c>
    </row>
    <row r="3" spans="1:19" ht="12.75" customHeight="1">
      <c r="A3" s="6">
        <v>1980</v>
      </c>
      <c r="B3" s="10">
        <v>1836</v>
      </c>
      <c r="C3" s="10">
        <v>1707</v>
      </c>
      <c r="D3" s="10">
        <v>1827</v>
      </c>
      <c r="E3" s="10">
        <v>1592</v>
      </c>
      <c r="F3" s="10">
        <v>1849</v>
      </c>
      <c r="G3" s="10">
        <v>1823</v>
      </c>
      <c r="H3" s="47">
        <f t="shared" ref="H3:H13" si="0">H4*R3/R4</f>
        <v>1753.2564432989691</v>
      </c>
      <c r="I3" s="47">
        <f t="shared" ref="I3:I13" si="1">I4*S3/S4</f>
        <v>1856</v>
      </c>
      <c r="J3" s="10">
        <v>1553</v>
      </c>
      <c r="K3" s="10">
        <v>1580</v>
      </c>
      <c r="L3" s="10">
        <v>1936</v>
      </c>
      <c r="M3" s="10">
        <v>1517</v>
      </c>
      <c r="N3" s="10">
        <v>1767</v>
      </c>
      <c r="O3" s="10">
        <v>1813</v>
      </c>
      <c r="R3" s="10">
        <v>1751</v>
      </c>
      <c r="S3" s="10">
        <v>1859</v>
      </c>
    </row>
    <row r="4" spans="1:19" ht="12.75" customHeight="1">
      <c r="A4" s="6">
        <v>1981</v>
      </c>
      <c r="B4" s="10">
        <v>1819</v>
      </c>
      <c r="C4" s="10">
        <v>1683</v>
      </c>
      <c r="D4" s="10">
        <v>1812</v>
      </c>
      <c r="E4" s="10">
        <v>1560</v>
      </c>
      <c r="F4" s="10">
        <v>1855</v>
      </c>
      <c r="G4" s="10">
        <v>1803</v>
      </c>
      <c r="H4" s="47">
        <f t="shared" si="0"/>
        <v>1731.2280927835052</v>
      </c>
      <c r="I4" s="47">
        <f t="shared" si="1"/>
        <v>1861.9903173749328</v>
      </c>
      <c r="J4" s="10">
        <v>1553</v>
      </c>
      <c r="K4" s="10">
        <v>1570</v>
      </c>
      <c r="L4" s="10">
        <v>1902</v>
      </c>
      <c r="M4" s="10">
        <v>1508</v>
      </c>
      <c r="N4" s="10">
        <v>1710</v>
      </c>
      <c r="O4" s="10">
        <v>1804</v>
      </c>
      <c r="R4" s="10">
        <v>1729</v>
      </c>
      <c r="S4" s="10">
        <v>1865</v>
      </c>
    </row>
    <row r="5" spans="1:19" ht="12.75" customHeight="1">
      <c r="A5" s="6">
        <v>1982</v>
      </c>
      <c r="B5" s="10">
        <v>1802</v>
      </c>
      <c r="C5" s="10">
        <v>1669</v>
      </c>
      <c r="D5" s="10">
        <v>1789</v>
      </c>
      <c r="E5" s="10">
        <v>1566</v>
      </c>
      <c r="F5" s="10">
        <v>1840</v>
      </c>
      <c r="G5" s="10">
        <v>1730</v>
      </c>
      <c r="H5" s="47">
        <f t="shared" si="0"/>
        <v>1720.2139175257732</v>
      </c>
      <c r="I5" s="47">
        <f t="shared" si="1"/>
        <v>1873.9709521247983</v>
      </c>
      <c r="J5" s="10">
        <v>1539</v>
      </c>
      <c r="K5" s="10">
        <v>1559</v>
      </c>
      <c r="L5" s="10">
        <v>1880</v>
      </c>
      <c r="M5" s="10">
        <v>1523</v>
      </c>
      <c r="N5" s="10">
        <v>1725</v>
      </c>
      <c r="O5" s="10">
        <v>1801</v>
      </c>
      <c r="R5" s="10">
        <v>1718</v>
      </c>
      <c r="S5" s="10">
        <v>1877</v>
      </c>
    </row>
    <row r="6" spans="1:19" ht="12.75" customHeight="1">
      <c r="A6" s="6">
        <v>1983</v>
      </c>
      <c r="B6" s="10">
        <v>1791</v>
      </c>
      <c r="C6" s="10">
        <v>1675</v>
      </c>
      <c r="D6" s="10">
        <v>1779</v>
      </c>
      <c r="E6" s="10">
        <v>1558</v>
      </c>
      <c r="F6" s="10">
        <v>1823</v>
      </c>
      <c r="G6" s="10">
        <v>1712</v>
      </c>
      <c r="H6" s="47">
        <f t="shared" si="0"/>
        <v>1707.1971649484537</v>
      </c>
      <c r="I6" s="47">
        <f t="shared" si="1"/>
        <v>1872.9725658956429</v>
      </c>
      <c r="J6" s="10">
        <v>1524</v>
      </c>
      <c r="K6" s="10">
        <v>1553</v>
      </c>
      <c r="L6" s="10">
        <v>1848</v>
      </c>
      <c r="M6" s="10">
        <v>1532</v>
      </c>
      <c r="N6" s="10">
        <v>1711</v>
      </c>
      <c r="O6" s="10">
        <v>1820</v>
      </c>
      <c r="R6" s="10">
        <v>1705</v>
      </c>
      <c r="S6" s="10">
        <v>1876</v>
      </c>
    </row>
    <row r="7" spans="1:19" ht="12.75" customHeight="1">
      <c r="A7" s="6">
        <v>1984</v>
      </c>
      <c r="B7" s="10">
        <v>1801</v>
      </c>
      <c r="C7" s="10">
        <v>1699</v>
      </c>
      <c r="D7" s="10">
        <v>1789</v>
      </c>
      <c r="E7" s="10">
        <v>1552</v>
      </c>
      <c r="F7" s="10">
        <v>1814</v>
      </c>
      <c r="G7" s="10">
        <v>1705</v>
      </c>
      <c r="H7" s="47">
        <f t="shared" si="0"/>
        <v>1696.1829896907218</v>
      </c>
      <c r="I7" s="47">
        <f t="shared" si="1"/>
        <v>1861.9903173749328</v>
      </c>
      <c r="J7" s="10">
        <v>1516</v>
      </c>
      <c r="K7" s="10">
        <v>1548</v>
      </c>
      <c r="L7" s="10">
        <v>1803</v>
      </c>
      <c r="M7" s="10">
        <v>1534</v>
      </c>
      <c r="N7" s="10">
        <v>1727</v>
      </c>
      <c r="O7" s="10">
        <v>1838</v>
      </c>
      <c r="R7" s="10">
        <v>1694</v>
      </c>
      <c r="S7" s="10">
        <v>1865</v>
      </c>
    </row>
    <row r="8" spans="1:19" ht="12.75" customHeight="1">
      <c r="A8" s="6">
        <v>1985</v>
      </c>
      <c r="B8" s="10">
        <v>1792</v>
      </c>
      <c r="C8" s="10">
        <v>1705</v>
      </c>
      <c r="D8" s="10">
        <v>1795</v>
      </c>
      <c r="E8" s="10">
        <v>1538</v>
      </c>
      <c r="F8" s="10">
        <v>1813</v>
      </c>
      <c r="G8" s="10">
        <v>1670</v>
      </c>
      <c r="H8" s="47">
        <f t="shared" si="0"/>
        <v>1673.1533505154639</v>
      </c>
      <c r="I8" s="47">
        <f t="shared" si="1"/>
        <v>1858.9951586874663</v>
      </c>
      <c r="J8" s="10">
        <v>1499</v>
      </c>
      <c r="K8" s="10">
        <v>1542</v>
      </c>
      <c r="L8" s="10">
        <v>1793</v>
      </c>
      <c r="M8" s="10">
        <v>1538</v>
      </c>
      <c r="N8" s="10">
        <v>1760</v>
      </c>
      <c r="O8" s="10">
        <v>1836</v>
      </c>
      <c r="R8" s="10">
        <v>1671</v>
      </c>
      <c r="S8" s="10">
        <v>1862</v>
      </c>
    </row>
    <row r="9" spans="1:19" ht="12.75" customHeight="1">
      <c r="A9" s="6">
        <v>1986</v>
      </c>
      <c r="B9" s="10">
        <v>1799</v>
      </c>
      <c r="C9" s="10">
        <v>1685</v>
      </c>
      <c r="D9" s="10">
        <v>1797</v>
      </c>
      <c r="E9" s="10">
        <v>1542</v>
      </c>
      <c r="F9" s="10">
        <v>1793</v>
      </c>
      <c r="G9" s="10">
        <v>1665</v>
      </c>
      <c r="H9" s="47">
        <f t="shared" si="0"/>
        <v>1654.1288659793815</v>
      </c>
      <c r="I9" s="47">
        <f t="shared" si="1"/>
        <v>1866.9822485207098</v>
      </c>
      <c r="J9" s="10">
        <v>1485</v>
      </c>
      <c r="K9" s="10">
        <v>1538</v>
      </c>
      <c r="L9" s="10">
        <v>1785</v>
      </c>
      <c r="M9" s="10">
        <v>1536</v>
      </c>
      <c r="N9" s="10">
        <v>1763</v>
      </c>
      <c r="O9" s="10">
        <v>1828</v>
      </c>
      <c r="R9" s="10">
        <v>1652</v>
      </c>
      <c r="S9" s="10">
        <v>1870</v>
      </c>
    </row>
    <row r="10" spans="1:19" ht="12.75" customHeight="1">
      <c r="A10" s="6">
        <v>1987</v>
      </c>
      <c r="B10" s="10">
        <v>1797</v>
      </c>
      <c r="C10" s="10">
        <v>1670</v>
      </c>
      <c r="D10" s="10">
        <v>1807</v>
      </c>
      <c r="E10" s="10">
        <v>1510</v>
      </c>
      <c r="F10" s="10">
        <v>1798</v>
      </c>
      <c r="G10" s="10">
        <v>1677</v>
      </c>
      <c r="H10" s="47">
        <f t="shared" si="0"/>
        <v>1631.0992268041236</v>
      </c>
      <c r="I10" s="47">
        <f t="shared" si="1"/>
        <v>1886.949973103819</v>
      </c>
      <c r="J10" s="10">
        <v>1464</v>
      </c>
      <c r="K10" s="10">
        <v>1511</v>
      </c>
      <c r="L10" s="10">
        <v>1777</v>
      </c>
      <c r="M10" s="10">
        <v>1546</v>
      </c>
      <c r="N10" s="10">
        <v>1752</v>
      </c>
      <c r="O10" s="10">
        <v>1833</v>
      </c>
      <c r="R10" s="10">
        <v>1629</v>
      </c>
      <c r="S10" s="10">
        <v>1890</v>
      </c>
    </row>
    <row r="11" spans="1:19" ht="12.75" customHeight="1">
      <c r="A11" s="6">
        <v>1988</v>
      </c>
      <c r="B11" s="10">
        <v>1802</v>
      </c>
      <c r="C11" s="10">
        <v>1658</v>
      </c>
      <c r="D11" s="10">
        <v>1808</v>
      </c>
      <c r="E11" s="10">
        <v>1491</v>
      </c>
      <c r="F11" s="10">
        <v>1806</v>
      </c>
      <c r="G11" s="10">
        <v>1686</v>
      </c>
      <c r="H11" s="47">
        <f t="shared" si="0"/>
        <v>1626.0927835051546</v>
      </c>
      <c r="I11" s="47">
        <f t="shared" si="1"/>
        <v>1889.9451317912856</v>
      </c>
      <c r="J11" s="10">
        <v>1461</v>
      </c>
      <c r="K11" s="10">
        <v>1513</v>
      </c>
      <c r="L11" s="10">
        <v>1773</v>
      </c>
      <c r="M11" s="10">
        <v>1566</v>
      </c>
      <c r="N11" s="10">
        <v>1792</v>
      </c>
      <c r="O11" s="10">
        <v>1837</v>
      </c>
      <c r="R11" s="10">
        <v>1624</v>
      </c>
      <c r="S11" s="10">
        <v>1893</v>
      </c>
    </row>
    <row r="12" spans="1:19" ht="12.75" customHeight="1">
      <c r="A12" s="6">
        <v>1989</v>
      </c>
      <c r="B12" s="10">
        <v>1805</v>
      </c>
      <c r="C12" s="10">
        <v>1649</v>
      </c>
      <c r="D12" s="10">
        <v>1802</v>
      </c>
      <c r="E12" s="10">
        <v>1473</v>
      </c>
      <c r="F12" s="10">
        <v>1802</v>
      </c>
      <c r="G12" s="10">
        <v>1670</v>
      </c>
      <c r="H12" s="47">
        <f t="shared" si="0"/>
        <v>1603.0631443298969</v>
      </c>
      <c r="I12" s="47">
        <f t="shared" si="1"/>
        <v>1873.9709521247983</v>
      </c>
      <c r="J12" s="10">
        <v>1456</v>
      </c>
      <c r="K12" s="10">
        <v>1511</v>
      </c>
      <c r="L12" s="10">
        <v>1761</v>
      </c>
      <c r="M12" s="10">
        <v>1565</v>
      </c>
      <c r="N12" s="10">
        <v>1780</v>
      </c>
      <c r="O12" s="10">
        <v>1849</v>
      </c>
      <c r="R12" s="10">
        <v>1601</v>
      </c>
      <c r="S12" s="10">
        <v>1877</v>
      </c>
    </row>
    <row r="13" spans="1:19" ht="12.75" customHeight="1">
      <c r="A13" s="6">
        <v>1990</v>
      </c>
      <c r="B13" s="10">
        <v>1780</v>
      </c>
      <c r="C13" s="10">
        <v>1663</v>
      </c>
      <c r="D13" s="10">
        <v>1797</v>
      </c>
      <c r="E13" s="10">
        <v>1457</v>
      </c>
      <c r="F13" s="10">
        <v>1769</v>
      </c>
      <c r="G13" s="10">
        <v>1665</v>
      </c>
      <c r="H13" s="47">
        <f t="shared" si="0"/>
        <v>1580.0335051546392</v>
      </c>
      <c r="I13" s="47">
        <f t="shared" si="1"/>
        <v>1863.9870898332438</v>
      </c>
      <c r="J13" s="10">
        <v>1451</v>
      </c>
      <c r="K13" s="10">
        <v>1503</v>
      </c>
      <c r="L13" s="10">
        <v>1763</v>
      </c>
      <c r="M13" s="10">
        <v>1561</v>
      </c>
      <c r="N13" s="10">
        <v>1765</v>
      </c>
      <c r="O13" s="10">
        <v>1831</v>
      </c>
      <c r="R13" s="10">
        <v>1578</v>
      </c>
      <c r="S13" s="10">
        <v>1867</v>
      </c>
    </row>
    <row r="14" spans="1:19" ht="12.75" customHeight="1">
      <c r="A14" s="6">
        <v>1991</v>
      </c>
      <c r="B14" s="10">
        <v>1775</v>
      </c>
      <c r="C14" s="10">
        <v>1626</v>
      </c>
      <c r="D14" s="10">
        <v>1775</v>
      </c>
      <c r="E14" s="10">
        <v>1451</v>
      </c>
      <c r="F14" s="10">
        <v>1747</v>
      </c>
      <c r="G14" s="10">
        <v>1655</v>
      </c>
      <c r="H14" s="10">
        <v>1554</v>
      </c>
      <c r="I14" s="47">
        <f>I15*S14/S15</f>
        <v>1856.9983862291554</v>
      </c>
      <c r="J14" s="10">
        <v>1442</v>
      </c>
      <c r="K14" s="10">
        <v>1500</v>
      </c>
      <c r="L14" s="10">
        <v>1772</v>
      </c>
      <c r="M14" s="10">
        <v>1548</v>
      </c>
      <c r="N14" s="10">
        <v>1762</v>
      </c>
      <c r="O14" s="10">
        <v>1818</v>
      </c>
      <c r="R14" s="10">
        <v>1552</v>
      </c>
      <c r="S14" s="10">
        <v>1860</v>
      </c>
    </row>
    <row r="15" spans="1:19" ht="12.75" customHeight="1">
      <c r="A15" s="6">
        <v>1992</v>
      </c>
      <c r="B15" s="10">
        <v>1774</v>
      </c>
      <c r="C15" s="10">
        <v>1603</v>
      </c>
      <c r="D15" s="10">
        <v>1772</v>
      </c>
      <c r="E15" s="10">
        <v>1470</v>
      </c>
      <c r="F15" s="10">
        <v>1753</v>
      </c>
      <c r="G15" s="10">
        <v>1656</v>
      </c>
      <c r="H15" s="10">
        <v>1565</v>
      </c>
      <c r="I15" s="47">
        <f>I16*S15/S16</f>
        <v>1859.9935449166219</v>
      </c>
      <c r="J15" s="10">
        <v>1448</v>
      </c>
      <c r="K15" s="10">
        <v>1510</v>
      </c>
      <c r="L15" s="10">
        <v>1764</v>
      </c>
      <c r="M15" s="10">
        <v>1565</v>
      </c>
      <c r="N15" s="10">
        <v>1727</v>
      </c>
      <c r="O15" s="10">
        <v>1820</v>
      </c>
      <c r="R15" s="10">
        <v>1564</v>
      </c>
      <c r="S15" s="10">
        <v>1863</v>
      </c>
    </row>
    <row r="16" spans="1:19" ht="12.75" customHeight="1">
      <c r="A16" s="6">
        <v>1993</v>
      </c>
      <c r="B16" s="10">
        <v>1787</v>
      </c>
      <c r="C16" s="10">
        <v>1559</v>
      </c>
      <c r="D16" s="10">
        <v>1769</v>
      </c>
      <c r="E16" s="10">
        <v>1470</v>
      </c>
      <c r="F16" s="10">
        <v>1755</v>
      </c>
      <c r="G16" s="10">
        <v>1641</v>
      </c>
      <c r="H16" s="10">
        <v>1542</v>
      </c>
      <c r="I16" s="47">
        <f>I17*S16/S17</f>
        <v>1859.9935449166219</v>
      </c>
      <c r="J16" s="10">
        <v>1438</v>
      </c>
      <c r="K16" s="10">
        <v>1507</v>
      </c>
      <c r="L16" s="10">
        <v>1756</v>
      </c>
      <c r="M16" s="10">
        <v>1597</v>
      </c>
      <c r="N16" s="10">
        <v>1721</v>
      </c>
      <c r="O16" s="10">
        <v>1829</v>
      </c>
      <c r="R16" s="10">
        <v>1547</v>
      </c>
      <c r="S16" s="10">
        <v>1863</v>
      </c>
    </row>
    <row r="17" spans="1:19" ht="12.75" customHeight="1">
      <c r="A17" s="6">
        <v>1994</v>
      </c>
      <c r="B17" s="10">
        <v>1798</v>
      </c>
      <c r="C17" s="10">
        <v>1559</v>
      </c>
      <c r="D17" s="10">
        <v>1778</v>
      </c>
      <c r="E17" s="10">
        <v>1431</v>
      </c>
      <c r="F17" s="10">
        <v>1775</v>
      </c>
      <c r="G17" s="10">
        <v>1630</v>
      </c>
      <c r="H17" s="10">
        <v>1537</v>
      </c>
      <c r="I17" s="47">
        <f>I18*S17/S18</f>
        <v>1854.0032275416891</v>
      </c>
      <c r="J17" s="10">
        <v>1445</v>
      </c>
      <c r="K17" s="10">
        <v>1505</v>
      </c>
      <c r="L17" s="10">
        <v>1755</v>
      </c>
      <c r="M17" s="10">
        <v>1635</v>
      </c>
      <c r="N17" s="10">
        <v>1731</v>
      </c>
      <c r="O17" s="10">
        <v>1837</v>
      </c>
      <c r="R17" s="10">
        <v>1545</v>
      </c>
      <c r="S17" s="10">
        <v>1857</v>
      </c>
    </row>
    <row r="18" spans="1:19" ht="12.75" customHeight="1">
      <c r="A18" s="6">
        <v>1995</v>
      </c>
      <c r="B18" s="10">
        <v>1793</v>
      </c>
      <c r="C18" s="10">
        <v>1585</v>
      </c>
      <c r="D18" s="10">
        <v>1775</v>
      </c>
      <c r="E18" s="10">
        <v>1440</v>
      </c>
      <c r="F18" s="10">
        <v>1776</v>
      </c>
      <c r="G18" s="10">
        <v>1605</v>
      </c>
      <c r="H18" s="10">
        <v>1528</v>
      </c>
      <c r="I18" s="10">
        <v>1856</v>
      </c>
      <c r="J18" s="10">
        <v>1479</v>
      </c>
      <c r="K18" s="10">
        <v>1488</v>
      </c>
      <c r="L18" s="10">
        <v>1755</v>
      </c>
      <c r="M18" s="10">
        <v>1640</v>
      </c>
      <c r="N18" s="10">
        <v>1731</v>
      </c>
      <c r="O18" s="10">
        <v>1844</v>
      </c>
      <c r="R18" s="10">
        <v>1529</v>
      </c>
      <c r="S18" s="10">
        <v>1859</v>
      </c>
    </row>
    <row r="19" spans="1:19" ht="12.75" customHeight="1">
      <c r="A19" s="6">
        <v>1996</v>
      </c>
      <c r="B19" s="10">
        <v>1782</v>
      </c>
      <c r="C19" s="10">
        <v>1559</v>
      </c>
      <c r="D19" s="10">
        <v>1790</v>
      </c>
      <c r="E19" s="10">
        <v>1433</v>
      </c>
      <c r="F19" s="10">
        <v>1775</v>
      </c>
      <c r="G19" s="10">
        <v>1606</v>
      </c>
      <c r="H19" s="10">
        <v>1511</v>
      </c>
      <c r="I19" s="10">
        <v>1866</v>
      </c>
      <c r="J19" s="10">
        <v>1494</v>
      </c>
      <c r="K19" s="10">
        <v>1483</v>
      </c>
      <c r="L19" s="10">
        <v>1750</v>
      </c>
      <c r="M19" s="10">
        <v>1653</v>
      </c>
      <c r="N19" s="10">
        <v>1731</v>
      </c>
      <c r="O19" s="10">
        <v>1835</v>
      </c>
      <c r="R19" s="10">
        <v>1511</v>
      </c>
      <c r="S19" s="10">
        <v>1873</v>
      </c>
    </row>
    <row r="20" spans="1:19" ht="12.75" customHeight="1">
      <c r="A20" s="6">
        <v>1997</v>
      </c>
      <c r="B20" s="10">
        <v>1784</v>
      </c>
      <c r="C20" s="10">
        <v>1572</v>
      </c>
      <c r="D20" s="10">
        <v>1785</v>
      </c>
      <c r="E20" s="10">
        <v>1449</v>
      </c>
      <c r="F20" s="10">
        <v>1765</v>
      </c>
      <c r="G20" s="10">
        <v>1596</v>
      </c>
      <c r="H20" s="10">
        <v>1500</v>
      </c>
      <c r="I20" s="10">
        <v>1860</v>
      </c>
      <c r="J20" s="10">
        <v>1480</v>
      </c>
      <c r="K20" s="10">
        <v>1478</v>
      </c>
      <c r="L20" s="10">
        <v>1750</v>
      </c>
      <c r="M20" s="10">
        <v>1658</v>
      </c>
      <c r="N20" s="10">
        <v>1731</v>
      </c>
      <c r="O20" s="10">
        <v>1846</v>
      </c>
      <c r="R20" s="10">
        <v>1505</v>
      </c>
      <c r="S20" s="10">
        <v>1863</v>
      </c>
    </row>
    <row r="21" spans="1:19" ht="12.75" customHeight="1">
      <c r="A21" s="6">
        <v>1998</v>
      </c>
      <c r="B21" s="10">
        <v>1769</v>
      </c>
      <c r="C21" s="10">
        <v>1583</v>
      </c>
      <c r="D21" s="10">
        <v>1782</v>
      </c>
      <c r="E21" s="10">
        <v>1463</v>
      </c>
      <c r="F21" s="10">
        <v>1754</v>
      </c>
      <c r="G21" s="10">
        <v>1583</v>
      </c>
      <c r="H21" s="10">
        <v>1494</v>
      </c>
      <c r="I21" s="10">
        <v>1874</v>
      </c>
      <c r="J21" s="10">
        <v>1477</v>
      </c>
      <c r="K21" s="10">
        <v>1476</v>
      </c>
      <c r="L21" s="10">
        <v>1754</v>
      </c>
      <c r="M21" s="10">
        <v>1656</v>
      </c>
      <c r="N21" s="10">
        <v>1726</v>
      </c>
      <c r="O21" s="10">
        <v>1846</v>
      </c>
      <c r="R21" s="10">
        <v>1499</v>
      </c>
      <c r="S21" s="10">
        <v>1880</v>
      </c>
    </row>
    <row r="22" spans="1:19" ht="12.75" customHeight="1">
      <c r="A22" s="6">
        <v>1999</v>
      </c>
      <c r="B22" s="10">
        <v>1779</v>
      </c>
      <c r="C22" s="10">
        <v>1582</v>
      </c>
      <c r="D22" s="10">
        <v>1781</v>
      </c>
      <c r="E22" s="10">
        <v>1479</v>
      </c>
      <c r="F22" s="10">
        <v>1757</v>
      </c>
      <c r="G22" s="10">
        <v>1572</v>
      </c>
      <c r="H22" s="10">
        <v>1479</v>
      </c>
      <c r="I22" s="10">
        <v>1870</v>
      </c>
      <c r="J22" s="10">
        <v>1476</v>
      </c>
      <c r="K22" s="10">
        <v>1473</v>
      </c>
      <c r="L22" s="10">
        <v>1754</v>
      </c>
      <c r="M22" s="10">
        <v>1665</v>
      </c>
      <c r="N22" s="10">
        <v>1716</v>
      </c>
      <c r="O22" s="10">
        <v>1847</v>
      </c>
      <c r="R22" s="10">
        <v>1491</v>
      </c>
      <c r="S22" s="10">
        <v>1876</v>
      </c>
    </row>
    <row r="23" spans="1:19" ht="12.75" customHeight="1">
      <c r="A23" s="6">
        <v>2000</v>
      </c>
      <c r="B23" s="10">
        <v>1779</v>
      </c>
      <c r="C23" s="10">
        <v>1594</v>
      </c>
      <c r="D23" s="10">
        <v>1779</v>
      </c>
      <c r="E23" s="10">
        <v>1490</v>
      </c>
      <c r="F23" s="10">
        <v>1742</v>
      </c>
      <c r="G23" s="10">
        <v>1535</v>
      </c>
      <c r="H23" s="10">
        <v>1452</v>
      </c>
      <c r="I23" s="10">
        <v>1851</v>
      </c>
      <c r="J23" s="10">
        <v>1462</v>
      </c>
      <c r="K23" s="10">
        <v>1455</v>
      </c>
      <c r="L23" s="10">
        <v>1753</v>
      </c>
      <c r="M23" s="10">
        <v>1642</v>
      </c>
      <c r="N23" s="10">
        <v>1700</v>
      </c>
      <c r="O23" s="10">
        <v>1836</v>
      </c>
      <c r="R23" s="10">
        <v>1471</v>
      </c>
      <c r="S23" s="10">
        <v>1861</v>
      </c>
    </row>
    <row r="24" spans="1:19" ht="12.75" customHeight="1">
      <c r="A24" s="6">
        <v>2001</v>
      </c>
      <c r="B24" s="10">
        <v>1736</v>
      </c>
      <c r="C24" s="10">
        <v>1588</v>
      </c>
      <c r="D24" s="10">
        <v>1771</v>
      </c>
      <c r="E24" s="10">
        <v>1493</v>
      </c>
      <c r="F24" s="10">
        <v>1723</v>
      </c>
      <c r="G24" s="10">
        <v>1526</v>
      </c>
      <c r="H24" s="10">
        <v>1442</v>
      </c>
      <c r="I24" s="10">
        <v>1838</v>
      </c>
      <c r="J24" s="10">
        <v>1452</v>
      </c>
      <c r="K24" s="10">
        <v>1429</v>
      </c>
      <c r="L24" s="10">
        <v>1763</v>
      </c>
      <c r="M24" s="10">
        <v>1618</v>
      </c>
      <c r="N24" s="10">
        <v>1705</v>
      </c>
      <c r="O24" s="10">
        <v>1814</v>
      </c>
      <c r="R24" s="10">
        <v>1453</v>
      </c>
      <c r="S24" s="10">
        <v>1843</v>
      </c>
    </row>
    <row r="25" spans="1:19" ht="12.75" customHeight="1">
      <c r="A25" s="6">
        <v>2002</v>
      </c>
      <c r="B25" s="10">
        <v>1731</v>
      </c>
      <c r="C25" s="10">
        <v>1582</v>
      </c>
      <c r="D25" s="10">
        <v>1754</v>
      </c>
      <c r="E25" s="10">
        <v>1487</v>
      </c>
      <c r="F25" s="10">
        <v>1714</v>
      </c>
      <c r="G25" s="10">
        <v>1487</v>
      </c>
      <c r="H25" s="10">
        <v>1431</v>
      </c>
      <c r="I25" s="10">
        <v>1827</v>
      </c>
      <c r="J25" s="10">
        <v>1435</v>
      </c>
      <c r="K25" s="10">
        <v>1414</v>
      </c>
      <c r="L25" s="10">
        <v>1765</v>
      </c>
      <c r="M25" s="10">
        <v>1595</v>
      </c>
      <c r="N25" s="10">
        <v>1684</v>
      </c>
      <c r="O25" s="10">
        <v>1810</v>
      </c>
      <c r="R25" s="10">
        <v>1441</v>
      </c>
      <c r="S25" s="10">
        <v>1831</v>
      </c>
    </row>
    <row r="26" spans="1:19" ht="12.75" customHeight="1">
      <c r="A26" s="6">
        <v>2003</v>
      </c>
      <c r="B26" s="10">
        <v>1736</v>
      </c>
      <c r="C26" s="10">
        <v>1578</v>
      </c>
      <c r="D26" s="10">
        <v>1740</v>
      </c>
      <c r="E26" s="10">
        <v>1482</v>
      </c>
      <c r="F26" s="10">
        <v>1705</v>
      </c>
      <c r="G26" s="10">
        <v>1484</v>
      </c>
      <c r="H26" s="10">
        <v>1425</v>
      </c>
      <c r="I26" s="10">
        <v>1816</v>
      </c>
      <c r="J26" s="10">
        <v>1427</v>
      </c>
      <c r="K26" s="10">
        <v>1401</v>
      </c>
      <c r="L26" s="10">
        <v>1756</v>
      </c>
      <c r="M26" s="10">
        <v>1582</v>
      </c>
      <c r="N26" s="10">
        <v>1674</v>
      </c>
      <c r="O26" s="10">
        <v>1800</v>
      </c>
      <c r="R26" s="10">
        <v>1436</v>
      </c>
      <c r="S26" s="10">
        <v>1826</v>
      </c>
    </row>
    <row r="27" spans="1:19" ht="12.75" customHeight="1">
      <c r="A27" s="6">
        <v>2004</v>
      </c>
      <c r="B27" s="10">
        <v>1736</v>
      </c>
      <c r="C27" s="10">
        <v>1572</v>
      </c>
      <c r="D27" s="10">
        <v>1760</v>
      </c>
      <c r="E27" s="10">
        <v>1481</v>
      </c>
      <c r="F27" s="10">
        <v>1707</v>
      </c>
      <c r="G27" s="10">
        <v>1513</v>
      </c>
      <c r="H27" s="10">
        <v>1422</v>
      </c>
      <c r="I27" s="10">
        <v>1815</v>
      </c>
      <c r="J27" s="10">
        <v>1448</v>
      </c>
      <c r="K27" s="10">
        <v>1421</v>
      </c>
      <c r="L27" s="10">
        <v>1742</v>
      </c>
      <c r="M27" s="10">
        <v>1605</v>
      </c>
      <c r="N27" s="10">
        <v>1674</v>
      </c>
      <c r="O27" s="10">
        <v>1802</v>
      </c>
      <c r="R27" s="10">
        <v>1436</v>
      </c>
      <c r="S27" s="10">
        <v>1826</v>
      </c>
    </row>
    <row r="28" spans="1:19" ht="12.75" customHeight="1">
      <c r="A28" s="6">
        <v>2005</v>
      </c>
      <c r="B28" s="10">
        <v>1730</v>
      </c>
      <c r="C28" s="10">
        <v>1565</v>
      </c>
      <c r="D28" s="10">
        <v>1747</v>
      </c>
      <c r="E28" s="10">
        <v>1474</v>
      </c>
      <c r="F28" s="10">
        <v>1697</v>
      </c>
      <c r="G28" s="10">
        <v>1507</v>
      </c>
      <c r="H28" s="10">
        <v>1411</v>
      </c>
      <c r="I28" s="10">
        <v>1812</v>
      </c>
      <c r="J28" s="10">
        <v>1434</v>
      </c>
      <c r="K28" s="10">
        <v>1423</v>
      </c>
      <c r="L28" s="10">
        <v>1726</v>
      </c>
      <c r="M28" s="10">
        <v>1605</v>
      </c>
      <c r="N28" s="10">
        <v>1673</v>
      </c>
      <c r="O28" s="10">
        <v>1799</v>
      </c>
      <c r="R28" s="10">
        <v>1431</v>
      </c>
      <c r="S28" s="10">
        <v>1819</v>
      </c>
    </row>
    <row r="29" spans="1:19" ht="12.75" customHeight="1">
      <c r="A29" s="6">
        <v>2006</v>
      </c>
      <c r="B29" s="10">
        <v>1720</v>
      </c>
      <c r="C29" s="10">
        <v>1575</v>
      </c>
      <c r="D29" s="10">
        <v>1745</v>
      </c>
      <c r="E29" s="10">
        <v>1479</v>
      </c>
      <c r="F29" s="10">
        <v>1693</v>
      </c>
      <c r="G29" s="10">
        <v>1484</v>
      </c>
      <c r="H29" s="10">
        <v>1425</v>
      </c>
      <c r="I29" s="10">
        <v>1813</v>
      </c>
      <c r="J29" s="10">
        <v>1430</v>
      </c>
      <c r="K29" s="10">
        <v>1420</v>
      </c>
      <c r="L29" s="10">
        <v>1716</v>
      </c>
      <c r="M29" s="10">
        <v>1599</v>
      </c>
      <c r="N29" s="10">
        <v>1669</v>
      </c>
      <c r="O29" s="10">
        <v>1800</v>
      </c>
      <c r="R29" s="10">
        <v>1424</v>
      </c>
      <c r="S29" s="10">
        <v>1815</v>
      </c>
    </row>
    <row r="30" spans="1:19" ht="12.75" customHeight="1">
      <c r="A30" s="6">
        <v>2007</v>
      </c>
      <c r="B30" s="10">
        <v>1711</v>
      </c>
      <c r="C30" s="10">
        <v>1579</v>
      </c>
      <c r="D30" s="10">
        <v>1741</v>
      </c>
      <c r="E30" s="10">
        <v>1456</v>
      </c>
      <c r="F30" s="10">
        <v>1691</v>
      </c>
      <c r="G30" s="10">
        <v>1500</v>
      </c>
      <c r="H30" s="10">
        <v>1424</v>
      </c>
      <c r="I30" s="10">
        <v>1818</v>
      </c>
      <c r="J30" s="10">
        <v>1430</v>
      </c>
      <c r="K30" s="10">
        <v>1426</v>
      </c>
      <c r="L30" s="10">
        <v>1704</v>
      </c>
      <c r="M30" s="10">
        <v>1612</v>
      </c>
      <c r="N30" s="10">
        <v>1677</v>
      </c>
      <c r="O30" s="10">
        <v>1797</v>
      </c>
      <c r="R30" s="10">
        <v>1422</v>
      </c>
      <c r="S30" s="10">
        <v>1816</v>
      </c>
    </row>
    <row r="31" spans="1:19" ht="12.75" customHeight="1">
      <c r="A31" s="6">
        <v>2008</v>
      </c>
      <c r="B31" s="10">
        <v>1717</v>
      </c>
      <c r="C31" s="10">
        <v>1572</v>
      </c>
      <c r="D31" s="10">
        <v>1734</v>
      </c>
      <c r="E31" s="10">
        <v>1450</v>
      </c>
      <c r="F31" s="10">
        <v>1685</v>
      </c>
      <c r="G31" s="10">
        <v>1507</v>
      </c>
      <c r="H31" s="10">
        <v>1418</v>
      </c>
      <c r="I31" s="10">
        <v>1807</v>
      </c>
      <c r="J31" s="10">
        <v>1430</v>
      </c>
      <c r="K31" s="10">
        <v>1430</v>
      </c>
      <c r="L31" s="10">
        <v>1713</v>
      </c>
      <c r="M31" s="10">
        <v>1617</v>
      </c>
      <c r="N31" s="10">
        <v>1659</v>
      </c>
      <c r="O31" s="10">
        <v>1791</v>
      </c>
      <c r="R31" s="10">
        <v>1422</v>
      </c>
      <c r="S31" s="10">
        <v>1803</v>
      </c>
    </row>
    <row r="32" spans="1:19" ht="12.75" customHeight="1">
      <c r="A32" s="6">
        <v>2009</v>
      </c>
      <c r="B32" s="10">
        <v>1690</v>
      </c>
      <c r="C32" s="10">
        <v>1554</v>
      </c>
      <c r="D32" s="10">
        <v>1702</v>
      </c>
      <c r="E32" s="10">
        <v>1446</v>
      </c>
      <c r="F32" s="10">
        <v>1661</v>
      </c>
      <c r="G32" s="10">
        <v>1489</v>
      </c>
      <c r="H32" s="10">
        <v>1373</v>
      </c>
      <c r="I32" s="10">
        <v>1776</v>
      </c>
      <c r="J32" s="10">
        <v>1422</v>
      </c>
      <c r="K32" s="10">
        <v>1407</v>
      </c>
      <c r="L32" s="10">
        <v>1720</v>
      </c>
      <c r="M32" s="10">
        <v>1609</v>
      </c>
      <c r="N32" s="10">
        <v>1651</v>
      </c>
      <c r="O32" s="10">
        <v>1767</v>
      </c>
      <c r="R32" s="10">
        <v>1383</v>
      </c>
      <c r="S32" s="10">
        <v>1771</v>
      </c>
    </row>
    <row r="33" spans="1:19" ht="12.75" customHeight="1">
      <c r="A33" s="6">
        <v>2010</v>
      </c>
      <c r="B33" s="10">
        <v>1692</v>
      </c>
      <c r="C33" s="10">
        <v>1560</v>
      </c>
      <c r="D33" s="10">
        <v>1703</v>
      </c>
      <c r="E33" s="10">
        <v>1436</v>
      </c>
      <c r="F33" s="10">
        <v>1668</v>
      </c>
      <c r="G33" s="10">
        <v>1494</v>
      </c>
      <c r="H33" s="10">
        <v>1390</v>
      </c>
      <c r="I33" s="10">
        <v>1777</v>
      </c>
      <c r="J33" s="10">
        <v>1421</v>
      </c>
      <c r="K33" s="10">
        <v>1415</v>
      </c>
      <c r="L33" s="10">
        <v>1710</v>
      </c>
      <c r="M33" s="10">
        <v>1635</v>
      </c>
      <c r="N33" s="10">
        <v>1652</v>
      </c>
      <c r="O33" s="10">
        <v>1777</v>
      </c>
      <c r="R33" s="10">
        <v>1408</v>
      </c>
      <c r="S33" s="10">
        <v>1775</v>
      </c>
    </row>
    <row r="34" spans="1:19" ht="12.75" customHeight="1">
      <c r="A34" s="6">
        <v>2011</v>
      </c>
      <c r="B34" s="10">
        <v>1699</v>
      </c>
      <c r="C34" s="10">
        <v>1572</v>
      </c>
      <c r="D34" s="10">
        <v>1700</v>
      </c>
      <c r="E34" s="10">
        <v>1455</v>
      </c>
      <c r="F34" s="10">
        <v>1662</v>
      </c>
      <c r="G34" s="10">
        <v>1496</v>
      </c>
      <c r="H34" s="10">
        <v>1393</v>
      </c>
      <c r="I34" s="10">
        <v>1773</v>
      </c>
      <c r="J34" s="10">
        <v>1422</v>
      </c>
      <c r="K34" s="10">
        <v>1421</v>
      </c>
      <c r="L34" s="10">
        <v>1717</v>
      </c>
      <c r="M34" s="10">
        <v>1632</v>
      </c>
      <c r="N34" s="10">
        <v>1625</v>
      </c>
      <c r="O34" s="10">
        <v>1786</v>
      </c>
      <c r="R34" s="10">
        <v>1411</v>
      </c>
      <c r="S34" s="10">
        <v>1774</v>
      </c>
    </row>
    <row r="35" spans="1:19" ht="12.75" customHeight="1">
      <c r="A35" s="6">
        <v>2012</v>
      </c>
      <c r="B35" s="10">
        <v>1678</v>
      </c>
      <c r="C35" s="10">
        <v>1573</v>
      </c>
      <c r="D35" s="10">
        <v>1713</v>
      </c>
      <c r="E35" s="10">
        <v>1443</v>
      </c>
      <c r="F35" s="10">
        <v>1650</v>
      </c>
      <c r="G35" s="10">
        <v>1490</v>
      </c>
      <c r="H35" s="10">
        <v>1374</v>
      </c>
      <c r="I35" s="10">
        <v>1734</v>
      </c>
      <c r="J35" s="10">
        <v>1426</v>
      </c>
      <c r="K35" s="10">
        <v>1420</v>
      </c>
      <c r="L35" s="10">
        <v>1704</v>
      </c>
      <c r="M35" s="10">
        <v>1618</v>
      </c>
      <c r="N35" s="10">
        <v>1654</v>
      </c>
      <c r="O35" s="10">
        <v>1789</v>
      </c>
    </row>
    <row r="36" spans="1:19" ht="12.75" customHeight="1">
      <c r="A36" s="6">
        <v>2013</v>
      </c>
      <c r="B36" s="10">
        <v>1663</v>
      </c>
      <c r="C36" s="10">
        <v>1576</v>
      </c>
      <c r="D36" s="10">
        <v>1708</v>
      </c>
      <c r="E36" s="10">
        <v>1438</v>
      </c>
      <c r="F36" s="10">
        <v>1643</v>
      </c>
      <c r="G36" s="10">
        <v>1474</v>
      </c>
      <c r="H36" s="10">
        <v>1363</v>
      </c>
      <c r="I36" s="10">
        <v>1733</v>
      </c>
      <c r="J36" s="10">
        <v>1421</v>
      </c>
      <c r="K36" s="10">
        <v>1408</v>
      </c>
      <c r="L36" s="10">
        <v>1699</v>
      </c>
      <c r="M36" s="10">
        <v>1607</v>
      </c>
      <c r="N36" s="10">
        <v>1669</v>
      </c>
      <c r="O36" s="10">
        <v>1788</v>
      </c>
    </row>
    <row r="37" spans="1:19" ht="12.75" customHeight="1">
      <c r="A37" s="6">
        <v>2014</v>
      </c>
      <c r="B37" s="10">
        <v>1664</v>
      </c>
      <c r="C37" s="10">
        <v>1576</v>
      </c>
      <c r="D37" s="10">
        <v>1704</v>
      </c>
      <c r="E37" s="10">
        <v>1436</v>
      </c>
      <c r="F37" s="10">
        <v>1645</v>
      </c>
      <c r="G37" s="10">
        <v>1473</v>
      </c>
      <c r="H37" s="10">
        <v>1371</v>
      </c>
      <c r="I37" s="10">
        <v>1734</v>
      </c>
      <c r="J37" s="10">
        <v>1425</v>
      </c>
      <c r="K37" s="10">
        <v>1427</v>
      </c>
      <c r="L37" s="10">
        <v>1689</v>
      </c>
      <c r="M37" s="10">
        <v>1609</v>
      </c>
      <c r="N37" s="10">
        <v>1677</v>
      </c>
      <c r="O37" s="10">
        <v>1789</v>
      </c>
    </row>
    <row r="39" spans="1:19" s="6" customFormat="1" ht="68.25" customHeight="1">
      <c r="A39" s="74" t="s">
        <v>569</v>
      </c>
      <c r="B39" s="74"/>
      <c r="C39" s="74"/>
      <c r="D39" s="74"/>
      <c r="E39" s="74"/>
      <c r="F39" s="74"/>
      <c r="G39" s="74"/>
      <c r="H39" s="74"/>
      <c r="I39" s="74"/>
      <c r="J39" s="74"/>
      <c r="K39" s="74"/>
      <c r="L39" s="74"/>
      <c r="M39" s="74"/>
      <c r="N39" s="74"/>
      <c r="O39" s="74"/>
      <c r="P39" s="74"/>
    </row>
    <row r="40" spans="1:19" s="6" customFormat="1">
      <c r="A40" s="73" t="s">
        <v>568</v>
      </c>
      <c r="B40" s="73"/>
      <c r="C40" s="73"/>
      <c r="D40" s="73"/>
      <c r="E40" s="73"/>
      <c r="F40" s="73"/>
      <c r="G40" s="73"/>
      <c r="H40" s="73"/>
      <c r="I40" s="73"/>
      <c r="J40" s="73"/>
      <c r="K40" s="73"/>
      <c r="L40" s="73"/>
      <c r="M40" s="73"/>
      <c r="N40" s="73"/>
      <c r="O40" s="73"/>
      <c r="P40" s="73"/>
    </row>
    <row r="41" spans="1:19" ht="12.75" customHeight="1">
      <c r="A41" s="6" t="s">
        <v>540</v>
      </c>
    </row>
    <row r="46" spans="1:19" ht="12.75" customHeight="1">
      <c r="A46" s="29"/>
    </row>
    <row r="47" spans="1:19" ht="12.75" customHeight="1">
      <c r="A47" s="29"/>
    </row>
    <row r="48" spans="1:19"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mergeCells count="2">
    <mergeCell ref="A40:P40"/>
    <mergeCell ref="A39:P39"/>
  </mergeCells>
  <phoneticPr fontId="0" type="noConversion"/>
  <pageMargins left="0.75" right="0.75" top="1" bottom="1" header="0.5" footer="0.5"/>
  <pageSetup scale="81"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5">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N6" sqref="N6"/>
    </sheetView>
  </sheetViews>
  <sheetFormatPr defaultColWidth="3.85546875" defaultRowHeight="12.75" customHeight="1"/>
  <cols>
    <col min="1" max="1" width="7.140625" style="6" customWidth="1"/>
    <col min="2" max="2" width="9.140625" style="8" customWidth="1"/>
    <col min="3" max="3" width="7.7109375" style="8" customWidth="1"/>
    <col min="4" max="6" width="7.85546875" style="8" customWidth="1"/>
    <col min="7" max="7" width="10.140625" style="8" customWidth="1"/>
    <col min="8" max="8" width="9.7109375" style="8" customWidth="1"/>
    <col min="9" max="9" width="8.7109375" style="8" customWidth="1"/>
    <col min="10" max="10" width="10.140625" style="8" customWidth="1"/>
    <col min="11" max="11" width="7.85546875" style="8" customWidth="1"/>
    <col min="12" max="12" width="8.85546875" style="8" customWidth="1"/>
    <col min="13" max="13" width="7.85546875" style="8" customWidth="1"/>
    <col min="14" max="14" width="8.85546875" style="8" customWidth="1"/>
    <col min="15" max="15" width="9.5703125" style="8" customWidth="1"/>
    <col min="16" max="17" width="3.85546875" style="8"/>
    <col min="18" max="18" width="5.85546875" style="8" customWidth="1"/>
    <col min="19" max="31" width="7.42578125" style="8" customWidth="1"/>
    <col min="32" max="32" width="9.5703125" style="8" customWidth="1"/>
    <col min="33" max="16384" width="3.85546875" style="8"/>
  </cols>
  <sheetData>
    <row r="1" spans="1:15" ht="12.75" customHeight="1">
      <c r="A1" s="6" t="s">
        <v>207</v>
      </c>
    </row>
    <row r="2" spans="1:15" ht="29.25" customHeight="1">
      <c r="A2" s="6" t="s">
        <v>225</v>
      </c>
      <c r="B2" s="8" t="s">
        <v>226</v>
      </c>
      <c r="C2" s="8" t="s">
        <v>227</v>
      </c>
      <c r="D2" s="8" t="s">
        <v>228</v>
      </c>
      <c r="E2" s="8" t="s">
        <v>229</v>
      </c>
      <c r="F2" s="8" t="s">
        <v>230</v>
      </c>
      <c r="G2" s="8" t="s">
        <v>231</v>
      </c>
      <c r="H2" s="8" t="s">
        <v>232</v>
      </c>
      <c r="I2" s="8" t="s">
        <v>233</v>
      </c>
      <c r="J2" s="8" t="s">
        <v>234</v>
      </c>
      <c r="K2" s="8" t="s">
        <v>235</v>
      </c>
      <c r="L2" s="8" t="s">
        <v>236</v>
      </c>
      <c r="M2" s="8" t="s">
        <v>237</v>
      </c>
      <c r="N2" s="8" t="s">
        <v>238</v>
      </c>
      <c r="O2" s="8" t="s">
        <v>239</v>
      </c>
    </row>
    <row r="3" spans="1:15" ht="12.75" customHeight="1">
      <c r="A3" s="6">
        <v>1980</v>
      </c>
      <c r="B3" s="10">
        <v>407.39400000000001</v>
      </c>
      <c r="C3" s="52">
        <f>C4*POWER(C$6/C$11, 1/5)</f>
        <v>489.04871437617589</v>
      </c>
      <c r="D3" s="10">
        <v>892.4</v>
      </c>
      <c r="E3" s="52">
        <f>E4*POWER(E$6/E$11, 1/5)</f>
        <v>316.75495036505555</v>
      </c>
      <c r="F3" s="10">
        <v>114</v>
      </c>
      <c r="G3" s="52">
        <f>G4*POWER(G$6/G$11, 1/5)</f>
        <v>1547.3250642282344</v>
      </c>
      <c r="H3" s="10">
        <v>888.8</v>
      </c>
      <c r="I3" s="10">
        <v>1653</v>
      </c>
      <c r="J3" s="10">
        <v>248.03200000000001</v>
      </c>
      <c r="K3" s="10">
        <v>31</v>
      </c>
      <c r="L3" s="10">
        <v>1530</v>
      </c>
      <c r="M3" s="10">
        <v>96.399999999999991</v>
      </c>
      <c r="N3" s="52">
        <f>N4*POWER(N$7/N$12, 1/5)</f>
        <v>4527.8740840357541</v>
      </c>
      <c r="O3" s="10">
        <v>7543</v>
      </c>
    </row>
    <row r="4" spans="1:15" ht="12.75" customHeight="1">
      <c r="A4" s="6">
        <v>1981</v>
      </c>
      <c r="B4" s="10">
        <v>392.57900000000001</v>
      </c>
      <c r="C4" s="52">
        <f>C5*POWER(C$6/C$11, 1/5)</f>
        <v>475.78454518406102</v>
      </c>
      <c r="D4" s="10">
        <v>927.80000000000007</v>
      </c>
      <c r="E4" s="52">
        <f>E5*POWER(E$6/E$11, 1/5)</f>
        <v>296.24000849999521</v>
      </c>
      <c r="F4" s="10">
        <v>121</v>
      </c>
      <c r="G4" s="52">
        <f>G5*POWER(G$6/G$11, 1/5)</f>
        <v>1637.6205714724088</v>
      </c>
      <c r="H4" s="10">
        <v>1271.5999999999999</v>
      </c>
      <c r="I4" s="10">
        <v>1703</v>
      </c>
      <c r="J4" s="10">
        <v>385.26799999999997</v>
      </c>
      <c r="K4" s="10">
        <v>40</v>
      </c>
      <c r="L4" s="10">
        <v>1888</v>
      </c>
      <c r="M4" s="10">
        <v>119.9</v>
      </c>
      <c r="N4" s="52">
        <f>N5*POWER(N$7/N$12, 1/5)</f>
        <v>4142.3575351629524</v>
      </c>
      <c r="O4" s="10">
        <v>8175</v>
      </c>
    </row>
    <row r="5" spans="1:15" ht="12.75" customHeight="1">
      <c r="A5" s="6">
        <v>1982</v>
      </c>
      <c r="B5" s="10">
        <v>493.995</v>
      </c>
      <c r="C5" s="52">
        <f>C6*POWER(C$6/C$11, 1/5)</f>
        <v>462.88013194096538</v>
      </c>
      <c r="D5" s="10">
        <v>1353.4</v>
      </c>
      <c r="E5" s="52">
        <f>E6*POWER(E$6/E$11, 1/5)</f>
        <v>277.05373676066387</v>
      </c>
      <c r="F5" s="10">
        <v>135</v>
      </c>
      <c r="G5" s="52">
        <f>G6*POWER(G$6/G$11, 1/5)</f>
        <v>1733.1853520043842</v>
      </c>
      <c r="H5" s="10">
        <v>1833</v>
      </c>
      <c r="I5" s="10">
        <v>1866</v>
      </c>
      <c r="J5" s="10">
        <v>541.61999999999989</v>
      </c>
      <c r="K5" s="10">
        <v>53</v>
      </c>
      <c r="L5" s="10">
        <v>2159.3000000000002</v>
      </c>
      <c r="M5" s="10">
        <v>153.6</v>
      </c>
      <c r="N5" s="52">
        <f>N6*POWER(N$7/N$12, 1/5)</f>
        <v>3789.6650018648788</v>
      </c>
      <c r="O5" s="10">
        <v>10568</v>
      </c>
    </row>
    <row r="6" spans="1:15" ht="12.75" customHeight="1">
      <c r="A6" s="6">
        <v>1983</v>
      </c>
      <c r="B6" s="10">
        <v>695.83500000000004</v>
      </c>
      <c r="C6" s="10">
        <v>450.3257172063</v>
      </c>
      <c r="D6" s="10">
        <v>1501.8</v>
      </c>
      <c r="E6" s="10">
        <v>259.11008253649999</v>
      </c>
      <c r="F6" s="10">
        <v>139</v>
      </c>
      <c r="G6" s="10">
        <v>1834.3268988748</v>
      </c>
      <c r="H6" s="10">
        <v>2259.4</v>
      </c>
      <c r="I6" s="10">
        <v>2099</v>
      </c>
      <c r="J6" s="10">
        <v>800.63</v>
      </c>
      <c r="K6" s="10">
        <v>67</v>
      </c>
      <c r="L6" s="10">
        <v>2392.1999999999998</v>
      </c>
      <c r="M6" s="10">
        <v>171.3</v>
      </c>
      <c r="N6" s="52">
        <f>N7*POWER(N$7/N$12, 1/5)</f>
        <v>3467.0017506817107</v>
      </c>
      <c r="O6" s="10">
        <v>10604</v>
      </c>
    </row>
    <row r="7" spans="1:15" ht="12.75" customHeight="1">
      <c r="A7" s="6">
        <v>1984</v>
      </c>
      <c r="B7" s="10">
        <v>640.02099999999996</v>
      </c>
      <c r="C7" s="10">
        <v>466.552242326</v>
      </c>
      <c r="D7" s="10">
        <v>1442.7</v>
      </c>
      <c r="E7" s="10">
        <v>239.62790287729999</v>
      </c>
      <c r="F7" s="10">
        <v>132</v>
      </c>
      <c r="G7" s="10">
        <v>2247.2418808563002</v>
      </c>
      <c r="H7" s="10">
        <v>2000.0933393529999</v>
      </c>
      <c r="I7" s="10">
        <v>2298</v>
      </c>
      <c r="J7" s="10">
        <v>822.42699999999991</v>
      </c>
      <c r="K7" s="10">
        <v>63</v>
      </c>
      <c r="L7" s="10">
        <v>2791.400000000001</v>
      </c>
      <c r="M7" s="10">
        <v>154.30000000000001</v>
      </c>
      <c r="N7" s="10">
        <v>3171.8110000000011</v>
      </c>
      <c r="O7" s="10">
        <v>8442</v>
      </c>
    </row>
    <row r="8" spans="1:15" ht="12.75" customHeight="1">
      <c r="A8" s="6">
        <v>1985</v>
      </c>
      <c r="B8" s="10">
        <v>601.54700000000003</v>
      </c>
      <c r="C8" s="10">
        <v>448.07778467200001</v>
      </c>
      <c r="D8" s="10">
        <v>1381.5</v>
      </c>
      <c r="E8" s="10">
        <v>214.46101880230009</v>
      </c>
      <c r="F8" s="10">
        <v>131</v>
      </c>
      <c r="G8" s="10">
        <v>2433.5178683576</v>
      </c>
      <c r="H8" s="10">
        <v>2034.4377358930001</v>
      </c>
      <c r="I8" s="10">
        <v>2378</v>
      </c>
      <c r="J8" s="10">
        <v>761.03899999999987</v>
      </c>
      <c r="K8" s="10">
        <v>52</v>
      </c>
      <c r="L8" s="10">
        <v>3002.0000000000009</v>
      </c>
      <c r="M8" s="10">
        <v>137.69999999999999</v>
      </c>
      <c r="N8" s="10">
        <v>3056.2649999999999</v>
      </c>
      <c r="O8" s="10">
        <v>8218</v>
      </c>
    </row>
    <row r="9" spans="1:15" ht="12.75" customHeight="1">
      <c r="A9" s="6">
        <v>1986</v>
      </c>
      <c r="B9" s="10">
        <v>611.98399999999992</v>
      </c>
      <c r="C9" s="10">
        <v>447.47792532480003</v>
      </c>
      <c r="D9" s="10">
        <v>1281.3</v>
      </c>
      <c r="E9" s="10">
        <v>168.87633165080001</v>
      </c>
      <c r="F9" s="10">
        <v>136</v>
      </c>
      <c r="G9" s="10">
        <v>2449.8388609268</v>
      </c>
      <c r="H9" s="10">
        <v>1851.7598254100001</v>
      </c>
      <c r="I9" s="10">
        <v>2602</v>
      </c>
      <c r="J9" s="10">
        <v>710.69999999999993</v>
      </c>
      <c r="K9" s="10">
        <v>39</v>
      </c>
      <c r="L9" s="10">
        <v>2971.6</v>
      </c>
      <c r="M9" s="10">
        <v>127</v>
      </c>
      <c r="N9" s="10">
        <v>3070.8220000000001</v>
      </c>
      <c r="O9" s="10">
        <v>8146</v>
      </c>
    </row>
    <row r="10" spans="1:15" ht="12.75" customHeight="1">
      <c r="A10" s="6">
        <v>1987</v>
      </c>
      <c r="B10" s="10">
        <v>627.86</v>
      </c>
      <c r="C10" s="10">
        <v>440.38313660479997</v>
      </c>
      <c r="D10" s="10">
        <v>1187.9000000000001</v>
      </c>
      <c r="E10" s="10">
        <v>169.71383042319999</v>
      </c>
      <c r="F10" s="10">
        <v>132</v>
      </c>
      <c r="G10" s="10">
        <v>2570.7178433852</v>
      </c>
      <c r="H10" s="10">
        <v>1795.4545455299999</v>
      </c>
      <c r="I10" s="10">
        <v>2822</v>
      </c>
      <c r="J10" s="10">
        <v>617</v>
      </c>
      <c r="K10" s="10">
        <v>45</v>
      </c>
      <c r="L10" s="10">
        <v>2973.8</v>
      </c>
      <c r="M10" s="10">
        <v>102</v>
      </c>
      <c r="N10" s="10">
        <v>2973.654</v>
      </c>
      <c r="O10" s="10">
        <v>7345</v>
      </c>
    </row>
    <row r="11" spans="1:15" ht="12.75" customHeight="1">
      <c r="A11" s="6">
        <v>1988</v>
      </c>
      <c r="B11" s="10">
        <v>574.9849999999999</v>
      </c>
      <c r="C11" s="10">
        <v>392.48023934710011</v>
      </c>
      <c r="D11" s="10">
        <v>1065.8</v>
      </c>
      <c r="E11" s="10">
        <v>185.3897912983</v>
      </c>
      <c r="F11" s="10">
        <v>115</v>
      </c>
      <c r="G11" s="10">
        <v>2435.7648464128001</v>
      </c>
      <c r="H11" s="10">
        <v>1802.440795131</v>
      </c>
      <c r="I11" s="10">
        <v>2878</v>
      </c>
      <c r="J11" s="10">
        <v>602</v>
      </c>
      <c r="K11" s="10">
        <v>67</v>
      </c>
      <c r="L11" s="10">
        <v>2904.4</v>
      </c>
      <c r="M11" s="10">
        <v>84</v>
      </c>
      <c r="N11" s="10">
        <v>2459.4479999999999</v>
      </c>
      <c r="O11" s="10">
        <v>6613</v>
      </c>
    </row>
    <row r="12" spans="1:15" ht="12.75" customHeight="1">
      <c r="A12" s="6">
        <v>1989</v>
      </c>
      <c r="B12" s="10">
        <v>506.60399999999998</v>
      </c>
      <c r="C12" s="10">
        <v>323.98665543559991</v>
      </c>
      <c r="D12" s="10">
        <v>1057.3</v>
      </c>
      <c r="E12" s="10">
        <v>232.3301019891</v>
      </c>
      <c r="F12" s="10">
        <v>83</v>
      </c>
      <c r="G12" s="10">
        <v>2311.6558483361009</v>
      </c>
      <c r="H12" s="10">
        <v>1631.9538890399999</v>
      </c>
      <c r="I12" s="10">
        <v>2862</v>
      </c>
      <c r="J12" s="10">
        <v>555</v>
      </c>
      <c r="K12" s="10">
        <v>104</v>
      </c>
      <c r="L12" s="10">
        <v>2630.9</v>
      </c>
      <c r="M12" s="10">
        <v>73</v>
      </c>
      <c r="N12" s="10">
        <v>2032.701</v>
      </c>
      <c r="O12" s="10">
        <v>6439</v>
      </c>
    </row>
    <row r="13" spans="1:15" ht="12.75" customHeight="1">
      <c r="A13" s="6">
        <v>1990</v>
      </c>
      <c r="B13" s="10">
        <v>583.18899999999996</v>
      </c>
      <c r="C13" s="10">
        <v>283.3443597593</v>
      </c>
      <c r="D13" s="10">
        <v>1155.3</v>
      </c>
      <c r="E13" s="10">
        <v>240.21156007120001</v>
      </c>
      <c r="F13" s="10">
        <v>80</v>
      </c>
      <c r="G13" s="10">
        <v>2258.0362597981998</v>
      </c>
      <c r="H13" s="10">
        <v>1446.53069501</v>
      </c>
      <c r="I13" s="10">
        <v>2743</v>
      </c>
      <c r="J13" s="10">
        <v>510</v>
      </c>
      <c r="K13" s="10">
        <v>112</v>
      </c>
      <c r="L13" s="10">
        <v>2508</v>
      </c>
      <c r="M13" s="10">
        <v>84</v>
      </c>
      <c r="N13" s="10">
        <v>1939.5709999999999</v>
      </c>
      <c r="O13" s="10">
        <v>6940</v>
      </c>
    </row>
    <row r="14" spans="1:15" ht="12.75" customHeight="1">
      <c r="A14" s="6">
        <v>1991</v>
      </c>
      <c r="B14" s="10">
        <v>810.81399714946747</v>
      </c>
      <c r="C14" s="10">
        <v>279.29605604450001</v>
      </c>
      <c r="D14" s="10">
        <v>1471.2</v>
      </c>
      <c r="E14" s="10">
        <v>261.8904516929</v>
      </c>
      <c r="F14" s="10">
        <v>167</v>
      </c>
      <c r="G14" s="10">
        <v>2229.6278571920998</v>
      </c>
      <c r="H14" s="10">
        <v>2201</v>
      </c>
      <c r="I14" s="10">
        <v>2644</v>
      </c>
      <c r="J14" s="10">
        <v>487</v>
      </c>
      <c r="K14" s="10">
        <v>114</v>
      </c>
      <c r="L14" s="10">
        <v>2543.1</v>
      </c>
      <c r="M14" s="10">
        <v>150</v>
      </c>
      <c r="N14" s="10">
        <v>2368</v>
      </c>
      <c r="O14" s="10">
        <v>8514</v>
      </c>
    </row>
    <row r="15" spans="1:15" ht="12.75" customHeight="1">
      <c r="A15" s="6">
        <v>1992</v>
      </c>
      <c r="B15" s="10">
        <v>915.34699499607086</v>
      </c>
      <c r="C15" s="10">
        <v>270.76950000000011</v>
      </c>
      <c r="D15" s="10">
        <v>1595.7</v>
      </c>
      <c r="E15" s="10">
        <v>260.65694000000002</v>
      </c>
      <c r="F15" s="10">
        <v>293</v>
      </c>
      <c r="G15" s="10">
        <v>2512.3629999999998</v>
      </c>
      <c r="H15" s="10">
        <v>2612</v>
      </c>
      <c r="I15" s="10">
        <v>2791</v>
      </c>
      <c r="J15" s="10">
        <v>383</v>
      </c>
      <c r="K15" s="10">
        <v>125</v>
      </c>
      <c r="L15" s="10">
        <v>2877.1</v>
      </c>
      <c r="M15" s="10">
        <v>260</v>
      </c>
      <c r="N15" s="10">
        <v>2709</v>
      </c>
      <c r="O15" s="10">
        <v>9480</v>
      </c>
    </row>
    <row r="16" spans="1:15" ht="12.75" customHeight="1">
      <c r="A16" s="6">
        <v>1993</v>
      </c>
      <c r="B16" s="10">
        <v>931.82699513435364</v>
      </c>
      <c r="C16" s="10">
        <v>328.50150000000002</v>
      </c>
      <c r="D16" s="10">
        <v>1632</v>
      </c>
      <c r="E16" s="10">
        <v>306.86847999999998</v>
      </c>
      <c r="F16" s="10">
        <v>406</v>
      </c>
      <c r="G16" s="10">
        <v>2810.1170000000002</v>
      </c>
      <c r="H16" s="10">
        <v>3110</v>
      </c>
      <c r="I16" s="10">
        <v>2279</v>
      </c>
      <c r="J16" s="10">
        <v>434</v>
      </c>
      <c r="K16" s="10">
        <v>126</v>
      </c>
      <c r="L16" s="10">
        <v>3596.4</v>
      </c>
      <c r="M16" s="10">
        <v>415</v>
      </c>
      <c r="N16" s="10">
        <v>2868</v>
      </c>
      <c r="O16" s="10">
        <v>8832</v>
      </c>
    </row>
    <row r="17" spans="1:15" ht="12.75" customHeight="1">
      <c r="A17" s="6">
        <v>1994</v>
      </c>
      <c r="B17" s="10">
        <v>848.34000432491302</v>
      </c>
      <c r="C17" s="10">
        <v>399.92169999999999</v>
      </c>
      <c r="D17" s="10">
        <v>1504.1</v>
      </c>
      <c r="E17" s="10">
        <v>221.58369999999999</v>
      </c>
      <c r="F17" s="10">
        <v>409</v>
      </c>
      <c r="G17" s="10">
        <v>3149.1149999999989</v>
      </c>
      <c r="H17" s="10">
        <v>3315</v>
      </c>
      <c r="I17" s="10">
        <v>2499</v>
      </c>
      <c r="J17" s="10">
        <v>489</v>
      </c>
      <c r="K17" s="10">
        <v>114</v>
      </c>
      <c r="L17" s="10">
        <v>3877.1</v>
      </c>
      <c r="M17" s="10">
        <v>424</v>
      </c>
      <c r="N17" s="10">
        <v>2671</v>
      </c>
      <c r="O17" s="10">
        <v>7842</v>
      </c>
    </row>
    <row r="18" spans="1:15" ht="12.75" customHeight="1">
      <c r="A18" s="6">
        <v>1995</v>
      </c>
      <c r="B18" s="10">
        <v>755.95500731468201</v>
      </c>
      <c r="C18" s="10">
        <v>390.303</v>
      </c>
      <c r="D18" s="10">
        <v>1385.3</v>
      </c>
      <c r="E18" s="10">
        <v>195.07812000000001</v>
      </c>
      <c r="F18" s="10">
        <v>383</v>
      </c>
      <c r="G18" s="10">
        <v>2973.9929999999999</v>
      </c>
      <c r="H18" s="10">
        <v>3197</v>
      </c>
      <c r="I18" s="10">
        <v>2628</v>
      </c>
      <c r="J18" s="10">
        <v>522</v>
      </c>
      <c r="K18" s="10">
        <v>106.5</v>
      </c>
      <c r="L18" s="10">
        <v>3713.4</v>
      </c>
      <c r="M18" s="10">
        <v>404</v>
      </c>
      <c r="N18" s="10">
        <v>2395</v>
      </c>
      <c r="O18" s="10">
        <v>7251</v>
      </c>
    </row>
    <row r="19" spans="1:15" ht="12.75" customHeight="1">
      <c r="A19" s="6">
        <v>1996</v>
      </c>
      <c r="B19" s="10">
        <v>769.5109977722168</v>
      </c>
      <c r="C19" s="10">
        <v>396.48440000000011</v>
      </c>
      <c r="D19" s="10">
        <v>1420.5</v>
      </c>
      <c r="E19" s="10">
        <v>191.55316999999999</v>
      </c>
      <c r="F19" s="10">
        <v>363</v>
      </c>
      <c r="G19" s="10">
        <v>3145.8300000000008</v>
      </c>
      <c r="H19" s="10">
        <v>3502</v>
      </c>
      <c r="I19" s="10">
        <v>2643</v>
      </c>
      <c r="J19" s="10">
        <v>478</v>
      </c>
      <c r="K19" s="10">
        <v>107.2</v>
      </c>
      <c r="L19" s="10">
        <v>3655.8000000000011</v>
      </c>
      <c r="M19" s="10">
        <v>441</v>
      </c>
      <c r="N19" s="10">
        <v>2263</v>
      </c>
      <c r="O19" s="10">
        <v>7098</v>
      </c>
    </row>
    <row r="20" spans="1:15" ht="12.75" customHeight="1">
      <c r="A20" s="6">
        <v>1997</v>
      </c>
      <c r="B20" s="10">
        <v>761.37800335884094</v>
      </c>
      <c r="C20" s="10">
        <v>377.26400000000001</v>
      </c>
      <c r="D20" s="10">
        <v>1365.6</v>
      </c>
      <c r="E20" s="10">
        <v>152.40960000000001</v>
      </c>
      <c r="F20" s="10">
        <v>315</v>
      </c>
      <c r="G20" s="10">
        <v>3201.9879999999998</v>
      </c>
      <c r="H20" s="10">
        <v>3901</v>
      </c>
      <c r="I20" s="10">
        <v>2674</v>
      </c>
      <c r="J20" s="10">
        <v>415</v>
      </c>
      <c r="K20" s="10">
        <v>89</v>
      </c>
      <c r="L20" s="10">
        <v>3469.6</v>
      </c>
      <c r="M20" s="10">
        <v>443</v>
      </c>
      <c r="N20" s="10">
        <v>1970</v>
      </c>
      <c r="O20" s="10">
        <v>6611</v>
      </c>
    </row>
    <row r="21" spans="1:15" ht="12.75" customHeight="1">
      <c r="A21" s="6">
        <v>1998</v>
      </c>
      <c r="B21" s="10">
        <v>706.56000113487244</v>
      </c>
      <c r="C21" s="10">
        <v>396.31420000000003</v>
      </c>
      <c r="D21" s="10">
        <v>1261.7</v>
      </c>
      <c r="E21" s="10">
        <v>141.28793999999999</v>
      </c>
      <c r="F21" s="10">
        <v>289</v>
      </c>
      <c r="G21" s="10">
        <v>3098.0360000000001</v>
      </c>
      <c r="H21" s="10">
        <v>3688</v>
      </c>
      <c r="I21" s="10">
        <v>2736</v>
      </c>
      <c r="J21" s="10">
        <v>334</v>
      </c>
      <c r="K21" s="10">
        <v>74</v>
      </c>
      <c r="L21" s="10">
        <v>3176.2</v>
      </c>
      <c r="M21" s="10">
        <v>366</v>
      </c>
      <c r="N21" s="10">
        <v>1710</v>
      </c>
      <c r="O21" s="10">
        <v>6085</v>
      </c>
    </row>
    <row r="22" spans="1:15" ht="12.75" customHeight="1">
      <c r="A22" s="6">
        <v>1999</v>
      </c>
      <c r="B22" s="10">
        <v>638.76499330997467</v>
      </c>
      <c r="C22" s="10">
        <v>377.24054000000001</v>
      </c>
      <c r="D22" s="10">
        <v>1175.7</v>
      </c>
      <c r="E22" s="10">
        <v>146.61373</v>
      </c>
      <c r="F22" s="10">
        <v>261</v>
      </c>
      <c r="G22" s="10">
        <v>3126.2910000000002</v>
      </c>
      <c r="H22" s="10">
        <v>3327</v>
      </c>
      <c r="I22" s="10">
        <v>2660</v>
      </c>
      <c r="J22" s="10">
        <v>278</v>
      </c>
      <c r="K22" s="10">
        <v>74</v>
      </c>
      <c r="L22" s="10">
        <v>2721.3</v>
      </c>
      <c r="M22" s="10">
        <v>314</v>
      </c>
      <c r="N22" s="10">
        <v>1685</v>
      </c>
      <c r="O22" s="10">
        <v>5755</v>
      </c>
    </row>
    <row r="23" spans="1:15" ht="12.75" customHeight="1">
      <c r="A23" s="6">
        <v>2000</v>
      </c>
      <c r="B23" s="10">
        <v>595.28899621963501</v>
      </c>
      <c r="C23" s="10">
        <v>308.322273939848</v>
      </c>
      <c r="D23" s="10">
        <v>1076.0999999999999</v>
      </c>
      <c r="E23" s="10">
        <v>130.80603802204129</v>
      </c>
      <c r="F23" s="10">
        <v>254</v>
      </c>
      <c r="G23" s="10">
        <v>2631.408976078033</v>
      </c>
      <c r="H23" s="10">
        <v>3062</v>
      </c>
      <c r="I23" s="10">
        <v>2486.5550000000012</v>
      </c>
      <c r="J23" s="10">
        <v>245</v>
      </c>
      <c r="K23" s="10">
        <v>80</v>
      </c>
      <c r="L23" s="10">
        <v>2484.9</v>
      </c>
      <c r="M23" s="10">
        <v>260</v>
      </c>
      <c r="N23" s="10">
        <v>1565</v>
      </c>
      <c r="O23" s="10">
        <v>5559</v>
      </c>
    </row>
    <row r="24" spans="1:15" ht="12.75" customHeight="1">
      <c r="A24" s="6">
        <v>2001</v>
      </c>
      <c r="B24" s="10">
        <v>649.62500548362732</v>
      </c>
      <c r="C24" s="10">
        <v>286.95263868570328</v>
      </c>
      <c r="D24" s="10">
        <v>1154.400016784668</v>
      </c>
      <c r="E24" s="10">
        <v>131.58185178041461</v>
      </c>
      <c r="F24" s="10">
        <v>238</v>
      </c>
      <c r="G24" s="10">
        <v>2229.9020066261292</v>
      </c>
      <c r="H24" s="10">
        <v>3107</v>
      </c>
      <c r="I24" s="10">
        <v>2259.2860000000001</v>
      </c>
      <c r="J24" s="10">
        <v>202</v>
      </c>
      <c r="K24" s="10">
        <v>81</v>
      </c>
      <c r="L24" s="10">
        <v>1867.8</v>
      </c>
      <c r="M24" s="10">
        <v>227</v>
      </c>
      <c r="N24" s="10">
        <v>1355</v>
      </c>
      <c r="O24" s="10">
        <v>6672</v>
      </c>
    </row>
    <row r="25" spans="1:15" ht="12.75" customHeight="1">
      <c r="A25" s="6">
        <v>2002</v>
      </c>
      <c r="B25" s="10">
        <v>623.53599905967712</v>
      </c>
      <c r="C25" s="10">
        <v>330.57821646332741</v>
      </c>
      <c r="D25" s="10">
        <v>1261.3999862670901</v>
      </c>
      <c r="E25" s="10">
        <v>130.64809972047809</v>
      </c>
      <c r="F25" s="10">
        <v>236</v>
      </c>
      <c r="G25" s="10">
        <v>2275.2100195884709</v>
      </c>
      <c r="H25" s="10">
        <v>3394</v>
      </c>
      <c r="I25" s="10">
        <v>2154</v>
      </c>
      <c r="J25" s="10">
        <v>253</v>
      </c>
      <c r="K25" s="10">
        <v>93</v>
      </c>
      <c r="L25" s="10">
        <v>2169.5299959182739</v>
      </c>
      <c r="M25" s="10">
        <v>236</v>
      </c>
      <c r="N25" s="10">
        <v>1459.90500831604</v>
      </c>
      <c r="O25" s="10">
        <v>8214</v>
      </c>
    </row>
    <row r="26" spans="1:15" ht="12.75" customHeight="1">
      <c r="A26" s="6">
        <v>2003</v>
      </c>
      <c r="B26" s="10">
        <v>590.81400084495544</v>
      </c>
      <c r="C26" s="10">
        <v>362.29199501872063</v>
      </c>
      <c r="D26" s="10">
        <v>1273.599992752075</v>
      </c>
      <c r="E26" s="10">
        <v>154.31519019603729</v>
      </c>
      <c r="F26" s="10">
        <v>235</v>
      </c>
      <c r="G26" s="10">
        <v>2280.4837517738338</v>
      </c>
      <c r="H26" s="10">
        <v>3659</v>
      </c>
      <c r="I26" s="10">
        <v>2087.2020000000002</v>
      </c>
      <c r="J26" s="10">
        <v>338</v>
      </c>
      <c r="K26" s="10">
        <v>105</v>
      </c>
      <c r="L26" s="10">
        <v>2265.0399942398071</v>
      </c>
      <c r="M26" s="10">
        <v>263</v>
      </c>
      <c r="N26" s="10">
        <v>1408.848991394043</v>
      </c>
      <c r="O26" s="10">
        <v>8592</v>
      </c>
    </row>
    <row r="27" spans="1:15" ht="12.75" customHeight="1">
      <c r="A27" s="6">
        <v>2004</v>
      </c>
      <c r="B27" s="10">
        <v>543.52999877929687</v>
      </c>
      <c r="C27" s="10">
        <v>379.14385759830481</v>
      </c>
      <c r="D27" s="10">
        <v>1222.499995231628</v>
      </c>
      <c r="E27" s="10">
        <v>159.0456591844559</v>
      </c>
      <c r="F27" s="10">
        <v>230</v>
      </c>
      <c r="G27" s="10">
        <v>2405.451024055481</v>
      </c>
      <c r="H27" s="10">
        <v>4106</v>
      </c>
      <c r="I27" s="10">
        <v>1938.2649841308589</v>
      </c>
      <c r="J27" s="10">
        <v>415</v>
      </c>
      <c r="K27" s="10">
        <v>104</v>
      </c>
      <c r="L27" s="10">
        <v>2231.8300037384029</v>
      </c>
      <c r="M27" s="10">
        <v>298.99999999999989</v>
      </c>
      <c r="N27" s="10">
        <v>1383.547988891602</v>
      </c>
      <c r="O27" s="10">
        <v>7970</v>
      </c>
    </row>
    <row r="28" spans="1:15" ht="12.75" customHeight="1">
      <c r="A28" s="6">
        <v>2005</v>
      </c>
      <c r="B28" s="10">
        <v>521.646000623703</v>
      </c>
      <c r="C28" s="10">
        <v>390.10616374015808</v>
      </c>
      <c r="D28" s="10">
        <v>1157.6999959945681</v>
      </c>
      <c r="E28" s="10">
        <v>139.3669980764389</v>
      </c>
      <c r="F28" s="10">
        <v>221</v>
      </c>
      <c r="G28" s="10">
        <v>2431.666020393372</v>
      </c>
      <c r="H28" s="10">
        <v>4571</v>
      </c>
      <c r="I28" s="10">
        <v>1872.982980728149</v>
      </c>
      <c r="J28" s="10">
        <v>437</v>
      </c>
      <c r="K28" s="10">
        <v>109.782</v>
      </c>
      <c r="L28" s="10">
        <v>1930.25000667572</v>
      </c>
      <c r="M28" s="10">
        <v>359.6</v>
      </c>
      <c r="N28" s="10">
        <v>1387.5489950180049</v>
      </c>
      <c r="O28" s="10">
        <v>7406</v>
      </c>
    </row>
    <row r="29" spans="1:15" ht="12.75" customHeight="1">
      <c r="A29" s="6">
        <v>2006</v>
      </c>
      <c r="B29" s="10">
        <v>505.69999814033508</v>
      </c>
      <c r="C29" s="10">
        <v>382.95991897583008</v>
      </c>
      <c r="D29" s="10">
        <v>1091.499996185303</v>
      </c>
      <c r="E29" s="10">
        <v>113.6388250589371</v>
      </c>
      <c r="F29" s="10">
        <v>204</v>
      </c>
      <c r="G29" s="10">
        <v>2430.1452703475952</v>
      </c>
      <c r="H29" s="10">
        <v>4269</v>
      </c>
      <c r="I29" s="10">
        <v>1649.34801197052</v>
      </c>
      <c r="J29" s="10">
        <v>361</v>
      </c>
      <c r="K29" s="10">
        <v>83.1</v>
      </c>
      <c r="L29" s="10">
        <v>1838.3200016021731</v>
      </c>
      <c r="M29" s="10">
        <v>330.2</v>
      </c>
      <c r="N29" s="10">
        <v>1634.74400806427</v>
      </c>
      <c r="O29" s="10">
        <v>6843</v>
      </c>
    </row>
    <row r="30" spans="1:15" ht="12.75" customHeight="1">
      <c r="A30" s="6">
        <v>2007</v>
      </c>
      <c r="B30" s="10">
        <v>474.77700042724609</v>
      </c>
      <c r="C30" s="10">
        <v>352.60333979129791</v>
      </c>
      <c r="D30" s="10">
        <v>1064.199995040894</v>
      </c>
      <c r="E30" s="10">
        <v>109.8927462100983</v>
      </c>
      <c r="F30" s="10">
        <v>184</v>
      </c>
      <c r="G30" s="10">
        <v>2220.9462614059448</v>
      </c>
      <c r="H30" s="10">
        <v>3594</v>
      </c>
      <c r="I30" s="10">
        <v>1478.399021625519</v>
      </c>
      <c r="J30" s="10">
        <v>306</v>
      </c>
      <c r="K30" s="10">
        <v>62.800000000000011</v>
      </c>
      <c r="L30" s="10">
        <v>1844.0500068664551</v>
      </c>
      <c r="M30" s="10">
        <v>295.92</v>
      </c>
      <c r="N30" s="10">
        <v>1606.5750036239619</v>
      </c>
      <c r="O30" s="10">
        <v>6887</v>
      </c>
    </row>
    <row r="31" spans="1:15" ht="12.75" customHeight="1">
      <c r="A31" s="6">
        <v>2008</v>
      </c>
      <c r="B31" s="10">
        <v>471.80999755859381</v>
      </c>
      <c r="C31" s="10">
        <v>332.98991966247559</v>
      </c>
      <c r="D31" s="10">
        <v>1100.0999946594241</v>
      </c>
      <c r="E31" s="10">
        <v>101.10966950654981</v>
      </c>
      <c r="F31" s="10">
        <v>172</v>
      </c>
      <c r="G31" s="10">
        <v>2060.273268699646</v>
      </c>
      <c r="H31" s="10">
        <v>3132</v>
      </c>
      <c r="I31" s="10">
        <v>1657.899003505707</v>
      </c>
      <c r="J31" s="10">
        <v>262</v>
      </c>
      <c r="K31" s="10">
        <v>67.099999999999994</v>
      </c>
      <c r="L31" s="10">
        <v>2592.0200119018559</v>
      </c>
      <c r="M31" s="10">
        <v>302.91000000000003</v>
      </c>
      <c r="N31" s="10">
        <v>1632.4059867858889</v>
      </c>
      <c r="O31" s="10">
        <v>8660</v>
      </c>
    </row>
    <row r="32" spans="1:15" ht="12.75" customHeight="1">
      <c r="A32" s="6">
        <v>2009</v>
      </c>
      <c r="B32" s="10">
        <v>632.50000286102295</v>
      </c>
      <c r="C32" s="10">
        <v>379.37828290462488</v>
      </c>
      <c r="D32" s="10">
        <v>1502.200008392334</v>
      </c>
      <c r="E32" s="10">
        <v>177.02817606925959</v>
      </c>
      <c r="F32" s="10">
        <v>222</v>
      </c>
      <c r="G32" s="10">
        <v>2568.3832483291631</v>
      </c>
      <c r="H32" s="10">
        <v>3223</v>
      </c>
      <c r="I32" s="10">
        <v>1902.6040163040161</v>
      </c>
      <c r="J32" s="10">
        <v>323</v>
      </c>
      <c r="K32" s="10">
        <v>81</v>
      </c>
      <c r="L32" s="10">
        <v>4149.2600326538086</v>
      </c>
      <c r="M32" s="10">
        <v>405.78</v>
      </c>
      <c r="N32" s="10">
        <v>2392.909987449646</v>
      </c>
      <c r="O32" s="10">
        <v>13846</v>
      </c>
    </row>
    <row r="33" spans="1:15" ht="12.75" customHeight="1">
      <c r="A33" s="6">
        <v>2010</v>
      </c>
      <c r="B33" s="10">
        <v>601.06400156021118</v>
      </c>
      <c r="C33" s="10">
        <v>405.53806364536291</v>
      </c>
      <c r="D33" s="10">
        <v>1461.700008392334</v>
      </c>
      <c r="E33" s="10">
        <v>217.77991473674771</v>
      </c>
      <c r="F33" s="10">
        <v>226</v>
      </c>
      <c r="G33" s="10">
        <v>2622.633745193481</v>
      </c>
      <c r="H33" s="10">
        <v>2944</v>
      </c>
      <c r="I33" s="10">
        <v>2051.3249764442439</v>
      </c>
      <c r="J33" s="10">
        <v>386</v>
      </c>
      <c r="K33" s="10">
        <v>93.4</v>
      </c>
      <c r="L33" s="10">
        <v>4636.2400512695312</v>
      </c>
      <c r="M33" s="10">
        <v>421.99999999999989</v>
      </c>
      <c r="N33" s="10">
        <v>2432.6279878616328</v>
      </c>
      <c r="O33" s="10">
        <v>14374</v>
      </c>
    </row>
    <row r="34" spans="1:15" ht="12.75" customHeight="1">
      <c r="A34" s="6">
        <v>2011</v>
      </c>
      <c r="B34" s="10">
        <v>596.33999872207642</v>
      </c>
      <c r="C34" s="10">
        <v>346.40378630161291</v>
      </c>
      <c r="D34" s="10">
        <v>1372.100008010864</v>
      </c>
      <c r="E34" s="10">
        <v>220.87996566295621</v>
      </c>
      <c r="F34" s="10">
        <v>209</v>
      </c>
      <c r="G34" s="10">
        <v>2596.3677444458008</v>
      </c>
      <c r="H34" s="10">
        <v>2393</v>
      </c>
      <c r="I34" s="10">
        <v>2057.157000541687</v>
      </c>
      <c r="J34" s="10">
        <v>383</v>
      </c>
      <c r="K34" s="10">
        <v>85.399999999999991</v>
      </c>
      <c r="L34" s="10">
        <v>5009.5200424194336</v>
      </c>
      <c r="M34" s="10">
        <v>387.8</v>
      </c>
      <c r="N34" s="10">
        <v>2484.917994499207</v>
      </c>
      <c r="O34" s="10">
        <v>13283</v>
      </c>
    </row>
    <row r="35" spans="1:15" ht="12.75" customHeight="1">
      <c r="A35" s="6">
        <v>2012</v>
      </c>
      <c r="B35" s="10">
        <v>618.86000061035156</v>
      </c>
      <c r="C35" s="10">
        <v>368.38796663284302</v>
      </c>
      <c r="D35" s="10">
        <v>1343.799991607666</v>
      </c>
      <c r="E35" s="10">
        <v>218.4119439125061</v>
      </c>
      <c r="F35" s="10">
        <v>206</v>
      </c>
      <c r="G35" s="10">
        <v>2803.020975112915</v>
      </c>
      <c r="H35" s="10">
        <v>2213</v>
      </c>
      <c r="I35" s="10">
        <v>2683.2379961013789</v>
      </c>
      <c r="J35" s="10">
        <v>459.96699999999998</v>
      </c>
      <c r="K35" s="10">
        <v>85.7</v>
      </c>
      <c r="L35" s="10">
        <v>5804.5600395202637</v>
      </c>
      <c r="M35" s="10">
        <v>399.1</v>
      </c>
      <c r="N35" s="10">
        <v>2524.086984634399</v>
      </c>
      <c r="O35" s="10">
        <v>12022</v>
      </c>
    </row>
    <row r="36" spans="1:15" ht="12.75" customHeight="1">
      <c r="A36" s="6">
        <v>2013</v>
      </c>
      <c r="B36" s="10">
        <v>680.74000072479248</v>
      </c>
      <c r="C36" s="10">
        <v>416.35240459442139</v>
      </c>
      <c r="D36" s="10">
        <v>1317.700012207031</v>
      </c>
      <c r="E36" s="10">
        <v>201.92873358726499</v>
      </c>
      <c r="F36" s="10">
        <v>219</v>
      </c>
      <c r="G36" s="10">
        <v>2806.9122924804692</v>
      </c>
      <c r="H36" s="10">
        <v>2173</v>
      </c>
      <c r="I36" s="10">
        <v>3060.9579753875728</v>
      </c>
      <c r="J36" s="10">
        <v>590.26900291442871</v>
      </c>
      <c r="K36" s="10">
        <v>94.099999487400055</v>
      </c>
      <c r="L36" s="10">
        <v>6041.8099899291992</v>
      </c>
      <c r="M36" s="10">
        <v>407.60000038146973</v>
      </c>
      <c r="N36" s="10">
        <v>2460.6099948883061</v>
      </c>
      <c r="O36" s="10">
        <v>11026</v>
      </c>
    </row>
    <row r="37" spans="1:15" ht="12.75" customHeight="1">
      <c r="A37" s="6">
        <v>2014</v>
      </c>
      <c r="B37" s="10">
        <v>737.44000053405762</v>
      </c>
      <c r="C37" s="10">
        <v>423.03933620452881</v>
      </c>
      <c r="D37" s="10">
        <v>1293.1000022888179</v>
      </c>
      <c r="E37" s="10">
        <v>191.19509172439581</v>
      </c>
      <c r="F37" s="10">
        <v>230</v>
      </c>
      <c r="G37" s="10">
        <v>2805.8562622070308</v>
      </c>
      <c r="H37" s="10">
        <v>2080</v>
      </c>
      <c r="I37" s="10">
        <v>3229.780015945435</v>
      </c>
      <c r="J37" s="10">
        <v>648.55400276184082</v>
      </c>
      <c r="K37" s="10">
        <v>95.499999403953552</v>
      </c>
      <c r="L37" s="10">
        <v>5603.0600051879883</v>
      </c>
      <c r="M37" s="10">
        <v>406</v>
      </c>
      <c r="N37" s="10">
        <v>2006.2769966125491</v>
      </c>
      <c r="O37" s="10">
        <v>9230</v>
      </c>
    </row>
    <row r="39" spans="1:15" ht="12.75" customHeight="1">
      <c r="A39" s="6" t="s">
        <v>557</v>
      </c>
    </row>
    <row r="40" spans="1:15" ht="12.75" customHeight="1">
      <c r="A40" s="6" t="s">
        <v>558</v>
      </c>
    </row>
    <row r="41" spans="1:15" ht="12.75" customHeight="1">
      <c r="A41" s="6" t="s">
        <v>540</v>
      </c>
    </row>
    <row r="42" spans="1:15" ht="13.9" customHeight="1"/>
    <row r="43" spans="1:15" ht="12" customHeight="1"/>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honeticPr fontId="0" type="noConversion"/>
  <pageMargins left="0.75" right="0.75" top="1" bottom="1" header="0.5" footer="0.5"/>
  <pageSetup scale="89" orientation="landscape" r:id="rId1"/>
  <headerFooter alignWithMargins="0"/>
</worksheet>
</file>

<file path=xl/worksheets/sheet26.xml><?xml version="1.0" encoding="utf-8"?>
<worksheet xmlns="http://schemas.openxmlformats.org/spreadsheetml/2006/main" xmlns:r="http://schemas.openxmlformats.org/officeDocument/2006/relationships">
  <sheetPr codeName="Sheet26">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B37" sqref="B37"/>
    </sheetView>
  </sheetViews>
  <sheetFormatPr defaultColWidth="3.85546875" defaultRowHeight="12.75" customHeight="1"/>
  <cols>
    <col min="1" max="1" width="5" style="6" customWidth="1"/>
    <col min="2" max="9" width="8.7109375" style="8" customWidth="1"/>
    <col min="10" max="10" width="10.42578125" style="8" customWidth="1"/>
    <col min="11" max="15" width="8.7109375" style="8" customWidth="1"/>
    <col min="16" max="16384" width="3.85546875" style="8"/>
  </cols>
  <sheetData>
    <row r="1" spans="1:15" ht="12.75" customHeight="1">
      <c r="A1" s="6" t="s">
        <v>724</v>
      </c>
    </row>
    <row r="2" spans="1:15" ht="29.25" customHeight="1">
      <c r="A2" s="6" t="s">
        <v>225</v>
      </c>
      <c r="B2" s="8" t="s">
        <v>226</v>
      </c>
      <c r="C2" s="8" t="s">
        <v>227</v>
      </c>
      <c r="D2" s="8" t="s">
        <v>228</v>
      </c>
      <c r="E2" s="8" t="s">
        <v>229</v>
      </c>
      <c r="F2" s="8" t="s">
        <v>230</v>
      </c>
      <c r="G2" s="8" t="s">
        <v>231</v>
      </c>
      <c r="H2" s="8" t="s">
        <v>232</v>
      </c>
      <c r="I2" s="8" t="s">
        <v>233</v>
      </c>
      <c r="J2" s="8" t="s">
        <v>234</v>
      </c>
      <c r="K2" s="8" t="s">
        <v>235</v>
      </c>
      <c r="L2" s="8" t="s">
        <v>236</v>
      </c>
      <c r="M2" s="8" t="s">
        <v>237</v>
      </c>
      <c r="N2" s="8" t="s">
        <v>238</v>
      </c>
      <c r="O2" s="8" t="s">
        <v>239</v>
      </c>
    </row>
    <row r="3" spans="1:15" ht="12.75" customHeight="1">
      <c r="A3" s="6">
        <v>1980</v>
      </c>
      <c r="B3" s="10">
        <f>'A5-102'!B3*'A5-101'!B3/'A17'!B3</f>
        <v>78.149364649831256</v>
      </c>
      <c r="C3" s="10">
        <f>'A5-102'!C3*'A5-101'!C3/'A17'!C3</f>
        <v>129.00728719519893</v>
      </c>
      <c r="D3" s="10">
        <f>'A5-102'!D3*'A5-101'!D3/'A17'!D3</f>
        <v>97.993436711143175</v>
      </c>
      <c r="E3" s="10">
        <f>'A5-102'!E3*'A5-101'!E3/'A17'!E3</f>
        <v>152.03626416460696</v>
      </c>
      <c r="F3" s="10">
        <f>'A5-102'!F3*'A5-101'!F3/'A17'!F3</f>
        <v>65.157959814528596</v>
      </c>
      <c r="G3" s="10">
        <f>'A5-102'!G3*'A5-101'!G3/'A17'!G3</f>
        <v>82.189414811251353</v>
      </c>
      <c r="H3" s="10">
        <f>'A5-102'!H3*'A5-101'!H3/'A17'!H3</f>
        <v>38.167295160285185</v>
      </c>
      <c r="I3" s="10">
        <f>'A5-102'!I3*'A5-101'!I3/'A17'!I3</f>
        <v>84.182613419968064</v>
      </c>
      <c r="J3" s="10">
        <f>'A5-102'!J3*'A5-101'!J3/'A17'!J3</f>
        <v>41.144381115146338</v>
      </c>
      <c r="K3" s="10">
        <f>'A5-102'!K3*'A5-101'!K3/'A17'!K3</f>
        <v>19.006596818005434</v>
      </c>
      <c r="L3" s="10">
        <f>'A5-102'!L3*'A5-101'!L3/'A17'!L3</f>
        <v>125.5661345157653</v>
      </c>
      <c r="M3" s="10">
        <f>'A5-102'!M3*'A5-101'!M3/'A17'!M3</f>
        <v>27.445161774641544</v>
      </c>
      <c r="N3" s="10">
        <f>'A5-102'!N3*'A5-101'!N3/'A17'!N3</f>
        <v>221.75652059345265</v>
      </c>
      <c r="O3" s="10">
        <f>'A5-102'!O3*'A5-101'!O3/'A17'!O3</f>
        <v>91.031722575242597</v>
      </c>
    </row>
    <row r="4" spans="1:15" ht="12.75" customHeight="1">
      <c r="A4" s="6">
        <v>1981</v>
      </c>
      <c r="B4" s="10">
        <f>'A5-102'!B4*'A5-101'!B4/'A17'!B4</f>
        <v>73.296026871401153</v>
      </c>
      <c r="C4" s="10">
        <f>'A5-102'!C4*'A5-101'!C4/'A17'!C4</f>
        <v>123.16507053015884</v>
      </c>
      <c r="D4" s="10">
        <f>'A5-102'!D4*'A5-101'!D4/'A17'!D4</f>
        <v>99.413021110519779</v>
      </c>
      <c r="E4" s="10">
        <f>'A5-102'!E4*'A5-101'!E4/'A17'!E4</f>
        <v>138.39674570555599</v>
      </c>
      <c r="F4" s="10">
        <f>'A5-102'!F4*'A5-101'!F4/'A17'!F4</f>
        <v>68.914645379183298</v>
      </c>
      <c r="G4" s="10">
        <f>'A5-102'!G4*'A5-101'!G4/'A17'!G4</f>
        <v>84.85568386978791</v>
      </c>
      <c r="H4" s="10">
        <f>'A5-102'!H4*'A5-101'!H4/'A17'!H4</f>
        <v>53.139972548905419</v>
      </c>
      <c r="I4" s="10">
        <f>'A5-102'!I4*'A5-101'!I4/'A17'!I4</f>
        <v>86.18474617218935</v>
      </c>
      <c r="J4" s="10">
        <f>'A5-102'!J4*'A5-101'!J4/'A17'!J4</f>
        <v>63.059505912607221</v>
      </c>
      <c r="K4" s="10">
        <f>'A5-102'!K4*'A5-101'!K4/'A17'!K4</f>
        <v>24.191063174114021</v>
      </c>
      <c r="L4" s="10">
        <f>'A5-102'!L4*'A5-101'!L4/'A17'!L4</f>
        <v>150.4533742254176</v>
      </c>
      <c r="M4" s="10">
        <f>'A5-102'!M4*'A5-101'!M4/'A17'!M4</f>
        <v>33.796743864371301</v>
      </c>
      <c r="N4" s="10">
        <f>'A5-102'!N4*'A5-101'!N4/'A17'!N4</f>
        <v>195.25418670071804</v>
      </c>
      <c r="O4" s="10">
        <f>'A5-102'!O4*'A5-101'!O4/'A17'!O4</f>
        <v>97.02964043431318</v>
      </c>
    </row>
    <row r="5" spans="1:15" ht="12.75" customHeight="1">
      <c r="A5" s="6">
        <v>1982</v>
      </c>
      <c r="B5" s="10">
        <f>'A5-102'!B5*'A5-101'!B5/'A17'!B5</f>
        <v>89.550725818620791</v>
      </c>
      <c r="C5" s="10">
        <f>'A5-102'!C5*'A5-101'!C5/'A17'!C5</f>
        <v>118.21320544275176</v>
      </c>
      <c r="D5" s="10">
        <f>'A5-102'!D5*'A5-101'!D5/'A17'!D5</f>
        <v>141.17974344023324</v>
      </c>
      <c r="E5" s="10">
        <f>'A5-102'!E5*'A5-101'!E5/'A17'!E5</f>
        <v>129.12683088309512</v>
      </c>
      <c r="F5" s="10">
        <f>'A5-102'!F5*'A5-101'!F5/'A17'!F5</f>
        <v>75.685557586837291</v>
      </c>
      <c r="G5" s="10">
        <f>'A5-102'!G5*'A5-101'!G5/'A17'!G5</f>
        <v>84.976921042017423</v>
      </c>
      <c r="H5" s="10">
        <f>'A5-102'!H5*'A5-101'!H5/'A17'!H5</f>
        <v>75.123343835912195</v>
      </c>
      <c r="I5" s="10">
        <f>'A5-102'!I5*'A5-101'!I5/'A17'!I5</f>
        <v>94.001306368982455</v>
      </c>
      <c r="J5" s="10">
        <f>'A5-102'!J5*'A5-101'!J5/'A17'!J5</f>
        <v>86.862839457285148</v>
      </c>
      <c r="K5" s="10">
        <f>'A5-102'!K5*'A5-101'!K5/'A17'!K5</f>
        <v>31.609410864575363</v>
      </c>
      <c r="L5" s="10">
        <f>'A5-102'!L5*'A5-101'!L5/'A17'!L5</f>
        <v>168.06325943405992</v>
      </c>
      <c r="M5" s="10">
        <f>'A5-102'!M5*'A5-101'!M5/'A17'!M5</f>
        <v>43.581571250256161</v>
      </c>
      <c r="N5" s="10">
        <f>'A5-102'!N5*'A5-101'!N5/'A17'!N5</f>
        <v>179.2970962209796</v>
      </c>
      <c r="O5" s="10">
        <f>'A5-102'!O5*'A5-101'!O5/'A17'!O5</f>
        <v>123.95564603840137</v>
      </c>
    </row>
    <row r="6" spans="1:15" ht="12.75" customHeight="1">
      <c r="A6" s="6">
        <v>1983</v>
      </c>
      <c r="B6" s="10">
        <f>'A5-102'!B6*'A5-101'!B6/'A17'!B6</f>
        <v>123.30834842233369</v>
      </c>
      <c r="C6" s="10">
        <f>'A5-102'!C6*'A5-101'!C6/'A17'!C6</f>
        <v>114.52667339597227</v>
      </c>
      <c r="D6" s="10">
        <f>'A5-102'!D6*'A5-101'!D6/'A17'!D6</f>
        <v>154.04187038745386</v>
      </c>
      <c r="E6" s="10">
        <f>'A5-102'!E6*'A5-101'!E6/'A17'!E6</f>
        <v>119.60580368329788</v>
      </c>
      <c r="F6" s="10">
        <f>'A5-102'!F6*'A5-101'!F6/'A17'!F6</f>
        <v>76.670801815431162</v>
      </c>
      <c r="G6" s="10">
        <f>'A5-102'!G6*'A5-101'!G6/'A17'!G6</f>
        <v>87.89752602675965</v>
      </c>
      <c r="H6" s="10">
        <f>'A5-102'!H6*'A5-101'!H6/'A17'!H6</f>
        <v>90.996279093267987</v>
      </c>
      <c r="I6" s="10">
        <f>'A5-102'!I6*'A5-101'!I6/'A17'!I6</f>
        <v>104.51461274780222</v>
      </c>
      <c r="J6" s="10">
        <f>'A5-102'!J6*'A5-101'!J6/'A17'!J6</f>
        <v>125.76117993857061</v>
      </c>
      <c r="K6" s="10">
        <f>'A5-102'!K6*'A5-101'!K6/'A17'!K6</f>
        <v>39.533054711246201</v>
      </c>
      <c r="L6" s="10">
        <f>'A5-102'!L6*'A5-101'!L6/'A17'!L6</f>
        <v>181.04173048413912</v>
      </c>
      <c r="M6" s="10">
        <f>'A5-102'!M6*'A5-101'!M6/'A17'!M6</f>
        <v>48.766417660831763</v>
      </c>
      <c r="N6" s="10">
        <f>'A5-102'!N6*'A5-101'!N6/'A17'!N6</f>
        <v>161.47317405929738</v>
      </c>
      <c r="O6" s="10">
        <f>'A5-102'!O6*'A5-101'!O6/'A17'!O6</f>
        <v>124.54145416929363</v>
      </c>
    </row>
    <row r="7" spans="1:15" ht="12.75" customHeight="1">
      <c r="A7" s="6">
        <v>1984</v>
      </c>
      <c r="B7" s="10">
        <f>'A5-102'!B7*'A5-101'!B7/'A17'!B7</f>
        <v>112.23955880348205</v>
      </c>
      <c r="C7" s="10">
        <f>'A5-102'!C7*'A5-101'!C7/'A17'!C7</f>
        <v>119.61433848584919</v>
      </c>
      <c r="D7" s="10">
        <f>'A5-102'!D7*'A5-101'!D7/'A17'!D7</f>
        <v>147.27476747503567</v>
      </c>
      <c r="E7" s="10">
        <f>'A5-102'!E7*'A5-101'!E7/'A17'!E7</f>
        <v>109.77699547363173</v>
      </c>
      <c r="F7" s="10">
        <f>'A5-102'!F7*'A5-101'!F7/'A17'!F7</f>
        <v>71.992784125075161</v>
      </c>
      <c r="G7" s="10">
        <f>'A5-102'!G7*'A5-101'!G7/'A17'!G7</f>
        <v>106.04774391814074</v>
      </c>
      <c r="H7" s="10">
        <f>'A5-102'!H7*'A5-101'!H7/'A17'!H7</f>
        <v>79.578811193832436</v>
      </c>
      <c r="I7" s="10">
        <f>'A5-102'!I7*'A5-101'!I7/'A17'!I7</f>
        <v>112.59845133884886</v>
      </c>
      <c r="J7" s="10">
        <f>'A5-102'!J7*'A5-101'!J7/'A17'!J7</f>
        <v>127.02998797758532</v>
      </c>
      <c r="K7" s="10">
        <f>'A5-102'!K7*'A5-101'!K7/'A17'!K7</f>
        <v>36.773755656108598</v>
      </c>
      <c r="L7" s="10">
        <f>'A5-102'!L7*'A5-101'!L7/'A17'!L7</f>
        <v>204.00537486218309</v>
      </c>
      <c r="M7" s="10">
        <f>'A5-102'!M7*'A5-101'!M7/'A17'!M7</f>
        <v>43.899291516747653</v>
      </c>
      <c r="N7" s="10">
        <f>'A5-102'!N7*'A5-101'!N7/'A17'!N7</f>
        <v>147.90650997704878</v>
      </c>
      <c r="O7" s="10">
        <f>'A5-102'!O7*'A5-101'!O7/'A17'!O7</f>
        <v>99.168922239769714</v>
      </c>
    </row>
    <row r="8" spans="1:15" ht="12.75" customHeight="1">
      <c r="A8" s="6">
        <v>1985</v>
      </c>
      <c r="B8" s="10">
        <f>'A5-102'!B8*'A5-101'!B8/'A17'!B8</f>
        <v>103.23723378377083</v>
      </c>
      <c r="C8" s="10">
        <f>'A5-102'!C8*'A5-101'!C8/'A17'!C8</f>
        <v>114.94013914660809</v>
      </c>
      <c r="D8" s="10">
        <f>'A5-102'!D8*'A5-101'!D8/'A17'!D8</f>
        <v>140.18839391712365</v>
      </c>
      <c r="E8" s="10">
        <f>'A5-102'!E8*'A5-101'!E8/'A17'!E8</f>
        <v>97.032049809648313</v>
      </c>
      <c r="F8" s="10">
        <f>'A5-102'!F8*'A5-101'!F8/'A17'!F8</f>
        <v>71.129979035639408</v>
      </c>
      <c r="G8" s="10">
        <f>'A5-102'!G8*'A5-101'!G8/'A17'!G8</f>
        <v>111.63355290697308</v>
      </c>
      <c r="H8" s="10">
        <f>'A5-102'!H8*'A5-101'!H8/'A17'!H8</f>
        <v>79.678057962699086</v>
      </c>
      <c r="I8" s="10">
        <f>'A5-102'!I8*'A5-101'!I8/'A17'!I8</f>
        <v>115.620157850711</v>
      </c>
      <c r="J8" s="10">
        <f>'A5-102'!J8*'A5-101'!J8/'A17'!J8</f>
        <v>114.9661350008566</v>
      </c>
      <c r="K8" s="10">
        <f>'A5-102'!K8*'A5-101'!K8/'A17'!K8</f>
        <v>30.042712626451856</v>
      </c>
      <c r="L8" s="10">
        <f>'A5-102'!L8*'A5-101'!L8/'A17'!L8</f>
        <v>216.14120330400641</v>
      </c>
      <c r="M8" s="10">
        <f>'A5-102'!M8*'A5-101'!M8/'A17'!M8</f>
        <v>39.258986004263598</v>
      </c>
      <c r="N8" s="10">
        <f>'A5-102'!N8*'A5-101'!N8/'A17'!N8</f>
        <v>144.97551141417134</v>
      </c>
      <c r="O8" s="10">
        <f>'A5-102'!O8*'A5-101'!O8/'A17'!O8</f>
        <v>95.511138879446378</v>
      </c>
    </row>
    <row r="9" spans="1:15" ht="12.75" customHeight="1">
      <c r="A9" s="6">
        <v>1986</v>
      </c>
      <c r="B9" s="10">
        <f>'A5-102'!B9*'A5-101'!B9/'A17'!B9</f>
        <v>103.50571286207186</v>
      </c>
      <c r="C9" s="10">
        <f>'A5-102'!C9*'A5-101'!C9/'A17'!C9</f>
        <v>113.37838957224307</v>
      </c>
      <c r="D9" s="10">
        <f>'A5-102'!D9*'A5-101'!D9/'A17'!D9</f>
        <v>128.80376482434551</v>
      </c>
      <c r="E9" s="10">
        <f>'A5-102'!E9*'A5-101'!E9/'A17'!E9</f>
        <v>76.30759637974964</v>
      </c>
      <c r="F9" s="10">
        <f>'A5-102'!F9*'A5-101'!F9/'A17'!F9</f>
        <v>72.942865689500451</v>
      </c>
      <c r="G9" s="10">
        <f>'A5-102'!G9*'A5-101'!G9/'A17'!G9</f>
        <v>111.48170214500398</v>
      </c>
      <c r="H9" s="10">
        <f>'A5-102'!H9*'A5-101'!H9/'A17'!H9</f>
        <v>71.606727605938403</v>
      </c>
      <c r="I9" s="10">
        <f>'A5-102'!I9*'A5-101'!I9/'A17'!I9</f>
        <v>126.62422677809458</v>
      </c>
      <c r="J9" s="10">
        <f>'A5-102'!J9*'A5-101'!J9/'A17'!J9</f>
        <v>105.34090909090909</v>
      </c>
      <c r="K9" s="10">
        <f>'A5-102'!K9*'A5-101'!K9/'A17'!K9</f>
        <v>22.339664804469272</v>
      </c>
      <c r="L9" s="10">
        <f>'A5-102'!L9*'A5-101'!L9/'A17'!L9</f>
        <v>211.24866085474306</v>
      </c>
      <c r="M9" s="10">
        <f>'A5-102'!M9*'A5-101'!M9/'A17'!M9</f>
        <v>36.148543473426734</v>
      </c>
      <c r="N9" s="10">
        <f>'A5-102'!N9*'A5-101'!N9/'A17'!N9</f>
        <v>145.54167390719931</v>
      </c>
      <c r="O9" s="10">
        <f>'A5-102'!O9*'A5-101'!O9/'A17'!O9</f>
        <v>93.307032637342388</v>
      </c>
    </row>
    <row r="10" spans="1:15" ht="12.75" customHeight="1">
      <c r="A10" s="6">
        <v>1987</v>
      </c>
      <c r="B10" s="10">
        <f>'A5-102'!B10*'A5-101'!B10/'A17'!B10</f>
        <v>104.1103255453438</v>
      </c>
      <c r="C10" s="10">
        <f>'A5-102'!C10*'A5-101'!C10/'A17'!C10</f>
        <v>110.53261965402429</v>
      </c>
      <c r="D10" s="10">
        <f>'A5-102'!D10*'A5-101'!D10/'A17'!D10</f>
        <v>118.70460100647018</v>
      </c>
      <c r="E10" s="10">
        <f>'A5-102'!E10*'A5-101'!E10/'A17'!E10</f>
        <v>74.735457550023909</v>
      </c>
      <c r="F10" s="10">
        <f>'A5-102'!F10*'A5-101'!F10/'A17'!F10</f>
        <v>70.931261207411836</v>
      </c>
      <c r="G10" s="10">
        <f>'A5-102'!G10*'A5-101'!G10/'A17'!G10</f>
        <v>117.13432858729946</v>
      </c>
      <c r="H10" s="10">
        <f>'A5-102'!H10*'A5-101'!H10/'A17'!H10</f>
        <v>68.382863703729797</v>
      </c>
      <c r="I10" s="10">
        <f>'A5-102'!I10*'A5-101'!I10/'A17'!I10</f>
        <v>138.30343862020456</v>
      </c>
      <c r="J10" s="10">
        <f>'A5-102'!J10*'A5-101'!J10/'A17'!J10</f>
        <v>89.338041123935554</v>
      </c>
      <c r="K10" s="10">
        <f>'A5-102'!K10*'A5-101'!K10/'A17'!K10</f>
        <v>25.136783733826249</v>
      </c>
      <c r="L10" s="10">
        <f>'A5-102'!L10*'A5-101'!L10/'A17'!L10</f>
        <v>208.83823110970599</v>
      </c>
      <c r="M10" s="10">
        <f>'A5-102'!M10*'A5-101'!M10/'A17'!M10</f>
        <v>29.145550318824508</v>
      </c>
      <c r="N10" s="10">
        <f>'A5-102'!N10*'A5-101'!N10/'A17'!N10</f>
        <v>139.80897939029626</v>
      </c>
      <c r="O10" s="10">
        <f>'A5-102'!O10*'A5-101'!O10/'A17'!O10</f>
        <v>83.72574833616703</v>
      </c>
    </row>
    <row r="11" spans="1:15" ht="12.75" customHeight="1">
      <c r="A11" s="6">
        <v>1988</v>
      </c>
      <c r="B11" s="10">
        <f>'A5-102'!B11*'A5-101'!B11/'A17'!B11</f>
        <v>93.836418880979537</v>
      </c>
      <c r="C11" s="10">
        <f>'A5-102'!C11*'A5-101'!C11/'A17'!C11</f>
        <v>97.622526454062822</v>
      </c>
      <c r="D11" s="10">
        <f>'A5-102'!D11*'A5-101'!D11/'A17'!D11</f>
        <v>105.36780402449693</v>
      </c>
      <c r="E11" s="10">
        <f>'A5-102'!E11*'A5-101'!E11/'A17'!E11</f>
        <v>80.33485783125009</v>
      </c>
      <c r="F11" s="10">
        <f>'A5-102'!F11*'A5-101'!F11/'A17'!F11</f>
        <v>62.071129707112974</v>
      </c>
      <c r="G11" s="10">
        <f>'A5-102'!G11*'A5-101'!G11/'A17'!G11</f>
        <v>110.9091469890563</v>
      </c>
      <c r="H11" s="10">
        <f>'A5-102'!H11*'A5-101'!H11/'A17'!H11</f>
        <v>68.226354655783695</v>
      </c>
      <c r="I11" s="10">
        <f>'A5-102'!I11*'A5-101'!I11/'A17'!I11</f>
        <v>140.80226994978889</v>
      </c>
      <c r="J11" s="10">
        <f>'A5-102'!J11*'A5-101'!J11/'A17'!J11</f>
        <v>86.334295305966194</v>
      </c>
      <c r="K11" s="10">
        <f>'A5-102'!K11*'A5-101'!K11/'A17'!K11</f>
        <v>37.200366972477063</v>
      </c>
      <c r="L11" s="10">
        <f>'A5-102'!L11*'A5-101'!L11/'A17'!L11</f>
        <v>202.02282490574623</v>
      </c>
      <c r="M11" s="10">
        <f>'A5-102'!M11*'A5-101'!M11/'A17'!M11</f>
        <v>24.210255088894616</v>
      </c>
      <c r="N11" s="10">
        <f>'A5-102'!N11*'A5-101'!N11/'A17'!N11</f>
        <v>118.16533905303233</v>
      </c>
      <c r="O11" s="10">
        <f>'A5-102'!O11*'A5-101'!O11/'A17'!O11</f>
        <v>75.023165131382299</v>
      </c>
    </row>
    <row r="12" spans="1:15" ht="12.75" customHeight="1">
      <c r="A12" s="6">
        <v>1989</v>
      </c>
      <c r="B12" s="10">
        <f>'A5-102'!B12*'A5-101'!B12/'A17'!B12</f>
        <v>81.332404162590052</v>
      </c>
      <c r="C12" s="10">
        <f>'A5-102'!C12*'A5-101'!C12/'A17'!C12</f>
        <v>80.044047466222835</v>
      </c>
      <c r="D12" s="10">
        <f>'A5-102'!D12*'A5-101'!D12/'A17'!D12</f>
        <v>102.46609659029794</v>
      </c>
      <c r="E12" s="10">
        <f>'A5-102'!E12*'A5-101'!E12/'A17'!E12</f>
        <v>99.209230389895438</v>
      </c>
      <c r="F12" s="10">
        <f>'A5-102'!F12*'A5-101'!F12/'A17'!F12</f>
        <v>44.686585001493874</v>
      </c>
      <c r="G12" s="10">
        <f>'A5-102'!G12*'A5-101'!G12/'A17'!G12</f>
        <v>103.70151710254439</v>
      </c>
      <c r="H12" s="10">
        <f>'A5-102'!H12*'A5-101'!H12/'A17'!H12</f>
        <v>60.477255831658098</v>
      </c>
      <c r="I12" s="10">
        <f>'A5-102'!I12*'A5-101'!I12/'A17'!I12</f>
        <v>138.36787470411579</v>
      </c>
      <c r="J12" s="10">
        <f>'A5-102'!J12*'A5-101'!J12/'A17'!J12</f>
        <v>78.872469596111429</v>
      </c>
      <c r="K12" s="10">
        <f>'A5-102'!K12*'A5-101'!K12/'A17'!K12</f>
        <v>57.393718042366693</v>
      </c>
      <c r="L12" s="10">
        <f>'A5-102'!L12*'A5-101'!L12/'A17'!L12</f>
        <v>180.46043554977351</v>
      </c>
      <c r="M12" s="10">
        <f>'A5-102'!M12*'A5-101'!M12/'A17'!M12</f>
        <v>20.897201390159136</v>
      </c>
      <c r="N12" s="10">
        <f>'A5-102'!N12*'A5-101'!N12/'A17'!N12</f>
        <v>96.948307387261863</v>
      </c>
      <c r="O12" s="10">
        <f>'A5-102'!O12*'A5-101'!O12/'A17'!O12</f>
        <v>73.07892174976277</v>
      </c>
    </row>
    <row r="13" spans="1:15" ht="12.75" customHeight="1">
      <c r="A13" s="6">
        <v>1990</v>
      </c>
      <c r="B13" s="10">
        <f>'A5-102'!B13*'A5-101'!B13/'A17'!B13</f>
        <v>90.925339850045546</v>
      </c>
      <c r="C13" s="10">
        <f>'A5-102'!C13*'A5-101'!C13/'A17'!C13</f>
        <v>70.604703509202537</v>
      </c>
      <c r="D13" s="10">
        <f>'A5-102'!D13*'A5-101'!D13/'A17'!D13</f>
        <v>110.21081046646812</v>
      </c>
      <c r="E13" s="10">
        <f>'A5-102'!E13*'A5-101'!E13/'A17'!E13</f>
        <v>101.07671779117959</v>
      </c>
      <c r="F13" s="10">
        <f>'A5-102'!F13*'A5-101'!F13/'A17'!F13</f>
        <v>42.169249106078667</v>
      </c>
      <c r="G13" s="10">
        <f>'A5-102'!G13*'A5-101'!G13/'A17'!G13</f>
        <v>100.63196590392994</v>
      </c>
      <c r="H13" s="10">
        <f>'A5-102'!H13*'A5-101'!H13/'A17'!H13</f>
        <v>51.651230832778005</v>
      </c>
      <c r="I13" s="10">
        <f>'A5-102'!I13*'A5-101'!I13/'A17'!I13</f>
        <v>131.49998295880013</v>
      </c>
      <c r="J13" s="10">
        <f>'A5-102'!J13*'A5-101'!J13/'A17'!J13</f>
        <v>71.808680969986327</v>
      </c>
      <c r="K13" s="10">
        <f>'A5-102'!K13*'A5-101'!K13/'A17'!K13</f>
        <v>61.302257829570287</v>
      </c>
      <c r="L13" s="10">
        <f>'A5-102'!L13*'A5-101'!L13/'A17'!L13</f>
        <v>170.99559130636553</v>
      </c>
      <c r="M13" s="10">
        <f>'A5-102'!M13*'A5-101'!M13/'A17'!M13</f>
        <v>23.832494229266256</v>
      </c>
      <c r="N13" s="10">
        <f>'A5-102'!N13*'A5-101'!N13/'A17'!N13</f>
        <v>91.638590224054397</v>
      </c>
      <c r="O13" s="10">
        <f>'A5-102'!O13*'A5-101'!O13/'A17'!O13</f>
        <v>77.374284157231187</v>
      </c>
    </row>
    <row r="14" spans="1:15" ht="12.75" customHeight="1">
      <c r="A14" s="6">
        <v>1991</v>
      </c>
      <c r="B14" s="10">
        <f>'A5-102'!B14*'A5-101'!B14/'A17'!B14</f>
        <v>124.62935320496587</v>
      </c>
      <c r="C14" s="10">
        <f>'A5-102'!C14*'A5-101'!C14/'A17'!C14</f>
        <v>68.035263989266966</v>
      </c>
      <c r="D14" s="10">
        <f>'A5-102'!D14*'A5-101'!D14/'A17'!D14</f>
        <v>137.22870926040756</v>
      </c>
      <c r="E14" s="10">
        <f>'A5-102'!E14*'A5-101'!E14/'A17'!E14</f>
        <v>109.29049335818173</v>
      </c>
      <c r="F14" s="10">
        <f>'A5-102'!F14*'A5-101'!F14/'A17'!F14</f>
        <v>86.572403560830864</v>
      </c>
      <c r="G14" s="10">
        <f>'A5-102'!G14*'A5-101'!G14/'A17'!G14</f>
        <v>98.562025488409731</v>
      </c>
      <c r="H14" s="10">
        <f>'A5-102'!H14*'A5-101'!H14/'A17'!H14</f>
        <v>61.83970348942325</v>
      </c>
      <c r="I14" s="10">
        <f>'A5-102'!I14*'A5-101'!I14/'A17'!I14</f>
        <v>125.60832288341699</v>
      </c>
      <c r="J14" s="10">
        <f>'A5-102'!J14*'A5-101'!J14/'A17'!J14</f>
        <v>67.709974449211785</v>
      </c>
      <c r="K14" s="10">
        <f>'A5-102'!K14*'A5-101'!K14/'A17'!K14</f>
        <v>62.001450326323422</v>
      </c>
      <c r="L14" s="10">
        <f>'A5-102'!L14*'A5-101'!L14/'A17'!L14</f>
        <v>172.80694851883808</v>
      </c>
      <c r="M14" s="10">
        <f>'A5-102'!M14*'A5-101'!M14/'A17'!M14</f>
        <v>42.021825289103646</v>
      </c>
      <c r="N14" s="10">
        <f>'A5-102'!N14*'A5-101'!N14/'A17'!N14</f>
        <v>111.65148514851485</v>
      </c>
      <c r="O14" s="10">
        <f>'A5-102'!O14*'A5-101'!O14/'A17'!O14</f>
        <v>93.286283736790651</v>
      </c>
    </row>
    <row r="15" spans="1:15" ht="12.75" customHeight="1">
      <c r="A15" s="6">
        <v>1992</v>
      </c>
      <c r="B15" s="10">
        <f>'A5-102'!B15*'A5-101'!B15/'A17'!B15</f>
        <v>139.21686978078102</v>
      </c>
      <c r="C15" s="10">
        <f>'A5-102'!C15*'A5-101'!C15/'A17'!C15</f>
        <v>64.958097023301789</v>
      </c>
      <c r="D15" s="10">
        <f>'A5-102'!D15*'A5-101'!D15/'A17'!D15</f>
        <v>147.21154126491598</v>
      </c>
      <c r="E15" s="10">
        <f>'A5-102'!E15*'A5-101'!E15/'A17'!E15</f>
        <v>109.82106672398969</v>
      </c>
      <c r="F15" s="10">
        <f>'A5-102'!F15*'A5-101'!F15/'A17'!F15</f>
        <v>151.7367799113737</v>
      </c>
      <c r="G15" s="10">
        <f>'A5-102'!G15*'A5-101'!G15/'A17'!G15</f>
        <v>110.86612646894235</v>
      </c>
      <c r="H15" s="10">
        <f>'A5-102'!H15*'A5-101'!H15/'A17'!H15</f>
        <v>73.974918112886584</v>
      </c>
      <c r="I15" s="10">
        <f>'A5-102'!I15*'A5-101'!I15/'A17'!I15</f>
        <v>132.33916566893785</v>
      </c>
      <c r="J15" s="10">
        <f>'A5-102'!J15*'A5-101'!J15/'A17'!J15</f>
        <v>53.153657414506974</v>
      </c>
      <c r="K15" s="10">
        <f>'A5-102'!K15*'A5-101'!K15/'A17'!K15</f>
        <v>68.116203536629371</v>
      </c>
      <c r="L15" s="10">
        <f>'A5-102'!L15*'A5-101'!L15/'A17'!L15</f>
        <v>192.46494624471453</v>
      </c>
      <c r="M15" s="10">
        <f>'A5-102'!M15*'A5-101'!M15/'A17'!M15</f>
        <v>73.402604899520156</v>
      </c>
      <c r="N15" s="10">
        <f>'A5-102'!N15*'A5-101'!N15/'A17'!N15</f>
        <v>125.30313094249672</v>
      </c>
      <c r="O15" s="10">
        <f>'A5-102'!O15*'A5-101'!O15/'A17'!O15</f>
        <v>102.72855609267577</v>
      </c>
    </row>
    <row r="16" spans="1:15" ht="12.75" customHeight="1">
      <c r="A16" s="6">
        <v>1993</v>
      </c>
      <c r="B16" s="10">
        <f>'A5-102'!B16*'A5-101'!B16/'A17'!B16</f>
        <v>141.70494768999149</v>
      </c>
      <c r="C16" s="10">
        <f>'A5-102'!C16*'A5-101'!C16/'A17'!C16</f>
        <v>76.512114514080821</v>
      </c>
      <c r="D16" s="10">
        <f>'A5-102'!D16*'A5-101'!D16/'A17'!D16</f>
        <v>148.87163144704681</v>
      </c>
      <c r="E16" s="10">
        <f>'A5-102'!E16*'A5-101'!E16/'A17'!E16</f>
        <v>128.86635212112554</v>
      </c>
      <c r="F16" s="10">
        <f>'A5-102'!F16*'A5-101'!F16/'A17'!F16</f>
        <v>209.81448763250884</v>
      </c>
      <c r="G16" s="10">
        <f>'A5-102'!G16*'A5-101'!G16/'A17'!G16</f>
        <v>122.58694106982408</v>
      </c>
      <c r="H16" s="10">
        <f>'A5-102'!H16*'A5-101'!H16/'A17'!H16</f>
        <v>86.482363124864747</v>
      </c>
      <c r="I16" s="10">
        <f>'A5-102'!I16*'A5-101'!I16/'A17'!I16</f>
        <v>108.17144644194089</v>
      </c>
      <c r="J16" s="10">
        <f>'A5-102'!J16*'A5-101'!J16/'A17'!J16</f>
        <v>59.492860002669154</v>
      </c>
      <c r="K16" s="10">
        <f>'A5-102'!K16*'A5-101'!K16/'A17'!K16</f>
        <v>68.155778894472363</v>
      </c>
      <c r="L16" s="10">
        <f>'A5-102'!L16*'A5-101'!L16/'A17'!L16</f>
        <v>237.00839907227407</v>
      </c>
      <c r="M16" s="10">
        <f>'A5-102'!M16*'A5-101'!M16/'A17'!M16</f>
        <v>119.14696629213483</v>
      </c>
      <c r="N16" s="10">
        <f>'A5-102'!N16*'A5-101'!N16/'A17'!N16</f>
        <v>132.20731772646917</v>
      </c>
      <c r="O16" s="10">
        <f>'A5-102'!O16*'A5-101'!O16/'A17'!O16</f>
        <v>95.066610718802536</v>
      </c>
    </row>
    <row r="17" spans="1:15" ht="12.75" customHeight="1">
      <c r="A17" s="6">
        <v>1994</v>
      </c>
      <c r="B17" s="10">
        <f>'A5-102'!B17*'A5-101'!B17/'A17'!B17</f>
        <v>128.66430432527994</v>
      </c>
      <c r="C17" s="10">
        <f>'A5-102'!C17*'A5-101'!C17/'A17'!C17</f>
        <v>93.018922270129949</v>
      </c>
      <c r="D17" s="10">
        <f>'A5-102'!D17*'A5-101'!D17/'A17'!D17</f>
        <v>136.40716748617712</v>
      </c>
      <c r="E17" s="10">
        <f>'A5-102'!E17*'A5-101'!E17/'A17'!E17</f>
        <v>90.307095779220788</v>
      </c>
      <c r="F17" s="10">
        <f>'A5-102'!F17*'A5-101'!F17/'A17'!F17</f>
        <v>213.27115158636897</v>
      </c>
      <c r="G17" s="10">
        <f>'A5-102'!G17*'A5-101'!G17/'A17'!G17</f>
        <v>136.17198517591001</v>
      </c>
      <c r="H17" s="10">
        <f>'A5-102'!H17*'A5-101'!H17/'A17'!H17</f>
        <v>91.721962196219621</v>
      </c>
      <c r="I17" s="10">
        <f>'A5-102'!I17*'A5-101'!I17/'A17'!I17</f>
        <v>118.42502423444668</v>
      </c>
      <c r="J17" s="10">
        <f>'A5-102'!J17*'A5-101'!J17/'A17'!J17</f>
        <v>67.072140484100615</v>
      </c>
      <c r="K17" s="10">
        <f>'A5-102'!K17*'A5-101'!K17/'A17'!K17</f>
        <v>61.253123884327024</v>
      </c>
      <c r="L17" s="10">
        <f>'A5-102'!L17*'A5-101'!L17/'A17'!L17</f>
        <v>252.97467766161532</v>
      </c>
      <c r="M17" s="10">
        <f>'A5-102'!M17*'A5-101'!M17/'A17'!M17</f>
        <v>123.93671225529633</v>
      </c>
      <c r="N17" s="10">
        <f>'A5-102'!N17*'A5-101'!N17/'A17'!N17</f>
        <v>123.57345984230923</v>
      </c>
      <c r="O17" s="10">
        <f>'A5-102'!O17*'A5-101'!O17/'A17'!O17</f>
        <v>83.758182057093279</v>
      </c>
    </row>
    <row r="18" spans="1:15" ht="12.75" customHeight="1">
      <c r="A18" s="6">
        <v>1995</v>
      </c>
      <c r="B18" s="10">
        <f>'A5-102'!B18*'A5-101'!B18/'A17'!B18</f>
        <v>113.08420892000875</v>
      </c>
      <c r="C18" s="10">
        <f>'A5-102'!C18*'A5-101'!C18/'A17'!C18</f>
        <v>92.280535666338494</v>
      </c>
      <c r="D18" s="10">
        <f>'A5-102'!D18*'A5-101'!D18/'A17'!D18</f>
        <v>124.05379566426016</v>
      </c>
      <c r="E18" s="10">
        <f>'A5-102'!E18*'A5-101'!E18/'A17'!E18</f>
        <v>79.668886216676128</v>
      </c>
      <c r="F18" s="10">
        <f>'A5-102'!F18*'A5-101'!F18/'A17'!F18</f>
        <v>199.47448680351906</v>
      </c>
      <c r="G18" s="10">
        <f>'A5-102'!G18*'A5-101'!G18/'A17'!G18</f>
        <v>126.3311630412056</v>
      </c>
      <c r="H18" s="10">
        <f>'A5-102'!H18*'A5-101'!H18/'A17'!H18</f>
        <v>88.09449614080647</v>
      </c>
      <c r="I18" s="10">
        <f>'A5-102'!I18*'A5-101'!I18/'A17'!I18</f>
        <v>125.04692879795107</v>
      </c>
      <c r="J18" s="10">
        <f>'A5-102'!J18*'A5-101'!J18/'A17'!J18</f>
        <v>73.049476283743502</v>
      </c>
      <c r="K18" s="10">
        <f>'A5-102'!K18*'A5-101'!K18/'A17'!K18</f>
        <v>56.287561270156992</v>
      </c>
      <c r="L18" s="10">
        <f>'A5-102'!L18*'A5-101'!L18/'A17'!L18</f>
        <v>240.34995777198347</v>
      </c>
      <c r="M18" s="10">
        <f>'A5-102'!M18*'A5-101'!M18/'A17'!M18</f>
        <v>117.86807087454636</v>
      </c>
      <c r="N18" s="10">
        <f>'A5-102'!N18*'A5-101'!N18/'A17'!N18</f>
        <v>110.44128616335446</v>
      </c>
      <c r="O18" s="10">
        <f>'A5-102'!O18*'A5-101'!O18/'A17'!O18</f>
        <v>76.739230498159415</v>
      </c>
    </row>
    <row r="19" spans="1:15" ht="12.75" customHeight="1">
      <c r="A19" s="6">
        <v>1996</v>
      </c>
      <c r="B19" s="10">
        <f>'A5-102'!B19*'A5-101'!B19/'A17'!B19</f>
        <v>112.97319146730024</v>
      </c>
      <c r="C19" s="10">
        <f>'A5-102'!C19*'A5-101'!C19/'A17'!C19</f>
        <v>92.212552154195038</v>
      </c>
      <c r="D19" s="10">
        <f>'A5-102'!D19*'A5-101'!D19/'A17'!D19</f>
        <v>126.84807335421947</v>
      </c>
      <c r="E19" s="10">
        <f>'A5-102'!E19*'A5-101'!E19/'A17'!E19</f>
        <v>77.5302055105211</v>
      </c>
      <c r="F19" s="10">
        <f>'A5-102'!F19*'A5-101'!F19/'A17'!F19</f>
        <v>188.56453028972783</v>
      </c>
      <c r="G19" s="10">
        <f>'A5-102'!G19*'A5-101'!G19/'A17'!G19</f>
        <v>133.36016038475449</v>
      </c>
      <c r="H19" s="10">
        <f>'A5-102'!H19*'A5-101'!H19/'A17'!H19</f>
        <v>95.255206926968015</v>
      </c>
      <c r="I19" s="10">
        <f>'A5-102'!I19*'A5-101'!I19/'A17'!I19</f>
        <v>126.86563171230497</v>
      </c>
      <c r="J19" s="10">
        <f>'A5-102'!J19*'A5-101'!J19/'A17'!J19</f>
        <v>67.34807046663397</v>
      </c>
      <c r="K19" s="10">
        <f>'A5-102'!K19*'A5-101'!K19/'A17'!K19</f>
        <v>56.203634306724176</v>
      </c>
      <c r="L19" s="10">
        <f>'A5-102'!L19*'A5-101'!L19/'A17'!L19</f>
        <v>234.30924799390579</v>
      </c>
      <c r="M19" s="10">
        <f>'A5-102'!M19*'A5-101'!M19/'A17'!M19</f>
        <v>129.38128960119269</v>
      </c>
      <c r="N19" s="10">
        <f>'A5-102'!N19*'A5-101'!N19/'A17'!N19</f>
        <v>104.01903927348044</v>
      </c>
      <c r="O19" s="10">
        <f>'A5-102'!O19*'A5-101'!O19/'A17'!O19</f>
        <v>73.775299877143411</v>
      </c>
    </row>
    <row r="20" spans="1:15" ht="12.75" customHeight="1">
      <c r="A20" s="6">
        <v>1997</v>
      </c>
      <c r="B20" s="10">
        <f>'A5-102'!B20*'A5-101'!B20/'A17'!B20</f>
        <v>110.62863316437304</v>
      </c>
      <c r="C20" s="10">
        <f>'A5-102'!C20*'A5-101'!C20/'A17'!C20</f>
        <v>88.435753716765333</v>
      </c>
      <c r="D20" s="10">
        <f>'A5-102'!D20*'A5-101'!D20/'A17'!D20</f>
        <v>120.23439234081593</v>
      </c>
      <c r="E20" s="10">
        <f>'A5-102'!E20*'A5-101'!E20/'A17'!E20</f>
        <v>62.240434699284158</v>
      </c>
      <c r="F20" s="10">
        <f>'A5-102'!F20*'A5-101'!F20/'A17'!F20</f>
        <v>162.23373212722498</v>
      </c>
      <c r="G20" s="10">
        <f>'A5-102'!G20*'A5-101'!G20/'A17'!G20</f>
        <v>134.52491551346068</v>
      </c>
      <c r="H20" s="10">
        <f>'A5-102'!H20*'A5-101'!H20/'A17'!H20</f>
        <v>105.13124562065434</v>
      </c>
      <c r="I20" s="10">
        <f>'A5-102'!I20*'A5-101'!I20/'A17'!I20</f>
        <v>128.28876605337757</v>
      </c>
      <c r="J20" s="10">
        <f>'A5-102'!J20*'A5-101'!J20/'A17'!J20</f>
        <v>57.716342313728063</v>
      </c>
      <c r="K20" s="10">
        <f>'A5-102'!K20*'A5-101'!K20/'A17'!K20</f>
        <v>46.249208916391254</v>
      </c>
      <c r="L20" s="10">
        <f>'A5-102'!L20*'A5-101'!L20/'A17'!L20</f>
        <v>221.03707371057462</v>
      </c>
      <c r="M20" s="10">
        <f>'A5-102'!M20*'A5-101'!M20/'A17'!M20</f>
        <v>130.10716879528101</v>
      </c>
      <c r="N20" s="10">
        <f>'A5-102'!N20*'A5-101'!N20/'A17'!N20</f>
        <v>90.268417290944228</v>
      </c>
      <c r="O20" s="10">
        <f>'A5-102'!O20*'A5-101'!O20/'A17'!O20</f>
        <v>68.118119202045122</v>
      </c>
    </row>
    <row r="21" spans="1:15" ht="12.75" customHeight="1">
      <c r="A21" s="6">
        <v>1998</v>
      </c>
      <c r="B21" s="10">
        <f>'A5-102'!B21*'A5-101'!B21/'A17'!B21</f>
        <v>100.69319600480055</v>
      </c>
      <c r="C21" s="10">
        <f>'A5-102'!C21*'A5-101'!C21/'A17'!C21</f>
        <v>93.515193495013946</v>
      </c>
      <c r="D21" s="10">
        <f>'A5-102'!D21*'A5-101'!D21/'A17'!D21</f>
        <v>109.82397678814789</v>
      </c>
      <c r="E21" s="10">
        <f>'A5-102'!E21*'A5-101'!E21/'A17'!E21</f>
        <v>58.172475225846391</v>
      </c>
      <c r="F21" s="10">
        <f>'A5-102'!F21*'A5-101'!F21/'A17'!F21</f>
        <v>147.27077280650784</v>
      </c>
      <c r="G21" s="10">
        <f>'A5-102'!G21*'A5-101'!G21/'A17'!G21</f>
        <v>128.76826784016973</v>
      </c>
      <c r="H21" s="10">
        <f>'A5-102'!H21*'A5-101'!H21/'A17'!H21</f>
        <v>99.004042908738072</v>
      </c>
      <c r="I21" s="10">
        <f>'A5-102'!I21*'A5-101'!I21/'A17'!I21</f>
        <v>132.62829516618424</v>
      </c>
      <c r="J21" s="10">
        <f>'A5-102'!J21*'A5-101'!J21/'A17'!J21</f>
        <v>46.158409356725144</v>
      </c>
      <c r="K21" s="10">
        <f>'A5-102'!K21*'A5-101'!K21/'A17'!K21</f>
        <v>38.138203149551309</v>
      </c>
      <c r="L21" s="10">
        <f>'A5-102'!L21*'A5-101'!L21/'A17'!L21</f>
        <v>201.82129336796609</v>
      </c>
      <c r="M21" s="10">
        <f>'A5-102'!M21*'A5-101'!M21/'A17'!M21</f>
        <v>107.09355950172277</v>
      </c>
      <c r="N21" s="10">
        <f>'A5-102'!N21*'A5-101'!N21/'A17'!N21</f>
        <v>77.844125016484242</v>
      </c>
      <c r="O21" s="10">
        <f>'A5-102'!O21*'A5-101'!O21/'A17'!O21</f>
        <v>61.802651378645372</v>
      </c>
    </row>
    <row r="22" spans="1:15" ht="12.75" customHeight="1">
      <c r="A22" s="6">
        <v>1999</v>
      </c>
      <c r="B22" s="10">
        <f>'A5-102'!B22*'A5-101'!B22/'A17'!B22</f>
        <v>90.467552193172907</v>
      </c>
      <c r="C22" s="10">
        <f>'A5-102'!C22*'A5-101'!C22/'A17'!C22</f>
        <v>88.873514062337122</v>
      </c>
      <c r="D22" s="10">
        <f>'A5-102'!D22*'A5-101'!D22/'A17'!D22</f>
        <v>101.17372187299181</v>
      </c>
      <c r="E22" s="10">
        <f>'A5-102'!E22*'A5-101'!E22/'A17'!E22</f>
        <v>60.961964202980042</v>
      </c>
      <c r="F22" s="10">
        <f>'A5-102'!F22*'A5-101'!F22/'A17'!F22</f>
        <v>132.72850940665703</v>
      </c>
      <c r="G22" s="10">
        <f>'A5-102'!G22*'A5-101'!G22/'A17'!G22</f>
        <v>128.57720739670978</v>
      </c>
      <c r="H22" s="10">
        <f>'A5-102'!H22*'A5-101'!H22/'A17'!H22</f>
        <v>88.484679014565728</v>
      </c>
      <c r="I22" s="10">
        <f>'A5-102'!I22*'A5-101'!I22/'A17'!I22</f>
        <v>129.0880119584568</v>
      </c>
      <c r="J22" s="10">
        <f>'A5-102'!J22*'A5-101'!J22/'A17'!J22</f>
        <v>38.206653817145728</v>
      </c>
      <c r="K22" s="10">
        <f>'A5-102'!K22*'A5-101'!K22/'A17'!K22</f>
        <v>37.730010384215994</v>
      </c>
      <c r="L22" s="10">
        <f>'A5-102'!L22*'A5-101'!L22/'A17'!L22</f>
        <v>172.16087285843102</v>
      </c>
      <c r="M22" s="10">
        <f>'A5-102'!M22*'A5-101'!M22/'A17'!M22</f>
        <v>92.065085318822966</v>
      </c>
      <c r="N22" s="10">
        <f>'A5-102'!N22*'A5-101'!N22/'A17'!N22</f>
        <v>75.845552553576582</v>
      </c>
      <c r="O22" s="10">
        <f>'A5-102'!O22*'A5-101'!O22/'A17'!O22</f>
        <v>57.678973557548822</v>
      </c>
    </row>
    <row r="23" spans="1:15" ht="12.75" customHeight="1">
      <c r="A23" s="6">
        <v>2000</v>
      </c>
      <c r="B23" s="10">
        <f>'A5-102'!B23*'A5-101'!B23/'A17'!B23</f>
        <v>83.249675676026314</v>
      </c>
      <c r="C23" s="10">
        <f>'A5-102'!C23*'A5-101'!C23/'A17'!C23</f>
        <v>73.092357807242493</v>
      </c>
      <c r="D23" s="10">
        <f>'A5-102'!D23*'A5-101'!D23/'A17'!D23</f>
        <v>91.377302472995609</v>
      </c>
      <c r="E23" s="10">
        <f>'A5-102'!E23*'A5-101'!E23/'A17'!E23</f>
        <v>54.736708134030259</v>
      </c>
      <c r="F23" s="10">
        <f>'A5-102'!F23*'A5-101'!F23/'A17'!F23</f>
        <v>127.73325635103926</v>
      </c>
      <c r="G23" s="10">
        <f>'A5-102'!G23*'A5-101'!G23/'A17'!G23</f>
        <v>105.11200978148005</v>
      </c>
      <c r="H23" s="10">
        <f>'A5-102'!H23*'A5-101'!H23/'A17'!H23</f>
        <v>80.205365035267803</v>
      </c>
      <c r="I23" s="10">
        <f>'A5-102'!I23*'A5-101'!I23/'A17'!I23</f>
        <v>119.84411678166911</v>
      </c>
      <c r="J23" s="10">
        <f>'A5-102'!J23*'A5-101'!J23/'A17'!J23</f>
        <v>33.164205360862923</v>
      </c>
      <c r="K23" s="10">
        <f>'A5-102'!K23*'A5-101'!K23/'A17'!K23</f>
        <v>39.98625901751975</v>
      </c>
      <c r="L23" s="10">
        <f>'A5-102'!L23*'A5-101'!L23/'A17'!L23</f>
        <v>156.4693942060741</v>
      </c>
      <c r="M23" s="10">
        <f>'A5-102'!M23*'A5-101'!M23/'A17'!M23</f>
        <v>74.831291300765983</v>
      </c>
      <c r="N23" s="10">
        <f>'A5-102'!N23*'A5-101'!N23/'A17'!N23</f>
        <v>69.32718365645195</v>
      </c>
      <c r="O23" s="10">
        <f>'A5-102'!O23*'A5-101'!O23/'A17'!O23</f>
        <v>54.633906633906633</v>
      </c>
    </row>
    <row r="24" spans="1:15" ht="12.75" customHeight="1">
      <c r="A24" s="6">
        <v>2001</v>
      </c>
      <c r="B24" s="10">
        <f>'A5-102'!B24*'A5-101'!B24/'A17'!B24</f>
        <v>87.456301630056387</v>
      </c>
      <c r="C24" s="10">
        <f>'A5-102'!C24*'A5-101'!C24/'A17'!C24</f>
        <v>67.575340001615942</v>
      </c>
      <c r="D24" s="10">
        <f>'A5-102'!D24*'A5-101'!D24/'A17'!D24</f>
        <v>96.243476712878334</v>
      </c>
      <c r="E24" s="10">
        <f>'A5-102'!E24*'A5-101'!E24/'A17'!E24</f>
        <v>55.09484945681325</v>
      </c>
      <c r="F24" s="10">
        <f>'A5-102'!F24*'A5-101'!F24/'A17'!F24</f>
        <v>118.10887096774194</v>
      </c>
      <c r="G24" s="10">
        <f>'A5-102'!G24*'A5-101'!G24/'A17'!G24</f>
        <v>87.993692017373945</v>
      </c>
      <c r="H24" s="10">
        <f>'A5-102'!H24*'A5-101'!H24/'A17'!H24</f>
        <v>81.000397743708419</v>
      </c>
      <c r="I24" s="10">
        <f>'A5-102'!I24*'A5-101'!I24/'A17'!I24</f>
        <v>108.46291211317049</v>
      </c>
      <c r="J24" s="10">
        <f>'A5-102'!J24*'A5-101'!J24/'A17'!J24</f>
        <v>26.978669389331934</v>
      </c>
      <c r="K24" s="10">
        <f>'A5-102'!K24*'A5-101'!K24/'A17'!K24</f>
        <v>39.464370951244462</v>
      </c>
      <c r="L24" s="10">
        <f>'A5-102'!L24*'A5-101'!L24/'A17'!L24</f>
        <v>117.88213688645777</v>
      </c>
      <c r="M24" s="10">
        <f>'A5-102'!M24*'A5-101'!M24/'A17'!M24</f>
        <v>63.999372702085772</v>
      </c>
      <c r="N24" s="10">
        <f>'A5-102'!N24*'A5-101'!N24/'A17'!N24</f>
        <v>59.799011233628413</v>
      </c>
      <c r="O24" s="10">
        <f>'A5-102'!O24*'A5-101'!O24/'A17'!O24</f>
        <v>63.959786163176354</v>
      </c>
    </row>
    <row r="25" spans="1:15" ht="12.75" customHeight="1">
      <c r="A25" s="6">
        <v>2002</v>
      </c>
      <c r="B25" s="10">
        <f>'A5-102'!B25*'A5-101'!B25/'A17'!B25</f>
        <v>82.613150736494532</v>
      </c>
      <c r="C25" s="10">
        <f>'A5-102'!C25*'A5-101'!C25/'A17'!C25</f>
        <v>77.198680096389936</v>
      </c>
      <c r="D25" s="10">
        <f>'A5-102'!D25*'A5-101'!D25/'A17'!D25</f>
        <v>102.75192620945533</v>
      </c>
      <c r="E25" s="10">
        <f>'A5-102'!E25*'A5-101'!E25/'A17'!E25</f>
        <v>54.413837572291094</v>
      </c>
      <c r="F25" s="10">
        <f>'A5-102'!F25*'A5-101'!F25/'A17'!F25</f>
        <v>116.30362277170788</v>
      </c>
      <c r="G25" s="10">
        <f>'A5-102'!G25*'A5-101'!G25/'A17'!G25</f>
        <v>86.886241685727981</v>
      </c>
      <c r="H25" s="10">
        <f>'A5-102'!H25*'A5-101'!H25/'A17'!H25</f>
        <v>87.936376310405393</v>
      </c>
      <c r="I25" s="10">
        <f>'A5-102'!I25*'A5-101'!I25/'A17'!I25</f>
        <v>102.88329363907067</v>
      </c>
      <c r="J25" s="10">
        <f>'A5-102'!J25*'A5-101'!J25/'A17'!J25</f>
        <v>33.20058160801814</v>
      </c>
      <c r="K25" s="10">
        <f>'A5-102'!K25*'A5-101'!K25/'A17'!K25</f>
        <v>44.501522842639595</v>
      </c>
      <c r="L25" s="10">
        <f>'A5-102'!L25*'A5-101'!L25/'A17'!L25</f>
        <v>134.82458471544649</v>
      </c>
      <c r="M25" s="10">
        <f>'A5-102'!M25*'A5-101'!M25/'A17'!M25</f>
        <v>65.170795893280712</v>
      </c>
      <c r="N25" s="10">
        <f>'A5-102'!N25*'A5-101'!N25/'A17'!N25</f>
        <v>63.788196921334027</v>
      </c>
      <c r="O25" s="10">
        <f>'A5-102'!O25*'A5-101'!O25/'A17'!O25</f>
        <v>77.620027148376323</v>
      </c>
    </row>
    <row r="26" spans="1:15" ht="12.75" customHeight="1">
      <c r="A26" s="6">
        <v>2003</v>
      </c>
      <c r="B26" s="10">
        <f>'A5-102'!B26*'A5-101'!B26/'A17'!B26</f>
        <v>77.466246636468483</v>
      </c>
      <c r="C26" s="10">
        <f>'A5-102'!C26*'A5-101'!C26/'A17'!C26</f>
        <v>84.013750314416455</v>
      </c>
      <c r="D26" s="10">
        <f>'A5-102'!D26*'A5-101'!D26/'A17'!D26</f>
        <v>101.74952650134119</v>
      </c>
      <c r="E26" s="10">
        <f>'A5-102'!E26*'A5-101'!E26/'A17'!E26</f>
        <v>63.992140542427457</v>
      </c>
      <c r="F26" s="10">
        <f>'A5-102'!F26*'A5-101'!F26/'A17'!F26</f>
        <v>115.03732414585127</v>
      </c>
      <c r="G26" s="10">
        <f>'A5-102'!G26*'A5-101'!G26/'A17'!G26</f>
        <v>86.283074450439656</v>
      </c>
      <c r="H26" s="10">
        <f>'A5-102'!H26*'A5-101'!H26/'A17'!H26</f>
        <v>94.699776603280114</v>
      </c>
      <c r="I26" s="10">
        <f>'A5-102'!I26*'A5-101'!I26/'A17'!I26</f>
        <v>98.654594083887517</v>
      </c>
      <c r="J26" s="10">
        <f>'A5-102'!J26*'A5-101'!J26/'A17'!J26</f>
        <v>43.941293296649235</v>
      </c>
      <c r="K26" s="10">
        <f>'A5-102'!K26*'A5-101'!K26/'A17'!K26</f>
        <v>49.364093959731541</v>
      </c>
      <c r="L26" s="10">
        <f>'A5-102'!L26*'A5-101'!L26/'A17'!L26</f>
        <v>137.30974635996165</v>
      </c>
      <c r="M26" s="10">
        <f>'A5-102'!M26*'A5-101'!M26/'A17'!M26</f>
        <v>71.548012106204439</v>
      </c>
      <c r="N26" s="10">
        <f>'A5-102'!N26*'A5-101'!N26/'A17'!N26</f>
        <v>60.79826174231075</v>
      </c>
      <c r="O26" s="10">
        <f>'A5-102'!O26*'A5-101'!O26/'A17'!O26</f>
        <v>79.877778569724171</v>
      </c>
    </row>
    <row r="27" spans="1:15" ht="12.75" customHeight="1">
      <c r="A27" s="6">
        <v>2004</v>
      </c>
      <c r="B27" s="10">
        <f>'A5-102'!B27*'A5-101'!B27/'A17'!B27</f>
        <v>70.415528200064131</v>
      </c>
      <c r="C27" s="10">
        <f>'A5-102'!C27*'A5-101'!C27/'A17'!C27</f>
        <v>87.197762193430364</v>
      </c>
      <c r="D27" s="10">
        <f>'A5-102'!D27*'A5-101'!D27/'A17'!D27</f>
        <v>97.602133475212312</v>
      </c>
      <c r="E27" s="10">
        <f>'A5-102'!E27*'A5-101'!E27/'A17'!E27</f>
        <v>65.830083354903209</v>
      </c>
      <c r="F27" s="10">
        <f>'A5-102'!F27*'A5-101'!F27/'A17'!F27</f>
        <v>112.52794496990542</v>
      </c>
      <c r="G27" s="10">
        <f>'A5-102'!G27*'A5-101'!G27/'A17'!G27</f>
        <v>92.100835344657284</v>
      </c>
      <c r="H27" s="10">
        <f>'A5-102'!H27*'A5-101'!H27/'A17'!H27</f>
        <v>106.60067187614109</v>
      </c>
      <c r="I27" s="10">
        <f>'A5-102'!I27*'A5-101'!I27/'A17'!I27</f>
        <v>91.957668200122043</v>
      </c>
      <c r="J27" s="10">
        <f>'A5-102'!J27*'A5-101'!J27/'A17'!J27</f>
        <v>54.630580834022744</v>
      </c>
      <c r="K27" s="10">
        <f>'A5-102'!K27*'A5-101'!K27/'A17'!K27</f>
        <v>49.164642869024249</v>
      </c>
      <c r="L27" s="10">
        <f>'A5-102'!L27*'A5-101'!L27/'A17'!L27</f>
        <v>131.78385877804661</v>
      </c>
      <c r="M27" s="10">
        <f>'A5-102'!M27*'A5-101'!M27/'A17'!M27</f>
        <v>81.970279272354574</v>
      </c>
      <c r="N27" s="10">
        <f>'A5-102'!N27*'A5-101'!N27/'A17'!N27</f>
        <v>59.280495870296313</v>
      </c>
      <c r="O27" s="10">
        <f>'A5-102'!O27*'A5-101'!O27/'A17'!O27</f>
        <v>73.293826696783157</v>
      </c>
    </row>
    <row r="28" spans="1:15" ht="12.75" customHeight="1">
      <c r="A28" s="6">
        <v>2005</v>
      </c>
      <c r="B28" s="10">
        <f>'A5-102'!B28*'A5-101'!B28/'A17'!B28</f>
        <v>66.444380877558984</v>
      </c>
      <c r="C28" s="10">
        <f>'A5-102'!C28*'A5-101'!C28/'A17'!C28</f>
        <v>88.752001955741093</v>
      </c>
      <c r="D28" s="10">
        <f>'A5-102'!D28*'A5-101'!D28/'A17'!D28</f>
        <v>90.586286122619924</v>
      </c>
      <c r="E28" s="10">
        <f>'A5-102'!E28*'A5-101'!E28/'A17'!E28</f>
        <v>57.306596134870688</v>
      </c>
      <c r="F28" s="10">
        <f>'A5-102'!F28*'A5-101'!F28/'A17'!F28</f>
        <v>107.18405258645328</v>
      </c>
      <c r="G28" s="10">
        <f>'A5-102'!G28*'A5-101'!G28/'A17'!G28</f>
        <v>92.025290620299216</v>
      </c>
      <c r="H28" s="10">
        <f>'A5-102'!H28*'A5-101'!H28/'A17'!H28</f>
        <v>116.99252661938363</v>
      </c>
      <c r="I28" s="10">
        <f>'A5-102'!I28*'A5-101'!I28/'A17'!I28</f>
        <v>88.448181206624952</v>
      </c>
      <c r="J28" s="10">
        <f>'A5-102'!J28*'A5-101'!J28/'A17'!J28</f>
        <v>56.898045161934675</v>
      </c>
      <c r="K28" s="10">
        <f>'A5-102'!K28*'A5-101'!K28/'A17'!K28</f>
        <v>51.471050706731241</v>
      </c>
      <c r="L28" s="10">
        <f>'A5-102'!L28*'A5-101'!L28/'A17'!L28</f>
        <v>110.61053749717108</v>
      </c>
      <c r="M28" s="10">
        <f>'A5-102'!M28*'A5-101'!M28/'A17'!M28</f>
        <v>97.864857990674011</v>
      </c>
      <c r="N28" s="10">
        <f>'A5-102'!N28*'A5-101'!N28/'A17'!N28</f>
        <v>58.792364253679253</v>
      </c>
      <c r="O28" s="10">
        <f>'A5-102'!O28*'A5-101'!O28/'A17'!O28</f>
        <v>67.171876874863244</v>
      </c>
    </row>
    <row r="29" spans="1:15" ht="12.75" customHeight="1">
      <c r="A29" s="6">
        <v>2006</v>
      </c>
      <c r="B29" s="10">
        <f>'A5-102'!B29*'A5-101'!B29/'A17'!B29</f>
        <v>63.097859760709198</v>
      </c>
      <c r="C29" s="10">
        <f>'A5-102'!C29*'A5-101'!C29/'A17'!C29</f>
        <v>86.892151896122215</v>
      </c>
      <c r="D29" s="10">
        <f>'A5-102'!D29*'A5-101'!D29/'A17'!D29</f>
        <v>84.279187298097469</v>
      </c>
      <c r="E29" s="10">
        <f>'A5-102'!E29*'A5-101'!E29/'A17'!E29</f>
        <v>46.772366633875428</v>
      </c>
      <c r="F29" s="10">
        <f>'A5-102'!F29*'A5-101'!F29/'A17'!F29</f>
        <v>98.480752780153978</v>
      </c>
      <c r="G29" s="10">
        <f>'A5-102'!G29*'A5-101'!G29/'A17'!G29</f>
        <v>89.883794537583469</v>
      </c>
      <c r="H29" s="10">
        <f>'A5-102'!H29*'A5-101'!H29/'A17'!H29</f>
        <v>110.89221262167779</v>
      </c>
      <c r="I29" s="10">
        <f>'A5-102'!I29*'A5-101'!I29/'A17'!I29</f>
        <v>77.918636929148661</v>
      </c>
      <c r="J29" s="10">
        <f>'A5-102'!J29*'A5-101'!J29/'A17'!J29</f>
        <v>46.8231580665935</v>
      </c>
      <c r="K29" s="10">
        <f>'A5-102'!K29*'A5-101'!K29/'A17'!K29</f>
        <v>38.437133550488596</v>
      </c>
      <c r="L29" s="10">
        <f>'A5-102'!L29*'A5-101'!L29/'A17'!L29</f>
        <v>103.24733492015059</v>
      </c>
      <c r="M29" s="10">
        <f>'A5-102'!M29*'A5-101'!M29/'A17'!M29</f>
        <v>88.709454123893209</v>
      </c>
      <c r="N29" s="10">
        <f>'A5-102'!N29*'A5-101'!N29/'A17'!N29</f>
        <v>68.382016417854672</v>
      </c>
      <c r="O29" s="10">
        <f>'A5-102'!O29*'A5-101'!O29/'A17'!O29</f>
        <v>61.372472522298303</v>
      </c>
    </row>
    <row r="30" spans="1:15" ht="12.75" customHeight="1">
      <c r="A30" s="6">
        <v>2007</v>
      </c>
      <c r="B30" s="10">
        <f>'A5-102'!B30*'A5-101'!B30/'A17'!B30</f>
        <v>57.842740510610803</v>
      </c>
      <c r="C30" s="10">
        <f>'A5-102'!C30*'A5-101'!C30/'A17'!C30</f>
        <v>79.404520092197245</v>
      </c>
      <c r="D30" s="10">
        <f>'A5-102'!D30*'A5-101'!D30/'A17'!D30</f>
        <v>80.991610954935354</v>
      </c>
      <c r="E30" s="10">
        <f>'A5-102'!E30*'A5-101'!E30/'A17'!E30</f>
        <v>44.3777114080996</v>
      </c>
      <c r="F30" s="10">
        <f>'A5-102'!F30*'A5-101'!F30/'A17'!F30</f>
        <v>88.41830065359477</v>
      </c>
      <c r="G30" s="10">
        <f>'A5-102'!G30*'A5-101'!G30/'A17'!G30</f>
        <v>82.532172399149701</v>
      </c>
      <c r="H30" s="10">
        <f>'A5-102'!H30*'A5-101'!H30/'A17'!H30</f>
        <v>93.821261617994836</v>
      </c>
      <c r="I30" s="10">
        <f>'A5-102'!I30*'A5-101'!I30/'A17'!I30</f>
        <v>69.898481513662361</v>
      </c>
      <c r="J30" s="10">
        <f>'A5-102'!J30*'A5-101'!J30/'A17'!J30</f>
        <v>39.625460703257296</v>
      </c>
      <c r="K30" s="10">
        <f>'A5-102'!K30*'A5-101'!K30/'A17'!K30</f>
        <v>28.767362672663033</v>
      </c>
      <c r="L30" s="10">
        <f>'A5-102'!L30*'A5-101'!L30/'A17'!L30</f>
        <v>100.75095906492284</v>
      </c>
      <c r="M30" s="10">
        <f>'A5-102'!M30*'A5-101'!M30/'A17'!M30</f>
        <v>79.404584269662934</v>
      </c>
      <c r="N30" s="10">
        <f>'A5-102'!N30*'A5-101'!N30/'A17'!N30</f>
        <v>66.831530747050863</v>
      </c>
      <c r="O30" s="10">
        <f>'A5-102'!O30*'A5-101'!O30/'A17'!O30</f>
        <v>61.04824838117262</v>
      </c>
    </row>
    <row r="31" spans="1:15" ht="12.75" customHeight="1">
      <c r="A31" s="6">
        <v>2008</v>
      </c>
      <c r="B31" s="10">
        <f>'A5-102'!B31*'A5-101'!B31/'A17'!B31</f>
        <v>56.480357373499658</v>
      </c>
      <c r="C31" s="10">
        <f>'A5-102'!C31*'A5-101'!C31/'A17'!C31</f>
        <v>73.996713887195767</v>
      </c>
      <c r="D31" s="10">
        <f>'A5-102'!D31*'A5-101'!D31/'A17'!D31</f>
        <v>82.399510621436505</v>
      </c>
      <c r="E31" s="10">
        <f>'A5-102'!E31*'A5-101'!E31/'A17'!E31</f>
        <v>40.495254884680485</v>
      </c>
      <c r="F31" s="10">
        <f>'A5-102'!F31*'A5-101'!F31/'A17'!F31</f>
        <v>81.939496748657049</v>
      </c>
      <c r="G31" s="10">
        <f>'A5-102'!G31*'A5-101'!G31/'A17'!G31</f>
        <v>76.618434725956831</v>
      </c>
      <c r="H31" s="10">
        <f>'A5-102'!H31*'A5-101'!H31/'A17'!H31</f>
        <v>81.649771110253155</v>
      </c>
      <c r="I31" s="10">
        <f>'A5-102'!I31*'A5-101'!I31/'A17'!I31</f>
        <v>77.385264918976077</v>
      </c>
      <c r="J31" s="10">
        <f>'A5-102'!J31*'A5-101'!J31/'A17'!J31</f>
        <v>33.83576118270733</v>
      </c>
      <c r="K31" s="10">
        <f>'A5-102'!K31*'A5-101'!K31/'A17'!K31</f>
        <v>30.374485596707814</v>
      </c>
      <c r="L31" s="10">
        <f>'A5-102'!L31*'A5-101'!L31/'A17'!L31</f>
        <v>140.29734202438951</v>
      </c>
      <c r="M31" s="10">
        <f>'A5-102'!M31*'A5-101'!M31/'A17'!M31</f>
        <v>80.94887783433596</v>
      </c>
      <c r="N31" s="10">
        <f>'A5-102'!N31*'A5-101'!N31/'A17'!N31</f>
        <v>66.76433035223701</v>
      </c>
      <c r="O31" s="10">
        <f>'A5-102'!O31*'A5-101'!O31/'A17'!O31</f>
        <v>75.877578775885596</v>
      </c>
    </row>
    <row r="32" spans="1:15" ht="12.75" customHeight="1">
      <c r="A32" s="6">
        <v>2009</v>
      </c>
      <c r="B32" s="10">
        <f>'A5-102'!B32*'A5-101'!B32/'A17'!B32</f>
        <v>72.999044241967411</v>
      </c>
      <c r="C32" s="10">
        <f>'A5-102'!C32*'A5-101'!C32/'A17'!C32</f>
        <v>82.750207261391964</v>
      </c>
      <c r="D32" s="10">
        <f>'A5-102'!D32*'A5-101'!D32/'A17'!D32</f>
        <v>109.1613509815151</v>
      </c>
      <c r="E32" s="10">
        <f>'A5-102'!E32*'A5-101'!E32/'A17'!E32</f>
        <v>70.534206600944941</v>
      </c>
      <c r="F32" s="10">
        <f>'A5-102'!F32*'A5-101'!F32/'A17'!F32</f>
        <v>103.92953776775649</v>
      </c>
      <c r="G32" s="10">
        <f>'A5-102'!G32*'A5-101'!G32/'A17'!G32</f>
        <v>94.120955324919365</v>
      </c>
      <c r="H32" s="10">
        <f>'A5-102'!H32*'A5-101'!H32/'A17'!H32</f>
        <v>81.791749071216017</v>
      </c>
      <c r="I32" s="10">
        <f>'A5-102'!I32*'A5-101'!I32/'A17'!I32</f>
        <v>86.838047403510828</v>
      </c>
      <c r="J32" s="10">
        <f>'A5-102'!J32*'A5-101'!J32/'A17'!J32</f>
        <v>41.351723641208935</v>
      </c>
      <c r="K32" s="10">
        <f>'A5-102'!K32*'A5-101'!K32/'A17'!K32</f>
        <v>35.614687500000002</v>
      </c>
      <c r="L32" s="10">
        <f>'A5-102'!L32*'A5-101'!L32/'A17'!L32</f>
        <v>224.72997226317904</v>
      </c>
      <c r="M32" s="10">
        <f>'A5-102'!M32*'A5-101'!M32/'A17'!M32</f>
        <v>107.3019244991536</v>
      </c>
      <c r="N32" s="10">
        <f>'A5-102'!N32*'A5-101'!N32/'A17'!N32</f>
        <v>96.863270001921364</v>
      </c>
      <c r="O32" s="10">
        <f>'A5-102'!O32*'A5-101'!O32/'A17'!O32</f>
        <v>118.73137442929466</v>
      </c>
    </row>
    <row r="33" spans="1:15" ht="12.75" customHeight="1">
      <c r="A33" s="6">
        <v>2010</v>
      </c>
      <c r="B33" s="10">
        <f>'A5-102'!B33*'A5-101'!B33/'A17'!B33</f>
        <v>68.503320129319505</v>
      </c>
      <c r="C33" s="10">
        <f>'A5-102'!C33*'A5-101'!C33/'A17'!C33</f>
        <v>87.881227327716587</v>
      </c>
      <c r="D33" s="10">
        <f>'A5-102'!D33*'A5-101'!D33/'A17'!D33</f>
        <v>105.14583684099537</v>
      </c>
      <c r="E33" s="10">
        <f>'A5-102'!E33*'A5-101'!E33/'A17'!E33</f>
        <v>86.123583818564029</v>
      </c>
      <c r="F33" s="10">
        <f>'A5-102'!F33*'A5-101'!F33/'A17'!F33</f>
        <v>106.18816901408451</v>
      </c>
      <c r="G33" s="10">
        <f>'A5-102'!G33*'A5-101'!G33/'A17'!G33</f>
        <v>96.181542289305995</v>
      </c>
      <c r="H33" s="10">
        <f>'A5-102'!H33*'A5-101'!H33/'A17'!H33</f>
        <v>75.918518793365735</v>
      </c>
      <c r="I33" s="10">
        <f>'A5-102'!I33*'A5-101'!I33/'A17'!I33</f>
        <v>93.399007467438267</v>
      </c>
      <c r="J33" s="10">
        <f>'A5-102'!J33*'A5-101'!J33/'A17'!J33</f>
        <v>49.242826875426438</v>
      </c>
      <c r="K33" s="10">
        <f>'A5-102'!K33*'A5-101'!K33/'A17'!K33</f>
        <v>40.828236021007108</v>
      </c>
      <c r="L33" s="10">
        <f>'A5-102'!L33*'A5-101'!L33/'A17'!L33</f>
        <v>250.05111077831845</v>
      </c>
      <c r="M33" s="10">
        <f>'A5-102'!M33*'A5-101'!M33/'A17'!M33</f>
        <v>112.98203671257099</v>
      </c>
      <c r="N33" s="10">
        <f>'A5-102'!N33*'A5-101'!N33/'A17'!N33</f>
        <v>97.95260282124984</v>
      </c>
      <c r="O33" s="10">
        <f>'A5-102'!O33*'A5-101'!O33/'A17'!O33</f>
        <v>122.99887366834999</v>
      </c>
    </row>
    <row r="34" spans="1:15" ht="12.75" customHeight="1">
      <c r="A34" s="6">
        <v>2011</v>
      </c>
      <c r="B34" s="10">
        <f>'A5-102'!B34*'A5-101'!B34/'A17'!B34</f>
        <v>67.459994528850643</v>
      </c>
      <c r="C34" s="10">
        <f>'A5-102'!C34*'A5-101'!C34/'A17'!C34</f>
        <v>74.933157940049739</v>
      </c>
      <c r="D34" s="10">
        <f>'A5-102'!D34*'A5-101'!D34/'A17'!D34</f>
        <v>97.737339094117033</v>
      </c>
      <c r="E34" s="10">
        <f>'A5-102'!E34*'A5-101'!E34/'A17'!E34</f>
        <v>88.561368469674349</v>
      </c>
      <c r="F34" s="10">
        <f>'A5-102'!F34*'A5-101'!F34/'A17'!F34</f>
        <v>98.123728813559325</v>
      </c>
      <c r="G34" s="10">
        <f>'A5-102'!G34*'A5-101'!G34/'A17'!G34</f>
        <v>95.293341912579166</v>
      </c>
      <c r="H34" s="10">
        <f>'A5-102'!H34*'A5-101'!H34/'A17'!H34</f>
        <v>63.350671810562723</v>
      </c>
      <c r="I34" s="10">
        <f>'A5-102'!I34*'A5-101'!I34/'A17'!I34</f>
        <v>93.24727946169628</v>
      </c>
      <c r="J34" s="10">
        <f>'A5-102'!J34*'A5-101'!J34/'A17'!J34</f>
        <v>48.908545565573476</v>
      </c>
      <c r="K34" s="10">
        <f>'A5-102'!K34*'A5-101'!K34/'A17'!K34</f>
        <v>37.05447328244275</v>
      </c>
      <c r="L34" s="10">
        <f>'A5-102'!L34*'A5-101'!L34/'A17'!L34</f>
        <v>271.81515394130872</v>
      </c>
      <c r="M34" s="10">
        <f>'A5-102'!M34*'A5-101'!M34/'A17'!M34</f>
        <v>103.52159120649044</v>
      </c>
      <c r="N34" s="10">
        <f>'A5-102'!N34*'A5-101'!N34/'A17'!N34</f>
        <v>97.767936047852913</v>
      </c>
      <c r="O34" s="10">
        <f>'A5-102'!O34*'A5-101'!O34/'A17'!O34</f>
        <v>113.41203140656432</v>
      </c>
    </row>
    <row r="35" spans="1:15" ht="12.75" customHeight="1">
      <c r="A35" s="6">
        <v>2012</v>
      </c>
      <c r="B35" s="10">
        <f>'A5-102'!B35*'A5-101'!B35/'A17'!B35</f>
        <v>68.273969824074285</v>
      </c>
      <c r="C35" s="10">
        <f>'A5-102'!C35*'A5-101'!C35/'A17'!C35</f>
        <v>79.446423931430658</v>
      </c>
      <c r="D35" s="10">
        <f>'A5-102'!D35*'A5-101'!D35/'A17'!D35</f>
        <v>95.791988748629109</v>
      </c>
      <c r="E35" s="10">
        <f>'A5-102'!E35*'A5-101'!E35/'A17'!E35</f>
        <v>86.928628383094193</v>
      </c>
      <c r="F35" s="10">
        <f>'A5-102'!F35*'A5-101'!F35/'A17'!F35</f>
        <v>96.425531914893611</v>
      </c>
      <c r="G35" s="10">
        <f>'A5-102'!G35*'A5-101'!G35/'A17'!G35</f>
        <v>102.67652792702982</v>
      </c>
      <c r="H35" s="10">
        <f>'A5-102'!H35*'A5-101'!H35/'A17'!H35</f>
        <v>57.654904340241565</v>
      </c>
      <c r="I35" s="10">
        <f>'A5-102'!I35*'A5-101'!I35/'A17'!I35</f>
        <v>118.97234266499414</v>
      </c>
      <c r="J35" s="10">
        <f>'A5-102'!J35*'A5-101'!J35/'A17'!J35</f>
        <v>59.105633081920821</v>
      </c>
      <c r="K35" s="10">
        <f>'A5-102'!K35*'A5-101'!K35/'A17'!K35</f>
        <v>36.721182860591433</v>
      </c>
      <c r="L35" s="10">
        <f>'A5-102'!L35*'A5-101'!L35/'A17'!L35</f>
        <v>313.95420677498544</v>
      </c>
      <c r="M35" s="10">
        <f>'A5-102'!M35*'A5-101'!M35/'A17'!M35</f>
        <v>105.60342120756198</v>
      </c>
      <c r="N35" s="10">
        <f>'A5-102'!N35*'A5-101'!N35/'A17'!N35</f>
        <v>101.11043796631368</v>
      </c>
      <c r="O35" s="10">
        <f>'A5-102'!O35*'A5-101'!O35/'A17'!O35</f>
        <v>102.50238534383743</v>
      </c>
    </row>
    <row r="36" spans="1:15" ht="12.75" customHeight="1">
      <c r="A36" s="6">
        <v>2013</v>
      </c>
      <c r="B36" s="10">
        <f>'A5-102'!B36*'A5-101'!B36/'A17'!B36</f>
        <v>73.430020185855213</v>
      </c>
      <c r="C36" s="10">
        <f>'A5-102'!C36*'A5-101'!C36/'A17'!C36</f>
        <v>89.865564134490342</v>
      </c>
      <c r="D36" s="10">
        <f>'A5-102'!D36*'A5-101'!D36/'A17'!D36</f>
        <v>93.379454852278187</v>
      </c>
      <c r="E36" s="10">
        <f>'A5-102'!E36*'A5-101'!E36/'A17'!E36</f>
        <v>80.025773432130919</v>
      </c>
      <c r="F36" s="10">
        <f>'A5-102'!F36*'A5-101'!F36/'A17'!F36</f>
        <v>102.57041049030786</v>
      </c>
      <c r="G36" s="10">
        <f>'A5-102'!G36*'A5-101'!G36/'A17'!G36</f>
        <v>101.95911469054634</v>
      </c>
      <c r="H36" s="10">
        <f>'A5-102'!H36*'A5-101'!H36/'A17'!H36</f>
        <v>56.043729185588859</v>
      </c>
      <c r="I36" s="10">
        <f>'A5-102'!I36*'A5-101'!I36/'A17'!I36</f>
        <v>135.42056416757711</v>
      </c>
      <c r="J36" s="10">
        <f>'A5-102'!J36*'A5-101'!J36/'A17'!J36</f>
        <v>75.778065656747188</v>
      </c>
      <c r="K36" s="10">
        <f>'A5-102'!K36*'A5-101'!K36/'A17'!K36</f>
        <v>39.561898858841232</v>
      </c>
      <c r="L36" s="10">
        <f>'A5-102'!L36*'A5-101'!L36/'A17'!L36</f>
        <v>329.24919806170908</v>
      </c>
      <c r="M36" s="10">
        <f>'A5-102'!M36*'A5-101'!M36/'A17'!M36</f>
        <v>107.09829964241692</v>
      </c>
      <c r="N36" s="10">
        <f>'A5-102'!N36*'A5-101'!N36/'A17'!N36</f>
        <v>99.503979217746107</v>
      </c>
      <c r="O36" s="10">
        <f>'A5-102'!O36*'A5-101'!O36/'A17'!O36</f>
        <v>93.578395004592409</v>
      </c>
    </row>
    <row r="37" spans="1:15" ht="12.75" customHeight="1">
      <c r="A37" s="6">
        <v>2014</v>
      </c>
      <c r="B37" s="10">
        <f>'A5-102'!B37*'A5-101'!B37/'A17'!B37</f>
        <v>78.599805334913654</v>
      </c>
      <c r="C37" s="10">
        <f>'A5-102'!C37*'A5-101'!C37/'A17'!C37</f>
        <v>91.277620253872755</v>
      </c>
      <c r="D37" s="10">
        <f>'A5-102'!D37*'A5-101'!D37/'A17'!D37</f>
        <v>90.878594568182194</v>
      </c>
      <c r="E37" s="10">
        <f>'A5-102'!E37*'A5-101'!E37/'A17'!E37</f>
        <v>75.632757963223611</v>
      </c>
      <c r="F37" s="10">
        <f>'A5-102'!F37*'A5-101'!F37/'A17'!F37</f>
        <v>108.59644087256028</v>
      </c>
      <c r="G37" s="10">
        <f>'A5-102'!G37*'A5-101'!G37/'A17'!G37</f>
        <v>101.82368332031746</v>
      </c>
      <c r="H37" s="10">
        <f>'A5-102'!H37*'A5-101'!H37/'A17'!H37</f>
        <v>53.8357560883519</v>
      </c>
      <c r="I37" s="10">
        <f>'A5-102'!I37*'A5-101'!I37/'A17'!I37</f>
        <v>143.01024607708632</v>
      </c>
      <c r="J37" s="10">
        <f>'A5-102'!J37*'A5-101'!J37/'A17'!J37</f>
        <v>83.501184382546285</v>
      </c>
      <c r="K37" s="10">
        <f>'A5-102'!K37*'A5-101'!K37/'A17'!K37</f>
        <v>40.295239251756868</v>
      </c>
      <c r="L37" s="10">
        <f>'A5-102'!L37*'A5-101'!L37/'A17'!L37</f>
        <v>306.22668891083015</v>
      </c>
      <c r="M37" s="10">
        <f>'A5-102'!M37*'A5-101'!M37/'A17'!M37</f>
        <v>106.5819508586373</v>
      </c>
      <c r="N37" s="10">
        <f>'A5-102'!N37*'A5-101'!N37/'A17'!N37</f>
        <v>81.419008104793505</v>
      </c>
      <c r="O37" s="10">
        <f>'A5-102'!O37*'A5-101'!O37/'A17'!O37</f>
        <v>78.056204350923366</v>
      </c>
    </row>
    <row r="39" spans="1:15" ht="12.75" customHeight="1">
      <c r="A39" s="6" t="s">
        <v>17</v>
      </c>
    </row>
    <row r="40" spans="1:15" ht="13.9" customHeight="1">
      <c r="A40" s="6" t="s">
        <v>254</v>
      </c>
    </row>
    <row r="41" spans="1:15" ht="12" customHeight="1">
      <c r="A41" s="6" t="s">
        <v>540</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honeticPr fontId="0" type="noConversion"/>
  <pageMargins left="0.75" right="0.75" top="1" bottom="1" header="0.5" footer="0.5"/>
  <pageSetup scale="88" orientation="landscape" r:id="rId1"/>
  <headerFooter alignWithMargins="0"/>
</worksheet>
</file>

<file path=xl/worksheets/sheet27.xml><?xml version="1.0" encoding="utf-8"?>
<worksheet xmlns="http://schemas.openxmlformats.org/spreadsheetml/2006/main" xmlns:r="http://schemas.openxmlformats.org/officeDocument/2006/relationships">
  <sheetPr codeName="Sheet27">
    <pageSetUpPr fitToPage="1"/>
  </sheetPr>
  <dimension ref="A1:O56"/>
  <sheetViews>
    <sheetView showOutlineSymbols="0" view="pageBreakPreview" zoomScaleSheetLayoutView="100" workbookViewId="0">
      <pane xSplit="1" ySplit="3" topLeftCell="B4" activePane="bottomRight" state="frozen"/>
      <selection activeCell="C38" sqref="C38"/>
      <selection pane="topRight" activeCell="C38" sqref="C38"/>
      <selection pane="bottomLeft" activeCell="C38" sqref="C38"/>
      <selection pane="bottomRight" activeCell="B38" sqref="B38"/>
    </sheetView>
  </sheetViews>
  <sheetFormatPr defaultColWidth="3.85546875" defaultRowHeight="12.75" customHeight="1"/>
  <cols>
    <col min="1" max="1" width="5" style="6" customWidth="1"/>
    <col min="2" max="9" width="8.7109375" style="8" customWidth="1"/>
    <col min="10" max="10" width="11.140625" style="8" customWidth="1"/>
    <col min="11" max="15" width="8.7109375" style="8" customWidth="1"/>
    <col min="16" max="16384" width="3.85546875" style="8"/>
  </cols>
  <sheetData>
    <row r="1" spans="1:15" ht="12.75" customHeight="1">
      <c r="A1" s="6" t="s">
        <v>18</v>
      </c>
    </row>
    <row r="2" spans="1:15" ht="12.75" customHeight="1">
      <c r="A2" s="6" t="s">
        <v>19</v>
      </c>
    </row>
    <row r="3" spans="1:15" ht="29.25" customHeight="1">
      <c r="A3" s="6" t="s">
        <v>225</v>
      </c>
      <c r="B3" s="8" t="s">
        <v>226</v>
      </c>
      <c r="C3" s="8" t="s">
        <v>227</v>
      </c>
      <c r="D3" s="8" t="s">
        <v>228</v>
      </c>
      <c r="E3" s="8" t="s">
        <v>229</v>
      </c>
      <c r="F3" s="8" t="s">
        <v>230</v>
      </c>
      <c r="G3" s="8" t="s">
        <v>231</v>
      </c>
      <c r="H3" s="8" t="s">
        <v>232</v>
      </c>
      <c r="I3" s="8" t="s">
        <v>233</v>
      </c>
      <c r="J3" s="8" t="s">
        <v>234</v>
      </c>
      <c r="K3" s="8" t="s">
        <v>235</v>
      </c>
      <c r="L3" s="8" t="s">
        <v>236</v>
      </c>
      <c r="M3" s="8" t="s">
        <v>237</v>
      </c>
      <c r="N3" s="8" t="s">
        <v>238</v>
      </c>
      <c r="O3" s="8" t="s">
        <v>239</v>
      </c>
    </row>
    <row r="4" spans="1:15" ht="12.75" customHeight="1">
      <c r="A4" s="6">
        <v>1980</v>
      </c>
      <c r="B4" s="10">
        <f>'A5-101'!B3*('A11-1'!B3/'A17'!B3)+'A5-103'!B3</f>
        <v>1266.6301407361746</v>
      </c>
      <c r="C4" s="10">
        <f>'A5-101'!C3*('A11-1'!C3/'A17'!C3)+'A5-103'!C3</f>
        <v>1012.0113568063176</v>
      </c>
      <c r="D4" s="10">
        <f>'A5-101'!D3*('A11-1'!D3/'A17'!D3)+'A5-103'!D3</f>
        <v>1285.8399206635413</v>
      </c>
      <c r="E4" s="10">
        <f>'A5-101'!E3*('A11-1'!E3/'A17'!E3)+'A5-103'!E3</f>
        <v>1208.5264336842206</v>
      </c>
      <c r="F4" s="10">
        <f>'A5-101'!F3*('A11-1'!F3/'A17'!F3)+'A5-103'!F3</f>
        <v>1374.0327666151468</v>
      </c>
      <c r="G4" s="10">
        <f>'A5-101'!G3*('A11-1'!G3/'A17'!G3)+'A5-103'!G3</f>
        <v>1200.0629874648912</v>
      </c>
      <c r="H4" s="10">
        <f>'A5-101'!H3*('A11-1'!H3/'A17'!H3)+'A5-103'!H3</f>
        <v>1181.6488084221057</v>
      </c>
      <c r="I4" s="10">
        <f>'A5-101'!I3*('A11-1'!I3/'A17'!I3)+'A5-103'!I3</f>
        <v>1111.7401397204494</v>
      </c>
      <c r="J4" s="10">
        <f>'A5-101'!J3*('A11-1'!J3/'A17'!J3)+'A5-103'!J3</f>
        <v>886.97831659901726</v>
      </c>
      <c r="K4" s="10">
        <f>'A5-101'!K3*('A11-1'!K3/'A17'!K3)+'A5-103'!K3</f>
        <v>1137.3302289483895</v>
      </c>
      <c r="L4" s="10">
        <f>'A5-101'!L3*('A11-1'!L3/'A17'!L3)+'A5-103'!L3</f>
        <v>1103.2913547380649</v>
      </c>
      <c r="M4" s="10">
        <f>'A5-101'!M3*('A11-1'!M3/'A17'!M3)+'A5-103'!M3</f>
        <v>1212.3700923354102</v>
      </c>
      <c r="N4" s="10">
        <f>'A5-101'!N3*('A11-1'!N3/'A17'!N3)+'A5-103'!N3</f>
        <v>1284.5712373725971</v>
      </c>
      <c r="O4" s="10">
        <f>'A5-101'!O3*('A11-1'!O3/'A17'!O3)+'A5-103'!O3</f>
        <v>1253.7709965026354</v>
      </c>
    </row>
    <row r="5" spans="1:15" ht="12.75" customHeight="1">
      <c r="A5" s="6">
        <v>1981</v>
      </c>
      <c r="B5" s="10">
        <f>'A5-101'!B4*('A11-1'!B4/'A17'!B4)+'A5-103'!B4</f>
        <v>1255.2130605478972</v>
      </c>
      <c r="C5" s="10">
        <f>'A5-101'!C4*('A11-1'!C4/'A17'!C4)+'A5-103'!C4</f>
        <v>993.41101287300728</v>
      </c>
      <c r="D5" s="10">
        <f>'A5-101'!D4*('A11-1'!D4/'A17'!D4)+'A5-103'!D4</f>
        <v>1292.7550115309564</v>
      </c>
      <c r="E5" s="10">
        <f>'A5-101'!E4*('A11-1'!E4/'A17'!E4)+'A5-103'!E4</f>
        <v>1189.6147439900985</v>
      </c>
      <c r="F5" s="10">
        <f>'A5-101'!F4*('A11-1'!F4/'A17'!F4)+'A5-103'!F4</f>
        <v>1387.4055879643843</v>
      </c>
      <c r="G5" s="10">
        <f>'A5-101'!G4*('A11-1'!G4/'A17'!G4)+'A5-103'!G4</f>
        <v>1177.2351499183665</v>
      </c>
      <c r="H5" s="10">
        <f>'A5-101'!H4*('A11-1'!H4/'A17'!H4)+'A5-103'!H4</f>
        <v>1166.3964877418209</v>
      </c>
      <c r="I5" s="10">
        <f>'A5-101'!I4*('A11-1'!I4/'A17'!I4)+'A5-103'!I4</f>
        <v>1113.5696739711418</v>
      </c>
      <c r="J5" s="10">
        <f>'A5-101'!J4*('A11-1'!J4/'A17'!J4)+'A5-103'!J4</f>
        <v>904.6263464092242</v>
      </c>
      <c r="K5" s="10">
        <f>'A5-101'!K4*('A11-1'!K4/'A17'!K4)+'A5-103'!K4</f>
        <v>1137.5847457627119</v>
      </c>
      <c r="L5" s="10">
        <f>'A5-101'!L4*('A11-1'!L4/'A17'!L4)+'A5-103'!L4</f>
        <v>1078.8335700549278</v>
      </c>
      <c r="M5" s="10">
        <f>'A5-101'!M4*('A11-1'!M4/'A17'!M4)+'A5-103'!M4</f>
        <v>1205.8306136563301</v>
      </c>
      <c r="N5" s="10">
        <f>'A5-101'!N4*('A11-1'!N4/'A17'!N4)+'A5-103'!N4</f>
        <v>1239.5805295609086</v>
      </c>
      <c r="O5" s="10">
        <f>'A5-101'!O4*('A11-1'!O4/'A17'!O4)+'A5-103'!O4</f>
        <v>1253.7179069646565</v>
      </c>
    </row>
    <row r="6" spans="1:15" ht="12.75" customHeight="1">
      <c r="A6" s="6">
        <v>1982</v>
      </c>
      <c r="B6" s="10">
        <f>'A5-101'!B5*('A11-1'!B5/'A17'!B5)+'A5-103'!B5</f>
        <v>1237.833055882501</v>
      </c>
      <c r="C6" s="10">
        <f>'A5-101'!C5*('A11-1'!C5/'A17'!C5)+'A5-103'!C5</f>
        <v>980.4497496547076</v>
      </c>
      <c r="D6" s="10">
        <f>'A5-101'!D5*('A11-1'!D5/'A17'!D5)+'A5-103'!D5</f>
        <v>1265.0264139941694</v>
      </c>
      <c r="E6" s="10">
        <f>'A5-101'!E5*('A11-1'!E5/'A17'!E5)+'A5-103'!E5</f>
        <v>1201.218796424748</v>
      </c>
      <c r="F6" s="10">
        <f>'A5-101'!F5*('A11-1'!F5/'A17'!F5)+'A5-103'!F5</f>
        <v>1388.6898232784888</v>
      </c>
      <c r="G6" s="10">
        <f>'A5-101'!G5*('A11-1'!G5/'A17'!G5)+'A5-103'!G5</f>
        <v>1120.379805251431</v>
      </c>
      <c r="H6" s="10">
        <f>'A5-101'!H5*('A11-1'!H5/'A17'!H5)+'A5-103'!H5</f>
        <v>1154.8421072604112</v>
      </c>
      <c r="I6" s="10">
        <f>'A5-101'!I5*('A11-1'!I5/'A17'!I5)+'A5-103'!I5</f>
        <v>1115.4217179110447</v>
      </c>
      <c r="J6" s="10">
        <f>'A5-101'!J5*('A11-1'!J5/'A17'!J5)+'A5-103'!J5</f>
        <v>899.43662074571182</v>
      </c>
      <c r="K6" s="10">
        <f>'A5-101'!K5*('A11-1'!K5/'A17'!K5)+'A5-103'!K5</f>
        <v>1141.5172149961745</v>
      </c>
      <c r="L6" s="10">
        <f>'A5-101'!L5*('A11-1'!L5/'A17'!L5)+'A5-103'!L5</f>
        <v>1069.1665735163219</v>
      </c>
      <c r="M6" s="10">
        <f>'A5-101'!M5*('A11-1'!M5/'A17'!M5)+'A5-103'!M5</f>
        <v>1221.6459191087429</v>
      </c>
      <c r="N6" s="10">
        <f>'A5-101'!N5*('A11-1'!N5/'A17'!N5)+'A5-103'!N5</f>
        <v>1249.4943982844502</v>
      </c>
      <c r="O6" s="10">
        <f>'A5-101'!O5*('A11-1'!O5/'A17'!O5)+'A5-103'!O5</f>
        <v>1257.0800916464445</v>
      </c>
    </row>
    <row r="7" spans="1:15" ht="12.75" customHeight="1">
      <c r="A7" s="6">
        <v>1983</v>
      </c>
      <c r="B7" s="10">
        <f>'A5-101'!B6*('A11-1'!B6/'A17'!B6)+'A5-103'!B6</f>
        <v>1225.9493971325951</v>
      </c>
      <c r="C7" s="10">
        <f>'A5-101'!C6*('A11-1'!C6/'A17'!C6)+'A5-103'!C6</f>
        <v>976.85581485507601</v>
      </c>
      <c r="D7" s="10">
        <f>'A5-101'!D6*('A11-1'!D6/'A17'!D6)+'A5-103'!D6</f>
        <v>1267.6503286439113</v>
      </c>
      <c r="E7" s="10">
        <f>'A5-101'!E6*('A11-1'!E6/'A17'!E6)+'A5-103'!E6</f>
        <v>1205.072346051285</v>
      </c>
      <c r="F7" s="10">
        <f>'A5-101'!F6*('A11-1'!F6/'A17'!F6)+'A5-103'!F6</f>
        <v>1378.4196671709531</v>
      </c>
      <c r="G7" s="10">
        <f>'A5-101'!G6*('A11-1'!G6/'A17'!G6)+'A5-103'!G6</f>
        <v>1101.5773902516262</v>
      </c>
      <c r="H7" s="10">
        <f>'A5-101'!H6*('A11-1'!H6/'A17'!H6)+'A5-103'!H6</f>
        <v>1137.8360967261251</v>
      </c>
      <c r="I7" s="10">
        <f>'A5-101'!I6*('A11-1'!I6/'A17'!I6)+'A5-103'!I6</f>
        <v>1115.353656765493</v>
      </c>
      <c r="J7" s="10">
        <f>'A5-101'!J6*('A11-1'!J6/'A17'!J6)+'A5-103'!J6</f>
        <v>896.69419306961311</v>
      </c>
      <c r="K7" s="10">
        <f>'A5-101'!K6*('A11-1'!K6/'A17'!K6)+'A5-103'!K6</f>
        <v>1141.7382218844984</v>
      </c>
      <c r="L7" s="10">
        <f>'A5-101'!L6*('A11-1'!L6/'A17'!L6)+'A5-103'!L6</f>
        <v>1053.760952716372</v>
      </c>
      <c r="M7" s="10">
        <f>'A5-101'!M6*('A11-1'!M6/'A17'!M6)+'A5-103'!M6</f>
        <v>1232.7683502434313</v>
      </c>
      <c r="N7" s="10">
        <f>'A5-101'!N6*('A11-1'!N6/'A17'!N6)+'A5-103'!N6</f>
        <v>1237.0605480120271</v>
      </c>
      <c r="O7" s="10">
        <f>'A5-101'!O6*('A11-1'!O6/'A17'!O6)+'A5-103'!O6</f>
        <v>1274.4241033487413</v>
      </c>
    </row>
    <row r="8" spans="1:15" ht="12.75" customHeight="1">
      <c r="A8" s="6">
        <v>1984</v>
      </c>
      <c r="B8" s="10">
        <f>'A5-101'!B7*('A11-1'!B7/'A17'!B7)+'A5-103'!B7</f>
        <v>1236.9305458723638</v>
      </c>
      <c r="C8" s="10">
        <f>'A5-101'!C7*('A11-1'!C7/'A17'!C7)+'A5-103'!C7</f>
        <v>1000.7360616946972</v>
      </c>
      <c r="D8" s="10">
        <f>'A5-101'!D7*('A11-1'!D7/'A17'!D7)+'A5-103'!D7</f>
        <v>1283.7210670470754</v>
      </c>
      <c r="E8" s="10">
        <f>'A5-101'!E7*('A11-1'!E7/'A17'!E7)+'A5-103'!E7</f>
        <v>1219.1158360297684</v>
      </c>
      <c r="F8" s="10">
        <f>'A5-101'!F7*('A11-1'!F7/'A17'!F7)+'A5-103'!F7</f>
        <v>1372.7714972940469</v>
      </c>
      <c r="G8" s="10">
        <f>'A5-101'!G7*('A11-1'!G7/'A17'!G7)+'A5-103'!G7</f>
        <v>1103.5691669657101</v>
      </c>
      <c r="H8" s="10">
        <f>'A5-101'!H7*('A11-1'!H7/'A17'!H7)+'A5-103'!H7</f>
        <v>1117.1744218609645</v>
      </c>
      <c r="I8" s="10">
        <f>'A5-101'!I7*('A11-1'!I7/'A17'!I7)+'A5-103'!I7</f>
        <v>1106.2871341725543</v>
      </c>
      <c r="J8" s="10">
        <f>'A5-101'!J7*('A11-1'!J7/'A17'!J7)+'A5-103'!J7</f>
        <v>886.94109016811024</v>
      </c>
      <c r="K8" s="10">
        <f>'A5-101'!K7*('A11-1'!K7/'A17'!K7)+'A5-103'!K7</f>
        <v>1138.2352941176471</v>
      </c>
      <c r="L8" s="10">
        <f>'A5-101'!L7*('A11-1'!L7/'A17'!L7)+'A5-103'!L7</f>
        <v>1024.8211540955963</v>
      </c>
      <c r="M8" s="10">
        <f>'A5-101'!M7*('A11-1'!M7/'A17'!M7)+'A5-103'!M7</f>
        <v>1237.4023888126414</v>
      </c>
      <c r="N8" s="10">
        <f>'A5-101'!N7*('A11-1'!N7/'A17'!N7)+'A5-103'!N7</f>
        <v>1247.3864759551775</v>
      </c>
      <c r="O8" s="10">
        <f>'A5-101'!O7*('A11-1'!O7/'A17'!O7)+'A5-103'!O7</f>
        <v>1299.3689678731826</v>
      </c>
    </row>
    <row r="9" spans="1:15" ht="12.75" customHeight="1">
      <c r="A9" s="6">
        <v>1985</v>
      </c>
      <c r="B9" s="10">
        <f>'A5-101'!B8*('A11-1'!B8/'A17'!B8)+'A5-103'!B8</f>
        <v>1238.7347378300469</v>
      </c>
      <c r="C9" s="10">
        <f>'A5-101'!C8*('A11-1'!C8/'A17'!C8)+'A5-103'!C8</f>
        <v>1010.7222721136962</v>
      </c>
      <c r="D9" s="10">
        <f>'A5-101'!D8*('A11-1'!D8/'A17'!D8)+'A5-103'!D8</f>
        <v>1302.1842670586241</v>
      </c>
      <c r="E9" s="10">
        <f>'A5-101'!E8*('A11-1'!E8/'A17'!E8)+'A5-103'!E8</f>
        <v>1220.0424024728934</v>
      </c>
      <c r="F9" s="10">
        <f>'A5-101'!F8*('A11-1'!F8/'A17'!F8)+'A5-103'!F8</f>
        <v>1380.7903563941302</v>
      </c>
      <c r="G9" s="10">
        <f>'A5-101'!G8*('A11-1'!G8/'A17'!G8)+'A5-103'!G8</f>
        <v>1080.0912673628773</v>
      </c>
      <c r="H9" s="10">
        <f>'A5-101'!H8*('A11-1'!H8/'A17'!H8)+'A5-103'!H8</f>
        <v>1110.9657464790785</v>
      </c>
      <c r="I9" s="10">
        <f>'A5-101'!I8*('A11-1'!I8/'A17'!I8)+'A5-103'!I8</f>
        <v>1107.2890979361196</v>
      </c>
      <c r="J9" s="10">
        <f>'A5-101'!J8*('A11-1'!J8/'A17'!J8)+'A5-103'!J8</f>
        <v>873.96976690282077</v>
      </c>
      <c r="K9" s="10">
        <f>'A5-101'!K8*('A11-1'!K8/'A17'!K8)+'A5-103'!K8</f>
        <v>1150.2892469089547</v>
      </c>
      <c r="L9" s="10">
        <f>'A5-101'!L8*('A11-1'!L8/'A17'!L8)+'A5-103'!L8</f>
        <v>1016.0364532929636</v>
      </c>
      <c r="M9" s="10">
        <f>'A5-101'!M8*('A11-1'!M8/'A17'!M8)+'A5-103'!M8</f>
        <v>1248.960348503105</v>
      </c>
      <c r="N9" s="10">
        <f>'A5-101'!N8*('A11-1'!N8/'A17'!N8)+'A5-103'!N8</f>
        <v>1279.428069967388</v>
      </c>
      <c r="O9" s="10">
        <f>'A5-101'!O8*('A11-1'!O8/'A17'!O8)+'A5-103'!O8</f>
        <v>1308.123719327964</v>
      </c>
    </row>
    <row r="10" spans="1:15" ht="12.75" customHeight="1">
      <c r="A10" s="6">
        <v>1986</v>
      </c>
      <c r="B10" s="10">
        <f>'A5-101'!B9*('A11-1'!B9/'A17'!B9)+'A5-103'!B9</f>
        <v>1268.9252681752798</v>
      </c>
      <c r="C10" s="10">
        <f>'A5-101'!C9*('A11-1'!C9/'A17'!C9)+'A5-103'!C9</f>
        <v>1000.0435445288958</v>
      </c>
      <c r="D10" s="10">
        <f>'A5-101'!D9*('A11-1'!D9/'A17'!D9)+'A5-103'!D9</f>
        <v>1317.270563884538</v>
      </c>
      <c r="E10" s="10">
        <f>'A5-101'!E9*('A11-1'!E9/'A17'!E9)+'A5-103'!E9</f>
        <v>1244.7156747645938</v>
      </c>
      <c r="F10" s="10">
        <f>'A5-101'!F9*('A11-1'!F9/'A17'!F9)+'A5-103'!F9</f>
        <v>1365.533353275501</v>
      </c>
      <c r="G10" s="10">
        <f>'A5-101'!G9*('A11-1'!G9/'A17'!G9)+'A5-103'!G9</f>
        <v>1082.5535311667293</v>
      </c>
      <c r="H10" s="10">
        <f>'A5-101'!H9*('A11-1'!H9/'A17'!H9)+'A5-103'!H9</f>
        <v>1104.362255226205</v>
      </c>
      <c r="I10" s="10">
        <f>'A5-101'!I9*('A11-1'!I9/'A17'!I9)+'A5-103'!I9</f>
        <v>1122.1962603777329</v>
      </c>
      <c r="J10" s="10">
        <f>'A5-101'!J9*('A11-1'!J9/'A17'!J9)+'A5-103'!J9</f>
        <v>865.90909090909099</v>
      </c>
      <c r="K10" s="10">
        <f>'A5-101'!K9*('A11-1'!K9/'A17'!K9)+'A5-103'!K9</f>
        <v>1171.4003724394786</v>
      </c>
      <c r="L10" s="10">
        <f>'A5-101'!L9*('A11-1'!L9/'A17'!L9)+'A5-103'!L9</f>
        <v>1013.8457065708723</v>
      </c>
      <c r="M10" s="10">
        <f>'A5-101'!M9*('A11-1'!M9/'A17'!M9)+'A5-103'!M9</f>
        <v>1251.5365799421838</v>
      </c>
      <c r="N10" s="10">
        <f>'A5-101'!N9*('A11-1'!N9/'A17'!N9)+'A5-103'!N9</f>
        <v>1291.1443631915695</v>
      </c>
      <c r="O10" s="10">
        <f>'A5-101'!O9*('A11-1'!O9/'A17'!O9)+'A5-103'!O9</f>
        <v>1315.2213857743145</v>
      </c>
    </row>
    <row r="11" spans="1:15" ht="12.75" customHeight="1">
      <c r="A11" s="6">
        <v>1987</v>
      </c>
      <c r="B11" s="10">
        <f>'A5-101'!B10*('A11-1'!B10/'A17'!B10)+'A5-103'!B10</f>
        <v>1271.1781870778432</v>
      </c>
      <c r="C11" s="10">
        <f>'A5-101'!C10*('A11-1'!C10/'A17'!C10)+'A5-103'!C10</f>
        <v>978.42669156022544</v>
      </c>
      <c r="D11" s="10">
        <f>'A5-101'!D10*('A11-1'!D10/'A17'!D10)+'A5-103'!D10</f>
        <v>1334.0802300503237</v>
      </c>
      <c r="E11" s="10">
        <f>'A5-101'!E10*('A11-1'!E10/'A17'!E10)+'A5-103'!E10</f>
        <v>1209.9070018597001</v>
      </c>
      <c r="F11" s="10">
        <f>'A5-101'!F10*('A11-1'!F10/'A17'!F10)+'A5-103'!F10</f>
        <v>1360.5905558876268</v>
      </c>
      <c r="G11" s="10">
        <f>'A5-101'!G10*('A11-1'!G10/'A17'!G10)+'A5-103'!G10</f>
        <v>1083.9789034221585</v>
      </c>
      <c r="H11" s="10">
        <f>'A5-101'!H10*('A11-1'!H10/'A17'!H10)+'A5-103'!H10</f>
        <v>1091.6990066004719</v>
      </c>
      <c r="I11" s="10">
        <f>'A5-101'!I10*('A11-1'!I10/'A17'!I10)+'A5-103'!I10</f>
        <v>1140.7828280519138</v>
      </c>
      <c r="J11" s="10">
        <f>'A5-101'!J10*('A11-1'!J10/'A17'!J10)+'A5-103'!J10</f>
        <v>939.28018277304704</v>
      </c>
      <c r="K11" s="10">
        <f>'A5-101'!K10*('A11-1'!K10/'A17'!K10)+'A5-103'!K10</f>
        <v>1171.9327171903881</v>
      </c>
      <c r="L11" s="10">
        <f>'A5-101'!L10*('A11-1'!L10/'A17'!L10)+'A5-103'!L10</f>
        <v>1040.8483955105912</v>
      </c>
      <c r="M11" s="10">
        <f>'A5-101'!M10*('A11-1'!M10/'A17'!M10)+'A5-103'!M10</f>
        <v>1262.6881064596616</v>
      </c>
      <c r="N11" s="10">
        <f>'A5-101'!N10*('A11-1'!N10/'A17'!N10)+'A5-103'!N10</f>
        <v>1290.1749815371404</v>
      </c>
      <c r="O11" s="10">
        <f>'A5-101'!O10*('A11-1'!O10/'A17'!O10)+'A5-103'!O10</f>
        <v>1330.7663395176969</v>
      </c>
    </row>
    <row r="12" spans="1:15" ht="12.75" customHeight="1">
      <c r="A12" s="6">
        <v>1988</v>
      </c>
      <c r="B12" s="10">
        <f>'A5-101'!B11*('A11-1'!B11/'A17'!B11)+'A5-103'!B11</f>
        <v>1285.5394365049178</v>
      </c>
      <c r="C12" s="10">
        <f>'A5-101'!C11*('A11-1'!C11/'A17'!C11)+'A5-103'!C11</f>
        <v>959.30326200569084</v>
      </c>
      <c r="D12" s="10">
        <f>'A5-101'!D11*('A11-1'!D11/'A17'!D11)+'A5-103'!D11</f>
        <v>1344.6209098862644</v>
      </c>
      <c r="E12" s="10">
        <f>'A5-101'!E11*('A11-1'!E11/'A17'!E11)+'A5-103'!E11</f>
        <v>1217.9920397049691</v>
      </c>
      <c r="F12" s="10">
        <f>'A5-101'!F11*('A11-1'!F11/'A17'!F11)+'A5-103'!F11</f>
        <v>1361.7866108786611</v>
      </c>
      <c r="G12" s="10">
        <f>'A5-101'!G11*('A11-1'!G11/'A17'!G11)+'A5-103'!G11</f>
        <v>1082.4710541030638</v>
      </c>
      <c r="H12" s="10">
        <f>'A5-101'!H11*('A11-1'!H11/'A17'!H11)+'A5-103'!H11</f>
        <v>1094.0702605569511</v>
      </c>
      <c r="I12" s="10">
        <f>'A5-101'!I11*('A11-1'!I11/'A17'!I11)+'A5-103'!I11</f>
        <v>1154.7449540044711</v>
      </c>
      <c r="J12" s="10">
        <f>'A5-101'!J11*('A11-1'!J11/'A17'!J11)+'A5-103'!J11</f>
        <v>952.25867247776671</v>
      </c>
      <c r="K12" s="10">
        <f>'A5-101'!K11*('A11-1'!K11/'A17'!K11)+'A5-103'!K11</f>
        <v>1172.6444036697246</v>
      </c>
      <c r="L12" s="10">
        <f>'A5-101'!L11*('A11-1'!L11/'A17'!L11)+'A5-103'!L11</f>
        <v>1057.9627339670533</v>
      </c>
      <c r="M12" s="10">
        <f>'A5-101'!M11*('A11-1'!M11/'A17'!M11)+'A5-103'!M11</f>
        <v>1285.1610409688226</v>
      </c>
      <c r="N12" s="10">
        <f>'A5-101'!N11*('A11-1'!N11/'A17'!N11)+'A5-103'!N11</f>
        <v>1335.235737251327</v>
      </c>
      <c r="O12" s="10">
        <f>'A5-101'!O11*('A11-1'!O11/'A17'!O11)+'A5-103'!O11</f>
        <v>1343.0428520964106</v>
      </c>
    </row>
    <row r="13" spans="1:15" ht="12.75" customHeight="1">
      <c r="A13" s="6">
        <v>1989</v>
      </c>
      <c r="B13" s="10">
        <f>'A5-101'!B12*('A11-1'!B12/'A17'!B12)+'A5-103'!B12</f>
        <v>1305.6412834652672</v>
      </c>
      <c r="C13" s="10">
        <f>'A5-101'!C12*('A11-1'!C12/'A17'!C12)+'A5-103'!C12</f>
        <v>962.23330317643422</v>
      </c>
      <c r="D13" s="10">
        <f>'A5-101'!D12*('A11-1'!D12/'A17'!D12)+'A5-103'!D12</f>
        <v>1344.1830698074648</v>
      </c>
      <c r="E13" s="10">
        <f>'A5-101'!E12*('A11-1'!E12/'A17'!E12)+'A5-103'!E12</f>
        <v>1200.2781557858834</v>
      </c>
      <c r="F13" s="10">
        <f>'A5-101'!F12*('A11-1'!F12/'A17'!F12)+'A5-103'!F12</f>
        <v>1393.3600239020018</v>
      </c>
      <c r="G13" s="10">
        <f>'A5-101'!G12*('A11-1'!G12/'A17'!G12)+'A5-103'!G12</f>
        <v>1071.3684806817578</v>
      </c>
      <c r="H13" s="10">
        <f>'A5-101'!H12*('A11-1'!H12/'A17'!H12)+'A5-103'!H12</f>
        <v>1078.4397698300222</v>
      </c>
      <c r="I13" s="10">
        <f>'A5-101'!I12*('A11-1'!I12/'A17'!I12)+'A5-103'!I12</f>
        <v>1135.1290461837648</v>
      </c>
      <c r="J13" s="10">
        <f>'A5-101'!J12*('A11-1'!J12/'A17'!J12)+'A5-103'!J12</f>
        <v>954.00160071837126</v>
      </c>
      <c r="K13" s="10">
        <f>'A5-101'!K12*('A11-1'!K12/'A17'!K12)+'A5-103'!K12</f>
        <v>1152.2892622352083</v>
      </c>
      <c r="L13" s="10">
        <f>'A5-101'!L12*('A11-1'!L12/'A17'!L12)+'A5-103'!L12</f>
        <v>1054.2212064674195</v>
      </c>
      <c r="M13" s="10">
        <f>'A5-101'!M12*('A11-1'!M12/'A17'!M12)+'A5-103'!M12</f>
        <v>1292.4775928297056</v>
      </c>
      <c r="N13" s="10">
        <f>'A5-101'!N12*('A11-1'!N12/'A17'!N12)+'A5-103'!N12</f>
        <v>1344.3716015112138</v>
      </c>
      <c r="O13" s="10">
        <f>'A5-101'!O12*('A11-1'!O12/'A17'!O12)+'A5-103'!O12</f>
        <v>1366.7426732091055</v>
      </c>
    </row>
    <row r="14" spans="1:15" ht="12.75" customHeight="1">
      <c r="A14" s="6">
        <v>1990</v>
      </c>
      <c r="B14" s="10">
        <f>'A5-101'!B13*('A11-1'!B13/'A17'!B13)+'A5-103'!B13</f>
        <v>1300.7674917665197</v>
      </c>
      <c r="C14" s="10">
        <f>'A5-101'!C13*('A11-1'!C13/'A17'!C13)+'A5-103'!C13</f>
        <v>969.86383895330516</v>
      </c>
      <c r="D14" s="10">
        <f>'A5-101'!D13*('A11-1'!D13/'A17'!D13)+'A5-103'!D13</f>
        <v>1340.5309200363108</v>
      </c>
      <c r="E14" s="10">
        <f>'A5-101'!E13*('A11-1'!E13/'A17'!E13)+'A5-103'!E13</f>
        <v>1194.2400057173556</v>
      </c>
      <c r="F14" s="10">
        <f>'A5-101'!F13*('A11-1'!F13/'A17'!F13)+'A5-103'!F13</f>
        <v>1362.5938617401669</v>
      </c>
      <c r="G14" s="10">
        <f>'A5-101'!G13*('A11-1'!G13/'A17'!G13)+'A5-103'!G13</f>
        <v>1068.8179586433666</v>
      </c>
      <c r="H14" s="10">
        <f>'A5-101'!H13*('A11-1'!H13/'A17'!H13)+'A5-103'!H13</f>
        <v>1058.2914696410953</v>
      </c>
      <c r="I14" s="10">
        <f>'A5-101'!I13*('A11-1'!I13/'A17'!I13)+'A5-103'!I13</f>
        <v>1139.9701402760877</v>
      </c>
      <c r="J14" s="10">
        <f>'A5-101'!J13*('A11-1'!J13/'A17'!J13)+'A5-103'!J13</f>
        <v>967.44597440152165</v>
      </c>
      <c r="K14" s="10">
        <f>'A5-101'!K13*('A11-1'!K13/'A17'!K13)+'A5-103'!K13</f>
        <v>1136.2811361981062</v>
      </c>
      <c r="L14" s="10">
        <f>'A5-101'!L13*('A11-1'!L13/'A17'!L13)+'A5-103'!L13</f>
        <v>1060.4385683347512</v>
      </c>
      <c r="M14" s="10">
        <f>'A5-101'!M13*('A11-1'!M13/'A17'!M13)+'A5-103'!M13</f>
        <v>1296.3174539704466</v>
      </c>
      <c r="N14" s="10">
        <f>'A5-101'!N13*('A11-1'!N13/'A17'!N13)+'A5-103'!N13</f>
        <v>1338.2732989801109</v>
      </c>
      <c r="O14" s="10">
        <f>'A5-101'!O13*('A11-1'!O13/'A17'!O13)+'A5-103'!O13</f>
        <v>1364.5300631129001</v>
      </c>
    </row>
    <row r="15" spans="1:15" ht="12.75" customHeight="1">
      <c r="A15" s="6">
        <v>1991</v>
      </c>
      <c r="B15" s="10">
        <f>'A5-101'!B14*('A11-1'!B14/'A17'!B14)+'A5-103'!B14</f>
        <v>1288.2768189290887</v>
      </c>
      <c r="C15" s="10">
        <f>'A5-101'!C14*('A11-1'!C14/'A17'!C14)+'A5-103'!C14</f>
        <v>970.09063683736952</v>
      </c>
      <c r="D15" s="10">
        <f>'A5-101'!D14*('A11-1'!D14/'A17'!D14)+'A5-103'!D14</f>
        <v>1318.6809620902393</v>
      </c>
      <c r="E15" s="10">
        <f>'A5-101'!E14*('A11-1'!E14/'A17'!E14)+'A5-103'!E14</f>
        <v>1187.4702790970641</v>
      </c>
      <c r="F15" s="10">
        <f>'A5-101'!F14*('A11-1'!F14/'A17'!F14)+'A5-103'!F14</f>
        <v>1320.8771513353115</v>
      </c>
      <c r="G15" s="10">
        <f>'A5-101'!G14*('A11-1'!G14/'A17'!G14)+'A5-103'!G14</f>
        <v>1069.6751405728519</v>
      </c>
      <c r="H15" s="10">
        <f>'A5-101'!H14*('A11-1'!H14/'A17'!H14)+'A5-103'!H14</f>
        <v>1103.9834026396675</v>
      </c>
      <c r="I15" s="10">
        <f>'A5-101'!I14*('A11-1'!I14/'A17'!I14)+'A5-103'!I14</f>
        <v>1134.0854326297015</v>
      </c>
      <c r="J15" s="10">
        <f>'A5-101'!J14*('A11-1'!J14/'A17'!J14)+'A5-103'!J14</f>
        <v>974.63433447428054</v>
      </c>
      <c r="K15" s="10">
        <f>'A5-101'!K14*('A11-1'!K14/'A17'!K14)+'A5-103'!K14</f>
        <v>1124.7280638143584</v>
      </c>
      <c r="L15" s="10">
        <f>'A5-101'!L14*('A11-1'!L14/'A17'!L14)+'A5-103'!L14</f>
        <v>1066.3733256638864</v>
      </c>
      <c r="M15" s="10">
        <f>'A5-101'!M14*('A11-1'!M14/'A17'!M14)+'A5-103'!M14</f>
        <v>1273.8215972636951</v>
      </c>
      <c r="N15" s="10">
        <f>'A5-101'!N14*('A11-1'!N14/'A17'!N14)+'A5-103'!N14</f>
        <v>1324.1168316831684</v>
      </c>
      <c r="O15" s="10">
        <f>'A5-101'!O14*('A11-1'!O14/'A17'!O14)+'A5-103'!O14</f>
        <v>1346.9535727760026</v>
      </c>
    </row>
    <row r="16" spans="1:15" ht="12.75" customHeight="1">
      <c r="A16" s="6">
        <v>1992</v>
      </c>
      <c r="B16" s="10">
        <f>'A5-101'!B15*('A11-1'!B15/'A17'!B15)+'A5-103'!B15</f>
        <v>1284.8737854160195</v>
      </c>
      <c r="C16" s="10">
        <f>'A5-101'!C15*('A11-1'!C15/'A17'!C15)+'A5-103'!C15</f>
        <v>964.77027246741238</v>
      </c>
      <c r="D16" s="10">
        <f>'A5-101'!D15*('A11-1'!D15/'A17'!D15)+'A5-103'!D15</f>
        <v>1304.3309731564591</v>
      </c>
      <c r="E16" s="10">
        <f>'A5-101'!E15*('A11-1'!E15/'A17'!E15)+'A5-103'!E15</f>
        <v>1197.5205177128116</v>
      </c>
      <c r="F16" s="10">
        <f>'A5-101'!F15*('A11-1'!F15/'A17'!F15)+'A5-103'!F15</f>
        <v>1299.8611521418022</v>
      </c>
      <c r="G16" s="10">
        <f>'A5-101'!G15*('A11-1'!G15/'A17'!G15)+'A5-103'!G15</f>
        <v>1076.2820893756495</v>
      </c>
      <c r="H16" s="10">
        <f>'A5-101'!H15*('A11-1'!H15/'A17'!H15)+'A5-103'!H15</f>
        <v>1109.4538446225954</v>
      </c>
      <c r="I16" s="10">
        <f>'A5-101'!I15*('A11-1'!I15/'A17'!I15)+'A5-103'!I15</f>
        <v>1131.2604136615976</v>
      </c>
      <c r="J16" s="10">
        <f>'A5-101'!J15*('A11-1'!J15/'A17'!J15)+'A5-103'!J15</f>
        <v>969.25624904155802</v>
      </c>
      <c r="K16" s="10">
        <f>'A5-101'!K15*('A11-1'!K15/'A17'!K15)+'A5-103'!K15</f>
        <v>1132.9086972212199</v>
      </c>
      <c r="L16" s="10">
        <f>'A5-101'!L15*('A11-1'!L15/'A17'!L15)+'A5-103'!L15</f>
        <v>1054.49999431161</v>
      </c>
      <c r="M16" s="10">
        <f>'A5-101'!M15*('A11-1'!M15/'A17'!M15)+'A5-103'!M15</f>
        <v>1261.3955334271388</v>
      </c>
      <c r="N16" s="10">
        <f>'A5-101'!N15*('A11-1'!N15/'A17'!N15)+'A5-103'!N15</f>
        <v>1285.8719232932481</v>
      </c>
      <c r="O16" s="10">
        <f>'A5-101'!O15*('A11-1'!O15/'A17'!O15)+'A5-103'!O15</f>
        <v>1350.5445859057249</v>
      </c>
    </row>
    <row r="17" spans="1:15" ht="12.75" customHeight="1">
      <c r="A17" s="6">
        <v>1993</v>
      </c>
      <c r="B17" s="10">
        <f>'A5-101'!B16*('A11-1'!B16/'A17'!B16)+'A5-103'!B16</f>
        <v>1291.1069725487</v>
      </c>
      <c r="C17" s="10">
        <f>'A5-101'!C16*('A11-1'!C16/'A17'!C16)+'A5-103'!C16</f>
        <v>943.83769882722061</v>
      </c>
      <c r="D17" s="10">
        <f>'A5-101'!D16*('A11-1'!D16/'A17'!D16)+'A5-103'!D16</f>
        <v>1299.1239132452588</v>
      </c>
      <c r="E17" s="10">
        <f>'A5-101'!E16*('A11-1'!E16/'A17'!E16)+'A5-103'!E16</f>
        <v>1185.5190237394659</v>
      </c>
      <c r="F17" s="10">
        <f>'A5-101'!F16*('A11-1'!F16/'A17'!F16)+'A5-103'!F16</f>
        <v>1286.7932862190814</v>
      </c>
      <c r="G17" s="10">
        <f>'A5-101'!G16*('A11-1'!G16/'A17'!G16)+'A5-103'!G16</f>
        <v>1071.8113496945562</v>
      </c>
      <c r="H17" s="10">
        <f>'A5-101'!H16*('A11-1'!H16/'A17'!H16)+'A5-103'!H16</f>
        <v>1090.9569357281973</v>
      </c>
      <c r="I17" s="10">
        <f>'A5-101'!I16*('A11-1'!I16/'A17'!I16)+'A5-103'!I16</f>
        <v>1074.8795858377327</v>
      </c>
      <c r="J17" s="10">
        <f>'A5-101'!J16*('A11-1'!J16/'A17'!J16)+'A5-103'!J16</f>
        <v>971.21408552744458</v>
      </c>
      <c r="K17" s="10">
        <f>'A5-101'!K16*('A11-1'!K16/'A17'!K16)+'A5-103'!K16</f>
        <v>1124.0294328786792</v>
      </c>
      <c r="L17" s="10">
        <f>'A5-101'!L16*('A11-1'!L16/'A17'!L16)+'A5-103'!L16</f>
        <v>1049.2781751720722</v>
      </c>
      <c r="M17" s="10">
        <f>'A5-101'!M16*('A11-1'!M16/'A17'!M16)+'A5-103'!M16</f>
        <v>1257.5029213483144</v>
      </c>
      <c r="N17" s="10">
        <f>'A5-101'!N16*('A11-1'!N16/'A17'!N16)+'A5-103'!N16</f>
        <v>1274.8233513687255</v>
      </c>
      <c r="O17" s="10">
        <f>'A5-101'!O16*('A11-1'!O16/'A17'!O16)+'A5-103'!O16</f>
        <v>1353.6981616653945</v>
      </c>
    </row>
    <row r="18" spans="1:15" ht="12.75" customHeight="1">
      <c r="A18" s="6">
        <v>1994</v>
      </c>
      <c r="B18" s="10">
        <f>'A5-101'!B17*('A11-1'!B17/'A17'!B17)+'A5-103'!B17</f>
        <v>1310.2274084967432</v>
      </c>
      <c r="C18" s="10">
        <f>'A5-101'!C17*('A11-1'!C17/'A17'!C17)+'A5-103'!C17</f>
        <v>959.97913161860129</v>
      </c>
      <c r="D18" s="10">
        <f>'A5-101'!D17*('A11-1'!D17/'A17'!D17)+'A5-103'!D17</f>
        <v>1302.6834615306143</v>
      </c>
      <c r="E18" s="10">
        <f>'A5-101'!E17*('A11-1'!E17/'A17'!E17)+'A5-103'!E17</f>
        <v>1117.0964113892687</v>
      </c>
      <c r="F18" s="10">
        <f>'A5-101'!F17*('A11-1'!F17/'A17'!F17)+'A5-103'!F17</f>
        <v>1290.5772620446533</v>
      </c>
      <c r="G18" s="10">
        <f>'A5-101'!G17*('A11-1'!G17/'A17'!G17)+'A5-103'!G17</f>
        <v>1069.6757275423527</v>
      </c>
      <c r="H18" s="10">
        <f>'A5-101'!H17*('A11-1'!H17/'A17'!H17)+'A5-103'!H17</f>
        <v>1083.7579297929792</v>
      </c>
      <c r="I18" s="10">
        <f>'A5-101'!I17*('A11-1'!I17/'A17'!I17)+'A5-103'!I17</f>
        <v>1068.431611200414</v>
      </c>
      <c r="J18" s="10">
        <f>'A5-101'!J17*('A11-1'!J17/'A17'!J17)+'A5-103'!J17</f>
        <v>985.37066919791175</v>
      </c>
      <c r="K18" s="10">
        <f>'A5-101'!K17*('A11-1'!K17/'A17'!K17)+'A5-103'!K17</f>
        <v>1128.8843270260622</v>
      </c>
      <c r="L18" s="10">
        <f>'A5-101'!L17*('A11-1'!L17/'A17'!L17)+'A5-103'!L17</f>
        <v>1052.2287635887749</v>
      </c>
      <c r="M18" s="10">
        <f>'A5-101'!M17*('A11-1'!M17/'A17'!M17)+'A5-103'!M17</f>
        <v>1272.1051220166264</v>
      </c>
      <c r="N18" s="10">
        <f>'A5-101'!N17*('A11-1'!N17/'A17'!N17)+'A5-103'!N17</f>
        <v>1277.5117733529332</v>
      </c>
      <c r="O18" s="10">
        <f>'A5-101'!O17*('A11-1'!O17/'A17'!O17)+'A5-103'!O17</f>
        <v>1358.8328482338152</v>
      </c>
    </row>
    <row r="19" spans="1:15" ht="12.75" customHeight="1">
      <c r="A19" s="6">
        <v>1995</v>
      </c>
      <c r="B19" s="10">
        <f>'A5-101'!B18*('A11-1'!B18/'A17'!B18)+'A5-103'!B18</f>
        <v>1320.5546758698638</v>
      </c>
      <c r="C19" s="10">
        <f>'A5-101'!C18*('A11-1'!C18/'A17'!C18)+'A5-103'!C18</f>
        <v>983.48840970792685</v>
      </c>
      <c r="D19" s="10">
        <f>'A5-101'!D18*('A11-1'!D18/'A17'!D18)+'A5-103'!D18</f>
        <v>1297.3754244171673</v>
      </c>
      <c r="E19" s="10">
        <f>'A5-101'!E18*('A11-1'!E18/'A17'!E18)+'A5-103'!E18</f>
        <v>1133.316179693704</v>
      </c>
      <c r="F19" s="10">
        <f>'A5-101'!F18*('A11-1'!F18/'A17'!F18)+'A5-103'!F18</f>
        <v>1298.9278592375367</v>
      </c>
      <c r="G19" s="10">
        <f>'A5-101'!G18*('A11-1'!G18/'A17'!G18)+'A5-103'!G18</f>
        <v>1057.9931447952424</v>
      </c>
      <c r="H19" s="10">
        <f>'A5-101'!H18*('A11-1'!H18/'A17'!H18)+'A5-103'!H18</f>
        <v>1075.816489937243</v>
      </c>
      <c r="I19" s="10">
        <f>'A5-101'!I18*('A11-1'!I18/'A17'!I18)+'A5-103'!I18</f>
        <v>1072.1774910975005</v>
      </c>
      <c r="J19" s="10">
        <f>'A5-101'!J18*('A11-1'!J18/'A17'!J18)+'A5-103'!J18</f>
        <v>1029.8296857702462</v>
      </c>
      <c r="K19" s="10">
        <f>'A5-101'!K18*('A11-1'!K18/'A17'!K18)+'A5-103'!K18</f>
        <v>1132.0934858279463</v>
      </c>
      <c r="L19" s="10">
        <f>'A5-101'!L18*('A11-1'!L18/'A17'!L18)+'A5-103'!L18</f>
        <v>1052.7139153300607</v>
      </c>
      <c r="M19" s="10">
        <f>'A5-101'!M18*('A11-1'!M18/'A17'!M18)+'A5-103'!M18</f>
        <v>1281.0858891339929</v>
      </c>
      <c r="N19" s="10">
        <f>'A5-101'!N18*('A11-1'!N18/'A17'!N18)+'A5-103'!N18</f>
        <v>1271.2506793116308</v>
      </c>
      <c r="O19" s="10">
        <f>'A5-101'!O18*('A11-1'!O18/'A17'!O18)+'A5-103'!O18</f>
        <v>1359.7692114322185</v>
      </c>
    </row>
    <row r="20" spans="1:15" ht="12.75" customHeight="1">
      <c r="A20" s="6">
        <v>1996</v>
      </c>
      <c r="B20" s="10">
        <f>'A5-101'!B19*('A11-1'!B19/'A17'!B19)+'A5-103'!B19</f>
        <v>1313.7403678271776</v>
      </c>
      <c r="C20" s="10">
        <f>'A5-101'!C19*('A11-1'!C19/'A17'!C19)+'A5-103'!C19</f>
        <v>968.38846046664275</v>
      </c>
      <c r="D20" s="10">
        <f>'A5-101'!D19*('A11-1'!D19/'A17'!D19)+'A5-103'!D19</f>
        <v>1307.7540757887175</v>
      </c>
      <c r="E20" s="10">
        <f>'A5-101'!E19*('A11-1'!E19/'A17'!E19)+'A5-103'!E19</f>
        <v>1129.6564078745939</v>
      </c>
      <c r="F20" s="10">
        <f>'A5-101'!F19*('A11-1'!F19/'A17'!F19)+'A5-103'!F19</f>
        <v>1303.3289435177055</v>
      </c>
      <c r="G20" s="10">
        <f>'A5-101'!G19*('A11-1'!G19/'A17'!G19)+'A5-103'!G19</f>
        <v>1068.7738194325293</v>
      </c>
      <c r="H20" s="10">
        <f>'A5-101'!H19*('A11-1'!H19/'A17'!H19)+'A5-103'!H19</f>
        <v>1066.2490324206585</v>
      </c>
      <c r="I20" s="10">
        <f>'A5-101'!I19*('A11-1'!I19/'A17'!I19)+'A5-103'!I19</f>
        <v>1086.4459735816536</v>
      </c>
      <c r="J20" s="10">
        <f>'A5-101'!J19*('A11-1'!J19/'A17'!J19)+'A5-103'!J19</f>
        <v>1047.1356897657397</v>
      </c>
      <c r="K20" s="10">
        <f>'A5-101'!K19*('A11-1'!K19/'A17'!K19)+'A5-103'!K19</f>
        <v>1155.0056565085201</v>
      </c>
      <c r="L20" s="10">
        <f>'A5-101'!L19*('A11-1'!L19/'A17'!L19)+'A5-103'!L19</f>
        <v>1059.8907498086382</v>
      </c>
      <c r="M20" s="10">
        <f>'A5-101'!M19*('A11-1'!M19/'A17'!M19)+'A5-103'!M19</f>
        <v>1292.345987966562</v>
      </c>
      <c r="N20" s="10">
        <f>'A5-101'!N19*('A11-1'!N19/'A17'!N19)+'A5-103'!N19</f>
        <v>1273.0496295706207</v>
      </c>
      <c r="O20" s="10">
        <f>'A5-101'!O19*('A11-1'!O19/'A17'!O19)+'A5-103'!O19</f>
        <v>1352.4120448174513</v>
      </c>
    </row>
    <row r="21" spans="1:15" ht="12.75" customHeight="1">
      <c r="A21" s="6">
        <v>1997</v>
      </c>
      <c r="B21" s="10">
        <f>'A5-101'!B20*('A11-1'!B20/'A17'!B20)+'A5-103'!B20</f>
        <v>1307.4842661097803</v>
      </c>
      <c r="C21" s="10">
        <f>'A5-101'!C20*('A11-1'!C20/'A17'!C20)+'A5-103'!C20</f>
        <v>983.5953202606579</v>
      </c>
      <c r="D21" s="10">
        <f>'A5-101'!D20*('A11-1'!D20/'A17'!D20)+'A5-103'!D20</f>
        <v>1308.8784977581793</v>
      </c>
      <c r="E21" s="10">
        <f>'A5-101'!E20*('A11-1'!E20/'A17'!E20)+'A5-103'!E20</f>
        <v>1143.8558896003608</v>
      </c>
      <c r="F21" s="10">
        <f>'A5-101'!F20*('A11-1'!F20/'A17'!F20)+'A5-103'!F20</f>
        <v>1283.4490808287132</v>
      </c>
      <c r="G21" s="10">
        <f>'A5-101'!G20*('A11-1'!G20/'A17'!G20)+'A5-103'!G20</f>
        <v>1060.821749433378</v>
      </c>
      <c r="H21" s="10">
        <f>'A5-101'!H20*('A11-1'!H20/'A17'!H20)+'A5-103'!H20</f>
        <v>1062.7122298280601</v>
      </c>
      <c r="I21" s="10">
        <f>'A5-101'!I20*('A11-1'!I20/'A17'!I20)+'A5-103'!I20</f>
        <v>1090.1186769876008</v>
      </c>
      <c r="J21" s="10">
        <f>'A5-101'!J20*('A11-1'!J20/'A17'!J20)+'A5-103'!J20</f>
        <v>1055.3050734375147</v>
      </c>
      <c r="K21" s="10">
        <f>'A5-101'!K20*('A11-1'!K20/'A17'!K20)+'A5-103'!K20</f>
        <v>1166.6233035651503</v>
      </c>
      <c r="L21" s="10">
        <f>'A5-101'!L20*('A11-1'!L20/'A17'!L20)+'A5-103'!L20</f>
        <v>1069.0062833095494</v>
      </c>
      <c r="M21" s="10">
        <f>'A5-101'!M20*('A11-1'!M20/'A17'!M20)+'A5-103'!M20</f>
        <v>1282.2751669530405</v>
      </c>
      <c r="N21" s="10">
        <f>'A5-101'!N20*('A11-1'!N20/'A17'!N20)+'A5-103'!N20</f>
        <v>1274.067686687667</v>
      </c>
      <c r="O21" s="10">
        <f>'A5-101'!O20*('A11-1'!O20/'A17'!O20)+'A5-103'!O20</f>
        <v>1364.3097935900155</v>
      </c>
    </row>
    <row r="22" spans="1:15" ht="12.75" customHeight="1">
      <c r="A22" s="6">
        <v>1998</v>
      </c>
      <c r="B22" s="10">
        <f>'A5-101'!B21*('A11-1'!B21/'A17'!B21)+'A5-103'!B21</f>
        <v>1295.5034243235375</v>
      </c>
      <c r="C22" s="10">
        <f>'A5-101'!C21*('A11-1'!C21/'A17'!C21)+'A5-103'!C21</f>
        <v>999.90660907478343</v>
      </c>
      <c r="D22" s="10">
        <f>'A5-101'!D21*('A11-1'!D21/'A17'!D21)+'A5-103'!D21</f>
        <v>1313.5964302985008</v>
      </c>
      <c r="E22" s="10">
        <f>'A5-101'!E21*('A11-1'!E21/'A17'!E21)+'A5-103'!E21</f>
        <v>1150.0565841809023</v>
      </c>
      <c r="F22" s="10">
        <f>'A5-101'!F21*('A11-1'!F21/'A17'!F21)+'A5-103'!F21</f>
        <v>1283.1411969785011</v>
      </c>
      <c r="G22" s="10">
        <f>'A5-101'!G21*('A11-1'!G21/'A17'!G21)+'A5-103'!G21</f>
        <v>1058.1073192877061</v>
      </c>
      <c r="H22" s="10">
        <f>'A5-101'!H21*('A11-1'!H21/'A17'!H21)+'A5-103'!H21</f>
        <v>1066.1994501644115</v>
      </c>
      <c r="I22" s="10">
        <f>'A5-101'!I21*('A11-1'!I21/'A17'!I21)+'A5-103'!I21</f>
        <v>1115.3671211545077</v>
      </c>
      <c r="J22" s="10">
        <f>'A5-101'!J21*('A11-1'!J21/'A17'!J21)+'A5-103'!J21</f>
        <v>1064.8219883040936</v>
      </c>
      <c r="K22" s="10">
        <f>'A5-101'!K21*('A11-1'!K21/'A17'!K21)+'A5-103'!K21</f>
        <v>1176.6151052760222</v>
      </c>
      <c r="L22" s="10">
        <f>'A5-101'!L21*('A11-1'!L21/'A17'!L21)+'A5-103'!L21</f>
        <v>1080.4193682776709</v>
      </c>
      <c r="M22" s="10">
        <f>'A5-101'!M21*('A11-1'!M21/'A17'!M21)+'A5-103'!M21</f>
        <v>1271.6628677445003</v>
      </c>
      <c r="N22" s="10">
        <f>'A5-101'!N21*('A11-1'!N21/'A17'!N21)+'A5-103'!N21</f>
        <v>1263.9427667150203</v>
      </c>
      <c r="O22" s="10">
        <f>'A5-101'!O21*('A11-1'!O21/'A17'!O21)+'A5-103'!O21</f>
        <v>1359.2215983648273</v>
      </c>
    </row>
    <row r="23" spans="1:15" ht="12.75" customHeight="1">
      <c r="A23" s="6">
        <v>1999</v>
      </c>
      <c r="B23" s="10">
        <f>'A5-101'!B22*('A11-1'!B22/'A17'!B22)+'A5-103'!B22</f>
        <v>1299.9422544201091</v>
      </c>
      <c r="C23" s="10">
        <f>'A5-101'!C22*('A11-1'!C22/'A17'!C22)+'A5-103'!C22</f>
        <v>1020.6800070259563</v>
      </c>
      <c r="D23" s="10">
        <f>'A5-101'!D22*('A11-1'!D22/'A17'!D22)+'A5-103'!D22</f>
        <v>1322.3148147253373</v>
      </c>
      <c r="E23" s="10">
        <f>'A5-101'!E22*('A11-1'!E22/'A17'!E22)+'A5-103'!E22</f>
        <v>1180.4393593899351</v>
      </c>
      <c r="F23" s="10">
        <f>'A5-101'!F22*('A11-1'!F22/'A17'!F22)+'A5-103'!F22</f>
        <v>1303.8923299565847</v>
      </c>
      <c r="G23" s="10">
        <f>'A5-101'!G22*('A11-1'!G22/'A17'!G22)+'A5-103'!G22</f>
        <v>1060.5625841391434</v>
      </c>
      <c r="H23" s="10">
        <f>'A5-101'!H22*('A11-1'!H22/'A17'!H22)+'A5-103'!H22</f>
        <v>1044.0500629383205</v>
      </c>
      <c r="I23" s="10">
        <f>'A5-101'!I22*('A11-1'!I22/'A17'!I22)+'A5-103'!I22</f>
        <v>1125.346582445359</v>
      </c>
      <c r="J23" s="10">
        <f>'A5-101'!J22*('A11-1'!J22/'A17'!J22)+'A5-103'!J22</f>
        <v>1076.2457051872957</v>
      </c>
      <c r="K23" s="10">
        <f>'A5-101'!K22*('A11-1'!K22/'A17'!K22)+'A5-103'!K22</f>
        <v>1170.1401869158879</v>
      </c>
      <c r="L23" s="10">
        <f>'A5-101'!L22*('A11-1'!L22/'A17'!L22)+'A5-103'!L22</f>
        <v>1094.4580414788097</v>
      </c>
      <c r="M23" s="10">
        <f>'A5-101'!M22*('A11-1'!M22/'A17'!M22)+'A5-103'!M22</f>
        <v>1284.2199799249827</v>
      </c>
      <c r="N23" s="10">
        <f>'A5-101'!N22*('A11-1'!N22/'A17'!N22)+'A5-103'!N22</f>
        <v>1261.7369042310418</v>
      </c>
      <c r="O23" s="10">
        <f>'A5-101'!O22*('A11-1'!O22/'A17'!O22)+'A5-103'!O22</f>
        <v>1356.6635790913085</v>
      </c>
    </row>
    <row r="24" spans="1:15" ht="12.75" customHeight="1">
      <c r="A24" s="6">
        <v>2000</v>
      </c>
      <c r="B24" s="10">
        <f>'A5-101'!B23*('A11-1'!B23/'A17'!B23)+'A5-103'!B23</f>
        <v>1308.3239558282282</v>
      </c>
      <c r="C24" s="10">
        <f>'A5-101'!C23*('A11-1'!C23/'A17'!C23)+'A5-103'!C23</f>
        <v>1037.3541753178422</v>
      </c>
      <c r="D24" s="10">
        <f>'A5-101'!D23*('A11-1'!D23/'A17'!D23)+'A5-103'!D23</f>
        <v>1326.9451654630243</v>
      </c>
      <c r="E24" s="10">
        <f>'A5-101'!E23*('A11-1'!E23/'A17'!E23)+'A5-103'!E23</f>
        <v>1181.9272216848756</v>
      </c>
      <c r="F24" s="10">
        <f>'A5-101'!F23*('A11-1'!F23/'A17'!F23)+'A5-103'!F23</f>
        <v>1304.488452655889</v>
      </c>
      <c r="G24" s="10">
        <f>'A5-101'!G23*('A11-1'!G23/'A17'!G23)+'A5-103'!G23</f>
        <v>1025.004221208646</v>
      </c>
      <c r="H24" s="10">
        <f>'A5-101'!H23*('A11-1'!H23/'A17'!H23)+'A5-103'!H23</f>
        <v>1025.9581115941769</v>
      </c>
      <c r="I24" s="10">
        <f>'A5-101'!I23*('A11-1'!I23/'A17'!I23)+'A5-103'!I23</f>
        <v>1127.0480905871632</v>
      </c>
      <c r="J24" s="10">
        <f>'A5-101'!J23*('A11-1'!J23/'A17'!J23)+'A5-103'!J23</f>
        <v>1079.6640896254805</v>
      </c>
      <c r="K24" s="10">
        <f>'A5-101'!K23*('A11-1'!K23/'A17'!K23)+'A5-103'!K23</f>
        <v>1157.102370319478</v>
      </c>
      <c r="L24" s="10">
        <f>'A5-101'!L23*('A11-1'!L23/'A17'!L23)+'A5-103'!L23</f>
        <v>1122.8091093590042</v>
      </c>
      <c r="M24" s="10">
        <f>'A5-101'!M23*('A11-1'!M23/'A17'!M23)+'A5-103'!M23</f>
        <v>1273.254421482533</v>
      </c>
      <c r="N24" s="10">
        <f>'A5-101'!N23*('A11-1'!N23/'A17'!N23)+'A5-103'!N23</f>
        <v>1252.4077548467792</v>
      </c>
      <c r="O24" s="10">
        <f>'A5-101'!O23*('A11-1'!O23/'A17'!O23)+'A5-103'!O23</f>
        <v>1358.9385749385751</v>
      </c>
    </row>
    <row r="25" spans="1:15" ht="12.75" customHeight="1">
      <c r="A25" s="6">
        <v>2001</v>
      </c>
      <c r="B25" s="10">
        <f>'A5-101'!B24*('A11-1'!B24/'A17'!B24)+'A5-103'!B24</f>
        <v>1281.427016460364</v>
      </c>
      <c r="C25" s="10">
        <f>'A5-101'!C24*('A11-1'!C24/'A17'!C24)+'A5-103'!C24</f>
        <v>1017.294166084215</v>
      </c>
      <c r="D25" s="10">
        <f>'A5-101'!D24*('A11-1'!D24/'A17'!D24)+'A5-103'!D24</f>
        <v>1323.431150830183</v>
      </c>
      <c r="E25" s="10">
        <f>'A5-101'!E24*('A11-1'!E24/'A17'!E24)+'A5-103'!E24</f>
        <v>1185.5352343128209</v>
      </c>
      <c r="F25" s="10">
        <f>'A5-101'!F24*('A11-1'!F24/'A17'!F24)+'A5-103'!F24</f>
        <v>1295.227534562212</v>
      </c>
      <c r="G25" s="10">
        <f>'A5-101'!G24*('A11-1'!G24/'A17'!G24)+'A5-103'!G24</f>
        <v>1018.6399719206628</v>
      </c>
      <c r="H25" s="10">
        <f>'A5-101'!H24*('A11-1'!H24/'A17'!H24)+'A5-103'!H24</f>
        <v>1024.3278492912932</v>
      </c>
      <c r="I25" s="10">
        <f>'A5-101'!I24*('A11-1'!I24/'A17'!I24)+'A5-103'!I24</f>
        <v>1130.4722562007651</v>
      </c>
      <c r="J25" s="10">
        <f>'A5-101'!J24*('A11-1'!J24/'A17'!J24)+'A5-103'!J24</f>
        <v>1073.9380225723667</v>
      </c>
      <c r="K25" s="10">
        <f>'A5-101'!K24*('A11-1'!K24/'A17'!K24)+'A5-103'!K24</f>
        <v>1129.3631094442551</v>
      </c>
      <c r="L25" s="10">
        <f>'A5-101'!L24*('A11-1'!L24/'A17'!L24)+'A5-103'!L24</f>
        <v>1120.0191486391186</v>
      </c>
      <c r="M25" s="10">
        <f>'A5-101'!M24*('A11-1'!M24/'A17'!M24)+'A5-103'!M24</f>
        <v>1261.3797069124746</v>
      </c>
      <c r="N25" s="10">
        <f>'A5-101'!N24*('A11-1'!N24/'A17'!N24)+'A5-103'!N24</f>
        <v>1250.7923072940932</v>
      </c>
      <c r="O25" s="10">
        <f>'A5-101'!O24*('A11-1'!O24/'A17'!O24)+'A5-103'!O24</f>
        <v>1335.8699222738237</v>
      </c>
    </row>
    <row r="26" spans="1:15" ht="12.75" customHeight="1">
      <c r="A26" s="6">
        <v>2002</v>
      </c>
      <c r="B26" s="10">
        <f>'A5-101'!B25*('A11-1'!B25/'A17'!B25)+'A5-103'!B25</f>
        <v>1279.5140054932147</v>
      </c>
      <c r="C26" s="10">
        <f>'A5-101'!C25*('A11-1'!C25/'A17'!C25)+'A5-103'!C25</f>
        <v>1022.3446081277735</v>
      </c>
      <c r="D26" s="10">
        <f>'A5-101'!D25*('A11-1'!D25/'A17'!D25)+'A5-103'!D25</f>
        <v>1328.8184896016539</v>
      </c>
      <c r="E26" s="10">
        <f>'A5-101'!E25*('A11-1'!E25/'A17'!E25)+'A5-103'!E25</f>
        <v>1172.4493192143759</v>
      </c>
      <c r="F26" s="10">
        <f>'A5-101'!F25*('A11-1'!F25/'A17'!F25)+'A5-103'!F25</f>
        <v>1286.2392179413457</v>
      </c>
      <c r="G26" s="10">
        <f>'A5-101'!G25*('A11-1'!G25/'A17'!G25)+'A5-103'!G25</f>
        <v>995.16703111452557</v>
      </c>
      <c r="H26" s="10">
        <f>'A5-101'!H25*('A11-1'!H25/'A17'!H25)+'A5-103'!H25</f>
        <v>1016.4242907063062</v>
      </c>
      <c r="I26" s="10">
        <f>'A5-101'!I25*('A11-1'!I25/'A17'!I25)+'A5-103'!I25</f>
        <v>1133.1013811511948</v>
      </c>
      <c r="J26" s="10">
        <f>'A5-101'!J25*('A11-1'!J25/'A17'!J25)+'A5-103'!J25</f>
        <v>1073.8354122466897</v>
      </c>
      <c r="K26" s="10">
        <f>'A5-101'!K25*('A11-1'!K25/'A17'!K25)+'A5-103'!K25</f>
        <v>1117.8016920473772</v>
      </c>
      <c r="L26" s="10">
        <f>'A5-101'!L25*('A11-1'!L25/'A17'!L25)+'A5-103'!L25</f>
        <v>1171.7775434893902</v>
      </c>
      <c r="M26" s="10">
        <f>'A5-101'!M25*('A11-1'!M25/'A17'!M25)+'A5-103'!M25</f>
        <v>1241.5865059990651</v>
      </c>
      <c r="N26" s="10">
        <f>'A5-101'!N25*('A11-1'!N25/'A17'!N25)+'A5-103'!N25</f>
        <v>1260.7192986015955</v>
      </c>
      <c r="O26" s="10">
        <f>'A5-101'!O25*('A11-1'!O25/'A17'!O25)+'A5-103'!O25</f>
        <v>1326.6844523337161</v>
      </c>
    </row>
    <row r="27" spans="1:15" ht="12.75" customHeight="1">
      <c r="A27" s="6">
        <v>2003</v>
      </c>
      <c r="B27" s="10">
        <f>'A5-101'!B26*('A11-1'!B26/'A17'!B26)+'A5-103'!B26</f>
        <v>1288.9222941509547</v>
      </c>
      <c r="C27" s="10">
        <f>'A5-101'!C26*('A11-1'!C26/'A17'!C26)+'A5-103'!C26</f>
        <v>1022.4091730437177</v>
      </c>
      <c r="D27" s="10">
        <f>'A5-101'!D26*('A11-1'!D26/'A17'!D26)+'A5-103'!D26</f>
        <v>1331.1084637512913</v>
      </c>
      <c r="E27" s="10">
        <f>'A5-101'!E26*('A11-1'!E26/'A17'!E26)+'A5-103'!E26</f>
        <v>1169.3599881257387</v>
      </c>
      <c r="F27" s="10">
        <f>'A5-101'!F26*('A11-1'!F26/'A17'!F26)+'A5-103'!F26</f>
        <v>1273.2428940568475</v>
      </c>
      <c r="G27" s="10">
        <f>'A5-101'!G26*('A11-1'!G26/'A17'!G26)+'A5-103'!G26</f>
        <v>1016.8135237333022</v>
      </c>
      <c r="H27" s="10">
        <f>'A5-101'!H26*('A11-1'!H26/'A17'!H26)+'A5-103'!H26</f>
        <v>1011.4681523456655</v>
      </c>
      <c r="I27" s="10">
        <f>'A5-101'!I26*('A11-1'!I26/'A17'!I26)+'A5-103'!I26</f>
        <v>1128.5455558360773</v>
      </c>
      <c r="J27" s="10">
        <f>'A5-101'!J26*('A11-1'!J26/'A17'!J26)+'A5-103'!J26</f>
        <v>1058.2311462565822</v>
      </c>
      <c r="K27" s="10">
        <f>'A5-101'!K26*('A11-1'!K26/'A17'!K26)+'A5-103'!K26</f>
        <v>1094.0023489932885</v>
      </c>
      <c r="L27" s="10">
        <f>'A5-101'!L26*('A11-1'!L26/'A17'!L26)+'A5-103'!L26</f>
        <v>1190.125305482019</v>
      </c>
      <c r="M27" s="10">
        <f>'A5-101'!M26*('A11-1'!M26/'A17'!M26)+'A5-103'!M26</f>
        <v>1225.7997179804652</v>
      </c>
      <c r="N27" s="10">
        <f>'A5-101'!N26*('A11-1'!N26/'A17'!N26)+'A5-103'!N26</f>
        <v>1253.9626146969488</v>
      </c>
      <c r="O27" s="10">
        <f>'A5-101'!O26*('A11-1'!O26/'A17'!O26)+'A5-103'!O26</f>
        <v>1317.5278050654956</v>
      </c>
    </row>
    <row r="28" spans="1:15" ht="12.75" customHeight="1">
      <c r="A28" s="6">
        <v>2004</v>
      </c>
      <c r="B28" s="10">
        <f>'A5-101'!B27*('A11-1'!B27/'A17'!B27)+'A5-103'!B27</f>
        <v>1287.2510026527518</v>
      </c>
      <c r="C28" s="10">
        <f>'A5-101'!C27*('A11-1'!C27/'A17'!C27)+'A5-103'!C27</f>
        <v>1033.264077412739</v>
      </c>
      <c r="D28" s="10">
        <f>'A5-101'!D27*('A11-1'!D27/'A17'!D27)+'A5-103'!D27</f>
        <v>1345.472367506803</v>
      </c>
      <c r="E28" s="10">
        <f>'A5-101'!E27*('A11-1'!E27/'A17'!E27)+'A5-103'!E27</f>
        <v>1180.6493569039098</v>
      </c>
      <c r="F28" s="10">
        <f>'A5-101'!F27*('A11-1'!F27/'A17'!F27)+'A5-103'!F27</f>
        <v>1270.5872742906276</v>
      </c>
      <c r="G28" s="10">
        <f>'A5-101'!G27*('A11-1'!G27/'A17'!G27)+'A5-103'!G27</f>
        <v>1036.5162101667786</v>
      </c>
      <c r="H28" s="10">
        <f>'A5-101'!H27*('A11-1'!H27/'A17'!H27)+'A5-103'!H27</f>
        <v>1026.0509384356972</v>
      </c>
      <c r="I28" s="10">
        <f>'A5-101'!I27*('A11-1'!I27/'A17'!I27)+'A5-103'!I27</f>
        <v>1136.6544146024276</v>
      </c>
      <c r="J28" s="10">
        <f>'A5-101'!J27*('A11-1'!J27/'A17'!J27)+'A5-103'!J27</f>
        <v>1077.6046619453257</v>
      </c>
      <c r="K28" s="10">
        <f>'A5-101'!K27*('A11-1'!K27/'A17'!K27)+'A5-103'!K27</f>
        <v>1104.3135167503908</v>
      </c>
      <c r="L28" s="10">
        <f>'A5-101'!L27*('A11-1'!L27/'A17'!L27)+'A5-103'!L27</f>
        <v>1196.5273869880973</v>
      </c>
      <c r="M28" s="10">
        <f>'A5-101'!M27*('A11-1'!M27/'A17'!M27)+'A5-103'!M27</f>
        <v>1240.163720215219</v>
      </c>
      <c r="N28" s="10">
        <f>'A5-101'!N27*('A11-1'!N27/'A17'!N27)+'A5-103'!N27</f>
        <v>1252.9078210536234</v>
      </c>
      <c r="O28" s="10">
        <f>'A5-101'!O27*('A11-1'!O27/'A17'!O27)+'A5-103'!O27</f>
        <v>1309.5592859818462</v>
      </c>
    </row>
    <row r="29" spans="1:15" ht="12.75" customHeight="1">
      <c r="A29" s="6">
        <v>2005</v>
      </c>
      <c r="B29" s="10">
        <f>'A5-101'!B28*('A11-1'!B28/'A17'!B28)+'A5-103'!B28</f>
        <v>1300.6199111720457</v>
      </c>
      <c r="C29" s="10">
        <f>'A5-101'!C28*('A11-1'!C28/'A17'!C28)+'A5-103'!C28</f>
        <v>1044.1089242286482</v>
      </c>
      <c r="D29" s="10">
        <f>'A5-101'!D28*('A11-1'!D28/'A17'!D28)+'A5-103'!D28</f>
        <v>1328.0589718609533</v>
      </c>
      <c r="E29" s="10">
        <f>'A5-101'!E28*('A11-1'!E28/'A17'!E28)+'A5-103'!E28</f>
        <v>1170.1172561007943</v>
      </c>
      <c r="F29" s="10">
        <f>'A5-101'!F28*('A11-1'!F28/'A17'!F28)+'A5-103'!F28</f>
        <v>1269.2337810803087</v>
      </c>
      <c r="G29" s="10">
        <f>'A5-101'!G28*('A11-1'!G28/'A17'!G28)+'A5-103'!G28</f>
        <v>1032.1906135879797</v>
      </c>
      <c r="H29" s="10">
        <f>'A5-101'!H28*('A11-1'!H28/'A17'!H28)+'A5-103'!H28</f>
        <v>1037.0641404705329</v>
      </c>
      <c r="I29" s="10">
        <f>'A5-101'!I28*('A11-1'!I28/'A17'!I28)+'A5-103'!I28</f>
        <v>1130.2108101226545</v>
      </c>
      <c r="J29" s="10">
        <f>'A5-101'!J28*('A11-1'!J28/'A17'!J28)+'A5-103'!J28</f>
        <v>1075.3339931176624</v>
      </c>
      <c r="K29" s="10">
        <f>'A5-101'!K28*('A11-1'!K28/'A17'!K28)+'A5-103'!K28</f>
        <v>1102.8871223353431</v>
      </c>
      <c r="L29" s="10">
        <f>'A5-101'!L28*('A11-1'!L28/'A17'!L28)+'A5-103'!L28</f>
        <v>1203.2798962621539</v>
      </c>
      <c r="M29" s="10">
        <f>'A5-101'!M28*('A11-1'!M28/'A17'!M28)+'A5-103'!M28</f>
        <v>1260.0780839338699</v>
      </c>
      <c r="N29" s="10">
        <f>'A5-101'!N28*('A11-1'!N28/'A17'!N28)+'A5-103'!N28</f>
        <v>1251.7794315201998</v>
      </c>
      <c r="O29" s="10">
        <f>'A5-101'!O28*('A11-1'!O28/'A17'!O28)+'A5-103'!O28</f>
        <v>1306.4322367074403</v>
      </c>
    </row>
    <row r="30" spans="1:15" ht="12.75" customHeight="1">
      <c r="A30" s="6">
        <v>2006</v>
      </c>
      <c r="B30" s="10">
        <f>'A5-101'!B29*('A11-1'!B29/'A17'!B29)+'A5-103'!B29</f>
        <v>1300.570535713752</v>
      </c>
      <c r="C30" s="10">
        <f>'A5-101'!C29*('A11-1'!C29/'A17'!C29)+'A5-103'!C29</f>
        <v>1047.3189367544219</v>
      </c>
      <c r="D30" s="10">
        <f>'A5-101'!D29*('A11-1'!D29/'A17'!D29)+'A5-103'!D29</f>
        <v>1325.7274447150157</v>
      </c>
      <c r="E30" s="10">
        <f>'A5-101'!E29*('A11-1'!E29/'A17'!E29)+'A5-103'!E29</f>
        <v>1183.4355226601476</v>
      </c>
      <c r="F30" s="10">
        <f>'A5-101'!F29*('A11-1'!F29/'A17'!F29)+'A5-103'!F29</f>
        <v>1276.3877958368978</v>
      </c>
      <c r="G30" s="10">
        <f>'A5-101'!G29*('A11-1'!G29/'A17'!G29)+'A5-103'!G29</f>
        <v>1014.9765436247301</v>
      </c>
      <c r="H30" s="10">
        <f>'A5-101'!H29*('A11-1'!H29/'A17'!H29)+'A5-103'!H29</f>
        <v>1064.4769222355901</v>
      </c>
      <c r="I30" s="10">
        <f>'A5-101'!I29*('A11-1'!I29/'A17'!I29)+'A5-103'!I29</f>
        <v>1135.5871723389846</v>
      </c>
      <c r="J30" s="10">
        <f>'A5-101'!J29*('A11-1'!J29/'A17'!J29)+'A5-103'!J29</f>
        <v>1076.6732274537194</v>
      </c>
      <c r="K30" s="10">
        <f>'A5-101'!K29*('A11-1'!K29/'A17'!K29)+'A5-103'!K29</f>
        <v>1110.1902280130294</v>
      </c>
      <c r="L30" s="10">
        <f>'A5-101'!L29*('A11-1'!L29/'A17'!L29)+'A5-103'!L29</f>
        <v>1214.8630098268491</v>
      </c>
      <c r="M30" s="10">
        <f>'A5-101'!M29*('A11-1'!M29/'A17'!M29)+'A5-103'!M29</f>
        <v>1256.8695038559115</v>
      </c>
      <c r="N30" s="10">
        <f>'A5-101'!N29*('A11-1'!N29/'A17'!N29)+'A5-103'!N29</f>
        <v>1256.8563236129041</v>
      </c>
      <c r="O30" s="10">
        <f>'A5-101'!O29*('A11-1'!O29/'A17'!O29)+'A5-103'!O29</f>
        <v>1308.9296364557688</v>
      </c>
    </row>
    <row r="31" spans="1:15" ht="12.75" customHeight="1">
      <c r="A31" s="6">
        <v>2007</v>
      </c>
      <c r="B31" s="10">
        <f>'A5-101'!B30*('A11-1'!B30/'A17'!B30)+'A5-103'!B30</f>
        <v>1299.9772034989769</v>
      </c>
      <c r="C31" s="10">
        <f>'A5-101'!C30*('A11-1'!C30/'A17'!C30)+'A5-103'!C30</f>
        <v>1058.5647282821321</v>
      </c>
      <c r="D31" s="10">
        <f>'A5-101'!D30*('A11-1'!D30/'A17'!D30)+'A5-103'!D30</f>
        <v>1330.2883447990807</v>
      </c>
      <c r="E31" s="10">
        <f>'A5-101'!E30*('A11-1'!E30/'A17'!E30)+'A5-103'!E30</f>
        <v>1158.4304364217237</v>
      </c>
      <c r="F31" s="10">
        <f>'A5-101'!F30*('A11-1'!F30/'A17'!F30)+'A5-103'!F30</f>
        <v>1279.1821540210287</v>
      </c>
      <c r="G31" s="10">
        <f>'A5-101'!G30*('A11-1'!G30/'A17'!G30)+'A5-103'!G30</f>
        <v>1027.3513349512684</v>
      </c>
      <c r="H31" s="10">
        <f>'A5-101'!H30*('A11-1'!H30/'A17'!H30)+'A5-103'!H30</f>
        <v>1072.5226860254083</v>
      </c>
      <c r="I31" s="10">
        <f>'A5-101'!I30*('A11-1'!I30/'A17'!I30)+'A5-103'!I30</f>
        <v>1134.5169437128507</v>
      </c>
      <c r="J31" s="10">
        <f>'A5-101'!J30*('A11-1'!J30/'A17'!J30)+'A5-103'!J30</f>
        <v>1095.6569379420259</v>
      </c>
      <c r="K31" s="10">
        <f>'A5-101'!K30*('A11-1'!K30/'A17'!K30)+'A5-103'!K30</f>
        <v>1124.8588499839384</v>
      </c>
      <c r="L31" s="10">
        <f>'A5-101'!L30*('A11-1'!L30/'A17'!L30)+'A5-103'!L30</f>
        <v>1217.3330678310037</v>
      </c>
      <c r="M31" s="10">
        <f>'A5-101'!M30*('A11-1'!M30/'A17'!M30)+'A5-103'!M30</f>
        <v>1274.7424985434875</v>
      </c>
      <c r="N31" s="10">
        <f>'A5-101'!N30*('A11-1'!N30/'A17'!N30)+'A5-103'!N30</f>
        <v>1257.1320544047917</v>
      </c>
      <c r="O31" s="10">
        <f>'A5-101'!O30*('A11-1'!O30/'A17'!O30)+'A5-103'!O30</f>
        <v>1305.8758390105952</v>
      </c>
    </row>
    <row r="32" spans="1:15" ht="12.75" customHeight="1">
      <c r="A32" s="6">
        <v>2008</v>
      </c>
      <c r="B32" s="10">
        <f>'A5-101'!B31*('A11-1'!B31/'A17'!B31)+'A5-103'!B31</f>
        <v>1309.9846880791165</v>
      </c>
      <c r="C32" s="10">
        <f>'A5-101'!C31*('A11-1'!C31/'A17'!C31)+'A5-103'!C31</f>
        <v>1054.7954689986063</v>
      </c>
      <c r="D32" s="10">
        <f>'A5-101'!D31*('A11-1'!D31/'A17'!D31)+'A5-103'!D31</f>
        <v>1325.4104949969894</v>
      </c>
      <c r="E32" s="10">
        <f>'A5-101'!E31*('A11-1'!E31/'A17'!E31)+'A5-103'!E31</f>
        <v>1164.6019596058666</v>
      </c>
      <c r="F32" s="10">
        <f>'A5-101'!F31*('A11-1'!F31/'A17'!F31)+'A5-103'!F31</f>
        <v>1282.9247950240317</v>
      </c>
      <c r="G32" s="10">
        <f>'A5-101'!G31*('A11-1'!G31/'A17'!G31)+'A5-103'!G31</f>
        <v>1034.328826016261</v>
      </c>
      <c r="H32" s="10">
        <f>'A5-101'!H31*('A11-1'!H31/'A17'!H31)+'A5-103'!H31</f>
        <v>1072.3701579247331</v>
      </c>
      <c r="I32" s="10">
        <f>'A5-101'!I31*('A11-1'!I31/'A17'!I31)+'A5-103'!I31</f>
        <v>1136.8820415406503</v>
      </c>
      <c r="J32" s="10">
        <f>'A5-101'!J31*('A11-1'!J31/'A17'!J31)+'A5-103'!J31</f>
        <v>1111.5434980899313</v>
      </c>
      <c r="K32" s="10">
        <f>'A5-101'!K31*('A11-1'!K31/'A17'!K31)+'A5-103'!K31</f>
        <v>1147.4403292181069</v>
      </c>
      <c r="L32" s="10">
        <f>'A5-101'!L31*('A11-1'!L31/'A17'!L31)+'A5-103'!L31</f>
        <v>1239.9591196793517</v>
      </c>
      <c r="M32" s="10">
        <f>'A5-101'!M31*('A11-1'!M31/'A17'!M31)+'A5-103'!M31</f>
        <v>1282.127498843128</v>
      </c>
      <c r="N32" s="10">
        <f>'A5-101'!N31*('A11-1'!N31/'A17'!N31)+'A5-103'!N31</f>
        <v>1250.456094895442</v>
      </c>
      <c r="O32" s="10">
        <f>'A5-101'!O31*('A11-1'!O31/'A17'!O31)+'A5-103'!O31</f>
        <v>1297.1210758821776</v>
      </c>
    </row>
    <row r="33" spans="1:15" ht="12.75" customHeight="1">
      <c r="A33" s="6">
        <v>2009</v>
      </c>
      <c r="B33" s="10">
        <f>'A5-101'!B32*('A11-1'!B32/'A17'!B32)+'A5-103'!B32</f>
        <v>1286.4398226464114</v>
      </c>
      <c r="C33" s="10">
        <f>'A5-101'!C32*('A11-1'!C32/'A17'!C32)+'A5-103'!C32</f>
        <v>1040.1621360421072</v>
      </c>
      <c r="D33" s="10">
        <f>'A5-101'!D32*('A11-1'!D32/'A17'!D32)+'A5-103'!D32</f>
        <v>1292.8229600504922</v>
      </c>
      <c r="E33" s="10">
        <f>'A5-101'!E32*('A11-1'!E32/'A17'!E32)+'A5-103'!E32</f>
        <v>1155.9235604402186</v>
      </c>
      <c r="F33" s="10">
        <f>'A5-101'!F32*('A11-1'!F32/'A17'!F32)+'A5-103'!F32</f>
        <v>1239.1958850056371</v>
      </c>
      <c r="G33" s="10">
        <f>'A5-101'!G32*('A11-1'!G32/'A17'!G32)+'A5-103'!G32</f>
        <v>1028.7905096813645</v>
      </c>
      <c r="H33" s="10">
        <f>'A5-101'!H32*('A11-1'!H32/'A17'!H32)+'A5-103'!H32</f>
        <v>1043.9550671866625</v>
      </c>
      <c r="I33" s="10">
        <f>'A5-101'!I32*('A11-1'!I32/'A17'!I32)+'A5-103'!I32</f>
        <v>1105.7540005656592</v>
      </c>
      <c r="J33" s="10">
        <f>'A5-101'!J32*('A11-1'!J32/'A17'!J32)+'A5-103'!J32</f>
        <v>1106.8947448975</v>
      </c>
      <c r="K33" s="10">
        <f>'A5-101'!K32*('A11-1'!K32/'A17'!K32)+'A5-103'!K32</f>
        <v>1110.9584062499998</v>
      </c>
      <c r="L33" s="10">
        <f>'A5-101'!L32*('A11-1'!L32/'A17'!L32)+'A5-103'!L32</f>
        <v>1251.4936561073112</v>
      </c>
      <c r="M33" s="10">
        <f>'A5-101'!M32*('A11-1'!M32/'A17'!M32)+'A5-103'!M32</f>
        <v>1268.6526172202409</v>
      </c>
      <c r="N33" s="10">
        <f>'A5-101'!N32*('A11-1'!N32/'A17'!N32)+'A5-103'!N32</f>
        <v>1241.3656168281689</v>
      </c>
      <c r="O33" s="10">
        <f>'A5-101'!O32*('A11-1'!O32/'A17'!O32)+'A5-103'!O32</f>
        <v>1265.7676908951146</v>
      </c>
    </row>
    <row r="34" spans="1:15" ht="12.75" customHeight="1">
      <c r="A34" s="6">
        <v>2010</v>
      </c>
      <c r="B34" s="10">
        <f>'A5-101'!B33*('A11-1'!B33/'A17'!B33)+'A5-103'!B33</f>
        <v>1288.5628621237433</v>
      </c>
      <c r="C34" s="10">
        <f>'A5-101'!C33*('A11-1'!C33/'A17'!C33)+'A5-103'!C33</f>
        <v>1052.3365058607212</v>
      </c>
      <c r="D34" s="10">
        <f>'A5-101'!D33*('A11-1'!D33/'A17'!D33)+'A5-103'!D33</f>
        <v>1290.4300936419536</v>
      </c>
      <c r="E34" s="10">
        <f>'A5-101'!E33*('A11-1'!E33/'A17'!E33)+'A5-103'!E33</f>
        <v>1135.6692560888066</v>
      </c>
      <c r="F34" s="10">
        <f>'A5-101'!F33*('A11-1'!F33/'A17'!F33)+'A5-103'!F33</f>
        <v>1247.0061971830985</v>
      </c>
      <c r="G34" s="10">
        <f>'A5-101'!G33*('A11-1'!G33/'A17'!G33)+'A5-103'!G33</f>
        <v>1032.8979946114348</v>
      </c>
      <c r="H34" s="10">
        <f>'A5-101'!H33*('A11-1'!H33/'A17'!H33)+'A5-103'!H33</f>
        <v>1060.2031464509666</v>
      </c>
      <c r="I34" s="10">
        <f>'A5-101'!I33*('A11-1'!I33/'A17'!I33)+'A5-103'!I33</f>
        <v>1101.9851381517508</v>
      </c>
      <c r="J34" s="10">
        <f>'A5-101'!J33*('A11-1'!J33/'A17'!J33)+'A5-103'!J33</f>
        <v>1099.4162746435884</v>
      </c>
      <c r="K34" s="10">
        <f>'A5-101'!K33*('A11-1'!K33/'A17'!K33)+'A5-103'!K33</f>
        <v>1106.995983935743</v>
      </c>
      <c r="L34" s="10">
        <f>'A5-101'!L33*('A11-1'!L33/'A17'!L33)+'A5-103'!L33</f>
        <v>1251.8077793287498</v>
      </c>
      <c r="M34" s="10">
        <f>'A5-101'!M33*('A11-1'!M33/'A17'!M33)+'A5-103'!M33</f>
        <v>1291.6095727783327</v>
      </c>
      <c r="N34" s="10">
        <f>'A5-101'!N33*('A11-1'!N33/'A17'!N33)+'A5-103'!N33</f>
        <v>1236.7853287952464</v>
      </c>
      <c r="O34" s="10">
        <f>'A5-101'!O33*('A11-1'!O33/'A17'!O33)+'A5-103'!O33</f>
        <v>1259.3308222413664</v>
      </c>
    </row>
    <row r="35" spans="1:15" ht="12.75" customHeight="1">
      <c r="A35" s="6">
        <v>2011</v>
      </c>
      <c r="B35" s="10">
        <f>'A5-101'!B34*('A11-1'!B34/'A17'!B34)+'A5-103'!B34</f>
        <v>1297.4776252138204</v>
      </c>
      <c r="C35" s="10">
        <f>'A5-101'!C34*('A11-1'!C34/'A17'!C34)+'A5-103'!C34</f>
        <v>1041.9707371585528</v>
      </c>
      <c r="D35" s="10">
        <f>'A5-101'!D34*('A11-1'!D34/'A17'!D34)+'A5-103'!D34</f>
        <v>1286.975879704594</v>
      </c>
      <c r="E35" s="10">
        <f>'A5-101'!E34*('A11-1'!E34/'A17'!E34)+'A5-103'!E34</f>
        <v>1148.294579769725</v>
      </c>
      <c r="F35" s="10">
        <f>'A5-101'!F34*('A11-1'!F34/'A17'!F34)+'A5-103'!F34</f>
        <v>1247.9084745762714</v>
      </c>
      <c r="G35" s="10">
        <f>'A5-101'!G34*('A11-1'!G34/'A17'!G34)+'A5-103'!G34</f>
        <v>1033.2941189031865</v>
      </c>
      <c r="H35" s="10">
        <f>'A5-101'!H34*('A11-1'!H34/'A17'!H34)+'A5-103'!H34</f>
        <v>1071.6667553545296</v>
      </c>
      <c r="I35" s="10">
        <f>'A5-101'!I34*('A11-1'!I34/'A17'!I34)+'A5-103'!I34</f>
        <v>1100.2102750460465</v>
      </c>
      <c r="J35" s="10">
        <f>'A5-101'!J34*('A11-1'!J34/'A17'!J34)+'A5-103'!J34</f>
        <v>1100.3784259492077</v>
      </c>
      <c r="K35" s="10">
        <f>'A5-101'!K34*('A11-1'!K34/'A17'!K34)+'A5-103'!K34</f>
        <v>1107.946106870229</v>
      </c>
      <c r="L35" s="10">
        <f>'A5-101'!L34*('A11-1'!L34/'A17'!L34)+'A5-103'!L34</f>
        <v>1263.1906943572412</v>
      </c>
      <c r="M35" s="10">
        <f>'A5-101'!M34*('A11-1'!M34/'A17'!M34)+'A5-103'!M34</f>
        <v>1303.9769693797434</v>
      </c>
      <c r="N35" s="10">
        <f>'A5-101'!N34*('A11-1'!N34/'A17'!N34)+'A5-103'!N34</f>
        <v>1218.162901058316</v>
      </c>
      <c r="O35" s="10">
        <f>'A5-101'!O34*('A11-1'!O34/'A17'!O34)+'A5-103'!O34</f>
        <v>1250.8622176583522</v>
      </c>
    </row>
    <row r="36" spans="1:15" ht="12.75" customHeight="1">
      <c r="A36" s="6">
        <v>2012</v>
      </c>
      <c r="B36" s="10">
        <f>'A5-101'!B35*('A11-1'!B35/'A17'!B35)+'A5-103'!B35</f>
        <v>1278.3259887474608</v>
      </c>
      <c r="C36" s="10">
        <f>'A5-101'!C35*('A11-1'!C35/'A17'!C35)+'A5-103'!C35</f>
        <v>1045.3936783239963</v>
      </c>
      <c r="D36" s="10">
        <f>'A5-101'!D35*('A11-1'!D35/'A17'!D35)+'A5-103'!D35</f>
        <v>1297.4974421786922</v>
      </c>
      <c r="E36" s="10">
        <f>'A5-101'!E35*('A11-1'!E35/'A17'!E35)+'A5-103'!E35</f>
        <v>1130.19520659825</v>
      </c>
      <c r="F36" s="10">
        <f>'A5-101'!F35*('A11-1'!F35/'A17'!F35)+'A5-103'!F35</f>
        <v>1243.2340425531913</v>
      </c>
      <c r="G36" s="10">
        <f>'A5-101'!G35*('A11-1'!G35/'A17'!G35)+'A5-103'!G35</f>
        <v>1037.2908369278955</v>
      </c>
      <c r="H36" s="10">
        <f>'A5-101'!H35*('A11-1'!H35/'A17'!H35)+'A5-103'!H35</f>
        <v>1055.5302527541287</v>
      </c>
      <c r="I36" s="10">
        <f>'A5-101'!I35*('A11-1'!I35/'A17'!I35)+'A5-103'!I35</f>
        <v>1101.0467476589795</v>
      </c>
      <c r="J36" s="10">
        <f>'A5-101'!J35*('A11-1'!J35/'A17'!J35)+'A5-103'!J35</f>
        <v>1119.7460910311515</v>
      </c>
      <c r="K36" s="10">
        <f>'A5-101'!K35*('A11-1'!K35/'A17'!K35)+'A5-103'!K35</f>
        <v>1112.9046469523234</v>
      </c>
      <c r="L36" s="10">
        <f>'A5-101'!L35*('A11-1'!L35/'A17'!L35)+'A5-103'!L35</f>
        <v>1259.2335328206232</v>
      </c>
      <c r="M36" s="10">
        <f>'A5-101'!M35*('A11-1'!M35/'A17'!M35)+'A5-103'!M35</f>
        <v>1298.3849349120167</v>
      </c>
      <c r="N36" s="10">
        <f>'A5-101'!N35*('A11-1'!N35/'A17'!N35)+'A5-103'!N35</f>
        <v>1248.3064694675168</v>
      </c>
      <c r="O36" s="10">
        <f>'A5-101'!O35*('A11-1'!O35/'A17'!O35)+'A5-103'!O35</f>
        <v>1255.4538539626258</v>
      </c>
    </row>
    <row r="37" spans="1:15" ht="12.75" customHeight="1">
      <c r="A37" s="6">
        <v>2013</v>
      </c>
      <c r="B37" s="10">
        <f>'A5-101'!B36*('A11-1'!B36/'A17'!B36)+'A5-103'!B36</f>
        <v>1266.6543562011884</v>
      </c>
      <c r="C37" s="10">
        <f>'A5-101'!C36*('A11-1'!C36/'A17'!C36)+'A5-103'!C36</f>
        <v>1057.809289192764</v>
      </c>
      <c r="D37" s="10">
        <f>'A5-101'!D36*('A11-1'!D36/'A17'!D36)+'A5-103'!D36</f>
        <v>1302.1604417391452</v>
      </c>
      <c r="E37" s="10">
        <f>'A5-101'!E36*('A11-1'!E36/'A17'!E36)+'A5-103'!E36</f>
        <v>1119.1994228377494</v>
      </c>
      <c r="F37" s="10">
        <f>'A5-101'!F36*('A11-1'!F36/'A17'!F36)+'A5-103'!F36</f>
        <v>1228.5031356898519</v>
      </c>
      <c r="G37" s="10">
        <f>'A5-101'!G36*('A11-1'!G36/'A17'!G36)+'A5-103'!G36</f>
        <v>1028.6694497358658</v>
      </c>
      <c r="H37" s="10">
        <f>'A5-101'!H36*('A11-1'!H36/'A17'!H36)+'A5-103'!H36</f>
        <v>1052.141708295489</v>
      </c>
      <c r="I37" s="10">
        <f>'A5-101'!I36*('A11-1'!I36/'A17'!I36)+'A5-103'!I36</f>
        <v>1097.9035141490713</v>
      </c>
      <c r="J37" s="10">
        <f>'A5-101'!J36*('A11-1'!J36/'A17'!J36)+'A5-103'!J36</f>
        <v>1126.4782085248796</v>
      </c>
      <c r="K37" s="10">
        <f>'A5-101'!K36*('A11-1'!K36/'A17'!K36)+'A5-103'!K36</f>
        <v>1102.3937969942453</v>
      </c>
      <c r="L37" s="10">
        <f>'A5-101'!L36*('A11-1'!L36/'A17'!L36)+'A5-103'!L36</f>
        <v>1255.7519031821994</v>
      </c>
      <c r="M37" s="10">
        <f>'A5-101'!M36*('A11-1'!M36/'A17'!M36)+'A5-103'!M36</f>
        <v>1303.3621259983106</v>
      </c>
      <c r="N37" s="10">
        <f>'A5-101'!N36*('A11-1'!N36/'A17'!N36)+'A5-103'!N36</f>
        <v>1265.5881383044632</v>
      </c>
      <c r="O37" s="10">
        <f>'A5-101'!O36*('A11-1'!O36/'A17'!O36)+'A5-103'!O36</f>
        <v>1249.9072545906345</v>
      </c>
    </row>
    <row r="38" spans="1:15" ht="12.75" customHeight="1">
      <c r="A38" s="6">
        <v>2014</v>
      </c>
      <c r="B38" s="10">
        <f>'A5-101'!B37*('A11-1'!B37/'A17'!B37)+'A5-103'!B37</f>
        <v>1266.5606475056002</v>
      </c>
      <c r="C38" s="10">
        <f>'A5-101'!C37*('A11-1'!C37/'A17'!C37)+'A5-103'!C37</f>
        <v>1061.6521949472467</v>
      </c>
      <c r="D38" s="10">
        <f>'A5-101'!D37*('A11-1'!D37/'A17'!D37)+'A5-103'!D37</f>
        <v>1294.0237648068785</v>
      </c>
      <c r="E38" s="10">
        <f>'A5-101'!E37*('A11-1'!E37/'A17'!E37)+'A5-103'!E37</f>
        <v>1119.9889090480331</v>
      </c>
      <c r="F38" s="10">
        <f>'A5-101'!F37*('A11-1'!F37/'A17'!F37)+'A5-103'!F37</f>
        <v>1244.1374856486798</v>
      </c>
      <c r="G38" s="10">
        <f>'A5-101'!G37*('A11-1'!G37/'A17'!G37)+'A5-103'!G37</f>
        <v>1027.5985841819456</v>
      </c>
      <c r="H38" s="10">
        <f>'A5-101'!H37*('A11-1'!H37/'A17'!H37)+'A5-103'!H37</f>
        <v>1060.4608646403626</v>
      </c>
      <c r="I38" s="10">
        <f>'A5-101'!I37*('A11-1'!I37/'A17'!I37)+'A5-103'!I37</f>
        <v>1108.7059894284939</v>
      </c>
      <c r="J38" s="10">
        <f>'A5-101'!J37*('A11-1'!J37/'A17'!J37)+'A5-103'!J37</f>
        <v>1117.1676360123361</v>
      </c>
      <c r="K38" s="10">
        <f>'A5-101'!K37*('A11-1'!K37/'A17'!K37)+'A5-103'!K37</f>
        <v>1115.2709704353781</v>
      </c>
      <c r="L38" s="10">
        <f>'A5-101'!L37*('A11-1'!L37/'A17'!L37)+'A5-103'!L37</f>
        <v>1246.8430181808963</v>
      </c>
      <c r="M38" s="10">
        <f>'A5-101'!M37*('A11-1'!M37/'A17'!M37)+'A5-103'!M37</f>
        <v>1313.0318810122214</v>
      </c>
      <c r="N38" s="10">
        <f>'A5-101'!N37*('A11-1'!N37/'A17'!N37)+'A5-103'!N37</f>
        <v>1278.8446748922374</v>
      </c>
      <c r="O38" s="10">
        <f>'A5-101'!O37*('A11-1'!O37/'A17'!O37)+'A5-103'!O37</f>
        <v>1247.9267383579638</v>
      </c>
    </row>
    <row r="40" spans="1:15" ht="12.75" customHeight="1">
      <c r="A40" s="6" t="s">
        <v>21</v>
      </c>
    </row>
    <row r="41" spans="1:15" ht="12.75" customHeight="1">
      <c r="A41" s="6" t="s">
        <v>175</v>
      </c>
    </row>
    <row r="42" spans="1:15" ht="12.75" customHeight="1">
      <c r="A42" s="6" t="s">
        <v>176</v>
      </c>
    </row>
    <row r="43" spans="1:15" ht="12.75" customHeight="1">
      <c r="A43" s="6" t="s">
        <v>20</v>
      </c>
    </row>
    <row r="44" spans="1:15" ht="12.75" customHeight="1">
      <c r="A44" s="6" t="s">
        <v>527</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honeticPr fontId="0" type="noConversion"/>
  <pageMargins left="0.75" right="0.75" top="1" bottom="1" header="0.5" footer="0.5"/>
  <pageSetup scale="83" orientation="landscape" r:id="rId1"/>
  <headerFooter alignWithMargins="0"/>
</worksheet>
</file>

<file path=xl/worksheets/sheet28.xml><?xml version="1.0" encoding="utf-8"?>
<worksheet xmlns="http://schemas.openxmlformats.org/spreadsheetml/2006/main" xmlns:r="http://schemas.openxmlformats.org/officeDocument/2006/relationships">
  <sheetPr codeName="Sheet28">
    <pageSetUpPr fitToPage="1"/>
  </sheetPr>
  <dimension ref="A1:O6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H13" sqref="H13"/>
    </sheetView>
  </sheetViews>
  <sheetFormatPr defaultColWidth="3.85546875" defaultRowHeight="12.75" customHeight="1"/>
  <cols>
    <col min="1" max="1" width="5" style="6" customWidth="1"/>
    <col min="2" max="2" width="8.7109375" style="15" customWidth="1"/>
    <col min="3" max="8" width="7.85546875" style="15" customWidth="1"/>
    <col min="9" max="9" width="8" style="15" customWidth="1"/>
    <col min="10" max="10" width="10.42578125" style="15" customWidth="1"/>
    <col min="11" max="13" width="7.85546875" style="15" customWidth="1"/>
    <col min="14" max="14" width="8.7109375" style="15" customWidth="1"/>
    <col min="15" max="15" width="7.85546875" style="15" customWidth="1"/>
    <col min="16" max="16" width="3.85546875" style="8"/>
    <col min="17" max="31" width="7.28515625" style="8" customWidth="1"/>
    <col min="32" max="32" width="3.85546875" style="8"/>
    <col min="33" max="47" width="6.140625" style="8" customWidth="1"/>
    <col min="48" max="16384" width="3.85546875" style="8"/>
  </cols>
  <sheetData>
    <row r="1" spans="1:15" ht="12.75" customHeight="1">
      <c r="A1" s="6" t="s">
        <v>541</v>
      </c>
    </row>
    <row r="2" spans="1:15" ht="28.9" customHeight="1">
      <c r="A2" s="6" t="s">
        <v>225</v>
      </c>
      <c r="B2" s="15" t="s">
        <v>226</v>
      </c>
      <c r="C2" s="15" t="s">
        <v>227</v>
      </c>
      <c r="D2" s="15" t="s">
        <v>228</v>
      </c>
      <c r="E2" s="15" t="s">
        <v>229</v>
      </c>
      <c r="F2" s="15" t="s">
        <v>230</v>
      </c>
      <c r="G2" s="15" t="s">
        <v>231</v>
      </c>
      <c r="H2" s="15" t="s">
        <v>232</v>
      </c>
      <c r="I2" s="15" t="s">
        <v>233</v>
      </c>
      <c r="J2" s="15" t="s">
        <v>234</v>
      </c>
      <c r="K2" s="15" t="s">
        <v>235</v>
      </c>
      <c r="L2" s="15" t="s">
        <v>236</v>
      </c>
      <c r="M2" s="15" t="s">
        <v>237</v>
      </c>
      <c r="N2" s="15" t="s">
        <v>238</v>
      </c>
      <c r="O2" s="15" t="s">
        <v>239</v>
      </c>
    </row>
    <row r="3" spans="1:15" ht="12.75" customHeight="1">
      <c r="A3" s="6">
        <v>1980</v>
      </c>
      <c r="B3" s="53">
        <f t="shared" ref="B3:B11" si="0">B4*B44/B45</f>
        <v>30.408393392987563</v>
      </c>
      <c r="C3" s="15">
        <v>45.77</v>
      </c>
      <c r="D3" s="15">
        <v>36.979999999999997</v>
      </c>
      <c r="E3" s="15">
        <v>48.16</v>
      </c>
      <c r="F3" s="15">
        <v>43.55</v>
      </c>
      <c r="G3" s="15">
        <v>45.69</v>
      </c>
      <c r="H3" s="53">
        <f t="shared" ref="H3:H13" si="1">H4*H44/H45</f>
        <v>43.327234019266399</v>
      </c>
      <c r="I3" s="15">
        <v>33.15</v>
      </c>
      <c r="J3" s="15">
        <v>49.24</v>
      </c>
      <c r="K3" s="15">
        <v>50.89</v>
      </c>
      <c r="L3" s="15">
        <v>28.88</v>
      </c>
      <c r="M3" s="15">
        <v>52.15</v>
      </c>
      <c r="N3" s="15">
        <v>40.729999999999997</v>
      </c>
      <c r="O3" s="15">
        <v>30.92</v>
      </c>
    </row>
    <row r="4" spans="1:15" ht="12.75" customHeight="1">
      <c r="A4" s="6">
        <v>1981</v>
      </c>
      <c r="B4" s="53">
        <f t="shared" si="0"/>
        <v>30.178784085185161</v>
      </c>
      <c r="C4" s="15">
        <v>46.38</v>
      </c>
      <c r="D4" s="15">
        <v>39.090000000000003</v>
      </c>
      <c r="E4" s="15">
        <v>48.29</v>
      </c>
      <c r="F4" s="15">
        <v>45.93</v>
      </c>
      <c r="G4" s="15">
        <v>46.22</v>
      </c>
      <c r="H4" s="53">
        <f t="shared" si="1"/>
        <v>43.319172527777425</v>
      </c>
      <c r="I4" s="15">
        <v>33.01</v>
      </c>
      <c r="J4" s="15">
        <v>49.92</v>
      </c>
      <c r="K4" s="15">
        <v>50.25</v>
      </c>
      <c r="L4" s="15">
        <v>30.36</v>
      </c>
      <c r="M4" s="15">
        <v>53.37</v>
      </c>
      <c r="N4" s="15">
        <v>42.36</v>
      </c>
      <c r="O4" s="15">
        <v>31.64</v>
      </c>
    </row>
    <row r="5" spans="1:15" ht="12.75" customHeight="1">
      <c r="A5" s="6">
        <v>1982</v>
      </c>
      <c r="B5" s="53">
        <f t="shared" si="0"/>
        <v>31.109033473892584</v>
      </c>
      <c r="C5" s="15">
        <v>47.67</v>
      </c>
      <c r="D5" s="15">
        <v>39.65</v>
      </c>
      <c r="E5" s="15">
        <v>47.48</v>
      </c>
      <c r="F5" s="15">
        <v>45.6</v>
      </c>
      <c r="G5" s="15">
        <v>47.39</v>
      </c>
      <c r="H5" s="53">
        <f t="shared" si="1"/>
        <v>43.921925042799295</v>
      </c>
      <c r="I5" s="15">
        <v>35.49</v>
      </c>
      <c r="J5" s="15">
        <v>50.87</v>
      </c>
      <c r="K5" s="15">
        <v>49.85</v>
      </c>
      <c r="L5" s="15">
        <v>30.77</v>
      </c>
      <c r="M5" s="15">
        <v>53.75</v>
      </c>
      <c r="N5" s="15">
        <v>43.31</v>
      </c>
      <c r="O5" s="15">
        <v>31.33</v>
      </c>
    </row>
    <row r="6" spans="1:15" ht="12.75" customHeight="1">
      <c r="A6" s="6">
        <v>1983</v>
      </c>
      <c r="B6" s="53">
        <f t="shared" si="0"/>
        <v>30.707090833686816</v>
      </c>
      <c r="C6" s="15">
        <v>47.98</v>
      </c>
      <c r="D6" s="15">
        <v>39.090000000000003</v>
      </c>
      <c r="E6" s="15">
        <v>49.34</v>
      </c>
      <c r="F6" s="15">
        <v>45.67</v>
      </c>
      <c r="G6" s="15">
        <v>47.94</v>
      </c>
      <c r="H6" s="53">
        <f t="shared" si="1"/>
        <v>43.332856232139704</v>
      </c>
      <c r="I6" s="15">
        <v>37.14</v>
      </c>
      <c r="J6" s="15">
        <v>51.54</v>
      </c>
      <c r="K6" s="15">
        <v>51.58</v>
      </c>
      <c r="L6" s="15">
        <v>32.57</v>
      </c>
      <c r="M6" s="15">
        <v>55.72</v>
      </c>
      <c r="N6" s="15">
        <v>42.29</v>
      </c>
      <c r="O6" s="15">
        <v>30.76</v>
      </c>
    </row>
    <row r="7" spans="1:15" ht="12.75" customHeight="1">
      <c r="A7" s="6">
        <v>1984</v>
      </c>
      <c r="B7" s="53">
        <f t="shared" si="0"/>
        <v>32.414921184592181</v>
      </c>
      <c r="C7" s="15">
        <v>48.5</v>
      </c>
      <c r="D7" s="15">
        <v>39.130000000000003</v>
      </c>
      <c r="E7" s="15">
        <v>50.69</v>
      </c>
      <c r="F7" s="15">
        <v>47.46</v>
      </c>
      <c r="G7" s="15">
        <v>48.78</v>
      </c>
      <c r="H7" s="53">
        <f t="shared" si="1"/>
        <v>43.464351934596309</v>
      </c>
      <c r="I7" s="15">
        <v>36.72</v>
      </c>
      <c r="J7" s="15">
        <v>50.88</v>
      </c>
      <c r="K7" s="15">
        <v>50.57</v>
      </c>
      <c r="L7" s="15">
        <v>32.21</v>
      </c>
      <c r="M7" s="15">
        <v>55.69</v>
      </c>
      <c r="N7" s="15">
        <v>42.18</v>
      </c>
      <c r="O7" s="15">
        <v>30.72</v>
      </c>
    </row>
    <row r="8" spans="1:15" ht="12.75" customHeight="1">
      <c r="A8" s="6">
        <v>1985</v>
      </c>
      <c r="B8" s="53">
        <f t="shared" si="0"/>
        <v>33.50237733011712</v>
      </c>
      <c r="C8" s="15">
        <v>48.39</v>
      </c>
      <c r="D8" s="15">
        <v>38.799999999999997</v>
      </c>
      <c r="E8" s="15">
        <v>51.52</v>
      </c>
      <c r="F8" s="15">
        <v>49.38</v>
      </c>
      <c r="G8" s="15">
        <v>48.89</v>
      </c>
      <c r="H8" s="53">
        <f t="shared" si="1"/>
        <v>43.812104221706626</v>
      </c>
      <c r="I8" s="15">
        <v>36.729999999999997</v>
      </c>
      <c r="J8" s="15">
        <v>51.34</v>
      </c>
      <c r="K8" s="15">
        <v>52.81</v>
      </c>
      <c r="L8" s="15">
        <v>33.36</v>
      </c>
      <c r="M8" s="15">
        <v>56.39</v>
      </c>
      <c r="N8" s="15">
        <v>41.44</v>
      </c>
      <c r="O8" s="15">
        <v>31.17</v>
      </c>
    </row>
    <row r="9" spans="1:15" ht="12.75" customHeight="1">
      <c r="A9" s="6">
        <v>1986</v>
      </c>
      <c r="B9" s="53">
        <f t="shared" si="0"/>
        <v>34.31813912100899</v>
      </c>
      <c r="C9" s="15">
        <v>47.62</v>
      </c>
      <c r="D9" s="15">
        <v>39.770000000000003</v>
      </c>
      <c r="E9" s="15">
        <v>53.39</v>
      </c>
      <c r="F9" s="15">
        <v>50.64</v>
      </c>
      <c r="G9" s="15">
        <v>48.2</v>
      </c>
      <c r="H9" s="53">
        <f t="shared" si="1"/>
        <v>42.973573301238929</v>
      </c>
      <c r="I9" s="15">
        <v>37.69</v>
      </c>
      <c r="J9" s="15">
        <v>49.96</v>
      </c>
      <c r="K9" s="15">
        <v>52.88</v>
      </c>
      <c r="L9" s="15">
        <v>33.840000000000003</v>
      </c>
      <c r="M9" s="15">
        <v>57.45</v>
      </c>
      <c r="N9" s="15">
        <v>40.56</v>
      </c>
      <c r="O9" s="15">
        <v>31.42</v>
      </c>
    </row>
    <row r="10" spans="1:15" ht="12.75" customHeight="1">
      <c r="A10" s="6">
        <v>1987</v>
      </c>
      <c r="B10" s="53">
        <f t="shared" si="0"/>
        <v>34.883502896828361</v>
      </c>
      <c r="C10" s="15">
        <v>47.83</v>
      </c>
      <c r="D10" s="15">
        <v>40.07</v>
      </c>
      <c r="E10" s="15">
        <v>54.07</v>
      </c>
      <c r="F10" s="15">
        <v>48.94</v>
      </c>
      <c r="G10" s="15">
        <v>48.51</v>
      </c>
      <c r="H10" s="53">
        <f t="shared" si="1"/>
        <v>42.739025734730596</v>
      </c>
      <c r="I10" s="15">
        <v>37.619999999999997</v>
      </c>
      <c r="J10" s="15">
        <v>50.49</v>
      </c>
      <c r="K10" s="15">
        <v>53.89</v>
      </c>
      <c r="L10" s="15">
        <v>35.14</v>
      </c>
      <c r="M10" s="15">
        <v>59.33</v>
      </c>
      <c r="N10" s="15">
        <v>39.130000000000003</v>
      </c>
      <c r="O10" s="15">
        <v>32.18</v>
      </c>
    </row>
    <row r="11" spans="1:15" ht="12.75" customHeight="1">
      <c r="A11" s="6">
        <v>1988</v>
      </c>
      <c r="B11" s="53">
        <f t="shared" si="0"/>
        <v>33.808104800362422</v>
      </c>
      <c r="C11" s="15">
        <v>46.58</v>
      </c>
      <c r="D11" s="15">
        <v>40.54</v>
      </c>
      <c r="E11" s="15">
        <v>55.53</v>
      </c>
      <c r="F11" s="15">
        <v>50.99</v>
      </c>
      <c r="G11" s="15">
        <v>47.46</v>
      </c>
      <c r="H11" s="53">
        <f t="shared" si="1"/>
        <v>42.060818743325846</v>
      </c>
      <c r="I11" s="15">
        <v>38.6</v>
      </c>
      <c r="J11" s="15">
        <v>49.55</v>
      </c>
      <c r="K11" s="15">
        <v>54.13</v>
      </c>
      <c r="L11" s="15">
        <v>34.94</v>
      </c>
      <c r="M11" s="15">
        <v>58.34</v>
      </c>
      <c r="N11" s="15">
        <v>38.6</v>
      </c>
      <c r="O11" s="15">
        <v>32.020000000000003</v>
      </c>
    </row>
    <row r="12" spans="1:15" ht="12.75" customHeight="1">
      <c r="A12" s="6">
        <v>1989</v>
      </c>
      <c r="B12" s="15">
        <v>33.06</v>
      </c>
      <c r="C12" s="15">
        <v>44.77</v>
      </c>
      <c r="D12" s="15">
        <v>40.81</v>
      </c>
      <c r="E12" s="15">
        <v>54.41</v>
      </c>
      <c r="F12" s="15">
        <v>50.69</v>
      </c>
      <c r="G12" s="15">
        <v>47</v>
      </c>
      <c r="H12" s="53">
        <f t="shared" si="1"/>
        <v>42.983836419231231</v>
      </c>
      <c r="I12" s="15">
        <v>39.31</v>
      </c>
      <c r="J12" s="15">
        <v>46.93</v>
      </c>
      <c r="K12" s="15">
        <v>52.85</v>
      </c>
      <c r="L12" s="15">
        <v>36.71</v>
      </c>
      <c r="M12" s="15">
        <v>59.65</v>
      </c>
      <c r="N12" s="15">
        <v>38</v>
      </c>
      <c r="O12" s="15">
        <v>32.229999999999997</v>
      </c>
    </row>
    <row r="13" spans="1:15" ht="12.75" customHeight="1">
      <c r="A13" s="6">
        <v>1990</v>
      </c>
      <c r="B13" s="15">
        <v>33.06</v>
      </c>
      <c r="C13" s="15">
        <v>45.56</v>
      </c>
      <c r="D13" s="15">
        <v>42.4</v>
      </c>
      <c r="E13" s="15">
        <v>52.58</v>
      </c>
      <c r="F13" s="15">
        <v>53</v>
      </c>
      <c r="G13" s="15">
        <v>47.19</v>
      </c>
      <c r="H13" s="53">
        <f t="shared" si="1"/>
        <v>41.323046094275</v>
      </c>
      <c r="I13" s="15">
        <v>40.68</v>
      </c>
      <c r="J13" s="15">
        <v>47.11</v>
      </c>
      <c r="K13" s="15">
        <v>55.07</v>
      </c>
      <c r="L13" s="15">
        <v>36.64</v>
      </c>
      <c r="M13" s="15">
        <v>59.51</v>
      </c>
      <c r="N13" s="15">
        <v>37</v>
      </c>
      <c r="O13" s="15">
        <v>32.15</v>
      </c>
    </row>
    <row r="14" spans="1:15" ht="12.75" customHeight="1">
      <c r="A14" s="6">
        <v>1991</v>
      </c>
      <c r="B14" s="15">
        <v>32.909999999999997</v>
      </c>
      <c r="C14" s="15">
        <v>46.15</v>
      </c>
      <c r="D14" s="15">
        <v>43.19</v>
      </c>
      <c r="E14" s="15">
        <v>51.85</v>
      </c>
      <c r="F14" s="15">
        <v>55.54</v>
      </c>
      <c r="G14" s="15">
        <v>47.58</v>
      </c>
      <c r="H14" s="15">
        <v>42.75</v>
      </c>
      <c r="I14" s="15">
        <v>41.68</v>
      </c>
      <c r="J14" s="15">
        <v>49.58</v>
      </c>
      <c r="K14" s="15">
        <v>53.94</v>
      </c>
      <c r="L14" s="15">
        <v>37.44</v>
      </c>
      <c r="M14" s="15">
        <v>58.81</v>
      </c>
      <c r="N14" s="15">
        <v>37.04</v>
      </c>
      <c r="O14" s="15">
        <v>32.26</v>
      </c>
    </row>
    <row r="15" spans="1:15" ht="12.75" customHeight="1">
      <c r="A15" s="6">
        <v>1992</v>
      </c>
      <c r="B15" s="15">
        <v>32.67</v>
      </c>
      <c r="C15" s="15">
        <v>45.72</v>
      </c>
      <c r="D15" s="15">
        <v>43.44</v>
      </c>
      <c r="E15" s="15">
        <v>53.21</v>
      </c>
      <c r="F15" s="15">
        <v>56.22</v>
      </c>
      <c r="G15" s="15">
        <v>47.38</v>
      </c>
      <c r="H15" s="15">
        <v>44.3</v>
      </c>
      <c r="I15" s="15">
        <v>42.38</v>
      </c>
      <c r="J15" s="15">
        <v>48.96</v>
      </c>
      <c r="K15" s="15">
        <v>53.23</v>
      </c>
      <c r="L15" s="15">
        <v>39.369999999999997</v>
      </c>
      <c r="M15" s="15">
        <v>58.21</v>
      </c>
      <c r="N15" s="15">
        <v>36.200000000000003</v>
      </c>
      <c r="O15" s="15">
        <v>32.07</v>
      </c>
    </row>
    <row r="16" spans="1:15" ht="12.75" customHeight="1">
      <c r="A16" s="6">
        <v>1993</v>
      </c>
      <c r="B16" s="15">
        <v>33.32</v>
      </c>
      <c r="C16" s="15">
        <v>47.42</v>
      </c>
      <c r="D16" s="15">
        <v>42.66</v>
      </c>
      <c r="E16" s="15">
        <v>55.04</v>
      </c>
      <c r="F16" s="15">
        <v>55.8</v>
      </c>
      <c r="G16" s="15">
        <v>48.2</v>
      </c>
      <c r="H16" s="15">
        <v>44.58</v>
      </c>
      <c r="I16" s="15">
        <v>44.85</v>
      </c>
      <c r="J16" s="15">
        <v>50.29</v>
      </c>
      <c r="K16" s="15">
        <v>52.47</v>
      </c>
      <c r="L16" s="15">
        <v>39.64</v>
      </c>
      <c r="M16" s="15">
        <v>57.61</v>
      </c>
      <c r="N16" s="15">
        <v>34.869999999999997</v>
      </c>
      <c r="O16" s="15">
        <v>32.29</v>
      </c>
    </row>
    <row r="17" spans="1:15" ht="12.75" customHeight="1">
      <c r="A17" s="6">
        <v>1994</v>
      </c>
      <c r="B17" s="15">
        <v>33.6</v>
      </c>
      <c r="C17" s="15">
        <v>47.39</v>
      </c>
      <c r="D17" s="15">
        <v>42.2</v>
      </c>
      <c r="E17" s="15">
        <v>55.43</v>
      </c>
      <c r="F17" s="15">
        <v>55.88</v>
      </c>
      <c r="G17" s="15">
        <v>48.45</v>
      </c>
      <c r="H17" s="15">
        <v>45.07</v>
      </c>
      <c r="I17" s="15">
        <v>43.51</v>
      </c>
      <c r="J17" s="15">
        <v>47.43</v>
      </c>
      <c r="K17" s="15">
        <v>53.11</v>
      </c>
      <c r="L17" s="15">
        <v>37.909999999999997</v>
      </c>
      <c r="M17" s="15">
        <v>57.17</v>
      </c>
      <c r="N17" s="15">
        <v>35.270000000000003</v>
      </c>
      <c r="O17" s="15">
        <v>32.64</v>
      </c>
    </row>
    <row r="18" spans="1:15" ht="12.75" customHeight="1">
      <c r="A18" s="6">
        <v>1995</v>
      </c>
      <c r="B18" s="15">
        <v>33.909999999999997</v>
      </c>
      <c r="C18" s="15">
        <v>47.51</v>
      </c>
      <c r="D18" s="15">
        <v>42.32</v>
      </c>
      <c r="E18" s="15">
        <v>54.85</v>
      </c>
      <c r="F18" s="15">
        <v>54.94</v>
      </c>
      <c r="G18" s="15">
        <v>48.82</v>
      </c>
      <c r="H18" s="15">
        <v>44.72</v>
      </c>
      <c r="I18" s="15">
        <v>43.67</v>
      </c>
      <c r="J18" s="15">
        <v>44.8</v>
      </c>
      <c r="K18" s="15">
        <v>53.32</v>
      </c>
      <c r="L18" s="15">
        <v>36.590000000000003</v>
      </c>
      <c r="M18" s="15">
        <v>56.29</v>
      </c>
      <c r="N18" s="15">
        <v>36.19</v>
      </c>
      <c r="O18" s="15">
        <v>32.97</v>
      </c>
    </row>
    <row r="19" spans="1:15" ht="12.75" customHeight="1">
      <c r="A19" s="6">
        <v>1996</v>
      </c>
      <c r="B19" s="15">
        <v>34.46</v>
      </c>
      <c r="C19" s="15">
        <v>48.28</v>
      </c>
      <c r="D19" s="15">
        <v>42.79</v>
      </c>
      <c r="E19" s="15">
        <v>55.46</v>
      </c>
      <c r="F19" s="15">
        <v>56</v>
      </c>
      <c r="G19" s="15">
        <v>50.08</v>
      </c>
      <c r="H19" s="15">
        <v>44.98</v>
      </c>
      <c r="I19" s="15">
        <v>44.57</v>
      </c>
      <c r="J19" s="15">
        <v>44.7</v>
      </c>
      <c r="K19" s="15">
        <v>53.93</v>
      </c>
      <c r="L19" s="15">
        <v>37.020000000000003</v>
      </c>
      <c r="M19" s="15">
        <v>58.14</v>
      </c>
      <c r="N19" s="15">
        <v>35.799999999999997</v>
      </c>
      <c r="O19" s="15">
        <v>33.39</v>
      </c>
    </row>
    <row r="20" spans="1:15" ht="12.75" customHeight="1">
      <c r="A20" s="6">
        <v>1997</v>
      </c>
      <c r="B20" s="15">
        <v>34.880000000000003</v>
      </c>
      <c r="C20" s="15">
        <v>48.52</v>
      </c>
      <c r="D20" s="15">
        <v>43.28</v>
      </c>
      <c r="E20" s="15">
        <v>54.61</v>
      </c>
      <c r="F20" s="15">
        <v>54.58</v>
      </c>
      <c r="G20" s="15">
        <v>50</v>
      </c>
      <c r="H20" s="15">
        <v>44.65</v>
      </c>
      <c r="I20" s="15">
        <v>45.62</v>
      </c>
      <c r="J20" s="15">
        <v>43.73</v>
      </c>
      <c r="K20" s="15">
        <v>53.66</v>
      </c>
      <c r="L20" s="15">
        <v>37.22</v>
      </c>
      <c r="M20" s="15">
        <v>57.41</v>
      </c>
      <c r="N20" s="15">
        <v>36.28</v>
      </c>
      <c r="O20" s="15">
        <v>33.65</v>
      </c>
    </row>
    <row r="21" spans="1:15" ht="12.75" customHeight="1">
      <c r="A21" s="6">
        <v>1998</v>
      </c>
      <c r="B21" s="15">
        <v>36.299999999999997</v>
      </c>
      <c r="C21" s="15">
        <v>49.16</v>
      </c>
      <c r="D21" s="15">
        <v>43.26</v>
      </c>
      <c r="E21" s="15">
        <v>54.88</v>
      </c>
      <c r="F21" s="15">
        <v>53.68</v>
      </c>
      <c r="G21" s="15">
        <v>49.73</v>
      </c>
      <c r="H21" s="15">
        <v>44.77</v>
      </c>
      <c r="I21" s="15">
        <v>44.63</v>
      </c>
      <c r="J21" s="15">
        <v>42.85</v>
      </c>
      <c r="K21" s="15">
        <v>51.64</v>
      </c>
      <c r="L21" s="15">
        <v>37.369999999999997</v>
      </c>
      <c r="M21" s="15">
        <v>57.87</v>
      </c>
      <c r="N21" s="15">
        <v>37.619999999999997</v>
      </c>
      <c r="O21" s="15">
        <v>33.94</v>
      </c>
    </row>
    <row r="22" spans="1:15" ht="12.75" customHeight="1">
      <c r="A22" s="6">
        <v>1999</v>
      </c>
      <c r="B22" s="15">
        <v>36.81</v>
      </c>
      <c r="C22" s="15">
        <v>48.9</v>
      </c>
      <c r="D22" s="15">
        <v>43.1</v>
      </c>
      <c r="E22" s="15">
        <v>55.26</v>
      </c>
      <c r="F22" s="15">
        <v>52.3</v>
      </c>
      <c r="G22" s="15">
        <v>50.22</v>
      </c>
      <c r="H22" s="15">
        <v>45.68</v>
      </c>
      <c r="I22" s="15">
        <v>45.1</v>
      </c>
      <c r="J22" s="15">
        <v>43.43</v>
      </c>
      <c r="K22" s="15">
        <v>52.92</v>
      </c>
      <c r="L22" s="15">
        <v>37.76</v>
      </c>
      <c r="M22" s="15">
        <v>57.22</v>
      </c>
      <c r="N22" s="15">
        <v>38.53</v>
      </c>
      <c r="O22" s="15">
        <v>33.869999999999997</v>
      </c>
    </row>
    <row r="23" spans="1:15" ht="12.75" customHeight="1">
      <c r="A23" s="6">
        <v>2000</v>
      </c>
      <c r="B23" s="15">
        <v>35.979999999999997</v>
      </c>
      <c r="C23" s="15">
        <v>48.47</v>
      </c>
      <c r="D23" s="15">
        <v>42.9</v>
      </c>
      <c r="E23" s="15">
        <v>54.38</v>
      </c>
      <c r="F23" s="15">
        <v>54.51</v>
      </c>
      <c r="G23" s="15">
        <v>49.45</v>
      </c>
      <c r="H23" s="15">
        <v>45.23</v>
      </c>
      <c r="I23" s="15">
        <v>43.73</v>
      </c>
      <c r="J23" s="15">
        <v>43.25</v>
      </c>
      <c r="K23" s="15">
        <v>57.05</v>
      </c>
      <c r="L23" s="15">
        <v>37.47</v>
      </c>
      <c r="M23" s="15">
        <v>56.64</v>
      </c>
      <c r="N23" s="15">
        <v>38.71</v>
      </c>
      <c r="O23" s="15">
        <v>34.340000000000003</v>
      </c>
    </row>
    <row r="24" spans="1:15" ht="12.75" customHeight="1">
      <c r="A24" s="6">
        <v>2001</v>
      </c>
      <c r="B24" s="15">
        <v>34.75</v>
      </c>
      <c r="C24" s="15">
        <v>48.81</v>
      </c>
      <c r="D24" s="15">
        <v>41.45</v>
      </c>
      <c r="E24" s="15">
        <v>53.83</v>
      </c>
      <c r="F24" s="15">
        <v>51.96</v>
      </c>
      <c r="G24" s="15">
        <v>49.51</v>
      </c>
      <c r="H24" s="15">
        <v>43.36</v>
      </c>
      <c r="I24" s="15">
        <v>43.87</v>
      </c>
      <c r="J24" s="15">
        <v>42.43</v>
      </c>
      <c r="K24" s="15">
        <v>56.9</v>
      </c>
      <c r="L24" s="15">
        <v>37.26</v>
      </c>
      <c r="M24" s="15">
        <v>54.23</v>
      </c>
      <c r="N24" s="15">
        <v>39.19</v>
      </c>
      <c r="O24" s="15">
        <v>33.42</v>
      </c>
    </row>
    <row r="25" spans="1:15" ht="12.75" customHeight="1">
      <c r="A25" s="6">
        <v>2002</v>
      </c>
      <c r="B25" s="15">
        <v>35.61</v>
      </c>
      <c r="C25" s="15">
        <v>49.03</v>
      </c>
      <c r="D25" s="15">
        <v>40.119999999999997</v>
      </c>
      <c r="E25" s="15">
        <v>53.05</v>
      </c>
      <c r="F25" s="15">
        <v>52.19</v>
      </c>
      <c r="G25" s="15">
        <v>48.79</v>
      </c>
      <c r="H25" s="15">
        <v>42.88</v>
      </c>
      <c r="I25" s="15">
        <v>43.31</v>
      </c>
      <c r="J25" s="15">
        <v>41.41</v>
      </c>
      <c r="K25" s="15">
        <v>55.68</v>
      </c>
      <c r="L25" s="15">
        <v>37.450000000000003</v>
      </c>
      <c r="M25" s="15">
        <v>52.51</v>
      </c>
      <c r="N25" s="15">
        <v>37.61</v>
      </c>
      <c r="O25" s="15">
        <v>31.19</v>
      </c>
    </row>
    <row r="26" spans="1:15" ht="12.75" customHeight="1">
      <c r="A26" s="6">
        <v>2003</v>
      </c>
      <c r="B26" s="15">
        <v>35.97</v>
      </c>
      <c r="C26" s="15">
        <v>48.36</v>
      </c>
      <c r="D26" s="15">
        <v>40.020000000000003</v>
      </c>
      <c r="E26" s="15">
        <v>53.34</v>
      </c>
      <c r="F26" s="15">
        <v>51.45</v>
      </c>
      <c r="G26" s="15">
        <v>48.38</v>
      </c>
      <c r="H26" s="15">
        <v>43.18</v>
      </c>
      <c r="I26" s="15">
        <v>42.2</v>
      </c>
      <c r="J26" s="15">
        <v>41.33</v>
      </c>
      <c r="K26" s="15">
        <v>55.02</v>
      </c>
      <c r="L26" s="15">
        <v>37.15</v>
      </c>
      <c r="M26" s="15">
        <v>52.77</v>
      </c>
      <c r="N26" s="15">
        <v>37.450000000000003</v>
      </c>
      <c r="O26" s="15">
        <v>30.63</v>
      </c>
    </row>
    <row r="27" spans="1:15" ht="12.75" customHeight="1">
      <c r="A27" s="6">
        <v>2004</v>
      </c>
      <c r="B27" s="15">
        <v>35.619999999999997</v>
      </c>
      <c r="C27" s="15">
        <v>47.97</v>
      </c>
      <c r="D27" s="15">
        <v>39.869999999999997</v>
      </c>
      <c r="E27" s="15">
        <v>54.75</v>
      </c>
      <c r="F27" s="15">
        <v>51.12</v>
      </c>
      <c r="G27" s="15">
        <v>48.6</v>
      </c>
      <c r="H27" s="15">
        <v>42.29</v>
      </c>
      <c r="I27" s="15">
        <v>42.47</v>
      </c>
      <c r="J27" s="15">
        <v>41.59</v>
      </c>
      <c r="K27" s="15">
        <v>55.81</v>
      </c>
      <c r="L27" s="15">
        <v>37.799999999999997</v>
      </c>
      <c r="M27" s="15">
        <v>53.01</v>
      </c>
      <c r="N27" s="15">
        <v>38.380000000000003</v>
      </c>
      <c r="O27" s="15">
        <v>30.78</v>
      </c>
    </row>
    <row r="28" spans="1:15" ht="12.75" customHeight="1">
      <c r="A28" s="6">
        <v>2005</v>
      </c>
      <c r="B28" s="15">
        <v>35.81</v>
      </c>
      <c r="C28" s="15">
        <v>48.12</v>
      </c>
      <c r="D28" s="15">
        <v>40</v>
      </c>
      <c r="E28" s="15">
        <v>56.04</v>
      </c>
      <c r="F28" s="15">
        <v>51.48</v>
      </c>
      <c r="G28" s="15">
        <v>49.22</v>
      </c>
      <c r="H28" s="15">
        <v>42.44</v>
      </c>
      <c r="I28" s="15">
        <v>42.52</v>
      </c>
      <c r="J28" s="15">
        <v>41.71</v>
      </c>
      <c r="K28" s="15">
        <v>56.79</v>
      </c>
      <c r="L28" s="15">
        <v>38.74</v>
      </c>
      <c r="M28" s="15">
        <v>54.39</v>
      </c>
      <c r="N28" s="15">
        <v>38.840000000000003</v>
      </c>
      <c r="O28" s="15">
        <v>32.130000000000003</v>
      </c>
    </row>
    <row r="29" spans="1:15" ht="12.75" customHeight="1">
      <c r="A29" s="6">
        <v>2006</v>
      </c>
      <c r="B29" s="15">
        <v>35.99</v>
      </c>
      <c r="C29" s="15">
        <v>47.91</v>
      </c>
      <c r="D29" s="15">
        <v>40.31</v>
      </c>
      <c r="E29" s="15">
        <v>54.68</v>
      </c>
      <c r="F29" s="15">
        <v>51.88</v>
      </c>
      <c r="G29" s="15">
        <v>49.76</v>
      </c>
      <c r="H29" s="15">
        <v>42.58</v>
      </c>
      <c r="I29" s="15">
        <v>43.69</v>
      </c>
      <c r="J29" s="15">
        <v>42.87</v>
      </c>
      <c r="K29" s="15">
        <v>58.74</v>
      </c>
      <c r="L29" s="15">
        <v>39.75</v>
      </c>
      <c r="M29" s="15">
        <v>53.41</v>
      </c>
      <c r="N29" s="15">
        <v>39.65</v>
      </c>
      <c r="O29" s="15">
        <v>33.049999999999997</v>
      </c>
    </row>
    <row r="30" spans="1:15" ht="12.75" customHeight="1">
      <c r="A30" s="6">
        <v>2007</v>
      </c>
      <c r="B30" s="15">
        <v>35.369999999999997</v>
      </c>
      <c r="C30" s="15">
        <v>47.61</v>
      </c>
      <c r="D30" s="15">
        <v>40</v>
      </c>
      <c r="E30" s="15">
        <v>54.46</v>
      </c>
      <c r="F30" s="15">
        <v>51.59</v>
      </c>
      <c r="G30" s="15">
        <v>49.36</v>
      </c>
      <c r="H30" s="15">
        <v>42.55</v>
      </c>
      <c r="I30" s="15">
        <v>44.98</v>
      </c>
      <c r="J30" s="15">
        <v>42.3</v>
      </c>
      <c r="K30" s="15">
        <v>58.46</v>
      </c>
      <c r="L30" s="15">
        <v>40.4</v>
      </c>
      <c r="M30" s="15">
        <v>52.87</v>
      </c>
      <c r="N30" s="15">
        <v>39.450000000000003</v>
      </c>
      <c r="O30" s="15">
        <v>33.25</v>
      </c>
    </row>
    <row r="31" spans="1:15" ht="12.75" customHeight="1">
      <c r="A31" s="6">
        <v>2008</v>
      </c>
      <c r="B31" s="15">
        <v>33.79</v>
      </c>
      <c r="C31" s="15">
        <v>48.45</v>
      </c>
      <c r="D31" s="15">
        <v>38.74</v>
      </c>
      <c r="E31" s="15">
        <v>53.5</v>
      </c>
      <c r="F31" s="15">
        <v>51.97</v>
      </c>
      <c r="G31" s="15">
        <v>49.61</v>
      </c>
      <c r="H31" s="15">
        <v>43.09</v>
      </c>
      <c r="I31" s="15">
        <v>44.89</v>
      </c>
      <c r="J31" s="15">
        <v>43.45</v>
      </c>
      <c r="K31" s="15">
        <v>58.87</v>
      </c>
      <c r="L31" s="15">
        <v>36.450000000000003</v>
      </c>
      <c r="M31" s="15">
        <v>52.25</v>
      </c>
      <c r="N31" s="15">
        <v>39.76</v>
      </c>
      <c r="O31" s="15">
        <v>32.26</v>
      </c>
    </row>
    <row r="32" spans="1:15" ht="12.75" customHeight="1">
      <c r="A32" s="6">
        <v>2009</v>
      </c>
      <c r="B32" s="15">
        <v>33.01</v>
      </c>
      <c r="C32" s="15">
        <v>48.06</v>
      </c>
      <c r="D32" s="15">
        <v>39.090000000000003</v>
      </c>
      <c r="E32" s="15">
        <v>53.9</v>
      </c>
      <c r="F32" s="15">
        <v>51.88</v>
      </c>
      <c r="G32" s="15">
        <v>49.38</v>
      </c>
      <c r="H32" s="15">
        <v>43.99</v>
      </c>
      <c r="I32" s="15">
        <v>44.91</v>
      </c>
      <c r="J32" s="15">
        <v>42.4</v>
      </c>
      <c r="K32" s="15">
        <v>56.33</v>
      </c>
      <c r="L32" s="15">
        <v>34.799999999999997</v>
      </c>
      <c r="M32" s="15">
        <v>52.28</v>
      </c>
      <c r="N32" s="15">
        <v>38.46</v>
      </c>
      <c r="O32" s="15">
        <v>30.19</v>
      </c>
    </row>
    <row r="33" spans="1:15" ht="12.75" customHeight="1">
      <c r="A33" s="6">
        <v>2010</v>
      </c>
      <c r="B33" s="15">
        <v>31.89</v>
      </c>
      <c r="C33" s="15">
        <v>48.55</v>
      </c>
      <c r="D33" s="15">
        <v>38.25</v>
      </c>
      <c r="E33" s="15">
        <v>54.16</v>
      </c>
      <c r="F33" s="15">
        <v>51.77</v>
      </c>
      <c r="G33" s="15">
        <v>49.48</v>
      </c>
      <c r="H33" s="15">
        <v>42.76</v>
      </c>
      <c r="I33" s="15">
        <v>45.27</v>
      </c>
      <c r="J33" s="15">
        <v>42.83</v>
      </c>
      <c r="K33" s="15">
        <v>55.92</v>
      </c>
      <c r="L33" s="15">
        <v>36.159999999999997</v>
      </c>
      <c r="M33" s="15">
        <v>51.16</v>
      </c>
      <c r="N33" s="15">
        <v>38.85</v>
      </c>
      <c r="O33" s="15">
        <v>30.85</v>
      </c>
    </row>
    <row r="34" spans="1:15" ht="12.75" customHeight="1">
      <c r="A34" s="6">
        <v>2011</v>
      </c>
      <c r="B34" s="15">
        <v>32.020000000000003</v>
      </c>
      <c r="C34" s="15">
        <v>49.5</v>
      </c>
      <c r="D34" s="15">
        <v>37.979999999999997</v>
      </c>
      <c r="E34" s="15">
        <v>54.4</v>
      </c>
      <c r="F34" s="15">
        <v>53.01</v>
      </c>
      <c r="G34" s="15">
        <v>50.6</v>
      </c>
      <c r="H34" s="15">
        <v>43.43</v>
      </c>
      <c r="I34" s="15">
        <v>44.96</v>
      </c>
      <c r="J34" s="15">
        <v>42.39</v>
      </c>
      <c r="K34" s="15">
        <v>57.2</v>
      </c>
      <c r="L34" s="15">
        <v>36.229999999999997</v>
      </c>
      <c r="M34" s="15">
        <v>50.44</v>
      </c>
      <c r="N34" s="15">
        <v>38.97</v>
      </c>
      <c r="O34" s="15">
        <v>31.17</v>
      </c>
    </row>
    <row r="35" spans="1:15" ht="12.75" customHeight="1">
      <c r="A35" s="6">
        <v>2012</v>
      </c>
      <c r="B35" s="15">
        <v>33.31</v>
      </c>
      <c r="C35" s="15">
        <v>50.64</v>
      </c>
      <c r="D35" s="15">
        <v>38.01</v>
      </c>
      <c r="E35" s="15">
        <v>55.08</v>
      </c>
      <c r="F35" s="15">
        <v>53.68</v>
      </c>
      <c r="G35" s="15">
        <v>51.74</v>
      </c>
      <c r="H35" s="15">
        <v>43.94</v>
      </c>
      <c r="I35" s="15">
        <v>47.44</v>
      </c>
      <c r="J35" s="15">
        <v>42.96</v>
      </c>
      <c r="K35" s="15">
        <v>56.71</v>
      </c>
      <c r="L35" s="15">
        <v>37.36</v>
      </c>
      <c r="M35" s="15">
        <v>50.32</v>
      </c>
      <c r="N35" s="15">
        <v>38.19</v>
      </c>
      <c r="O35" s="15">
        <v>31.05</v>
      </c>
    </row>
    <row r="36" spans="1:15" ht="12.75" customHeight="1">
      <c r="A36" s="6">
        <v>2013</v>
      </c>
      <c r="B36" s="15">
        <v>34.049999999999997</v>
      </c>
      <c r="C36" s="15">
        <v>51.54</v>
      </c>
      <c r="D36" s="15">
        <v>37.96</v>
      </c>
      <c r="E36" s="15">
        <v>55.92</v>
      </c>
      <c r="F36" s="15">
        <v>54.63</v>
      </c>
      <c r="G36" s="15">
        <v>52.65</v>
      </c>
      <c r="H36" s="15">
        <v>43.96</v>
      </c>
      <c r="I36" s="15">
        <v>47.5</v>
      </c>
      <c r="J36" s="15">
        <v>43.68</v>
      </c>
      <c r="K36" s="15">
        <v>54.79</v>
      </c>
      <c r="L36" s="15">
        <v>37.85</v>
      </c>
      <c r="M36" s="15">
        <v>50.6</v>
      </c>
      <c r="N36" s="15">
        <v>38.869999999999997</v>
      </c>
      <c r="O36" s="15">
        <v>33.26</v>
      </c>
    </row>
    <row r="37" spans="1:15" ht="12.75" customHeight="1">
      <c r="A37" s="6">
        <v>2014</v>
      </c>
      <c r="B37" s="15">
        <v>33.700000000000003</v>
      </c>
      <c r="C37" s="15">
        <v>50.96</v>
      </c>
      <c r="D37" s="15">
        <v>37.74</v>
      </c>
      <c r="E37" s="15">
        <v>58.56</v>
      </c>
      <c r="F37" s="15">
        <v>54.61</v>
      </c>
      <c r="G37" s="15">
        <v>53.23</v>
      </c>
      <c r="H37" s="15">
        <v>44.09</v>
      </c>
      <c r="I37" s="15">
        <v>47.72</v>
      </c>
      <c r="J37" s="15">
        <v>43.59</v>
      </c>
      <c r="K37" s="15">
        <v>54.68</v>
      </c>
      <c r="L37" s="15">
        <v>38.01</v>
      </c>
      <c r="M37" s="15">
        <v>49.88</v>
      </c>
      <c r="N37" s="15">
        <v>37.89</v>
      </c>
      <c r="O37" s="15">
        <v>32.950000000000003</v>
      </c>
    </row>
    <row r="39" spans="1:15" s="6" customFormat="1" ht="27" customHeight="1">
      <c r="A39" s="73" t="s">
        <v>743</v>
      </c>
      <c r="B39" s="73"/>
      <c r="C39" s="73"/>
      <c r="D39" s="73"/>
      <c r="E39" s="73"/>
      <c r="F39" s="73"/>
      <c r="G39" s="73"/>
      <c r="H39" s="73"/>
      <c r="I39" s="73"/>
      <c r="J39" s="73"/>
      <c r="K39" s="73"/>
      <c r="L39" s="73"/>
      <c r="M39" s="73"/>
      <c r="N39" s="73"/>
      <c r="O39" s="73"/>
    </row>
    <row r="40" spans="1:15" s="6" customFormat="1" ht="12.75" customHeight="1">
      <c r="A40" s="6" t="s">
        <v>540</v>
      </c>
      <c r="B40" s="40"/>
      <c r="C40" s="40"/>
      <c r="D40" s="40"/>
      <c r="E40" s="40"/>
      <c r="F40" s="40"/>
      <c r="G40" s="40"/>
      <c r="H40" s="40"/>
      <c r="I40" s="40"/>
      <c r="J40" s="40"/>
      <c r="K40" s="40"/>
      <c r="L40" s="40"/>
      <c r="M40" s="40"/>
      <c r="N40" s="40"/>
      <c r="O40" s="40"/>
    </row>
    <row r="42" spans="1:15" ht="12.75" customHeight="1">
      <c r="A42" s="6" t="s">
        <v>542</v>
      </c>
    </row>
    <row r="43" spans="1:15" ht="12.75" customHeight="1">
      <c r="A43" s="6" t="s">
        <v>225</v>
      </c>
      <c r="B43" s="15" t="s">
        <v>226</v>
      </c>
      <c r="C43" s="15" t="s">
        <v>227</v>
      </c>
      <c r="D43" s="15" t="s">
        <v>228</v>
      </c>
      <c r="E43" s="15" t="s">
        <v>229</v>
      </c>
      <c r="F43" s="15" t="s">
        <v>230</v>
      </c>
      <c r="G43" s="15" t="s">
        <v>231</v>
      </c>
      <c r="H43" s="15" t="s">
        <v>232</v>
      </c>
      <c r="I43" s="15" t="s">
        <v>233</v>
      </c>
      <c r="J43" s="15" t="s">
        <v>234</v>
      </c>
      <c r="K43" s="15" t="s">
        <v>235</v>
      </c>
      <c r="L43" s="15" t="s">
        <v>236</v>
      </c>
      <c r="M43" s="15" t="s">
        <v>237</v>
      </c>
      <c r="N43" s="15" t="s">
        <v>238</v>
      </c>
      <c r="O43" s="15" t="s">
        <v>239</v>
      </c>
    </row>
    <row r="44" spans="1:15" ht="12.75" customHeight="1">
      <c r="A44" s="6">
        <v>1980</v>
      </c>
      <c r="B44" s="15">
        <v>29.533147745691629</v>
      </c>
      <c r="C44" s="15">
        <v>43.938656999670442</v>
      </c>
      <c r="D44" s="15">
        <v>35.045758061190504</v>
      </c>
      <c r="F44" s="15">
        <v>40.945406936028988</v>
      </c>
      <c r="G44" s="15">
        <v>43.474240001457815</v>
      </c>
      <c r="H44" s="15">
        <v>41.792329767805896</v>
      </c>
      <c r="I44" s="15">
        <v>33.528999744035168</v>
      </c>
      <c r="J44" s="15">
        <v>46.19746214000741</v>
      </c>
      <c r="K44" s="15">
        <v>48.254316808403516</v>
      </c>
      <c r="M44" s="15">
        <v>53.495338653348014</v>
      </c>
      <c r="N44" s="15">
        <v>37.989800902404035</v>
      </c>
      <c r="O44" s="15">
        <v>28.724222424925326</v>
      </c>
    </row>
    <row r="45" spans="1:15" ht="12.75" customHeight="1">
      <c r="A45" s="6">
        <v>1981</v>
      </c>
      <c r="B45" s="15">
        <v>29.310147289091443</v>
      </c>
      <c r="C45" s="15">
        <v>44.385578345916635</v>
      </c>
      <c r="D45" s="15">
        <v>37.161657941970368</v>
      </c>
      <c r="F45" s="15">
        <v>42.990973080436298</v>
      </c>
      <c r="G45" s="15">
        <v>43.888727893210557</v>
      </c>
      <c r="H45" s="15">
        <v>41.784553861534619</v>
      </c>
      <c r="I45" s="15">
        <v>33.321089837462907</v>
      </c>
      <c r="J45" s="15">
        <v>46.875869220030388</v>
      </c>
      <c r="K45" s="15">
        <v>47.409297531615387</v>
      </c>
      <c r="M45" s="15">
        <v>54.810725172147066</v>
      </c>
      <c r="N45" s="15">
        <v>39.124478522209891</v>
      </c>
      <c r="O45" s="15">
        <v>29.468919156274449</v>
      </c>
    </row>
    <row r="46" spans="1:15" ht="12.75" customHeight="1">
      <c r="A46" s="29">
        <v>1982</v>
      </c>
      <c r="B46" s="15">
        <v>30.213621283326574</v>
      </c>
      <c r="C46" s="15">
        <v>45.706190452436772</v>
      </c>
      <c r="D46" s="15">
        <v>37.526029395117661</v>
      </c>
      <c r="F46" s="15">
        <v>42.641315519013361</v>
      </c>
      <c r="G46" s="15">
        <v>45.186765065384606</v>
      </c>
      <c r="H46" s="15">
        <v>42.365953354171673</v>
      </c>
      <c r="I46" s="15">
        <v>35.741535843685419</v>
      </c>
      <c r="J46" s="15">
        <v>47.676450041587692</v>
      </c>
      <c r="K46" s="15">
        <v>47.206742939302352</v>
      </c>
      <c r="M46" s="15">
        <v>55.217017991412398</v>
      </c>
      <c r="N46" s="15">
        <v>40.560211116444535</v>
      </c>
      <c r="O46" s="15">
        <v>28.924054031249764</v>
      </c>
    </row>
    <row r="47" spans="1:15" ht="12.75" customHeight="1">
      <c r="A47" s="29">
        <v>1983</v>
      </c>
      <c r="B47" s="15">
        <v>29.823247769504967</v>
      </c>
      <c r="C47" s="15">
        <v>46.114916357751724</v>
      </c>
      <c r="D47" s="15">
        <v>36.96698477828609</v>
      </c>
      <c r="F47" s="15">
        <v>42.630788378181194</v>
      </c>
      <c r="G47" s="15">
        <v>45.74734614356359</v>
      </c>
      <c r="H47" s="15">
        <v>41.797752808988761</v>
      </c>
      <c r="I47" s="15">
        <v>37.477444064803372</v>
      </c>
      <c r="J47" s="15">
        <v>48.300687881789663</v>
      </c>
      <c r="K47" s="15">
        <v>49.037626225900503</v>
      </c>
      <c r="M47" s="15">
        <v>56.679387472157529</v>
      </c>
      <c r="N47" s="15">
        <v>40.058580475429252</v>
      </c>
      <c r="O47" s="15">
        <v>28.342692258730672</v>
      </c>
    </row>
    <row r="48" spans="1:15" ht="12.75" customHeight="1">
      <c r="A48" s="29">
        <v>1984</v>
      </c>
      <c r="B48" s="15">
        <v>31.481921591105021</v>
      </c>
      <c r="C48" s="15">
        <v>46.857561895449948</v>
      </c>
      <c r="D48" s="15">
        <v>36.900498685445591</v>
      </c>
      <c r="F48" s="15">
        <v>44.072961701802043</v>
      </c>
      <c r="G48" s="15">
        <v>46.658758402530644</v>
      </c>
      <c r="H48" s="15">
        <v>41.924590163934425</v>
      </c>
      <c r="I48" s="15">
        <v>36.808641510664984</v>
      </c>
      <c r="J48" s="15">
        <v>47.590569646800546</v>
      </c>
      <c r="K48" s="15">
        <v>48.008653872204739</v>
      </c>
      <c r="M48" s="15">
        <v>56.151903114481541</v>
      </c>
      <c r="N48" s="15">
        <v>39.803299286517927</v>
      </c>
      <c r="O48" s="15">
        <v>28.33704151039349</v>
      </c>
    </row>
    <row r="49" spans="1:15" ht="12.75" customHeight="1">
      <c r="A49" s="29">
        <v>1985</v>
      </c>
      <c r="B49" s="15">
        <v>32.538077455628752</v>
      </c>
      <c r="C49" s="15">
        <v>46.817245933375439</v>
      </c>
      <c r="D49" s="15">
        <v>36.669109805358708</v>
      </c>
      <c r="F49" s="15">
        <v>45.922258376571975</v>
      </c>
      <c r="G49" s="15">
        <v>46.820835451036416</v>
      </c>
      <c r="H49" s="15">
        <v>42.260023029414846</v>
      </c>
      <c r="I49" s="15">
        <v>36.830858302802213</v>
      </c>
      <c r="J49" s="15">
        <v>47.864718248182101</v>
      </c>
      <c r="K49" s="15">
        <v>50.295634717062867</v>
      </c>
      <c r="M49" s="15">
        <v>56.519341148208667</v>
      </c>
      <c r="N49" s="15">
        <v>39.979223068002355</v>
      </c>
      <c r="O49" s="15">
        <v>28.740208877284594</v>
      </c>
    </row>
    <row r="50" spans="1:15" ht="12.75" customHeight="1">
      <c r="A50" s="29">
        <v>1986</v>
      </c>
      <c r="B50" s="15">
        <v>33.330359151815152</v>
      </c>
      <c r="C50" s="15">
        <v>46.148253194706697</v>
      </c>
      <c r="D50" s="15">
        <v>37.461393332435847</v>
      </c>
      <c r="F50" s="15">
        <v>47.299205213012783</v>
      </c>
      <c r="G50" s="15">
        <v>46.007525403985959</v>
      </c>
      <c r="H50" s="15">
        <v>41.451197782617307</v>
      </c>
      <c r="I50" s="15">
        <v>37.740871018512671</v>
      </c>
      <c r="J50" s="15">
        <v>46.316890422595336</v>
      </c>
      <c r="K50" s="15">
        <v>50.214739704933024</v>
      </c>
      <c r="M50" s="15">
        <v>57.259990148543253</v>
      </c>
      <c r="N50" s="15">
        <v>39.653323955924343</v>
      </c>
      <c r="O50" s="15">
        <v>28.921364968503315</v>
      </c>
    </row>
    <row r="51" spans="1:15" ht="12.75" customHeight="1">
      <c r="A51" s="29">
        <v>1987</v>
      </c>
      <c r="B51" s="15">
        <v>33.879450046080741</v>
      </c>
      <c r="C51" s="15">
        <v>46.409561453039714</v>
      </c>
      <c r="D51" s="15">
        <v>37.772319120349081</v>
      </c>
      <c r="F51" s="15">
        <v>45.428917670226468</v>
      </c>
      <c r="G51" s="15">
        <v>46.23403394625862</v>
      </c>
      <c r="H51" s="15">
        <v>41.224959263874247</v>
      </c>
      <c r="I51" s="15">
        <v>37.655902073534101</v>
      </c>
      <c r="J51" s="15">
        <v>46.700764990100232</v>
      </c>
      <c r="K51" s="15">
        <v>51.148162877596192</v>
      </c>
      <c r="M51" s="15">
        <v>58.709097875211711</v>
      </c>
      <c r="N51" s="15">
        <v>38.612256959090246</v>
      </c>
      <c r="O51" s="15">
        <v>29.569475853852683</v>
      </c>
    </row>
    <row r="52" spans="1:15" ht="12.75" customHeight="1">
      <c r="A52" s="29">
        <v>1988</v>
      </c>
      <c r="B52" s="15">
        <v>32.83500516344882</v>
      </c>
      <c r="C52" s="15">
        <v>45.01745372651137</v>
      </c>
      <c r="D52" s="15">
        <v>38.210780076138406</v>
      </c>
      <c r="E52" s="15">
        <v>55.686286039605818</v>
      </c>
      <c r="F52" s="15">
        <v>47.729072473848952</v>
      </c>
      <c r="G52" s="15">
        <v>45.342690084807288</v>
      </c>
      <c r="H52" s="15">
        <v>40.570778334091948</v>
      </c>
      <c r="I52" s="15">
        <v>38.811647599940883</v>
      </c>
      <c r="J52" s="15">
        <v>46.187385481840757</v>
      </c>
      <c r="K52" s="15">
        <v>50.997084532241225</v>
      </c>
      <c r="M52" s="15">
        <v>58.121623234358729</v>
      </c>
      <c r="N52" s="15">
        <v>38.524422164624909</v>
      </c>
      <c r="O52" s="15">
        <v>29.292869972055417</v>
      </c>
    </row>
    <row r="53" spans="1:15" ht="12.75" customHeight="1">
      <c r="A53" s="29">
        <v>1989</v>
      </c>
      <c r="B53" s="15">
        <v>32.108433084719415</v>
      </c>
      <c r="C53" s="15">
        <v>43.196705897610485</v>
      </c>
      <c r="D53" s="15">
        <v>38.409038386688721</v>
      </c>
      <c r="E53" s="15">
        <v>54.626749463288689</v>
      </c>
      <c r="F53" s="15">
        <v>47.632806224598674</v>
      </c>
      <c r="G53" s="15">
        <v>45.116982268380127</v>
      </c>
      <c r="H53" s="15">
        <v>41.461097320893607</v>
      </c>
      <c r="I53" s="15">
        <v>39.622689091614248</v>
      </c>
      <c r="J53" s="15">
        <v>43.629419981690098</v>
      </c>
      <c r="K53" s="15">
        <v>49.820329603606893</v>
      </c>
      <c r="M53" s="15">
        <v>59.973968593024864</v>
      </c>
      <c r="N53" s="15">
        <v>38.031927307806008</v>
      </c>
      <c r="O53" s="15">
        <v>29.528789134731877</v>
      </c>
    </row>
    <row r="54" spans="1:15" ht="12.75" customHeight="1">
      <c r="A54" s="29">
        <v>1990</v>
      </c>
      <c r="B54" s="15">
        <v>31.736154798384643</v>
      </c>
      <c r="C54" s="15">
        <v>44.00970766820096</v>
      </c>
      <c r="D54" s="15">
        <v>39.957142079741615</v>
      </c>
      <c r="E54" s="15">
        <v>52.54358659947583</v>
      </c>
      <c r="F54" s="15">
        <v>49.632383030964391</v>
      </c>
      <c r="G54" s="15">
        <v>45.393000346517496</v>
      </c>
      <c r="H54" s="15">
        <v>39.859141910933943</v>
      </c>
      <c r="I54" s="15">
        <v>41.171767459754307</v>
      </c>
      <c r="J54" s="15">
        <v>43.703855145628602</v>
      </c>
      <c r="K54" s="15">
        <v>51.077771472867809</v>
      </c>
      <c r="M54" s="15">
        <v>59.741468517266469</v>
      </c>
      <c r="N54" s="15">
        <v>37.445182128060864</v>
      </c>
      <c r="O54" s="15">
        <v>29.316153156878965</v>
      </c>
    </row>
    <row r="55" spans="1:15" ht="12.75" customHeight="1">
      <c r="A55" s="29">
        <v>1991</v>
      </c>
      <c r="B55" s="15">
        <v>30.756321408503467</v>
      </c>
      <c r="C55" s="15">
        <v>44.359882419631013</v>
      </c>
      <c r="D55" s="15">
        <v>40.59751928528803</v>
      </c>
      <c r="E55" s="15">
        <v>52.131755378067979</v>
      </c>
      <c r="F55" s="15">
        <v>51.572204229377029</v>
      </c>
      <c r="G55" s="15">
        <v>45.465854707850923</v>
      </c>
      <c r="H55" s="15">
        <v>41.23554475642829</v>
      </c>
      <c r="I55" s="15">
        <v>42.263374914251877</v>
      </c>
      <c r="J55" s="15">
        <v>46.262197358626764</v>
      </c>
      <c r="K55" s="15">
        <v>49.574444599086668</v>
      </c>
      <c r="M55" s="15">
        <v>56.957503707661935</v>
      </c>
      <c r="N55" s="15">
        <v>37.976180117966159</v>
      </c>
      <c r="O55" s="15">
        <v>29.201625398310288</v>
      </c>
    </row>
    <row r="56" spans="1:15" ht="12.75" customHeight="1">
      <c r="A56" s="29">
        <v>1992</v>
      </c>
      <c r="B56" s="15">
        <v>30.254846858301487</v>
      </c>
      <c r="C56" s="15">
        <v>44.045476341819722</v>
      </c>
      <c r="D56" s="15">
        <v>40.811586340794882</v>
      </c>
      <c r="E56" s="15">
        <v>53.333551083664553</v>
      </c>
      <c r="F56" s="15">
        <v>52.003125877626779</v>
      </c>
      <c r="G56" s="15">
        <v>45.500116545069773</v>
      </c>
      <c r="H56" s="15">
        <v>42.462202632270078</v>
      </c>
      <c r="I56" s="15">
        <v>42.553970938064396</v>
      </c>
      <c r="J56" s="15">
        <v>45.600826275792912</v>
      </c>
      <c r="K56" s="15">
        <v>49.009596672304149</v>
      </c>
      <c r="M56" s="15">
        <v>56.510540477314976</v>
      </c>
      <c r="N56" s="15">
        <v>36.557999129032048</v>
      </c>
      <c r="O56" s="15">
        <v>28.941121547092475</v>
      </c>
    </row>
    <row r="57" spans="1:15" ht="12.75" customHeight="1">
      <c r="A57" s="6">
        <v>1993</v>
      </c>
      <c r="B57" s="15">
        <v>30.737674862035458</v>
      </c>
      <c r="C57" s="15">
        <v>45.632373824912662</v>
      </c>
      <c r="D57" s="15">
        <v>40.11268124711215</v>
      </c>
      <c r="E57" s="15">
        <v>55.227672659728576</v>
      </c>
      <c r="F57" s="15">
        <v>51.802512944925226</v>
      </c>
      <c r="G57" s="15">
        <v>45.852188535068862</v>
      </c>
      <c r="H57" s="15">
        <v>43.053434993752674</v>
      </c>
      <c r="I57" s="15">
        <v>45.154298034235424</v>
      </c>
      <c r="J57" s="15">
        <v>46.283961043325291</v>
      </c>
      <c r="K57" s="15">
        <v>48.126396874258134</v>
      </c>
      <c r="M57" s="15">
        <v>55.549575800956973</v>
      </c>
      <c r="N57" s="15">
        <v>35.298376060738597</v>
      </c>
      <c r="O57" s="15">
        <v>29.177816669489452</v>
      </c>
    </row>
    <row r="58" spans="1:15" ht="12.75" customHeight="1">
      <c r="A58" s="6">
        <v>1994</v>
      </c>
      <c r="B58" s="15">
        <v>30.954312914661607</v>
      </c>
      <c r="C58" s="15">
        <v>45.688581669226828</v>
      </c>
      <c r="D58" s="15">
        <v>39.687341494643086</v>
      </c>
      <c r="E58" s="15">
        <v>55.589784584924985</v>
      </c>
      <c r="F58" s="15">
        <v>51.778225531042963</v>
      </c>
      <c r="G58" s="15">
        <v>46.092938801310439</v>
      </c>
      <c r="H58" s="15">
        <v>43.528083459055509</v>
      </c>
      <c r="I58" s="15">
        <v>43.419885818116363</v>
      </c>
      <c r="J58" s="15">
        <v>43.426511044712271</v>
      </c>
      <c r="K58" s="15">
        <v>48.843090766529983</v>
      </c>
      <c r="M58" s="15">
        <v>54.01530361354461</v>
      </c>
      <c r="N58" s="15">
        <v>35.867505617662346</v>
      </c>
      <c r="O58" s="15">
        <v>29.427649998228016</v>
      </c>
    </row>
    <row r="59" spans="1:15" ht="12.75" customHeight="1">
      <c r="A59" s="6">
        <v>1995</v>
      </c>
      <c r="B59" s="15">
        <v>31.927033323121396</v>
      </c>
      <c r="C59" s="15">
        <v>45.810663872523826</v>
      </c>
      <c r="D59" s="15">
        <v>39.715532324974767</v>
      </c>
      <c r="E59" s="15">
        <v>54.319162253059147</v>
      </c>
      <c r="F59" s="15">
        <v>50.58586879824756</v>
      </c>
      <c r="G59" s="15">
        <v>45.914256071689181</v>
      </c>
      <c r="H59" s="15">
        <v>42.963971114828659</v>
      </c>
      <c r="I59" s="15">
        <v>43.499660844332091</v>
      </c>
      <c r="J59" s="15">
        <v>43.582617459089242</v>
      </c>
      <c r="K59" s="15">
        <v>49.591500919138703</v>
      </c>
      <c r="L59" s="15">
        <v>35.852969930651362</v>
      </c>
      <c r="M59" s="15">
        <v>54.196598876097582</v>
      </c>
      <c r="N59" s="15">
        <v>36.429886425525282</v>
      </c>
      <c r="O59" s="15">
        <v>29.816667173390897</v>
      </c>
    </row>
    <row r="60" spans="1:15" ht="12.75" customHeight="1">
      <c r="A60" s="6">
        <v>1996</v>
      </c>
      <c r="B60" s="15">
        <v>32.774613695487176</v>
      </c>
      <c r="C60" s="15">
        <v>46.465931703632691</v>
      </c>
      <c r="D60" s="15">
        <v>40.286354772101561</v>
      </c>
      <c r="E60" s="15">
        <v>55.271715770184983</v>
      </c>
      <c r="F60" s="15">
        <v>50.853715468772201</v>
      </c>
      <c r="G60" s="15">
        <v>47.450170291020342</v>
      </c>
      <c r="H60" s="15">
        <v>43.877950604080148</v>
      </c>
      <c r="I60" s="15">
        <v>44.151907522933939</v>
      </c>
      <c r="J60" s="15">
        <v>43.7971457564757</v>
      </c>
      <c r="K60" s="15">
        <v>50.828550368706026</v>
      </c>
      <c r="L60" s="15">
        <v>36.295667645303944</v>
      </c>
      <c r="M60" s="15">
        <v>56.790472101929105</v>
      </c>
      <c r="N60" s="15">
        <v>36.246907036557396</v>
      </c>
      <c r="O60" s="15">
        <v>30.221098774517646</v>
      </c>
    </row>
    <row r="61" spans="1:15" ht="12.75" customHeight="1">
      <c r="A61" s="6">
        <v>1997</v>
      </c>
      <c r="B61" s="15">
        <v>33.213389673841277</v>
      </c>
      <c r="C61" s="15">
        <v>46.597102623847633</v>
      </c>
      <c r="D61" s="15">
        <v>40.740631651926464</v>
      </c>
      <c r="E61" s="15">
        <v>54.786562670481572</v>
      </c>
      <c r="F61" s="15">
        <v>49.827953971372438</v>
      </c>
      <c r="G61" s="15">
        <v>47.421350861468618</v>
      </c>
      <c r="H61" s="15">
        <v>43.758818826519374</v>
      </c>
      <c r="I61" s="15">
        <v>45.817580502762411</v>
      </c>
      <c r="J61" s="15">
        <v>43.317339777686506</v>
      </c>
      <c r="K61" s="15">
        <v>50.55485235658216</v>
      </c>
      <c r="L61" s="15">
        <v>36.498158416643058</v>
      </c>
      <c r="M61" s="15">
        <v>56.352043180196944</v>
      </c>
      <c r="N61" s="15">
        <v>36.625457576206536</v>
      </c>
      <c r="O61" s="15">
        <v>30.486448797552431</v>
      </c>
    </row>
    <row r="62" spans="1:15" ht="12.75" customHeight="1">
      <c r="A62" s="6">
        <v>1998</v>
      </c>
      <c r="B62" s="15">
        <v>33.870469379252881</v>
      </c>
      <c r="C62" s="15">
        <v>47.224860632745091</v>
      </c>
      <c r="D62" s="15">
        <v>40.682402650132843</v>
      </c>
      <c r="E62" s="15">
        <v>55.167140237163181</v>
      </c>
      <c r="F62" s="15">
        <v>49.349762444706954</v>
      </c>
      <c r="G62" s="15">
        <v>47.265368377046087</v>
      </c>
      <c r="H62" s="15">
        <v>43.795999659894996</v>
      </c>
      <c r="I62" s="15">
        <v>44.534449290202069</v>
      </c>
      <c r="J62" s="15">
        <v>42.613265920934268</v>
      </c>
      <c r="K62" s="15">
        <v>48.80615045544247</v>
      </c>
      <c r="L62" s="15">
        <v>36.558978894913984</v>
      </c>
      <c r="M62" s="15">
        <v>57.5559648127456</v>
      </c>
      <c r="N62" s="15">
        <v>37.822207534651128</v>
      </c>
      <c r="O62" s="15">
        <v>30.827985947811037</v>
      </c>
    </row>
    <row r="63" spans="1:15" ht="12.75" customHeight="1">
      <c r="A63" s="6">
        <v>1999</v>
      </c>
      <c r="B63" s="15">
        <v>34.020149988637229</v>
      </c>
      <c r="C63" s="15">
        <v>46.711074917185186</v>
      </c>
      <c r="D63" s="15">
        <v>40.363315941272212</v>
      </c>
      <c r="E63" s="15">
        <v>55.619625987252753</v>
      </c>
      <c r="F63" s="15">
        <v>49.013495343857379</v>
      </c>
      <c r="G63" s="15">
        <v>47.841599657385046</v>
      </c>
      <c r="H63" s="15">
        <v>44.560295198071309</v>
      </c>
      <c r="I63" s="15">
        <v>44.890497308424024</v>
      </c>
      <c r="J63" s="15">
        <v>43.647273017080686</v>
      </c>
      <c r="K63" s="15">
        <v>50.80155615515811</v>
      </c>
      <c r="L63" s="15">
        <v>37.148109420255238</v>
      </c>
      <c r="M63" s="15">
        <v>56.368664670309201</v>
      </c>
      <c r="N63" s="15">
        <v>38.058349465136189</v>
      </c>
      <c r="O63" s="15">
        <v>31.023114765145898</v>
      </c>
    </row>
    <row r="64" spans="1:15" ht="12.75" customHeight="1">
      <c r="A64" s="6">
        <v>2000</v>
      </c>
      <c r="B64" s="15">
        <v>32.930505731604434</v>
      </c>
      <c r="C64" s="15">
        <v>46.773050791316919</v>
      </c>
      <c r="D64" s="15">
        <v>40.540941506767638</v>
      </c>
      <c r="E64" s="15">
        <v>53.109899817534433</v>
      </c>
      <c r="F64" s="15">
        <v>50.674444317358649</v>
      </c>
      <c r="G64" s="15">
        <v>47.373550253756278</v>
      </c>
      <c r="H64" s="15">
        <v>44.374383420621896</v>
      </c>
      <c r="I64" s="15">
        <v>44.208934833917532</v>
      </c>
      <c r="J64" s="15">
        <v>43.556595133792314</v>
      </c>
      <c r="K64" s="15">
        <v>55.391834659185925</v>
      </c>
      <c r="L64" s="15">
        <v>37.33167683922543</v>
      </c>
      <c r="M64" s="15">
        <v>56.262547946080232</v>
      </c>
      <c r="N64" s="15">
        <v>38.680471162550752</v>
      </c>
      <c r="O64" s="15">
        <v>31.594683793611495</v>
      </c>
    </row>
    <row r="65" spans="1:15" ht="12.75" customHeight="1">
      <c r="A65" s="6">
        <v>2001</v>
      </c>
      <c r="B65" s="15">
        <v>32.711696527820834</v>
      </c>
      <c r="C65" s="15">
        <v>46.8728887211008</v>
      </c>
      <c r="D65" s="15">
        <v>39.797536452410903</v>
      </c>
      <c r="E65" s="15">
        <v>53.55589157797732</v>
      </c>
      <c r="F65" s="15">
        <v>49.243248808613281</v>
      </c>
      <c r="G65" s="15">
        <v>47.429658132206178</v>
      </c>
      <c r="H65" s="15">
        <v>42.968814680770521</v>
      </c>
      <c r="I65" s="15">
        <v>44.215732692974186</v>
      </c>
      <c r="J65" s="15">
        <v>42.137603167176188</v>
      </c>
      <c r="K65" s="15">
        <v>56.142400356881183</v>
      </c>
      <c r="L65" s="15">
        <v>37.419376619948714</v>
      </c>
      <c r="M65" s="15">
        <v>57.040664526881748</v>
      </c>
      <c r="N65" s="15">
        <v>38.976142386368814</v>
      </c>
      <c r="O65" s="15">
        <v>30.721526269328809</v>
      </c>
    </row>
    <row r="66" spans="1:15" ht="12.75" customHeight="1">
      <c r="A66" s="6" t="s">
        <v>543</v>
      </c>
    </row>
  </sheetData>
  <mergeCells count="1">
    <mergeCell ref="A39:O39"/>
  </mergeCells>
  <phoneticPr fontId="0" type="noConversion"/>
  <pageMargins left="0.75" right="0.75" top="1" bottom="1" header="0.5" footer="0.5"/>
  <pageSetup scale="88" orientation="landscape" r:id="rId1"/>
  <headerFooter alignWithMargins="0"/>
</worksheet>
</file>

<file path=xl/worksheets/sheet29.xml><?xml version="1.0" encoding="utf-8"?>
<worksheet xmlns="http://schemas.openxmlformats.org/spreadsheetml/2006/main" xmlns:r="http://schemas.openxmlformats.org/officeDocument/2006/relationships">
  <sheetPr codeName="Sheet29">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B37" sqref="B37"/>
    </sheetView>
  </sheetViews>
  <sheetFormatPr defaultColWidth="3.85546875" defaultRowHeight="12.75" customHeight="1"/>
  <cols>
    <col min="1" max="1" width="5" style="6" customWidth="1"/>
    <col min="2" max="9" width="8.7109375" style="15" customWidth="1"/>
    <col min="10" max="10" width="10" style="15" customWidth="1"/>
    <col min="11" max="15" width="8.7109375" style="15" customWidth="1"/>
    <col min="16" max="16384" width="3.85546875" style="8"/>
  </cols>
  <sheetData>
    <row r="1" spans="1:15" ht="12.75" customHeight="1">
      <c r="A1" s="6" t="s">
        <v>544</v>
      </c>
    </row>
    <row r="2" spans="1:15" ht="29.25" customHeight="1">
      <c r="A2" s="6" t="s">
        <v>225</v>
      </c>
      <c r="B2" s="15" t="s">
        <v>226</v>
      </c>
      <c r="C2" s="15" t="s">
        <v>227</v>
      </c>
      <c r="D2" s="15" t="s">
        <v>106</v>
      </c>
      <c r="E2" s="15" t="s">
        <v>229</v>
      </c>
      <c r="F2" s="15" t="s">
        <v>118</v>
      </c>
      <c r="G2" s="15" t="s">
        <v>119</v>
      </c>
      <c r="H2" s="15" t="s">
        <v>120</v>
      </c>
      <c r="I2" s="15" t="s">
        <v>233</v>
      </c>
      <c r="J2" s="15" t="s">
        <v>234</v>
      </c>
      <c r="K2" s="15" t="s">
        <v>123</v>
      </c>
      <c r="L2" s="15" t="s">
        <v>124</v>
      </c>
      <c r="M2" s="15" t="s">
        <v>125</v>
      </c>
      <c r="N2" s="15" t="s">
        <v>126</v>
      </c>
      <c r="O2" s="15" t="s">
        <v>107</v>
      </c>
    </row>
    <row r="3" spans="1:15" ht="12.75" customHeight="1">
      <c r="A3" s="6">
        <v>1980</v>
      </c>
      <c r="B3" s="15">
        <f>'A20'!B3/'A5-101'!B3</f>
        <v>18.806891097382636</v>
      </c>
      <c r="C3" s="15">
        <f>'A20'!C3/'A5-101'!C3</f>
        <v>22.138361246866914</v>
      </c>
      <c r="D3" s="15">
        <f>'A20'!D3/'A5-101'!D3</f>
        <v>18.568754326902653</v>
      </c>
      <c r="E3" s="15">
        <f>'A20'!E3/'A5-101'!E3</f>
        <v>17.122427204515731</v>
      </c>
      <c r="F3" s="15">
        <f>'A20'!F3/'A5-101'!F3</f>
        <v>12.215044044540923</v>
      </c>
      <c r="G3" s="15">
        <f>'A20'!G3/'A5-101'!G3</f>
        <v>18.706056803352393</v>
      </c>
      <c r="H3" s="15">
        <f>'A20'!H3/'A5-101'!H3</f>
        <v>18.818862673255076</v>
      </c>
      <c r="I3" s="15">
        <f>'A20'!I3/'A5-101'!I3</f>
        <v>17.947099866162809</v>
      </c>
      <c r="J3" s="15">
        <f>'A20'!J3/'A5-101'!J3</f>
        <v>24.523164768734549</v>
      </c>
      <c r="K3" s="15">
        <f>'A20'!K3/'A5-101'!K3</f>
        <v>17.646089821397606</v>
      </c>
      <c r="L3" s="15">
        <f>'A20'!L3/'A5-101'!L3</f>
        <v>15.010354164308088</v>
      </c>
      <c r="M3" s="15">
        <f>'A20'!M3/'A5-101'!M3</f>
        <v>19.185576676160011</v>
      </c>
      <c r="N3" s="15">
        <f>'A20'!N3/'A5-101'!N3</f>
        <v>14.068164962413398</v>
      </c>
      <c r="O3" s="15">
        <f>'A20'!O3/'A5-101'!O3</f>
        <v>22.176719632688322</v>
      </c>
    </row>
    <row r="4" spans="1:15" ht="12.75" customHeight="1">
      <c r="A4" s="6">
        <v>1981</v>
      </c>
      <c r="B4" s="15">
        <f>'A20'!B4/'A5-101'!B4</f>
        <v>20.129094308396297</v>
      </c>
      <c r="C4" s="15">
        <f>'A20'!C4/'A5-101'!C4</f>
        <v>22.301363133980111</v>
      </c>
      <c r="D4" s="15">
        <f>'A20'!D4/'A5-101'!D4</f>
        <v>18.695359629839579</v>
      </c>
      <c r="E4" s="15">
        <f>'A20'!E4/'A5-101'!E4</f>
        <v>17.032011134307584</v>
      </c>
      <c r="F4" s="15">
        <f>'A20'!F4/'A5-101'!F4</f>
        <v>12.420867823239115</v>
      </c>
      <c r="G4" s="15">
        <f>'A20'!G4/'A5-101'!G4</f>
        <v>18.818438765360909</v>
      </c>
      <c r="H4" s="15">
        <f>'A20'!H4/'A5-101'!H4</f>
        <v>18.687543813511134</v>
      </c>
      <c r="I4" s="15">
        <f>'A20'!I4/'A5-101'!I4</f>
        <v>18.42608174897898</v>
      </c>
      <c r="J4" s="15">
        <f>'A20'!J4/'A5-101'!J4</f>
        <v>23.808858065808376</v>
      </c>
      <c r="K4" s="15">
        <f>'A20'!K4/'A5-101'!K4</f>
        <v>17.430953552384882</v>
      </c>
      <c r="L4" s="15">
        <f>'A20'!L4/'A5-101'!L4</f>
        <v>15.376518289724695</v>
      </c>
      <c r="M4" s="15">
        <f>'A20'!M4/'A5-101'!M4</f>
        <v>18.448465950382598</v>
      </c>
      <c r="N4" s="15">
        <f>'A20'!N4/'A5-101'!N4</f>
        <v>14.736842105263158</v>
      </c>
      <c r="O4" s="15">
        <f>'A20'!O4/'A5-101'!O4</f>
        <v>22.250947789417165</v>
      </c>
    </row>
    <row r="5" spans="1:15" ht="12.75" customHeight="1">
      <c r="A5" s="6">
        <v>1982</v>
      </c>
      <c r="B5" s="15">
        <f>'A20'!B5/'A5-101'!B5</f>
        <v>20.684613690529403</v>
      </c>
      <c r="C5" s="15">
        <f>'A20'!C5/'A5-101'!C5</f>
        <v>22.374373323319848</v>
      </c>
      <c r="D5" s="15">
        <f>'A20'!D5/'A5-101'!D5</f>
        <v>18.95045140517087</v>
      </c>
      <c r="E5" s="15">
        <f>'A20'!E5/'A5-101'!E5</f>
        <v>17.164224043839248</v>
      </c>
      <c r="F5" s="15">
        <f>'A20'!F5/'A5-101'!F5</f>
        <v>12.498184846672931</v>
      </c>
      <c r="G5" s="15">
        <f>'A20'!G5/'A5-101'!G5</f>
        <v>19.880759053794701</v>
      </c>
      <c r="H5" s="15">
        <f>'A20'!H5/'A5-101'!H5</f>
        <v>18.475337336076851</v>
      </c>
      <c r="I5" s="15">
        <f>'A20'!I5/'A5-101'!I5</f>
        <v>18.05501710940618</v>
      </c>
      <c r="J5" s="15">
        <f>'A20'!J5/'A5-101'!J5</f>
        <v>23.869504219692072</v>
      </c>
      <c r="K5" s="15">
        <f>'A20'!K5/'A5-101'!K5</f>
        <v>17.440024397282528</v>
      </c>
      <c r="L5" s="15">
        <f>'A20'!L5/'A5-101'!L5</f>
        <v>15.359591188396104</v>
      </c>
      <c r="M5" s="15">
        <f>'A20'!M5/'A5-101'!M5</f>
        <v>17.96974826833965</v>
      </c>
      <c r="N5" s="15">
        <f>'A20'!N5/'A5-101'!N5</f>
        <v>14.527604567068138</v>
      </c>
      <c r="O5" s="15">
        <f>'A20'!O5/'A5-101'!O5</f>
        <v>22.351149601454768</v>
      </c>
    </row>
    <row r="6" spans="1:15" ht="12.75" customHeight="1">
      <c r="A6" s="6">
        <v>1983</v>
      </c>
      <c r="B6" s="15">
        <f>'A20'!B6/'A5-101'!B6</f>
        <v>19.57825253129753</v>
      </c>
      <c r="C6" s="15">
        <f>'A20'!C6/'A5-101'!C6</f>
        <v>22.207488079451515</v>
      </c>
      <c r="D6" s="15">
        <f>'A20'!D6/'A5-101'!D6</f>
        <v>18.667801519725508</v>
      </c>
      <c r="E6" s="15">
        <f>'A20'!E6/'A5-101'!E6</f>
        <v>17.69512073789527</v>
      </c>
      <c r="F6" s="15">
        <f>'A20'!F6/'A5-101'!F6</f>
        <v>12.936153974576071</v>
      </c>
      <c r="G6" s="15">
        <f>'A20'!G6/'A5-101'!G6</f>
        <v>20.185215447944454</v>
      </c>
      <c r="H6" s="15">
        <f>'A20'!H6/'A5-101'!H6</f>
        <v>18.679729413310728</v>
      </c>
      <c r="I6" s="15">
        <f>'A20'!I6/'A5-101'!I6</f>
        <v>18.214124641639966</v>
      </c>
      <c r="J6" s="15">
        <f>'A20'!J6/'A5-101'!J6</f>
        <v>24.1480979811361</v>
      </c>
      <c r="K6" s="15">
        <f>'A20'!K6/'A5-101'!K6</f>
        <v>17.576201680508611</v>
      </c>
      <c r="L6" s="15">
        <f>'A20'!L6/'A5-101'!L6</f>
        <v>15.895486051440681</v>
      </c>
      <c r="M6" s="15">
        <f>'A20'!M6/'A5-101'!M6</f>
        <v>17.968333786803708</v>
      </c>
      <c r="N6" s="15">
        <f>'A20'!N6/'A5-101'!N6</f>
        <v>15.043325794729755</v>
      </c>
      <c r="O6" s="15">
        <f>'A20'!O6/'A5-101'!O6</f>
        <v>22.315586115208045</v>
      </c>
    </row>
    <row r="7" spans="1:15" ht="12.75" customHeight="1">
      <c r="A7" s="6">
        <v>1984</v>
      </c>
      <c r="B7" s="15">
        <f>'A20'!B7/'A5-101'!B7</f>
        <v>19.347726526625518</v>
      </c>
      <c r="C7" s="15">
        <f>'A20'!C7/'A5-101'!C7</f>
        <v>22.311857984301632</v>
      </c>
      <c r="D7" s="15">
        <f>'A20'!D7/'A5-101'!D7</f>
        <v>18.737173236281741</v>
      </c>
      <c r="E7" s="15">
        <f>'A20'!E7/'A5-101'!E7</f>
        <v>17.659107156294681</v>
      </c>
      <c r="F7" s="15">
        <f>'A20'!F7/'A5-101'!F7</f>
        <v>13.467032569069445</v>
      </c>
      <c r="G7" s="15">
        <f>'A20'!G7/'A5-101'!G7</f>
        <v>20.265213947813429</v>
      </c>
      <c r="H7" s="15">
        <f>'A20'!H7/'A5-101'!H7</f>
        <v>18.9129031009778</v>
      </c>
      <c r="I7" s="15">
        <f>'A20'!I7/'A5-101'!I7</f>
        <v>18.446727363034938</v>
      </c>
      <c r="J7" s="15">
        <f>'A20'!J7/'A5-101'!J7</f>
        <v>23.610562756389275</v>
      </c>
      <c r="K7" s="15">
        <f>'A20'!K7/'A5-101'!K7</f>
        <v>18.025613459325903</v>
      </c>
      <c r="L7" s="15">
        <f>'A20'!L7/'A5-101'!L7</f>
        <v>16.275489755516958</v>
      </c>
      <c r="M7" s="15">
        <f>'A20'!M7/'A5-101'!M7</f>
        <v>18.10835045268843</v>
      </c>
      <c r="N7" s="15">
        <f>'A20'!N7/'A5-101'!N7</f>
        <v>14.975232355166337</v>
      </c>
      <c r="O7" s="15">
        <f>'A20'!O7/'A5-101'!O7</f>
        <v>22.574521655560233</v>
      </c>
    </row>
    <row r="8" spans="1:15" ht="12.75" customHeight="1">
      <c r="A8" s="6">
        <v>1985</v>
      </c>
      <c r="B8" s="15">
        <f>'A20'!B8/'A5-101'!B8</f>
        <v>19.506459386852089</v>
      </c>
      <c r="C8" s="15">
        <f>'A20'!C8/'A5-101'!C8</f>
        <v>22.302026834142161</v>
      </c>
      <c r="D8" s="15">
        <f>'A20'!D8/'A5-101'!D8</f>
        <v>18.873271378213818</v>
      </c>
      <c r="E8" s="15">
        <f>'A20'!E8/'A5-101'!E8</f>
        <v>18.134342957754583</v>
      </c>
      <c r="F8" s="15">
        <f>'A20'!F8/'A5-101'!F8</f>
        <v>14.148943959310584</v>
      </c>
      <c r="G8" s="15">
        <f>'A20'!G8/'A5-101'!G8</f>
        <v>20.731280801229399</v>
      </c>
      <c r="H8" s="15">
        <f>'A20'!H8/'A5-101'!H8</f>
        <v>19.418581970813424</v>
      </c>
      <c r="I8" s="15">
        <f>'A20'!I8/'A5-101'!I8</f>
        <v>18.707032680168091</v>
      </c>
      <c r="J8" s="15">
        <f>'A20'!J8/'A5-101'!J8</f>
        <v>23.758139644718899</v>
      </c>
      <c r="K8" s="15">
        <f>'A20'!K8/'A5-101'!K8</f>
        <v>18.471471368065838</v>
      </c>
      <c r="L8" s="15">
        <f>'A20'!L8/'A5-101'!L8</f>
        <v>16.582086679268937</v>
      </c>
      <c r="M8" s="15">
        <f>'A20'!M8/'A5-101'!M8</f>
        <v>18.312287187295802</v>
      </c>
      <c r="N8" s="15">
        <f>'A20'!N8/'A5-101'!N8</f>
        <v>15.082763475462588</v>
      </c>
      <c r="O8" s="15">
        <f>'A20'!O8/'A5-101'!O8</f>
        <v>23.011548768966779</v>
      </c>
    </row>
    <row r="9" spans="1:15" ht="12.75" customHeight="1">
      <c r="A9" s="6">
        <v>1986</v>
      </c>
      <c r="B9" s="15">
        <f>'A20'!B9/'A5-101'!B9</f>
        <v>19.096108660405402</v>
      </c>
      <c r="C9" s="15">
        <f>'A20'!C9/'A5-101'!C9</f>
        <v>23.291351459765799</v>
      </c>
      <c r="D9" s="15">
        <f>'A20'!D9/'A5-101'!D9</f>
        <v>18.631572551595234</v>
      </c>
      <c r="E9" s="15">
        <f>'A20'!E9/'A5-101'!E9</f>
        <v>18.78651372207873</v>
      </c>
      <c r="F9" s="15">
        <f>'A20'!F9/'A5-101'!F9</f>
        <v>14.799030699978058</v>
      </c>
      <c r="G9" s="15">
        <f>'A20'!G9/'A5-101'!G9</f>
        <v>21.061408028479086</v>
      </c>
      <c r="H9" s="15">
        <f>'A20'!H9/'A5-101'!H9</f>
        <v>20.491342192887714</v>
      </c>
      <c r="I9" s="15">
        <f>'A20'!I9/'A5-101'!I9</f>
        <v>18.846900365955264</v>
      </c>
      <c r="J9" s="15">
        <f>'A20'!J9/'A5-101'!J9</f>
        <v>24.473621250051057</v>
      </c>
      <c r="K9" s="15">
        <f>'A20'!K9/'A5-101'!K9</f>
        <v>18.875827392931917</v>
      </c>
      <c r="L9" s="15">
        <f>'A20'!L9/'A5-101'!L9</f>
        <v>16.687784299161606</v>
      </c>
      <c r="M9" s="15">
        <f>'A20'!M9/'A5-101'!M9</f>
        <v>18.769076744270777</v>
      </c>
      <c r="N9" s="15">
        <f>'A20'!N9/'A5-101'!N9</f>
        <v>15.583862783128254</v>
      </c>
      <c r="O9" s="15">
        <f>'A20'!O9/'A5-101'!O9</f>
        <v>23.446844578272131</v>
      </c>
    </row>
    <row r="10" spans="1:15" ht="12.75" customHeight="1">
      <c r="A10" s="6">
        <v>1987</v>
      </c>
      <c r="B10" s="15">
        <f>'A20'!B10/'A5-101'!B10</f>
        <v>19.019405465565733</v>
      </c>
      <c r="C10" s="15">
        <f>'A20'!C10/'A5-101'!C10</f>
        <v>23.698616280951608</v>
      </c>
      <c r="D10" s="15">
        <f>'A20'!D10/'A5-101'!D10</f>
        <v>18.960985058107362</v>
      </c>
      <c r="E10" s="15">
        <f>'A20'!E10/'A5-101'!E10</f>
        <v>20.058953821371038</v>
      </c>
      <c r="F10" s="15">
        <f>'A20'!F10/'A5-101'!F10</f>
        <v>15.512731864233531</v>
      </c>
      <c r="G10" s="15">
        <f>'A20'!G10/'A5-101'!G10</f>
        <v>21.064904349788069</v>
      </c>
      <c r="H10" s="15">
        <f>'A20'!H10/'A5-101'!H10</f>
        <v>21.515605710021124</v>
      </c>
      <c r="I10" s="15">
        <f>'A20'!I10/'A5-101'!I10</f>
        <v>19.271679940793629</v>
      </c>
      <c r="J10" s="15">
        <f>'A20'!J10/'A5-101'!J10</f>
        <v>25.40222086840939</v>
      </c>
      <c r="K10" s="15">
        <f>'A20'!K10/'A5-101'!K10</f>
        <v>19.585986549090453</v>
      </c>
      <c r="L10" s="15">
        <f>'A20'!L10/'A5-101'!L10</f>
        <v>17.09959467064138</v>
      </c>
      <c r="M10" s="15">
        <f>'A20'!M10/'A5-101'!M10</f>
        <v>18.99946218570102</v>
      </c>
      <c r="N10" s="15">
        <f>'A20'!N10/'A5-101'!N10</f>
        <v>16.096372485499199</v>
      </c>
      <c r="O10" s="15">
        <f>'A20'!O10/'A5-101'!O10</f>
        <v>23.777480426416595</v>
      </c>
    </row>
    <row r="11" spans="1:15" ht="12.75" customHeight="1">
      <c r="A11" s="6">
        <v>1988</v>
      </c>
      <c r="B11" s="15">
        <f>'A20'!B11/'A5-101'!B11</f>
        <v>19.023253030401946</v>
      </c>
      <c r="C11" s="15">
        <f>'A20'!C11/'A5-101'!C11</f>
        <v>24.206560388530157</v>
      </c>
      <c r="D11" s="15">
        <f>'A20'!D11/'A5-101'!D11</f>
        <v>19.503278818902192</v>
      </c>
      <c r="E11" s="15">
        <f>'A20'!E11/'A5-101'!E11</f>
        <v>20.693660875930966</v>
      </c>
      <c r="F11" s="15">
        <f>'A20'!F11/'A5-101'!F11</f>
        <v>16.182532444502346</v>
      </c>
      <c r="G11" s="15">
        <f>'A20'!G11/'A5-101'!G11</f>
        <v>21.385458097829879</v>
      </c>
      <c r="H11" s="15">
        <f>'A20'!H11/'A5-101'!H11</f>
        <v>21.837602183878627</v>
      </c>
      <c r="I11" s="15">
        <f>'A20'!I11/'A5-101'!I11</f>
        <v>19.77432307015896</v>
      </c>
      <c r="J11" s="15">
        <f>'A20'!J11/'A5-101'!J11</f>
        <v>25.562780439577157</v>
      </c>
      <c r="K11" s="15">
        <f>'A20'!K11/'A5-101'!K11</f>
        <v>19.815952377866765</v>
      </c>
      <c r="L11" s="15">
        <f>'A20'!L11/'A5-101'!L11</f>
        <v>17.659039551146648</v>
      </c>
      <c r="M11" s="15">
        <f>'A20'!M11/'A5-101'!M11</f>
        <v>18.966704984489578</v>
      </c>
      <c r="N11" s="15">
        <f>'A20'!N11/'A5-101'!N11</f>
        <v>16.339048640289445</v>
      </c>
      <c r="O11" s="15">
        <f>'A20'!O11/'A5-101'!O11</f>
        <v>24.273289428273575</v>
      </c>
    </row>
    <row r="12" spans="1:15" ht="12.75" customHeight="1">
      <c r="A12" s="6">
        <v>1989</v>
      </c>
      <c r="B12" s="15">
        <f>'A20'!B12/'A5-101'!B12</f>
        <v>19.215056011428771</v>
      </c>
      <c r="C12" s="15">
        <f>'A20'!C12/'A5-101'!C12</f>
        <v>24.850872074174934</v>
      </c>
      <c r="D12" s="15">
        <f>'A20'!D12/'A5-101'!D12</f>
        <v>19.827288337905472</v>
      </c>
      <c r="E12" s="15">
        <f>'A20'!E12/'A5-101'!E12</f>
        <v>20.890387563138592</v>
      </c>
      <c r="F12" s="15">
        <f>'A20'!F12/'A5-101'!F12</f>
        <v>17.048143572131593</v>
      </c>
      <c r="G12" s="15">
        <f>'A20'!G12/'A5-101'!G12</f>
        <v>21.68446126614695</v>
      </c>
      <c r="H12" s="15">
        <f>'A20'!H12/'A5-101'!H12</f>
        <v>21.956687170645431</v>
      </c>
      <c r="I12" s="15">
        <f>'A20'!I12/'A5-101'!I12</f>
        <v>20.384269168406444</v>
      </c>
      <c r="J12" s="15">
        <f>'A20'!J12/'A5-101'!J12</f>
        <v>25.348590089156129</v>
      </c>
      <c r="K12" s="15">
        <f>'A20'!K12/'A5-101'!K12</f>
        <v>19.780519377812187</v>
      </c>
      <c r="L12" s="15">
        <f>'A20'!L12/'A5-101'!L12</f>
        <v>17.945956949846252</v>
      </c>
      <c r="M12" s="15">
        <f>'A20'!M12/'A5-101'!M12</f>
        <v>19.090890049248891</v>
      </c>
      <c r="N12" s="15">
        <f>'A20'!N12/'A5-101'!N12</f>
        <v>16.962228817751395</v>
      </c>
      <c r="O12" s="15">
        <f>'A20'!O12/'A5-101'!O12</f>
        <v>24.099462228435559</v>
      </c>
    </row>
    <row r="13" spans="1:15" ht="12.75" customHeight="1">
      <c r="A13" s="6">
        <v>1990</v>
      </c>
      <c r="B13" s="15">
        <f>'A20'!B13/'A5-101'!B13</f>
        <v>19.377340823970041</v>
      </c>
      <c r="C13" s="15">
        <f>'A20'!C13/'A5-101'!C13</f>
        <v>25.719309754186483</v>
      </c>
      <c r="D13" s="15">
        <f>'A20'!D13/'A5-101'!D13</f>
        <v>20.047469688538136</v>
      </c>
      <c r="E13" s="15">
        <f>'A20'!E13/'A5-101'!E13</f>
        <v>21.762650527235294</v>
      </c>
      <c r="F13" s="15">
        <f>'A20'!F13/'A5-101'!F13</f>
        <v>17.987220994569778</v>
      </c>
      <c r="G13" s="15">
        <f>'A20'!G13/'A5-101'!G13</f>
        <v>22.388206388206392</v>
      </c>
      <c r="H13" s="15">
        <f>'A20'!H13/'A5-101'!H13</f>
        <v>22.75325743006351</v>
      </c>
      <c r="I13" s="15">
        <f>'A20'!I13/'A5-101'!I13</f>
        <v>21.215600835595858</v>
      </c>
      <c r="J13" s="15">
        <f>'A20'!J13/'A5-101'!J13</f>
        <v>25.899379738111648</v>
      </c>
      <c r="K13" s="15">
        <f>'A20'!K13/'A5-101'!K13</f>
        <v>19.929131635718459</v>
      </c>
      <c r="L13" s="15">
        <f>'A20'!L13/'A5-101'!L13</f>
        <v>18.609120129256258</v>
      </c>
      <c r="M13" s="15">
        <f>'A20'!M13/'A5-101'!M13</f>
        <v>19.280281048729037</v>
      </c>
      <c r="N13" s="15">
        <f>'A20'!N13/'A5-101'!N13</f>
        <v>17.463559103785734</v>
      </c>
      <c r="O13" s="15">
        <f>'A20'!O13/'A5-101'!O13</f>
        <v>24.622411995432206</v>
      </c>
    </row>
    <row r="14" spans="1:15" ht="12.75" customHeight="1">
      <c r="A14" s="6">
        <v>1991</v>
      </c>
      <c r="B14" s="15">
        <f>'A20'!B14/'A5-101'!B14</f>
        <v>19.442484820949154</v>
      </c>
      <c r="C14" s="15">
        <f>'A20'!C14/'A5-101'!C14</f>
        <v>27.473731482182853</v>
      </c>
      <c r="D14" s="15">
        <f>'A20'!D14/'A5-101'!D14</f>
        <v>20.29028127710545</v>
      </c>
      <c r="E14" s="15">
        <f>'A20'!E14/'A5-101'!E14</f>
        <v>22.105798205707057</v>
      </c>
      <c r="F14" s="15">
        <f>'A20'!F14/'A5-101'!F14</f>
        <v>18.37830079885585</v>
      </c>
      <c r="G14" s="15">
        <f>'A20'!G14/'A5-101'!G14</f>
        <v>22.684391916435576</v>
      </c>
      <c r="H14" s="15">
        <f>'A20'!H14/'A5-101'!H14</f>
        <v>24.102967651354749</v>
      </c>
      <c r="I14" s="15">
        <f>'A20'!I14/'A5-101'!I14</f>
        <v>21.424066802121832</v>
      </c>
      <c r="J14" s="15">
        <f>'A20'!J14/'A5-101'!J14</f>
        <v>26.15847979142686</v>
      </c>
      <c r="K14" s="15">
        <f>'A20'!K14/'A5-101'!K14</f>
        <v>20.277028347996094</v>
      </c>
      <c r="L14" s="15">
        <f>'A20'!L14/'A5-101'!L14</f>
        <v>19.126126185763553</v>
      </c>
      <c r="M14" s="15">
        <f>'A20'!M14/'A5-101'!M14</f>
        <v>19.668327579189555</v>
      </c>
      <c r="N14" s="15">
        <f>'A20'!N14/'A5-101'!N14</f>
        <v>17.608289700120828</v>
      </c>
      <c r="O14" s="15">
        <f>'A20'!O14/'A5-101'!O14</f>
        <v>25.118640896347699</v>
      </c>
    </row>
    <row r="15" spans="1:15" ht="12.75" customHeight="1">
      <c r="A15" s="6">
        <v>1992</v>
      </c>
      <c r="B15" s="15">
        <f>'A20'!B15/'A5-101'!B15</f>
        <v>20.067239368593697</v>
      </c>
      <c r="C15" s="15">
        <f>'A20'!C15/'A5-101'!C15</f>
        <v>28.936239529361643</v>
      </c>
      <c r="D15" s="15">
        <f>'A20'!D15/'A5-101'!D15</f>
        <v>20.805548448526576</v>
      </c>
      <c r="E15" s="15">
        <f>'A20'!E15/'A5-101'!E15</f>
        <v>22.602992416478784</v>
      </c>
      <c r="F15" s="15">
        <f>'A20'!F15/'A5-101'!F15</f>
        <v>18.166275317328523</v>
      </c>
      <c r="G15" s="15">
        <f>'A20'!G15/'A5-101'!G15</f>
        <v>23.103847406760515</v>
      </c>
      <c r="H15" s="15">
        <f>'A20'!H15/'A5-101'!H15</f>
        <v>25.420125503641806</v>
      </c>
      <c r="I15" s="15">
        <f>'A20'!I15/'A5-101'!I15</f>
        <v>21.683480321319756</v>
      </c>
      <c r="J15" s="15">
        <f>'A20'!J15/'A5-101'!J15</f>
        <v>26.53092971456201</v>
      </c>
      <c r="K15" s="15">
        <f>'A20'!K15/'A5-101'!K15</f>
        <v>20.55412505819643</v>
      </c>
      <c r="L15" s="15">
        <f>'A20'!L15/'A5-101'!L15</f>
        <v>20.137241888625368</v>
      </c>
      <c r="M15" s="15">
        <f>'A20'!M15/'A5-101'!M15</f>
        <v>19.899318762907111</v>
      </c>
      <c r="N15" s="15">
        <f>'A20'!N15/'A5-101'!N15</f>
        <v>18.410359892965051</v>
      </c>
      <c r="O15" s="15">
        <f>'A20'!O15/'A5-101'!O15</f>
        <v>25.710974821448279</v>
      </c>
    </row>
    <row r="16" spans="1:15" ht="12.75" customHeight="1">
      <c r="A16" s="6">
        <v>1993</v>
      </c>
      <c r="B16" s="15">
        <f>'A20'!B16/'A5-101'!B16</f>
        <v>19.919148409223791</v>
      </c>
      <c r="C16" s="15">
        <f>'A20'!C16/'A5-101'!C16</f>
        <v>30.37122482090976</v>
      </c>
      <c r="D16" s="15">
        <f>'A20'!D16/'A5-101'!D16</f>
        <v>20.776903186373474</v>
      </c>
      <c r="E16" s="15">
        <f>'A20'!E16/'A5-101'!E16</f>
        <v>22.876293374492654</v>
      </c>
      <c r="F16" s="15">
        <f>'A20'!F16/'A5-101'!F16</f>
        <v>17.533657337578905</v>
      </c>
      <c r="G16" s="15">
        <f>'A20'!G16/'A5-101'!G16</f>
        <v>23.470436315903569</v>
      </c>
      <c r="H16" s="15">
        <f>'A20'!H16/'A5-101'!H16</f>
        <v>25.909910008101811</v>
      </c>
      <c r="I16" s="15">
        <f>'A20'!I16/'A5-101'!I16</f>
        <v>21.40138748643626</v>
      </c>
      <c r="J16" s="15">
        <f>'A20'!J16/'A5-101'!J16</f>
        <v>26.883646365361159</v>
      </c>
      <c r="K16" s="15">
        <f>'A20'!K16/'A5-101'!K16</f>
        <v>20.392510023252829</v>
      </c>
      <c r="L16" s="15">
        <f>'A20'!L16/'A5-101'!L16</f>
        <v>20.631544189429754</v>
      </c>
      <c r="M16" s="15">
        <f>'A20'!M16/'A5-101'!M16</f>
        <v>19.899619208986039</v>
      </c>
      <c r="N16" s="15">
        <f>'A20'!N16/'A5-101'!N16</f>
        <v>18.710133675782924</v>
      </c>
      <c r="O16" s="15">
        <f>'A20'!O16/'A5-101'!O16</f>
        <v>25.855689460037702</v>
      </c>
    </row>
    <row r="17" spans="1:15" ht="12.75" customHeight="1">
      <c r="A17" s="6">
        <v>1994</v>
      </c>
      <c r="B17" s="15">
        <f>'A20'!B17/'A5-101'!B17</f>
        <v>19.757206223650421</v>
      </c>
      <c r="C17" s="15">
        <f>'A20'!C17/'A5-101'!C17</f>
        <v>31.013250201713838</v>
      </c>
      <c r="D17" s="15">
        <f>'A20'!D17/'A5-101'!D17</f>
        <v>20.605294708531805</v>
      </c>
      <c r="E17" s="15">
        <f>'A20'!E17/'A5-101'!E17</f>
        <v>23.154546735570104</v>
      </c>
      <c r="F17" s="15">
        <f>'A20'!F17/'A5-101'!F17</f>
        <v>17.856913773450028</v>
      </c>
      <c r="G17" s="15">
        <f>'A20'!G17/'A5-101'!G17</f>
        <v>23.581172629116274</v>
      </c>
      <c r="H17" s="15">
        <f>'A20'!H17/'A5-101'!H17</f>
        <v>26.083894926517637</v>
      </c>
      <c r="I17" s="15">
        <f>'A20'!I17/'A5-101'!I17</f>
        <v>21.237253697810761</v>
      </c>
      <c r="J17" s="15">
        <f>'A20'!J17/'A5-101'!J17</f>
        <v>26.616923215667292</v>
      </c>
      <c r="K17" s="15">
        <f>'A20'!K17/'A5-101'!K17</f>
        <v>20.874542562742388</v>
      </c>
      <c r="L17" s="15">
        <f>'A20'!L17/'A5-101'!L17</f>
        <v>20.406285783514868</v>
      </c>
      <c r="M17" s="15">
        <f>'A20'!M17/'A5-101'!M17</f>
        <v>20.06023919490903</v>
      </c>
      <c r="N17" s="15">
        <f>'A20'!N17/'A5-101'!N17</f>
        <v>20.21041303622556</v>
      </c>
      <c r="O17" s="15">
        <f>'A20'!O17/'A5-101'!O17</f>
        <v>25.956915200649952</v>
      </c>
    </row>
    <row r="18" spans="1:15" ht="12.75" customHeight="1">
      <c r="A18" s="6">
        <v>1995</v>
      </c>
      <c r="B18" s="15">
        <f>'A20'!B18/'A5-101'!B18</f>
        <v>20.106792244631151</v>
      </c>
      <c r="C18" s="15">
        <f>'A20'!C18/'A5-101'!C18</f>
        <v>30.341915131779785</v>
      </c>
      <c r="D18" s="15">
        <f>'A20'!D18/'A5-101'!D18</f>
        <v>20.683174314705436</v>
      </c>
      <c r="E18" s="15">
        <f>'A20'!E18/'A5-101'!E18</f>
        <v>23.447580645161288</v>
      </c>
      <c r="F18" s="15">
        <f>'A20'!F18/'A5-101'!F18</f>
        <v>18.4274496270464</v>
      </c>
      <c r="G18" s="15">
        <f>'A20'!G18/'A5-101'!G18</f>
        <v>24.195474491675878</v>
      </c>
      <c r="H18" s="15">
        <f>'A20'!H18/'A5-101'!H18</f>
        <v>26.76525643190902</v>
      </c>
      <c r="I18" s="15">
        <f>'A20'!I18/'A5-101'!I18</f>
        <v>20.885040090841674</v>
      </c>
      <c r="J18" s="15">
        <f>'A20'!J18/'A5-101'!J18</f>
        <v>25.765102110551297</v>
      </c>
      <c r="K18" s="15">
        <f>'A20'!K18/'A5-101'!K18</f>
        <v>21.350192218753612</v>
      </c>
      <c r="L18" s="15">
        <f>'A20'!L18/'A5-101'!L18</f>
        <v>20.18196856906534</v>
      </c>
      <c r="M18" s="15">
        <f>'A20'!M18/'A5-101'!M18</f>
        <v>19.940171780750063</v>
      </c>
      <c r="N18" s="15">
        <f>'A20'!N18/'A5-101'!N18</f>
        <v>20.333824068379887</v>
      </c>
      <c r="O18" s="15">
        <f>'A20'!O18/'A5-101'!O18</f>
        <v>26.176804165791989</v>
      </c>
    </row>
    <row r="19" spans="1:15" ht="12.75" customHeight="1">
      <c r="A19" s="6">
        <v>1996</v>
      </c>
      <c r="B19" s="15">
        <f>'A20'!B19/'A5-101'!B19</f>
        <v>20.897852758011069</v>
      </c>
      <c r="C19" s="15">
        <f>'A20'!C19/'A5-101'!C19</f>
        <v>30.87172786831421</v>
      </c>
      <c r="D19" s="15">
        <f>'A20'!D19/'A5-101'!D19</f>
        <v>20.656461431877478</v>
      </c>
      <c r="E19" s="15">
        <f>'A20'!E19/'A5-101'!E19</f>
        <v>24.205727416512769</v>
      </c>
      <c r="F19" s="15">
        <f>'A20'!F19/'A5-101'!F19</f>
        <v>18.718421346018062</v>
      </c>
      <c r="G19" s="15">
        <f>'A20'!G19/'A5-101'!G19</f>
        <v>24.299132211988685</v>
      </c>
      <c r="H19" s="15">
        <f>'A20'!H19/'A5-101'!H19</f>
        <v>27.147968547276001</v>
      </c>
      <c r="I19" s="15">
        <f>'A20'!I19/'A5-101'!I19</f>
        <v>21.052609252644888</v>
      </c>
      <c r="J19" s="15">
        <f>'A20'!J19/'A5-101'!J19</f>
        <v>25.582188030927576</v>
      </c>
      <c r="K19" s="15">
        <f>'A20'!K19/'A5-101'!K19</f>
        <v>22.416943477262986</v>
      </c>
      <c r="L19" s="15">
        <f>'A20'!L19/'A5-101'!L19</f>
        <v>20.406483226536</v>
      </c>
      <c r="M19" s="15">
        <f>'A20'!M19/'A5-101'!M19</f>
        <v>21.100278218063583</v>
      </c>
      <c r="N19" s="15">
        <f>'A20'!N19/'A5-101'!N19</f>
        <v>20.725586046164231</v>
      </c>
      <c r="O19" s="15">
        <f>'A20'!O19/'A5-101'!O19</f>
        <v>26.638436154227747</v>
      </c>
    </row>
    <row r="20" spans="1:15" ht="12.75" customHeight="1">
      <c r="A20" s="6">
        <v>1997</v>
      </c>
      <c r="B20" s="15">
        <f>'A20'!B20/'A5-101'!B20</f>
        <v>21.302265998964714</v>
      </c>
      <c r="C20" s="15">
        <f>'A20'!C20/'A5-101'!C20</f>
        <v>31.026755510671517</v>
      </c>
      <c r="D20" s="15">
        <f>'A20'!D20/'A5-101'!D20</f>
        <v>21.145661896405777</v>
      </c>
      <c r="E20" s="15">
        <f>'A20'!E20/'A5-101'!E20</f>
        <v>24.419184392116215</v>
      </c>
      <c r="F20" s="15">
        <f>'A20'!F20/'A5-101'!F20</f>
        <v>18.90940355595728</v>
      </c>
      <c r="G20" s="15">
        <f>'A20'!G20/'A5-101'!G20</f>
        <v>24.846162097851632</v>
      </c>
      <c r="H20" s="15">
        <f>'A20'!H20/'A5-101'!H20</f>
        <v>27.134889753566799</v>
      </c>
      <c r="I20" s="15">
        <f>'A20'!I20/'A5-101'!I20</f>
        <v>21.723358855278022</v>
      </c>
      <c r="J20" s="15">
        <f>'A20'!J20/'A5-101'!J20</f>
        <v>25.900637992077684</v>
      </c>
      <c r="K20" s="15">
        <f>'A20'!K20/'A5-101'!K20</f>
        <v>22.905159810379295</v>
      </c>
      <c r="L20" s="15">
        <f>'A20'!L20/'A5-101'!L20</f>
        <v>20.57720956086715</v>
      </c>
      <c r="M20" s="15">
        <f>'A20'!M20/'A5-101'!M20</f>
        <v>21.644457795321667</v>
      </c>
      <c r="N20" s="15">
        <f>'A20'!N20/'A5-101'!N20</f>
        <v>21.283664555923458</v>
      </c>
      <c r="O20" s="15">
        <f>'A20'!O20/'A5-101'!O20</f>
        <v>27.030084327174261</v>
      </c>
    </row>
    <row r="21" spans="1:15" ht="12.75" customHeight="1">
      <c r="A21" s="6">
        <v>1998</v>
      </c>
      <c r="B21" s="15">
        <f>'A20'!B21/'A5-101'!B21</f>
        <v>21.864865668977419</v>
      </c>
      <c r="C21" s="15">
        <f>'A20'!C21/'A5-101'!C21</f>
        <v>30.159825553437233</v>
      </c>
      <c r="D21" s="15">
        <f>'A20'!D21/'A5-101'!D21</f>
        <v>21.453876952379304</v>
      </c>
      <c r="E21" s="15">
        <f>'A20'!E21/'A5-101'!E21</f>
        <v>25.117467492982659</v>
      </c>
      <c r="F21" s="15">
        <f>'A20'!F21/'A5-101'!F21</f>
        <v>19.534151171794381</v>
      </c>
      <c r="G21" s="15">
        <f>'A20'!G21/'A5-101'!G21</f>
        <v>25.349894620068653</v>
      </c>
      <c r="H21" s="15">
        <f>'A20'!H21/'A5-101'!H21</f>
        <v>27.169439417919861</v>
      </c>
      <c r="I21" s="15">
        <f>'A20'!I21/'A5-101'!I21</f>
        <v>21.07845622072465</v>
      </c>
      <c r="J21" s="15">
        <f>'A20'!J21/'A5-101'!J21</f>
        <v>26.763736297164129</v>
      </c>
      <c r="K21" s="15">
        <f>'A20'!K21/'A5-101'!K21</f>
        <v>23.833714267823037</v>
      </c>
      <c r="L21" s="15">
        <f>'A20'!L21/'A5-101'!L21</f>
        <v>20.719045994996947</v>
      </c>
      <c r="M21" s="15">
        <f>'A20'!M21/'A5-101'!M21</f>
        <v>21.956490731955377</v>
      </c>
      <c r="N21" s="15">
        <f>'A20'!N21/'A5-101'!N21</f>
        <v>21.986398463728491</v>
      </c>
      <c r="O21" s="15">
        <f>'A20'!O21/'A5-101'!O21</f>
        <v>28.322974282944635</v>
      </c>
    </row>
    <row r="22" spans="1:15" ht="12.75" customHeight="1">
      <c r="A22" s="6">
        <v>1999</v>
      </c>
      <c r="B22" s="15">
        <f>'A20'!B22/'A5-101'!B22</f>
        <v>22.289187877392447</v>
      </c>
      <c r="C22" s="15">
        <f>'A20'!C22/'A5-101'!C22</f>
        <v>31.050727127721633</v>
      </c>
      <c r="D22" s="15">
        <f>'A20'!D22/'A5-101'!D22</f>
        <v>21.643333089622089</v>
      </c>
      <c r="E22" s="15">
        <f>'A20'!E22/'A5-101'!E22</f>
        <v>25.126999228131901</v>
      </c>
      <c r="F22" s="15">
        <f>'A20'!F22/'A5-101'!F22</f>
        <v>19.757200204060048</v>
      </c>
      <c r="G22" s="15">
        <f>'A20'!G22/'A5-101'!G22</f>
        <v>26.019098445295842</v>
      </c>
      <c r="H22" s="15">
        <f>'A20'!H22/'A5-101'!H22</f>
        <v>27.71143245213862</v>
      </c>
      <c r="I22" s="15">
        <f>'A20'!I22/'A5-101'!I22</f>
        <v>21.064989149320226</v>
      </c>
      <c r="J22" s="15">
        <f>'A20'!J22/'A5-101'!J22</f>
        <v>27.193888563411548</v>
      </c>
      <c r="K22" s="15">
        <f>'A20'!K22/'A5-101'!K22</f>
        <v>24.540592871432953</v>
      </c>
      <c r="L22" s="15">
        <f>'A20'!L22/'A5-101'!L22</f>
        <v>20.724095331314231</v>
      </c>
      <c r="M22" s="15">
        <f>'A20'!M22/'A5-101'!M22</f>
        <v>22.067933926341006</v>
      </c>
      <c r="N22" s="15">
        <f>'A20'!N22/'A5-101'!N22</f>
        <v>22.678943475403653</v>
      </c>
      <c r="O22" s="15">
        <f>'A20'!O22/'A5-101'!O22</f>
        <v>29.192177563370265</v>
      </c>
    </row>
    <row r="23" spans="1:15" ht="12.75" customHeight="1">
      <c r="A23" s="6">
        <v>2000</v>
      </c>
      <c r="B23" s="15">
        <f>'A20'!B23/'A5-101'!B23</f>
        <v>22.521923470568247</v>
      </c>
      <c r="C23" s="15">
        <f>'A20'!C23/'A5-101'!C23</f>
        <v>31.999091153010443</v>
      </c>
      <c r="D23" s="15">
        <f>'A20'!D23/'A5-101'!D23</f>
        <v>22.210155425437964</v>
      </c>
      <c r="E23" s="15">
        <f>'A20'!E23/'A5-101'!E23</f>
        <v>25.260201922997155</v>
      </c>
      <c r="F23" s="15">
        <f>'A20'!F23/'A5-101'!F23</f>
        <v>20.340628321736371</v>
      </c>
      <c r="G23" s="15">
        <f>'A20'!G23/'A5-101'!G23</f>
        <v>27.398122908806869</v>
      </c>
      <c r="H23" s="15">
        <f>'A20'!H23/'A5-101'!H23</f>
        <v>28.121562858611963</v>
      </c>
      <c r="I23" s="15">
        <f>'A20'!I23/'A5-101'!I23</f>
        <v>21.312570160518582</v>
      </c>
      <c r="J23" s="15">
        <f>'A20'!J23/'A5-101'!J23</f>
        <v>28.644997539648852</v>
      </c>
      <c r="K23" s="15">
        <f>'A20'!K23/'A5-101'!K23</f>
        <v>25.294984686877434</v>
      </c>
      <c r="L23" s="15">
        <f>'A20'!L23/'A5-101'!L23</f>
        <v>20.953167340889042</v>
      </c>
      <c r="M23" s="15">
        <f>'A20'!M23/'A5-101'!M23</f>
        <v>24.094120799953021</v>
      </c>
      <c r="N23" s="15">
        <f>'A20'!N23/'A5-101'!N23</f>
        <v>24.443830436995558</v>
      </c>
      <c r="O23" s="15">
        <f>'A20'!O23/'A5-101'!O23</f>
        <v>30.250032989435301</v>
      </c>
    </row>
    <row r="24" spans="1:15" ht="12.75" customHeight="1">
      <c r="A24" s="6">
        <v>2001</v>
      </c>
      <c r="B24" s="15">
        <f>'A20'!B24/'A5-101'!B24</f>
        <v>23.369886691528425</v>
      </c>
      <c r="C24" s="15">
        <f>'A20'!C24/'A5-101'!C24</f>
        <v>32.547014117367567</v>
      </c>
      <c r="D24" s="15">
        <f>'A20'!D24/'A5-101'!D24</f>
        <v>22.301367567903419</v>
      </c>
      <c r="E24" s="15">
        <f>'A20'!E24/'A5-101'!E24</f>
        <v>25.599634668193609</v>
      </c>
      <c r="F24" s="15">
        <f>'A20'!F24/'A5-101'!F24</f>
        <v>20.751564733202752</v>
      </c>
      <c r="G24" s="15">
        <f>'A20'!G24/'A5-101'!G24</f>
        <v>27.655642310551013</v>
      </c>
      <c r="H24" s="15">
        <f>'A20'!H24/'A5-101'!H24</f>
        <v>28.166509191352191</v>
      </c>
      <c r="I24" s="15">
        <f>'A20'!I24/'A5-101'!I24</f>
        <v>21.641449810595347</v>
      </c>
      <c r="J24" s="15">
        <f>'A20'!J24/'A5-101'!J24</f>
        <v>28.969589738375287</v>
      </c>
      <c r="K24" s="15">
        <f>'A20'!K24/'A5-101'!K24</f>
        <v>26.621465317405985</v>
      </c>
      <c r="L24" s="15">
        <f>'A20'!L24/'A5-101'!L24</f>
        <v>21.138732515135448</v>
      </c>
      <c r="M24" s="15">
        <f>'A20'!M24/'A5-101'!M24</f>
        <v>24.903474802441696</v>
      </c>
      <c r="N24" s="15">
        <f>'A20'!N24/'A5-101'!N24</f>
        <v>25.248336672493942</v>
      </c>
      <c r="O24" s="15">
        <f>'A20'!O24/'A5-101'!O24</f>
        <v>30.893115069811717</v>
      </c>
    </row>
    <row r="25" spans="1:15" ht="12.75" customHeight="1">
      <c r="A25" s="6">
        <v>2002</v>
      </c>
      <c r="B25" s="15">
        <f>'A20'!B25/'A5-101'!B25</f>
        <v>23.95236036568344</v>
      </c>
      <c r="C25" s="15">
        <f>'A20'!C25/'A5-101'!C25</f>
        <v>33.445772535577248</v>
      </c>
      <c r="D25" s="15">
        <f>'A20'!D25/'A5-101'!D25</f>
        <v>22.408233849067393</v>
      </c>
      <c r="E25" s="15">
        <f>'A20'!E25/'A5-101'!E25</f>
        <v>26.338101022399741</v>
      </c>
      <c r="F25" s="15">
        <f>'A20'!F25/'A5-101'!F25</f>
        <v>20.864133630883082</v>
      </c>
      <c r="G25" s="15">
        <f>'A20'!G25/'A5-101'!G25</f>
        <v>28.905037538909212</v>
      </c>
      <c r="H25" s="15">
        <f>'A20'!H25/'A5-101'!H25</f>
        <v>28.246896096279201</v>
      </c>
      <c r="I25" s="15">
        <f>'A20'!I25/'A5-101'!I25</f>
        <v>21.987994348781481</v>
      </c>
      <c r="J25" s="15">
        <f>'A20'!J25/'A5-101'!J25</f>
        <v>29.96697767154409</v>
      </c>
      <c r="K25" s="15">
        <f>'A20'!K25/'A5-101'!K25</f>
        <v>27.638648636338413</v>
      </c>
      <c r="L25" s="15">
        <f>'A20'!L25/'A5-101'!L25</f>
        <v>21.474672244025403</v>
      </c>
      <c r="M25" s="15">
        <f>'A20'!M25/'A5-101'!M25</f>
        <v>25.70053711601091</v>
      </c>
      <c r="N25" s="15">
        <f>'A20'!N25/'A5-101'!N25</f>
        <v>25.787951021208009</v>
      </c>
      <c r="O25" s="15">
        <f>'A20'!O25/'A5-101'!O25</f>
        <v>30.994324165831721</v>
      </c>
    </row>
    <row r="26" spans="1:15" ht="12.75" customHeight="1">
      <c r="A26" s="6">
        <v>2003</v>
      </c>
      <c r="B26" s="15">
        <f>'A20'!B26/'A5-101'!B26</f>
        <v>24.609817856610665</v>
      </c>
      <c r="C26" s="15">
        <f>'A20'!C26/'A5-101'!C26</f>
        <v>33.422159411501049</v>
      </c>
      <c r="D26" s="15">
        <f>'A20'!D26/'A5-101'!D26</f>
        <v>22.488940133205599</v>
      </c>
      <c r="E26" s="15">
        <f>'A20'!E26/'A5-101'!E26</f>
        <v>26.805293950022619</v>
      </c>
      <c r="F26" s="15">
        <f>'A20'!F26/'A5-101'!F26</f>
        <v>20.946346883308724</v>
      </c>
      <c r="G26" s="15">
        <f>'A20'!G26/'A5-101'!G26</f>
        <v>29.210451916371841</v>
      </c>
      <c r="H26" s="15">
        <f>'A20'!H26/'A5-101'!H26</f>
        <v>28.245773756179169</v>
      </c>
      <c r="I26" s="15">
        <f>'A20'!I26/'A5-101'!I26</f>
        <v>22.435920780915659</v>
      </c>
      <c r="J26" s="15">
        <f>'A20'!J26/'A5-101'!J26</f>
        <v>30.446296830388413</v>
      </c>
      <c r="K26" s="15">
        <f>'A20'!K26/'A5-101'!K26</f>
        <v>28.479182219864693</v>
      </c>
      <c r="L26" s="15">
        <f>'A20'!L26/'A5-101'!L26</f>
        <v>21.766511266357387</v>
      </c>
      <c r="M26" s="15">
        <f>'A20'!M26/'A5-101'!M26</f>
        <v>26.403884658191934</v>
      </c>
      <c r="N26" s="15">
        <f>'A20'!N26/'A5-101'!N26</f>
        <v>26.562376161842696</v>
      </c>
      <c r="O26" s="15">
        <f>'A20'!O26/'A5-101'!O26</f>
        <v>31.450946943539623</v>
      </c>
    </row>
    <row r="27" spans="1:15" ht="12.75" customHeight="1">
      <c r="A27" s="6">
        <v>2004</v>
      </c>
      <c r="B27" s="15">
        <f>'A20'!B27/'A5-101'!B27</f>
        <v>24.922179284143692</v>
      </c>
      <c r="C27" s="15">
        <f>'A20'!C27/'A5-101'!C27</f>
        <v>33.128610779033451</v>
      </c>
      <c r="D27" s="15">
        <f>'A20'!D27/'A5-101'!D27</f>
        <v>22.459611254532057</v>
      </c>
      <c r="E27" s="15">
        <f>'A20'!E27/'A5-101'!E27</f>
        <v>26.932119592441943</v>
      </c>
      <c r="F27" s="15">
        <f>'A20'!F27/'A5-101'!F27</f>
        <v>21.088802502229541</v>
      </c>
      <c r="G27" s="15">
        <f>'A20'!G27/'A5-101'!G27</f>
        <v>28.829926667915746</v>
      </c>
      <c r="H27" s="15">
        <f>'A20'!H27/'A5-101'!H27</f>
        <v>27.647985748390173</v>
      </c>
      <c r="I27" s="15">
        <f>'A20'!I27/'A5-101'!I27</f>
        <v>22.561135806501905</v>
      </c>
      <c r="J27" s="15">
        <f>'A20'!J27/'A5-101'!J27</f>
        <v>30.163034673067788</v>
      </c>
      <c r="K27" s="15">
        <f>'A20'!K27/'A5-101'!K27</f>
        <v>28.448216031884908</v>
      </c>
      <c r="L27" s="15">
        <f>'A20'!L27/'A5-101'!L27</f>
        <v>21.854137643807576</v>
      </c>
      <c r="M27" s="15">
        <f>'A20'!M27/'A5-101'!M27</f>
        <v>26.394340933702463</v>
      </c>
      <c r="N27" s="15">
        <f>'A20'!N27/'A5-101'!N27</f>
        <v>27.096532235084762</v>
      </c>
      <c r="O27" s="15">
        <f>'A20'!O27/'A5-101'!O27</f>
        <v>32.064934223460497</v>
      </c>
    </row>
    <row r="28" spans="1:15" ht="12.75" customHeight="1">
      <c r="A28" s="6">
        <v>2005</v>
      </c>
      <c r="B28" s="15">
        <f>'A20'!B28/'A5-101'!B28</f>
        <v>24.954853494956456</v>
      </c>
      <c r="C28" s="15">
        <f>'A20'!C28/'A5-101'!C28</f>
        <v>32.727213982942658</v>
      </c>
      <c r="D28" s="15">
        <f>'A20'!D28/'A5-101'!D28</f>
        <v>22.730360605719191</v>
      </c>
      <c r="E28" s="15">
        <f>'A20'!E28/'A5-101'!E28</f>
        <v>26.978035931105747</v>
      </c>
      <c r="F28" s="15">
        <f>'A20'!F28/'A5-101'!F28</f>
        <v>21.229614646880616</v>
      </c>
      <c r="G28" s="15">
        <f>'A20'!G28/'A5-101'!G28</f>
        <v>28.858109669669957</v>
      </c>
      <c r="H28" s="15">
        <f>'A20'!H28/'A5-101'!H28</f>
        <v>27.053141012195226</v>
      </c>
      <c r="I28" s="15">
        <f>'A20'!I28/'A5-101'!I28</f>
        <v>22.554284147072359</v>
      </c>
      <c r="J28" s="15">
        <f>'A20'!J28/'A5-101'!J28</f>
        <v>29.920737415103261</v>
      </c>
      <c r="K28" s="15">
        <f>'A20'!K28/'A5-101'!K28</f>
        <v>28.742970955228213</v>
      </c>
      <c r="L28" s="15">
        <f>'A20'!L28/'A5-101'!L28</f>
        <v>21.96498091662124</v>
      </c>
      <c r="M28" s="15">
        <f>'A20'!M28/'A5-101'!M28</f>
        <v>26.395502400850258</v>
      </c>
      <c r="N28" s="15">
        <f>'A20'!N28/'A5-101'!N28</f>
        <v>27.146810113397034</v>
      </c>
      <c r="O28" s="15">
        <f>'A20'!O28/'A5-101'!O28</f>
        <v>32.147461160244191</v>
      </c>
    </row>
    <row r="29" spans="1:15" ht="12.75" customHeight="1">
      <c r="A29" s="6">
        <v>2006</v>
      </c>
      <c r="B29" s="15">
        <f>'A20'!B29/'A5-101'!B29</f>
        <v>25.664782255611748</v>
      </c>
      <c r="C29" s="15">
        <f>'A20'!C29/'A5-101'!C29</f>
        <v>32.782432432109289</v>
      </c>
      <c r="D29" s="15">
        <f>'A20'!D29/'A5-101'!D29</f>
        <v>23.022630029884333</v>
      </c>
      <c r="E29" s="15">
        <f>'A20'!E29/'A5-101'!E29</f>
        <v>26.972644531512216</v>
      </c>
      <c r="F29" s="15">
        <f>'A20'!F29/'A5-101'!F29</f>
        <v>21.303078497226196</v>
      </c>
      <c r="G29" s="15">
        <f>'A20'!G29/'A5-101'!G29</f>
        <v>29.317565514224633</v>
      </c>
      <c r="H29" s="15">
        <f>'A20'!H29/'A5-101'!H29</f>
        <v>26.089657930771651</v>
      </c>
      <c r="I29" s="15">
        <f>'A20'!I29/'A5-101'!I29</f>
        <v>22.283731303871104</v>
      </c>
      <c r="J29" s="15">
        <f>'A20'!J29/'A5-101'!J29</f>
        <v>29.6886969110157</v>
      </c>
      <c r="K29" s="15">
        <f>'A20'!K29/'A5-101'!K29</f>
        <v>29.476643750597159</v>
      </c>
      <c r="L29" s="15">
        <f>'A20'!L29/'A5-101'!L29</f>
        <v>22.156356998299923</v>
      </c>
      <c r="M29" s="15">
        <f>'A20'!M29/'A5-101'!M29</f>
        <v>26.444810414513</v>
      </c>
      <c r="N29" s="15">
        <f>'A20'!N29/'A5-101'!N29</f>
        <v>27.977643025585881</v>
      </c>
      <c r="O29" s="15">
        <f>'A20'!O29/'A5-101'!O29</f>
        <v>32.385095227449639</v>
      </c>
    </row>
    <row r="30" spans="1:15" ht="12.75" customHeight="1">
      <c r="A30" s="6">
        <v>2007</v>
      </c>
      <c r="B30" s="15">
        <f>'A20'!B30/'A5-101'!B30</f>
        <v>26.484909182130458</v>
      </c>
      <c r="C30" s="15">
        <f>'A20'!C30/'A5-101'!C30</f>
        <v>33.031294456700493</v>
      </c>
      <c r="D30" s="15">
        <f>'A20'!D30/'A5-101'!D30</f>
        <v>23.302735905008504</v>
      </c>
      <c r="E30" s="15">
        <f>'A20'!E30/'A5-101'!E30</f>
        <v>27.5989564547417</v>
      </c>
      <c r="F30" s="15">
        <f>'A20'!F30/'A5-101'!F30</f>
        <v>21.438087874540741</v>
      </c>
      <c r="G30" s="15">
        <f>'A20'!G30/'A5-101'!G30</f>
        <v>28.933146497303699</v>
      </c>
      <c r="H30" s="15">
        <f>'A20'!H30/'A5-101'!H30</f>
        <v>25.607504011414711</v>
      </c>
      <c r="I30" s="15">
        <f>'A20'!I30/'A5-101'!I30</f>
        <v>22.187490579113849</v>
      </c>
      <c r="J30" s="15">
        <f>'A20'!J30/'A5-101'!J30</f>
        <v>29.929261768002569</v>
      </c>
      <c r="K30" s="15">
        <f>'A20'!K30/'A5-101'!K30</f>
        <v>30.343230118799578</v>
      </c>
      <c r="L30" s="15">
        <f>'A20'!L30/'A5-101'!L30</f>
        <v>22.745758589622092</v>
      </c>
      <c r="M30" s="15">
        <f>'A20'!M30/'A5-101'!M30</f>
        <v>26.913192983172401</v>
      </c>
      <c r="N30" s="15">
        <f>'A20'!N30/'A5-101'!N30</f>
        <v>28.532229657419027</v>
      </c>
      <c r="O30" s="15">
        <f>'A20'!O30/'A5-101'!O30</f>
        <v>32.824415585821413</v>
      </c>
    </row>
    <row r="31" spans="1:15" ht="12.75" customHeight="1">
      <c r="A31" s="6">
        <v>2008</v>
      </c>
      <c r="B31" s="15">
        <f>'A20'!B31/'A5-101'!B31</f>
        <v>26.549487653411301</v>
      </c>
      <c r="C31" s="15">
        <f>'A20'!C31/'A5-101'!C31</f>
        <v>33.736253849068788</v>
      </c>
      <c r="D31" s="15">
        <f>'A20'!D31/'A5-101'!D31</f>
        <v>23.444876573593387</v>
      </c>
      <c r="E31" s="15">
        <f>'A20'!E31/'A5-101'!E31</f>
        <v>28.15204294424392</v>
      </c>
      <c r="F31" s="15">
        <f>'A20'!F31/'A5-101'!F31</f>
        <v>21.960315870608643</v>
      </c>
      <c r="G31" s="15">
        <f>'A20'!G31/'A5-101'!G31</f>
        <v>28.979367515227594</v>
      </c>
      <c r="H31" s="15">
        <f>'A20'!H31/'A5-101'!H31</f>
        <v>25.796257498566309</v>
      </c>
      <c r="I31" s="15">
        <f>'A20'!I31/'A5-101'!I31</f>
        <v>22.390944203415319</v>
      </c>
      <c r="J31" s="15">
        <f>'A20'!J31/'A5-101'!J31</f>
        <v>30.407824555660326</v>
      </c>
      <c r="K31" s="15">
        <f>'A20'!K31/'A5-101'!K31</f>
        <v>31.549406096431873</v>
      </c>
      <c r="L31" s="15">
        <f>'A20'!L31/'A5-101'!L31</f>
        <v>23.727991361495139</v>
      </c>
      <c r="M31" s="15">
        <f>'A20'!M31/'A5-101'!M31</f>
        <v>27.208675252627469</v>
      </c>
      <c r="N31" s="15">
        <f>'A20'!N31/'A5-101'!N31</f>
        <v>28.446989641218554</v>
      </c>
      <c r="O31" s="15">
        <f>'A20'!O31/'A5-101'!O31</f>
        <v>33.067415262233041</v>
      </c>
    </row>
    <row r="32" spans="1:15" ht="12.75" customHeight="1">
      <c r="A32" s="6">
        <v>2009</v>
      </c>
      <c r="B32" s="15">
        <f>'A20'!B32/'A5-101'!B32</f>
        <v>27.363976177304924</v>
      </c>
      <c r="C32" s="15">
        <f>'A20'!C32/'A5-101'!C32</f>
        <v>34.277952510125978</v>
      </c>
      <c r="D32" s="15">
        <f>'A20'!D32/'A5-101'!D32</f>
        <v>23.914974361571328</v>
      </c>
      <c r="E32" s="15">
        <f>'A20'!E32/'A5-101'!E32</f>
        <v>28.811638913274987</v>
      </c>
      <c r="F32" s="15">
        <f>'A20'!F32/'A5-101'!F32</f>
        <v>22.572239871349687</v>
      </c>
      <c r="G32" s="15">
        <f>'A20'!G32/'A5-101'!G32</f>
        <v>29.547901835042385</v>
      </c>
      <c r="H32" s="15">
        <f>'A20'!H32/'A5-101'!H32</f>
        <v>26.629169065164945</v>
      </c>
      <c r="I32" s="15">
        <f>'A20'!I32/'A5-101'!I32</f>
        <v>22.835123377925616</v>
      </c>
      <c r="J32" s="15">
        <f>'A20'!J32/'A5-101'!J32</f>
        <v>31.083933609714705</v>
      </c>
      <c r="K32" s="15">
        <f>'A20'!K32/'A5-101'!K32</f>
        <v>32.863512384756291</v>
      </c>
      <c r="L32" s="15">
        <f>'A20'!L32/'A5-101'!L32</f>
        <v>24.498724002590958</v>
      </c>
      <c r="M32" s="15">
        <f>'A20'!M32/'A5-101'!M32</f>
        <v>27.850518319104509</v>
      </c>
      <c r="N32" s="15">
        <f>'A20'!N32/'A5-101'!N32</f>
        <v>29.003290835357209</v>
      </c>
      <c r="O32" s="15">
        <f>'A20'!O32/'A5-101'!O32</f>
        <v>33.233157679917412</v>
      </c>
    </row>
    <row r="33" spans="1:15" ht="12.75" customHeight="1">
      <c r="A33" s="6">
        <v>2010</v>
      </c>
      <c r="B33" s="15">
        <f>'A20'!B33/'A5-101'!B33</f>
        <v>28.652494438496859</v>
      </c>
      <c r="C33" s="15">
        <f>'A20'!C33/'A5-101'!C33</f>
        <v>34.174461242599996</v>
      </c>
      <c r="D33" s="15">
        <f>'A20'!D33/'A5-101'!D33</f>
        <v>23.921954005622126</v>
      </c>
      <c r="E33" s="15">
        <f>'A20'!E33/'A5-101'!E33</f>
        <v>29.573556586798972</v>
      </c>
      <c r="F33" s="15">
        <f>'A20'!F33/'A5-101'!F33</f>
        <v>22.653359039073528</v>
      </c>
      <c r="G33" s="15">
        <f>'A20'!G33/'A5-101'!G33</f>
        <v>29.912484790502454</v>
      </c>
      <c r="H33" s="15">
        <f>'A20'!H33/'A5-101'!H33</f>
        <v>26.588945611802558</v>
      </c>
      <c r="I33" s="15">
        <f>'A20'!I33/'A5-101'!I33</f>
        <v>23.090086073680482</v>
      </c>
      <c r="J33" s="15">
        <f>'A20'!J33/'A5-101'!J33</f>
        <v>30.947666369702617</v>
      </c>
      <c r="K33" s="15">
        <f>'A20'!K33/'A5-101'!K33</f>
        <v>33.356879153384895</v>
      </c>
      <c r="L33" s="15">
        <f>'A20'!L33/'A5-101'!L33</f>
        <v>24.394127952618899</v>
      </c>
      <c r="M33" s="15">
        <f>'A20'!M33/'A5-101'!M33</f>
        <v>27.649563753486067</v>
      </c>
      <c r="N33" s="15">
        <f>'A20'!N33/'A5-101'!N33</f>
        <v>29.613427166248016</v>
      </c>
      <c r="O33" s="15">
        <f>'A20'!O33/'A5-101'!O33</f>
        <v>33.500727724246872</v>
      </c>
    </row>
    <row r="34" spans="1:15" ht="12.75" customHeight="1">
      <c r="A34" s="6">
        <v>2011</v>
      </c>
      <c r="B34" s="15">
        <f>'A20'!B34/'A5-101'!B34</f>
        <v>29.265887303187036</v>
      </c>
      <c r="C34" s="15">
        <f>'A20'!C34/'A5-101'!C34</f>
        <v>34.319354764752759</v>
      </c>
      <c r="D34" s="15">
        <f>'A20'!D34/'A5-101'!D34</f>
        <v>24.268474266485864</v>
      </c>
      <c r="E34" s="15">
        <f>'A20'!E34/'A5-101'!E34</f>
        <v>29.04555235736456</v>
      </c>
      <c r="F34" s="15">
        <f>'A20'!F34/'A5-101'!F34</f>
        <v>22.955544052911478</v>
      </c>
      <c r="G34" s="15">
        <f>'A20'!G34/'A5-101'!G34</f>
        <v>29.932239827249123</v>
      </c>
      <c r="H34" s="15">
        <f>'A20'!H34/'A5-101'!H34</f>
        <v>26.714936099699379</v>
      </c>
      <c r="I34" s="15">
        <f>'A20'!I34/'A5-101'!I34</f>
        <v>22.847064988260957</v>
      </c>
      <c r="J34" s="15">
        <f>'A20'!J34/'A5-101'!J34</f>
        <v>30.835548367908359</v>
      </c>
      <c r="K34" s="15">
        <f>'A20'!K34/'A5-101'!K34</f>
        <v>33.999619862380214</v>
      </c>
      <c r="L34" s="15">
        <f>'A20'!L34/'A5-101'!L34</f>
        <v>23.985698228153527</v>
      </c>
      <c r="M34" s="15">
        <f>'A20'!M34/'A5-101'!M34</f>
        <v>27.969906000563252</v>
      </c>
      <c r="N34" s="15">
        <f>'A20'!N34/'A5-101'!N34</f>
        <v>29.781116851007695</v>
      </c>
      <c r="O34" s="15">
        <f>'A20'!O34/'A5-101'!O34</f>
        <v>33.631473864392824</v>
      </c>
    </row>
    <row r="35" spans="1:15" ht="12.75" customHeight="1">
      <c r="A35" s="6">
        <v>2012</v>
      </c>
      <c r="B35" s="15">
        <f>'A20'!B35/'A5-101'!B35</f>
        <v>30.33670104528062</v>
      </c>
      <c r="C35" s="15">
        <f>'A20'!C35/'A5-101'!C35</f>
        <v>34.78186178885835</v>
      </c>
      <c r="D35" s="15">
        <f>'A20'!D35/'A5-101'!D35</f>
        <v>24.428093183587169</v>
      </c>
      <c r="E35" s="15">
        <f>'A20'!E35/'A5-101'!E35</f>
        <v>29.230520974804371</v>
      </c>
      <c r="F35" s="15">
        <f>'A20'!F35/'A5-101'!F35</f>
        <v>23.352557934533966</v>
      </c>
      <c r="G35" s="15">
        <f>'A20'!G35/'A5-101'!G35</f>
        <v>30.149349046490411</v>
      </c>
      <c r="H35" s="15">
        <f>'A20'!H35/'A5-101'!H35</f>
        <v>27.214830014181818</v>
      </c>
      <c r="I35" s="15">
        <f>'A20'!I35/'A5-101'!I35</f>
        <v>22.698139688420344</v>
      </c>
      <c r="J35" s="15">
        <f>'A20'!J35/'A5-101'!J35</f>
        <v>30.874971460717905</v>
      </c>
      <c r="K35" s="15">
        <f>'A20'!K35/'A5-101'!K35</f>
        <v>34.97052557095374</v>
      </c>
      <c r="L35" s="15">
        <f>'A20'!L35/'A5-101'!L35</f>
        <v>23.418549913455994</v>
      </c>
      <c r="M35" s="15">
        <f>'A20'!M35/'A5-101'!M35</f>
        <v>28.545131007705926</v>
      </c>
      <c r="N35" s="15">
        <f>'A20'!N35/'A5-101'!N35</f>
        <v>29.155887328389557</v>
      </c>
      <c r="O35" s="15">
        <f>'A20'!O35/'A5-101'!O35</f>
        <v>33.753644528282635</v>
      </c>
    </row>
    <row r="36" spans="1:15" ht="12.75" customHeight="1">
      <c r="A36" s="6">
        <v>2013</v>
      </c>
      <c r="B36" s="15">
        <f>'A20'!B36/'A5-101'!B36</f>
        <v>31.436778476440264</v>
      </c>
      <c r="C36" s="15">
        <f>'A20'!C36/'A5-101'!C36</f>
        <v>35.110434419025253</v>
      </c>
      <c r="D36" s="15">
        <f>'A20'!D36/'A5-101'!D36</f>
        <v>24.678021923131002</v>
      </c>
      <c r="E36" s="15">
        <f>'A20'!E36/'A5-101'!E36</f>
        <v>29.231563898629318</v>
      </c>
      <c r="F36" s="15">
        <f>'A20'!F36/'A5-101'!F36</f>
        <v>23.370236801882264</v>
      </c>
      <c r="G36" s="15">
        <f>'A20'!G36/'A5-101'!G36</f>
        <v>30.484937830777451</v>
      </c>
      <c r="H36" s="15">
        <f>'A20'!H36/'A5-101'!H36</f>
        <v>27.469704965656749</v>
      </c>
      <c r="I36" s="15">
        <f>'A20'!I36/'A5-101'!I36</f>
        <v>22.60867868400786</v>
      </c>
      <c r="J36" s="15">
        <f>'A20'!J36/'A5-101'!J36</f>
        <v>31.06238044396278</v>
      </c>
      <c r="K36" s="15">
        <f>'A20'!K36/'A5-101'!K36</f>
        <v>36.393585134018231</v>
      </c>
      <c r="L36" s="15">
        <f>'A20'!L36/'A5-101'!L36</f>
        <v>23.406919494069154</v>
      </c>
      <c r="M36" s="15">
        <f>'A20'!M36/'A5-101'!M36</f>
        <v>28.837390521275523</v>
      </c>
      <c r="N36" s="15">
        <f>'A20'!N36/'A5-101'!N36</f>
        <v>28.91142616585369</v>
      </c>
      <c r="O36" s="15">
        <f>'A20'!O36/'A5-101'!O36</f>
        <v>33.792931711177154</v>
      </c>
    </row>
    <row r="37" spans="1:15" ht="12.75" customHeight="1">
      <c r="A37" s="6">
        <v>2014</v>
      </c>
      <c r="B37" s="15">
        <f>'A20'!B37/'A5-101'!B37</f>
        <v>32.25886581434969</v>
      </c>
      <c r="C37" s="15">
        <f>'A20'!C37/'A5-101'!C37</f>
        <v>34.949304667108251</v>
      </c>
      <c r="D37" s="15">
        <f>'A20'!D37/'A5-101'!D37</f>
        <v>24.910477876413839</v>
      </c>
      <c r="E37" s="15">
        <f>'A20'!E37/'A5-101'!E37</f>
        <v>29.340085521973982</v>
      </c>
      <c r="F37" s="15">
        <f>'A20'!F37/'A5-101'!F37</f>
        <v>23.327065085701815</v>
      </c>
      <c r="G37" s="15">
        <f>'A20'!G37/'A5-101'!G37</f>
        <v>30.485173692418638</v>
      </c>
      <c r="H37" s="15">
        <f>'A20'!H37/'A5-101'!H37</f>
        <v>27.535349532051555</v>
      </c>
      <c r="I37" s="15">
        <f>'A20'!I37/'A5-101'!I37</f>
        <v>22.44736106556752</v>
      </c>
      <c r="J37" s="15">
        <f>'A20'!J37/'A5-101'!J37</f>
        <v>31.170211713556405</v>
      </c>
      <c r="K37" s="15">
        <f>'A20'!K37/'A5-101'!K37</f>
        <v>36.561979624747543</v>
      </c>
      <c r="L37" s="15">
        <f>'A20'!L37/'A5-101'!L37</f>
        <v>23.089022425751306</v>
      </c>
      <c r="M37" s="15">
        <f>'A20'!M37/'A5-101'!M37</f>
        <v>29.010332332671101</v>
      </c>
      <c r="N37" s="15">
        <f>'A20'!N37/'A5-101'!N37</f>
        <v>28.357173062979676</v>
      </c>
      <c r="O37" s="15">
        <f>'A20'!O37/'A5-101'!O37</f>
        <v>33.909591235438207</v>
      </c>
    </row>
    <row r="39" spans="1:15" ht="12.75" customHeight="1">
      <c r="A39" s="6" t="s">
        <v>22</v>
      </c>
    </row>
    <row r="40" spans="1:15" ht="12.75" customHeight="1">
      <c r="A40" s="6" t="s">
        <v>178</v>
      </c>
    </row>
    <row r="41" spans="1:15" ht="12.75" customHeight="1">
      <c r="A41" s="6" t="s">
        <v>179</v>
      </c>
    </row>
    <row r="42" spans="1:15" ht="12.75" customHeight="1">
      <c r="A42" s="6" t="s">
        <v>540</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honeticPr fontId="0" type="noConversion"/>
  <pageMargins left="0.75" right="0.75" top="1" bottom="1" header="0.5" footer="0.5"/>
  <pageSetup scale="86" orientation="landscape" r:id="rId1"/>
  <headerFooter alignWithMargins="0"/>
</worksheet>
</file>

<file path=xl/worksheets/sheet3.xml><?xml version="1.0" encoding="utf-8"?>
<worksheet xmlns="http://schemas.openxmlformats.org/spreadsheetml/2006/main" xmlns:r="http://schemas.openxmlformats.org/officeDocument/2006/relationships">
  <sheetPr codeName="Sheet3"/>
  <dimension ref="A1:GE66"/>
  <sheetViews>
    <sheetView tabSelected="1" view="pageBreakPreview" zoomScale="85" zoomScaleSheetLayoutView="85" workbookViewId="0">
      <pane xSplit="1" ySplit="3" topLeftCell="B13" activePane="bottomRight" state="frozen"/>
      <selection activeCell="C38" sqref="C38"/>
      <selection pane="topRight" activeCell="C38" sqref="C38"/>
      <selection pane="bottomLeft" activeCell="C38" sqref="C38"/>
      <selection pane="bottomRight" activeCell="I42" sqref="I42"/>
    </sheetView>
  </sheetViews>
  <sheetFormatPr defaultRowHeight="12.75"/>
  <cols>
    <col min="1" max="1" width="6.140625" style="6" customWidth="1"/>
    <col min="2" max="4" width="13.28515625" style="10" customWidth="1"/>
    <col min="5" max="7" width="13.28515625" style="8" customWidth="1"/>
    <col min="8" max="8" width="9.42578125" style="8" customWidth="1"/>
    <col min="9" max="10" width="13.28515625" style="8" customWidth="1"/>
    <col min="11" max="13" width="13.28515625" style="10" customWidth="1"/>
    <col min="14" max="15" width="13.28515625" style="8" customWidth="1"/>
    <col min="16" max="16" width="13.28515625" style="10" customWidth="1"/>
    <col min="17" max="19" width="13.28515625" style="8" customWidth="1"/>
    <col min="20" max="20" width="12" style="10" customWidth="1"/>
    <col min="21" max="24" width="12" style="8" customWidth="1"/>
    <col min="25" max="25" width="12" style="10" customWidth="1"/>
    <col min="26" max="27" width="12" style="8" customWidth="1"/>
    <col min="28" max="28" width="12" style="10" customWidth="1"/>
    <col min="29" max="187" width="12" style="8" customWidth="1"/>
    <col min="188" max="195" width="9.140625" style="8"/>
    <col min="196" max="206" width="12" style="8" customWidth="1"/>
    <col min="207" max="16384" width="9.140625" style="8"/>
  </cols>
  <sheetData>
    <row r="1" spans="1:187">
      <c r="B1" s="10" t="s">
        <v>648</v>
      </c>
      <c r="T1" s="10" t="s">
        <v>373</v>
      </c>
      <c r="AF1" s="8" t="s">
        <v>374</v>
      </c>
      <c r="AR1" s="8" t="s">
        <v>374</v>
      </c>
      <c r="BD1" s="8" t="s">
        <v>374</v>
      </c>
      <c r="BP1" s="8" t="s">
        <v>374</v>
      </c>
      <c r="CB1" s="8" t="str">
        <f>BP1</f>
        <v>Table 1: Components of Total Consumption, 2005 US $, cont'd</v>
      </c>
      <c r="CN1" s="8" t="str">
        <f>CB1</f>
        <v>Table 1: Components of Total Consumption, 2005 US $, cont'd</v>
      </c>
      <c r="CZ1" s="8" t="str">
        <f>CN1</f>
        <v>Table 1: Components of Total Consumption, 2005 US $, cont'd</v>
      </c>
      <c r="DL1" s="8" t="str">
        <f>CZ1</f>
        <v>Table 1: Components of Total Consumption, 2005 US $, cont'd</v>
      </c>
      <c r="DX1" s="8" t="str">
        <f>DL1</f>
        <v>Table 1: Components of Total Consumption, 2005 US $, cont'd</v>
      </c>
      <c r="EJ1" s="8" t="str">
        <f>DX1</f>
        <v>Table 1: Components of Total Consumption, 2005 US $, cont'd</v>
      </c>
      <c r="EV1" s="8" t="str">
        <f>EJ1</f>
        <v>Table 1: Components of Total Consumption, 2005 US $, cont'd</v>
      </c>
      <c r="FH1" s="8" t="str">
        <f>EV1</f>
        <v>Table 1: Components of Total Consumption, 2005 US $, cont'd</v>
      </c>
      <c r="FT1" s="8" t="str">
        <f>FH1</f>
        <v>Table 1: Components of Total Consumption, 2005 US $, cont'd</v>
      </c>
    </row>
    <row r="2" spans="1:187">
      <c r="B2" s="10" t="s">
        <v>391</v>
      </c>
      <c r="T2" s="10" t="s">
        <v>115</v>
      </c>
      <c r="AF2" s="8" t="s">
        <v>116</v>
      </c>
      <c r="AR2" s="8" t="s">
        <v>106</v>
      </c>
      <c r="BD2" s="8" t="s">
        <v>117</v>
      </c>
      <c r="BP2" s="8" t="s">
        <v>118</v>
      </c>
      <c r="CB2" s="8" t="s">
        <v>119</v>
      </c>
      <c r="CN2" s="8" t="s">
        <v>120</v>
      </c>
      <c r="CZ2" s="8" t="s">
        <v>121</v>
      </c>
      <c r="DL2" s="8" t="s">
        <v>122</v>
      </c>
      <c r="DX2" s="8" t="s">
        <v>123</v>
      </c>
      <c r="EJ2" s="8" t="s">
        <v>124</v>
      </c>
      <c r="EV2" s="8" t="s">
        <v>125</v>
      </c>
      <c r="FH2" s="8" t="s">
        <v>126</v>
      </c>
      <c r="FT2" s="8" t="s">
        <v>107</v>
      </c>
    </row>
    <row r="3" spans="1:187" s="11" customFormat="1" ht="107.25" customHeight="1">
      <c r="A3" s="27" t="s">
        <v>114</v>
      </c>
      <c r="B3" s="12" t="s">
        <v>438</v>
      </c>
      <c r="C3" s="12" t="s">
        <v>439</v>
      </c>
      <c r="D3" s="12" t="s">
        <v>735</v>
      </c>
      <c r="E3" s="11" t="s">
        <v>392</v>
      </c>
      <c r="F3" s="11" t="s">
        <v>393</v>
      </c>
      <c r="G3" s="11" t="s">
        <v>394</v>
      </c>
      <c r="H3" s="11" t="s">
        <v>257</v>
      </c>
      <c r="I3" s="11" t="s">
        <v>258</v>
      </c>
      <c r="J3" s="11" t="s">
        <v>371</v>
      </c>
      <c r="K3" s="12" t="s">
        <v>440</v>
      </c>
      <c r="L3" s="12" t="s">
        <v>441</v>
      </c>
      <c r="M3" s="12" t="s">
        <v>736</v>
      </c>
      <c r="N3" s="11" t="s">
        <v>259</v>
      </c>
      <c r="O3" s="11" t="s">
        <v>395</v>
      </c>
      <c r="P3" s="12" t="s">
        <v>150</v>
      </c>
      <c r="Q3" s="11" t="s">
        <v>268</v>
      </c>
      <c r="R3" s="11" t="s">
        <v>52</v>
      </c>
      <c r="S3" s="11" t="s">
        <v>51</v>
      </c>
      <c r="T3" s="12" t="s">
        <v>370</v>
      </c>
      <c r="U3" s="11" t="s">
        <v>149</v>
      </c>
      <c r="V3" s="11" t="s">
        <v>257</v>
      </c>
      <c r="W3" s="11" t="s">
        <v>258</v>
      </c>
      <c r="X3" s="11" t="s">
        <v>371</v>
      </c>
      <c r="Y3" s="12" t="s">
        <v>372</v>
      </c>
      <c r="Z3" s="11" t="s">
        <v>259</v>
      </c>
      <c r="AA3" s="11" t="s">
        <v>53</v>
      </c>
      <c r="AB3" s="12" t="s">
        <v>150</v>
      </c>
      <c r="AC3" s="11" t="s">
        <v>268</v>
      </c>
      <c r="AD3" s="11" t="s">
        <v>52</v>
      </c>
      <c r="AE3" s="11" t="s">
        <v>51</v>
      </c>
      <c r="AF3" s="11" t="str">
        <f>T3</f>
        <v>Personal Consump-tion per capita,     (2005 US$) (A)</v>
      </c>
      <c r="AG3" s="11" t="str">
        <f t="shared" ref="AG3:AQ3" si="0">U3</f>
        <v>Average Family Size, Persons (B)</v>
      </c>
      <c r="AH3" s="11" t="str">
        <f t="shared" si="0"/>
        <v>Square Root of B</v>
      </c>
      <c r="AI3" s="11" t="str">
        <f t="shared" si="0"/>
        <v>Index of Equivalent Income US 1980=1.00 (C) = Squ. R. of B / Squ. R. of B in US 1980</v>
      </c>
      <c r="AJ3" s="11" t="str">
        <f t="shared" si="0"/>
        <v>Adjusted Relative Cost of Leisure per capita    (2005 US$) (D)</v>
      </c>
      <c r="AK3" s="11" t="str">
        <f t="shared" si="0"/>
        <v>Government Final Consumption Expenditures per capita,    (2005 US$)      (E)</v>
      </c>
      <c r="AL3" s="11" t="str">
        <f t="shared" si="0"/>
        <v>Life Expec-tancy US 1980=1.00 (F) = Life Expc. / Life Expc. US 1980</v>
      </c>
      <c r="AM3" s="11" t="str">
        <f t="shared" si="0"/>
        <v>life expectancy</v>
      </c>
      <c r="AN3" s="11" t="str">
        <f t="shared" si="0"/>
        <v>Total Consump-tion Flows per capita (G) = (A*C + D + E)*(F)</v>
      </c>
      <c r="AO3" s="11" t="str">
        <f t="shared" si="0"/>
        <v>Index of Total Consump-tion per capita Scaled (x - min) / (max - min)</v>
      </c>
      <c r="AP3" s="11" t="str">
        <f t="shared" si="0"/>
        <v>Log of Total consump-tion  H = Log (G)</v>
      </c>
      <c r="AQ3" s="11" t="str">
        <f t="shared" si="0"/>
        <v>Index of Log of Total Consump-tion per capita Scaled (x - min) / (max - min)</v>
      </c>
      <c r="AR3" s="11" t="str">
        <f>AF3</f>
        <v>Personal Consump-tion per capita,     (2005 US$) (A)</v>
      </c>
      <c r="AS3" s="11" t="str">
        <f>AG3</f>
        <v>Average Family Size, Persons (B)</v>
      </c>
      <c r="AT3" s="11" t="str">
        <f t="shared" ref="AT3:DE3" si="1">AH3</f>
        <v>Square Root of B</v>
      </c>
      <c r="AU3" s="11" t="str">
        <f t="shared" si="1"/>
        <v>Index of Equivalent Income US 1980=1.00 (C) = Squ. R. of B / Squ. R. of B in US 1980</v>
      </c>
      <c r="AV3" s="11" t="str">
        <f t="shared" si="1"/>
        <v>Adjusted Relative Cost of Leisure per capita    (2005 US$) (D)</v>
      </c>
      <c r="AW3" s="11" t="str">
        <f t="shared" si="1"/>
        <v>Government Final Consumption Expenditures per capita,    (2005 US$)      (E)</v>
      </c>
      <c r="AX3" s="11" t="str">
        <f t="shared" si="1"/>
        <v>Life Expec-tancy US 1980=1.00 (F) = Life Expc. / Life Expc. US 1980</v>
      </c>
      <c r="AY3" s="11" t="str">
        <f t="shared" si="1"/>
        <v>life expectancy</v>
      </c>
      <c r="AZ3" s="11" t="str">
        <f t="shared" si="1"/>
        <v>Total Consump-tion Flows per capita (G) = (A*C + D + E)*(F)</v>
      </c>
      <c r="BA3" s="11" t="str">
        <f t="shared" si="1"/>
        <v>Index of Total Consump-tion per capita Scaled (x - min) / (max - min)</v>
      </c>
      <c r="BB3" s="11" t="str">
        <f t="shared" si="1"/>
        <v>Log of Total consump-tion  H = Log (G)</v>
      </c>
      <c r="BC3" s="11" t="str">
        <f t="shared" si="1"/>
        <v>Index of Log of Total Consump-tion per capita Scaled (x - min) / (max - min)</v>
      </c>
      <c r="BD3" s="11" t="str">
        <f t="shared" si="1"/>
        <v>Personal Consump-tion per capita,     (2005 US$) (A)</v>
      </c>
      <c r="BE3" s="11" t="str">
        <f t="shared" si="1"/>
        <v>Average Family Size, Persons (B)</v>
      </c>
      <c r="BF3" s="11" t="str">
        <f t="shared" si="1"/>
        <v>Square Root of B</v>
      </c>
      <c r="BG3" s="11" t="str">
        <f t="shared" si="1"/>
        <v>Index of Equivalent Income US 1980=1.00 (C) = Squ. R. of B / Squ. R. of B in US 1980</v>
      </c>
      <c r="BH3" s="11" t="str">
        <f t="shared" si="1"/>
        <v>Adjusted Relative Cost of Leisure per capita    (2005 US$) (D)</v>
      </c>
      <c r="BI3" s="11" t="str">
        <f t="shared" si="1"/>
        <v>Government Final Consumption Expenditures per capita,    (2005 US$)      (E)</v>
      </c>
      <c r="BJ3" s="11" t="str">
        <f t="shared" si="1"/>
        <v>Life Expec-tancy US 1980=1.00 (F) = Life Expc. / Life Expc. US 1980</v>
      </c>
      <c r="BK3" s="11" t="str">
        <f t="shared" si="1"/>
        <v>life expectancy</v>
      </c>
      <c r="BL3" s="11" t="str">
        <f t="shared" si="1"/>
        <v>Total Consump-tion Flows per capita (G) = (A*C + D + E)*(F)</v>
      </c>
      <c r="BM3" s="11" t="str">
        <f t="shared" si="1"/>
        <v>Index of Total Consump-tion per capita Scaled (x - min) / (max - min)</v>
      </c>
      <c r="BN3" s="11" t="str">
        <f t="shared" si="1"/>
        <v>Log of Total consump-tion  H = Log (G)</v>
      </c>
      <c r="BO3" s="11" t="str">
        <f t="shared" si="1"/>
        <v>Index of Log of Total Consump-tion per capita Scaled (x - min) / (max - min)</v>
      </c>
      <c r="BP3" s="11" t="str">
        <f t="shared" si="1"/>
        <v>Personal Consump-tion per capita,     (2005 US$) (A)</v>
      </c>
      <c r="BQ3" s="11" t="str">
        <f t="shared" si="1"/>
        <v>Average Family Size, Persons (B)</v>
      </c>
      <c r="BR3" s="11" t="str">
        <f t="shared" si="1"/>
        <v>Square Root of B</v>
      </c>
      <c r="BS3" s="11" t="str">
        <f t="shared" si="1"/>
        <v>Index of Equivalent Income US 1980=1.00 (C) = Squ. R. of B / Squ. R. of B in US 1980</v>
      </c>
      <c r="BT3" s="11" t="str">
        <f t="shared" si="1"/>
        <v>Adjusted Relative Cost of Leisure per capita    (2005 US$) (D)</v>
      </c>
      <c r="BU3" s="11" t="str">
        <f t="shared" si="1"/>
        <v>Government Final Consumption Expenditures per capita,    (2005 US$)      (E)</v>
      </c>
      <c r="BV3" s="11" t="str">
        <f t="shared" si="1"/>
        <v>Life Expec-tancy US 1980=1.00 (F) = Life Expc. / Life Expc. US 1980</v>
      </c>
      <c r="BW3" s="11" t="str">
        <f t="shared" si="1"/>
        <v>life expectancy</v>
      </c>
      <c r="BX3" s="11" t="str">
        <f t="shared" si="1"/>
        <v>Total Consump-tion Flows per capita (G) = (A*C + D + E)*(F)</v>
      </c>
      <c r="BY3" s="11" t="str">
        <f t="shared" si="1"/>
        <v>Index of Total Consump-tion per capita Scaled (x - min) / (max - min)</v>
      </c>
      <c r="BZ3" s="11" t="str">
        <f t="shared" si="1"/>
        <v>Log of Total consump-tion  H = Log (G)</v>
      </c>
      <c r="CA3" s="11" t="str">
        <f t="shared" si="1"/>
        <v>Index of Log of Total Consump-tion per capita Scaled (x - min) / (max - min)</v>
      </c>
      <c r="CB3" s="11" t="str">
        <f t="shared" si="1"/>
        <v>Personal Consump-tion per capita,     (2005 US$) (A)</v>
      </c>
      <c r="CC3" s="11" t="str">
        <f t="shared" si="1"/>
        <v>Average Family Size, Persons (B)</v>
      </c>
      <c r="CD3" s="11" t="str">
        <f t="shared" si="1"/>
        <v>Square Root of B</v>
      </c>
      <c r="CE3" s="11" t="str">
        <f t="shared" si="1"/>
        <v>Index of Equivalent Income US 1980=1.00 (C) = Squ. R. of B / Squ. R. of B in US 1980</v>
      </c>
      <c r="CF3" s="11" t="str">
        <f t="shared" si="1"/>
        <v>Adjusted Relative Cost of Leisure per capita    (2005 US$) (D)</v>
      </c>
      <c r="CG3" s="11" t="str">
        <f t="shared" si="1"/>
        <v>Government Final Consumption Expenditures per capita,    (2005 US$)      (E)</v>
      </c>
      <c r="CH3" s="11" t="str">
        <f t="shared" si="1"/>
        <v>Life Expec-tancy US 1980=1.00 (F) = Life Expc. / Life Expc. US 1980</v>
      </c>
      <c r="CI3" s="11" t="str">
        <f t="shared" si="1"/>
        <v>life expectancy</v>
      </c>
      <c r="CJ3" s="11" t="str">
        <f t="shared" si="1"/>
        <v>Total Consump-tion Flows per capita (G) = (A*C + D + E)*(F)</v>
      </c>
      <c r="CK3" s="11" t="str">
        <f t="shared" si="1"/>
        <v>Index of Total Consump-tion per capita Scaled (x - min) / (max - min)</v>
      </c>
      <c r="CL3" s="11" t="str">
        <f t="shared" si="1"/>
        <v>Log of Total consump-tion  H = Log (G)</v>
      </c>
      <c r="CM3" s="11" t="str">
        <f t="shared" si="1"/>
        <v>Index of Log of Total Consump-tion per capita Scaled (x - min) / (max - min)</v>
      </c>
      <c r="CN3" s="11" t="str">
        <f t="shared" si="1"/>
        <v>Personal Consump-tion per capita,     (2005 US$) (A)</v>
      </c>
      <c r="CO3" s="11" t="str">
        <f t="shared" si="1"/>
        <v>Average Family Size, Persons (B)</v>
      </c>
      <c r="CP3" s="11" t="str">
        <f t="shared" si="1"/>
        <v>Square Root of B</v>
      </c>
      <c r="CQ3" s="11" t="str">
        <f t="shared" si="1"/>
        <v>Index of Equivalent Income US 1980=1.00 (C) = Squ. R. of B / Squ. R. of B in US 1980</v>
      </c>
      <c r="CR3" s="11" t="str">
        <f t="shared" si="1"/>
        <v>Adjusted Relative Cost of Leisure per capita    (2005 US$) (D)</v>
      </c>
      <c r="CS3" s="11" t="str">
        <f t="shared" si="1"/>
        <v>Government Final Consumption Expenditures per capita,    (2005 US$)      (E)</v>
      </c>
      <c r="CT3" s="11" t="str">
        <f t="shared" si="1"/>
        <v>Life Expec-tancy US 1980=1.00 (F) = Life Expc. / Life Expc. US 1980</v>
      </c>
      <c r="CU3" s="11" t="str">
        <f t="shared" si="1"/>
        <v>life expectancy</v>
      </c>
      <c r="CV3" s="11" t="str">
        <f t="shared" si="1"/>
        <v>Total Consump-tion Flows per capita (G) = (A*C + D + E)*(F)</v>
      </c>
      <c r="CW3" s="11" t="str">
        <f t="shared" si="1"/>
        <v>Index of Total Consump-tion per capita Scaled (x - min) / (max - min)</v>
      </c>
      <c r="CX3" s="11" t="str">
        <f t="shared" si="1"/>
        <v>Log of Total consump-tion  H = Log (G)</v>
      </c>
      <c r="CY3" s="11" t="str">
        <f t="shared" si="1"/>
        <v>Index of Log of Total Consump-tion per capita Scaled (x - min) / (max - min)</v>
      </c>
      <c r="CZ3" s="11" t="str">
        <f t="shared" si="1"/>
        <v>Personal Consump-tion per capita,     (2005 US$) (A)</v>
      </c>
      <c r="DA3" s="11" t="str">
        <f t="shared" si="1"/>
        <v>Average Family Size, Persons (B)</v>
      </c>
      <c r="DB3" s="11" t="str">
        <f t="shared" si="1"/>
        <v>Square Root of B</v>
      </c>
      <c r="DC3" s="11" t="str">
        <f t="shared" si="1"/>
        <v>Index of Equivalent Income US 1980=1.00 (C) = Squ. R. of B / Squ. R. of B in US 1980</v>
      </c>
      <c r="DD3" s="11" t="str">
        <f t="shared" si="1"/>
        <v>Adjusted Relative Cost of Leisure per capita    (2005 US$) (D)</v>
      </c>
      <c r="DE3" s="11" t="str">
        <f t="shared" si="1"/>
        <v>Government Final Consumption Expenditures per capita,    (2005 US$)      (E)</v>
      </c>
      <c r="DF3" s="11" t="str">
        <f t="shared" ref="DF3:FQ3" si="2">CT3</f>
        <v>Life Expec-tancy US 1980=1.00 (F) = Life Expc. / Life Expc. US 1980</v>
      </c>
      <c r="DG3" s="11" t="str">
        <f t="shared" si="2"/>
        <v>life expectancy</v>
      </c>
      <c r="DH3" s="11" t="str">
        <f t="shared" si="2"/>
        <v>Total Consump-tion Flows per capita (G) = (A*C + D + E)*(F)</v>
      </c>
      <c r="DI3" s="11" t="str">
        <f t="shared" si="2"/>
        <v>Index of Total Consump-tion per capita Scaled (x - min) / (max - min)</v>
      </c>
      <c r="DJ3" s="11" t="str">
        <f t="shared" si="2"/>
        <v>Log of Total consump-tion  H = Log (G)</v>
      </c>
      <c r="DK3" s="11" t="str">
        <f t="shared" si="2"/>
        <v>Index of Log of Total Consump-tion per capita Scaled (x - min) / (max - min)</v>
      </c>
      <c r="DL3" s="11" t="str">
        <f t="shared" si="2"/>
        <v>Personal Consump-tion per capita,     (2005 US$) (A)</v>
      </c>
      <c r="DM3" s="11" t="str">
        <f t="shared" si="2"/>
        <v>Average Family Size, Persons (B)</v>
      </c>
      <c r="DN3" s="11" t="str">
        <f t="shared" si="2"/>
        <v>Square Root of B</v>
      </c>
      <c r="DO3" s="11" t="str">
        <f t="shared" si="2"/>
        <v>Index of Equivalent Income US 1980=1.00 (C) = Squ. R. of B / Squ. R. of B in US 1980</v>
      </c>
      <c r="DP3" s="11" t="str">
        <f t="shared" si="2"/>
        <v>Adjusted Relative Cost of Leisure per capita    (2005 US$) (D)</v>
      </c>
      <c r="DQ3" s="11" t="str">
        <f t="shared" si="2"/>
        <v>Government Final Consumption Expenditures per capita,    (2005 US$)      (E)</v>
      </c>
      <c r="DR3" s="11" t="str">
        <f t="shared" si="2"/>
        <v>Life Expec-tancy US 1980=1.00 (F) = Life Expc. / Life Expc. US 1980</v>
      </c>
      <c r="DS3" s="11" t="str">
        <f t="shared" si="2"/>
        <v>life expectancy</v>
      </c>
      <c r="DT3" s="11" t="str">
        <f t="shared" si="2"/>
        <v>Total Consump-tion Flows per capita (G) = (A*C + D + E)*(F)</v>
      </c>
      <c r="DU3" s="11" t="str">
        <f t="shared" si="2"/>
        <v>Index of Total Consump-tion per capita Scaled (x - min) / (max - min)</v>
      </c>
      <c r="DV3" s="11" t="str">
        <f t="shared" si="2"/>
        <v>Log of Total consump-tion  H = Log (G)</v>
      </c>
      <c r="DW3" s="11" t="str">
        <f t="shared" si="2"/>
        <v>Index of Log of Total Consump-tion per capita Scaled (x - min) / (max - min)</v>
      </c>
      <c r="DX3" s="11" t="str">
        <f t="shared" si="2"/>
        <v>Personal Consump-tion per capita,     (2005 US$) (A)</v>
      </c>
      <c r="DY3" s="11" t="str">
        <f t="shared" si="2"/>
        <v>Average Family Size, Persons (B)</v>
      </c>
      <c r="DZ3" s="11" t="str">
        <f t="shared" si="2"/>
        <v>Square Root of B</v>
      </c>
      <c r="EA3" s="11" t="str">
        <f t="shared" si="2"/>
        <v>Index of Equivalent Income US 1980=1.00 (C) = Squ. R. of B / Squ. R. of B in US 1980</v>
      </c>
      <c r="EB3" s="11" t="str">
        <f t="shared" si="2"/>
        <v>Adjusted Relative Cost of Leisure per capita    (2005 US$) (D)</v>
      </c>
      <c r="EC3" s="11" t="str">
        <f t="shared" si="2"/>
        <v>Government Final Consumption Expenditures per capita,    (2005 US$)      (E)</v>
      </c>
      <c r="ED3" s="11" t="str">
        <f t="shared" si="2"/>
        <v>Life Expec-tancy US 1980=1.00 (F) = Life Expc. / Life Expc. US 1980</v>
      </c>
      <c r="EE3" s="11" t="str">
        <f t="shared" si="2"/>
        <v>life expectancy</v>
      </c>
      <c r="EF3" s="11" t="str">
        <f t="shared" si="2"/>
        <v>Total Consump-tion Flows per capita (G) = (A*C + D + E)*(F)</v>
      </c>
      <c r="EG3" s="11" t="str">
        <f t="shared" si="2"/>
        <v>Index of Total Consump-tion per capita Scaled (x - min) / (max - min)</v>
      </c>
      <c r="EH3" s="11" t="str">
        <f t="shared" si="2"/>
        <v>Log of Total consump-tion  H = Log (G)</v>
      </c>
      <c r="EI3" s="11" t="str">
        <f t="shared" si="2"/>
        <v>Index of Log of Total Consump-tion per capita Scaled (x - min) / (max - min)</v>
      </c>
      <c r="EJ3" s="11" t="str">
        <f t="shared" si="2"/>
        <v>Personal Consump-tion per capita,     (2005 US$) (A)</v>
      </c>
      <c r="EK3" s="11" t="str">
        <f t="shared" si="2"/>
        <v>Average Family Size, Persons (B)</v>
      </c>
      <c r="EL3" s="11" t="str">
        <f t="shared" si="2"/>
        <v>Square Root of B</v>
      </c>
      <c r="EM3" s="11" t="str">
        <f t="shared" si="2"/>
        <v>Index of Equivalent Income US 1980=1.00 (C) = Squ. R. of B / Squ. R. of B in US 1980</v>
      </c>
      <c r="EN3" s="11" t="str">
        <f t="shared" si="2"/>
        <v>Adjusted Relative Cost of Leisure per capita    (2005 US$) (D)</v>
      </c>
      <c r="EO3" s="11" t="str">
        <f t="shared" si="2"/>
        <v>Government Final Consumption Expenditures per capita,    (2005 US$)      (E)</v>
      </c>
      <c r="EP3" s="11" t="str">
        <f t="shared" si="2"/>
        <v>Life Expec-tancy US 1980=1.00 (F) = Life Expc. / Life Expc. US 1980</v>
      </c>
      <c r="EQ3" s="11" t="str">
        <f t="shared" si="2"/>
        <v>life expectancy</v>
      </c>
      <c r="ER3" s="11" t="str">
        <f t="shared" si="2"/>
        <v>Total Consump-tion Flows per capita (G) = (A*C + D + E)*(F)</v>
      </c>
      <c r="ES3" s="11" t="str">
        <f t="shared" si="2"/>
        <v>Index of Total Consump-tion per capita Scaled (x - min) / (max - min)</v>
      </c>
      <c r="ET3" s="11" t="str">
        <f t="shared" si="2"/>
        <v>Log of Total consump-tion  H = Log (G)</v>
      </c>
      <c r="EU3" s="11" t="str">
        <f t="shared" si="2"/>
        <v>Index of Log of Total Consump-tion per capita Scaled (x - min) / (max - min)</v>
      </c>
      <c r="EV3" s="11" t="str">
        <f t="shared" si="2"/>
        <v>Personal Consump-tion per capita,     (2005 US$) (A)</v>
      </c>
      <c r="EW3" s="11" t="str">
        <f t="shared" si="2"/>
        <v>Average Family Size, Persons (B)</v>
      </c>
      <c r="EX3" s="11" t="str">
        <f t="shared" si="2"/>
        <v>Square Root of B</v>
      </c>
      <c r="EY3" s="11" t="str">
        <f t="shared" si="2"/>
        <v>Index of Equivalent Income US 1980=1.00 (C) = Squ. R. of B / Squ. R. of B in US 1980</v>
      </c>
      <c r="EZ3" s="11" t="str">
        <f t="shared" si="2"/>
        <v>Adjusted Relative Cost of Leisure per capita    (2005 US$) (D)</v>
      </c>
      <c r="FA3" s="11" t="str">
        <f t="shared" si="2"/>
        <v>Government Final Consumption Expenditures per capita,    (2005 US$)      (E)</v>
      </c>
      <c r="FB3" s="11" t="str">
        <f t="shared" si="2"/>
        <v>Life Expec-tancy US 1980=1.00 (F) = Life Expc. / Life Expc. US 1980</v>
      </c>
      <c r="FC3" s="11" t="str">
        <f t="shared" si="2"/>
        <v>life expectancy</v>
      </c>
      <c r="FD3" s="11" t="str">
        <f t="shared" si="2"/>
        <v>Total Consump-tion Flows per capita (G) = (A*C + D + E)*(F)</v>
      </c>
      <c r="FE3" s="11" t="str">
        <f t="shared" si="2"/>
        <v>Index of Total Consump-tion per capita Scaled (x - min) / (max - min)</v>
      </c>
      <c r="FF3" s="11" t="str">
        <f t="shared" si="2"/>
        <v>Log of Total consump-tion  H = Log (G)</v>
      </c>
      <c r="FG3" s="11" t="str">
        <f t="shared" si="2"/>
        <v>Index of Log of Total Consump-tion per capita Scaled (x - min) / (max - min)</v>
      </c>
      <c r="FH3" s="11" t="str">
        <f t="shared" si="2"/>
        <v>Personal Consump-tion per capita,     (2005 US$) (A)</v>
      </c>
      <c r="FI3" s="11" t="str">
        <f t="shared" si="2"/>
        <v>Average Family Size, Persons (B)</v>
      </c>
      <c r="FJ3" s="11" t="str">
        <f t="shared" si="2"/>
        <v>Square Root of B</v>
      </c>
      <c r="FK3" s="11" t="str">
        <f t="shared" si="2"/>
        <v>Index of Equivalent Income US 1980=1.00 (C) = Squ. R. of B / Squ. R. of B in US 1980</v>
      </c>
      <c r="FL3" s="11" t="str">
        <f t="shared" si="2"/>
        <v>Adjusted Relative Cost of Leisure per capita    (2005 US$) (D)</v>
      </c>
      <c r="FM3" s="11" t="str">
        <f t="shared" si="2"/>
        <v>Government Final Consumption Expenditures per capita,    (2005 US$)      (E)</v>
      </c>
      <c r="FN3" s="11" t="str">
        <f t="shared" si="2"/>
        <v>Life Expec-tancy US 1980=1.00 (F) = Life Expc. / Life Expc. US 1980</v>
      </c>
      <c r="FO3" s="11" t="str">
        <f t="shared" si="2"/>
        <v>life expectancy</v>
      </c>
      <c r="FP3" s="11" t="str">
        <f t="shared" si="2"/>
        <v>Total Consump-tion Flows per capita (G) = (A*C + D + E)*(F)</v>
      </c>
      <c r="FQ3" s="11" t="str">
        <f t="shared" si="2"/>
        <v>Index of Total Consump-tion per capita Scaled (x - min) / (max - min)</v>
      </c>
      <c r="FR3" s="11" t="str">
        <f t="shared" ref="FR3:GE3" si="3">FF3</f>
        <v>Log of Total consump-tion  H = Log (G)</v>
      </c>
      <c r="FS3" s="11" t="str">
        <f t="shared" si="3"/>
        <v>Index of Log of Total Consump-tion per capita Scaled (x - min) / (max - min)</v>
      </c>
      <c r="FT3" s="11" t="str">
        <f t="shared" si="3"/>
        <v>Personal Consump-tion per capita,     (2005 US$) (A)</v>
      </c>
      <c r="FU3" s="11" t="str">
        <f t="shared" si="3"/>
        <v>Average Family Size, Persons (B)</v>
      </c>
      <c r="FV3" s="11" t="str">
        <f t="shared" si="3"/>
        <v>Square Root of B</v>
      </c>
      <c r="FW3" s="11" t="str">
        <f t="shared" si="3"/>
        <v>Index of Equivalent Income US 1980=1.00 (C) = Squ. R. of B / Squ. R. of B in US 1980</v>
      </c>
      <c r="FX3" s="11" t="str">
        <f t="shared" si="3"/>
        <v>Adjusted Relative Cost of Leisure per capita    (2005 US$) (D)</v>
      </c>
      <c r="FY3" s="11" t="str">
        <f t="shared" si="3"/>
        <v>Government Final Consumption Expenditures per capita,    (2005 US$)      (E)</v>
      </c>
      <c r="FZ3" s="11" t="str">
        <f t="shared" si="3"/>
        <v>Life Expec-tancy US 1980=1.00 (F) = Life Expc. / Life Expc. US 1980</v>
      </c>
      <c r="GA3" s="11" t="str">
        <f t="shared" si="3"/>
        <v>life expectancy</v>
      </c>
      <c r="GB3" s="11" t="str">
        <f t="shared" si="3"/>
        <v>Total Consump-tion Flows per capita (G) = (A*C + D + E)*(F)</v>
      </c>
      <c r="GC3" s="11" t="str">
        <f t="shared" si="3"/>
        <v>Index of Total Consump-tion per capita Scaled (x - min) / (max - min)</v>
      </c>
      <c r="GD3" s="11" t="str">
        <f t="shared" si="3"/>
        <v>Log of Total consump-tion  H = Log (G)</v>
      </c>
      <c r="GE3" s="11" t="str">
        <f t="shared" si="3"/>
        <v>Index of Log of Total Consump-tion per capita Scaled (x - min) / (max - min)</v>
      </c>
    </row>
    <row r="4" spans="1:187">
      <c r="A4" s="6">
        <v>1980</v>
      </c>
      <c r="T4" s="10">
        <f>'A2'!B3/'A1'!B3*1000</f>
        <v>12615.185536983867</v>
      </c>
      <c r="U4" s="13">
        <f>'A1-1'!B24</f>
        <v>2.870142</v>
      </c>
      <c r="V4" s="13">
        <f t="shared" ref="V4:V29" si="4">POWER(U4,1/2)</f>
        <v>1.694149344066219</v>
      </c>
      <c r="W4" s="14">
        <f>V4/$FV$4</f>
        <v>1.0197580702005404</v>
      </c>
      <c r="X4" s="15">
        <f>'A5'!B3</f>
        <v>-109.61438821355659</v>
      </c>
      <c r="Y4" s="10">
        <f>'A4'!B3/'A1'!B3*1000</f>
        <v>4364.5644702912205</v>
      </c>
      <c r="Z4" s="13">
        <f>AA4/$GA$4</f>
        <v>1.0122116689280867</v>
      </c>
      <c r="AA4" s="13">
        <f>'A3'!B3</f>
        <v>74.599999999999994</v>
      </c>
      <c r="AB4" s="10">
        <f t="shared" ref="AB4:AB24" si="5">(T4*W4+Y4+X4)*Z4</f>
        <v>17328.443630947888</v>
      </c>
      <c r="AC4" s="14">
        <f>(AB4-$U$65)/$U$66</f>
        <v>0.17240101296723517</v>
      </c>
      <c r="AD4" s="14">
        <f>LN(AB4)</f>
        <v>9.7601045708837244</v>
      </c>
      <c r="AE4" s="14">
        <f>(AD4-$X$65)/$X$66</f>
        <v>0.22996945794883619</v>
      </c>
      <c r="AF4" s="10">
        <f>'A2'!C3/'A1'!C3*1000</f>
        <v>12592.635526567168</v>
      </c>
      <c r="AG4" s="13">
        <f>'A1-1'!C24</f>
        <v>2.831556</v>
      </c>
      <c r="AH4" s="13">
        <f t="shared" ref="AH4:AH29" si="6">POWER(AG4,1/2)</f>
        <v>1.6827227935699927</v>
      </c>
      <c r="AI4" s="14">
        <f>AH4/$FV$4</f>
        <v>1.0128800950539614</v>
      </c>
      <c r="AJ4" s="15">
        <f>'A5'!C3</f>
        <v>1905.0087174857026</v>
      </c>
      <c r="AK4" s="10">
        <f>'A4'!C3/'A1'!C3*1000</f>
        <v>6688.1668843775806</v>
      </c>
      <c r="AL4" s="13">
        <f>AM4/$GA$4</f>
        <v>0.99457259158751687</v>
      </c>
      <c r="AM4" s="13">
        <f>'A3'!C3</f>
        <v>73.3</v>
      </c>
      <c r="AN4" s="10">
        <f t="shared" ref="AN4:AN25" si="7">(AF4*AI4+AK4+AJ4)*AL4</f>
        <v>21232.141126509527</v>
      </c>
      <c r="AO4" s="14">
        <f>(AN4-$U$65)/$U$66</f>
        <v>0.28699132246983367</v>
      </c>
      <c r="AP4" s="14">
        <f>LN(AN4)</f>
        <v>9.9632714034277026</v>
      </c>
      <c r="AQ4" s="14">
        <f>(AP4-$X$65)/$X$66</f>
        <v>0.38473547821062731</v>
      </c>
      <c r="AR4" s="10">
        <f>'A2'!D3/'A1'!D3*1000</f>
        <v>13267.062886698943</v>
      </c>
      <c r="AS4" s="16">
        <f>'A1-1'!D24</f>
        <v>2.6788401158098289</v>
      </c>
      <c r="AT4" s="16">
        <f t="shared" ref="AT4:AT29" si="8">POWER(AS4,1/2)</f>
        <v>1.6367162600187697</v>
      </c>
      <c r="AU4" s="17">
        <f>AT4/$FV$4</f>
        <v>0.98518741610854621</v>
      </c>
      <c r="AV4" s="18">
        <f>'A5'!D3</f>
        <v>-254.66053025052406</v>
      </c>
      <c r="AW4" s="10">
        <f>'A4'!D3/'A1'!D3*1000</f>
        <v>7089.7626066742996</v>
      </c>
      <c r="AX4" s="16">
        <f>AY4/$GA$4</f>
        <v>1.0217096336499321</v>
      </c>
      <c r="AY4" s="16">
        <f>'A3'!D3</f>
        <v>75.3</v>
      </c>
      <c r="AZ4" s="10">
        <f t="shared" ref="AZ4:AZ25" si="9">(AR4*AU4+AW4+AV4)*AX4</f>
        <v>20337.789752080844</v>
      </c>
      <c r="BA4" s="17">
        <f t="shared" ref="BA4:BA38" si="10">(AZ4-U$65)/U$66</f>
        <v>0.26073826343634615</v>
      </c>
      <c r="BB4" s="17">
        <f>LN(AZ4)</f>
        <v>9.9202359986086357</v>
      </c>
      <c r="BC4" s="17">
        <f t="shared" ref="BC4:BC38" si="11">(BB4-X$65)/X$66</f>
        <v>0.35195247790096629</v>
      </c>
      <c r="BD4" s="10">
        <f>'A2'!E3/'A1'!E3*1000</f>
        <v>12185.949734169066</v>
      </c>
      <c r="BE4" s="13">
        <f>'A1-1'!E24</f>
        <v>2.05593</v>
      </c>
      <c r="BF4" s="13">
        <f t="shared" ref="BF4:BF29" si="12">POWER(BE4,1/2)</f>
        <v>1.433851456741597</v>
      </c>
      <c r="BG4" s="17">
        <f>BF4/$FV$4</f>
        <v>0.8630771540905503</v>
      </c>
      <c r="BH4" s="18">
        <f>'A5'!E3</f>
        <v>260.00958463296126</v>
      </c>
      <c r="BI4" s="10">
        <f>'A4'!E3/'A1'!E3*1000</f>
        <v>7674.3211564480771</v>
      </c>
      <c r="BJ4" s="13">
        <f>BK4/$GA$4</f>
        <v>1.0081411126187245</v>
      </c>
      <c r="BK4" s="13">
        <f>'A3'!E3</f>
        <v>74.3</v>
      </c>
      <c r="BL4" s="10">
        <f>(BD4*BG4+BI4+BH4)*BJ4</f>
        <v>18601.963296134141</v>
      </c>
      <c r="BM4" s="17">
        <f>(BL4-$U$65)/$U$66</f>
        <v>0.20978429196292039</v>
      </c>
      <c r="BN4" s="17">
        <f>LN(BL4)</f>
        <v>9.8310224076865076</v>
      </c>
      <c r="BO4" s="17">
        <f>(BN4-$X$65)/$X$66</f>
        <v>0.28399240662657427</v>
      </c>
      <c r="BP4" s="10">
        <f>'A2'!F3/'A1'!F3*1000</f>
        <v>9930.2038831755344</v>
      </c>
      <c r="BQ4" s="16">
        <f>'A1-1'!F24</f>
        <v>2.343439</v>
      </c>
      <c r="BR4" s="16">
        <f t="shared" ref="BR4:BR29" si="13">POWER(BQ4,1/2)</f>
        <v>1.5308295136951078</v>
      </c>
      <c r="BS4" s="17">
        <f>BR4/$FV$4</f>
        <v>0.9214510846752938</v>
      </c>
      <c r="BT4" s="18">
        <f>'A5'!F3</f>
        <v>-561.21977302730886</v>
      </c>
      <c r="BU4" s="10">
        <f>'A4'!F3/'A1'!F3*1000</f>
        <v>5724.6584225089046</v>
      </c>
      <c r="BV4" s="16">
        <f>BW4/$GA$4</f>
        <v>0.99864314789687914</v>
      </c>
      <c r="BW4" s="16">
        <f>'A3'!F3</f>
        <v>73.599999999999994</v>
      </c>
      <c r="BX4" s="10">
        <f>(BP4*BS4+BU4+BT4)*BV4</f>
        <v>14294.214301857328</v>
      </c>
      <c r="BY4" s="17">
        <f>(BX4-$U$65)/$U$66</f>
        <v>8.3333333333333329E-2</v>
      </c>
      <c r="BZ4" s="17">
        <f>LN(BX4)</f>
        <v>9.5676101401019391</v>
      </c>
      <c r="CA4" s="17">
        <f>(BZ4-$X$65)/$X$66</f>
        <v>8.3333333333333565E-2</v>
      </c>
      <c r="CB4" s="10">
        <f>'A2'!G3/'A1'!G3*1000</f>
        <v>12773.809250373379</v>
      </c>
      <c r="CC4" s="13">
        <f>'A1-1'!G24</f>
        <v>2.7562195663505653</v>
      </c>
      <c r="CD4" s="13">
        <f t="shared" ref="CD4:CD29" si="14">POWER(CC4,1/2)</f>
        <v>1.6601866058821717</v>
      </c>
      <c r="CE4" s="17">
        <f>CD4/$FV$4</f>
        <v>0.99931490415346469</v>
      </c>
      <c r="CF4" s="18">
        <f>'A5'!G3</f>
        <v>347.55685502750254</v>
      </c>
      <c r="CG4" s="10">
        <f>'A4'!G3/'A1'!G3*1000</f>
        <v>5647.7186551111781</v>
      </c>
      <c r="CH4" s="13">
        <f>CI4/$GA$4</f>
        <v>1.0081411126187245</v>
      </c>
      <c r="CI4" s="13">
        <f>'A3'!G3</f>
        <v>74.3</v>
      </c>
      <c r="CJ4" s="10">
        <f>(CB4*CE4+CG4+CF4)*CH4</f>
        <v>18913.063464450061</v>
      </c>
      <c r="CK4" s="17">
        <f>(CJ4-$U$65)/$U$66</f>
        <v>0.21891641980176121</v>
      </c>
      <c r="CL4" s="17">
        <f>LN(CJ4)</f>
        <v>9.8476081508821505</v>
      </c>
      <c r="CM4" s="17">
        <f>(CL4-$X$65)/$X$66</f>
        <v>0.29662689738144732</v>
      </c>
      <c r="CN4" s="10">
        <f>'A2'!H3/'A1'!H3*1000</f>
        <v>14525.11687692108</v>
      </c>
      <c r="CO4" s="13">
        <f>'A1-1'!H24</f>
        <v>2.4384233897792273</v>
      </c>
      <c r="CP4" s="13">
        <f t="shared" ref="CP4:CP29" si="15">POWER(CO4,1/2)</f>
        <v>1.5615451929993021</v>
      </c>
      <c r="CQ4" s="17">
        <f>CP4/$FV$4</f>
        <v>0.93993975095601545</v>
      </c>
      <c r="CR4" s="18">
        <f>'A5'!H3</f>
        <v>401.14036636555784</v>
      </c>
      <c r="CS4" s="10">
        <f>'A4'!H3/'A1'!H3*1000</f>
        <v>5186.7786654239853</v>
      </c>
      <c r="CT4" s="13">
        <f>CU4/$GA$4</f>
        <v>0.98914518317503397</v>
      </c>
      <c r="CU4" s="13">
        <f>'A3'!H3</f>
        <v>72.900000000000006</v>
      </c>
      <c r="CV4" s="10">
        <f t="shared" ref="CV4:CV25" si="16">(CN4*CQ4+CS4+CR4)*CT4</f>
        <v>19031.799999405477</v>
      </c>
      <c r="CW4" s="17">
        <f t="shared" ref="CW4:CW37" si="17">(CV4-U$65)/U$66</f>
        <v>0.22240184773394009</v>
      </c>
      <c r="CX4" s="17">
        <f>LN(CV4)</f>
        <v>9.853866543279274</v>
      </c>
      <c r="CY4" s="17">
        <f t="shared" ref="CY4:CY37" si="18">(CX4-X$65)/X$66</f>
        <v>0.30139434132104703</v>
      </c>
      <c r="CZ4" s="10">
        <f>'A2'!I3/'A1'!I3*1000</f>
        <v>13598.91553146787</v>
      </c>
      <c r="DA4" s="13">
        <f>'A1-1'!I24</f>
        <v>3.077963</v>
      </c>
      <c r="DB4" s="13">
        <f t="shared" ref="DB4:DB29" si="19">POWER(DA4,1/2)</f>
        <v>1.7544124372564167</v>
      </c>
      <c r="DC4" s="17">
        <f>DB4/$FV$4</f>
        <v>1.0560321896169864</v>
      </c>
      <c r="DD4" s="18">
        <f>'A5'!I3</f>
        <v>1100.4413699430793</v>
      </c>
      <c r="DE4" s="10">
        <f>'A4'!I3/'A1'!I3*1000</f>
        <v>4924.160258841247</v>
      </c>
      <c r="DF4" s="13">
        <f>DG4/$GA$4</f>
        <v>1.0040705563093621</v>
      </c>
      <c r="DG4" s="13">
        <f>'A3'!I3</f>
        <v>74</v>
      </c>
      <c r="DH4" s="10">
        <f>(CZ4*DC4+DE4+DD4)*DF4</f>
        <v>20468.474475825806</v>
      </c>
      <c r="DI4" s="17">
        <f>(DH4-$U$65)/$U$66</f>
        <v>0.26457442209316395</v>
      </c>
      <c r="DJ4" s="17">
        <f>LN(DH4)</f>
        <v>9.926641151004052</v>
      </c>
      <c r="DK4" s="17">
        <f>(DJ4-$X$65)/$X$66</f>
        <v>0.35683171893158222</v>
      </c>
      <c r="DL4" s="10">
        <f>'A2'!J3/'A1'!J3*1000</f>
        <v>14099.365175409162</v>
      </c>
      <c r="DM4" s="13">
        <f>'A1-1'!J24</f>
        <v>2.706051</v>
      </c>
      <c r="DN4" s="13">
        <f t="shared" ref="DN4:DN29" si="20">POWER(DM4,1/2)</f>
        <v>1.6450079027165796</v>
      </c>
      <c r="DO4" s="17">
        <f>DN4/$FV$4</f>
        <v>0.99017839850683742</v>
      </c>
      <c r="DP4" s="18">
        <f>'A5'!J3</f>
        <v>3020.9053952034801</v>
      </c>
      <c r="DQ4" s="10">
        <f>'A4'!J3/'A1'!J3*1000</f>
        <v>6445.9654983543041</v>
      </c>
      <c r="DR4" s="13">
        <f>DS4/$GA$4</f>
        <v>1.0298507462686568</v>
      </c>
      <c r="DS4" s="13">
        <f>'A3'!J3</f>
        <v>75.900000000000006</v>
      </c>
      <c r="DT4" s="10">
        <f>(DL4*DO4+DQ4+DP4)*DR4</f>
        <v>24127.09377433758</v>
      </c>
      <c r="DU4" s="17">
        <f>(DT4-$U$65)/$U$66</f>
        <v>0.37197063254371937</v>
      </c>
      <c r="DV4" s="17">
        <f>LN(DT4)</f>
        <v>10.091090711014855</v>
      </c>
      <c r="DW4" s="17">
        <f>(DV4-$X$65)/$X$66</f>
        <v>0.48210415448606864</v>
      </c>
      <c r="DX4" s="10">
        <f>'A2'!K3/'A1'!K3*1000</f>
        <v>11035.293334340087</v>
      </c>
      <c r="DY4" s="13">
        <f>'A1-1'!K24</f>
        <v>2.4754442505151615</v>
      </c>
      <c r="DZ4" s="13">
        <f t="shared" ref="DZ4:DZ29" si="21">POWER(DY4,1/2)</f>
        <v>1.5733544580021253</v>
      </c>
      <c r="EA4" s="17">
        <f>DZ4/$FV$4</f>
        <v>0.9470480931644194</v>
      </c>
      <c r="EB4" s="18">
        <f>'A5'!K3</f>
        <v>636.47353797946198</v>
      </c>
      <c r="EC4" s="10">
        <f>'A4'!K3/'A1'!K3*1000</f>
        <v>6686.2841211629229</v>
      </c>
      <c r="ED4" s="13">
        <f>EE4/$GA$4</f>
        <v>1.0298507462686568</v>
      </c>
      <c r="EE4" s="13">
        <f>'A3'!K3</f>
        <v>75.900000000000006</v>
      </c>
      <c r="EF4" s="10">
        <f t="shared" ref="EF4:EF25" si="22">(DX4*EA4+EC4+EB4)*ED4</f>
        <v>18304.26971129559</v>
      </c>
      <c r="EG4" s="17">
        <f t="shared" ref="EG4:EG37" si="23">(EF4-U$65)/U$66</f>
        <v>0.20104570500469102</v>
      </c>
      <c r="EH4" s="17">
        <f>LN(EF4)</f>
        <v>9.81488962917234</v>
      </c>
      <c r="EI4" s="17">
        <f t="shared" ref="EI4:EI37" si="24">(EH4-X$65)/X$66</f>
        <v>0.2717029699348732</v>
      </c>
      <c r="EJ4" s="10">
        <f>'A2'!L3/'A1'!L3*1000</f>
        <v>10993.0823929295</v>
      </c>
      <c r="EK4" s="16">
        <f>'A1-1'!L24</f>
        <v>3.7016420000000001</v>
      </c>
      <c r="EL4" s="16">
        <f>POWER(EK4,1/2)</f>
        <v>1.9239651764000305</v>
      </c>
      <c r="EM4" s="17">
        <f>EL4/$FV$4</f>
        <v>1.1580909453411505</v>
      </c>
      <c r="EN4" s="18">
        <f>'A5'!L3</f>
        <v>1012.1854886590939</v>
      </c>
      <c r="EO4" s="10">
        <f>'A4'!L3/'A1'!L3*1000</f>
        <v>2362.4230390295324</v>
      </c>
      <c r="EP4" s="16">
        <f>EQ4/$GA$4</f>
        <v>1.0230664857530529</v>
      </c>
      <c r="EQ4" s="16">
        <f>'A3'!L3</f>
        <v>75.400000000000006</v>
      </c>
      <c r="ER4" s="10">
        <f>(EJ4*EM4+EO4+EN4)*EP4</f>
        <v>16477.097248413091</v>
      </c>
      <c r="ES4" s="17">
        <f>(ER4-$U$65)/$U$66</f>
        <v>0.14741033539052806</v>
      </c>
      <c r="ET4" s="17">
        <f>LN(ER4)</f>
        <v>9.7097266501103601</v>
      </c>
      <c r="EU4" s="17">
        <f>(ET4-$X$65)/$X$66</f>
        <v>0.19159316291322945</v>
      </c>
      <c r="EV4" s="10">
        <f>'A2'!M3/'A1'!M3*1000</f>
        <v>11898.241239079402</v>
      </c>
      <c r="EW4" s="16">
        <f>'A1-1'!M24</f>
        <v>1.8911008558028737</v>
      </c>
      <c r="EX4" s="16">
        <f t="shared" ref="EX4:EX29" si="25">POWER(EW4,1/2)</f>
        <v>1.3751730275870282</v>
      </c>
      <c r="EY4" s="17">
        <f>EX4/$FV$4</f>
        <v>0.82775689033302213</v>
      </c>
      <c r="EZ4" s="18">
        <f>'A5'!M3</f>
        <v>243.68841348026896</v>
      </c>
      <c r="FA4" s="10">
        <f>'A4'!M3/'A1'!M3*1000</f>
        <v>8314.3085406228802</v>
      </c>
      <c r="FB4" s="16">
        <f>FC4/$GA$4</f>
        <v>1.0298507462686568</v>
      </c>
      <c r="FC4" s="16">
        <f>'A3'!M3</f>
        <v>75.900000000000006</v>
      </c>
      <c r="FD4" s="10">
        <f t="shared" ref="FD4:FD25" si="26">(EV4*EY4+FA4+EZ4)*FB4</f>
        <v>18956.306275508938</v>
      </c>
      <c r="FE4" s="17">
        <f t="shared" ref="FE4:FE37" si="27">(FD4-U$65)/U$66</f>
        <v>0.22018578227378499</v>
      </c>
      <c r="FF4" s="17">
        <f>LN(FD4)</f>
        <v>9.8498919401372085</v>
      </c>
      <c r="FG4" s="17">
        <f t="shared" ref="FG4:FG37" si="28">(FF4-X$65)/X$66</f>
        <v>0.2983666152758308</v>
      </c>
      <c r="FH4" s="10">
        <f>'A2'!N3/'A1'!N3*1000</f>
        <v>9948.4662132163739</v>
      </c>
      <c r="FI4" s="16">
        <f>'A1-1'!N24</f>
        <v>2.6806084215800623</v>
      </c>
      <c r="FJ4" s="16">
        <f t="shared" ref="FJ4:FJ29" si="29">POWER(FI4,1/2)</f>
        <v>1.6372563701449026</v>
      </c>
      <c r="FK4" s="17">
        <f>FJ4/$FV$4</f>
        <v>0.98551252420002</v>
      </c>
      <c r="FL4" s="18">
        <f>'A5'!N3</f>
        <v>-164.48773599042349</v>
      </c>
      <c r="FM4" s="10">
        <f>'A4'!N3/'A1'!N3*1000</f>
        <v>5405.6400274414118</v>
      </c>
      <c r="FN4" s="16">
        <f>FO4/$GA$4</f>
        <v>0.99321573948439623</v>
      </c>
      <c r="FO4" s="16">
        <f>'A3'!N3</f>
        <v>73.2</v>
      </c>
      <c r="FP4" s="10">
        <f t="shared" ref="FP4:FP25" si="30">(FH4*FK4+FM4+FL4)*FN4</f>
        <v>14943.417815097064</v>
      </c>
      <c r="FQ4" s="17">
        <f t="shared" ref="FQ4:FQ37" si="31">(FP4-U$65)/U$66</f>
        <v>0.10239024837270232</v>
      </c>
      <c r="FR4" s="17">
        <f t="shared" ref="FR4:FR25" si="32">LN(FP4)</f>
        <v>9.6120262019405498</v>
      </c>
      <c r="FS4" s="17">
        <f t="shared" ref="FS4:FS37" si="33">(FR4-X$65)/X$66</f>
        <v>0.1171680741736004</v>
      </c>
      <c r="FT4" s="10">
        <f>'A2'!O3/'A1'!O3*1000</f>
        <v>17985.689495904277</v>
      </c>
      <c r="FU4" s="16">
        <v>2.76</v>
      </c>
      <c r="FV4" s="16">
        <f>POWER(FU4,1/2)</f>
        <v>1.6613247725836149</v>
      </c>
      <c r="FW4" s="17">
        <f>FV4/$FV$4</f>
        <v>1</v>
      </c>
      <c r="FX4" s="18">
        <f>'A5'!O3</f>
        <v>0</v>
      </c>
      <c r="FY4" s="10">
        <f>'A4'!O3/'A1'!O3*1000</f>
        <v>6122.7507396863102</v>
      </c>
      <c r="FZ4" s="16">
        <f>GA4/$GA$4</f>
        <v>1</v>
      </c>
      <c r="GA4" s="16">
        <f>'A3'!O3</f>
        <v>73.7</v>
      </c>
      <c r="GB4" s="10">
        <f t="shared" ref="GB4:GB25" si="34">(FT4*FW4+FY4+FX4)*FZ4</f>
        <v>24108.440235590588</v>
      </c>
      <c r="GC4" s="17">
        <f t="shared" ref="GC4:GC37" si="35">(GB4-U$65)/U$66</f>
        <v>0.37142307096120258</v>
      </c>
      <c r="GD4" s="17">
        <f>LN(GB4)</f>
        <v>10.090317275411424</v>
      </c>
      <c r="GE4" s="17">
        <f t="shared" ref="GE4:GE37" si="36">(GD4-X$65)/X$66</f>
        <v>0.48151497588455688</v>
      </c>
    </row>
    <row r="5" spans="1:187">
      <c r="A5" s="6">
        <v>1981</v>
      </c>
      <c r="B5" s="10">
        <v>18500.251407181866</v>
      </c>
      <c r="C5" s="10">
        <v>15684.300288699618</v>
      </c>
      <c r="D5" s="10">
        <f>AR5*(B5/C5)</f>
        <v>15581.895330687663</v>
      </c>
      <c r="E5" s="13">
        <v>2.5771698537682792</v>
      </c>
      <c r="F5" s="13">
        <v>2.7179057161629436</v>
      </c>
      <c r="G5" s="13">
        <f>AS5*(E5/F5)</f>
        <v>2.5173925003969768</v>
      </c>
      <c r="H5" s="13">
        <f>POWER(G5, 1/2)</f>
        <v>1.5866292889005222</v>
      </c>
      <c r="I5" s="14">
        <f>H5/$FV$4</f>
        <v>0.95503860237578364</v>
      </c>
      <c r="J5" s="15">
        <f>AV5</f>
        <v>-302.44158636277376</v>
      </c>
      <c r="K5" s="10">
        <v>10194.21656632212</v>
      </c>
      <c r="L5" s="10">
        <v>8403.9603741633055</v>
      </c>
      <c r="M5" s="10">
        <f>(K5/L5)*AW5</f>
        <v>8638.0469257973054</v>
      </c>
      <c r="N5" s="13">
        <f>O5/$GA$4</f>
        <v>1.0257801899592944</v>
      </c>
      <c r="O5" s="13">
        <v>75.599999999999994</v>
      </c>
      <c r="P5" s="10">
        <f>(D5*I5+J5+M5)*N5</f>
        <v>23815.453405815049</v>
      </c>
      <c r="Q5" s="14">
        <f>(P5-$U$65)/$U$66</f>
        <v>0.36282264750566179</v>
      </c>
      <c r="R5" s="14">
        <f t="shared" ref="R5:R35" si="37">LN(P5)</f>
        <v>10.078089951719067</v>
      </c>
      <c r="S5" s="14">
        <f t="shared" ref="S5:S35" si="38">(R5-$X$65)/$X$66</f>
        <v>0.47220059025072436</v>
      </c>
      <c r="T5" s="10">
        <f>'A2'!B4/'A1'!B4*1000</f>
        <v>13115.197341552059</v>
      </c>
      <c r="U5" s="13">
        <f>'A1-1'!B25</f>
        <v>2.870142</v>
      </c>
      <c r="V5" s="13">
        <f t="shared" si="4"/>
        <v>1.694149344066219</v>
      </c>
      <c r="W5" s="14">
        <f t="shared" ref="W5:W29" si="39">V5/$FV$4</f>
        <v>1.0197580702005404</v>
      </c>
      <c r="X5" s="15">
        <f>'A5'!B4</f>
        <v>-13.231583302927246</v>
      </c>
      <c r="Y5" s="10">
        <f>'A4'!B4/'A1'!B4*1000</f>
        <v>4362.554810010839</v>
      </c>
      <c r="Z5" s="13">
        <f t="shared" ref="Z5:Z28" si="40">AA5/$GA$4</f>
        <v>1.0162822252374493</v>
      </c>
      <c r="AA5" s="13">
        <f>'A3'!B4</f>
        <v>74.900000000000006</v>
      </c>
      <c r="AB5" s="10">
        <f t="shared" si="5"/>
        <v>18012.232044726185</v>
      </c>
      <c r="AC5" s="14">
        <f>(AB5-$U$65)/$U$66</f>
        <v>0.19247314357116471</v>
      </c>
      <c r="AD5" s="14">
        <f t="shared" ref="AD5:AD25" si="41">LN(AB5)</f>
        <v>9.7988063641236334</v>
      </c>
      <c r="AE5" s="14">
        <f t="shared" ref="AE5:AE29" si="42">(AD5-$X$65)/$X$66</f>
        <v>0.25945125102369176</v>
      </c>
      <c r="AF5" s="10">
        <f>'A2'!C4/'A1'!C4*1000</f>
        <v>12649.647924280918</v>
      </c>
      <c r="AG5" s="13">
        <f>'A1-1'!C25</f>
        <v>2.831556</v>
      </c>
      <c r="AH5" s="13">
        <f t="shared" si="6"/>
        <v>1.6827227935699927</v>
      </c>
      <c r="AI5" s="14">
        <f t="shared" ref="AI5:AI29" si="43">AH5/$FV$4</f>
        <v>1.0128800950539614</v>
      </c>
      <c r="AJ5" s="15">
        <f>'A5'!C4</f>
        <v>2053.0878464036728</v>
      </c>
      <c r="AK5" s="10">
        <f>'A4'!C4/'A1'!C4*1000</f>
        <v>6898.1055581219625</v>
      </c>
      <c r="AL5" s="13">
        <f t="shared" ref="AL5:AL28" si="44">AM5/$GA$4</f>
        <v>1</v>
      </c>
      <c r="AM5" s="13">
        <f>'A3'!C4</f>
        <v>73.7</v>
      </c>
      <c r="AN5" s="10">
        <f t="shared" si="7"/>
        <v>21763.769996470437</v>
      </c>
      <c r="AO5" s="14">
        <f>(AN5-$U$65)/$U$66</f>
        <v>0.30259691609449352</v>
      </c>
      <c r="AP5" s="14">
        <f t="shared" ref="AP5:AP25" si="45">LN(AN5)</f>
        <v>9.9880019394774884</v>
      </c>
      <c r="AQ5" s="14">
        <f t="shared" ref="AQ5:AQ29" si="46">(AP5-$X$65)/$X$66</f>
        <v>0.4035744126737002</v>
      </c>
      <c r="AR5" s="10">
        <f>'A2'!D4/'A1'!D4*1000</f>
        <v>13210.151584141078</v>
      </c>
      <c r="AS5" s="16">
        <f>'A1-1'!D25</f>
        <v>2.6548639999999999</v>
      </c>
      <c r="AT5" s="16">
        <f t="shared" si="8"/>
        <v>1.629375340429577</v>
      </c>
      <c r="AU5" s="17">
        <f t="shared" ref="AU5:AU29" si="47">AT5/$FV$4</f>
        <v>0.98076870177265119</v>
      </c>
      <c r="AV5" s="18">
        <f>'A5'!D4</f>
        <v>-302.44158636277376</v>
      </c>
      <c r="AW5" s="10">
        <f>'A4'!D4/'A1'!D4*1000</f>
        <v>7121.0772894884831</v>
      </c>
      <c r="AX5" s="16">
        <f t="shared" ref="AX5:AX28" si="48">AY5/$GA$4</f>
        <v>1.0244233378561736</v>
      </c>
      <c r="AY5" s="16">
        <f>'A3'!D4</f>
        <v>75.5</v>
      </c>
      <c r="AZ5" s="10">
        <f t="shared" si="9"/>
        <v>20257.70405224611</v>
      </c>
      <c r="BA5" s="17">
        <f t="shared" si="10"/>
        <v>0.25838740373442809</v>
      </c>
      <c r="BB5" s="17">
        <f t="shared" ref="BB5:BB25" si="49">LN(AZ5)</f>
        <v>9.9162904472075653</v>
      </c>
      <c r="BC5" s="17">
        <f t="shared" si="11"/>
        <v>0.34894688254646949</v>
      </c>
      <c r="BD5" s="10">
        <f>'A2'!E4/'A1'!E4*1000</f>
        <v>11992.990863418368</v>
      </c>
      <c r="BE5" s="13">
        <f>'A1-1'!E25</f>
        <v>2.05593</v>
      </c>
      <c r="BF5" s="13">
        <f t="shared" si="12"/>
        <v>1.433851456741597</v>
      </c>
      <c r="BG5" s="17">
        <f t="shared" ref="BG5:BG29" si="50">BF5/$FV$4</f>
        <v>0.8630771540905503</v>
      </c>
      <c r="BH5" s="18">
        <f>'A5'!E4</f>
        <v>368.39913975178058</v>
      </c>
      <c r="BI5" s="10">
        <f>'A4'!E4/'A1'!E4*1000</f>
        <v>7778.7794429847845</v>
      </c>
      <c r="BJ5" s="13">
        <f t="shared" ref="BJ5:BJ28" si="51">BK5/$GA$4</f>
        <v>1.0094979647218454</v>
      </c>
      <c r="BK5" s="13">
        <f>'A3'!E4</f>
        <v>74.400000000000006</v>
      </c>
      <c r="BL5" s="10">
        <f t="shared" ref="BL5:BL25" si="52">(BD5*BG5+BI5+BH5)*BJ5</f>
        <v>18673.748880041017</v>
      </c>
      <c r="BM5" s="17">
        <f t="shared" ref="BM5:BM29" si="53">(BL5-$U$65)/$U$66</f>
        <v>0.21189150756737393</v>
      </c>
      <c r="BN5" s="17">
        <f t="shared" ref="BN5:BN25" si="54">LN(BL5)</f>
        <v>9.8348740133814818</v>
      </c>
      <c r="BO5" s="17">
        <f t="shared" ref="BO5:BO29" si="55">(BN5-$X$65)/$X$66</f>
        <v>0.28692643713521931</v>
      </c>
      <c r="BP5" s="10">
        <f>'A2'!F4/'A1'!F4*1000</f>
        <v>10008.745904642734</v>
      </c>
      <c r="BQ5" s="16">
        <f>'A1-1'!F25</f>
        <v>2.343439</v>
      </c>
      <c r="BR5" s="16">
        <f t="shared" si="13"/>
        <v>1.5308295136951078</v>
      </c>
      <c r="BS5" s="17">
        <f t="shared" ref="BS5:BS29" si="56">BR5/$FV$4</f>
        <v>0.9214510846752938</v>
      </c>
      <c r="BT5" s="18">
        <f>'A5'!F4</f>
        <v>-608.85412498791209</v>
      </c>
      <c r="BU5" s="10">
        <f>'A4'!F4/'A1'!F4*1000</f>
        <v>5955.4363650437499</v>
      </c>
      <c r="BV5" s="16">
        <f t="shared" ref="BV5:BV28" si="57">BW5/$GA$4</f>
        <v>1.0027137042062415</v>
      </c>
      <c r="BW5" s="16">
        <f>'A3'!F4</f>
        <v>73.900000000000006</v>
      </c>
      <c r="BX5" s="10">
        <f t="shared" ref="BX5:BX25" si="58">(BP5*BS5+BU5+BT5)*BV5</f>
        <v>14608.688379219546</v>
      </c>
      <c r="BY5" s="17">
        <f>(BX5-$U$65)/$U$66</f>
        <v>9.2564499912314385E-2</v>
      </c>
      <c r="BZ5" s="17">
        <f t="shared" ref="BZ5:BZ25" si="59">LN(BX5)</f>
        <v>9.5893717251650248</v>
      </c>
      <c r="CA5" s="17">
        <f t="shared" ref="CA5:CA29" si="60">(BZ5-$X$65)/$X$66</f>
        <v>9.9910615523688975E-2</v>
      </c>
      <c r="CB5" s="10">
        <f>'A2'!G4/'A1'!G4*1000</f>
        <v>12963.570303527062</v>
      </c>
      <c r="CC5" s="13">
        <f>'A1-1'!G25</f>
        <v>2.7379197282794832</v>
      </c>
      <c r="CD5" s="13">
        <f t="shared" si="14"/>
        <v>1.654666047358041</v>
      </c>
      <c r="CE5" s="17">
        <f t="shared" ref="CE5:CE29" si="61">CD5/$FV$4</f>
        <v>0.99599191841627777</v>
      </c>
      <c r="CF5" s="18">
        <f>'A5'!G4</f>
        <v>497.44359525263258</v>
      </c>
      <c r="CG5" s="10">
        <f>'A4'!G4/'A1'!G4*1000</f>
        <v>5778.2607267378962</v>
      </c>
      <c r="CH5" s="13">
        <f t="shared" ref="CH5:CH28" si="62">CI5/$GA$4</f>
        <v>1.010854816824966</v>
      </c>
      <c r="CI5" s="13">
        <f>'A3'!G4</f>
        <v>74.5</v>
      </c>
      <c r="CJ5" s="10">
        <f t="shared" ref="CJ5:CJ25" si="63">(CB5*CE5+CG5+CF5)*CH5</f>
        <v>19395.590374088097</v>
      </c>
      <c r="CK5" s="17">
        <f t="shared" ref="CK5:CK29" si="64">(CJ5-$U$65)/$U$66</f>
        <v>0.23308065972599226</v>
      </c>
      <c r="CL5" s="17">
        <f t="shared" ref="CL5:CL25" si="65">LN(CJ5)</f>
        <v>9.872801018910053</v>
      </c>
      <c r="CM5" s="17">
        <f t="shared" ref="CM5:CM29" si="66">(CL5-$X$65)/$X$66</f>
        <v>0.31581802161583733</v>
      </c>
      <c r="CN5" s="10">
        <f>'A2'!H4/'A1'!H4*1000</f>
        <v>14447.294077535005</v>
      </c>
      <c r="CO5" s="13">
        <f>'A1-1'!H25</f>
        <v>2.4305379999999999</v>
      </c>
      <c r="CP5" s="13">
        <f t="shared" si="15"/>
        <v>1.5590182808421458</v>
      </c>
      <c r="CQ5" s="17">
        <f>CP5/$FV$4</f>
        <v>0.93841872857745523</v>
      </c>
      <c r="CR5" s="18">
        <f>'A5'!H4</f>
        <v>488.98637632912136</v>
      </c>
      <c r="CS5" s="10">
        <f>'A4'!H4/'A1'!H4*1000</f>
        <v>5416.1399709888319</v>
      </c>
      <c r="CT5" s="13">
        <f t="shared" ref="CT5:CT28" si="67">CU5/$GA$4</f>
        <v>0.99321573948439623</v>
      </c>
      <c r="CU5" s="13">
        <f>'A3'!H4</f>
        <v>73.2</v>
      </c>
      <c r="CV5" s="10">
        <f>(CN5*CQ5+CS5+CR5)*CT5</f>
        <v>19330.69740412787</v>
      </c>
      <c r="CW5" s="17">
        <f t="shared" si="17"/>
        <v>0.23117577198283598</v>
      </c>
      <c r="CX5" s="17">
        <f t="shared" ref="CX5:CX25" si="68">LN(CV5)</f>
        <v>9.8694496503993445</v>
      </c>
      <c r="CY5" s="17">
        <f t="shared" si="18"/>
        <v>0.31326505585691716</v>
      </c>
      <c r="CZ5" s="10">
        <f>'A2'!I4/'A1'!I4*1000</f>
        <v>13802.741625556038</v>
      </c>
      <c r="DA5" s="13">
        <f>'A1-1'!I25</f>
        <v>3.077963</v>
      </c>
      <c r="DB5" s="13">
        <f t="shared" si="19"/>
        <v>1.7544124372564167</v>
      </c>
      <c r="DC5" s="17">
        <f t="shared" ref="DC5:DC29" si="69">DB5/$FV$4</f>
        <v>1.0560321896169864</v>
      </c>
      <c r="DD5" s="18">
        <f>'A5'!I4</f>
        <v>1126.9261503430491</v>
      </c>
      <c r="DE5" s="10">
        <f>'A4'!I4/'A1'!I4*1000</f>
        <v>5083.4672863599671</v>
      </c>
      <c r="DF5" s="13">
        <f t="shared" ref="DF5:DF28" si="70">DG5/$GA$4</f>
        <v>1.0081411126187245</v>
      </c>
      <c r="DG5" s="13">
        <f>'A3'!I4</f>
        <v>74.3</v>
      </c>
      <c r="DH5" s="10">
        <f t="shared" ref="DH5:DH25" si="71">(CZ5*DC5+DE5+DD5)*DF5</f>
        <v>20955.758403534011</v>
      </c>
      <c r="DI5" s="17">
        <f t="shared" ref="DI5:DI29" si="72">(DH5-$U$65)/$U$66</f>
        <v>0.27887830095550176</v>
      </c>
      <c r="DJ5" s="17">
        <f t="shared" ref="DJ5:DJ25" si="73">LN(DH5)</f>
        <v>9.9501687517125603</v>
      </c>
      <c r="DK5" s="17">
        <f t="shared" ref="DK5:DK29" si="74">(DJ5-$X$65)/$X$66</f>
        <v>0.3747542955764494</v>
      </c>
      <c r="DL5" s="10">
        <f>'A2'!J4/'A1'!J4*1000</f>
        <v>13512.118129278051</v>
      </c>
      <c r="DM5" s="13">
        <f>'A1-1'!J25</f>
        <v>2.706051</v>
      </c>
      <c r="DN5" s="13">
        <f t="shared" si="20"/>
        <v>1.6450079027165796</v>
      </c>
      <c r="DO5" s="17">
        <f t="shared" ref="DO5:DO29" si="75">DN5/$FV$4</f>
        <v>0.99017839850683742</v>
      </c>
      <c r="DP5" s="18">
        <f>'A5'!J4</f>
        <v>2772.4408088259606</v>
      </c>
      <c r="DQ5" s="10">
        <f>'A4'!J4/'A1'!J4*1000</f>
        <v>6561.4746062702998</v>
      </c>
      <c r="DR5" s="13">
        <f t="shared" ref="DR5:DR28" si="76">DS5/$GA$4</f>
        <v>1.0312075983717774</v>
      </c>
      <c r="DS5" s="13">
        <f>'A3'!J4</f>
        <v>76</v>
      </c>
      <c r="DT5" s="10">
        <f t="shared" ref="DT5:DT25" si="77">(DL5*DO5+DQ5+DP5)*DR5</f>
        <v>23422.151163680872</v>
      </c>
      <c r="DU5" s="17">
        <f t="shared" ref="DU5:DU29" si="78">(DT5-$U$65)/$U$66</f>
        <v>0.35127753528693517</v>
      </c>
      <c r="DV5" s="17">
        <f t="shared" ref="DV5:DV25" si="79">LN(DT5)</f>
        <v>10.061437484499832</v>
      </c>
      <c r="DW5" s="17">
        <f t="shared" ref="DW5:DW29" si="80">(DV5-$X$65)/$X$66</f>
        <v>0.45951527126046554</v>
      </c>
      <c r="DX5" s="10">
        <f>'A2'!K4/'A1'!K4*1000</f>
        <v>11006.089740614856</v>
      </c>
      <c r="DY5" s="13">
        <f>'A1-1'!K25</f>
        <v>2.4649353046175295</v>
      </c>
      <c r="DZ5" s="13">
        <f t="shared" si="21"/>
        <v>1.5700112434685076</v>
      </c>
      <c r="EA5" s="17">
        <f t="shared" ref="EA5:EA29" si="81">DZ5/$FV$4</f>
        <v>0.94503571449602797</v>
      </c>
      <c r="EB5" s="18">
        <f>'A5'!K4</f>
        <v>638.00163299251119</v>
      </c>
      <c r="EC5" s="10">
        <f>'A4'!K4/'A1'!K4*1000</f>
        <v>6889.2216207013998</v>
      </c>
      <c r="ED5" s="13">
        <f t="shared" ref="ED5:ED28" si="82">EE5/$GA$4</f>
        <v>1.0325644504748981</v>
      </c>
      <c r="EE5" s="13">
        <f>'A3'!K4</f>
        <v>76.099999999999994</v>
      </c>
      <c r="EF5" s="10">
        <f t="shared" si="22"/>
        <v>18512.198689461617</v>
      </c>
      <c r="EG5" s="17">
        <f t="shared" si="23"/>
        <v>0.20714931472078557</v>
      </c>
      <c r="EH5" s="17">
        <f t="shared" ref="EH5:EH25" si="83">LN(EF5)</f>
        <v>9.8261851823848065</v>
      </c>
      <c r="EI5" s="17">
        <f t="shared" si="24"/>
        <v>0.28030756250275862</v>
      </c>
      <c r="EJ5" s="10">
        <f>'A2'!L4/'A1'!L4*1000</f>
        <v>10788.480790318756</v>
      </c>
      <c r="EK5" s="16">
        <f>'A1-1'!L25</f>
        <v>3.6870593548767188</v>
      </c>
      <c r="EL5" s="16">
        <f t="shared" ref="EL5:EL29" si="84">POWER(EK5,1/2)</f>
        <v>1.9201716993218911</v>
      </c>
      <c r="EM5" s="17">
        <f t="shared" ref="EM5:EM29" si="85">EL5/$FV$4</f>
        <v>1.1558075404700849</v>
      </c>
      <c r="EN5" s="18">
        <f>'A5'!L4</f>
        <v>1183.9321012096923</v>
      </c>
      <c r="EO5" s="10">
        <f>'A4'!L4/'A1'!L4*1000</f>
        <v>2437.2700967535366</v>
      </c>
      <c r="EP5" s="16">
        <f t="shared" ref="EP5:EP28" si="86">EQ5/$GA$4</f>
        <v>1.0271370420624153</v>
      </c>
      <c r="EQ5" s="16">
        <f>'A3'!L4</f>
        <v>75.7</v>
      </c>
      <c r="ER5" s="10">
        <f t="shared" ref="ER5:ER25" si="87">(EJ5*EM5+EO5+EN5)*EP5</f>
        <v>16527.261196393683</v>
      </c>
      <c r="ES5" s="17">
        <f t="shared" ref="ES5:ES29" si="88">(ER5-$U$65)/$U$66</f>
        <v>0.14888286299583148</v>
      </c>
      <c r="ET5" s="17">
        <f t="shared" ref="ET5:ET25" si="89">LN(ER5)</f>
        <v>9.7127664902389501</v>
      </c>
      <c r="EU5" s="17">
        <f t="shared" ref="EU5:EU29" si="90">(ET5-$X$65)/$X$66</f>
        <v>0.19390881627575424</v>
      </c>
      <c r="EV5" s="10">
        <f>'A2'!M4/'A1'!M4*1000</f>
        <v>12040.698004894157</v>
      </c>
      <c r="EW5" s="16">
        <f>'A1-1'!M25</f>
        <v>1.875783</v>
      </c>
      <c r="EX5" s="16">
        <f t="shared" si="25"/>
        <v>1.3695922750950371</v>
      </c>
      <c r="EY5" s="17">
        <f t="shared" ref="EY5:EY29" si="91">EX5/$FV$4</f>
        <v>0.82439767208497772</v>
      </c>
      <c r="EZ5" s="18">
        <f>'A5'!M4</f>
        <v>265.16946728858682</v>
      </c>
      <c r="FA5" s="10">
        <f>'A4'!M4/'A1'!M4*1000</f>
        <v>8477.5474354824837</v>
      </c>
      <c r="FB5" s="16">
        <f t="shared" ref="FB5:FB28" si="92">FC5/$GA$4</f>
        <v>1.033921302578019</v>
      </c>
      <c r="FC5" s="16">
        <f>'A3'!M4</f>
        <v>76.2</v>
      </c>
      <c r="FD5" s="10">
        <f t="shared" si="26"/>
        <v>19302.318473422583</v>
      </c>
      <c r="FE5" s="17">
        <f t="shared" si="27"/>
        <v>0.23034272832190456</v>
      </c>
      <c r="FF5" s="17">
        <f t="shared" ref="FF5:FF25" si="93">LN(FD5)</f>
        <v>9.8679804958347788</v>
      </c>
      <c r="FG5" s="17">
        <f t="shared" si="28"/>
        <v>0.31214590071599096</v>
      </c>
      <c r="FH5" s="10">
        <f>'A2'!N4/'A1'!N4*1000</f>
        <v>9947.5232827019809</v>
      </c>
      <c r="FI5" s="16">
        <f>'A1-1'!N25</f>
        <v>2.6590161805189036</v>
      </c>
      <c r="FJ5" s="16">
        <f t="shared" si="29"/>
        <v>1.6306490059233789</v>
      </c>
      <c r="FK5" s="17">
        <f t="shared" ref="FK5:FK29" si="94">FJ5/$FV$4</f>
        <v>0.98153535830773753</v>
      </c>
      <c r="FL5" s="18">
        <f>'A5'!N4</f>
        <v>77.59264538513699</v>
      </c>
      <c r="FM5" s="10">
        <f>'A4'!N4/'A1'!N4*1000</f>
        <v>5415.1891260381253</v>
      </c>
      <c r="FN5" s="16">
        <f t="shared" ref="FN5:FN28" si="95">FO5/$GA$4</f>
        <v>1.0013568521031206</v>
      </c>
      <c r="FO5" s="16">
        <f>'A3'!N4</f>
        <v>73.8</v>
      </c>
      <c r="FP5" s="10">
        <f t="shared" si="30"/>
        <v>15277.328588231638</v>
      </c>
      <c r="FQ5" s="17">
        <f t="shared" si="31"/>
        <v>0.11219196556089282</v>
      </c>
      <c r="FR5" s="17">
        <f t="shared" si="32"/>
        <v>9.6341252168227456</v>
      </c>
      <c r="FS5" s="17">
        <f t="shared" si="33"/>
        <v>0.13400239964984759</v>
      </c>
      <c r="FT5" s="10">
        <f>'A2'!O4/'A1'!O4*1000</f>
        <v>18053.836804367707</v>
      </c>
      <c r="FU5" s="16">
        <v>2.73</v>
      </c>
      <c r="FV5" s="16">
        <f t="shared" ref="FV5:FV29" si="96">POWER(FU5,1/2)</f>
        <v>1.6522711641858305</v>
      </c>
      <c r="FW5" s="17">
        <f t="shared" ref="FW5:FW29" si="97">FV5/$FV$4</f>
        <v>0.9945503681476412</v>
      </c>
      <c r="FX5" s="18">
        <f>'A5'!O4</f>
        <v>0.53488646653720318</v>
      </c>
      <c r="FY5" s="10">
        <f>'A4'!O4/'A1'!O4*1000</f>
        <v>6161.6293851325063</v>
      </c>
      <c r="FZ5" s="16">
        <f t="shared" ref="FZ5:FZ28" si="98">GA5/$GA$4</f>
        <v>1.005427408412483</v>
      </c>
      <c r="GA5" s="16">
        <f>'A3'!O4</f>
        <v>74.099999999999994</v>
      </c>
      <c r="GB5" s="10">
        <f t="shared" si="34"/>
        <v>24248.510454665593</v>
      </c>
      <c r="GC5" s="17">
        <f t="shared" si="35"/>
        <v>0.3755347342686568</v>
      </c>
      <c r="GD5" s="17">
        <f t="shared" ref="GD5:GD25" si="99">LN(GB5)</f>
        <v>10.096110469929192</v>
      </c>
      <c r="GE5" s="17">
        <f t="shared" si="36"/>
        <v>0.4859280469005815</v>
      </c>
    </row>
    <row r="6" spans="1:187">
      <c r="A6" s="6">
        <v>1982</v>
      </c>
      <c r="B6" s="10">
        <v>17688.632967722959</v>
      </c>
      <c r="C6" s="10">
        <v>15120.67034275112</v>
      </c>
      <c r="D6" s="10">
        <f t="shared" ref="D6:D38" si="100">AR6*(B6/C6)</f>
        <v>14891.064229747826</v>
      </c>
      <c r="E6" s="13">
        <v>2.6331411111111112</v>
      </c>
      <c r="F6" s="13">
        <v>2.7013273822327384</v>
      </c>
      <c r="G6" s="13">
        <f t="shared" ref="G6:G38" si="101">AS6*(E6/F6)</f>
        <v>2.5991779755879763</v>
      </c>
      <c r="H6" s="13">
        <f t="shared" ref="H6:H38" si="102">POWER(G6, 1/2)</f>
        <v>1.6121966305596771</v>
      </c>
      <c r="I6" s="14">
        <f>H6/$FV$4</f>
        <v>0.97042833355964708</v>
      </c>
      <c r="J6" s="15">
        <f t="shared" ref="J6:J36" si="103">AV6</f>
        <v>-87.889604639688073</v>
      </c>
      <c r="K6" s="10">
        <v>9775.3784906463388</v>
      </c>
      <c r="L6" s="10">
        <v>7734.5439149833974</v>
      </c>
      <c r="M6" s="10">
        <f t="shared" ref="M6:M38" si="104">(K6/L6)*AW6</f>
        <v>8999.1459529775875</v>
      </c>
      <c r="N6" s="13">
        <f t="shared" ref="N6:N38" si="105">O6/$GA$4</f>
        <v>1.0284938941655359</v>
      </c>
      <c r="O6" s="13">
        <v>75.8</v>
      </c>
      <c r="P6" s="10">
        <f t="shared" ref="P6:P36" si="106">(D6*I6+J6+M6)*N6</f>
        <v>24027.640408760173</v>
      </c>
      <c r="Q6" s="14">
        <f t="shared" ref="Q6:Q38" si="107">(P6-$U$65)/$U$66</f>
        <v>0.36905124856082944</v>
      </c>
      <c r="R6" s="14">
        <f t="shared" si="37"/>
        <v>10.086960130349501</v>
      </c>
      <c r="S6" s="14">
        <f t="shared" si="38"/>
        <v>0.47895760973295909</v>
      </c>
      <c r="T6" s="10">
        <f>'A2'!B5/'A1'!B5*1000</f>
        <v>13201.63807339173</v>
      </c>
      <c r="U6" s="13">
        <f>'A1-1'!B26</f>
        <v>2.8259998042798609</v>
      </c>
      <c r="V6" s="13">
        <f t="shared" si="4"/>
        <v>1.6810710289216992</v>
      </c>
      <c r="W6" s="14">
        <f t="shared" si="39"/>
        <v>1.0118858495725529</v>
      </c>
      <c r="X6" s="15">
        <f>'A5'!B5</f>
        <v>148.68144756533979</v>
      </c>
      <c r="Y6" s="10">
        <f>'A4'!B5/'A1'!B5*1000</f>
        <v>4396.5752351264855</v>
      </c>
      <c r="Z6" s="13">
        <f t="shared" si="40"/>
        <v>1.0135685210312075</v>
      </c>
      <c r="AA6" s="13">
        <f>'A3'!B5</f>
        <v>74.7</v>
      </c>
      <c r="AB6" s="10">
        <f>(T6*W6+Y6+X6)*Z6</f>
        <v>18146.735628128055</v>
      </c>
      <c r="AC6" s="14">
        <f t="shared" ref="AC6:AC29" si="108">(AB6-$U$65)/$U$66</f>
        <v>0.19642140218207213</v>
      </c>
      <c r="AD6" s="14">
        <f t="shared" si="41"/>
        <v>9.8062459683175547</v>
      </c>
      <c r="AE6" s="14">
        <f t="shared" si="42"/>
        <v>0.26511850447741142</v>
      </c>
      <c r="AF6" s="10">
        <f>'A2'!C5/'A1'!C5*1000</f>
        <v>12963.056599019446</v>
      </c>
      <c r="AG6" s="13">
        <f>'A1-1'!C26</f>
        <v>2.831556</v>
      </c>
      <c r="AH6" s="13">
        <f t="shared" si="6"/>
        <v>1.6827227935699927</v>
      </c>
      <c r="AI6" s="14">
        <f t="shared" si="43"/>
        <v>1.0128800950539614</v>
      </c>
      <c r="AJ6" s="15">
        <f>'A5'!C5</f>
        <v>2121.8758862876471</v>
      </c>
      <c r="AK6" s="10">
        <f>'A4'!C5/'A1'!C5*1000</f>
        <v>6853.2411162670596</v>
      </c>
      <c r="AL6" s="13">
        <f t="shared" si="44"/>
        <v>1.0040705563093621</v>
      </c>
      <c r="AM6" s="13">
        <f>'A3'!C5</f>
        <v>74</v>
      </c>
      <c r="AN6" s="10">
        <f t="shared" si="7"/>
        <v>22195.119215796411</v>
      </c>
      <c r="AO6" s="14">
        <f t="shared" ref="AO6:AO29" si="109">(AN6-$U$65)/$U$66</f>
        <v>0.31525887071635289</v>
      </c>
      <c r="AP6" s="14">
        <f t="shared" si="45"/>
        <v>10.00762768854438</v>
      </c>
      <c r="AQ6" s="14">
        <f t="shared" si="46"/>
        <v>0.41852468304857499</v>
      </c>
      <c r="AR6" s="10">
        <f>'A2'!D5/'A1'!D5*1000</f>
        <v>12729.241071461669</v>
      </c>
      <c r="AS6" s="16">
        <f>'A1-1'!D26</f>
        <v>2.6664847573585964</v>
      </c>
      <c r="AT6" s="16">
        <f t="shared" si="8"/>
        <v>1.6329374627825146</v>
      </c>
      <c r="AU6" s="17">
        <f t="shared" si="47"/>
        <v>0.9829128474639226</v>
      </c>
      <c r="AV6" s="18">
        <f>'A5'!D5</f>
        <v>-87.889604639688073</v>
      </c>
      <c r="AW6" s="10">
        <f>'A4'!D5/'A1'!D5*1000</f>
        <v>7120.3677317713855</v>
      </c>
      <c r="AX6" s="16">
        <f t="shared" si="48"/>
        <v>1.0298507462686568</v>
      </c>
      <c r="AY6" s="16">
        <f>'A3'!D5</f>
        <v>75.900000000000006</v>
      </c>
      <c r="AZ6" s="10">
        <f t="shared" si="9"/>
        <v>20127.622049505066</v>
      </c>
      <c r="BA6" s="17">
        <f t="shared" si="10"/>
        <v>0.2545689375311011</v>
      </c>
      <c r="BB6" s="17">
        <f t="shared" si="49"/>
        <v>9.9098483819741627</v>
      </c>
      <c r="BC6" s="17">
        <f t="shared" si="11"/>
        <v>0.34403952249189595</v>
      </c>
      <c r="BD6" s="10">
        <f>'A2'!E5/'A1'!E5*1000</f>
        <v>12182.245418631463</v>
      </c>
      <c r="BE6" s="13">
        <f>'A1-1'!E26</f>
        <v>2.05593</v>
      </c>
      <c r="BF6" s="13">
        <f t="shared" si="12"/>
        <v>1.433851456741597</v>
      </c>
      <c r="BG6" s="17">
        <f t="shared" si="50"/>
        <v>0.8630771540905503</v>
      </c>
      <c r="BH6" s="18">
        <f>'A5'!E5</f>
        <v>311.02472394602779</v>
      </c>
      <c r="BI6" s="10">
        <f>'A4'!E5/'A1'!E5*1000</f>
        <v>8030.2284778443309</v>
      </c>
      <c r="BJ6" s="13">
        <f t="shared" si="51"/>
        <v>1.0135685210312075</v>
      </c>
      <c r="BK6" s="13">
        <f>'A3'!E5</f>
        <v>74.7</v>
      </c>
      <c r="BL6" s="10">
        <f t="shared" si="52"/>
        <v>19111.311761705805</v>
      </c>
      <c r="BM6" s="17">
        <f t="shared" si="53"/>
        <v>0.22473585990098194</v>
      </c>
      <c r="BN6" s="17">
        <f t="shared" si="54"/>
        <v>9.8580356775632794</v>
      </c>
      <c r="BO6" s="17">
        <f t="shared" si="55"/>
        <v>0.30457025499255064</v>
      </c>
      <c r="BP6" s="10">
        <f>'A2'!F5/'A1'!F5*1000</f>
        <v>10479.841299451104</v>
      </c>
      <c r="BQ6" s="16">
        <f>'A1-1'!F26</f>
        <v>2.343439</v>
      </c>
      <c r="BR6" s="16">
        <f t="shared" si="13"/>
        <v>1.5308295136951078</v>
      </c>
      <c r="BS6" s="17">
        <f t="shared" si="56"/>
        <v>0.9214510846752938</v>
      </c>
      <c r="BT6" s="18">
        <f>'A5'!F5</f>
        <v>-623.57646333191053</v>
      </c>
      <c r="BU6" s="10">
        <f>'A4'!F5/'A1'!F5*1000</f>
        <v>6074.5817695162905</v>
      </c>
      <c r="BV6" s="16">
        <f t="shared" si="57"/>
        <v>1.0122116689280867</v>
      </c>
      <c r="BW6" s="16">
        <f>'A3'!F5</f>
        <v>74.599999999999994</v>
      </c>
      <c r="BX6" s="10">
        <f t="shared" si="58"/>
        <v>15292.156259614992</v>
      </c>
      <c r="BY6" s="17">
        <f t="shared" ref="BY6:BY29" si="110">(BX6-$U$65)/$U$66</f>
        <v>0.11262722148299061</v>
      </c>
      <c r="BZ6" s="17">
        <f t="shared" si="59"/>
        <v>9.6350953131537764</v>
      </c>
      <c r="CA6" s="17">
        <f t="shared" si="60"/>
        <v>0.13474138812815498</v>
      </c>
      <c r="CB6" s="10">
        <f>'A2'!G5/'A1'!G5*1000</f>
        <v>13314.645549547606</v>
      </c>
      <c r="CC6" s="13">
        <f>'A1-1'!G26</f>
        <v>2.7197413914405657</v>
      </c>
      <c r="CD6" s="13">
        <f t="shared" si="14"/>
        <v>1.649163846147667</v>
      </c>
      <c r="CE6" s="17">
        <f t="shared" si="61"/>
        <v>0.99267998248347566</v>
      </c>
      <c r="CF6" s="18">
        <f>'A5'!G5</f>
        <v>903.40373824029336</v>
      </c>
      <c r="CG6" s="10">
        <f>'A4'!G5/'A1'!G5*1000</f>
        <v>5996.942427472346</v>
      </c>
      <c r="CH6" s="13">
        <f t="shared" si="62"/>
        <v>1.0149253731343282</v>
      </c>
      <c r="CI6" s="13">
        <f>'A3'!G5</f>
        <v>74.8</v>
      </c>
      <c r="CJ6" s="10">
        <f t="shared" si="63"/>
        <v>20417.789892680063</v>
      </c>
      <c r="CK6" s="17">
        <f t="shared" si="64"/>
        <v>0.2630866116067509</v>
      </c>
      <c r="CL6" s="17">
        <f t="shared" si="65"/>
        <v>9.924161853377262</v>
      </c>
      <c r="CM6" s="17">
        <f t="shared" si="66"/>
        <v>0.35494306898838973</v>
      </c>
      <c r="CN6" s="10">
        <f>'A2'!H5/'A1'!H5*1000</f>
        <v>14299.309644223715</v>
      </c>
      <c r="CO6" s="13">
        <f>'A1-1'!H26</f>
        <v>2.3823079773257696</v>
      </c>
      <c r="CP6" s="13">
        <f t="shared" si="15"/>
        <v>1.5434727005443827</v>
      </c>
      <c r="CQ6" s="17">
        <f t="shared" ref="CQ6:CQ29" si="111">CP6/$FV$4</f>
        <v>0.92906138884815748</v>
      </c>
      <c r="CR6" s="18">
        <f>'A5'!H5</f>
        <v>549.20161666576473</v>
      </c>
      <c r="CS6" s="10">
        <f>'A4'!H5/'A1'!H5*1000</f>
        <v>5364.8327111546896</v>
      </c>
      <c r="CT6" s="13">
        <f t="shared" si="67"/>
        <v>0.99728629579375849</v>
      </c>
      <c r="CU6" s="13">
        <f>'A3'!H5</f>
        <v>73.5</v>
      </c>
      <c r="CV6" s="10">
        <f t="shared" si="16"/>
        <v>19146.87047762252</v>
      </c>
      <c r="CW6" s="17">
        <f t="shared" si="17"/>
        <v>0.22577966113482348</v>
      </c>
      <c r="CX6" s="17">
        <f t="shared" si="68"/>
        <v>9.859894559719967</v>
      </c>
      <c r="CY6" s="17">
        <f t="shared" si="18"/>
        <v>0.30598629219667411</v>
      </c>
      <c r="CZ6" s="10">
        <f>'A2'!I5/'A1'!I5*1000</f>
        <v>13926.668409000897</v>
      </c>
      <c r="DA6" s="13">
        <f>'A1-1'!I26</f>
        <v>3.077963</v>
      </c>
      <c r="DB6" s="13">
        <f t="shared" si="19"/>
        <v>1.7544124372564167</v>
      </c>
      <c r="DC6" s="17">
        <f t="shared" si="69"/>
        <v>1.0560321896169864</v>
      </c>
      <c r="DD6" s="18">
        <f>'A5'!I5</f>
        <v>1060.1308075408426</v>
      </c>
      <c r="DE6" s="10">
        <f>'A4'!I5/'A1'!I5*1000</f>
        <v>5229.1045187546906</v>
      </c>
      <c r="DF6" s="13">
        <f t="shared" si="70"/>
        <v>1.0135685210312075</v>
      </c>
      <c r="DG6" s="13">
        <f>'A3'!I5</f>
        <v>74.7</v>
      </c>
      <c r="DH6" s="10">
        <f t="shared" si="71"/>
        <v>21281.133458427241</v>
      </c>
      <c r="DI6" s="17">
        <f t="shared" si="72"/>
        <v>0.28842945810510967</v>
      </c>
      <c r="DJ6" s="17">
        <f t="shared" si="73"/>
        <v>9.9655762060609394</v>
      </c>
      <c r="DK6" s="17">
        <f t="shared" si="74"/>
        <v>0.38649120342703414</v>
      </c>
      <c r="DL6" s="10">
        <f>'A2'!J5/'A1'!J5*1000</f>
        <v>13296.20772812315</v>
      </c>
      <c r="DM6" s="13">
        <f>'A1-1'!J26</f>
        <v>2.706051</v>
      </c>
      <c r="DN6" s="13">
        <f t="shared" si="20"/>
        <v>1.6450079027165796</v>
      </c>
      <c r="DO6" s="17">
        <f t="shared" si="75"/>
        <v>0.99017839850683742</v>
      </c>
      <c r="DP6" s="18">
        <f>'A5'!J5</f>
        <v>2786.0023347014412</v>
      </c>
      <c r="DQ6" s="10">
        <f>'A4'!J5/'A1'!J5*1000</f>
        <v>6648.3391181351299</v>
      </c>
      <c r="DR6" s="13">
        <f t="shared" si="76"/>
        <v>1.0325644504748981</v>
      </c>
      <c r="DS6" s="13">
        <f>'A3'!J5</f>
        <v>76.099999999999994</v>
      </c>
      <c r="DT6" s="10">
        <f t="shared" si="77"/>
        <v>23335.91437701894</v>
      </c>
      <c r="DU6" s="17">
        <f t="shared" si="78"/>
        <v>0.34874611473364286</v>
      </c>
      <c r="DV6" s="17">
        <f t="shared" si="79"/>
        <v>10.057748842403825</v>
      </c>
      <c r="DW6" s="17">
        <f t="shared" si="80"/>
        <v>0.45670538122959381</v>
      </c>
      <c r="DX6" s="10">
        <f>'A2'!K5/'A1'!K5*1000</f>
        <v>11062.075610148901</v>
      </c>
      <c r="DY6" s="13">
        <f>'A1-1'!K26</f>
        <v>2.4544709721034779</v>
      </c>
      <c r="DZ6" s="13">
        <f t="shared" si="21"/>
        <v>1.5666751329179505</v>
      </c>
      <c r="EA6" s="17">
        <f t="shared" si="81"/>
        <v>0.9430276119229416</v>
      </c>
      <c r="EB6" s="18">
        <f>'A5'!K5</f>
        <v>623.70304305168713</v>
      </c>
      <c r="EC6" s="10">
        <f>'A4'!K5/'A1'!K5*1000</f>
        <v>7033.3565353199783</v>
      </c>
      <c r="ED6" s="13">
        <f t="shared" si="82"/>
        <v>1.033921302578019</v>
      </c>
      <c r="EE6" s="13">
        <f>'A3'!K5</f>
        <v>76.2</v>
      </c>
      <c r="EF6" s="10">
        <f t="shared" si="22"/>
        <v>18702.50145295537</v>
      </c>
      <c r="EG6" s="17">
        <f t="shared" si="23"/>
        <v>0.21273551923400477</v>
      </c>
      <c r="EH6" s="17">
        <f t="shared" si="83"/>
        <v>9.8364125614343187</v>
      </c>
      <c r="EI6" s="17">
        <f t="shared" si="24"/>
        <v>0.28809845402467671</v>
      </c>
      <c r="EJ6" s="10">
        <f>'A2'!L5/'A1'!L5*1000</f>
        <v>10729.237585449955</v>
      </c>
      <c r="EK6" s="16">
        <f>'A1-1'!L26</f>
        <v>3.672534158188157</v>
      </c>
      <c r="EL6" s="16">
        <f t="shared" si="84"/>
        <v>1.9163857018325297</v>
      </c>
      <c r="EM6" s="17">
        <f t="shared" si="85"/>
        <v>1.1535286377823981</v>
      </c>
      <c r="EN6" s="18">
        <f>'A5'!L5</f>
        <v>1248.1819216242595</v>
      </c>
      <c r="EO6" s="10">
        <f>'A4'!L5/'A1'!L5*1000</f>
        <v>2538.8532254103666</v>
      </c>
      <c r="EP6" s="16">
        <f t="shared" si="86"/>
        <v>1.0352781546811396</v>
      </c>
      <c r="EQ6" s="16">
        <f>'A3'!L5</f>
        <v>76.3</v>
      </c>
      <c r="ER6" s="10">
        <f t="shared" si="87"/>
        <v>16733.737050327414</v>
      </c>
      <c r="ES6" s="17">
        <f t="shared" si="88"/>
        <v>0.15494381726648904</v>
      </c>
      <c r="ET6" s="17">
        <f t="shared" si="89"/>
        <v>9.725182143234262</v>
      </c>
      <c r="EU6" s="17">
        <f t="shared" si="90"/>
        <v>0.20336666517252172</v>
      </c>
      <c r="EV6" s="10">
        <f>'A2'!M5/'A1'!M5*1000</f>
        <v>12138.468464886981</v>
      </c>
      <c r="EW6" s="16">
        <f>'A1-1'!M26</f>
        <v>1.8684687347610778</v>
      </c>
      <c r="EX6" s="16">
        <f t="shared" si="25"/>
        <v>1.3669194324323133</v>
      </c>
      <c r="EY6" s="17">
        <f t="shared" si="91"/>
        <v>0.82278880986439751</v>
      </c>
      <c r="EZ6" s="18">
        <f>'A5'!M5</f>
        <v>172.14263520156462</v>
      </c>
      <c r="FA6" s="10">
        <f>'A4'!M5/'A1'!M5*1000</f>
        <v>8530.6905931935071</v>
      </c>
      <c r="FB6" s="16">
        <f t="shared" si="92"/>
        <v>1.0379918588873813</v>
      </c>
      <c r="FC6" s="16">
        <f>'A3'!M5</f>
        <v>76.5</v>
      </c>
      <c r="FD6" s="10">
        <f t="shared" si="26"/>
        <v>19400.305802442203</v>
      </c>
      <c r="FE6" s="17">
        <f t="shared" si="27"/>
        <v>0.23321907782707429</v>
      </c>
      <c r="FF6" s="17">
        <f t="shared" si="93"/>
        <v>9.8730441079396698</v>
      </c>
      <c r="FG6" s="17">
        <f t="shared" si="28"/>
        <v>0.31600319909393254</v>
      </c>
      <c r="FH6" s="10">
        <f>'A2'!N5/'A1'!N5*1000</f>
        <v>10054.262566657091</v>
      </c>
      <c r="FI6" s="16">
        <f>'A1-1'!N26</f>
        <v>2.6375978644780087</v>
      </c>
      <c r="FJ6" s="16">
        <f t="shared" si="29"/>
        <v>1.6240683065924317</v>
      </c>
      <c r="FK6" s="17">
        <f t="shared" si="94"/>
        <v>0.97757424279345229</v>
      </c>
      <c r="FL6" s="18">
        <f>'A5'!N5</f>
        <v>22.811885765926892</v>
      </c>
      <c r="FM6" s="10">
        <f>'A4'!N5/'A1'!N5*1000</f>
        <v>5460.6121230815934</v>
      </c>
      <c r="FN6" s="16">
        <f t="shared" si="95"/>
        <v>1.005427408412483</v>
      </c>
      <c r="FO6" s="16">
        <f>'A3'!N5</f>
        <v>74.099999999999994</v>
      </c>
      <c r="FP6" s="10">
        <f t="shared" si="30"/>
        <v>15395.317753190995</v>
      </c>
      <c r="FQ6" s="17">
        <f t="shared" si="31"/>
        <v>0.11565545496959269</v>
      </c>
      <c r="FR6" s="17">
        <f t="shared" si="32"/>
        <v>9.6418187001709956</v>
      </c>
      <c r="FS6" s="17">
        <f t="shared" si="33"/>
        <v>0.13986305015490125</v>
      </c>
      <c r="FT6" s="10">
        <f>'A2'!O5/'A1'!O5*1000</f>
        <v>18088.834068232296</v>
      </c>
      <c r="FU6" s="16">
        <v>2.72</v>
      </c>
      <c r="FV6" s="16">
        <f t="shared" si="96"/>
        <v>1.6492422502470643</v>
      </c>
      <c r="FW6" s="17">
        <f t="shared" si="97"/>
        <v>0.99272717620543249</v>
      </c>
      <c r="FX6" s="18">
        <f>'A5'!O5</f>
        <v>-33.663315174185975</v>
      </c>
      <c r="FY6" s="10">
        <f>'A4'!O5/'A1'!O5*1000</f>
        <v>6249.6260756395559</v>
      </c>
      <c r="FZ6" s="16">
        <f t="shared" si="98"/>
        <v>1.010854816824966</v>
      </c>
      <c r="GA6" s="16">
        <f>'A3'!O5</f>
        <v>74.5</v>
      </c>
      <c r="GB6" s="10">
        <f t="shared" si="34"/>
        <v>24435.636017331522</v>
      </c>
      <c r="GC6" s="17">
        <f t="shared" si="35"/>
        <v>0.38102767427389961</v>
      </c>
      <c r="GD6" s="17">
        <f t="shared" si="99"/>
        <v>10.103797838312982</v>
      </c>
      <c r="GE6" s="17">
        <f t="shared" si="36"/>
        <v>0.49178403922052843</v>
      </c>
    </row>
    <row r="7" spans="1:187">
      <c r="A7" s="6">
        <v>1983</v>
      </c>
      <c r="B7" s="10">
        <v>17567.775894504775</v>
      </c>
      <c r="C7" s="10">
        <v>15395.689369395821</v>
      </c>
      <c r="D7" s="10">
        <f t="shared" si="100"/>
        <v>14757.581541429916</v>
      </c>
      <c r="E7" s="13">
        <v>2.6303153846153844</v>
      </c>
      <c r="F7" s="13">
        <v>2.6757859704641351</v>
      </c>
      <c r="G7" s="13">
        <f t="shared" si="101"/>
        <v>2.6326455135261138</v>
      </c>
      <c r="H7" s="13">
        <f t="shared" si="102"/>
        <v>1.6225429157732973</v>
      </c>
      <c r="I7" s="14">
        <f t="shared" ref="I7:I36" si="112">H7/$FV$4</f>
        <v>0.97665606541819883</v>
      </c>
      <c r="J7" s="15">
        <f t="shared" si="103"/>
        <v>-107.89799608192747</v>
      </c>
      <c r="K7" s="10">
        <v>10222.671956713793</v>
      </c>
      <c r="L7" s="10">
        <v>8159.5824690351528</v>
      </c>
      <c r="M7" s="10">
        <f t="shared" si="104"/>
        <v>8928.6088878460068</v>
      </c>
      <c r="N7" s="13">
        <f t="shared" si="105"/>
        <v>1.0325644504748981</v>
      </c>
      <c r="O7" s="13">
        <v>76.099999999999994</v>
      </c>
      <c r="P7" s="10">
        <f t="shared" si="106"/>
        <v>23990.388097551015</v>
      </c>
      <c r="Q7" s="14">
        <f t="shared" si="107"/>
        <v>0.36795773302178014</v>
      </c>
      <c r="R7" s="14">
        <f t="shared" si="37"/>
        <v>10.085408533174792</v>
      </c>
      <c r="S7" s="14">
        <f t="shared" si="38"/>
        <v>0.47777565243819664</v>
      </c>
      <c r="T7" s="10">
        <f>'A2'!B6/'A1'!B6*1000</f>
        <v>13183.133973650387</v>
      </c>
      <c r="U7" s="13">
        <f>'A1-1'!B27</f>
        <v>2.7825365064828889</v>
      </c>
      <c r="V7" s="13">
        <f t="shared" si="4"/>
        <v>1.6680936743729018</v>
      </c>
      <c r="W7" s="14">
        <f t="shared" si="39"/>
        <v>1.0040744000817854</v>
      </c>
      <c r="X7" s="15">
        <f>'A5'!B6</f>
        <v>247.80933280481176</v>
      </c>
      <c r="Y7" s="10">
        <f>'A4'!B6/'A1'!B6*1000</f>
        <v>4538.9924464914702</v>
      </c>
      <c r="Z7" s="13">
        <f t="shared" si="40"/>
        <v>1.0244233378561736</v>
      </c>
      <c r="AA7" s="13">
        <f>'A3'!B6</f>
        <v>75.5</v>
      </c>
      <c r="AB7" s="10">
        <f t="shared" si="5"/>
        <v>18463.846786825994</v>
      </c>
      <c r="AC7" s="14">
        <f t="shared" si="108"/>
        <v>0.2057299784391308</v>
      </c>
      <c r="AD7" s="14">
        <f t="shared" si="41"/>
        <v>9.8235698713328645</v>
      </c>
      <c r="AE7" s="14">
        <f t="shared" si="42"/>
        <v>0.27831530186558928</v>
      </c>
      <c r="AF7" s="10">
        <f>'A2'!C6/'A1'!C6*1000</f>
        <v>12944.568138480283</v>
      </c>
      <c r="AG7" s="13">
        <f>'A1-1'!C27</f>
        <v>2.831556</v>
      </c>
      <c r="AH7" s="13">
        <f t="shared" si="6"/>
        <v>1.6827227935699927</v>
      </c>
      <c r="AI7" s="14">
        <f t="shared" si="43"/>
        <v>1.0128800950539614</v>
      </c>
      <c r="AJ7" s="15">
        <f>'A5'!C6</f>
        <v>2137.8251756542081</v>
      </c>
      <c r="AK7" s="10">
        <f>'A4'!C6/'A1'!C6*1000</f>
        <v>6896.6653081527629</v>
      </c>
      <c r="AL7" s="13">
        <f t="shared" si="44"/>
        <v>1.0040705563093621</v>
      </c>
      <c r="AM7" s="13">
        <f>'A3'!C6</f>
        <v>74</v>
      </c>
      <c r="AN7" s="10">
        <f t="shared" si="7"/>
        <v>22235.931558825079</v>
      </c>
      <c r="AO7" s="14">
        <f t="shared" si="109"/>
        <v>0.31645688849936465</v>
      </c>
      <c r="AP7" s="14">
        <f t="shared" si="45"/>
        <v>10.009464798124077</v>
      </c>
      <c r="AQ7" s="14">
        <f t="shared" si="46"/>
        <v>0.41992413459720757</v>
      </c>
      <c r="AR7" s="10">
        <f>'A2'!D6/'A1'!D6*1000</f>
        <v>12932.948520048802</v>
      </c>
      <c r="AS7" s="16">
        <f>'A1-1'!D27</f>
        <v>2.678156380600186</v>
      </c>
      <c r="AT7" s="16">
        <f t="shared" si="8"/>
        <v>1.6365073726079531</v>
      </c>
      <c r="AU7" s="17">
        <f t="shared" si="47"/>
        <v>0.98506168066279609</v>
      </c>
      <c r="AV7" s="18">
        <f>'A5'!D6</f>
        <v>-107.89799608192747</v>
      </c>
      <c r="AW7" s="10">
        <f>'A4'!D6/'A1'!D6*1000</f>
        <v>7126.6808582557187</v>
      </c>
      <c r="AX7" s="16">
        <f t="shared" si="48"/>
        <v>1.033921302578019</v>
      </c>
      <c r="AY7" s="16">
        <f>'A3'!D6</f>
        <v>76.2</v>
      </c>
      <c r="AZ7" s="10">
        <f t="shared" si="9"/>
        <v>20428.770106989101</v>
      </c>
      <c r="BA7" s="17">
        <f t="shared" si="10"/>
        <v>0.26340892811757383</v>
      </c>
      <c r="BB7" s="17">
        <f t="shared" si="49"/>
        <v>9.9246994856563884</v>
      </c>
      <c r="BC7" s="17">
        <f t="shared" si="11"/>
        <v>0.35535262012999475</v>
      </c>
      <c r="BD7" s="10">
        <f>'A2'!E6/'A1'!E6*1000</f>
        <v>12427.541442382828</v>
      </c>
      <c r="BE7" s="13">
        <f>'A1-1'!E27</f>
        <v>2.05593</v>
      </c>
      <c r="BF7" s="13">
        <f t="shared" si="12"/>
        <v>1.433851456741597</v>
      </c>
      <c r="BG7" s="17">
        <f t="shared" si="50"/>
        <v>0.8630771540905503</v>
      </c>
      <c r="BH7" s="18">
        <f>'A5'!E6</f>
        <v>288.10394773317216</v>
      </c>
      <c r="BI7" s="10">
        <f>'A4'!E6/'A1'!E6*1000</f>
        <v>8044.1159331276012</v>
      </c>
      <c r="BJ7" s="13">
        <f t="shared" si="51"/>
        <v>1.0122116689280867</v>
      </c>
      <c r="BK7" s="13">
        <f>'A3'!E6</f>
        <v>74.599999999999994</v>
      </c>
      <c r="BL7" s="10">
        <f t="shared" si="52"/>
        <v>19290.878762613305</v>
      </c>
      <c r="BM7" s="17">
        <f t="shared" si="53"/>
        <v>0.23000692361271644</v>
      </c>
      <c r="BN7" s="17">
        <f t="shared" si="54"/>
        <v>9.867387660207589</v>
      </c>
      <c r="BO7" s="17">
        <f t="shared" si="55"/>
        <v>0.31169429742257587</v>
      </c>
      <c r="BP7" s="10">
        <f>'A2'!F6/'A1'!F6*1000</f>
        <v>10747.36578702619</v>
      </c>
      <c r="BQ7" s="16">
        <f>'A1-1'!F27</f>
        <v>2.343439</v>
      </c>
      <c r="BR7" s="16">
        <f t="shared" si="13"/>
        <v>1.5308295136951078</v>
      </c>
      <c r="BS7" s="17">
        <f t="shared" si="56"/>
        <v>0.9214510846752938</v>
      </c>
      <c r="BT7" s="18">
        <f>'A5'!F6</f>
        <v>-596.24577994725303</v>
      </c>
      <c r="BU7" s="10">
        <f>'A4'!F6/'A1'!F6*1000</f>
        <v>6235.0146092041159</v>
      </c>
      <c r="BV7" s="16">
        <f t="shared" si="57"/>
        <v>1.0094979647218454</v>
      </c>
      <c r="BW7" s="16">
        <f>'A3'!F6</f>
        <v>74.400000000000006</v>
      </c>
      <c r="BX7" s="10">
        <f t="shared" si="58"/>
        <v>15689.557495507506</v>
      </c>
      <c r="BY7" s="17">
        <f t="shared" si="110"/>
        <v>0.12429265679641172</v>
      </c>
      <c r="BZ7" s="17">
        <f t="shared" si="59"/>
        <v>9.6607506423661746</v>
      </c>
      <c r="CA7" s="17">
        <f t="shared" si="60"/>
        <v>0.15428480055916516</v>
      </c>
      <c r="CB7" s="10">
        <f>'A2'!G6/'A1'!G6*1000</f>
        <v>13361.997129972438</v>
      </c>
      <c r="CC7" s="13">
        <f>'A1-1'!G27</f>
        <v>2.7016837491299852</v>
      </c>
      <c r="CD7" s="13">
        <f t="shared" si="14"/>
        <v>1.6436799412081371</v>
      </c>
      <c r="CE7" s="17">
        <f t="shared" si="61"/>
        <v>0.98937905961154282</v>
      </c>
      <c r="CF7" s="18">
        <f>'A5'!G6</f>
        <v>1043.2201186370476</v>
      </c>
      <c r="CG7" s="10">
        <f>'A4'!G6/'A1'!G6*1000</f>
        <v>6120.6857762428217</v>
      </c>
      <c r="CH7" s="13">
        <f t="shared" si="62"/>
        <v>1.0149253731343282</v>
      </c>
      <c r="CI7" s="13">
        <f>'A3'!G6</f>
        <v>74.8</v>
      </c>
      <c r="CJ7" s="10">
        <f t="shared" si="63"/>
        <v>20688.224647623298</v>
      </c>
      <c r="CK7" s="17">
        <f t="shared" si="64"/>
        <v>0.27102503467986</v>
      </c>
      <c r="CL7" s="17">
        <f t="shared" si="65"/>
        <v>9.9373199597898481</v>
      </c>
      <c r="CM7" s="17">
        <f t="shared" si="66"/>
        <v>0.36496649524432784</v>
      </c>
      <c r="CN7" s="10">
        <f>'A2'!H6/'A1'!H6*1000</f>
        <v>14528.824481508702</v>
      </c>
      <c r="CO7" s="13">
        <f>'A1-1'!H27</f>
        <v>2.335035</v>
      </c>
      <c r="CP7" s="13">
        <f t="shared" si="15"/>
        <v>1.5280821313005397</v>
      </c>
      <c r="CQ7" s="17">
        <f t="shared" si="111"/>
        <v>0.9197973548086793</v>
      </c>
      <c r="CR7" s="18">
        <f>'A5'!H6</f>
        <v>665.82638761877604</v>
      </c>
      <c r="CS7" s="10">
        <f>'A4'!H6/'A1'!H6*1000</f>
        <v>5353.8223879745556</v>
      </c>
      <c r="CT7" s="13">
        <f t="shared" si="67"/>
        <v>1.0013568521031206</v>
      </c>
      <c r="CU7" s="13">
        <f>'A3'!H6</f>
        <v>73.8</v>
      </c>
      <c r="CV7" s="10">
        <f t="shared" si="16"/>
        <v>19409.523269196048</v>
      </c>
      <c r="CW7" s="17">
        <f t="shared" si="17"/>
        <v>0.23348965011638564</v>
      </c>
      <c r="CX7" s="17">
        <f t="shared" si="68"/>
        <v>9.8735191147690031</v>
      </c>
      <c r="CY7" s="17">
        <f t="shared" si="18"/>
        <v>0.31636504416309352</v>
      </c>
      <c r="CZ7" s="10">
        <f>'A2'!I6/'A1'!I6*1000</f>
        <v>13894.976750898652</v>
      </c>
      <c r="DA7" s="13">
        <f>'A1-1'!I27</f>
        <v>3.077963</v>
      </c>
      <c r="DB7" s="13">
        <f t="shared" si="19"/>
        <v>1.7544124372564167</v>
      </c>
      <c r="DC7" s="17">
        <f t="shared" si="69"/>
        <v>1.0560321896169864</v>
      </c>
      <c r="DD7" s="18">
        <f>'A5'!I6</f>
        <v>1053.8999090564287</v>
      </c>
      <c r="DE7" s="10">
        <f>'A4'!I6/'A1'!I6*1000</f>
        <v>5419.068729168248</v>
      </c>
      <c r="DF7" s="13">
        <f t="shared" si="70"/>
        <v>1.0149253731343282</v>
      </c>
      <c r="DG7" s="13">
        <f>'A3'!I6</f>
        <v>74.8</v>
      </c>
      <c r="DH7" s="10">
        <f t="shared" si="71"/>
        <v>21462.13093370782</v>
      </c>
      <c r="DI7" s="17">
        <f t="shared" si="72"/>
        <v>0.29374251239150651</v>
      </c>
      <c r="DJ7" s="17">
        <f t="shared" si="73"/>
        <v>9.9740453091910339</v>
      </c>
      <c r="DK7" s="17">
        <f t="shared" si="74"/>
        <v>0.39294269637112816</v>
      </c>
      <c r="DL7" s="10">
        <f>'A2'!J6/'A1'!J6*1000</f>
        <v>13393.774811058827</v>
      </c>
      <c r="DM7" s="13">
        <f>'A1-1'!J27</f>
        <v>2.706051</v>
      </c>
      <c r="DN7" s="13">
        <f t="shared" si="20"/>
        <v>1.6450079027165796</v>
      </c>
      <c r="DO7" s="17">
        <f t="shared" si="75"/>
        <v>0.99017839850683742</v>
      </c>
      <c r="DP7" s="18">
        <f>'A5'!J6</f>
        <v>2821.8244527088386</v>
      </c>
      <c r="DQ7" s="10">
        <f>'A4'!J6/'A1'!J6*1000</f>
        <v>6823.7173615032061</v>
      </c>
      <c r="DR7" s="13">
        <f t="shared" si="76"/>
        <v>1.0352781546811396</v>
      </c>
      <c r="DS7" s="13">
        <f>'A3'!J6</f>
        <v>76.3</v>
      </c>
      <c r="DT7" s="10">
        <f t="shared" si="77"/>
        <v>23715.912100306996</v>
      </c>
      <c r="DU7" s="17">
        <f t="shared" si="78"/>
        <v>0.35990068210761822</v>
      </c>
      <c r="DV7" s="17">
        <f t="shared" si="79"/>
        <v>10.073901498474758</v>
      </c>
      <c r="DW7" s="17">
        <f t="shared" si="80"/>
        <v>0.46900996001075174</v>
      </c>
      <c r="DX7" s="10">
        <f>'A2'!K6/'A1'!K6*1000</f>
        <v>11245.131710196849</v>
      </c>
      <c r="DY7" s="13">
        <f>'A1-1'!K27</f>
        <v>2.4440510635768464</v>
      </c>
      <c r="DZ7" s="13">
        <f t="shared" si="21"/>
        <v>1.5633461112552289</v>
      </c>
      <c r="EA7" s="17">
        <f t="shared" si="81"/>
        <v>0.941023776358903</v>
      </c>
      <c r="EB7" s="18">
        <f>'A5'!K6</f>
        <v>607.84980928334153</v>
      </c>
      <c r="EC7" s="10">
        <f>'A4'!K6/'A1'!K6*1000</f>
        <v>7221.5264888946858</v>
      </c>
      <c r="ED7" s="13">
        <f t="shared" si="82"/>
        <v>1.0352781546811396</v>
      </c>
      <c r="EE7" s="13">
        <f>'A3'!K6</f>
        <v>76.3</v>
      </c>
      <c r="EF7" s="10">
        <f t="shared" si="22"/>
        <v>19060.829739749555</v>
      </c>
      <c r="EG7" s="17">
        <f t="shared" si="23"/>
        <v>0.22325399545660307</v>
      </c>
      <c r="EH7" s="17">
        <f t="shared" si="83"/>
        <v>9.8553907093010338</v>
      </c>
      <c r="EI7" s="17">
        <f t="shared" si="24"/>
        <v>0.30255540243743251</v>
      </c>
      <c r="EJ7" s="10">
        <f>'A2'!L6/'A1'!L6*1000</f>
        <v>10722.223141314602</v>
      </c>
      <c r="EK7" s="16">
        <f>'A1-1'!L27</f>
        <v>3.6580661836157953</v>
      </c>
      <c r="EL7" s="16">
        <f t="shared" si="84"/>
        <v>1.9126071691844604</v>
      </c>
      <c r="EM7" s="17">
        <f t="shared" si="85"/>
        <v>1.1512542284011469</v>
      </c>
      <c r="EN7" s="18">
        <f>'A5'!L6</f>
        <v>1371.7918319204875</v>
      </c>
      <c r="EO7" s="10">
        <f>'A4'!L6/'A1'!L6*1000</f>
        <v>2609.4034631739787</v>
      </c>
      <c r="EP7" s="16">
        <f t="shared" si="86"/>
        <v>1.0325644504748981</v>
      </c>
      <c r="EQ7" s="16">
        <f>'A3'!L6</f>
        <v>76.099999999999994</v>
      </c>
      <c r="ER7" s="10">
        <f t="shared" si="87"/>
        <v>16856.821192080697</v>
      </c>
      <c r="ES7" s="17">
        <f t="shared" si="88"/>
        <v>0.15855686615524295</v>
      </c>
      <c r="ET7" s="17">
        <f t="shared" si="89"/>
        <v>9.7325106723847075</v>
      </c>
      <c r="EU7" s="17">
        <f t="shared" si="90"/>
        <v>0.20894930519690391</v>
      </c>
      <c r="EV7" s="10">
        <f>'A2'!M6/'A1'!M6*1000</f>
        <v>11848.133449801515</v>
      </c>
      <c r="EW7" s="16">
        <f>'A1-1'!M27</f>
        <v>1.8611829901324743</v>
      </c>
      <c r="EX7" s="16">
        <f t="shared" si="25"/>
        <v>1.3642518059846849</v>
      </c>
      <c r="EY7" s="17">
        <f t="shared" si="91"/>
        <v>0.82118308743633794</v>
      </c>
      <c r="EZ7" s="18">
        <f>'A5'!M6</f>
        <v>107.96685256028941</v>
      </c>
      <c r="FA7" s="10">
        <f>'A4'!M6/'A1'!M6*1000</f>
        <v>8567.5374942367198</v>
      </c>
      <c r="FB7" s="16">
        <f t="shared" si="92"/>
        <v>1.0407055630936228</v>
      </c>
      <c r="FC7" s="16">
        <f>'A3'!M6</f>
        <v>76.7</v>
      </c>
      <c r="FD7" s="10">
        <f t="shared" si="26"/>
        <v>19154.176682097615</v>
      </c>
      <c r="FE7" s="17">
        <f t="shared" si="27"/>
        <v>0.2259941296567933</v>
      </c>
      <c r="FF7" s="17">
        <f t="shared" si="93"/>
        <v>9.8602760743314732</v>
      </c>
      <c r="FG7" s="17">
        <f t="shared" si="28"/>
        <v>0.3062769178728989</v>
      </c>
      <c r="FH7" s="10">
        <f>'A2'!N6/'A1'!N6*1000</f>
        <v>10470.649864269157</v>
      </c>
      <c r="FI7" s="16">
        <f>'A1-1'!N27</f>
        <v>2.6163520724952178</v>
      </c>
      <c r="FJ7" s="16">
        <f t="shared" si="29"/>
        <v>1.6175141645423752</v>
      </c>
      <c r="FK7" s="17">
        <f t="shared" si="94"/>
        <v>0.97362911288374554</v>
      </c>
      <c r="FL7" s="18">
        <f>'A5'!N6</f>
        <v>94.637365362351886</v>
      </c>
      <c r="FM7" s="10">
        <f>'A4'!N6/'A1'!N6*1000</f>
        <v>5554.3956924027334</v>
      </c>
      <c r="FN7" s="16">
        <f t="shared" si="95"/>
        <v>1.0081411126187245</v>
      </c>
      <c r="FO7" s="16">
        <f>'A3'!N6</f>
        <v>74.3</v>
      </c>
      <c r="FP7" s="10">
        <f t="shared" si="30"/>
        <v>15972.546823809122</v>
      </c>
      <c r="FQ7" s="17">
        <f t="shared" si="31"/>
        <v>0.13259961058903622</v>
      </c>
      <c r="FR7" s="17">
        <f t="shared" si="32"/>
        <v>9.6786267039988321</v>
      </c>
      <c r="FS7" s="17">
        <f t="shared" si="33"/>
        <v>0.1679022147906048</v>
      </c>
      <c r="FT7" s="10">
        <f>'A2'!O6/'A1'!O6*1000</f>
        <v>18913.838796879278</v>
      </c>
      <c r="FU7" s="16">
        <v>2.73</v>
      </c>
      <c r="FV7" s="16">
        <f t="shared" si="96"/>
        <v>1.6522711641858305</v>
      </c>
      <c r="FW7" s="17">
        <f t="shared" si="97"/>
        <v>0.9945503681476412</v>
      </c>
      <c r="FX7" s="18">
        <f>'A5'!O6</f>
        <v>-211.51846082326136</v>
      </c>
      <c r="FY7" s="10">
        <f>'A4'!O6/'A1'!O6*1000</f>
        <v>6383.3582842868873</v>
      </c>
      <c r="FZ7" s="16">
        <f t="shared" si="98"/>
        <v>1.0122116689280867</v>
      </c>
      <c r="GA7" s="16">
        <f>'A3'!O6</f>
        <v>74.599999999999994</v>
      </c>
      <c r="GB7" s="10">
        <f t="shared" si="34"/>
        <v>25287.68446518432</v>
      </c>
      <c r="GC7" s="17">
        <f t="shared" si="35"/>
        <v>0.40603896048695015</v>
      </c>
      <c r="GD7" s="17">
        <f t="shared" si="99"/>
        <v>10.138072776167508</v>
      </c>
      <c r="GE7" s="17">
        <f t="shared" si="36"/>
        <v>0.51789359489968689</v>
      </c>
    </row>
    <row r="8" spans="1:187">
      <c r="A8" s="6">
        <v>1984</v>
      </c>
      <c r="B8" s="10">
        <v>17747.556609341966</v>
      </c>
      <c r="C8" s="10">
        <v>15906.867533722057</v>
      </c>
      <c r="D8" s="10">
        <f t="shared" si="100"/>
        <v>14874.388778816456</v>
      </c>
      <c r="E8" s="13">
        <v>2.6105856052344603</v>
      </c>
      <c r="F8" s="13">
        <v>2.6519317522783763</v>
      </c>
      <c r="G8" s="13">
        <f t="shared" si="101"/>
        <v>2.647941310079494</v>
      </c>
      <c r="H8" s="13">
        <f t="shared" si="102"/>
        <v>1.6272496151726366</v>
      </c>
      <c r="I8" s="14">
        <f t="shared" si="112"/>
        <v>0.97948916553023746</v>
      </c>
      <c r="J8" s="15">
        <f t="shared" si="103"/>
        <v>-233.76936063593018</v>
      </c>
      <c r="K8" s="10">
        <v>9853.9957541104741</v>
      </c>
      <c r="L8" s="10">
        <v>8730.7749633877447</v>
      </c>
      <c r="M8" s="10">
        <f t="shared" si="104"/>
        <v>8148.1243052726286</v>
      </c>
      <c r="N8" s="13">
        <f t="shared" si="105"/>
        <v>1.0366350067842605</v>
      </c>
      <c r="O8" s="13">
        <v>76.400000000000006</v>
      </c>
      <c r="P8" s="10">
        <f t="shared" si="106"/>
        <v>23307.346545986667</v>
      </c>
      <c r="Q8" s="14">
        <f t="shared" si="107"/>
        <v>0.34790752603574093</v>
      </c>
      <c r="R8" s="14">
        <f t="shared" si="37"/>
        <v>10.056523892259296</v>
      </c>
      <c r="S8" s="14">
        <f t="shared" si="38"/>
        <v>0.45577225323564918</v>
      </c>
      <c r="T8" s="10">
        <f>'A2'!B7/'A1'!B7*1000</f>
        <v>13137.445926771843</v>
      </c>
      <c r="U8" s="13">
        <f>'A1-1'!B28</f>
        <v>2.7397416652981668</v>
      </c>
      <c r="V8" s="13">
        <f t="shared" si="4"/>
        <v>1.6552165010348847</v>
      </c>
      <c r="W8" s="14">
        <f t="shared" si="39"/>
        <v>0.99632325259363297</v>
      </c>
      <c r="X8" s="15">
        <f>'A5'!B7</f>
        <v>145.15968265006819</v>
      </c>
      <c r="Y8" s="10">
        <f>'A4'!B7/'A1'!B7*1000</f>
        <v>4799.0825482141099</v>
      </c>
      <c r="Z8" s="13">
        <f t="shared" si="40"/>
        <v>1.0284938941655359</v>
      </c>
      <c r="AA8" s="13">
        <f>'A3'!B7</f>
        <v>75.8</v>
      </c>
      <c r="AB8" s="10">
        <f t="shared" si="5"/>
        <v>18547.226453525163</v>
      </c>
      <c r="AC8" s="14">
        <f t="shared" si="108"/>
        <v>0.20817753023435684</v>
      </c>
      <c r="AD8" s="14">
        <f t="shared" si="41"/>
        <v>9.8280755395265711</v>
      </c>
      <c r="AE8" s="14">
        <f t="shared" si="42"/>
        <v>0.28174757634774006</v>
      </c>
      <c r="AF8" s="10">
        <f>'A2'!C7/'A1'!C7*1000</f>
        <v>12990.688627492127</v>
      </c>
      <c r="AG8" s="13">
        <f>'A1-1'!C28</f>
        <v>2.831556</v>
      </c>
      <c r="AH8" s="13">
        <f t="shared" si="6"/>
        <v>1.6827227935699927</v>
      </c>
      <c r="AI8" s="14">
        <f t="shared" si="43"/>
        <v>1.0128800950539614</v>
      </c>
      <c r="AJ8" s="15">
        <f>'A5'!C7</f>
        <v>1955.0647942061219</v>
      </c>
      <c r="AK8" s="10">
        <f>'A4'!C7/'A1'!C7*1000</f>
        <v>6912.2352377972657</v>
      </c>
      <c r="AL8" s="13">
        <f t="shared" si="44"/>
        <v>1.010854816824966</v>
      </c>
      <c r="AM8" s="13">
        <f>'A3'!C7</f>
        <v>74.5</v>
      </c>
      <c r="AN8" s="10">
        <f t="shared" si="7"/>
        <v>22264.390669004544</v>
      </c>
      <c r="AO8" s="14">
        <f t="shared" si="109"/>
        <v>0.31729228577267832</v>
      </c>
      <c r="AP8" s="14">
        <f t="shared" si="45"/>
        <v>10.010743850168403</v>
      </c>
      <c r="AQ8" s="14">
        <f t="shared" si="46"/>
        <v>0.42089847569476468</v>
      </c>
      <c r="AR8" s="10">
        <f>'A2'!D7/'A1'!D7*1000</f>
        <v>13331.690505788891</v>
      </c>
      <c r="AS8" s="16">
        <f>'A1-1'!D28</f>
        <v>2.6898790923727405</v>
      </c>
      <c r="AT8" s="16">
        <f t="shared" si="8"/>
        <v>1.6400850869307788</v>
      </c>
      <c r="AU8" s="17">
        <f t="shared" si="47"/>
        <v>0.98721521161704884</v>
      </c>
      <c r="AV8" s="18">
        <f>'A5'!D7</f>
        <v>-233.76936063593018</v>
      </c>
      <c r="AW8" s="10">
        <f>'A4'!D7/'A1'!D7*1000</f>
        <v>7219.3495367978494</v>
      </c>
      <c r="AX8" s="16">
        <f t="shared" si="48"/>
        <v>1.0379918588873813</v>
      </c>
      <c r="AY8" s="16">
        <f>'A3'!D7</f>
        <v>76.5</v>
      </c>
      <c r="AZ8" s="10">
        <f t="shared" si="9"/>
        <v>20912.243280374743</v>
      </c>
      <c r="BA8" s="17">
        <f t="shared" si="10"/>
        <v>0.27760094495224236</v>
      </c>
      <c r="BB8" s="17">
        <f t="shared" si="49"/>
        <v>9.9480900693261134</v>
      </c>
      <c r="BC8" s="17">
        <f t="shared" si="11"/>
        <v>0.37317082155999526</v>
      </c>
      <c r="BD8" s="10">
        <f>'A2'!E7/'A1'!E7*1000</f>
        <v>12903.129364018972</v>
      </c>
      <c r="BE8" s="13">
        <f>'A1-1'!E28</f>
        <v>2.05593</v>
      </c>
      <c r="BF8" s="13">
        <f t="shared" si="12"/>
        <v>1.433851456741597</v>
      </c>
      <c r="BG8" s="17">
        <f t="shared" si="50"/>
        <v>0.8630771540905503</v>
      </c>
      <c r="BH8" s="18">
        <f>'A5'!E7</f>
        <v>200.00043790606563</v>
      </c>
      <c r="BI8" s="10">
        <f>'A4'!E7/'A1'!E7*1000</f>
        <v>7923.3810291224227</v>
      </c>
      <c r="BJ8" s="13">
        <f t="shared" si="51"/>
        <v>1.0149253731343282</v>
      </c>
      <c r="BK8" s="13">
        <f>'A3'!E7</f>
        <v>74.8</v>
      </c>
      <c r="BL8" s="10">
        <f t="shared" si="52"/>
        <v>19547.237005110404</v>
      </c>
      <c r="BM8" s="17">
        <f t="shared" si="53"/>
        <v>0.23753214050892432</v>
      </c>
      <c r="BN8" s="17">
        <f t="shared" si="54"/>
        <v>9.8805892257636625</v>
      </c>
      <c r="BO8" s="17">
        <f t="shared" si="55"/>
        <v>0.32175082946944122</v>
      </c>
      <c r="BP8" s="10">
        <f>'A2'!F7/'A1'!F7*1000</f>
        <v>11066.280264605781</v>
      </c>
      <c r="BQ8" s="16">
        <f>'A1-1'!F28</f>
        <v>2.343439</v>
      </c>
      <c r="BR8" s="16">
        <f t="shared" si="13"/>
        <v>1.5308295136951078</v>
      </c>
      <c r="BS8" s="17">
        <f t="shared" si="56"/>
        <v>0.9214510846752938</v>
      </c>
      <c r="BT8" s="18">
        <f>'A5'!F7</f>
        <v>-573.75199039642769</v>
      </c>
      <c r="BU8" s="10">
        <f>'A4'!F7/'A1'!F7*1000</f>
        <v>6404.5147014005479</v>
      </c>
      <c r="BV8" s="16">
        <f t="shared" si="57"/>
        <v>1.0149253731343282</v>
      </c>
      <c r="BW8" s="16">
        <f>'A3'!F7</f>
        <v>74.8</v>
      </c>
      <c r="BX8" s="10">
        <f t="shared" si="58"/>
        <v>16267.019539730178</v>
      </c>
      <c r="BY8" s="17">
        <f t="shared" si="110"/>
        <v>0.14124365119306098</v>
      </c>
      <c r="BZ8" s="17">
        <f t="shared" si="59"/>
        <v>9.6968949959540378</v>
      </c>
      <c r="CA8" s="17">
        <f t="shared" si="60"/>
        <v>0.18181841758554515</v>
      </c>
      <c r="CB8" s="10">
        <f>'A2'!G7/'A1'!G7*1000</f>
        <v>13394.859343279184</v>
      </c>
      <c r="CC8" s="13">
        <f>'A1-1'!G28</f>
        <v>2.6837460000000002</v>
      </c>
      <c r="CD8" s="13">
        <f t="shared" si="14"/>
        <v>1.6382142716995236</v>
      </c>
      <c r="CE8" s="17">
        <f t="shared" si="61"/>
        <v>0.98608911317914627</v>
      </c>
      <c r="CF8" s="18">
        <f>'A5'!G7</f>
        <v>1023.6942484743799</v>
      </c>
      <c r="CG8" s="10">
        <f>'A4'!G7/'A1'!G7*1000</f>
        <v>6222.889173103601</v>
      </c>
      <c r="CH8" s="13">
        <f t="shared" si="62"/>
        <v>1.0217096336499321</v>
      </c>
      <c r="CI8" s="13">
        <f>'A3'!G7</f>
        <v>75.3</v>
      </c>
      <c r="CJ8" s="10">
        <f t="shared" si="63"/>
        <v>20899.181302023502</v>
      </c>
      <c r="CK8" s="17">
        <f t="shared" si="64"/>
        <v>0.27721751971407094</v>
      </c>
      <c r="CL8" s="17">
        <f t="shared" si="65"/>
        <v>9.9474652650336672</v>
      </c>
      <c r="CM8" s="17">
        <f t="shared" si="66"/>
        <v>0.37269486555588988</v>
      </c>
      <c r="CN8" s="10">
        <f>'A2'!H7/'A1'!H7*1000</f>
        <v>14854.067587328042</v>
      </c>
      <c r="CO8" s="13">
        <f>'A1-1'!H28</f>
        <v>2.3044880000000001</v>
      </c>
      <c r="CP8" s="13">
        <f t="shared" si="15"/>
        <v>1.5180540174842265</v>
      </c>
      <c r="CQ8" s="17">
        <f t="shared" si="111"/>
        <v>0.91376113962558903</v>
      </c>
      <c r="CR8" s="18">
        <f>'A5'!H7</f>
        <v>799.72156831737072</v>
      </c>
      <c r="CS8" s="10">
        <f>'A4'!H7/'A1'!H7*1000</f>
        <v>5437.3632144973762</v>
      </c>
      <c r="CT8" s="13">
        <f t="shared" si="67"/>
        <v>1.0081411126187245</v>
      </c>
      <c r="CU8" s="13">
        <f>'A3'!H7</f>
        <v>74.3</v>
      </c>
      <c r="CV8" s="10">
        <f t="shared" si="16"/>
        <v>19971.431208343209</v>
      </c>
      <c r="CW8" s="17">
        <f t="shared" si="17"/>
        <v>0.24998406463801509</v>
      </c>
      <c r="CX8" s="17">
        <f t="shared" si="68"/>
        <v>9.9020580917608765</v>
      </c>
      <c r="CY8" s="17">
        <f t="shared" si="18"/>
        <v>0.33810512760126482</v>
      </c>
      <c r="CZ8" s="10">
        <f>'A2'!I7/'A1'!I7*1000</f>
        <v>14300.141512937698</v>
      </c>
      <c r="DA8" s="13">
        <f>'A1-1'!I28</f>
        <v>3.077963</v>
      </c>
      <c r="DB8" s="13">
        <f t="shared" si="19"/>
        <v>1.7544124372564167</v>
      </c>
      <c r="DC8" s="17">
        <f t="shared" si="69"/>
        <v>1.0560321896169864</v>
      </c>
      <c r="DD8" s="18">
        <f>'A5'!I7</f>
        <v>1156.3455625832266</v>
      </c>
      <c r="DE8" s="10">
        <f>'A4'!I7/'A1'!I7*1000</f>
        <v>5504.0701602031959</v>
      </c>
      <c r="DF8" s="13">
        <f t="shared" si="70"/>
        <v>1.0176390773405699</v>
      </c>
      <c r="DG8" s="13">
        <f>'A3'!I7</f>
        <v>75</v>
      </c>
      <c r="DH8" s="10">
        <f t="shared" si="71"/>
        <v>22145.683999179226</v>
      </c>
      <c r="DI8" s="17">
        <f t="shared" si="72"/>
        <v>0.31380773451050398</v>
      </c>
      <c r="DJ8" s="17">
        <f t="shared" si="73"/>
        <v>10.005397903176716</v>
      </c>
      <c r="DK8" s="17">
        <f t="shared" si="74"/>
        <v>0.4168261035950776</v>
      </c>
      <c r="DL8" s="10">
        <f>'A2'!J7/'A1'!J7*1000</f>
        <v>13502.621083400121</v>
      </c>
      <c r="DM8" s="13">
        <f>'A1-1'!J28</f>
        <v>2.6342131609070165</v>
      </c>
      <c r="DN8" s="13">
        <f t="shared" si="20"/>
        <v>1.6230259273674641</v>
      </c>
      <c r="DO8" s="17">
        <f t="shared" si="75"/>
        <v>0.97694680423226932</v>
      </c>
      <c r="DP8" s="18">
        <f>'A5'!J7</f>
        <v>2894.8608904080284</v>
      </c>
      <c r="DQ8" s="10">
        <f>'A4'!J7/'A1'!J7*1000</f>
        <v>6753.8010897808199</v>
      </c>
      <c r="DR8" s="13">
        <f t="shared" si="76"/>
        <v>1.0366350067842605</v>
      </c>
      <c r="DS8" s="13">
        <f>'A3'!J7</f>
        <v>76.400000000000006</v>
      </c>
      <c r="DT8" s="10">
        <f t="shared" si="77"/>
        <v>23676.748216053129</v>
      </c>
      <c r="DU8" s="17">
        <f t="shared" si="78"/>
        <v>0.35875105367891003</v>
      </c>
      <c r="DV8" s="17">
        <f t="shared" si="79"/>
        <v>10.072248757611202</v>
      </c>
      <c r="DW8" s="17">
        <f t="shared" si="80"/>
        <v>0.4677509546762017</v>
      </c>
      <c r="DX8" s="10">
        <f>'A2'!K7/'A1'!K7*1000</f>
        <v>11585.424731872923</v>
      </c>
      <c r="DY8" s="13">
        <f>'A1-1'!K28</f>
        <v>2.4336753904455151</v>
      </c>
      <c r="DZ8" s="13">
        <f t="shared" si="21"/>
        <v>1.5600241634171936</v>
      </c>
      <c r="EA8" s="17">
        <f t="shared" si="81"/>
        <v>0.93902419873696141</v>
      </c>
      <c r="EB8" s="18">
        <f>'A5'!K7</f>
        <v>659.4172381382258</v>
      </c>
      <c r="EC8" s="10">
        <f>'A4'!K7/'A1'!K7*1000</f>
        <v>7310.5118561903864</v>
      </c>
      <c r="ED8" s="13">
        <f t="shared" si="82"/>
        <v>1.0366350067842605</v>
      </c>
      <c r="EE8" s="13">
        <f>'A3'!K7</f>
        <v>76.400000000000006</v>
      </c>
      <c r="EF8" s="10">
        <f t="shared" si="22"/>
        <v>19539.453702082854</v>
      </c>
      <c r="EG8" s="17">
        <f t="shared" si="23"/>
        <v>0.23730366709265843</v>
      </c>
      <c r="EH8" s="17">
        <f t="shared" si="83"/>
        <v>9.8801909672777377</v>
      </c>
      <c r="EI8" s="17">
        <f t="shared" si="24"/>
        <v>0.32144744884313392</v>
      </c>
      <c r="EJ8" s="10">
        <f>'A2'!L7/'A1'!L7*1000</f>
        <v>10653.400166457226</v>
      </c>
      <c r="EK8" s="16">
        <f>'A1-1'!L28</f>
        <v>3.6436552057326979</v>
      </c>
      <c r="EL8" s="16">
        <f t="shared" si="84"/>
        <v>1.9088360866592757</v>
      </c>
      <c r="EM8" s="17">
        <f t="shared" si="85"/>
        <v>1.148984303466891</v>
      </c>
      <c r="EN8" s="18">
        <f>'A5'!L7</f>
        <v>1626.0404939744749</v>
      </c>
      <c r="EO8" s="10">
        <f>'A4'!L7/'A1'!L7*1000</f>
        <v>2646.4269636951653</v>
      </c>
      <c r="EP8" s="16">
        <f t="shared" si="86"/>
        <v>1.0379918588873813</v>
      </c>
      <c r="EQ8" s="16">
        <f>'A3'!L7</f>
        <v>76.5</v>
      </c>
      <c r="ER8" s="10">
        <f t="shared" si="87"/>
        <v>17140.41875986788</v>
      </c>
      <c r="ES8" s="17">
        <f t="shared" si="88"/>
        <v>0.16688167439252719</v>
      </c>
      <c r="ET8" s="17">
        <f t="shared" si="89"/>
        <v>9.7491946235842359</v>
      </c>
      <c r="EU8" s="17">
        <f t="shared" si="90"/>
        <v>0.22165860768029047</v>
      </c>
      <c r="EV8" s="10">
        <f>'A2'!M7/'A1'!M7*1000</f>
        <v>12057.371093119173</v>
      </c>
      <c r="EW8" s="16">
        <f>'A1-1'!M28</f>
        <v>1.8539256549033998</v>
      </c>
      <c r="EX8" s="16">
        <f t="shared" si="25"/>
        <v>1.3615893855723904</v>
      </c>
      <c r="EY8" s="17">
        <f t="shared" si="91"/>
        <v>0.81958049867330274</v>
      </c>
      <c r="EZ8" s="18">
        <f>'A5'!M7</f>
        <v>84.944887072321393</v>
      </c>
      <c r="FA8" s="10">
        <f>'A4'!M7/'A1'!M7*1000</f>
        <v>8734.5720014260041</v>
      </c>
      <c r="FB8" s="16">
        <f t="shared" si="92"/>
        <v>1.044776119402985</v>
      </c>
      <c r="FC8" s="16">
        <f>'A3'!M7</f>
        <v>77</v>
      </c>
      <c r="FD8" s="10">
        <f t="shared" si="26"/>
        <v>19538.883837582387</v>
      </c>
      <c r="FE8" s="17">
        <f t="shared" si="27"/>
        <v>0.23728693911884455</v>
      </c>
      <c r="FF8" s="17">
        <f t="shared" si="93"/>
        <v>9.8801618020400959</v>
      </c>
      <c r="FG8" s="17">
        <f t="shared" si="28"/>
        <v>0.32142523169428489</v>
      </c>
      <c r="FH8" s="10">
        <f>'A2'!N7/'A1'!N7*1000</f>
        <v>10686.873776453609</v>
      </c>
      <c r="FI8" s="16">
        <f>'A1-1'!N28</f>
        <v>2.5952774148930904</v>
      </c>
      <c r="FJ8" s="16">
        <f t="shared" si="29"/>
        <v>1.6109864725977963</v>
      </c>
      <c r="FK8" s="17">
        <f t="shared" si="94"/>
        <v>0.96969990406659934</v>
      </c>
      <c r="FL8" s="18">
        <f>'A5'!N7</f>
        <v>36.294757092356221</v>
      </c>
      <c r="FM8" s="10">
        <f>'A4'!N7/'A1'!N7*1000</f>
        <v>5613.3990899110295</v>
      </c>
      <c r="FN8" s="16">
        <f t="shared" si="95"/>
        <v>1.010854816824966</v>
      </c>
      <c r="FO8" s="16">
        <f>'A3'!N7</f>
        <v>74.5</v>
      </c>
      <c r="FP8" s="10">
        <f t="shared" si="30"/>
        <v>16186.569837839508</v>
      </c>
      <c r="FQ8" s="17">
        <f t="shared" si="31"/>
        <v>0.13888210646539573</v>
      </c>
      <c r="FR8" s="17">
        <f t="shared" si="32"/>
        <v>9.6919371550358147</v>
      </c>
      <c r="FS8" s="17">
        <f t="shared" si="33"/>
        <v>0.17804169232780229</v>
      </c>
      <c r="FT8" s="10">
        <f>'A2'!O7/'A1'!O7*1000</f>
        <v>19703.458795063627</v>
      </c>
      <c r="FU8" s="16">
        <v>2.71</v>
      </c>
      <c r="FV8" s="16">
        <f t="shared" si="96"/>
        <v>1.6462077633154328</v>
      </c>
      <c r="FW8" s="17">
        <f t="shared" si="97"/>
        <v>0.99090062971572213</v>
      </c>
      <c r="FX8" s="18">
        <f>'A5'!O7</f>
        <v>-473.14860031088318</v>
      </c>
      <c r="FY8" s="10">
        <f>'A4'!O7/'A1'!O7*1000</f>
        <v>6425.7743775148429</v>
      </c>
      <c r="FZ8" s="16">
        <f t="shared" si="98"/>
        <v>1.0135685210312075</v>
      </c>
      <c r="GA8" s="16">
        <f>'A3'!O7</f>
        <v>74.7</v>
      </c>
      <c r="GB8" s="10">
        <f t="shared" si="34"/>
        <v>25822.477940425084</v>
      </c>
      <c r="GC8" s="17">
        <f t="shared" si="35"/>
        <v>0.42173744888608583</v>
      </c>
      <c r="GD8" s="17">
        <f t="shared" si="99"/>
        <v>10.159000629603149</v>
      </c>
      <c r="GE8" s="17">
        <f t="shared" si="36"/>
        <v>0.53383576689843115</v>
      </c>
    </row>
    <row r="9" spans="1:187">
      <c r="A9" s="6">
        <v>1985</v>
      </c>
      <c r="B9" s="10">
        <v>18701.263053703697</v>
      </c>
      <c r="C9" s="10">
        <v>16565.206966797919</v>
      </c>
      <c r="D9" s="10">
        <f t="shared" si="100"/>
        <v>15637.892027689506</v>
      </c>
      <c r="E9" s="13">
        <v>2.5938403451995686</v>
      </c>
      <c r="F9" s="13">
        <v>2.6270322252719325</v>
      </c>
      <c r="G9" s="13">
        <f t="shared" si="101"/>
        <v>2.6675184203591473</v>
      </c>
      <c r="H9" s="13">
        <f t="shared" si="102"/>
        <v>1.6332539362754182</v>
      </c>
      <c r="I9" s="14">
        <f t="shared" si="112"/>
        <v>0.98310334212103379</v>
      </c>
      <c r="J9" s="15">
        <f t="shared" si="103"/>
        <v>-382.74240259110411</v>
      </c>
      <c r="K9" s="10">
        <v>10598.642101804717</v>
      </c>
      <c r="L9" s="10">
        <v>9079.1634681601372</v>
      </c>
      <c r="M9" s="10">
        <f t="shared" si="104"/>
        <v>8682.9986821590937</v>
      </c>
      <c r="N9" s="13">
        <f t="shared" si="105"/>
        <v>1.0366350067842605</v>
      </c>
      <c r="O9" s="13">
        <v>76.400000000000006</v>
      </c>
      <c r="P9" s="10">
        <f t="shared" si="106"/>
        <v>24541.214422697565</v>
      </c>
      <c r="Q9" s="14">
        <f t="shared" si="107"/>
        <v>0.38412685451556561</v>
      </c>
      <c r="R9" s="14">
        <f t="shared" si="37"/>
        <v>10.108109204517927</v>
      </c>
      <c r="S9" s="14">
        <f t="shared" si="38"/>
        <v>0.49506830063798241</v>
      </c>
      <c r="T9" s="10">
        <f>'A2'!B8/'A1'!B8*1000</f>
        <v>13651.658402449741</v>
      </c>
      <c r="U9" s="13">
        <f>'A1-1'!B29</f>
        <v>2.6976049999999998</v>
      </c>
      <c r="V9" s="13">
        <f t="shared" si="4"/>
        <v>1.6424387355393197</v>
      </c>
      <c r="W9" s="14">
        <f t="shared" si="39"/>
        <v>0.9886319415950654</v>
      </c>
      <c r="X9" s="15">
        <f>'A5'!B8</f>
        <v>128.99115212278775</v>
      </c>
      <c r="Y9" s="10">
        <f>'A4'!B8/'A1'!B8*1000</f>
        <v>4941.3189226011027</v>
      </c>
      <c r="Z9" s="13">
        <f t="shared" si="40"/>
        <v>1.0257801899592944</v>
      </c>
      <c r="AA9" s="13">
        <f>'A3'!B8</f>
        <v>75.599999999999994</v>
      </c>
      <c r="AB9" s="10">
        <f t="shared" si="5"/>
        <v>19045.430629729384</v>
      </c>
      <c r="AC9" s="14">
        <f t="shared" si="108"/>
        <v>0.22280196535301994</v>
      </c>
      <c r="AD9" s="14">
        <f t="shared" si="41"/>
        <v>9.854582489826905</v>
      </c>
      <c r="AE9" s="14">
        <f t="shared" si="42"/>
        <v>0.30193972659141605</v>
      </c>
      <c r="AF9" s="10">
        <f>'A2'!C8/'A1'!C8*1000</f>
        <v>13352.395175731122</v>
      </c>
      <c r="AG9" s="13">
        <f>'A1-1'!C29</f>
        <v>2.831556</v>
      </c>
      <c r="AH9" s="13">
        <f t="shared" si="6"/>
        <v>1.6827227935699927</v>
      </c>
      <c r="AI9" s="14">
        <f t="shared" si="43"/>
        <v>1.0128800950539614</v>
      </c>
      <c r="AJ9" s="15">
        <f>'A5'!C8</f>
        <v>1886.1462567152389</v>
      </c>
      <c r="AK9" s="10">
        <f>'A4'!C8/'A1'!C8*1000</f>
        <v>7111.3813798961455</v>
      </c>
      <c r="AL9" s="13">
        <f t="shared" si="44"/>
        <v>1.0122116689280867</v>
      </c>
      <c r="AM9" s="13">
        <f>'A3'!C8</f>
        <v>74.599999999999994</v>
      </c>
      <c r="AN9" s="10">
        <f t="shared" si="7"/>
        <v>22796.932953632786</v>
      </c>
      <c r="AO9" s="14">
        <f t="shared" si="109"/>
        <v>0.33292469204600078</v>
      </c>
      <c r="AP9" s="14">
        <f t="shared" si="45"/>
        <v>10.034381286316453</v>
      </c>
      <c r="AQ9" s="14">
        <f t="shared" si="46"/>
        <v>0.43890472147818521</v>
      </c>
      <c r="AR9" s="10">
        <f>'A2'!D8/'A1'!D8*1000</f>
        <v>13851.733822428278</v>
      </c>
      <c r="AS9" s="16">
        <f>'A1-1'!D29</f>
        <v>2.7016531162987967</v>
      </c>
      <c r="AT9" s="16">
        <f t="shared" si="8"/>
        <v>1.6436706228130977</v>
      </c>
      <c r="AU9" s="17">
        <f t="shared" si="47"/>
        <v>0.98937345059686177</v>
      </c>
      <c r="AV9" s="18">
        <f>'A5'!D8</f>
        <v>-382.74240259110411</v>
      </c>
      <c r="AW9" s="10">
        <f>'A4'!D8/'A1'!D8*1000</f>
        <v>7438.1570461481751</v>
      </c>
      <c r="AX9" s="16">
        <f t="shared" si="48"/>
        <v>1.0379918588873813</v>
      </c>
      <c r="AY9" s="16">
        <f>'A3'!D8</f>
        <v>76.5</v>
      </c>
      <c r="AZ9" s="10">
        <f t="shared" si="9"/>
        <v>21548.661511715982</v>
      </c>
      <c r="BA9" s="17">
        <f t="shared" si="10"/>
        <v>0.29628255698427214</v>
      </c>
      <c r="BB9" s="17">
        <f t="shared" si="49"/>
        <v>9.9780689827776925</v>
      </c>
      <c r="BC9" s="17">
        <f t="shared" si="11"/>
        <v>0.39600780271768127</v>
      </c>
      <c r="BD9" s="10">
        <f>'A2'!E8/'A1'!E8*1000</f>
        <v>13447.982331424182</v>
      </c>
      <c r="BE9" s="13">
        <f>'A1-1'!E29</f>
        <v>2.05593</v>
      </c>
      <c r="BF9" s="13">
        <f t="shared" si="12"/>
        <v>1.433851456741597</v>
      </c>
      <c r="BG9" s="17">
        <f t="shared" si="50"/>
        <v>0.8630771540905503</v>
      </c>
      <c r="BH9" s="18">
        <f>'A5'!E8</f>
        <v>197.11413635209738</v>
      </c>
      <c r="BI9" s="10">
        <f>'A4'!E8/'A1'!E8*1000</f>
        <v>8149.4873298713892</v>
      </c>
      <c r="BJ9" s="13">
        <f t="shared" si="51"/>
        <v>1.0122116689280867</v>
      </c>
      <c r="BK9" s="13">
        <f>'A3'!E8</f>
        <v>74.599999999999994</v>
      </c>
      <c r="BL9" s="10">
        <f t="shared" si="52"/>
        <v>20196.910241080663</v>
      </c>
      <c r="BM9" s="17">
        <f t="shared" si="53"/>
        <v>0.25660284393049559</v>
      </c>
      <c r="BN9" s="17">
        <f t="shared" si="54"/>
        <v>9.9132849133276295</v>
      </c>
      <c r="BO9" s="17">
        <f t="shared" si="55"/>
        <v>0.34665736259119362</v>
      </c>
      <c r="BP9" s="10">
        <f>'A2'!F8/'A1'!F8*1000</f>
        <v>11472.450693246587</v>
      </c>
      <c r="BQ9" s="16">
        <f>'A1-1'!F29</f>
        <v>2.343439</v>
      </c>
      <c r="BR9" s="16">
        <f t="shared" si="13"/>
        <v>1.5308295136951078</v>
      </c>
      <c r="BS9" s="17">
        <f t="shared" si="56"/>
        <v>0.9214510846752938</v>
      </c>
      <c r="BT9" s="18">
        <f>'A5'!F8</f>
        <v>-619.66818504751973</v>
      </c>
      <c r="BU9" s="10">
        <f>'A4'!F8/'A1'!F8*1000</f>
        <v>6650.9319752556039</v>
      </c>
      <c r="BV9" s="16">
        <f t="shared" si="57"/>
        <v>1.010854816824966</v>
      </c>
      <c r="BW9" s="16">
        <f>'A3'!F8</f>
        <v>74.5</v>
      </c>
      <c r="BX9" s="10">
        <f t="shared" si="58"/>
        <v>16782.783737328442</v>
      </c>
      <c r="BY9" s="17">
        <f t="shared" si="110"/>
        <v>0.15638354845721653</v>
      </c>
      <c r="BZ9" s="17">
        <f t="shared" si="59"/>
        <v>9.7281088624078684</v>
      </c>
      <c r="CA9" s="17">
        <f t="shared" si="60"/>
        <v>0.20559614659550396</v>
      </c>
      <c r="CB9" s="10">
        <f>'A2'!G8/'A1'!G8*1000</f>
        <v>13589.881504664958</v>
      </c>
      <c r="CC9" s="13">
        <f>'A1-1'!G29</f>
        <v>2.6613741090716085</v>
      </c>
      <c r="CD9" s="13">
        <f t="shared" si="14"/>
        <v>1.6313718488044375</v>
      </c>
      <c r="CE9" s="17">
        <f t="shared" si="61"/>
        <v>0.98197045859215359</v>
      </c>
      <c r="CF9" s="18">
        <f>'A5'!G8</f>
        <v>1211.8136285216997</v>
      </c>
      <c r="CG9" s="10">
        <f>'A4'!G8/'A1'!G8*1000</f>
        <v>6371.925678351141</v>
      </c>
      <c r="CH9" s="13">
        <f t="shared" si="62"/>
        <v>1.0230664857530529</v>
      </c>
      <c r="CI9" s="13">
        <f>'A3'!G8</f>
        <v>75.400000000000006</v>
      </c>
      <c r="CJ9" s="10">
        <f t="shared" si="63"/>
        <v>21411.35076809657</v>
      </c>
      <c r="CK9" s="17">
        <f t="shared" si="64"/>
        <v>0.29225189614867464</v>
      </c>
      <c r="CL9" s="17">
        <f t="shared" si="65"/>
        <v>9.9716764701165648</v>
      </c>
      <c r="CM9" s="17">
        <f t="shared" si="66"/>
        <v>0.39113819023395219</v>
      </c>
      <c r="CN9" s="10">
        <f>'A2'!H8/'A1'!H8*1000</f>
        <v>15147.857809582509</v>
      </c>
      <c r="CO9" s="13">
        <f>'A1-1'!H29</f>
        <v>2.2904955081439646</v>
      </c>
      <c r="CP9" s="13">
        <f t="shared" si="15"/>
        <v>1.5134383066857944</v>
      </c>
      <c r="CQ9" s="17">
        <f t="shared" si="111"/>
        <v>0.91098280821525679</v>
      </c>
      <c r="CR9" s="18">
        <f>'A5'!H8</f>
        <v>856.85900559126003</v>
      </c>
      <c r="CS9" s="10">
        <f>'A4'!H8/'A1'!H8*1000</f>
        <v>5494.1339454103554</v>
      </c>
      <c r="CT9" s="13">
        <f t="shared" si="67"/>
        <v>1.0094979647218454</v>
      </c>
      <c r="CU9" s="13">
        <f>'A3'!H8</f>
        <v>74.400000000000006</v>
      </c>
      <c r="CV9" s="10">
        <f t="shared" si="16"/>
        <v>20341.819079558278</v>
      </c>
      <c r="CW9" s="17">
        <f t="shared" si="17"/>
        <v>0.26085654152609344</v>
      </c>
      <c r="CX9" s="17">
        <f t="shared" si="68"/>
        <v>9.9204340992102065</v>
      </c>
      <c r="CY9" s="17">
        <f t="shared" si="18"/>
        <v>0.35210338462787971</v>
      </c>
      <c r="CZ9" s="10">
        <f>'A2'!I8/'A1'!I8*1000</f>
        <v>14707.719467938221</v>
      </c>
      <c r="DA9" s="13">
        <f>'A1-1'!I29</f>
        <v>3.077963</v>
      </c>
      <c r="DB9" s="13">
        <f t="shared" si="19"/>
        <v>1.7544124372564167</v>
      </c>
      <c r="DC9" s="17">
        <f t="shared" si="69"/>
        <v>1.0560321896169864</v>
      </c>
      <c r="DD9" s="18">
        <f>'A5'!I8</f>
        <v>1171.331970169028</v>
      </c>
      <c r="DE9" s="10">
        <f>'A4'!I8/'A1'!I8*1000</f>
        <v>5658.9947408495918</v>
      </c>
      <c r="DF9" s="13">
        <f t="shared" si="70"/>
        <v>1.0257801899592944</v>
      </c>
      <c r="DG9" s="13">
        <f>'A3'!I8</f>
        <v>75.599999999999994</v>
      </c>
      <c r="DH9" s="10">
        <f t="shared" si="71"/>
        <v>22938.652429027752</v>
      </c>
      <c r="DI9" s="17">
        <f t="shared" si="72"/>
        <v>0.3370847681191389</v>
      </c>
      <c r="DJ9" s="17">
        <f t="shared" si="73"/>
        <v>10.040578645672282</v>
      </c>
      <c r="DK9" s="17">
        <f t="shared" si="74"/>
        <v>0.44362567239140177</v>
      </c>
      <c r="DL9" s="10">
        <f>'A2'!J8/'A1'!J8*1000</f>
        <v>13673.125663692144</v>
      </c>
      <c r="DM9" s="13">
        <f>'A1-1'!J29</f>
        <v>2.5642824089774123</v>
      </c>
      <c r="DN9" s="13">
        <f t="shared" si="20"/>
        <v>1.6013376936103803</v>
      </c>
      <c r="DO9" s="17">
        <f t="shared" si="75"/>
        <v>0.96389202161841869</v>
      </c>
      <c r="DP9" s="18">
        <f>'A5'!J8</f>
        <v>3006.5074149578641</v>
      </c>
      <c r="DQ9" s="10">
        <f>'A4'!J8/'A1'!J8*1000</f>
        <v>6985.3203392028336</v>
      </c>
      <c r="DR9" s="13">
        <f t="shared" si="76"/>
        <v>1.0379918588873813</v>
      </c>
      <c r="DS9" s="13">
        <f>'A3'!J8</f>
        <v>76.5</v>
      </c>
      <c r="DT9" s="10">
        <f t="shared" si="77"/>
        <v>24051.563142963903</v>
      </c>
      <c r="DU9" s="17">
        <f t="shared" si="78"/>
        <v>0.36975348369038818</v>
      </c>
      <c r="DV9" s="17">
        <f t="shared" si="79"/>
        <v>10.087955268971223</v>
      </c>
      <c r="DW9" s="17">
        <f t="shared" si="80"/>
        <v>0.47971567463048287</v>
      </c>
      <c r="DX9" s="10">
        <f>'A2'!K8/'A1'!K8*1000</f>
        <v>12672.140217344691</v>
      </c>
      <c r="DY9" s="13">
        <f>'A1-1'!K29</f>
        <v>2.423343764917989</v>
      </c>
      <c r="DZ9" s="13">
        <f t="shared" si="21"/>
        <v>1.5567092743727036</v>
      </c>
      <c r="EA9" s="17">
        <f t="shared" si="81"/>
        <v>0.93702887000943336</v>
      </c>
      <c r="EB9" s="18">
        <f>'A5'!K8</f>
        <v>579.7665009084825</v>
      </c>
      <c r="EC9" s="10">
        <f>'A4'!K8/'A1'!K8*1000</f>
        <v>7483.8696892598191</v>
      </c>
      <c r="ED9" s="13">
        <f t="shared" si="82"/>
        <v>1.0325644504748981</v>
      </c>
      <c r="EE9" s="13">
        <f>'A3'!K8</f>
        <v>76.099999999999994</v>
      </c>
      <c r="EF9" s="10">
        <f t="shared" si="22"/>
        <v>20587.060835245349</v>
      </c>
      <c r="EG9" s="17">
        <f t="shared" si="23"/>
        <v>0.26805544172752904</v>
      </c>
      <c r="EH9" s="17">
        <f t="shared" si="83"/>
        <v>9.9324180426370177</v>
      </c>
      <c r="EI9" s="17">
        <f t="shared" si="24"/>
        <v>0.36123237092936444</v>
      </c>
      <c r="EJ9" s="10">
        <f>'A2'!L8/'A1'!L8*1000</f>
        <v>10856.544318901204</v>
      </c>
      <c r="EK9" s="16">
        <f>'A1-1'!L29</f>
        <v>3.6293009999999999</v>
      </c>
      <c r="EL9" s="16">
        <f t="shared" si="84"/>
        <v>1.9050724395675875</v>
      </c>
      <c r="EM9" s="17">
        <f t="shared" si="85"/>
        <v>1.1467188541376576</v>
      </c>
      <c r="EN9" s="18">
        <f>'A5'!L8</f>
        <v>1700.7141639907588</v>
      </c>
      <c r="EO9" s="10">
        <f>'A4'!L8/'A1'!L8*1000</f>
        <v>2750.9869837774527</v>
      </c>
      <c r="EP9" s="16">
        <f t="shared" si="86"/>
        <v>1.0366350067842605</v>
      </c>
      <c r="EQ9" s="16">
        <f>'A3'!L8</f>
        <v>76.400000000000006</v>
      </c>
      <c r="ER9" s="10">
        <f t="shared" si="87"/>
        <v>17520.277313027735</v>
      </c>
      <c r="ES9" s="17">
        <f t="shared" si="88"/>
        <v>0.17803215652473312</v>
      </c>
      <c r="ET9" s="17">
        <f t="shared" si="89"/>
        <v>9.7711141927342773</v>
      </c>
      <c r="EU9" s="17">
        <f t="shared" si="90"/>
        <v>0.23835623711481296</v>
      </c>
      <c r="EV9" s="10">
        <f>'A2'!M8/'A1'!M8*1000</f>
        <v>12360.312377876808</v>
      </c>
      <c r="EW9" s="16">
        <f>'A1-1'!M29</f>
        <v>1.8466966182967104</v>
      </c>
      <c r="EX9" s="16">
        <f t="shared" si="25"/>
        <v>1.3589321610355354</v>
      </c>
      <c r="EY9" s="17">
        <f t="shared" si="91"/>
        <v>0.81798103745975415</v>
      </c>
      <c r="EZ9" s="18">
        <f>'A5'!M8</f>
        <v>24.818590403000755</v>
      </c>
      <c r="FA9" s="10">
        <f>'A4'!M8/'A1'!M8*1000</f>
        <v>8860.8180587508559</v>
      </c>
      <c r="FB9" s="16">
        <f t="shared" si="92"/>
        <v>1.0420624151967435</v>
      </c>
      <c r="FC9" s="16">
        <f>'A3'!M8</f>
        <v>76.8</v>
      </c>
      <c r="FD9" s="10">
        <f t="shared" si="26"/>
        <v>19795.1612262499</v>
      </c>
      <c r="FE9" s="17">
        <f t="shared" si="27"/>
        <v>0.24480978260743894</v>
      </c>
      <c r="FF9" s="17">
        <f t="shared" si="93"/>
        <v>9.8931928043037232</v>
      </c>
      <c r="FG9" s="17">
        <f t="shared" si="28"/>
        <v>0.3313518340590062</v>
      </c>
      <c r="FH9" s="10">
        <f>'A2'!N8/'A1'!N8*1000</f>
        <v>11062.484373155909</v>
      </c>
      <c r="FI9" s="16">
        <f>'A1-1'!N29</f>
        <v>2.5743725131880062</v>
      </c>
      <c r="FJ9" s="16">
        <f t="shared" si="29"/>
        <v>1.6044851240158029</v>
      </c>
      <c r="FK9" s="17">
        <f t="shared" si="94"/>
        <v>0.96578655209034314</v>
      </c>
      <c r="FL9" s="18">
        <f>'A5'!N8</f>
        <v>-148.6739243943083</v>
      </c>
      <c r="FM9" s="10">
        <f>'A4'!N8/'A1'!N8*1000</f>
        <v>5580.626388541993</v>
      </c>
      <c r="FN9" s="16">
        <f t="shared" si="95"/>
        <v>1.0135685210312075</v>
      </c>
      <c r="FO9" s="16">
        <f>'A3'!N8</f>
        <v>74.7</v>
      </c>
      <c r="FP9" s="10">
        <f>(FH9*FK9+FM9+FL9)*FN9</f>
        <v>16334.620725949888</v>
      </c>
      <c r="FQ9" s="17">
        <f t="shared" si="31"/>
        <v>0.14322803673022588</v>
      </c>
      <c r="FR9" s="17">
        <f t="shared" si="32"/>
        <v>9.7010421052746398</v>
      </c>
      <c r="FS9" s="17">
        <f t="shared" si="33"/>
        <v>0.18497755334162988</v>
      </c>
      <c r="FT9" s="10">
        <f>'A2'!O8/'A1'!O8*1000</f>
        <v>20547.047836324069</v>
      </c>
      <c r="FU9" s="16">
        <v>2.69</v>
      </c>
      <c r="FV9" s="16">
        <f t="shared" si="96"/>
        <v>1.6401219466856725</v>
      </c>
      <c r="FW9" s="17">
        <f t="shared" si="97"/>
        <v>0.9872373985822358</v>
      </c>
      <c r="FX9" s="18">
        <f>'A5'!O8</f>
        <v>-571.59948218531918</v>
      </c>
      <c r="FY9" s="10">
        <f>'A4'!O8/'A1'!O8*1000</f>
        <v>6682.9325187307877</v>
      </c>
      <c r="FZ9" s="16">
        <f t="shared" si="98"/>
        <v>1.0135685210312075</v>
      </c>
      <c r="GA9" s="16">
        <f>'A3'!O8</f>
        <v>74.7</v>
      </c>
      <c r="GB9" s="10">
        <f t="shared" si="34"/>
        <v>26754.303767970188</v>
      </c>
      <c r="GC9" s="17">
        <f t="shared" si="35"/>
        <v>0.44909054427893103</v>
      </c>
      <c r="GD9" s="17">
        <f t="shared" si="99"/>
        <v>10.194450627905232</v>
      </c>
      <c r="GE9" s="17">
        <f t="shared" si="36"/>
        <v>0.56084044618983553</v>
      </c>
    </row>
    <row r="10" spans="1:187">
      <c r="A10" s="6">
        <v>1986</v>
      </c>
      <c r="B10" s="10">
        <v>18738.72244577526</v>
      </c>
      <c r="C10" s="10">
        <v>17026.217115388579</v>
      </c>
      <c r="D10" s="10">
        <f t="shared" si="100"/>
        <v>15628.792405725322</v>
      </c>
      <c r="E10" s="13">
        <v>2.6132438238453277</v>
      </c>
      <c r="F10" s="13">
        <v>2.6087234382808595</v>
      </c>
      <c r="G10" s="13">
        <f t="shared" si="101"/>
        <v>2.7181805820038112</v>
      </c>
      <c r="H10" s="13">
        <f t="shared" si="102"/>
        <v>1.6486905658745703</v>
      </c>
      <c r="I10" s="14">
        <f t="shared" si="112"/>
        <v>0.99239510123634855</v>
      </c>
      <c r="J10" s="15">
        <f t="shared" si="103"/>
        <v>-488.06719761478962</v>
      </c>
      <c r="K10" s="10">
        <v>10845.249343004703</v>
      </c>
      <c r="L10" s="10">
        <v>9015.2422197715514</v>
      </c>
      <c r="M10" s="10">
        <f t="shared" si="104"/>
        <v>9005.1101271436783</v>
      </c>
      <c r="N10" s="13">
        <f t="shared" si="105"/>
        <v>1.039348710990502</v>
      </c>
      <c r="O10" s="13">
        <v>76.599999999999994</v>
      </c>
      <c r="P10" s="10">
        <f t="shared" si="106"/>
        <v>24972.410641285314</v>
      </c>
      <c r="Q10" s="14">
        <f t="shared" si="107"/>
        <v>0.39678431790777224</v>
      </c>
      <c r="R10" s="14">
        <f t="shared" si="37"/>
        <v>10.125526920115203</v>
      </c>
      <c r="S10" s="14">
        <f t="shared" si="38"/>
        <v>0.50833656146229078</v>
      </c>
      <c r="T10" s="10">
        <f>'A2'!B9/'A1'!B9*1000</f>
        <v>13744.978241996154</v>
      </c>
      <c r="U10" s="13">
        <f>'A1-1'!B30</f>
        <v>2.7034693494223965</v>
      </c>
      <c r="V10" s="13">
        <f t="shared" si="4"/>
        <v>1.6442230230179835</v>
      </c>
      <c r="W10" s="14">
        <f t="shared" si="39"/>
        <v>0.98970595644641146</v>
      </c>
      <c r="X10" s="15">
        <f>'A5'!B9</f>
        <v>-126.21603303033272</v>
      </c>
      <c r="Y10" s="10">
        <f>'A4'!B9/'A1'!B9*1000</f>
        <v>5035.3553128352323</v>
      </c>
      <c r="Z10" s="13">
        <f t="shared" si="40"/>
        <v>1.0325644504748981</v>
      </c>
      <c r="AA10" s="13">
        <f>'A3'!B9</f>
        <v>76.099999999999994</v>
      </c>
      <c r="AB10" s="10">
        <f t="shared" si="5"/>
        <v>19115.479613486557</v>
      </c>
      <c r="AC10" s="14">
        <f t="shared" si="108"/>
        <v>0.224858204274761</v>
      </c>
      <c r="AD10" s="14">
        <f t="shared" si="41"/>
        <v>9.8582537367645529</v>
      </c>
      <c r="AE10" s="14">
        <f t="shared" si="42"/>
        <v>0.30473636554484884</v>
      </c>
      <c r="AF10" s="10">
        <f>'A2'!C9/'A1'!C9*1000</f>
        <v>13706.051991353517</v>
      </c>
      <c r="AG10" s="13">
        <f>'A1-1'!C30</f>
        <v>2.8230410867128382</v>
      </c>
      <c r="AH10" s="13">
        <f t="shared" si="6"/>
        <v>1.6801907887834757</v>
      </c>
      <c r="AI10" s="14">
        <f t="shared" si="43"/>
        <v>1.011356007272751</v>
      </c>
      <c r="AJ10" s="15">
        <f>'A5'!C9</f>
        <v>2087.4294518592974</v>
      </c>
      <c r="AK10" s="10">
        <f>'A4'!C9/'A1'!C9*1000</f>
        <v>7201.2591819898735</v>
      </c>
      <c r="AL10" s="13">
        <f t="shared" si="44"/>
        <v>1.0149253731343282</v>
      </c>
      <c r="AM10" s="13">
        <f>'A3'!C9</f>
        <v>74.8</v>
      </c>
      <c r="AN10" s="10">
        <f t="shared" si="7"/>
        <v>23495.914810271785</v>
      </c>
      <c r="AO10" s="14">
        <f t="shared" si="109"/>
        <v>0.35344281553790319</v>
      </c>
      <c r="AP10" s="14">
        <f t="shared" si="45"/>
        <v>10.064581847159923</v>
      </c>
      <c r="AQ10" s="14">
        <f t="shared" si="46"/>
        <v>0.46191054655746433</v>
      </c>
      <c r="AR10" s="10">
        <f>'A2'!D9/'A1'!D9*1000</f>
        <v>14200.499181373432</v>
      </c>
      <c r="AS10" s="16">
        <f>'A1-1'!D30</f>
        <v>2.7134786769797219</v>
      </c>
      <c r="AT10" s="16">
        <f>POWER(AS10,1/2)</f>
        <v>1.6472639973543166</v>
      </c>
      <c r="AU10" s="17">
        <f t="shared" si="47"/>
        <v>0.99153640789486841</v>
      </c>
      <c r="AV10" s="18">
        <f>'A5'!D9</f>
        <v>-488.06719761478962</v>
      </c>
      <c r="AW10" s="10">
        <f>'A4'!D9/'A1'!D9*1000</f>
        <v>7485.6046591756858</v>
      </c>
      <c r="AX10" s="16">
        <f t="shared" si="48"/>
        <v>1.039348710990502</v>
      </c>
      <c r="AY10" s="16">
        <f>'A3'!D9</f>
        <v>76.599999999999994</v>
      </c>
      <c r="AZ10" s="10">
        <f t="shared" si="9"/>
        <v>21907.235614916186</v>
      </c>
      <c r="BA10" s="17">
        <f t="shared" si="10"/>
        <v>0.30680824897553038</v>
      </c>
      <c r="BB10" s="17">
        <f t="shared" si="49"/>
        <v>9.9945722546118887</v>
      </c>
      <c r="BC10" s="17">
        <f t="shared" si="11"/>
        <v>0.40857946941689099</v>
      </c>
      <c r="BD10" s="10">
        <f>'A2'!E9/'A1'!E9*1000</f>
        <v>14438.632248661497</v>
      </c>
      <c r="BE10" s="13">
        <f>'A1-1'!E30</f>
        <v>2.05593</v>
      </c>
      <c r="BF10" s="13">
        <f t="shared" si="12"/>
        <v>1.433851456741597</v>
      </c>
      <c r="BG10" s="17">
        <f t="shared" si="50"/>
        <v>0.8630771540905503</v>
      </c>
      <c r="BH10" s="18">
        <f>'A5'!E9</f>
        <v>52.844441801299894</v>
      </c>
      <c r="BI10" s="10">
        <f>'A4'!E9/'A1'!E9*1000</f>
        <v>8207.5492509014384</v>
      </c>
      <c r="BJ10" s="13">
        <f t="shared" si="51"/>
        <v>1.0149253731343282</v>
      </c>
      <c r="BK10" s="13">
        <f>'A3'!E9</f>
        <v>74.8</v>
      </c>
      <c r="BL10" s="10">
        <f t="shared" si="52"/>
        <v>21031.3316112381</v>
      </c>
      <c r="BM10" s="17">
        <f t="shared" si="53"/>
        <v>0.28109669960723171</v>
      </c>
      <c r="BN10" s="17">
        <f t="shared" si="54"/>
        <v>9.953768586294526</v>
      </c>
      <c r="BO10" s="17">
        <f t="shared" si="55"/>
        <v>0.37749653487247714</v>
      </c>
      <c r="BP10" s="10">
        <f>'A2'!F9/'A1'!F9*1000</f>
        <v>11896.287125218196</v>
      </c>
      <c r="BQ10" s="16">
        <f>'A1-1'!F30</f>
        <v>2.343439</v>
      </c>
      <c r="BR10" s="16">
        <f t="shared" si="13"/>
        <v>1.5308295136951078</v>
      </c>
      <c r="BS10" s="17">
        <f t="shared" si="56"/>
        <v>0.9214510846752938</v>
      </c>
      <c r="BT10" s="18">
        <f>'A5'!F9</f>
        <v>-555.06026893544276</v>
      </c>
      <c r="BU10" s="10">
        <f>'A4'!F9/'A1'!F9*1000</f>
        <v>6903.4375176825315</v>
      </c>
      <c r="BV10" s="16">
        <f t="shared" si="57"/>
        <v>1.0149253731343282</v>
      </c>
      <c r="BW10" s="16">
        <f>'A3'!F9</f>
        <v>74.8</v>
      </c>
      <c r="BX10" s="10">
        <f t="shared" si="58"/>
        <v>17568.585474990934</v>
      </c>
      <c r="BY10" s="17">
        <f t="shared" si="110"/>
        <v>0.17945020882954374</v>
      </c>
      <c r="BZ10" s="17">
        <f t="shared" si="59"/>
        <v>9.7738676699715583</v>
      </c>
      <c r="CA10" s="17">
        <f t="shared" si="60"/>
        <v>0.24045374835008396</v>
      </c>
      <c r="CB10" s="10">
        <f>'A2'!G9/'A1'!G9*1000</f>
        <v>14035.025009492734</v>
      </c>
      <c r="CC10" s="13">
        <f>'A1-1'!G30</f>
        <v>2.6391887117621033</v>
      </c>
      <c r="CD10" s="13">
        <f t="shared" si="14"/>
        <v>1.624558005046943</v>
      </c>
      <c r="CE10" s="17">
        <f t="shared" si="61"/>
        <v>0.97786900662445797</v>
      </c>
      <c r="CF10" s="18">
        <f>'A5'!G9</f>
        <v>1230.4291576519201</v>
      </c>
      <c r="CG10" s="10">
        <f>'A4'!G9/'A1'!G9*1000</f>
        <v>6505.7727034306718</v>
      </c>
      <c r="CH10" s="13">
        <f t="shared" si="62"/>
        <v>1.0257801899592944</v>
      </c>
      <c r="CI10" s="13">
        <f>'A3'!G9</f>
        <v>75.599999999999994</v>
      </c>
      <c r="CJ10" s="10">
        <f t="shared" si="63"/>
        <v>22013.876629238664</v>
      </c>
      <c r="CK10" s="17">
        <f t="shared" si="64"/>
        <v>0.30993862135986028</v>
      </c>
      <c r="CL10" s="17">
        <f t="shared" si="65"/>
        <v>9.9994282893720605</v>
      </c>
      <c r="CM10" s="17">
        <f t="shared" si="66"/>
        <v>0.41227864198691194</v>
      </c>
      <c r="CN10" s="10">
        <f>'A2'!H9/'A1'!H9*1000</f>
        <v>15708.642084158606</v>
      </c>
      <c r="CO10" s="13">
        <f>'A1-1'!H30</f>
        <v>2.2765879765169874</v>
      </c>
      <c r="CP10" s="13">
        <f t="shared" si="15"/>
        <v>1.5088366301614591</v>
      </c>
      <c r="CQ10" s="17">
        <f t="shared" si="111"/>
        <v>0.9082129244452225</v>
      </c>
      <c r="CR10" s="18">
        <f>'A5'!H9</f>
        <v>960.9205753028042</v>
      </c>
      <c r="CS10" s="10">
        <f>'A4'!H9/'A1'!H9*1000</f>
        <v>5570.2305916794312</v>
      </c>
      <c r="CT10" s="13">
        <f t="shared" si="67"/>
        <v>1.0122116689280867</v>
      </c>
      <c r="CU10" s="13">
        <f>'A3'!H9</f>
        <v>74.599999999999994</v>
      </c>
      <c r="CV10" s="10">
        <f t="shared" si="16"/>
        <v>21051.920526785907</v>
      </c>
      <c r="CW10" s="17">
        <f t="shared" si="17"/>
        <v>0.28170107282201806</v>
      </c>
      <c r="CX10" s="17">
        <f t="shared" si="68"/>
        <v>9.9547470713756212</v>
      </c>
      <c r="CY10" s="17">
        <f t="shared" si="18"/>
        <v>0.37824191363332321</v>
      </c>
      <c r="CZ10" s="10">
        <f>'A2'!I9/'A1'!I9*1000</f>
        <v>15306.136476561205</v>
      </c>
      <c r="DA10" s="13">
        <f>'A1-1'!I30</f>
        <v>3.077963</v>
      </c>
      <c r="DB10" s="13">
        <f t="shared" si="19"/>
        <v>1.7544124372564167</v>
      </c>
      <c r="DC10" s="17">
        <f t="shared" si="69"/>
        <v>1.0560321896169864</v>
      </c>
      <c r="DD10" s="18">
        <f>'A5'!I9</f>
        <v>1047.4033995668262</v>
      </c>
      <c r="DE10" s="10">
        <f>'A4'!I9/'A1'!I9*1000</f>
        <v>5797.9107785293418</v>
      </c>
      <c r="DF10" s="13">
        <f t="shared" si="70"/>
        <v>1.0298507462686568</v>
      </c>
      <c r="DG10" s="13">
        <f>'A3'!I9</f>
        <v>75.900000000000006</v>
      </c>
      <c r="DH10" s="10">
        <f t="shared" si="71"/>
        <v>23695.925413807032</v>
      </c>
      <c r="DI10" s="17">
        <f t="shared" si="72"/>
        <v>0.35931398690529626</v>
      </c>
      <c r="DJ10" s="17">
        <f t="shared" si="73"/>
        <v>10.073058388874632</v>
      </c>
      <c r="DK10" s="17">
        <f t="shared" si="74"/>
        <v>0.46836770597832861</v>
      </c>
      <c r="DL10" s="10">
        <f>'A2'!J9/'A1'!J9*1000</f>
        <v>13868.178517464388</v>
      </c>
      <c r="DM10" s="13">
        <f>'A1-1'!J30</f>
        <v>2.496208116554584</v>
      </c>
      <c r="DN10" s="13">
        <f t="shared" si="20"/>
        <v>1.5799392762237996</v>
      </c>
      <c r="DO10" s="17">
        <f t="shared" si="75"/>
        <v>0.95101168795957436</v>
      </c>
      <c r="DP10" s="18">
        <f>'A5'!J9</f>
        <v>3265.7344094992627</v>
      </c>
      <c r="DQ10" s="10">
        <f>'A4'!J9/'A1'!J9*1000</f>
        <v>7040.3456712113521</v>
      </c>
      <c r="DR10" s="13">
        <f t="shared" si="76"/>
        <v>1.0366350067842605</v>
      </c>
      <c r="DS10" s="13">
        <f>'A3'!J9</f>
        <v>76.400000000000006</v>
      </c>
      <c r="DT10" s="10">
        <f t="shared" si="77"/>
        <v>24355.615027582433</v>
      </c>
      <c r="DU10" s="17">
        <f t="shared" si="78"/>
        <v>0.37867871409128351</v>
      </c>
      <c r="DV10" s="17">
        <f t="shared" si="79"/>
        <v>10.100517698542719</v>
      </c>
      <c r="DW10" s="17">
        <f t="shared" si="80"/>
        <v>0.48928533324677576</v>
      </c>
      <c r="DX10" s="10">
        <f>'A2'!K9/'A1'!K9*1000</f>
        <v>13262.329152732716</v>
      </c>
      <c r="DY10" s="13">
        <f>'A1-1'!K30</f>
        <v>2.4130560000000001</v>
      </c>
      <c r="DZ10" s="13">
        <f t="shared" si="21"/>
        <v>1.5534014291225562</v>
      </c>
      <c r="EA10" s="17">
        <f t="shared" si="81"/>
        <v>0.93503778114785985</v>
      </c>
      <c r="EB10" s="18">
        <f>'A5'!K9</f>
        <v>472.02831722626746</v>
      </c>
      <c r="EC10" s="10">
        <f>'A4'!K9/'A1'!K9*1000</f>
        <v>7622.2452694672465</v>
      </c>
      <c r="ED10" s="13">
        <f t="shared" si="82"/>
        <v>1.0379918588873813</v>
      </c>
      <c r="EE10" s="13">
        <f>'A3'!K9</f>
        <v>76.5</v>
      </c>
      <c r="EF10" s="10">
        <f t="shared" si="22"/>
        <v>21273.697549587148</v>
      </c>
      <c r="EG10" s="17">
        <f t="shared" si="23"/>
        <v>0.28821118220222836</v>
      </c>
      <c r="EH10" s="17">
        <f t="shared" si="83"/>
        <v>9.9652267318066823</v>
      </c>
      <c r="EI10" s="17">
        <f t="shared" si="24"/>
        <v>0.38622498507417569</v>
      </c>
      <c r="EJ10" s="10">
        <f>'A2'!L9/'A1'!L9*1000</f>
        <v>11191.162041138583</v>
      </c>
      <c r="EK10" s="16">
        <f>'A1-1'!L30</f>
        <v>3.5837487891219282</v>
      </c>
      <c r="EL10" s="16">
        <f t="shared" si="84"/>
        <v>1.8930791819472128</v>
      </c>
      <c r="EM10" s="17">
        <f t="shared" si="85"/>
        <v>1.1394997613881266</v>
      </c>
      <c r="EN10" s="18">
        <f>'A5'!L9</f>
        <v>1724.3813830987078</v>
      </c>
      <c r="EO10" s="10">
        <f>'A4'!L9/'A1'!L9*1000</f>
        <v>2871.054580023856</v>
      </c>
      <c r="EP10" s="16">
        <f t="shared" si="86"/>
        <v>1.0407055630936228</v>
      </c>
      <c r="EQ10" s="16">
        <f>'A3'!L9</f>
        <v>76.7</v>
      </c>
      <c r="ER10" s="10">
        <f t="shared" si="87"/>
        <v>18053.912877135725</v>
      </c>
      <c r="ES10" s="17">
        <f t="shared" si="88"/>
        <v>0.19369665525247853</v>
      </c>
      <c r="ET10" s="17">
        <f t="shared" si="89"/>
        <v>9.8011177201643758</v>
      </c>
      <c r="EU10" s="17">
        <f t="shared" si="90"/>
        <v>0.26121196841714883</v>
      </c>
      <c r="EV10" s="10">
        <f>'A2'!M9/'A1'!M9*1000</f>
        <v>12929.661746703743</v>
      </c>
      <c r="EW10" s="16">
        <f>'A1-1'!M30</f>
        <v>1.8394957699672168</v>
      </c>
      <c r="EX10" s="16">
        <f t="shared" si="25"/>
        <v>1.3562801222340526</v>
      </c>
      <c r="EY10" s="17">
        <f t="shared" si="91"/>
        <v>0.81638469769208877</v>
      </c>
      <c r="EZ10" s="18">
        <f>'A5'!M9</f>
        <v>11.505205281032389</v>
      </c>
      <c r="FA10" s="10">
        <f>'A4'!M9/'A1'!M9*1000</f>
        <v>8988.915374725002</v>
      </c>
      <c r="FB10" s="16">
        <f t="shared" si="92"/>
        <v>1.0461329715061056</v>
      </c>
      <c r="FC10" s="16">
        <f>'A3'!M9</f>
        <v>77.099999999999994</v>
      </c>
      <c r="FD10" s="10">
        <f t="shared" si="26"/>
        <v>20458.17490144592</v>
      </c>
      <c r="FE10" s="17">
        <f t="shared" si="27"/>
        <v>0.26427208529138102</v>
      </c>
      <c r="FF10" s="17">
        <f t="shared" si="93"/>
        <v>9.9261378322738825</v>
      </c>
      <c r="FG10" s="17">
        <f t="shared" si="28"/>
        <v>0.35644830675836403</v>
      </c>
      <c r="FH10" s="10">
        <f>'A2'!N9/'A1'!N9*1000</f>
        <v>11768.078743348504</v>
      </c>
      <c r="FI10" s="16">
        <f>'A1-1'!N30</f>
        <v>2.553636</v>
      </c>
      <c r="FJ10" s="16">
        <f t="shared" si="29"/>
        <v>1.5980100124842773</v>
      </c>
      <c r="FK10" s="17">
        <f t="shared" si="94"/>
        <v>0.96188899296260211</v>
      </c>
      <c r="FL10" s="18">
        <f>'A5'!N9</f>
        <v>-227.18669869856447</v>
      </c>
      <c r="FM10" s="10">
        <f>'A4'!N9/'A1'!N9*1000</f>
        <v>5648.5517198715615</v>
      </c>
      <c r="FN10" s="16">
        <f t="shared" si="95"/>
        <v>1.0149253731343282</v>
      </c>
      <c r="FO10" s="16">
        <f>'A3'!N9</f>
        <v>74.8</v>
      </c>
      <c r="FP10" s="10">
        <f t="shared" si="30"/>
        <v>16990.815364548685</v>
      </c>
      <c r="FQ10" s="17">
        <f t="shared" si="31"/>
        <v>0.16249017136449873</v>
      </c>
      <c r="FR10" s="17">
        <f t="shared" si="32"/>
        <v>9.7404282043648767</v>
      </c>
      <c r="FS10" s="17">
        <f t="shared" si="33"/>
        <v>0.21498062881170213</v>
      </c>
      <c r="FT10" s="10">
        <f>'A2'!O9/'A1'!O9*1000</f>
        <v>21179.971590731631</v>
      </c>
      <c r="FU10" s="16">
        <v>2.67</v>
      </c>
      <c r="FV10" s="16">
        <f t="shared" si="96"/>
        <v>1.6340134638368191</v>
      </c>
      <c r="FW10" s="17">
        <f t="shared" si="97"/>
        <v>0.98356052398814076</v>
      </c>
      <c r="FX10" s="18">
        <f>'A5'!O9</f>
        <v>-656.69101931574698</v>
      </c>
      <c r="FY10" s="10">
        <f>'A4'!O9/'A1'!O9*1000</f>
        <v>6930.0341602504277</v>
      </c>
      <c r="FZ10" s="16">
        <f t="shared" si="98"/>
        <v>1.0135685210312075</v>
      </c>
      <c r="GA10" s="16">
        <f>'A3'!O9</f>
        <v>74.7</v>
      </c>
      <c r="GB10" s="10">
        <f t="shared" si="34"/>
        <v>27472.903583834679</v>
      </c>
      <c r="GC10" s="17">
        <f t="shared" si="35"/>
        <v>0.47018453924192316</v>
      </c>
      <c r="GD10" s="17">
        <f t="shared" si="99"/>
        <v>10.220955473679448</v>
      </c>
      <c r="GE10" s="17">
        <f t="shared" si="36"/>
        <v>0.5810309932725638</v>
      </c>
    </row>
    <row r="11" spans="1:187">
      <c r="A11" s="6">
        <v>1987</v>
      </c>
      <c r="B11" s="10">
        <v>19117.718754365746</v>
      </c>
      <c r="C11" s="10">
        <v>17492.531459902919</v>
      </c>
      <c r="D11" s="10">
        <f t="shared" si="100"/>
        <v>15942.392855044402</v>
      </c>
      <c r="E11" s="13">
        <v>2.5911645435244162</v>
      </c>
      <c r="F11" s="13">
        <v>2.5915336599706023</v>
      </c>
      <c r="G11" s="13">
        <f t="shared" si="101"/>
        <v>2.7249678230155174</v>
      </c>
      <c r="H11" s="13">
        <f t="shared" si="102"/>
        <v>1.6507476557655678</v>
      </c>
      <c r="I11" s="14">
        <f t="shared" si="112"/>
        <v>0.99363332384335779</v>
      </c>
      <c r="J11" s="15">
        <f t="shared" si="103"/>
        <v>-623.90068252530671</v>
      </c>
      <c r="K11" s="10">
        <v>10316.298240408707</v>
      </c>
      <c r="L11" s="10">
        <v>8974.4838133487392</v>
      </c>
      <c r="M11" s="10">
        <f t="shared" si="104"/>
        <v>8612.0396054632583</v>
      </c>
      <c r="N11" s="13">
        <f t="shared" si="105"/>
        <v>1.0434192672998643</v>
      </c>
      <c r="O11" s="13">
        <v>76.900000000000006</v>
      </c>
      <c r="P11" s="10">
        <f t="shared" si="106"/>
        <v>24863.670823499288</v>
      </c>
      <c r="Q11" s="14">
        <f t="shared" si="107"/>
        <v>0.39359233661579862</v>
      </c>
      <c r="R11" s="14">
        <f t="shared" si="37"/>
        <v>10.121163013999109</v>
      </c>
      <c r="S11" s="14">
        <f t="shared" si="38"/>
        <v>0.50501227681441285</v>
      </c>
      <c r="T11" s="10">
        <f>'A2'!B10/'A1'!B10*1000</f>
        <v>13987.919145590828</v>
      </c>
      <c r="U11" s="13">
        <f>'A1-1'!B31</f>
        <v>2.7093464474103346</v>
      </c>
      <c r="V11" s="13">
        <f t="shared" si="4"/>
        <v>1.6460092488835945</v>
      </c>
      <c r="W11" s="14">
        <f>V11/$FV$4</f>
        <v>0.99078113806958867</v>
      </c>
      <c r="X11" s="15">
        <f>'A5'!B10</f>
        <v>-143.65139410898374</v>
      </c>
      <c r="Y11" s="10">
        <f>'A4'!B10/'A1'!B10*1000</f>
        <v>5145.9158555973836</v>
      </c>
      <c r="Z11" s="13">
        <f t="shared" si="40"/>
        <v>1.0352781546811396</v>
      </c>
      <c r="AA11" s="13">
        <f>'A3'!B10</f>
        <v>76.3</v>
      </c>
      <c r="AB11" s="10">
        <f>(T11*W11+Y11+X11)*Z11</f>
        <v>19526.620333364815</v>
      </c>
      <c r="AC11" s="14">
        <f t="shared" si="108"/>
        <v>0.23692695253036641</v>
      </c>
      <c r="AD11" s="14">
        <f t="shared" si="41"/>
        <v>9.8795339588889224</v>
      </c>
      <c r="AE11" s="14">
        <f t="shared" si="42"/>
        <v>0.3209469607844172</v>
      </c>
      <c r="AF11" s="10">
        <f>'A2'!C10/'A1'!C10*1000</f>
        <v>13954.758104186683</v>
      </c>
      <c r="AG11" s="13">
        <f>'A1-1'!C31</f>
        <v>2.8145517790461509</v>
      </c>
      <c r="AH11" s="13">
        <f t="shared" si="6"/>
        <v>1.6776625939223151</v>
      </c>
      <c r="AI11" s="14">
        <f t="shared" si="43"/>
        <v>1.0098342127971116</v>
      </c>
      <c r="AJ11" s="15">
        <f>'A5'!C10</f>
        <v>2294.8240020772128</v>
      </c>
      <c r="AK11" s="10">
        <f>'A4'!C10/'A1'!C10*1000</f>
        <v>7387.6966819488543</v>
      </c>
      <c r="AL11" s="13">
        <f t="shared" si="44"/>
        <v>1.0244233378561736</v>
      </c>
      <c r="AM11" s="13">
        <f>'A3'!C10</f>
        <v>75.5</v>
      </c>
      <c r="AN11" s="10">
        <f t="shared" si="7"/>
        <v>24355.165808617177</v>
      </c>
      <c r="AO11" s="14">
        <f t="shared" si="109"/>
        <v>0.37866552758276906</v>
      </c>
      <c r="AP11" s="14">
        <f t="shared" si="45"/>
        <v>10.100499254208319</v>
      </c>
      <c r="AQ11" s="14">
        <f t="shared" si="46"/>
        <v>0.48927128294045552</v>
      </c>
      <c r="AR11" s="10">
        <f>'A2'!D10/'A1'!D10*1000</f>
        <v>14587.138358195169</v>
      </c>
      <c r="AS11" s="16">
        <f>'A1-1'!D31</f>
        <v>2.7253560000000001</v>
      </c>
      <c r="AT11" s="16">
        <f t="shared" si="8"/>
        <v>1.650865227691225</v>
      </c>
      <c r="AU11" s="17">
        <f t="shared" si="47"/>
        <v>0.99370409382620373</v>
      </c>
      <c r="AV11" s="18">
        <f>'A5'!D10</f>
        <v>-623.90068252530671</v>
      </c>
      <c r="AW11" s="10">
        <f>'A4'!D10/'A1'!D10*1000</f>
        <v>7491.8937237012533</v>
      </c>
      <c r="AX11" s="16">
        <f t="shared" si="48"/>
        <v>1.044776119402985</v>
      </c>
      <c r="AY11" s="16">
        <f>'A3'!D10</f>
        <v>77</v>
      </c>
      <c r="AZ11" s="10">
        <f t="shared" si="9"/>
        <v>22319.857464845692</v>
      </c>
      <c r="BA11" s="17">
        <f t="shared" si="10"/>
        <v>0.31892047476779922</v>
      </c>
      <c r="BB11" s="17">
        <f t="shared" si="49"/>
        <v>10.01323203049124</v>
      </c>
      <c r="BC11" s="17">
        <f t="shared" si="11"/>
        <v>0.42279389219280872</v>
      </c>
      <c r="BD11" s="10">
        <f>'A2'!E10/'A1'!E10*1000</f>
        <v>14137.566556602904</v>
      </c>
      <c r="BE11" s="13">
        <f>'A1-1'!E31</f>
        <v>2.05593</v>
      </c>
      <c r="BF11" s="13">
        <f t="shared" si="12"/>
        <v>1.433851456741597</v>
      </c>
      <c r="BG11" s="17">
        <f t="shared" si="50"/>
        <v>0.8630771540905503</v>
      </c>
      <c r="BH11" s="18">
        <f>'A5'!E10</f>
        <v>270.28070216897549</v>
      </c>
      <c r="BI11" s="10">
        <f>'A4'!E10/'A1'!E10*1000</f>
        <v>8387.6686209617383</v>
      </c>
      <c r="BJ11" s="13">
        <f t="shared" si="51"/>
        <v>1.0162822252374493</v>
      </c>
      <c r="BK11" s="13">
        <f>'A3'!E10</f>
        <v>74.900000000000006</v>
      </c>
      <c r="BL11" s="10">
        <f t="shared" si="52"/>
        <v>21199.403343818725</v>
      </c>
      <c r="BM11" s="17">
        <f t="shared" si="53"/>
        <v>0.28603032775770931</v>
      </c>
      <c r="BN11" s="17">
        <f t="shared" si="54"/>
        <v>9.9617283161045549</v>
      </c>
      <c r="BO11" s="17">
        <f t="shared" si="55"/>
        <v>0.38356000344966562</v>
      </c>
      <c r="BP11" s="10">
        <f>'A2'!F10/'A1'!F10*1000</f>
        <v>12435.81487085636</v>
      </c>
      <c r="BQ11" s="16">
        <f>'A1-1'!F31</f>
        <v>2.343439</v>
      </c>
      <c r="BR11" s="16">
        <f t="shared" si="13"/>
        <v>1.5308295136951078</v>
      </c>
      <c r="BS11" s="17">
        <f t="shared" si="56"/>
        <v>0.9214510846752938</v>
      </c>
      <c r="BT11" s="18">
        <f>'A5'!F10</f>
        <v>-574.13075615825255</v>
      </c>
      <c r="BU11" s="10">
        <f>'A4'!F10/'A1'!F10*1000</f>
        <v>7182.3694714549229</v>
      </c>
      <c r="BV11" s="16">
        <f t="shared" si="57"/>
        <v>1.0149253731343282</v>
      </c>
      <c r="BW11" s="16">
        <f>'A3'!F10</f>
        <v>74.8</v>
      </c>
      <c r="BX11" s="10">
        <f t="shared" si="58"/>
        <v>18336.894023090328</v>
      </c>
      <c r="BY11" s="17">
        <f t="shared" si="110"/>
        <v>0.20200336885802972</v>
      </c>
      <c r="BZ11" s="17">
        <f t="shared" si="59"/>
        <v>9.8166703761296343</v>
      </c>
      <c r="CA11" s="17">
        <f t="shared" si="60"/>
        <v>0.27305948623343823</v>
      </c>
      <c r="CB11" s="10">
        <f>'A2'!G10/'A1'!G10*1000</f>
        <v>14424.280234238317</v>
      </c>
      <c r="CC11" s="13">
        <f>'A1-1'!G31</f>
        <v>2.6171882534478725</v>
      </c>
      <c r="CD11" s="13">
        <f t="shared" si="14"/>
        <v>1.6177726210589276</v>
      </c>
      <c r="CE11" s="17">
        <f t="shared" si="61"/>
        <v>0.97378468542489915</v>
      </c>
      <c r="CF11" s="18">
        <f>'A5'!G10</f>
        <v>1214.1783550132197</v>
      </c>
      <c r="CG11" s="10">
        <f>'A4'!G10/'A1'!G10*1000</f>
        <v>6650.067588940231</v>
      </c>
      <c r="CH11" s="13">
        <f t="shared" si="62"/>
        <v>1.033921302578019</v>
      </c>
      <c r="CI11" s="13">
        <f>'A3'!G10</f>
        <v>76.2</v>
      </c>
      <c r="CJ11" s="10">
        <f t="shared" si="63"/>
        <v>22653.618073759611</v>
      </c>
      <c r="CK11" s="17">
        <f t="shared" si="64"/>
        <v>0.32871778399032625</v>
      </c>
      <c r="CL11" s="17">
        <f t="shared" si="65"/>
        <v>10.0280748565102</v>
      </c>
      <c r="CM11" s="17">
        <f t="shared" si="66"/>
        <v>0.43410068417075282</v>
      </c>
      <c r="CN11" s="10">
        <f>'A2'!H10/'A1'!H10*1000</f>
        <v>16240.148103841133</v>
      </c>
      <c r="CO11" s="13">
        <f>'A1-1'!H31</f>
        <v>2.2627648892538028</v>
      </c>
      <c r="CP11" s="13">
        <f t="shared" si="15"/>
        <v>1.5042489452393852</v>
      </c>
      <c r="CQ11" s="17">
        <f t="shared" si="111"/>
        <v>0.9054514626300596</v>
      </c>
      <c r="CR11" s="18">
        <f>'A5'!H10</f>
        <v>1098.5641087688848</v>
      </c>
      <c r="CS11" s="10">
        <f>'A4'!H10/'A1'!H10*1000</f>
        <v>5596.2397806821409</v>
      </c>
      <c r="CT11" s="13">
        <f t="shared" si="67"/>
        <v>1.0176390773405699</v>
      </c>
      <c r="CU11" s="13">
        <f>'A3'!H10</f>
        <v>75</v>
      </c>
      <c r="CV11" s="10">
        <f t="shared" si="16"/>
        <v>21776.936645253838</v>
      </c>
      <c r="CW11" s="17">
        <f t="shared" si="17"/>
        <v>0.30298341385998823</v>
      </c>
      <c r="CX11" s="17">
        <f t="shared" si="68"/>
        <v>9.9886067366983085</v>
      </c>
      <c r="CY11" s="17">
        <f t="shared" si="18"/>
        <v>0.40403512792805385</v>
      </c>
      <c r="CZ11" s="10">
        <f>'A2'!I10/'A1'!I10*1000</f>
        <v>15864.466568487442</v>
      </c>
      <c r="DA11" s="13">
        <f>'A1-1'!I31</f>
        <v>3.0226310000000001</v>
      </c>
      <c r="DB11" s="13">
        <f t="shared" si="19"/>
        <v>1.7385715400868611</v>
      </c>
      <c r="DC11" s="17">
        <f t="shared" si="69"/>
        <v>1.0464970900199819</v>
      </c>
      <c r="DD11" s="18">
        <f>'A5'!I10</f>
        <v>923.95557718053692</v>
      </c>
      <c r="DE11" s="10">
        <f>'A4'!I10/'A1'!I10*1000</f>
        <v>6072.4687089715744</v>
      </c>
      <c r="DF11" s="13">
        <f t="shared" si="70"/>
        <v>1.0352781546811396</v>
      </c>
      <c r="DG11" s="13">
        <f>'A3'!I10</f>
        <v>76.3</v>
      </c>
      <c r="DH11" s="10">
        <f t="shared" si="71"/>
        <v>24431.055413293678</v>
      </c>
      <c r="DI11" s="17">
        <f t="shared" si="72"/>
        <v>0.38089321384631719</v>
      </c>
      <c r="DJ11" s="17">
        <f t="shared" si="73"/>
        <v>10.10361036484518</v>
      </c>
      <c r="DK11" s="17">
        <f t="shared" si="74"/>
        <v>0.49164122790554599</v>
      </c>
      <c r="DL11" s="10">
        <f>'A2'!J10/'A1'!J10*1000</f>
        <v>13897.342801087332</v>
      </c>
      <c r="DM11" s="13">
        <f>'A1-1'!J31</f>
        <v>2.4299409999999999</v>
      </c>
      <c r="DN11" s="13">
        <f t="shared" si="20"/>
        <v>1.5588268024382952</v>
      </c>
      <c r="DO11" s="17">
        <f t="shared" si="75"/>
        <v>0.93830347212247989</v>
      </c>
      <c r="DP11" s="18">
        <f>'A5'!J10</f>
        <v>2726.9623483702467</v>
      </c>
      <c r="DQ11" s="10">
        <f>'A4'!J10/'A1'!J10*1000</f>
        <v>7270.3047621993865</v>
      </c>
      <c r="DR11" s="13">
        <f t="shared" si="76"/>
        <v>1.0434192672998643</v>
      </c>
      <c r="DS11" s="13">
        <f>'A3'!J10</f>
        <v>76.900000000000006</v>
      </c>
      <c r="DT11" s="10">
        <f t="shared" si="77"/>
        <v>24037.450116346932</v>
      </c>
      <c r="DU11" s="17">
        <f t="shared" si="78"/>
        <v>0.36933920566554229</v>
      </c>
      <c r="DV11" s="17">
        <f t="shared" si="79"/>
        <v>10.087368314651904</v>
      </c>
      <c r="DW11" s="17">
        <f t="shared" si="80"/>
        <v>0.47926855153002901</v>
      </c>
      <c r="DX11" s="10">
        <f>'A2'!K10/'A1'!K10*1000</f>
        <v>13100.467533455281</v>
      </c>
      <c r="DY11" s="13">
        <f>'A1-1'!K31</f>
        <v>2.3851581488074478</v>
      </c>
      <c r="DZ11" s="13">
        <f t="shared" si="21"/>
        <v>1.5443957228662115</v>
      </c>
      <c r="EA11" s="17">
        <f t="shared" si="81"/>
        <v>0.92961698299631035</v>
      </c>
      <c r="EB11" s="18">
        <f>'A5'!K10</f>
        <v>477.49820662940721</v>
      </c>
      <c r="EC11" s="10">
        <f>'A4'!K10/'A1'!K10*1000</f>
        <v>7909.8483081029699</v>
      </c>
      <c r="ED11" s="13">
        <f t="shared" si="82"/>
        <v>1.0352781546811396</v>
      </c>
      <c r="EE11" s="13">
        <f>'A3'!K10</f>
        <v>76.3</v>
      </c>
      <c r="EF11" s="10">
        <f t="shared" si="22"/>
        <v>21291.28580911188</v>
      </c>
      <c r="EG11" s="17">
        <f t="shared" si="23"/>
        <v>0.28872747325829567</v>
      </c>
      <c r="EH11" s="17">
        <f t="shared" si="83"/>
        <v>9.9660531510432424</v>
      </c>
      <c r="EI11" s="17">
        <f t="shared" si="24"/>
        <v>0.38685452491937905</v>
      </c>
      <c r="EJ11" s="10">
        <f>'A2'!L10/'A1'!L10*1000</f>
        <v>11822.492912043243</v>
      </c>
      <c r="EK11" s="16">
        <f>'A1-1'!L31</f>
        <v>3.5387683147616817</v>
      </c>
      <c r="EL11" s="16">
        <f t="shared" si="84"/>
        <v>1.8811614270874475</v>
      </c>
      <c r="EM11" s="17">
        <f t="shared" si="85"/>
        <v>1.132326115959827</v>
      </c>
      <c r="EN11" s="18">
        <f>'A5'!L10</f>
        <v>1544.7606165690167</v>
      </c>
      <c r="EO11" s="10">
        <f>'A4'!L10/'A1'!L10*1000</f>
        <v>3125.2806770305042</v>
      </c>
      <c r="EP11" s="16">
        <f t="shared" si="86"/>
        <v>1.0434192672998643</v>
      </c>
      <c r="EQ11" s="16">
        <f>'A3'!L10</f>
        <v>76.900000000000006</v>
      </c>
      <c r="ER11" s="10">
        <f t="shared" si="87"/>
        <v>18840.978693272031</v>
      </c>
      <c r="ES11" s="17">
        <f t="shared" si="88"/>
        <v>0.21680042176423245</v>
      </c>
      <c r="ET11" s="17">
        <f t="shared" si="89"/>
        <v>9.8437894944070266</v>
      </c>
      <c r="EU11" s="17">
        <f t="shared" si="90"/>
        <v>0.29371796653874238</v>
      </c>
      <c r="EV11" s="10">
        <f>'A2'!M10/'A1'!M10*1000</f>
        <v>13530.254214130249</v>
      </c>
      <c r="EW11" s="16">
        <f>'A1-1'!M31</f>
        <v>1.8323229999999999</v>
      </c>
      <c r="EX11" s="16">
        <f t="shared" si="25"/>
        <v>1.3536332590476639</v>
      </c>
      <c r="EY11" s="17">
        <f t="shared" si="91"/>
        <v>0.81479147327861512</v>
      </c>
      <c r="EZ11" s="18">
        <f>'A5'!M10</f>
        <v>-44.392707276029178</v>
      </c>
      <c r="FA11" s="10">
        <f>'A4'!M10/'A1'!M10*1000</f>
        <v>9067.2857034345507</v>
      </c>
      <c r="FB11" s="16">
        <f t="shared" si="92"/>
        <v>1.0488466757123474</v>
      </c>
      <c r="FC11" s="16">
        <f>'A3'!M10</f>
        <v>77.3</v>
      </c>
      <c r="FD11" s="10">
        <f t="shared" si="26"/>
        <v>21026.469243349758</v>
      </c>
      <c r="FE11" s="17">
        <f t="shared" si="27"/>
        <v>0.28095396819890051</v>
      </c>
      <c r="FF11" s="17">
        <f t="shared" si="93"/>
        <v>9.9535373631772348</v>
      </c>
      <c r="FG11" s="17">
        <f t="shared" si="28"/>
        <v>0.37732039646835092</v>
      </c>
      <c r="FH11" s="10">
        <f>'A2'!N10/'A1'!N10*1000</f>
        <v>12386.49888795221</v>
      </c>
      <c r="FI11" s="16">
        <f>'A1-1'!N31</f>
        <v>2.5238573372051221</v>
      </c>
      <c r="FJ11" s="16">
        <f t="shared" si="29"/>
        <v>1.5886652690875829</v>
      </c>
      <c r="FK11" s="17">
        <f t="shared" si="94"/>
        <v>0.95626411843420878</v>
      </c>
      <c r="FL11" s="18">
        <f>'A5'!N10</f>
        <v>-233.98649655004323</v>
      </c>
      <c r="FM11" s="10">
        <f>'A4'!N10/'A1'!N10*1000</f>
        <v>5631.7331471613652</v>
      </c>
      <c r="FN11" s="16">
        <f t="shared" si="95"/>
        <v>1.0203527815468114</v>
      </c>
      <c r="FO11" s="16">
        <f>'A3'!N10</f>
        <v>75.2</v>
      </c>
      <c r="FP11" s="10">
        <f t="shared" si="30"/>
        <v>17593.444151722262</v>
      </c>
      <c r="FQ11" s="17">
        <f t="shared" si="31"/>
        <v>0.18017991789734591</v>
      </c>
      <c r="FR11" s="17">
        <f t="shared" si="32"/>
        <v>9.7752816202546793</v>
      </c>
      <c r="FS11" s="17">
        <f t="shared" si="33"/>
        <v>0.24153085062817994</v>
      </c>
      <c r="FT11" s="10">
        <f>'A2'!O10/'A1'!O10*1000</f>
        <v>21684.337169387454</v>
      </c>
      <c r="FU11" s="16">
        <v>2.66</v>
      </c>
      <c r="FV11" s="16">
        <f t="shared" si="96"/>
        <v>1.6309506430300091</v>
      </c>
      <c r="FW11" s="17">
        <f t="shared" si="97"/>
        <v>0.98171692250975751</v>
      </c>
      <c r="FX11" s="18">
        <f>'A5'!O10</f>
        <v>-824.04283072310068</v>
      </c>
      <c r="FY11" s="10">
        <f>'A4'!O10/'A1'!O10*1000</f>
        <v>7005.2763457178598</v>
      </c>
      <c r="FZ11" s="16">
        <f t="shared" si="98"/>
        <v>1.0162822252374493</v>
      </c>
      <c r="GA11" s="16">
        <f>'A3'!O10</f>
        <v>74.900000000000006</v>
      </c>
      <c r="GB11" s="10">
        <f t="shared" si="34"/>
        <v>27916.372573167882</v>
      </c>
      <c r="GC11" s="17">
        <f t="shared" si="35"/>
        <v>0.48320226123505239</v>
      </c>
      <c r="GD11" s="17">
        <f t="shared" si="99"/>
        <v>10.236968626271219</v>
      </c>
      <c r="GE11" s="17">
        <f t="shared" si="36"/>
        <v>0.59322930274779162</v>
      </c>
    </row>
    <row r="12" spans="1:187">
      <c r="A12" s="6">
        <v>1988</v>
      </c>
      <c r="B12" s="10">
        <v>19663.650862528666</v>
      </c>
      <c r="C12" s="10">
        <v>17986.023830398219</v>
      </c>
      <c r="D12" s="10">
        <f t="shared" si="100"/>
        <v>16388.833956630599</v>
      </c>
      <c r="E12" s="13">
        <v>2.5616412930135555</v>
      </c>
      <c r="F12" s="13">
        <v>2.5628225559594413</v>
      </c>
      <c r="G12" s="13">
        <f t="shared" si="101"/>
        <v>2.7064223156242555</v>
      </c>
      <c r="H12" s="13">
        <f t="shared" si="102"/>
        <v>1.6451207601949029</v>
      </c>
      <c r="I12" s="14">
        <f t="shared" si="112"/>
        <v>0.99024633072586266</v>
      </c>
      <c r="J12" s="15">
        <f t="shared" si="103"/>
        <v>-719.17460024067987</v>
      </c>
      <c r="K12" s="10">
        <v>10649.796688582288</v>
      </c>
      <c r="L12" s="10">
        <v>9265.0706417699676</v>
      </c>
      <c r="M12" s="10">
        <f t="shared" si="104"/>
        <v>8750.2872976402705</v>
      </c>
      <c r="N12" s="13">
        <f t="shared" si="105"/>
        <v>1.044776119402985</v>
      </c>
      <c r="O12" s="13">
        <v>77</v>
      </c>
      <c r="P12" s="10">
        <f t="shared" si="106"/>
        <v>25346.368315641677</v>
      </c>
      <c r="Q12" s="14">
        <f t="shared" si="107"/>
        <v>0.4077615838701294</v>
      </c>
      <c r="R12" s="14">
        <f t="shared" si="37"/>
        <v>10.140390737046003</v>
      </c>
      <c r="S12" s="14">
        <f t="shared" si="38"/>
        <v>0.51965934364811761</v>
      </c>
      <c r="T12" s="10">
        <f>'A2'!B11/'A1'!B11*1000</f>
        <v>14413.18008125193</v>
      </c>
      <c r="U12" s="13">
        <f>'A1-1'!B32</f>
        <v>2.7152363216780437</v>
      </c>
      <c r="V12" s="13">
        <f t="shared" si="4"/>
        <v>1.6477974152419477</v>
      </c>
      <c r="W12" s="14">
        <f t="shared" si="39"/>
        <v>0.99185748773213678</v>
      </c>
      <c r="X12" s="15">
        <f>'A5'!B11</f>
        <v>-267.17496822778702</v>
      </c>
      <c r="Y12" s="10">
        <f>'A4'!B11/'A1'!B11*1000</f>
        <v>5211.3887619087673</v>
      </c>
      <c r="Z12" s="13">
        <f t="shared" si="40"/>
        <v>1.0352781546811396</v>
      </c>
      <c r="AA12" s="13">
        <f>'A3'!B11</f>
        <v>76.3</v>
      </c>
      <c r="AB12" s="10">
        <f t="shared" si="5"/>
        <v>19918.787288205865</v>
      </c>
      <c r="AC12" s="14">
        <f t="shared" si="108"/>
        <v>0.24843873918469117</v>
      </c>
      <c r="AD12" s="14">
        <f t="shared" si="41"/>
        <v>9.8994186501792498</v>
      </c>
      <c r="AE12" s="14">
        <f t="shared" si="42"/>
        <v>0.33609448509536555</v>
      </c>
      <c r="AF12" s="10">
        <f>'A2'!C11/'A1'!C11*1000</f>
        <v>14379.724886488702</v>
      </c>
      <c r="AG12" s="13">
        <f>'A1-1'!C32</f>
        <v>2.8060879999999999</v>
      </c>
      <c r="AH12" s="13">
        <f t="shared" si="6"/>
        <v>1.6751382032536897</v>
      </c>
      <c r="AI12" s="14">
        <f t="shared" si="43"/>
        <v>1.0083147081762904</v>
      </c>
      <c r="AJ12" s="15">
        <f>'A5'!C11</f>
        <v>2563.4149181465136</v>
      </c>
      <c r="AK12" s="10">
        <f>'A4'!C11/'A1'!C11*1000</f>
        <v>7313.3677227208309</v>
      </c>
      <c r="AL12" s="13">
        <f t="shared" si="44"/>
        <v>1.0271370420624153</v>
      </c>
      <c r="AM12" s="13">
        <f>'A3'!C11</f>
        <v>75.7</v>
      </c>
      <c r="AN12" s="10">
        <f t="shared" si="7"/>
        <v>25037.565200523753</v>
      </c>
      <c r="AO12" s="14">
        <f t="shared" si="109"/>
        <v>0.39869688442121926</v>
      </c>
      <c r="AP12" s="14">
        <f t="shared" si="45"/>
        <v>10.128132584085462</v>
      </c>
      <c r="AQ12" s="14">
        <f t="shared" si="46"/>
        <v>0.51032147325998423</v>
      </c>
      <c r="AR12" s="10">
        <f>'A2'!D11/'A1'!D11*1000</f>
        <v>14990.60170245981</v>
      </c>
      <c r="AS12" s="16">
        <f>'A1-1'!D32</f>
        <v>2.7076703421945973</v>
      </c>
      <c r="AT12" s="16">
        <f t="shared" si="8"/>
        <v>1.6455000280141587</v>
      </c>
      <c r="AU12" s="17">
        <f t="shared" si="47"/>
        <v>0.99047462312570811</v>
      </c>
      <c r="AV12" s="18">
        <f>'A5'!D11</f>
        <v>-719.17460024067987</v>
      </c>
      <c r="AW12" s="10">
        <f>'A4'!D11/'A1'!D11*1000</f>
        <v>7612.5425037773111</v>
      </c>
      <c r="AX12" s="16">
        <f t="shared" si="48"/>
        <v>1.044776119402985</v>
      </c>
      <c r="AY12" s="16">
        <f>'A3'!D11</f>
        <v>77</v>
      </c>
      <c r="AZ12" s="10">
        <f t="shared" si="9"/>
        <v>22714.664078575632</v>
      </c>
      <c r="BA12" s="17">
        <f t="shared" si="10"/>
        <v>0.33050974676247197</v>
      </c>
      <c r="BB12" s="17">
        <f t="shared" si="49"/>
        <v>10.030765989555675</v>
      </c>
      <c r="BC12" s="17">
        <f t="shared" si="11"/>
        <v>0.43615070358695396</v>
      </c>
      <c r="BD12" s="10">
        <f>'A2'!E11/'A1'!E11*1000</f>
        <v>13887.513235409811</v>
      </c>
      <c r="BE12" s="13">
        <f>'A1-1'!E32</f>
        <v>2.0443189905923242</v>
      </c>
      <c r="BF12" s="13">
        <f t="shared" si="12"/>
        <v>1.4297968354253425</v>
      </c>
      <c r="BG12" s="17">
        <f t="shared" si="50"/>
        <v>0.86063655886006507</v>
      </c>
      <c r="BH12" s="18">
        <f>'A5'!E11</f>
        <v>220.85903567880246</v>
      </c>
      <c r="BI12" s="10">
        <f>'A4'!E11/'A1'!E11*1000</f>
        <v>8395.0924416509079</v>
      </c>
      <c r="BJ12" s="13">
        <f t="shared" si="51"/>
        <v>1.0176390773405699</v>
      </c>
      <c r="BK12" s="13">
        <f>'A3'!E11</f>
        <v>75</v>
      </c>
      <c r="BL12" s="10">
        <f t="shared" si="52"/>
        <v>20930.854558388484</v>
      </c>
      <c r="BM12" s="17">
        <f t="shared" si="53"/>
        <v>0.27814726600049422</v>
      </c>
      <c r="BN12" s="17">
        <f t="shared" si="54"/>
        <v>9.9489796439609925</v>
      </c>
      <c r="BO12" s="17">
        <f t="shared" si="55"/>
        <v>0.37384847117554598</v>
      </c>
      <c r="BP12" s="10">
        <f>'A2'!F11/'A1'!F11*1000</f>
        <v>13094.483929433523</v>
      </c>
      <c r="BQ12" s="16">
        <f>'A1-1'!F32</f>
        <v>2.3250368753070547</v>
      </c>
      <c r="BR12" s="16">
        <f t="shared" si="13"/>
        <v>1.5248071600392801</v>
      </c>
      <c r="BS12" s="17">
        <f t="shared" si="56"/>
        <v>0.91782605376308868</v>
      </c>
      <c r="BT12" s="18">
        <f>'A5'!F11</f>
        <v>-579.31393432725281</v>
      </c>
      <c r="BU12" s="10">
        <f>'A4'!F11/'A1'!F11*1000</f>
        <v>7331.0901553258263</v>
      </c>
      <c r="BV12" s="16">
        <f t="shared" si="57"/>
        <v>1.0149253731343282</v>
      </c>
      <c r="BW12" s="16">
        <f>'A3'!F11</f>
        <v>74.8</v>
      </c>
      <c r="BX12" s="10">
        <f t="shared" si="58"/>
        <v>19050.387489208973</v>
      </c>
      <c r="BY12" s="17">
        <f t="shared" si="110"/>
        <v>0.22294747049591915</v>
      </c>
      <c r="BZ12" s="17">
        <f t="shared" si="59"/>
        <v>9.85484272098887</v>
      </c>
      <c r="CA12" s="17">
        <f t="shared" si="60"/>
        <v>0.3021379623997964</v>
      </c>
      <c r="CB12" s="10">
        <f>'A2'!G11/'A1'!G11*1000</f>
        <v>14823.338465011255</v>
      </c>
      <c r="CC12" s="13">
        <f>'A1-1'!G32</f>
        <v>2.5953711924647527</v>
      </c>
      <c r="CD12" s="13">
        <f t="shared" si="14"/>
        <v>1.6110155779708502</v>
      </c>
      <c r="CE12" s="17">
        <f t="shared" si="61"/>
        <v>0.96971742344242162</v>
      </c>
      <c r="CF12" s="18">
        <f>'A5'!G11</f>
        <v>1269.9582801888212</v>
      </c>
      <c r="CG12" s="10">
        <f>'A4'!G11/'A1'!G11*1000</f>
        <v>6843.7063480702373</v>
      </c>
      <c r="CH12" s="13">
        <f t="shared" si="62"/>
        <v>1.0366350067842605</v>
      </c>
      <c r="CI12" s="13">
        <f>'A3'!G11</f>
        <v>76.400000000000006</v>
      </c>
      <c r="CJ12" s="10">
        <f t="shared" si="63"/>
        <v>23311.966428063286</v>
      </c>
      <c r="CK12" s="17">
        <f t="shared" si="64"/>
        <v>0.34804313944267812</v>
      </c>
      <c r="CL12" s="17">
        <f t="shared" si="65"/>
        <v>10.056722088319987</v>
      </c>
      <c r="CM12" s="17">
        <f t="shared" si="66"/>
        <v>0.45592323268027868</v>
      </c>
      <c r="CN12" s="10">
        <f>'A2'!H11/'A1'!H11*1000</f>
        <v>16599.833392063905</v>
      </c>
      <c r="CO12" s="13">
        <f>'A1-1'!H32</f>
        <v>2.2490257336213992</v>
      </c>
      <c r="CP12" s="13">
        <f t="shared" si="15"/>
        <v>1.4996752093774837</v>
      </c>
      <c r="CQ12" s="17">
        <f t="shared" si="111"/>
        <v>0.9026983971624396</v>
      </c>
      <c r="CR12" s="18">
        <f>'A5'!H11</f>
        <v>1110.8087732648191</v>
      </c>
      <c r="CS12" s="10">
        <f>'A4'!H11/'A1'!H11*1000</f>
        <v>5656.1045101232257</v>
      </c>
      <c r="CT12" s="13">
        <f t="shared" si="67"/>
        <v>1.0203527815468114</v>
      </c>
      <c r="CU12" s="13">
        <f>'A3'!H11</f>
        <v>75.2</v>
      </c>
      <c r="CV12" s="10">
        <f t="shared" si="16"/>
        <v>22194.260952828889</v>
      </c>
      <c r="CW12" s="17">
        <f t="shared" si="17"/>
        <v>0.31523367700726174</v>
      </c>
      <c r="CX12" s="17">
        <f t="shared" si="68"/>
        <v>10.007589018801104</v>
      </c>
      <c r="CY12" s="17">
        <f t="shared" si="18"/>
        <v>0.41849522567014158</v>
      </c>
      <c r="CZ12" s="10">
        <f>'A2'!I11/'A1'!I11*1000</f>
        <v>16507.415043241628</v>
      </c>
      <c r="DA12" s="13">
        <f>'A1-1'!I32</f>
        <v>2.9629498038368789</v>
      </c>
      <c r="DB12" s="13">
        <f t="shared" si="19"/>
        <v>1.7213221092627837</v>
      </c>
      <c r="DC12" s="17">
        <f t="shared" si="69"/>
        <v>1.0361141527949793</v>
      </c>
      <c r="DD12" s="18">
        <f>'A5'!I11</f>
        <v>820.17912020706524</v>
      </c>
      <c r="DE12" s="10">
        <f>'A4'!I11/'A1'!I11*1000</f>
        <v>6308.326449784593</v>
      </c>
      <c r="DF12" s="13">
        <f t="shared" si="70"/>
        <v>1.0379918588873813</v>
      </c>
      <c r="DG12" s="13">
        <f>'A3'!I11</f>
        <v>76.5</v>
      </c>
      <c r="DH12" s="10">
        <f t="shared" si="71"/>
        <v>25152.693379378041</v>
      </c>
      <c r="DI12" s="17">
        <f t="shared" si="72"/>
        <v>0.40207639158394964</v>
      </c>
      <c r="DJ12" s="17">
        <f t="shared" si="73"/>
        <v>10.132720262413285</v>
      </c>
      <c r="DK12" s="17">
        <f t="shared" si="74"/>
        <v>0.51381622044951258</v>
      </c>
      <c r="DL12" s="10">
        <f>'A2'!J11/'A1'!J11*1000</f>
        <v>14017.25239607358</v>
      </c>
      <c r="DM12" s="13">
        <f>'A1-1'!J32</f>
        <v>2.413572993172953</v>
      </c>
      <c r="DN12" s="13">
        <f t="shared" si="20"/>
        <v>1.5535678270268578</v>
      </c>
      <c r="DO12" s="17">
        <f t="shared" si="75"/>
        <v>0.93513794091616509</v>
      </c>
      <c r="DP12" s="18">
        <f>'A5'!J11</f>
        <v>2683.7909355299571</v>
      </c>
      <c r="DQ12" s="10">
        <f>'A4'!J11/'A1'!J11*1000</f>
        <v>7310.8000764344297</v>
      </c>
      <c r="DR12" s="13">
        <f t="shared" si="76"/>
        <v>1.0461329715061056</v>
      </c>
      <c r="DS12" s="13">
        <f>'A3'!J11</f>
        <v>77.099999999999994</v>
      </c>
      <c r="DT12" s="10">
        <f t="shared" si="77"/>
        <v>24168.449705361811</v>
      </c>
      <c r="DU12" s="17">
        <f t="shared" si="78"/>
        <v>0.37318460697212291</v>
      </c>
      <c r="DV12" s="17">
        <f t="shared" si="79"/>
        <v>10.092803330364502</v>
      </c>
      <c r="DW12" s="17">
        <f t="shared" si="80"/>
        <v>0.48340877334363125</v>
      </c>
      <c r="DX12" s="10">
        <f>'A2'!K11/'A1'!K11*1000</f>
        <v>12731.674327942339</v>
      </c>
      <c r="DY12" s="13">
        <f>'A1-1'!K32</f>
        <v>2.3575828305777287</v>
      </c>
      <c r="DZ12" s="13">
        <f t="shared" si="21"/>
        <v>1.5354422263887784</v>
      </c>
      <c r="EA12" s="17">
        <f t="shared" si="81"/>
        <v>0.9242276114386293</v>
      </c>
      <c r="EB12" s="18">
        <f>'A5'!K11</f>
        <v>477.35851461205027</v>
      </c>
      <c r="EC12" s="10">
        <f>'A4'!K11/'A1'!K11*1000</f>
        <v>7789.887980047406</v>
      </c>
      <c r="ED12" s="13">
        <f t="shared" si="82"/>
        <v>1.0366350067842605</v>
      </c>
      <c r="EE12" s="13">
        <f>'A3'!K11</f>
        <v>76.400000000000006</v>
      </c>
      <c r="EF12" s="10">
        <f t="shared" si="22"/>
        <v>20768.164920717129</v>
      </c>
      <c r="EG12" s="17">
        <f t="shared" si="23"/>
        <v>0.273371625481519</v>
      </c>
      <c r="EH12" s="17">
        <f t="shared" si="83"/>
        <v>9.9411765605699909</v>
      </c>
      <c r="EI12" s="17">
        <f t="shared" si="24"/>
        <v>0.36790433084971402</v>
      </c>
      <c r="EJ12" s="10">
        <f>'A2'!L11/'A1'!L11*1000</f>
        <v>12368.225255310956</v>
      </c>
      <c r="EK12" s="16">
        <f>'A1-1'!L32</f>
        <v>3.4943524009196878</v>
      </c>
      <c r="EL12" s="16">
        <f t="shared" si="84"/>
        <v>1.869318699665653</v>
      </c>
      <c r="EM12" s="17">
        <f t="shared" si="85"/>
        <v>1.1251976317421521</v>
      </c>
      <c r="EN12" s="18">
        <f>'A5'!L11</f>
        <v>1479.2610363573986</v>
      </c>
      <c r="EO12" s="10">
        <f>'A4'!L11/'A1'!L11*1000</f>
        <v>3232.4353031329306</v>
      </c>
      <c r="EP12" s="16">
        <f t="shared" si="86"/>
        <v>1.0434192672998643</v>
      </c>
      <c r="EQ12" s="16">
        <f>'A3'!L11</f>
        <v>76.900000000000006</v>
      </c>
      <c r="ER12" s="10">
        <f t="shared" si="87"/>
        <v>19437.225328658813</v>
      </c>
      <c r="ES12" s="17">
        <f t="shared" si="88"/>
        <v>0.23430282469543712</v>
      </c>
      <c r="ET12" s="17">
        <f t="shared" si="89"/>
        <v>9.8749453378202698</v>
      </c>
      <c r="EU12" s="17">
        <f t="shared" si="90"/>
        <v>0.3174514954449601</v>
      </c>
      <c r="EV12" s="10">
        <f>'A2'!M11/'A1'!M11*1000</f>
        <v>13848.791475603588</v>
      </c>
      <c r="EW12" s="16">
        <f>'A1-1'!M32</f>
        <v>1.8354012399345649</v>
      </c>
      <c r="EX12" s="16">
        <f t="shared" si="25"/>
        <v>1.3547698106817132</v>
      </c>
      <c r="EY12" s="17">
        <f t="shared" si="91"/>
        <v>0.81547559696882044</v>
      </c>
      <c r="EZ12" s="18">
        <f>'A5'!M11</f>
        <v>-159.73987059811051</v>
      </c>
      <c r="FA12" s="10">
        <f>'A4'!M11/'A1'!M11*1000</f>
        <v>9105.3763357840762</v>
      </c>
      <c r="FB12" s="16">
        <f t="shared" si="92"/>
        <v>1.0461329715061056</v>
      </c>
      <c r="FC12" s="16">
        <f>'A3'!M11</f>
        <v>77.099999999999994</v>
      </c>
      <c r="FD12" s="10">
        <f t="shared" si="26"/>
        <v>21172.672615970074</v>
      </c>
      <c r="FE12" s="17">
        <f t="shared" si="27"/>
        <v>0.2852456659387827</v>
      </c>
      <c r="FF12" s="17">
        <f t="shared" si="93"/>
        <v>9.9604666016008743</v>
      </c>
      <c r="FG12" s="17">
        <f t="shared" si="28"/>
        <v>0.38259886953820904</v>
      </c>
      <c r="FH12" s="10">
        <f>'A2'!N11/'A1'!N11*1000</f>
        <v>13309.346990721713</v>
      </c>
      <c r="FI12" s="16">
        <f>'A1-1'!N32</f>
        <v>2.4944259317162389</v>
      </c>
      <c r="FJ12" s="16">
        <f t="shared" si="29"/>
        <v>1.5793751712991562</v>
      </c>
      <c r="FK12" s="17">
        <f t="shared" si="94"/>
        <v>0.95067213669665895</v>
      </c>
      <c r="FL12" s="18">
        <f>'A5'!N11</f>
        <v>-535.55087084121817</v>
      </c>
      <c r="FM12" s="10">
        <f>'A4'!N11/'A1'!N11*1000</f>
        <v>5629.2262317586483</v>
      </c>
      <c r="FN12" s="16">
        <f t="shared" si="95"/>
        <v>1.0217096336499321</v>
      </c>
      <c r="FO12" s="16">
        <f>'A3'!N11</f>
        <v>75.3</v>
      </c>
      <c r="FP12" s="10">
        <f t="shared" si="30"/>
        <v>18131.770731446319</v>
      </c>
      <c r="FQ12" s="17">
        <f t="shared" si="31"/>
        <v>0.19598211810732394</v>
      </c>
      <c r="FR12" s="17">
        <f t="shared" si="32"/>
        <v>9.8054209675646451</v>
      </c>
      <c r="FS12" s="17">
        <f t="shared" si="33"/>
        <v>0.26449004518786096</v>
      </c>
      <c r="FT12" s="10">
        <f>'A2'!O11/'A1'!O11*1000</f>
        <v>22345.862764264883</v>
      </c>
      <c r="FU12" s="16">
        <v>2.64</v>
      </c>
      <c r="FV12" s="16">
        <f t="shared" si="96"/>
        <v>1.6248076809271921</v>
      </c>
      <c r="FW12" s="17">
        <f t="shared" si="97"/>
        <v>0.9780192938436516</v>
      </c>
      <c r="FX12" s="18">
        <f>'A5'!O11</f>
        <v>-975.57253650312384</v>
      </c>
      <c r="FY12" s="10">
        <f>'A4'!O11/'A1'!O11*1000</f>
        <v>7085.0506546039041</v>
      </c>
      <c r="FZ12" s="16">
        <f t="shared" si="98"/>
        <v>1.0162822252374493</v>
      </c>
      <c r="GA12" s="16">
        <f>'A3'!O11</f>
        <v>74.900000000000006</v>
      </c>
      <c r="GB12" s="10">
        <f t="shared" si="34"/>
        <v>28419.481840314205</v>
      </c>
      <c r="GC12" s="17">
        <f t="shared" si="35"/>
        <v>0.49797068186740684</v>
      </c>
      <c r="GD12" s="17">
        <f t="shared" si="99"/>
        <v>10.254830169265116</v>
      </c>
      <c r="GE12" s="17">
        <f t="shared" si="36"/>
        <v>0.60683565714277843</v>
      </c>
    </row>
    <row r="13" spans="1:187">
      <c r="A13" s="6">
        <v>1989</v>
      </c>
      <c r="B13" s="10">
        <v>20173.916524071126</v>
      </c>
      <c r="C13" s="10">
        <v>18280.932783087563</v>
      </c>
      <c r="D13" s="10">
        <f t="shared" si="100"/>
        <v>16794.328530723371</v>
      </c>
      <c r="E13" s="13">
        <v>2.5571392016376664</v>
      </c>
      <c r="F13" s="13">
        <v>2.5590375269725114</v>
      </c>
      <c r="G13" s="13">
        <f t="shared" si="101"/>
        <v>2.6881039032878764</v>
      </c>
      <c r="H13" s="13">
        <f t="shared" si="102"/>
        <v>1.639543809505521</v>
      </c>
      <c r="I13" s="14">
        <f t="shared" si="112"/>
        <v>0.98688940089407018</v>
      </c>
      <c r="J13" s="15">
        <f t="shared" si="103"/>
        <v>-723.2665704729452</v>
      </c>
      <c r="K13" s="10">
        <v>10411.320884137673</v>
      </c>
      <c r="L13" s="10">
        <v>9351.0152904758834</v>
      </c>
      <c r="M13" s="10">
        <f t="shared" si="104"/>
        <v>8529.245172255436</v>
      </c>
      <c r="N13" s="13">
        <f t="shared" si="105"/>
        <v>1.0488466757123474</v>
      </c>
      <c r="O13" s="13">
        <v>77.3</v>
      </c>
      <c r="P13" s="10">
        <f t="shared" si="106"/>
        <v>25571.011406599846</v>
      </c>
      <c r="Q13" s="14">
        <f t="shared" si="107"/>
        <v>0.41435582467638665</v>
      </c>
      <c r="R13" s="14">
        <f t="shared" si="37"/>
        <v>10.149214621926124</v>
      </c>
      <c r="S13" s="14">
        <f t="shared" si="38"/>
        <v>0.52638109802625344</v>
      </c>
      <c r="T13" s="10">
        <f>'A2'!B12/'A1'!B12*1000</f>
        <v>14761.776436615908</v>
      </c>
      <c r="U13" s="13">
        <f>'A1-1'!B33</f>
        <v>2.721139</v>
      </c>
      <c r="V13" s="13">
        <f t="shared" si="4"/>
        <v>1.6495875242011258</v>
      </c>
      <c r="W13" s="14">
        <f t="shared" si="39"/>
        <v>0.99293500670297241</v>
      </c>
      <c r="X13" s="15">
        <f>'A5'!B12</f>
        <v>-446.11449336933663</v>
      </c>
      <c r="Y13" s="10">
        <f>'A4'!B12/'A1'!B12*1000</f>
        <v>5259.6472417007817</v>
      </c>
      <c r="Z13" s="13">
        <f t="shared" si="40"/>
        <v>1.0379918588873813</v>
      </c>
      <c r="AA13" s="13">
        <f>'A3'!B12</f>
        <v>76.5</v>
      </c>
      <c r="AB13" s="10">
        <f t="shared" si="5"/>
        <v>20210.757476293609</v>
      </c>
      <c r="AC13" s="14">
        <f t="shared" si="108"/>
        <v>0.25700931983458675</v>
      </c>
      <c r="AD13" s="14">
        <f t="shared" si="41"/>
        <v>9.9139702899671249</v>
      </c>
      <c r="AE13" s="14">
        <f t="shared" si="42"/>
        <v>0.34717946067948341</v>
      </c>
      <c r="AF13" s="10">
        <f>'A2'!C12/'A1'!C12*1000</f>
        <v>14792.857521388727</v>
      </c>
      <c r="AG13" s="13">
        <f>'A1-1'!C33</f>
        <v>2.7665248844816968</v>
      </c>
      <c r="AH13" s="13">
        <f t="shared" si="6"/>
        <v>1.6632873727897104</v>
      </c>
      <c r="AI13" s="14">
        <f t="shared" si="43"/>
        <v>1.0011813465003856</v>
      </c>
      <c r="AJ13" s="15">
        <f>'A5'!C12</f>
        <v>2687.4757332339082</v>
      </c>
      <c r="AK13" s="10">
        <f>'A4'!C12/'A1'!C12*1000</f>
        <v>7373.559346021324</v>
      </c>
      <c r="AL13" s="13">
        <f t="shared" si="44"/>
        <v>1.0271370420624153</v>
      </c>
      <c r="AM13" s="13">
        <f>'A3'!C12</f>
        <v>75.7</v>
      </c>
      <c r="AN13" s="10">
        <f t="shared" si="7"/>
        <v>25546.303453145752</v>
      </c>
      <c r="AO13" s="14">
        <f t="shared" si="109"/>
        <v>0.41363053998496285</v>
      </c>
      <c r="AP13" s="14">
        <f t="shared" si="45"/>
        <v>10.148247906227299</v>
      </c>
      <c r="AQ13" s="14">
        <f t="shared" si="46"/>
        <v>0.5256446848058558</v>
      </c>
      <c r="AR13" s="10">
        <f>'A2'!D12/'A1'!D12*1000</f>
        <v>15218.462445847741</v>
      </c>
      <c r="AS13" s="16">
        <f>'A1-1'!D33</f>
        <v>2.6900994519615815</v>
      </c>
      <c r="AT13" s="16">
        <f t="shared" si="8"/>
        <v>1.6401522648710336</v>
      </c>
      <c r="AU13" s="17">
        <f t="shared" si="47"/>
        <v>0.98725564798527943</v>
      </c>
      <c r="AV13" s="18">
        <f>'A5'!D12</f>
        <v>-723.2665704729452</v>
      </c>
      <c r="AW13" s="10">
        <f>'A4'!D12/'A1'!D12*1000</f>
        <v>7660.6131834331736</v>
      </c>
      <c r="AX13" s="16">
        <f t="shared" si="48"/>
        <v>1.0488466757123474</v>
      </c>
      <c r="AY13" s="16">
        <f>'A3'!D12</f>
        <v>77.3</v>
      </c>
      <c r="AZ13" s="10">
        <f t="shared" si="9"/>
        <v>23034.623450991578</v>
      </c>
      <c r="BA13" s="17">
        <f t="shared" si="10"/>
        <v>0.33990193034101163</v>
      </c>
      <c r="BB13" s="17">
        <f t="shared" si="49"/>
        <v>10.044753730415984</v>
      </c>
      <c r="BC13" s="17">
        <f t="shared" si="11"/>
        <v>0.44680611893352418</v>
      </c>
      <c r="BD13" s="10">
        <f>'A2'!E12/'A1'!E12*1000</f>
        <v>13873.847094937184</v>
      </c>
      <c r="BE13" s="13">
        <f>'A1-1'!E33</f>
        <v>2.0327735551776662</v>
      </c>
      <c r="BF13" s="13">
        <f t="shared" si="12"/>
        <v>1.4257536796998513</v>
      </c>
      <c r="BG13" s="17">
        <f t="shared" si="50"/>
        <v>0.85820286510420574</v>
      </c>
      <c r="BH13" s="18">
        <f>'A5'!E12</f>
        <v>342.39788463718884</v>
      </c>
      <c r="BI13" s="10">
        <f>'A4'!E12/'A1'!E12*1000</f>
        <v>8313.1493023728544</v>
      </c>
      <c r="BJ13" s="13">
        <f t="shared" si="51"/>
        <v>1.0176390773405699</v>
      </c>
      <c r="BK13" s="13">
        <f>'A3'!E12</f>
        <v>75</v>
      </c>
      <c r="BL13" s="10">
        <f t="shared" si="52"/>
        <v>20924.819383211801</v>
      </c>
      <c r="BM13" s="17">
        <f t="shared" si="53"/>
        <v>0.27797010765454538</v>
      </c>
      <c r="BN13" s="17">
        <f t="shared" si="54"/>
        <v>9.9486912636937479</v>
      </c>
      <c r="BO13" s="17">
        <f t="shared" si="55"/>
        <v>0.37362879227557677</v>
      </c>
      <c r="BP13" s="10">
        <f>'A2'!F12/'A1'!F12*1000</f>
        <v>13658.483954527061</v>
      </c>
      <c r="BQ13" s="16">
        <f>'A1-1'!F33</f>
        <v>2.3067792554180384</v>
      </c>
      <c r="BR13" s="16">
        <f t="shared" si="13"/>
        <v>1.5188084985994905</v>
      </c>
      <c r="BS13" s="17">
        <f t="shared" si="56"/>
        <v>0.91421528388907991</v>
      </c>
      <c r="BT13" s="18">
        <f>'A5'!F12</f>
        <v>-791.0425368222219</v>
      </c>
      <c r="BU13" s="10">
        <f>'A4'!F12/'A1'!F12*1000</f>
        <v>7540.9663294547972</v>
      </c>
      <c r="BV13" s="16">
        <f t="shared" si="57"/>
        <v>1.0176390773405699</v>
      </c>
      <c r="BW13" s="16">
        <f>'A3'!F12</f>
        <v>75</v>
      </c>
      <c r="BX13" s="10">
        <f t="shared" si="58"/>
        <v>19576.036545401945</v>
      </c>
      <c r="BY13" s="17">
        <f t="shared" si="110"/>
        <v>0.23837753087006072</v>
      </c>
      <c r="BZ13" s="17">
        <f t="shared" si="59"/>
        <v>9.882061471968024</v>
      </c>
      <c r="CA13" s="17">
        <f t="shared" si="60"/>
        <v>0.32287233972306612</v>
      </c>
      <c r="CB13" s="10">
        <f>'A2'!G12/'A1'!G12*1000</f>
        <v>15215.218640409606</v>
      </c>
      <c r="CC13" s="13">
        <f>'A1-1'!G33</f>
        <v>2.5737359999999998</v>
      </c>
      <c r="CD13" s="13">
        <f t="shared" si="14"/>
        <v>1.6042867574096595</v>
      </c>
      <c r="CE13" s="17">
        <f t="shared" si="61"/>
        <v>0.96566714942482168</v>
      </c>
      <c r="CF13" s="18">
        <f>'A5'!G12</f>
        <v>1383.0905609300485</v>
      </c>
      <c r="CG13" s="10">
        <f>'A4'!G12/'A1'!G12*1000</f>
        <v>6898.5796564488146</v>
      </c>
      <c r="CH13" s="13">
        <f t="shared" si="62"/>
        <v>1.039348710990502</v>
      </c>
      <c r="CI13" s="13">
        <f>'A3'!G12</f>
        <v>76.599999999999994</v>
      </c>
      <c r="CJ13" s="10">
        <f t="shared" si="63"/>
        <v>23878.524267001059</v>
      </c>
      <c r="CK13" s="17">
        <f t="shared" si="64"/>
        <v>0.36467404852024288</v>
      </c>
      <c r="CL13" s="17">
        <f t="shared" si="65"/>
        <v>10.080734767732695</v>
      </c>
      <c r="CM13" s="17">
        <f t="shared" si="66"/>
        <v>0.4742153268276964</v>
      </c>
      <c r="CN13" s="10">
        <f>'A2'!H12/'A1'!H12*1000</f>
        <v>16960.124462325453</v>
      </c>
      <c r="CO13" s="13">
        <f>'A1-1'!H33</f>
        <v>2.2353700000000001</v>
      </c>
      <c r="CP13" s="13">
        <f t="shared" si="15"/>
        <v>1.4951153801630161</v>
      </c>
      <c r="CQ13" s="17">
        <f t="shared" si="111"/>
        <v>0.89995370251289419</v>
      </c>
      <c r="CR13" s="18">
        <f>'A5'!H12</f>
        <v>1205.6823192513316</v>
      </c>
      <c r="CS13" s="10">
        <f>'A4'!H12/'A1'!H12*1000</f>
        <v>5493.2649493333502</v>
      </c>
      <c r="CT13" s="13">
        <f t="shared" si="67"/>
        <v>1.0230664857530529</v>
      </c>
      <c r="CU13" s="13">
        <f>'A3'!H12</f>
        <v>75.400000000000006</v>
      </c>
      <c r="CV13" s="10">
        <f t="shared" si="16"/>
        <v>22468.8665555558</v>
      </c>
      <c r="CW13" s="17">
        <f t="shared" si="17"/>
        <v>0.32329453239972017</v>
      </c>
      <c r="CX13" s="17">
        <f t="shared" si="68"/>
        <v>10.019885921341722</v>
      </c>
      <c r="CY13" s="17">
        <f t="shared" si="18"/>
        <v>0.4278626142538392</v>
      </c>
      <c r="CZ13" s="10">
        <f>'A2'!I12/'A1'!I12*1000</f>
        <v>17152.557621039879</v>
      </c>
      <c r="DA13" s="13">
        <f>'A1-1'!I33</f>
        <v>2.9044469999999998</v>
      </c>
      <c r="DB13" s="13">
        <f t="shared" si="19"/>
        <v>1.7042438205843669</v>
      </c>
      <c r="DC13" s="17">
        <f t="shared" si="69"/>
        <v>1.025834231035998</v>
      </c>
      <c r="DD13" s="18">
        <f>'A5'!I12</f>
        <v>1003.8779623296115</v>
      </c>
      <c r="DE13" s="10">
        <f>'A4'!I12/'A1'!I12*1000</f>
        <v>6336.1832417116966</v>
      </c>
      <c r="DF13" s="13">
        <f t="shared" si="70"/>
        <v>1.0434192672998643</v>
      </c>
      <c r="DG13" s="13">
        <f>'A3'!I12</f>
        <v>76.900000000000006</v>
      </c>
      <c r="DH13" s="10">
        <f t="shared" si="71"/>
        <v>26018.433607069139</v>
      </c>
      <c r="DI13" s="17">
        <f t="shared" si="72"/>
        <v>0.42748959041730339</v>
      </c>
      <c r="DJ13" s="17">
        <f t="shared" si="73"/>
        <v>10.166560550679838</v>
      </c>
      <c r="DK13" s="17">
        <f t="shared" si="74"/>
        <v>0.53959467392022153</v>
      </c>
      <c r="DL13" s="10">
        <f>'A2'!J12/'A1'!J12*1000</f>
        <v>14370.806782352473</v>
      </c>
      <c r="DM13" s="13">
        <f>'A1-1'!J33</f>
        <v>2.3973152407296503</v>
      </c>
      <c r="DN13" s="13">
        <f t="shared" si="20"/>
        <v>1.5483265936906367</v>
      </c>
      <c r="DO13" s="17">
        <f t="shared" si="75"/>
        <v>0.93198308918415229</v>
      </c>
      <c r="DP13" s="18">
        <f>'A5'!J12</f>
        <v>2782.4318274744692</v>
      </c>
      <c r="DQ13" s="10">
        <f>'A4'!J12/'A1'!J12*1000</f>
        <v>7375.5829010303942</v>
      </c>
      <c r="DR13" s="13">
        <f t="shared" si="76"/>
        <v>1.0434192672998643</v>
      </c>
      <c r="DS13" s="13">
        <f>'A3'!J12</f>
        <v>76.900000000000006</v>
      </c>
      <c r="DT13" s="10">
        <f t="shared" si="77"/>
        <v>24573.946580212934</v>
      </c>
      <c r="DU13" s="17">
        <f t="shared" si="78"/>
        <v>0.3850876841045997</v>
      </c>
      <c r="DV13" s="17">
        <f t="shared" si="79"/>
        <v>10.109442078591547</v>
      </c>
      <c r="DW13" s="17">
        <f t="shared" si="80"/>
        <v>0.4960836416427189</v>
      </c>
      <c r="DX13" s="10">
        <f>'A2'!K12/'A1'!K12*1000</f>
        <v>12581.314027265606</v>
      </c>
      <c r="DY13" s="13">
        <f>'A1-1'!K33</f>
        <v>2.3303263164389878</v>
      </c>
      <c r="DZ13" s="13">
        <f t="shared" si="21"/>
        <v>1.5265406370087198</v>
      </c>
      <c r="EA13" s="17">
        <f t="shared" si="81"/>
        <v>0.91886948428194137</v>
      </c>
      <c r="EB13" s="18">
        <f>'A5'!K12</f>
        <v>613.08296962545103</v>
      </c>
      <c r="EC13" s="10">
        <f>'A4'!K12/'A1'!K12*1000</f>
        <v>8000.0996878067044</v>
      </c>
      <c r="ED13" s="13">
        <f t="shared" si="82"/>
        <v>1.0407055630936228</v>
      </c>
      <c r="EE13" s="13">
        <f>'A3'!K12</f>
        <v>76.7</v>
      </c>
      <c r="EF13" s="10">
        <f t="shared" si="22"/>
        <v>20994.952783118693</v>
      </c>
      <c r="EG13" s="17">
        <f t="shared" si="23"/>
        <v>0.28002882455331574</v>
      </c>
      <c r="EH13" s="17">
        <f t="shared" si="83"/>
        <v>9.9520373441573788</v>
      </c>
      <c r="EI13" s="17">
        <f t="shared" si="24"/>
        <v>0.37617772976870717</v>
      </c>
      <c r="EJ13" s="10">
        <f>'A2'!L12/'A1'!L12*1000</f>
        <v>13011.64579842236</v>
      </c>
      <c r="EK13" s="16">
        <f>'A1-1'!L33</f>
        <v>3.4504939616640322</v>
      </c>
      <c r="EL13" s="16">
        <f t="shared" si="84"/>
        <v>1.8575505273515529</v>
      </c>
      <c r="EM13" s="17">
        <f t="shared" si="85"/>
        <v>1.1181140244256857</v>
      </c>
      <c r="EN13" s="18">
        <f>'A5'!L12</f>
        <v>1498.8691423510018</v>
      </c>
      <c r="EO13" s="10">
        <f>'A4'!L12/'A1'!L12*1000</f>
        <v>3496.4096898162197</v>
      </c>
      <c r="EP13" s="16">
        <f t="shared" si="86"/>
        <v>1.044776119402985</v>
      </c>
      <c r="EQ13" s="16">
        <f>'A3'!L12</f>
        <v>77</v>
      </c>
      <c r="ER13" s="10">
        <f t="shared" si="87"/>
        <v>20418.877218164129</v>
      </c>
      <c r="ES13" s="17">
        <f t="shared" si="88"/>
        <v>0.26311852928579516</v>
      </c>
      <c r="ET13" s="17">
        <f t="shared" si="89"/>
        <v>9.9242151057879635</v>
      </c>
      <c r="EU13" s="17">
        <f t="shared" si="90"/>
        <v>0.35498363497827312</v>
      </c>
      <c r="EV13" s="10">
        <f>'A2'!M12/'A1'!M12*1000</f>
        <v>13897.827158133508</v>
      </c>
      <c r="EW13" s="16">
        <f>'A1-1'!M33</f>
        <v>1.8384846512068769</v>
      </c>
      <c r="EX13" s="16">
        <f t="shared" si="25"/>
        <v>1.3559073165990649</v>
      </c>
      <c r="EY13" s="17">
        <f t="shared" si="91"/>
        <v>0.81616029507007293</v>
      </c>
      <c r="EZ13" s="18">
        <f>'A5'!M12</f>
        <v>-191.93083161129027</v>
      </c>
      <c r="FA13" s="10">
        <f>'A4'!M12/'A1'!M12*1000</f>
        <v>9269.279655811757</v>
      </c>
      <c r="FB13" s="16">
        <f t="shared" si="92"/>
        <v>1.055630936227951</v>
      </c>
      <c r="FC13" s="16">
        <f>'A3'!M12</f>
        <v>77.8</v>
      </c>
      <c r="FD13" s="10">
        <f t="shared" si="26"/>
        <v>21556.198579222961</v>
      </c>
      <c r="FE13" s="17">
        <f t="shared" si="27"/>
        <v>0.29650380232906348</v>
      </c>
      <c r="FF13" s="17">
        <f t="shared" si="93"/>
        <v>9.9784186912591899</v>
      </c>
      <c r="FG13" s="17">
        <f t="shared" si="28"/>
        <v>0.39627419949738907</v>
      </c>
      <c r="FH13" s="10">
        <f>'A2'!N12/'A1'!N12*1000</f>
        <v>13737.312752142965</v>
      </c>
      <c r="FI13" s="16">
        <f>'A1-1'!N33</f>
        <v>2.4653377340688936</v>
      </c>
      <c r="FJ13" s="16">
        <f t="shared" si="29"/>
        <v>1.5701393995658135</v>
      </c>
      <c r="FK13" s="17">
        <f t="shared" si="94"/>
        <v>0.94511285540153944</v>
      </c>
      <c r="FL13" s="18">
        <f>'A5'!N12</f>
        <v>-623.02496211730443</v>
      </c>
      <c r="FM13" s="10">
        <f>'A4'!N12/'A1'!N12*1000</f>
        <v>5667.4353851091146</v>
      </c>
      <c r="FN13" s="16">
        <f t="shared" si="95"/>
        <v>1.0230664857530529</v>
      </c>
      <c r="FO13" s="16">
        <f>'A3'!N12</f>
        <v>75.400000000000006</v>
      </c>
      <c r="FP13" s="10">
        <f t="shared" si="30"/>
        <v>18443.557480325744</v>
      </c>
      <c r="FQ13" s="17">
        <f t="shared" si="31"/>
        <v>0.20513440003837097</v>
      </c>
      <c r="FR13" s="17">
        <f t="shared" si="32"/>
        <v>9.8224704004301024</v>
      </c>
      <c r="FS13" s="17">
        <f t="shared" si="33"/>
        <v>0.27747775996033125</v>
      </c>
      <c r="FT13" s="10">
        <f>'A2'!O12/'A1'!O12*1000</f>
        <v>22733.424304106</v>
      </c>
      <c r="FU13" s="16">
        <v>2.62</v>
      </c>
      <c r="FV13" s="16">
        <f t="shared" si="96"/>
        <v>1.6186414056238645</v>
      </c>
      <c r="FW13" s="17">
        <f t="shared" si="97"/>
        <v>0.97430763227988759</v>
      </c>
      <c r="FX13" s="18">
        <f>'A5'!O12</f>
        <v>-1217.863674182415</v>
      </c>
      <c r="FY13" s="10">
        <f>'A4'!O12/'A1'!O12*1000</f>
        <v>7237.5171785663342</v>
      </c>
      <c r="FZ13" s="16">
        <f t="shared" si="98"/>
        <v>1.0189959294436906</v>
      </c>
      <c r="GA13" s="16">
        <f>'A3'!O12</f>
        <v>75.099999999999994</v>
      </c>
      <c r="GB13" s="10">
        <f t="shared" si="34"/>
        <v>28704.098692144293</v>
      </c>
      <c r="GC13" s="17">
        <f t="shared" si="35"/>
        <v>0.50632541047482216</v>
      </c>
      <c r="GD13" s="17">
        <f t="shared" si="99"/>
        <v>10.264795203124082</v>
      </c>
      <c r="GE13" s="17">
        <f t="shared" si="36"/>
        <v>0.61442670245669506</v>
      </c>
    </row>
    <row r="14" spans="1:187">
      <c r="A14" s="6">
        <v>1990</v>
      </c>
      <c r="B14" s="10">
        <v>20364.724223522524</v>
      </c>
      <c r="C14" s="10">
        <v>18242.731663826889</v>
      </c>
      <c r="D14" s="10">
        <f t="shared" si="100"/>
        <v>16927.682908757688</v>
      </c>
      <c r="E14" s="13">
        <v>2.5528937875751505</v>
      </c>
      <c r="F14" s="13">
        <v>2.5411707809488848</v>
      </c>
      <c r="G14" s="13">
        <f t="shared" si="101"/>
        <v>2.6849721009038316</v>
      </c>
      <c r="H14" s="13">
        <f t="shared" si="102"/>
        <v>1.6385884476902159</v>
      </c>
      <c r="I14" s="14">
        <f t="shared" si="112"/>
        <v>0.98631434065836476</v>
      </c>
      <c r="J14" s="15">
        <f t="shared" si="103"/>
        <v>-681.51697253230964</v>
      </c>
      <c r="K14" s="10">
        <v>10538.608904802057</v>
      </c>
      <c r="L14" s="10">
        <v>9214.1094333680139</v>
      </c>
      <c r="M14" s="10">
        <f t="shared" si="104"/>
        <v>8913.808078115926</v>
      </c>
      <c r="N14" s="13">
        <f t="shared" si="105"/>
        <v>1.0529172320217095</v>
      </c>
      <c r="O14" s="13">
        <v>77.599999999999994</v>
      </c>
      <c r="P14" s="10">
        <f t="shared" si="106"/>
        <v>26247.44454516207</v>
      </c>
      <c r="Q14" s="14">
        <f t="shared" si="107"/>
        <v>0.43421204632106802</v>
      </c>
      <c r="R14" s="14">
        <f t="shared" si="37"/>
        <v>10.175323912620394</v>
      </c>
      <c r="S14" s="14">
        <f t="shared" si="38"/>
        <v>0.54627032385122043</v>
      </c>
      <c r="T14" s="10">
        <f>'A2'!B13/'A1'!B13*1000</f>
        <v>14699.939381051588</v>
      </c>
      <c r="U14" s="13">
        <f>'A1-1'!B34</f>
        <v>2.7151046445205091</v>
      </c>
      <c r="V14" s="13">
        <f t="shared" si="4"/>
        <v>1.6477574592519704</v>
      </c>
      <c r="W14" s="14">
        <f>V14/$FV$4</f>
        <v>0.9918334370524402</v>
      </c>
      <c r="X14" s="15">
        <f>'A5'!B13</f>
        <v>-407.83092095012427</v>
      </c>
      <c r="Y14" s="10">
        <f>'A4'!B13/'A1'!B13*1000</f>
        <v>5348.2812047180532</v>
      </c>
      <c r="Z14" s="13">
        <f t="shared" si="40"/>
        <v>1.044776119402985</v>
      </c>
      <c r="AA14" s="13">
        <f>'A3'!B13</f>
        <v>77</v>
      </c>
      <c r="AB14" s="10">
        <f t="shared" si="5"/>
        <v>20394.38683459282</v>
      </c>
      <c r="AC14" s="14">
        <f t="shared" si="108"/>
        <v>0.2623996312060991</v>
      </c>
      <c r="AD14" s="14">
        <f t="shared" si="41"/>
        <v>9.9230149868031603</v>
      </c>
      <c r="AE14" s="14">
        <f t="shared" si="42"/>
        <v>0.35406942257070206</v>
      </c>
      <c r="AF14" s="10">
        <f>'A2'!C13/'A1'!C13*1000</f>
        <v>15224.203519461196</v>
      </c>
      <c r="AG14" s="13">
        <f>'A1-1'!C34</f>
        <v>2.7275195704683766</v>
      </c>
      <c r="AH14" s="13">
        <f t="shared" si="6"/>
        <v>1.6515203814874271</v>
      </c>
      <c r="AI14" s="14">
        <f t="shared" si="43"/>
        <v>0.9940984500694946</v>
      </c>
      <c r="AJ14" s="15">
        <f>'A5'!C13</f>
        <v>2661.6211808559542</v>
      </c>
      <c r="AK14" s="10">
        <f>'A4'!C13/'A1'!C13*1000</f>
        <v>7323.1702216914409</v>
      </c>
      <c r="AL14" s="13">
        <f t="shared" si="44"/>
        <v>1.0325644504748981</v>
      </c>
      <c r="AM14" s="13">
        <f>'A3'!C13</f>
        <v>76.099999999999994</v>
      </c>
      <c r="AN14" s="10">
        <f t="shared" si="7"/>
        <v>25937.139792893326</v>
      </c>
      <c r="AO14" s="14">
        <f t="shared" si="109"/>
        <v>0.42510326736393039</v>
      </c>
      <c r="AP14" s="14">
        <f t="shared" si="45"/>
        <v>10.163431189373714</v>
      </c>
      <c r="AQ14" s="14">
        <f t="shared" si="46"/>
        <v>0.53721082617674099</v>
      </c>
      <c r="AR14" s="10">
        <f>'A2'!D13/'A1'!D13*1000</f>
        <v>15163.828078659844</v>
      </c>
      <c r="AS14" s="16">
        <f>'A1-1'!D34</f>
        <v>2.6726425845395294</v>
      </c>
      <c r="AT14" s="16">
        <f t="shared" si="8"/>
        <v>1.6348218815943005</v>
      </c>
      <c r="AU14" s="17">
        <f t="shared" si="47"/>
        <v>0.98404713429506119</v>
      </c>
      <c r="AV14" s="18">
        <f>'A5'!D13</f>
        <v>-681.51697253230964</v>
      </c>
      <c r="AW14" s="10">
        <f>'A4'!D13/'A1'!D13*1000</f>
        <v>7793.5146698892167</v>
      </c>
      <c r="AX14" s="16">
        <f t="shared" si="48"/>
        <v>1.0529172320217095</v>
      </c>
      <c r="AY14" s="16">
        <f>'A3'!D13</f>
        <v>77.599999999999994</v>
      </c>
      <c r="AZ14" s="10">
        <f t="shared" si="9"/>
        <v>23199.893281098455</v>
      </c>
      <c r="BA14" s="17">
        <f t="shared" si="10"/>
        <v>0.34475331060419062</v>
      </c>
      <c r="BB14" s="17">
        <f t="shared" si="49"/>
        <v>10.051902957691169</v>
      </c>
      <c r="BC14" s="17">
        <f t="shared" si="11"/>
        <v>0.45225217250178062</v>
      </c>
      <c r="BD14" s="10">
        <f>'A2'!E13/'A1'!E13*1000</f>
        <v>13954.663841360849</v>
      </c>
      <c r="BE14" s="13">
        <f>'A1-1'!E34</f>
        <v>2.0212933234222845</v>
      </c>
      <c r="BF14" s="13">
        <f t="shared" si="12"/>
        <v>1.4217219571429163</v>
      </c>
      <c r="BG14" s="17">
        <f t="shared" si="50"/>
        <v>0.85577605330709694</v>
      </c>
      <c r="BH14" s="18">
        <f>'A5'!E13</f>
        <v>413.78650457568648</v>
      </c>
      <c r="BI14" s="10">
        <f>'A4'!E13/'A1'!E13*1000</f>
        <v>8241.2059449335848</v>
      </c>
      <c r="BJ14" s="13">
        <f t="shared" si="51"/>
        <v>1.0162822252374493</v>
      </c>
      <c r="BK14" s="13">
        <f>'A3'!E13</f>
        <v>74.900000000000006</v>
      </c>
      <c r="BL14" s="10">
        <f t="shared" si="52"/>
        <v>20932.425560482145</v>
      </c>
      <c r="BM14" s="17">
        <f t="shared" si="53"/>
        <v>0.27819338166810076</v>
      </c>
      <c r="BN14" s="17">
        <f t="shared" si="54"/>
        <v>9.9490546979027741</v>
      </c>
      <c r="BO14" s="17">
        <f t="shared" si="55"/>
        <v>0.37390564487722278</v>
      </c>
      <c r="BP14" s="10">
        <f>'A2'!F13/'A1'!F13*1000</f>
        <v>13544.584699380623</v>
      </c>
      <c r="BQ14" s="16">
        <f>'A1-1'!F34</f>
        <v>2.2886650055923328</v>
      </c>
      <c r="BR14" s="16">
        <f t="shared" si="13"/>
        <v>1.5128334361694722</v>
      </c>
      <c r="BS14" s="17">
        <f t="shared" si="56"/>
        <v>0.91061871894968738</v>
      </c>
      <c r="BT14" s="18">
        <f>'A5'!F13</f>
        <v>-619.10550941555437</v>
      </c>
      <c r="BU14" s="10">
        <f>'A4'!F13/'A1'!F13*1000</f>
        <v>7848.2577542733925</v>
      </c>
      <c r="BV14" s="16">
        <f t="shared" si="57"/>
        <v>1.0176390773405699</v>
      </c>
      <c r="BW14" s="16">
        <f>'A3'!F13</f>
        <v>75</v>
      </c>
      <c r="BX14" s="10">
        <f t="shared" si="58"/>
        <v>19908.179727795141</v>
      </c>
      <c r="BY14" s="17">
        <f t="shared" si="110"/>
        <v>0.24812736166839683</v>
      </c>
      <c r="BZ14" s="17">
        <f t="shared" si="59"/>
        <v>9.8988859678558736</v>
      </c>
      <c r="CA14" s="17">
        <f t="shared" si="60"/>
        <v>0.33568870467234846</v>
      </c>
      <c r="CB14" s="10">
        <f>'A2'!G13/'A1'!G13*1000</f>
        <v>15519.657178332285</v>
      </c>
      <c r="CC14" s="13">
        <f>'A1-1'!G34</f>
        <v>2.5514021401991767</v>
      </c>
      <c r="CD14" s="13">
        <f t="shared" si="14"/>
        <v>1.59731090905909</v>
      </c>
      <c r="CE14" s="17">
        <f t="shared" si="61"/>
        <v>0.96146818215142038</v>
      </c>
      <c r="CF14" s="18">
        <f>'A5'!G13</f>
        <v>1440.6401700736594</v>
      </c>
      <c r="CG14" s="10">
        <f>'A4'!G13/'A1'!G13*1000</f>
        <v>7083.7587109454216</v>
      </c>
      <c r="CH14" s="13">
        <f t="shared" si="62"/>
        <v>1.0434192672998643</v>
      </c>
      <c r="CI14" s="13">
        <f>'A3'!G13</f>
        <v>76.900000000000006</v>
      </c>
      <c r="CJ14" s="10">
        <f t="shared" si="63"/>
        <v>24464.066004849912</v>
      </c>
      <c r="CK14" s="17">
        <f t="shared" si="64"/>
        <v>0.38186221667186748</v>
      </c>
      <c r="CL14" s="17">
        <f t="shared" si="65"/>
        <v>10.104960626205177</v>
      </c>
      <c r="CM14" s="17">
        <f t="shared" si="66"/>
        <v>0.49266981399109611</v>
      </c>
      <c r="CN14" s="10">
        <f>'A2'!H13/'A1'!H13*1000</f>
        <v>17525.860935773377</v>
      </c>
      <c r="CO14" s="13">
        <f>'A1-1'!H34</f>
        <v>2.2283820465112441</v>
      </c>
      <c r="CP14" s="13">
        <f t="shared" si="15"/>
        <v>1.4927766231125286</v>
      </c>
      <c r="CQ14" s="17">
        <f t="shared" si="111"/>
        <v>0.89854593619947765</v>
      </c>
      <c r="CR14" s="18">
        <f>'A5'!H13</f>
        <v>1453.8666208321706</v>
      </c>
      <c r="CS14" s="10">
        <f>'A4'!H13/'A1'!H13*1000</f>
        <v>5555.7512015017401</v>
      </c>
      <c r="CT14" s="13">
        <f t="shared" si="67"/>
        <v>1.0217096336499321</v>
      </c>
      <c r="CU14" s="13">
        <f>'A3'!H13</f>
        <v>75.3</v>
      </c>
      <c r="CV14" s="10">
        <f t="shared" si="16"/>
        <v>23251.463955578558</v>
      </c>
      <c r="CW14" s="17">
        <f t="shared" si="17"/>
        <v>0.34626713168193846</v>
      </c>
      <c r="CX14" s="17">
        <f t="shared" si="68"/>
        <v>10.054123374864574</v>
      </c>
      <c r="CY14" s="17">
        <f t="shared" si="18"/>
        <v>0.45394361556335605</v>
      </c>
      <c r="CZ14" s="10">
        <f>'A2'!I13/'A1'!I13*1000</f>
        <v>17488.08830784167</v>
      </c>
      <c r="DA14" s="13">
        <f>'A1-1'!I34</f>
        <v>2.897568855787382</v>
      </c>
      <c r="DB14" s="13">
        <f t="shared" si="19"/>
        <v>1.7022246784098103</v>
      </c>
      <c r="DC14" s="17">
        <f t="shared" si="69"/>
        <v>1.0246188502700708</v>
      </c>
      <c r="DD14" s="18">
        <f>'A5'!I13</f>
        <v>981.78115670811201</v>
      </c>
      <c r="DE14" s="10">
        <f>'A4'!I13/'A1'!I13*1000</f>
        <v>6479.4617352581608</v>
      </c>
      <c r="DF14" s="13">
        <f t="shared" si="70"/>
        <v>1.0461329715061056</v>
      </c>
      <c r="DG14" s="13">
        <f>'A3'!I13</f>
        <v>77.099999999999994</v>
      </c>
      <c r="DH14" s="10">
        <f t="shared" si="71"/>
        <v>26550.716546677191</v>
      </c>
      <c r="DI14" s="17">
        <f t="shared" si="72"/>
        <v>0.44311438379895968</v>
      </c>
      <c r="DJ14" s="17">
        <f t="shared" si="73"/>
        <v>10.186812014881312</v>
      </c>
      <c r="DK14" s="17">
        <f t="shared" si="74"/>
        <v>0.55502159414972196</v>
      </c>
      <c r="DL14" s="10">
        <f>'A2'!J13/'A1'!J13*1000</f>
        <v>14852.091861675894</v>
      </c>
      <c r="DM14" s="13">
        <f>'A1-1'!J34</f>
        <v>2.381167</v>
      </c>
      <c r="DN14" s="13">
        <f t="shared" si="20"/>
        <v>1.5431030425736318</v>
      </c>
      <c r="DO14" s="17">
        <f t="shared" si="75"/>
        <v>0.92883888089736355</v>
      </c>
      <c r="DP14" s="18">
        <f>'A5'!J13</f>
        <v>2703.3222365077327</v>
      </c>
      <c r="DQ14" s="10">
        <f>'A4'!J13/'A1'!J13*1000</f>
        <v>7488.4507461915709</v>
      </c>
      <c r="DR14" s="13">
        <f t="shared" si="76"/>
        <v>1.044776119402985</v>
      </c>
      <c r="DS14" s="13">
        <f>'A3'!J13</f>
        <v>77</v>
      </c>
      <c r="DT14" s="10">
        <f t="shared" si="77"/>
        <v>25061.016950057052</v>
      </c>
      <c r="DU14" s="17">
        <f t="shared" si="78"/>
        <v>0.39938529412521234</v>
      </c>
      <c r="DV14" s="17">
        <f t="shared" si="79"/>
        <v>10.129068808235509</v>
      </c>
      <c r="DW14" s="17">
        <f t="shared" si="80"/>
        <v>0.51103465898996514</v>
      </c>
      <c r="DX14" s="10">
        <f>'A2'!K13/'A1'!K13*1000</f>
        <v>12613.08436642595</v>
      </c>
      <c r="DY14" s="13">
        <f>'A1-1'!K34</f>
        <v>2.3033849206296475</v>
      </c>
      <c r="DZ14" s="13">
        <f t="shared" si="21"/>
        <v>1.5176906537992674</v>
      </c>
      <c r="EA14" s="17">
        <f t="shared" si="81"/>
        <v>0.91354242038961808</v>
      </c>
      <c r="EB14" s="18">
        <f>'A5'!K13</f>
        <v>681.0978665256481</v>
      </c>
      <c r="EC14" s="10">
        <f>'A4'!K13/'A1'!K13*1000</f>
        <v>8330.1220306867453</v>
      </c>
      <c r="ED14" s="13">
        <f t="shared" si="82"/>
        <v>1.0407055630936228</v>
      </c>
      <c r="EE14" s="13">
        <f>'A3'!K13</f>
        <v>76.7</v>
      </c>
      <c r="EF14" s="10">
        <f t="shared" si="22"/>
        <v>21369.647715367613</v>
      </c>
      <c r="EG14" s="17">
        <f t="shared" si="23"/>
        <v>0.29102773220542655</v>
      </c>
      <c r="EH14" s="17">
        <f t="shared" si="83"/>
        <v>9.9697268631687788</v>
      </c>
      <c r="EI14" s="17">
        <f t="shared" si="24"/>
        <v>0.38965304177440596</v>
      </c>
      <c r="EJ14" s="10">
        <f>'A2'!L13/'A1'!L13*1000</f>
        <v>13446.875723141073</v>
      </c>
      <c r="EK14" s="16">
        <f>'A1-1'!L34</f>
        <v>3.4071859999999998</v>
      </c>
      <c r="EL14" s="16">
        <f t="shared" si="84"/>
        <v>1.8458564407883946</v>
      </c>
      <c r="EM14" s="17">
        <f t="shared" si="85"/>
        <v>1.1110750114908625</v>
      </c>
      <c r="EN14" s="18">
        <f>'A5'!L13</f>
        <v>1516.8008819478941</v>
      </c>
      <c r="EO14" s="10">
        <f>'A4'!L13/'A1'!L13*1000</f>
        <v>3711.9815743478266</v>
      </c>
      <c r="EP14" s="16">
        <f t="shared" si="86"/>
        <v>1.044776119402985</v>
      </c>
      <c r="EQ14" s="16">
        <f>'A3'!L13</f>
        <v>77</v>
      </c>
      <c r="ER14" s="10">
        <f t="shared" si="87"/>
        <v>21072.371699150179</v>
      </c>
      <c r="ES14" s="17">
        <f t="shared" si="88"/>
        <v>0.2823014026819976</v>
      </c>
      <c r="ET14" s="17">
        <f t="shared" si="89"/>
        <v>9.9557180633087992</v>
      </c>
      <c r="EU14" s="17">
        <f t="shared" si="90"/>
        <v>0.37898158435281293</v>
      </c>
      <c r="EV14" s="10">
        <f>'A2'!M13/'A1'!M13*1000</f>
        <v>13683.350763826713</v>
      </c>
      <c r="EW14" s="16">
        <f>'A1-1'!M34</f>
        <v>1.8415732425046065</v>
      </c>
      <c r="EX14" s="16">
        <f t="shared" si="25"/>
        <v>1.3570457776009646</v>
      </c>
      <c r="EY14" s="17">
        <f t="shared" si="91"/>
        <v>0.81684556806466579</v>
      </c>
      <c r="EZ14" s="18">
        <f>'A5'!M13</f>
        <v>-213.51229344486512</v>
      </c>
      <c r="FA14" s="10">
        <f>'A4'!M13/'A1'!M13*1000</f>
        <v>9450.2368306729604</v>
      </c>
      <c r="FB14" s="16">
        <f t="shared" si="92"/>
        <v>1.0542740841248304</v>
      </c>
      <c r="FC14" s="16">
        <f>'A3'!M13</f>
        <v>77.7</v>
      </c>
      <c r="FD14" s="10">
        <f t="shared" si="26"/>
        <v>21521.855177413672</v>
      </c>
      <c r="FE14" s="17">
        <f t="shared" si="27"/>
        <v>0.29549567579078206</v>
      </c>
      <c r="FF14" s="17">
        <f t="shared" si="93"/>
        <v>9.9768242176889874</v>
      </c>
      <c r="FG14" s="17">
        <f t="shared" si="28"/>
        <v>0.39505958033055516</v>
      </c>
      <c r="FH14" s="10">
        <f>'A2'!N13/'A1'!N13*1000</f>
        <v>13806.564276420158</v>
      </c>
      <c r="FI14" s="16">
        <f>'A1-1'!N34</f>
        <v>2.436588742020565</v>
      </c>
      <c r="FJ14" s="16">
        <f t="shared" si="29"/>
        <v>1.5609576362030344</v>
      </c>
      <c r="FK14" s="17">
        <f t="shared" si="94"/>
        <v>0.93958608332524041</v>
      </c>
      <c r="FL14" s="18">
        <f>'A5'!N13</f>
        <v>-606.77739407118838</v>
      </c>
      <c r="FM14" s="10">
        <f>'A4'!N13/'A1'!N13*1000</f>
        <v>5775.2875884803061</v>
      </c>
      <c r="FN14" s="16">
        <f t="shared" si="95"/>
        <v>1.0271370420624153</v>
      </c>
      <c r="FO14" s="16">
        <f>'A3'!N13</f>
        <v>75.7</v>
      </c>
      <c r="FP14" s="10">
        <f t="shared" si="30"/>
        <v>18633.258000313665</v>
      </c>
      <c r="FQ14" s="17">
        <f t="shared" si="31"/>
        <v>0.21070292611472161</v>
      </c>
      <c r="FR14" s="17">
        <f t="shared" si="32"/>
        <v>9.8327033275499307</v>
      </c>
      <c r="FS14" s="17">
        <f t="shared" si="33"/>
        <v>0.28527287782545796</v>
      </c>
      <c r="FT14" s="10">
        <f>'A2'!O13/'A1'!O13*1000</f>
        <v>22862.377555255371</v>
      </c>
      <c r="FU14" s="16">
        <v>2.63</v>
      </c>
      <c r="FV14" s="16">
        <f t="shared" si="96"/>
        <v>1.6217274740226855</v>
      </c>
      <c r="FW14" s="17">
        <f t="shared" si="97"/>
        <v>0.97616522716425302</v>
      </c>
      <c r="FX14" s="18">
        <f>'A5'!O13</f>
        <v>-1217.3813758977374</v>
      </c>
      <c r="FY14" s="10">
        <f>'A4'!O13/'A1'!O13*1000</f>
        <v>7353.4584981820572</v>
      </c>
      <c r="FZ14" s="16">
        <f t="shared" si="98"/>
        <v>1.0217096336499321</v>
      </c>
      <c r="GA14" s="16">
        <f>'A3'!O13</f>
        <v>75.3</v>
      </c>
      <c r="GB14" s="10">
        <f t="shared" si="34"/>
        <v>29071.250925135548</v>
      </c>
      <c r="GC14" s="17">
        <f t="shared" si="35"/>
        <v>0.51710290746603949</v>
      </c>
      <c r="GD14" s="17">
        <f t="shared" si="99"/>
        <v>10.277505024107505</v>
      </c>
      <c r="GE14" s="17">
        <f t="shared" si="36"/>
        <v>0.62410863915479431</v>
      </c>
    </row>
    <row r="15" spans="1:187">
      <c r="A15" s="6">
        <v>1991</v>
      </c>
      <c r="B15" s="10">
        <v>19825.591577537529</v>
      </c>
      <c r="C15" s="10">
        <v>17814.049937547748</v>
      </c>
      <c r="D15" s="10">
        <f t="shared" si="100"/>
        <v>16444.145868795003</v>
      </c>
      <c r="E15" s="13">
        <v>2.5489734513274338</v>
      </c>
      <c r="F15" s="13">
        <v>2.5345706020611103</v>
      </c>
      <c r="G15" s="13">
        <f t="shared" si="101"/>
        <v>2.6703878956192102</v>
      </c>
      <c r="H15" s="13">
        <f t="shared" si="102"/>
        <v>1.6341321536580846</v>
      </c>
      <c r="I15" s="14">
        <f t="shared" si="112"/>
        <v>0.98363196686506904</v>
      </c>
      <c r="J15" s="15">
        <f t="shared" si="103"/>
        <v>-507.80670049321759</v>
      </c>
      <c r="K15" s="10">
        <v>10434.198880701724</v>
      </c>
      <c r="L15" s="10">
        <v>9175.3485119777579</v>
      </c>
      <c r="M15" s="10">
        <f t="shared" si="104"/>
        <v>8959.3169892565566</v>
      </c>
      <c r="N15" s="13">
        <f t="shared" si="105"/>
        <v>1.055630936227951</v>
      </c>
      <c r="O15" s="13">
        <v>77.8</v>
      </c>
      <c r="P15" s="10">
        <f t="shared" si="106"/>
        <v>25996.49296357335</v>
      </c>
      <c r="Q15" s="14">
        <f t="shared" si="107"/>
        <v>0.42684553817408344</v>
      </c>
      <c r="R15" s="14">
        <f t="shared" si="37"/>
        <v>10.165716921889272</v>
      </c>
      <c r="S15" s="14">
        <f t="shared" si="38"/>
        <v>0.53895202438506229</v>
      </c>
      <c r="T15" s="10">
        <f>'A2'!B14/'A1'!B14*1000</f>
        <v>14856.981793740255</v>
      </c>
      <c r="U15" s="13">
        <f>'A1-1'!B35</f>
        <v>2.7090836707337775</v>
      </c>
      <c r="V15" s="13">
        <f t="shared" si="4"/>
        <v>1.6459294245907925</v>
      </c>
      <c r="W15" s="14">
        <f t="shared" si="39"/>
        <v>0.99073308949165895</v>
      </c>
      <c r="X15" s="15">
        <f>'A5'!B14</f>
        <v>-300.71558343985288</v>
      </c>
      <c r="Y15" s="10">
        <f>'A4'!B14/'A1'!B14*1000</f>
        <v>5415.1712881007152</v>
      </c>
      <c r="Z15" s="13">
        <f t="shared" si="40"/>
        <v>1.0502035278154682</v>
      </c>
      <c r="AA15" s="13">
        <f>'A3'!B14</f>
        <v>77.400000000000006</v>
      </c>
      <c r="AB15" s="10">
        <f t="shared" si="5"/>
        <v>20829.483858257154</v>
      </c>
      <c r="AC15" s="14">
        <f t="shared" si="108"/>
        <v>0.27517160000287239</v>
      </c>
      <c r="AD15" s="14">
        <f t="shared" si="41"/>
        <v>9.9441247551797591</v>
      </c>
      <c r="AE15" s="14">
        <f t="shared" si="42"/>
        <v>0.37015017157577018</v>
      </c>
      <c r="AF15" s="10">
        <f>'A2'!C14/'A1'!C14*1000</f>
        <v>15627.499723146702</v>
      </c>
      <c r="AG15" s="13">
        <f>'A1-1'!C35</f>
        <v>2.6890641935005579</v>
      </c>
      <c r="AH15" s="13">
        <f t="shared" si="6"/>
        <v>1.6398366362234251</v>
      </c>
      <c r="AI15" s="14">
        <f t="shared" si="43"/>
        <v>0.98706566186527611</v>
      </c>
      <c r="AJ15" s="15">
        <f>'A5'!C14</f>
        <v>2800.2020905069262</v>
      </c>
      <c r="AK15" s="10">
        <f>'A4'!C14/'A1'!C14*1000</f>
        <v>7561.8563708048396</v>
      </c>
      <c r="AL15" s="13">
        <f t="shared" si="44"/>
        <v>1.0352781546811396</v>
      </c>
      <c r="AM15" s="13">
        <f>'A3'!C14</f>
        <v>76.3</v>
      </c>
      <c r="AN15" s="10">
        <f t="shared" si="7"/>
        <v>26697.159650982554</v>
      </c>
      <c r="AO15" s="14">
        <f t="shared" si="109"/>
        <v>0.44741311869477374</v>
      </c>
      <c r="AP15" s="14">
        <f t="shared" si="45"/>
        <v>10.192312458616563</v>
      </c>
      <c r="AQ15" s="14">
        <f t="shared" si="46"/>
        <v>0.55921165694648478</v>
      </c>
      <c r="AR15" s="10">
        <f>'A2'!D14/'A1'!D14*1000</f>
        <v>14775.692041337736</v>
      </c>
      <c r="AS15" s="16">
        <f>'A1-1'!D35</f>
        <v>2.6552989999999999</v>
      </c>
      <c r="AT15" s="16">
        <f t="shared" si="8"/>
        <v>1.629508821700576</v>
      </c>
      <c r="AU15" s="17">
        <f t="shared" si="47"/>
        <v>0.98084904805605211</v>
      </c>
      <c r="AV15" s="18">
        <f>'A5'!D14</f>
        <v>-507.80670049321759</v>
      </c>
      <c r="AW15" s="10">
        <f>'A4'!D14/'A1'!D14*1000</f>
        <v>7878.4060708054785</v>
      </c>
      <c r="AX15" s="16">
        <f t="shared" si="48"/>
        <v>1.055630936227951</v>
      </c>
      <c r="AY15" s="16">
        <f>'A3'!D14</f>
        <v>77.8</v>
      </c>
      <c r="AZ15" s="10">
        <f t="shared" si="9"/>
        <v>23079.5999622616</v>
      </c>
      <c r="BA15" s="17">
        <f t="shared" si="10"/>
        <v>0.3412221843700799</v>
      </c>
      <c r="BB15" s="17">
        <f t="shared" si="49"/>
        <v>10.046704387814181</v>
      </c>
      <c r="BC15" s="17">
        <f t="shared" si="11"/>
        <v>0.44829206759272688</v>
      </c>
      <c r="BD15" s="10">
        <f>'A2'!E14/'A1'!E14*1000</f>
        <v>14148.579055772878</v>
      </c>
      <c r="BE15" s="13">
        <f>'A1-1'!E35</f>
        <v>2.0098779270839229</v>
      </c>
      <c r="BF15" s="13">
        <f t="shared" si="12"/>
        <v>1.4177016354240137</v>
      </c>
      <c r="BG15" s="17">
        <f t="shared" si="50"/>
        <v>0.85335610400805029</v>
      </c>
      <c r="BH15" s="18">
        <f>'A5'!E14</f>
        <v>476.05372887936244</v>
      </c>
      <c r="BI15" s="10">
        <f>'A4'!E14/'A1'!E14*1000</f>
        <v>8292.2309037337691</v>
      </c>
      <c r="BJ15" s="13">
        <f t="shared" si="51"/>
        <v>1.0217096336499321</v>
      </c>
      <c r="BK15" s="13">
        <f>'A3'!E14</f>
        <v>75.3</v>
      </c>
      <c r="BL15" s="10">
        <f t="shared" si="52"/>
        <v>21294.534440260137</v>
      </c>
      <c r="BM15" s="17">
        <f t="shared" si="53"/>
        <v>0.28882283455336577</v>
      </c>
      <c r="BN15" s="17">
        <f t="shared" si="54"/>
        <v>9.9662057197215272</v>
      </c>
      <c r="BO15" s="17">
        <f t="shared" si="55"/>
        <v>0.38697074687775229</v>
      </c>
      <c r="BP15" s="10">
        <f>'A2'!F14/'A1'!F14*1000</f>
        <v>13048.578207449735</v>
      </c>
      <c r="BQ15" s="16">
        <f>'A1-1'!F35</f>
        <v>2.2706930000000001</v>
      </c>
      <c r="BR15" s="16">
        <f t="shared" si="13"/>
        <v>1.5068818799096364</v>
      </c>
      <c r="BS15" s="17">
        <f t="shared" si="56"/>
        <v>0.90703630306204608</v>
      </c>
      <c r="BT15" s="18">
        <f>'A5'!F14</f>
        <v>-368.53839449146858</v>
      </c>
      <c r="BU15" s="10">
        <f>'A4'!F14/'A1'!F14*1000</f>
        <v>7941.3975742159564</v>
      </c>
      <c r="BV15" s="16">
        <f t="shared" si="57"/>
        <v>1.0244233378561736</v>
      </c>
      <c r="BW15" s="16">
        <f>'A3'!F14</f>
        <v>75.5</v>
      </c>
      <c r="BX15" s="10">
        <f t="shared" si="58"/>
        <v>19882.411064457781</v>
      </c>
      <c r="BY15" s="17">
        <f t="shared" si="110"/>
        <v>0.24737094058027367</v>
      </c>
      <c r="BZ15" s="17">
        <f t="shared" si="59"/>
        <v>9.8975907537649697</v>
      </c>
      <c r="CA15" s="17">
        <f t="shared" si="60"/>
        <v>0.33470205184262136</v>
      </c>
      <c r="CB15" s="10">
        <f>'A2'!G14/'A1'!G14*1000</f>
        <v>15537.219141945516</v>
      </c>
      <c r="CC15" s="13">
        <f>'A1-1'!G35</f>
        <v>2.5292620847720744</v>
      </c>
      <c r="CD15" s="13">
        <f t="shared" si="14"/>
        <v>1.590365393477887</v>
      </c>
      <c r="CE15" s="17">
        <f t="shared" si="61"/>
        <v>0.95728747305960216</v>
      </c>
      <c r="CF15" s="18">
        <f>'A5'!G14</f>
        <v>1438.4676521277984</v>
      </c>
      <c r="CG15" s="10">
        <f>'A4'!G14/'A1'!G14*1000</f>
        <v>7296.4568058703762</v>
      </c>
      <c r="CH15" s="13">
        <f t="shared" si="62"/>
        <v>1.044776119402985</v>
      </c>
      <c r="CI15" s="13">
        <f>'A3'!G14</f>
        <v>77</v>
      </c>
      <c r="CJ15" s="10">
        <f t="shared" si="63"/>
        <v>24665.607158410643</v>
      </c>
      <c r="CK15" s="17">
        <f t="shared" si="64"/>
        <v>0.38777831626470033</v>
      </c>
      <c r="CL15" s="17">
        <f t="shared" si="65"/>
        <v>10.113165129558283</v>
      </c>
      <c r="CM15" s="17">
        <f t="shared" si="66"/>
        <v>0.49891974325506627</v>
      </c>
      <c r="CN15" s="10">
        <f>'A2'!H14/'A1'!H14*1000</f>
        <v>18199.404636299041</v>
      </c>
      <c r="CO15" s="13">
        <f>'A1-1'!H35</f>
        <v>2.2214159379492613</v>
      </c>
      <c r="CP15" s="13">
        <f t="shared" si="15"/>
        <v>1.4904415244984492</v>
      </c>
      <c r="CQ15" s="17">
        <f t="shared" si="111"/>
        <v>0.89714037200600094</v>
      </c>
      <c r="CR15" s="18">
        <f>'A5'!H14</f>
        <v>1428.7625978986525</v>
      </c>
      <c r="CS15" s="10">
        <f>'A4'!H14/'A1'!H14*1000</f>
        <v>5698.3363564400579</v>
      </c>
      <c r="CT15" s="13">
        <f t="shared" si="67"/>
        <v>1.0244233378561736</v>
      </c>
      <c r="CU15" s="13">
        <f>'A3'!H14</f>
        <v>75.5</v>
      </c>
      <c r="CV15" s="10">
        <f t="shared" si="16"/>
        <v>24027.357256481686</v>
      </c>
      <c r="CW15" s="17">
        <f t="shared" si="17"/>
        <v>0.36904293682374811</v>
      </c>
      <c r="CX15" s="17">
        <f t="shared" si="68"/>
        <v>10.086948345840408</v>
      </c>
      <c r="CY15" s="17">
        <f t="shared" si="18"/>
        <v>0.47894863266937926</v>
      </c>
      <c r="CZ15" s="10">
        <f>'A2'!I14/'A1'!I14*1000</f>
        <v>17944.628388207933</v>
      </c>
      <c r="DA15" s="13">
        <f>'A1-1'!I35</f>
        <v>2.8907069999999999</v>
      </c>
      <c r="DB15" s="13">
        <f t="shared" si="19"/>
        <v>1.7002079284605163</v>
      </c>
      <c r="DC15" s="17">
        <f t="shared" si="69"/>
        <v>1.0234049094545385</v>
      </c>
      <c r="DD15" s="18">
        <f>'A5'!I14</f>
        <v>1029.8754295399192</v>
      </c>
      <c r="DE15" s="10">
        <f>'A4'!I14/'A1'!I14*1000</f>
        <v>6598.043933942572</v>
      </c>
      <c r="DF15" s="13">
        <f t="shared" si="70"/>
        <v>1.0461329715061056</v>
      </c>
      <c r="DG15" s="13">
        <f>'A3'!I14</f>
        <v>77.099999999999994</v>
      </c>
      <c r="DH15" s="10">
        <f t="shared" si="71"/>
        <v>27191.653268621943</v>
      </c>
      <c r="DI15" s="17">
        <f t="shared" si="72"/>
        <v>0.46192863296215292</v>
      </c>
      <c r="DJ15" s="17">
        <f t="shared" si="73"/>
        <v>10.210665340067159</v>
      </c>
      <c r="DK15" s="17">
        <f t="shared" si="74"/>
        <v>0.57319229732404442</v>
      </c>
      <c r="DL15" s="10">
        <f>'A2'!J14/'A1'!J14*1000</f>
        <v>15136.519657691815</v>
      </c>
      <c r="DM15" s="13">
        <f>'A1-1'!J35</f>
        <v>2.3738116361975403</v>
      </c>
      <c r="DN15" s="13">
        <f t="shared" si="20"/>
        <v>1.5407178963708899</v>
      </c>
      <c r="DO15" s="17">
        <f t="shared" si="75"/>
        <v>0.92740319159560669</v>
      </c>
      <c r="DP15" s="18">
        <f>'A5'!J14</f>
        <v>2533.7648467153822</v>
      </c>
      <c r="DQ15" s="10">
        <f>'A4'!J14/'A1'!J14*1000</f>
        <v>7621.9008944848547</v>
      </c>
      <c r="DR15" s="13">
        <f t="shared" si="76"/>
        <v>1.0474898236092265</v>
      </c>
      <c r="DS15" s="13">
        <f>'A3'!J14</f>
        <v>77.2</v>
      </c>
      <c r="DT15" s="10">
        <f t="shared" si="77"/>
        <v>25342.258993806779</v>
      </c>
      <c r="DU15" s="17">
        <f t="shared" si="78"/>
        <v>0.40764095760197155</v>
      </c>
      <c r="DV15" s="17">
        <f t="shared" si="79"/>
        <v>10.140228597250076</v>
      </c>
      <c r="DW15" s="17">
        <f t="shared" si="80"/>
        <v>0.51953583071725429</v>
      </c>
      <c r="DX15" s="10">
        <f>'A2'!K14/'A1'!K14*1000</f>
        <v>12845.76646399056</v>
      </c>
      <c r="DY15" s="13">
        <f>'A1-1'!K35</f>
        <v>2.2767550000000001</v>
      </c>
      <c r="DZ15" s="13">
        <f t="shared" si="21"/>
        <v>1.5088919775782492</v>
      </c>
      <c r="EA15" s="17">
        <f t="shared" si="81"/>
        <v>0.90824623967515439</v>
      </c>
      <c r="EB15" s="18">
        <f>'A5'!K14</f>
        <v>779.95779397940828</v>
      </c>
      <c r="EC15" s="10">
        <f>'A4'!K14/'A1'!K14*1000</f>
        <v>8774.0348241419942</v>
      </c>
      <c r="ED15" s="13">
        <f t="shared" si="82"/>
        <v>1.0461329715061056</v>
      </c>
      <c r="EE15" s="13">
        <f>'A3'!K14</f>
        <v>77.099999999999994</v>
      </c>
      <c r="EF15" s="10">
        <f t="shared" si="22"/>
        <v>22200.10464639081</v>
      </c>
      <c r="EG15" s="17">
        <f t="shared" si="23"/>
        <v>0.315405214544343</v>
      </c>
      <c r="EH15" s="17">
        <f t="shared" si="83"/>
        <v>10.007852281650649</v>
      </c>
      <c r="EI15" s="17">
        <f t="shared" si="24"/>
        <v>0.41869577092153276</v>
      </c>
      <c r="EJ15" s="10">
        <f>'A2'!L14/'A1'!L14*1000</f>
        <v>13798.961126419556</v>
      </c>
      <c r="EK15" s="16">
        <f>'A1-1'!L35</f>
        <v>3.3462934316212429</v>
      </c>
      <c r="EL15" s="16">
        <f t="shared" si="84"/>
        <v>1.8292876842151546</v>
      </c>
      <c r="EM15" s="17">
        <f t="shared" si="85"/>
        <v>1.1011017920176629</v>
      </c>
      <c r="EN15" s="18">
        <f>'A5'!L14</f>
        <v>1501.5502999868227</v>
      </c>
      <c r="EO15" s="10">
        <f>'A4'!L14/'A1'!L14*1000</f>
        <v>3927.8369073394024</v>
      </c>
      <c r="EP15" s="16">
        <f t="shared" si="86"/>
        <v>1.0474898236092265</v>
      </c>
      <c r="EQ15" s="16">
        <f>'A3'!L14</f>
        <v>77.2</v>
      </c>
      <c r="ER15" s="10">
        <f t="shared" si="87"/>
        <v>21602.851940844019</v>
      </c>
      <c r="ES15" s="17">
        <f t="shared" si="88"/>
        <v>0.29787327912729694</v>
      </c>
      <c r="ET15" s="17">
        <f t="shared" si="89"/>
        <v>9.9805806192548303</v>
      </c>
      <c r="EU15" s="17">
        <f t="shared" si="90"/>
        <v>0.3979210873667729</v>
      </c>
      <c r="EV15" s="10">
        <f>'A2'!M14/'A1'!M14*1000</f>
        <v>13604.357020506513</v>
      </c>
      <c r="EW15" s="16">
        <f>'A1-1'!M35</f>
        <v>1.844667022530019</v>
      </c>
      <c r="EX15" s="16">
        <f t="shared" si="25"/>
        <v>1.3581851944893299</v>
      </c>
      <c r="EY15" s="17">
        <f t="shared" si="91"/>
        <v>0.81753141643529681</v>
      </c>
      <c r="EZ15" s="18">
        <f>'A5'!M14</f>
        <v>-104.15955750344348</v>
      </c>
      <c r="FA15" s="10">
        <f>'A4'!M14/'A1'!M14*1000</f>
        <v>9779.007156222111</v>
      </c>
      <c r="FB15" s="16">
        <f t="shared" si="92"/>
        <v>1.0569877883310719</v>
      </c>
      <c r="FC15" s="16">
        <f>'A3'!M14</f>
        <v>77.900000000000006</v>
      </c>
      <c r="FD15" s="10">
        <f t="shared" si="26"/>
        <v>21982.002600511238</v>
      </c>
      <c r="FE15" s="17">
        <f t="shared" si="27"/>
        <v>0.30900298154116962</v>
      </c>
      <c r="FF15" s="17">
        <f t="shared" si="93"/>
        <v>9.9979793339306866</v>
      </c>
      <c r="FG15" s="17">
        <f t="shared" si="28"/>
        <v>0.41117487389450164</v>
      </c>
      <c r="FH15" s="10">
        <f>'A2'!N14/'A1'!N14*1000</f>
        <v>13458.695682361136</v>
      </c>
      <c r="FI15" s="16">
        <f>'A1-1'!N35</f>
        <v>2.408175</v>
      </c>
      <c r="FJ15" s="16">
        <f t="shared" si="29"/>
        <v>1.5518295653840339</v>
      </c>
      <c r="FK15" s="17">
        <f t="shared" si="94"/>
        <v>0.93409163036237697</v>
      </c>
      <c r="FL15" s="18">
        <f>'A5'!N14</f>
        <v>-507.4013683216175</v>
      </c>
      <c r="FM15" s="10">
        <f>'A4'!N14/'A1'!N14*1000</f>
        <v>5928.563513895323</v>
      </c>
      <c r="FN15" s="16">
        <f t="shared" si="95"/>
        <v>1.0298507462686568</v>
      </c>
      <c r="FO15" s="16">
        <f>'A3'!N14</f>
        <v>75.900000000000006</v>
      </c>
      <c r="FP15" s="10">
        <f t="shared" si="30"/>
        <v>18529.916157108117</v>
      </c>
      <c r="FQ15" s="17">
        <f t="shared" si="31"/>
        <v>0.20766939859089154</v>
      </c>
      <c r="FR15" s="17">
        <f t="shared" si="32"/>
        <v>9.8271417945583277</v>
      </c>
      <c r="FS15" s="17">
        <f t="shared" si="33"/>
        <v>0.2810362791794721</v>
      </c>
      <c r="FT15" s="10">
        <f>'A2'!O14/'A1'!O14*1000</f>
        <v>22550.460924125106</v>
      </c>
      <c r="FU15" s="16">
        <v>2.63</v>
      </c>
      <c r="FV15" s="16">
        <f t="shared" si="96"/>
        <v>1.6217274740226855</v>
      </c>
      <c r="FW15" s="17">
        <f t="shared" si="97"/>
        <v>0.97616522716425302</v>
      </c>
      <c r="FX15" s="18">
        <f>'A5'!O14</f>
        <v>-1039.9154775114341</v>
      </c>
      <c r="FY15" s="10">
        <f>'A4'!O14/'A1'!O14*1000</f>
        <v>7385.4974822209906</v>
      </c>
      <c r="FZ15" s="16">
        <f t="shared" si="98"/>
        <v>1.0244233378561736</v>
      </c>
      <c r="GA15" s="16">
        <f>'A3'!O14</f>
        <v>75.5</v>
      </c>
      <c r="GB15" s="10">
        <f t="shared" si="34"/>
        <v>29051.168454005285</v>
      </c>
      <c r="GC15" s="17">
        <f t="shared" si="35"/>
        <v>0.51651340057289263</v>
      </c>
      <c r="GD15" s="17">
        <f t="shared" si="99"/>
        <v>10.276813983640023</v>
      </c>
      <c r="GE15" s="17">
        <f t="shared" si="36"/>
        <v>0.62358222654279072</v>
      </c>
    </row>
    <row r="16" spans="1:187">
      <c r="A16" s="6">
        <v>1992</v>
      </c>
      <c r="B16" s="10">
        <v>19769.648478807841</v>
      </c>
      <c r="C16" s="10">
        <v>17885.138991339969</v>
      </c>
      <c r="D16" s="10">
        <f t="shared" si="100"/>
        <v>16371.382299289087</v>
      </c>
      <c r="E16" s="13">
        <v>2.5362928709055876</v>
      </c>
      <c r="F16" s="13">
        <v>2.5203219330194546</v>
      </c>
      <c r="G16" s="13">
        <f t="shared" si="101"/>
        <v>2.6400962821597145</v>
      </c>
      <c r="H16" s="13">
        <f t="shared" si="102"/>
        <v>1.6248373094435375</v>
      </c>
      <c r="I16" s="14">
        <f t="shared" si="112"/>
        <v>0.9780371281147312</v>
      </c>
      <c r="J16" s="15">
        <f t="shared" si="103"/>
        <v>-402.78480205092927</v>
      </c>
      <c r="K16" s="10">
        <v>9604.7712701698238</v>
      </c>
      <c r="L16" s="10">
        <v>9103.6913147426822</v>
      </c>
      <c r="M16" s="10">
        <f t="shared" si="104"/>
        <v>8281.0045841976244</v>
      </c>
      <c r="N16" s="13">
        <f t="shared" si="105"/>
        <v>1.0583446404341927</v>
      </c>
      <c r="O16" s="13">
        <v>78</v>
      </c>
      <c r="P16" s="10">
        <f t="shared" si="106"/>
        <v>25283.895274547023</v>
      </c>
      <c r="Q16" s="14">
        <f t="shared" si="107"/>
        <v>0.40592773144617894</v>
      </c>
      <c r="R16" s="14">
        <f t="shared" si="37"/>
        <v>10.13792292161822</v>
      </c>
      <c r="S16" s="14">
        <f t="shared" si="38"/>
        <v>0.51777944047831259</v>
      </c>
      <c r="T16" s="10">
        <f>'A2'!B15/'A1'!B15*1000</f>
        <v>14974.538543247645</v>
      </c>
      <c r="U16" s="13">
        <f>'A1-1'!B36</f>
        <v>2.7030760489647716</v>
      </c>
      <c r="V16" s="13">
        <f t="shared" si="4"/>
        <v>1.6441034179651752</v>
      </c>
      <c r="W16" s="14">
        <f t="shared" si="39"/>
        <v>0.98963396266483294</v>
      </c>
      <c r="X16" s="15">
        <f>'A5'!B15</f>
        <v>-280.43131411752177</v>
      </c>
      <c r="Y16" s="10">
        <f>'A4'!B15/'A1'!B15*1000</f>
        <v>5490.9089108635635</v>
      </c>
      <c r="Z16" s="13">
        <f t="shared" si="40"/>
        <v>1.0515603799185889</v>
      </c>
      <c r="AA16" s="13">
        <f>'A3'!B15</f>
        <v>77.5</v>
      </c>
      <c r="AB16" s="10">
        <f t="shared" si="5"/>
        <v>21062.533071428152</v>
      </c>
      <c r="AC16" s="14">
        <f t="shared" si="108"/>
        <v>0.28201259664694245</v>
      </c>
      <c r="AD16" s="14">
        <f t="shared" si="41"/>
        <v>9.9552510572503117</v>
      </c>
      <c r="AE16" s="14">
        <f t="shared" si="42"/>
        <v>0.37862583401598271</v>
      </c>
      <c r="AF16" s="10">
        <f>'A2'!C15/'A1'!C15*1000</f>
        <v>15859.926866159873</v>
      </c>
      <c r="AG16" s="13">
        <f>'A1-1'!C36</f>
        <v>2.651151</v>
      </c>
      <c r="AH16" s="13">
        <f t="shared" si="6"/>
        <v>1.6282355480703645</v>
      </c>
      <c r="AI16" s="14">
        <f t="shared" si="43"/>
        <v>0.98008262739512908</v>
      </c>
      <c r="AJ16" s="15">
        <f>'A5'!C15</f>
        <v>3019.4261090736591</v>
      </c>
      <c r="AK16" s="10">
        <f>'A4'!C15/'A1'!C15*1000</f>
        <v>7644.4058929764833</v>
      </c>
      <c r="AL16" s="13">
        <f t="shared" si="44"/>
        <v>1.0379918588873813</v>
      </c>
      <c r="AM16" s="13">
        <f>'A3'!C15</f>
        <v>76.5</v>
      </c>
      <c r="AN16" s="10">
        <f t="shared" si="7"/>
        <v>27203.556524325631</v>
      </c>
      <c r="AO16" s="14">
        <f t="shared" si="109"/>
        <v>0.4622780447074854</v>
      </c>
      <c r="AP16" s="14">
        <f t="shared" si="45"/>
        <v>10.211102998307251</v>
      </c>
      <c r="AQ16" s="14">
        <f t="shared" si="46"/>
        <v>0.57352569142782406</v>
      </c>
      <c r="AR16" s="10">
        <f>'A2'!D15/'A1'!D15*1000</f>
        <v>14810.806991182531</v>
      </c>
      <c r="AS16" s="16">
        <f>'A1-1'!D36</f>
        <v>2.6234716982169584</v>
      </c>
      <c r="AT16" s="16">
        <f t="shared" si="8"/>
        <v>1.619713461763209</v>
      </c>
      <c r="AU16" s="17">
        <f t="shared" si="47"/>
        <v>0.97495293424434171</v>
      </c>
      <c r="AV16" s="18">
        <f>'A5'!D15</f>
        <v>-402.78480205092927</v>
      </c>
      <c r="AW16" s="10">
        <f>'A4'!D15/'A1'!D15*1000</f>
        <v>7848.9854042272573</v>
      </c>
      <c r="AX16" s="16">
        <f t="shared" si="48"/>
        <v>1.0583446404341927</v>
      </c>
      <c r="AY16" s="16">
        <f>'A3'!D15</f>
        <v>78</v>
      </c>
      <c r="AZ16" s="10">
        <f t="shared" si="9"/>
        <v>23162.973490732631</v>
      </c>
      <c r="BA16" s="17">
        <f t="shared" si="10"/>
        <v>0.3436695559819124</v>
      </c>
      <c r="BB16" s="17">
        <f t="shared" si="49"/>
        <v>10.050310312510209</v>
      </c>
      <c r="BC16" s="17">
        <f t="shared" si="11"/>
        <v>0.4510389461436205</v>
      </c>
      <c r="BD16" s="10">
        <f>'A2'!E15/'A1'!E15*1000</f>
        <v>14471.900334620559</v>
      </c>
      <c r="BE16" s="13">
        <f>'A1-1'!E36</f>
        <v>1.9985269999999999</v>
      </c>
      <c r="BF16" s="13">
        <f t="shared" si="12"/>
        <v>1.413692682304043</v>
      </c>
      <c r="BG16" s="17">
        <f t="shared" si="50"/>
        <v>0.85094299780140759</v>
      </c>
      <c r="BH16" s="18">
        <f>'A5'!E15</f>
        <v>401.36598647455429</v>
      </c>
      <c r="BI16" s="10">
        <f>'A4'!E15/'A1'!E15*1000</f>
        <v>8335.5314613598821</v>
      </c>
      <c r="BJ16" s="13">
        <f t="shared" si="51"/>
        <v>1.0217096336499321</v>
      </c>
      <c r="BK16" s="13">
        <f>'A3'!E15</f>
        <v>75.3</v>
      </c>
      <c r="BL16" s="10">
        <f t="shared" si="52"/>
        <v>21508.683522323081</v>
      </c>
      <c r="BM16" s="17">
        <f t="shared" si="53"/>
        <v>0.2951090310686415</v>
      </c>
      <c r="BN16" s="17">
        <f t="shared" si="54"/>
        <v>9.976212017335472</v>
      </c>
      <c r="BO16" s="17">
        <f t="shared" si="55"/>
        <v>0.39459322560557353</v>
      </c>
      <c r="BP16" s="10">
        <f>'A2'!F15/'A1'!F15*1000</f>
        <v>12405.057431634694</v>
      </c>
      <c r="BQ16" s="16">
        <f>'A1-1'!F36</f>
        <v>2.2544684351073925</v>
      </c>
      <c r="BR16" s="16">
        <f t="shared" si="13"/>
        <v>1.501488739587278</v>
      </c>
      <c r="BS16" s="17">
        <f t="shared" si="56"/>
        <v>0.90379001406945414</v>
      </c>
      <c r="BT16" s="18">
        <f>'A5'!F15</f>
        <v>-246.24313880815603</v>
      </c>
      <c r="BU16" s="10">
        <f>'A4'!F15/'A1'!F15*1000</f>
        <v>7646.2719328774692</v>
      </c>
      <c r="BV16" s="16">
        <f t="shared" si="57"/>
        <v>1.0271370420624153</v>
      </c>
      <c r="BW16" s="16">
        <f>'A3'!F15</f>
        <v>75.7</v>
      </c>
      <c r="BX16" s="10">
        <f t="shared" si="58"/>
        <v>19116.659483483429</v>
      </c>
      <c r="BY16" s="17">
        <f t="shared" si="110"/>
        <v>0.22489283853324749</v>
      </c>
      <c r="BZ16" s="17">
        <f t="shared" si="59"/>
        <v>9.858315458134328</v>
      </c>
      <c r="CA16" s="17">
        <f t="shared" si="60"/>
        <v>0.30478338291793872</v>
      </c>
      <c r="CB16" s="10">
        <f>'A2'!G15/'A1'!G15*1000</f>
        <v>15616.143406833629</v>
      </c>
      <c r="CC16" s="13">
        <f>'A1-1'!G36</f>
        <v>2.5073141519612356</v>
      </c>
      <c r="CD16" s="13">
        <f t="shared" si="14"/>
        <v>1.5834500787714261</v>
      </c>
      <c r="CE16" s="17">
        <f t="shared" si="61"/>
        <v>0.95312494275813286</v>
      </c>
      <c r="CF16" s="18">
        <f>'A5'!G15</f>
        <v>1414.6591165972309</v>
      </c>
      <c r="CG16" s="10">
        <f>'A4'!G15/'A1'!G15*1000</f>
        <v>7498.9949775150326</v>
      </c>
      <c r="CH16" s="13">
        <f t="shared" si="62"/>
        <v>1.0488466757123474</v>
      </c>
      <c r="CI16" s="13">
        <f>'A3'!G15</f>
        <v>77.3</v>
      </c>
      <c r="CJ16" s="10">
        <f t="shared" si="63"/>
        <v>24960.232810029374</v>
      </c>
      <c r="CK16" s="17">
        <f t="shared" si="64"/>
        <v>0.39642684618915802</v>
      </c>
      <c r="CL16" s="17">
        <f t="shared" si="65"/>
        <v>10.12503914976476</v>
      </c>
      <c r="CM16" s="17">
        <f t="shared" si="66"/>
        <v>0.50796499354938662</v>
      </c>
      <c r="CN16" s="10">
        <f>'A2'!H15/'A1'!H15*1000</f>
        <v>18620.132888525521</v>
      </c>
      <c r="CO16" s="13">
        <f>'A1-1'!H36</f>
        <v>2.2144716060249845</v>
      </c>
      <c r="CP16" s="13">
        <f t="shared" si="15"/>
        <v>1.488110078598013</v>
      </c>
      <c r="CQ16" s="17">
        <f t="shared" si="111"/>
        <v>0.89573700648776433</v>
      </c>
      <c r="CR16" s="18">
        <f>'A5'!H15</f>
        <v>1400.5102233436428</v>
      </c>
      <c r="CS16" s="10">
        <f>'A4'!H15/'A1'!H15*1000</f>
        <v>5961.1484617016959</v>
      </c>
      <c r="CT16" s="13">
        <f t="shared" si="67"/>
        <v>1.0312075983717774</v>
      </c>
      <c r="CU16" s="13">
        <f>'A3'!H15</f>
        <v>76</v>
      </c>
      <c r="CV16" s="10">
        <f t="shared" si="16"/>
        <v>24790.643951225698</v>
      </c>
      <c r="CW16" s="17">
        <f t="shared" si="17"/>
        <v>0.3914486838595716</v>
      </c>
      <c r="CX16" s="17">
        <f t="shared" si="68"/>
        <v>10.118221600941384</v>
      </c>
      <c r="CY16" s="17">
        <f t="shared" si="18"/>
        <v>0.50277160205864735</v>
      </c>
      <c r="CZ16" s="10">
        <f>'A2'!I15/'A1'!I15*1000</f>
        <v>18242.804779048784</v>
      </c>
      <c r="DA16" s="13">
        <f>'A1-1'!I36</f>
        <v>2.8928846797354368</v>
      </c>
      <c r="DB16" s="13">
        <f t="shared" si="19"/>
        <v>1.7008482236035751</v>
      </c>
      <c r="DC16" s="17">
        <f t="shared" si="69"/>
        <v>1.0237903218396576</v>
      </c>
      <c r="DD16" s="18">
        <f>'A5'!I15</f>
        <v>1057.1405273613764</v>
      </c>
      <c r="DE16" s="10">
        <f>'A4'!I15/'A1'!I15*1000</f>
        <v>6656.4778671814302</v>
      </c>
      <c r="DF16" s="13">
        <f t="shared" si="70"/>
        <v>1.0515603799185889</v>
      </c>
      <c r="DG16" s="13">
        <f>'A3'!I15</f>
        <v>77.5</v>
      </c>
      <c r="DH16" s="10">
        <f t="shared" si="71"/>
        <v>27751.125728861578</v>
      </c>
      <c r="DI16" s="17">
        <f t="shared" si="72"/>
        <v>0.47835155570397159</v>
      </c>
      <c r="DJ16" s="17">
        <f t="shared" si="73"/>
        <v>10.231031685157593</v>
      </c>
      <c r="DK16" s="17">
        <f t="shared" si="74"/>
        <v>0.58870673015472008</v>
      </c>
      <c r="DL16" s="10">
        <f>'A2'!J15/'A1'!J15*1000</f>
        <v>15126.076478594541</v>
      </c>
      <c r="DM16" s="13">
        <f>'A1-1'!J36</f>
        <v>2.3664789929252521</v>
      </c>
      <c r="DN16" s="13">
        <f t="shared" si="20"/>
        <v>1.5383364368450916</v>
      </c>
      <c r="DO16" s="17">
        <f t="shared" si="75"/>
        <v>0.92596972141259437</v>
      </c>
      <c r="DP16" s="18">
        <f>'A5'!J15</f>
        <v>2647.348052427441</v>
      </c>
      <c r="DQ16" s="10">
        <f>'A4'!J15/'A1'!J15*1000</f>
        <v>7757.0816129308951</v>
      </c>
      <c r="DR16" s="13">
        <f t="shared" si="76"/>
        <v>1.0502035278154682</v>
      </c>
      <c r="DS16" s="13">
        <f>'A3'!J15</f>
        <v>77.400000000000006</v>
      </c>
      <c r="DT16" s="10">
        <f t="shared" si="77"/>
        <v>25636.222672931461</v>
      </c>
      <c r="DU16" s="17">
        <f t="shared" si="78"/>
        <v>0.41627005578688953</v>
      </c>
      <c r="DV16" s="17">
        <f t="shared" si="79"/>
        <v>10.151761578533167</v>
      </c>
      <c r="DW16" s="17">
        <f t="shared" si="80"/>
        <v>0.52832128842502935</v>
      </c>
      <c r="DX16" s="10">
        <f>'A2'!K15/'A1'!K15*1000</f>
        <v>13075.148844101144</v>
      </c>
      <c r="DY16" s="13">
        <f>'A1-1'!K36</f>
        <v>2.2547142534303783</v>
      </c>
      <c r="DZ16" s="13">
        <f t="shared" si="21"/>
        <v>1.5015705955533287</v>
      </c>
      <c r="EA16" s="17">
        <f t="shared" si="81"/>
        <v>0.90383928557097004</v>
      </c>
      <c r="EB16" s="18">
        <f>'A5'!K15</f>
        <v>751.1065558231802</v>
      </c>
      <c r="EC16" s="10">
        <f>'A4'!K15/'A1'!K15*1000</f>
        <v>9252.3774554831289</v>
      </c>
      <c r="ED16" s="13">
        <f t="shared" si="82"/>
        <v>1.0502035278154682</v>
      </c>
      <c r="EE16" s="13">
        <f>'A3'!K15</f>
        <v>77.400000000000006</v>
      </c>
      <c r="EF16" s="10">
        <f t="shared" si="22"/>
        <v>22916.824306378039</v>
      </c>
      <c r="EG16" s="17">
        <f t="shared" si="23"/>
        <v>0.33644401884665165</v>
      </c>
      <c r="EH16" s="17">
        <f t="shared" si="83"/>
        <v>10.039626605660818</v>
      </c>
      <c r="EI16" s="17">
        <f t="shared" si="24"/>
        <v>0.44290043864207701</v>
      </c>
      <c r="EJ16" s="10">
        <f>'A2'!L15/'A1'!L15*1000</f>
        <v>14019.059129316191</v>
      </c>
      <c r="EK16" s="16">
        <f>'A1-1'!L36</f>
        <v>3.2864891234324967</v>
      </c>
      <c r="EL16" s="16">
        <f t="shared" si="84"/>
        <v>1.8128676519350486</v>
      </c>
      <c r="EM16" s="17">
        <f t="shared" si="85"/>
        <v>1.0912180940489808</v>
      </c>
      <c r="EN16" s="18">
        <f>'A5'!L15</f>
        <v>1638.7950411083229</v>
      </c>
      <c r="EO16" s="10">
        <f>'A4'!L15/'A1'!L15*1000</f>
        <v>4043.6781044042514</v>
      </c>
      <c r="EP16" s="16">
        <f t="shared" si="86"/>
        <v>1.0529172320217095</v>
      </c>
      <c r="EQ16" s="16">
        <f>'A3'!L15</f>
        <v>77.599999999999994</v>
      </c>
      <c r="ER16" s="10">
        <f t="shared" si="87"/>
        <v>22090.544808788061</v>
      </c>
      <c r="ES16" s="17">
        <f t="shared" si="88"/>
        <v>0.31218916214422049</v>
      </c>
      <c r="ET16" s="17">
        <f t="shared" si="89"/>
        <v>10.002904959251186</v>
      </c>
      <c r="EU16" s="17">
        <f t="shared" si="90"/>
        <v>0.4149270583362677</v>
      </c>
      <c r="EV16" s="10">
        <f>'A2'!M15/'A1'!M15*1000</f>
        <v>13316.401372762357</v>
      </c>
      <c r="EW16" s="16">
        <f>'A1-1'!M36</f>
        <v>1.847766</v>
      </c>
      <c r="EX16" s="16">
        <f t="shared" si="25"/>
        <v>1.3593255680667526</v>
      </c>
      <c r="EY16" s="17">
        <f t="shared" si="91"/>
        <v>0.81821784066506931</v>
      </c>
      <c r="EZ16" s="18">
        <f>'A5'!M15</f>
        <v>-40.548819064703892</v>
      </c>
      <c r="FA16" s="10">
        <f>'A4'!M15/'A1'!M15*1000</f>
        <v>9948.1529109743551</v>
      </c>
      <c r="FB16" s="16">
        <f t="shared" si="92"/>
        <v>1.0610583446404342</v>
      </c>
      <c r="FC16" s="16">
        <f>'A3'!M15</f>
        <v>78.2</v>
      </c>
      <c r="FD16" s="10">
        <f t="shared" si="26"/>
        <v>22073.53762824208</v>
      </c>
      <c r="FE16" s="17">
        <f t="shared" si="27"/>
        <v>0.31168992825513292</v>
      </c>
      <c r="FF16" s="17">
        <f t="shared" si="93"/>
        <v>10.002134777671577</v>
      </c>
      <c r="FG16" s="17">
        <f t="shared" si="28"/>
        <v>0.41434035854643236</v>
      </c>
      <c r="FH16" s="10">
        <f>'A2'!N15/'A1'!N15*1000</f>
        <v>13645.750952207247</v>
      </c>
      <c r="FI16" s="16">
        <f>'A1-1'!N36</f>
        <v>2.4059626348123109</v>
      </c>
      <c r="FJ16" s="16">
        <f t="shared" si="29"/>
        <v>1.5511165767963124</v>
      </c>
      <c r="FK16" s="17">
        <f t="shared" si="94"/>
        <v>0.93366246166551059</v>
      </c>
      <c r="FL16" s="18">
        <f>'A5'!N15</f>
        <v>-244.47706250941494</v>
      </c>
      <c r="FM16" s="10">
        <f>'A4'!N15/'A1'!N15*1000</f>
        <v>5957.1301327060619</v>
      </c>
      <c r="FN16" s="16">
        <f t="shared" si="95"/>
        <v>1.0352781546811396</v>
      </c>
      <c r="FO16" s="16">
        <f>'A3'!N15</f>
        <v>76.3</v>
      </c>
      <c r="FP16" s="10">
        <f t="shared" si="30"/>
        <v>19104.172580832197</v>
      </c>
      <c r="FQ16" s="17">
        <f t="shared" si="31"/>
        <v>0.22452629424000747</v>
      </c>
      <c r="FR16" s="17">
        <f t="shared" si="32"/>
        <v>9.8576620499053043</v>
      </c>
      <c r="FS16" s="17">
        <f t="shared" si="33"/>
        <v>0.30428563734625236</v>
      </c>
      <c r="FT16" s="10">
        <f>'A2'!O15/'A1'!O15*1000</f>
        <v>22992.009799067651</v>
      </c>
      <c r="FU16" s="16">
        <v>2.62</v>
      </c>
      <c r="FV16" s="16">
        <f t="shared" si="96"/>
        <v>1.6186414056238645</v>
      </c>
      <c r="FW16" s="17">
        <f t="shared" si="97"/>
        <v>0.97430763227988759</v>
      </c>
      <c r="FX16" s="18">
        <f>'A5'!O15</f>
        <v>-1106.6598072944416</v>
      </c>
      <c r="FY16" s="10">
        <f>'A4'!O15/'A1'!O15*1000</f>
        <v>7333.1328246155572</v>
      </c>
      <c r="FZ16" s="16">
        <f t="shared" si="98"/>
        <v>1.0271370420624153</v>
      </c>
      <c r="GA16" s="16">
        <f>'A3'!O15</f>
        <v>75.7</v>
      </c>
      <c r="GB16" s="10">
        <f t="shared" si="34"/>
        <v>29404.63647222126</v>
      </c>
      <c r="GC16" s="17">
        <f t="shared" si="35"/>
        <v>0.52688920701094033</v>
      </c>
      <c r="GD16" s="17">
        <f t="shared" si="99"/>
        <v>10.288907644029718</v>
      </c>
      <c r="GE16" s="17">
        <f t="shared" si="36"/>
        <v>0.63279479173108544</v>
      </c>
    </row>
    <row r="17" spans="1:187">
      <c r="A17" s="6">
        <v>1993</v>
      </c>
      <c r="B17" s="10">
        <v>20085.539940883864</v>
      </c>
      <c r="C17" s="10">
        <v>18021.239428708566</v>
      </c>
      <c r="D17" s="10">
        <f t="shared" si="100"/>
        <v>16632.216708506578</v>
      </c>
      <c r="E17" s="13">
        <v>2.5548773946360153</v>
      </c>
      <c r="F17" s="13">
        <v>2.5173114523913998</v>
      </c>
      <c r="G17" s="13">
        <f t="shared" si="101"/>
        <v>2.63070679797059</v>
      </c>
      <c r="H17" s="13">
        <f t="shared" si="102"/>
        <v>1.6219453745334922</v>
      </c>
      <c r="I17" s="14">
        <f t="shared" si="112"/>
        <v>0.97629638785865946</v>
      </c>
      <c r="J17" s="15">
        <f t="shared" si="103"/>
        <v>-365.26949691090687</v>
      </c>
      <c r="K17" s="10">
        <v>9938.2285986941006</v>
      </c>
      <c r="L17" s="10">
        <v>9245.9710335565651</v>
      </c>
      <c r="M17" s="10">
        <f t="shared" si="104"/>
        <v>8327.7351286429475</v>
      </c>
      <c r="N17" s="13">
        <f t="shared" si="105"/>
        <v>1.0569877883310719</v>
      </c>
      <c r="O17" s="13">
        <v>77.900000000000006</v>
      </c>
      <c r="P17" s="10">
        <f t="shared" si="106"/>
        <v>25579.568205984593</v>
      </c>
      <c r="Q17" s="14">
        <f t="shared" si="107"/>
        <v>0.41460700353718843</v>
      </c>
      <c r="R17" s="14">
        <f t="shared" si="37"/>
        <v>10.149549194849024</v>
      </c>
      <c r="S17" s="14">
        <f t="shared" si="38"/>
        <v>0.52663596501963184</v>
      </c>
      <c r="T17" s="10">
        <f>'A2'!B16/'A1'!B16*1000</f>
        <v>15200.528474126288</v>
      </c>
      <c r="U17" s="13">
        <f>'A1-1'!B37</f>
        <v>2.6970817496042647</v>
      </c>
      <c r="V17" s="13">
        <f t="shared" si="4"/>
        <v>1.6422794371252003</v>
      </c>
      <c r="W17" s="14">
        <f t="shared" si="39"/>
        <v>0.98853605521767052</v>
      </c>
      <c r="X17" s="15">
        <f>'A5'!B16</f>
        <v>-330.45920793133519</v>
      </c>
      <c r="Y17" s="10">
        <f>'A4'!B16/'A1'!B16*1000</f>
        <v>5501.8304732899915</v>
      </c>
      <c r="Z17" s="13">
        <f t="shared" si="40"/>
        <v>1.0583446404341927</v>
      </c>
      <c r="AA17" s="13">
        <f>'A3'!B16</f>
        <v>78</v>
      </c>
      <c r="AB17" s="10">
        <f t="shared" si="5"/>
        <v>21376.065864190448</v>
      </c>
      <c r="AC17" s="14">
        <f t="shared" si="108"/>
        <v>0.29121613247488359</v>
      </c>
      <c r="AD17" s="14">
        <f t="shared" si="41"/>
        <v>9.9700271575531101</v>
      </c>
      <c r="AE17" s="14">
        <f t="shared" si="42"/>
        <v>0.38988179646919535</v>
      </c>
      <c r="AF17" s="10">
        <f>'A2'!C16/'A1'!C16*1000</f>
        <v>15711.27490811431</v>
      </c>
      <c r="AG17" s="13">
        <f>'A1-1'!C37</f>
        <v>2.5985717775775488</v>
      </c>
      <c r="AH17" s="13">
        <f t="shared" si="6"/>
        <v>1.6120086158509044</v>
      </c>
      <c r="AI17" s="14">
        <f t="shared" si="43"/>
        <v>0.97031516200410572</v>
      </c>
      <c r="AJ17" s="15">
        <f>'A5'!C16</f>
        <v>3285.1205802858376</v>
      </c>
      <c r="AK17" s="10">
        <f>'A4'!C16/'A1'!C16*1000</f>
        <v>7601.4489065647358</v>
      </c>
      <c r="AL17" s="13">
        <f t="shared" si="44"/>
        <v>1.0379918588873813</v>
      </c>
      <c r="AM17" s="13">
        <f>'A3'!C16</f>
        <v>76.5</v>
      </c>
      <c r="AN17" s="10">
        <f t="shared" si="7"/>
        <v>27124.24039976329</v>
      </c>
      <c r="AO17" s="14">
        <f t="shared" si="109"/>
        <v>0.4599497753494014</v>
      </c>
      <c r="AP17" s="14">
        <f t="shared" si="45"/>
        <v>10.208183086755287</v>
      </c>
      <c r="AQ17" s="14">
        <f t="shared" si="46"/>
        <v>0.57130139583412298</v>
      </c>
      <c r="AR17" s="10">
        <f>'A2'!D16/'A1'!D16*1000</f>
        <v>14922.833063803331</v>
      </c>
      <c r="AS17" s="16">
        <f>'A1-1'!D37</f>
        <v>2.5920258891165822</v>
      </c>
      <c r="AT17" s="16">
        <f t="shared" si="8"/>
        <v>1.6099769840331823</v>
      </c>
      <c r="AU17" s="17">
        <f t="shared" si="47"/>
        <v>0.96909226335644238</v>
      </c>
      <c r="AV17" s="18">
        <f>'A5'!D16</f>
        <v>-365.26949691090687</v>
      </c>
      <c r="AW17" s="10">
        <f>'A4'!D16/'A1'!D16*1000</f>
        <v>7747.6581475175381</v>
      </c>
      <c r="AX17" s="16">
        <f t="shared" si="48"/>
        <v>1.0583446404341927</v>
      </c>
      <c r="AY17" s="16">
        <f>'A3'!D16</f>
        <v>78</v>
      </c>
      <c r="AZ17" s="10">
        <f t="shared" si="9"/>
        <v>23118.470504310124</v>
      </c>
      <c r="BA17" s="17">
        <f t="shared" si="10"/>
        <v>0.34236320194353131</v>
      </c>
      <c r="BB17" s="17">
        <f t="shared" si="49"/>
        <v>10.048387165940131</v>
      </c>
      <c r="BC17" s="17">
        <f t="shared" si="11"/>
        <v>0.44957395435680053</v>
      </c>
      <c r="BD17" s="10">
        <f>'A2'!E16/'A1'!E16*1000</f>
        <v>14345.290852027147</v>
      </c>
      <c r="BE17" s="13">
        <f>'A1-1'!E37</f>
        <v>2.0518471169695709</v>
      </c>
      <c r="BF17" s="13">
        <f t="shared" si="12"/>
        <v>1.432427002317944</v>
      </c>
      <c r="BG17" s="17">
        <f t="shared" si="50"/>
        <v>0.86221973328568391</v>
      </c>
      <c r="BH17" s="18">
        <f>'A5'!E16</f>
        <v>473.59239067662583</v>
      </c>
      <c r="BI17" s="10">
        <f>'A4'!E16/'A1'!E16*1000</f>
        <v>8658.9189144522315</v>
      </c>
      <c r="BJ17" s="13">
        <f t="shared" si="51"/>
        <v>1.0203527815468114</v>
      </c>
      <c r="BK17" s="13">
        <f>'A3'!E16</f>
        <v>75.2</v>
      </c>
      <c r="BL17" s="10">
        <f t="shared" si="52"/>
        <v>21938.915503957785</v>
      </c>
      <c r="BM17" s="17">
        <f t="shared" si="53"/>
        <v>0.30773818995953656</v>
      </c>
      <c r="BN17" s="17">
        <f t="shared" si="54"/>
        <v>9.9960173025235477</v>
      </c>
      <c r="BO17" s="17">
        <f t="shared" si="55"/>
        <v>0.40968026087765597</v>
      </c>
      <c r="BP17" s="10">
        <f>'A2'!F16/'A1'!F16*1000</f>
        <v>12003.378809549324</v>
      </c>
      <c r="BQ17" s="16">
        <f>'A1-1'!F37</f>
        <v>2.2383597980420844</v>
      </c>
      <c r="BR17" s="16">
        <f t="shared" si="13"/>
        <v>1.4961149013501887</v>
      </c>
      <c r="BS17" s="17">
        <f t="shared" si="56"/>
        <v>0.9005553435668695</v>
      </c>
      <c r="BT17" s="18">
        <f>'A5'!F16</f>
        <v>-171.55542797994826</v>
      </c>
      <c r="BU17" s="10">
        <f>'A4'!F16/'A1'!F16*1000</f>
        <v>7316.2443744610073</v>
      </c>
      <c r="BV17" s="16">
        <f t="shared" si="57"/>
        <v>1.0284938941655359</v>
      </c>
      <c r="BW17" s="16">
        <f>'A3'!F16</f>
        <v>75.8</v>
      </c>
      <c r="BX17" s="10">
        <f t="shared" si="58"/>
        <v>18465.986530125847</v>
      </c>
      <c r="BY17" s="17">
        <f t="shared" si="110"/>
        <v>0.20579278910703347</v>
      </c>
      <c r="BZ17" s="17">
        <f t="shared" si="59"/>
        <v>9.8236857528904054</v>
      </c>
      <c r="CA17" s="17">
        <f t="shared" si="60"/>
        <v>0.27840357674420879</v>
      </c>
      <c r="CB17" s="10">
        <f>'A2'!G16/'A1'!G16*1000</f>
        <v>15548.108696349003</v>
      </c>
      <c r="CC17" s="13">
        <f>'A1-1'!G37</f>
        <v>2.4855566746028268</v>
      </c>
      <c r="CD17" s="13">
        <f t="shared" si="14"/>
        <v>1.5765648336185947</v>
      </c>
      <c r="CE17" s="17">
        <f t="shared" si="61"/>
        <v>0.94898051220099156</v>
      </c>
      <c r="CF17" s="18">
        <f>'A5'!G16</f>
        <v>1448.0903279653182</v>
      </c>
      <c r="CG17" s="10">
        <f>'A4'!G16/'A1'!G16*1000</f>
        <v>7731.6790635409106</v>
      </c>
      <c r="CH17" s="13">
        <f t="shared" si="62"/>
        <v>1.0502035278154682</v>
      </c>
      <c r="CI17" s="13">
        <f>'A3'!G16</f>
        <v>77.400000000000006</v>
      </c>
      <c r="CJ17" s="10">
        <f t="shared" si="63"/>
        <v>25136.223984457709</v>
      </c>
      <c r="CK17" s="17">
        <f t="shared" si="64"/>
        <v>0.40159294401574358</v>
      </c>
      <c r="CL17" s="17">
        <f t="shared" si="65"/>
        <v>10.132065271358696</v>
      </c>
      <c r="CM17" s="17">
        <f t="shared" si="66"/>
        <v>0.51331726913173881</v>
      </c>
      <c r="CN17" s="10">
        <f>'A2'!H16/'A1'!H16*1000</f>
        <v>18600.810046297182</v>
      </c>
      <c r="CO17" s="13">
        <f>'A1-1'!H37</f>
        <v>2.2075489826628241</v>
      </c>
      <c r="CP17" s="13">
        <f t="shared" si="15"/>
        <v>1.4857822796974072</v>
      </c>
      <c r="CQ17" s="17">
        <f t="shared" si="111"/>
        <v>0.89433583620545654</v>
      </c>
      <c r="CR17" s="18">
        <f>'A5'!H16</f>
        <v>1597.4195266059519</v>
      </c>
      <c r="CS17" s="10">
        <f>'A4'!H16/'A1'!H16*1000</f>
        <v>5951.875238473117</v>
      </c>
      <c r="CT17" s="13">
        <f t="shared" si="67"/>
        <v>1.0325644504748981</v>
      </c>
      <c r="CU17" s="13">
        <f>'A3'!H16</f>
        <v>76.099999999999994</v>
      </c>
      <c r="CV17" s="10">
        <f t="shared" si="16"/>
        <v>24972.22612271519</v>
      </c>
      <c r="CW17" s="17">
        <f t="shared" si="17"/>
        <v>0.39677890149420958</v>
      </c>
      <c r="CX17" s="17">
        <f t="shared" si="68"/>
        <v>10.125519531190902</v>
      </c>
      <c r="CY17" s="17">
        <f t="shared" si="18"/>
        <v>0.50833093281516495</v>
      </c>
      <c r="CZ17" s="10">
        <f>'A2'!I16/'A1'!I16*1000</f>
        <v>17678.954551433701</v>
      </c>
      <c r="DA17" s="13">
        <f>'A1-1'!I37</f>
        <v>2.8950640000000001</v>
      </c>
      <c r="DB17" s="13">
        <f t="shared" si="19"/>
        <v>1.7014887598805934</v>
      </c>
      <c r="DC17" s="17">
        <f t="shared" si="69"/>
        <v>1.0241758793703639</v>
      </c>
      <c r="DD17" s="18">
        <f>'A5'!I16</f>
        <v>1455.8897776815597</v>
      </c>
      <c r="DE17" s="10">
        <f>'A4'!I16/'A1'!I16*1000</f>
        <v>6549.5708560824369</v>
      </c>
      <c r="DF17" s="13">
        <f t="shared" si="70"/>
        <v>1.055630936227951</v>
      </c>
      <c r="DG17" s="13">
        <f>'A3'!I16</f>
        <v>77.8</v>
      </c>
      <c r="DH17" s="10">
        <f t="shared" si="71"/>
        <v>27564.444420881468</v>
      </c>
      <c r="DI17" s="17">
        <f t="shared" si="72"/>
        <v>0.47287165648429269</v>
      </c>
      <c r="DJ17" s="17">
        <f t="shared" si="73"/>
        <v>10.224281975583279</v>
      </c>
      <c r="DK17" s="17">
        <f t="shared" si="74"/>
        <v>0.58356501644260006</v>
      </c>
      <c r="DL17" s="10">
        <f>'A2'!J16/'A1'!J16*1000</f>
        <v>15138.971856430961</v>
      </c>
      <c r="DM17" s="13">
        <f>'A1-1'!J37</f>
        <v>2.3591690000000001</v>
      </c>
      <c r="DN17" s="13">
        <f t="shared" si="20"/>
        <v>1.5359586582978073</v>
      </c>
      <c r="DO17" s="17">
        <f t="shared" si="75"/>
        <v>0.92453846691827513</v>
      </c>
      <c r="DP17" s="18">
        <f>'A5'!J16</f>
        <v>2590.6195864595488</v>
      </c>
      <c r="DQ17" s="10">
        <f>'A4'!J16/'A1'!J16*1000</f>
        <v>7870.7431088769363</v>
      </c>
      <c r="DR17" s="13">
        <f t="shared" si="76"/>
        <v>1.0461329715061056</v>
      </c>
      <c r="DS17" s="13">
        <f>'A3'!J16</f>
        <v>77.099999999999994</v>
      </c>
      <c r="DT17" s="10">
        <f t="shared" si="77"/>
        <v>25586.241261465751</v>
      </c>
      <c r="DU17" s="17">
        <f t="shared" si="78"/>
        <v>0.41480288641330354</v>
      </c>
      <c r="DV17" s="17">
        <f t="shared" si="79"/>
        <v>10.149810035265251</v>
      </c>
      <c r="DW17" s="17">
        <f t="shared" si="80"/>
        <v>0.52683466493849795</v>
      </c>
      <c r="DX17" s="10">
        <f>'A2'!K16/'A1'!K16*1000</f>
        <v>13309.905339553414</v>
      </c>
      <c r="DY17" s="13">
        <f>'A1-1'!K37</f>
        <v>2.23288687830799</v>
      </c>
      <c r="DZ17" s="13">
        <f t="shared" si="21"/>
        <v>1.494284738029533</v>
      </c>
      <c r="EA17" s="17">
        <f t="shared" si="81"/>
        <v>0.89945371470365243</v>
      </c>
      <c r="EB17" s="18">
        <f>'A5'!K16</f>
        <v>812.49593143432435</v>
      </c>
      <c r="EC17" s="10">
        <f>'A4'!K16/'A1'!K16*1000</f>
        <v>9530.9547272722775</v>
      </c>
      <c r="ED17" s="13">
        <f t="shared" si="82"/>
        <v>1.0488466757123474</v>
      </c>
      <c r="EE17" s="13">
        <f>'A3'!K16</f>
        <v>77.3</v>
      </c>
      <c r="EF17" s="10">
        <f t="shared" si="22"/>
        <v>23405.112641237487</v>
      </c>
      <c r="EG17" s="17">
        <f t="shared" si="23"/>
        <v>0.35077738137837172</v>
      </c>
      <c r="EH17" s="17">
        <f t="shared" si="83"/>
        <v>10.060709766422333</v>
      </c>
      <c r="EI17" s="17">
        <f t="shared" si="24"/>
        <v>0.45896091881367662</v>
      </c>
      <c r="EJ17" s="10">
        <f>'A2'!L16/'A1'!L16*1000</f>
        <v>13660.639393469324</v>
      </c>
      <c r="EK17" s="16">
        <f>'A1-1'!L37</f>
        <v>3.2277536262583904</v>
      </c>
      <c r="EL17" s="16">
        <f t="shared" si="84"/>
        <v>1.796595008970689</v>
      </c>
      <c r="EM17" s="17">
        <f t="shared" si="85"/>
        <v>1.0814231140228578</v>
      </c>
      <c r="EN17" s="18">
        <f>'A5'!L16</f>
        <v>1724.1536323603143</v>
      </c>
      <c r="EO17" s="10">
        <f>'A4'!L16/'A1'!L16*1000</f>
        <v>4129.2357349864324</v>
      </c>
      <c r="EP17" s="16">
        <f t="shared" si="86"/>
        <v>1.055630936227951</v>
      </c>
      <c r="EQ17" s="16">
        <f>'A3'!L16</f>
        <v>77.8</v>
      </c>
      <c r="ER17" s="10">
        <f t="shared" si="87"/>
        <v>21773.782083453822</v>
      </c>
      <c r="ES17" s="17">
        <f t="shared" si="88"/>
        <v>0.30289081390483802</v>
      </c>
      <c r="ET17" s="17">
        <f t="shared" si="89"/>
        <v>9.9884618682829256</v>
      </c>
      <c r="EU17" s="17">
        <f t="shared" si="90"/>
        <v>0.40392477178463371</v>
      </c>
      <c r="EV17" s="10">
        <f>'A2'!M16/'A1'!M16*1000</f>
        <v>12828.590721371396</v>
      </c>
      <c r="EW17" s="16">
        <f>'A1-1'!M37</f>
        <v>1.8391640169667225</v>
      </c>
      <c r="EX17" s="16">
        <f t="shared" si="25"/>
        <v>1.3561578141819346</v>
      </c>
      <c r="EY17" s="17">
        <f t="shared" si="91"/>
        <v>0.81631107689612137</v>
      </c>
      <c r="EZ17" s="18">
        <f>'A5'!M16</f>
        <v>-20.084754813229178</v>
      </c>
      <c r="FA17" s="10">
        <f>'A4'!M16/'A1'!M16*1000</f>
        <v>9910.1137806321967</v>
      </c>
      <c r="FB17" s="16">
        <f t="shared" si="92"/>
        <v>1.0610583446404342</v>
      </c>
      <c r="FC17" s="16">
        <f>'A3'!M16</f>
        <v>78.2</v>
      </c>
      <c r="FD17" s="10">
        <f t="shared" si="26"/>
        <v>21605.42888863698</v>
      </c>
      <c r="FE17" s="17">
        <f t="shared" si="27"/>
        <v>0.29794892362728781</v>
      </c>
      <c r="FF17" s="17">
        <f t="shared" si="93"/>
        <v>9.980699899529192</v>
      </c>
      <c r="FG17" s="17">
        <f t="shared" si="28"/>
        <v>0.39801195127958555</v>
      </c>
      <c r="FH17" s="10">
        <f>'A2'!N16/'A1'!N16*1000</f>
        <v>14179.617821726693</v>
      </c>
      <c r="FI17" s="16">
        <f>'A1-1'!N37</f>
        <v>2.4037523021013829</v>
      </c>
      <c r="FJ17" s="16">
        <f t="shared" si="29"/>
        <v>1.5504039157914247</v>
      </c>
      <c r="FK17" s="17">
        <f t="shared" si="94"/>
        <v>0.93323349015033874</v>
      </c>
      <c r="FL17" s="18">
        <f>'A5'!N16</f>
        <v>-165.95468739970858</v>
      </c>
      <c r="FM17" s="10">
        <f>'A4'!N16/'A1'!N16*1000</f>
        <v>5903.1765216704571</v>
      </c>
      <c r="FN17" s="16">
        <f t="shared" si="95"/>
        <v>1.033921302578019</v>
      </c>
      <c r="FO17" s="16">
        <f>'A3'!N16</f>
        <v>76.2</v>
      </c>
      <c r="FP17" s="10">
        <f t="shared" si="30"/>
        <v>19613.607109953169</v>
      </c>
      <c r="FQ17" s="17">
        <f t="shared" si="31"/>
        <v>0.23948038851336095</v>
      </c>
      <c r="FR17" s="17">
        <f t="shared" si="32"/>
        <v>9.8839788446490182</v>
      </c>
      <c r="FS17" s="17">
        <f t="shared" si="33"/>
        <v>0.32433293314513423</v>
      </c>
      <c r="FT17" s="10">
        <f>'A2'!O16/'A1'!O16*1000</f>
        <v>23457.281625862866</v>
      </c>
      <c r="FU17" s="16">
        <v>2.66</v>
      </c>
      <c r="FV17" s="16">
        <f t="shared" si="96"/>
        <v>1.6309506430300091</v>
      </c>
      <c r="FW17" s="17">
        <f t="shared" si="97"/>
        <v>0.98171692250975751</v>
      </c>
      <c r="FX17" s="18">
        <f>'A5'!O16</f>
        <v>-1143.6678160009926</v>
      </c>
      <c r="FY17" s="10">
        <f>'A4'!O16/'A1'!O16*1000</f>
        <v>7230.9096001594335</v>
      </c>
      <c r="FZ17" s="16">
        <f t="shared" si="98"/>
        <v>1.0244233378561736</v>
      </c>
      <c r="GA17" s="16">
        <f>'A3'!O16</f>
        <v>75.5</v>
      </c>
      <c r="GB17" s="10">
        <f t="shared" si="34"/>
        <v>29826.753520787835</v>
      </c>
      <c r="GC17" s="17">
        <f t="shared" si="35"/>
        <v>0.53928015771769011</v>
      </c>
      <c r="GD17" s="17">
        <f t="shared" si="99"/>
        <v>10.303161038893759</v>
      </c>
      <c r="GE17" s="17">
        <f t="shared" si="36"/>
        <v>0.64365257383412555</v>
      </c>
    </row>
    <row r="18" spans="1:187">
      <c r="A18" s="6">
        <v>1994</v>
      </c>
      <c r="B18" s="10">
        <v>20628.333048212142</v>
      </c>
      <c r="C18" s="10">
        <v>18385.269329877043</v>
      </c>
      <c r="D18" s="10">
        <f t="shared" si="100"/>
        <v>17056.929641245097</v>
      </c>
      <c r="E18" s="13">
        <v>2.5622447817836811</v>
      </c>
      <c r="F18" s="13">
        <v>2.5147990808185918</v>
      </c>
      <c r="G18" s="13">
        <f t="shared" si="101"/>
        <v>2.6092735438277881</v>
      </c>
      <c r="H18" s="13">
        <f t="shared" si="102"/>
        <v>1.6153245939524936</v>
      </c>
      <c r="I18" s="14">
        <f t="shared" si="112"/>
        <v>0.97231114626697346</v>
      </c>
      <c r="J18" s="15">
        <f t="shared" si="103"/>
        <v>-393.79644778352866</v>
      </c>
      <c r="K18" s="10">
        <v>8823.0420825819947</v>
      </c>
      <c r="L18" s="10">
        <v>9186.3376958288918</v>
      </c>
      <c r="M18" s="10">
        <f t="shared" si="104"/>
        <v>7276.5583752240809</v>
      </c>
      <c r="N18" s="13">
        <f t="shared" si="105"/>
        <v>1.0583446404341927</v>
      </c>
      <c r="O18" s="13">
        <v>78</v>
      </c>
      <c r="P18" s="10">
        <f t="shared" si="106"/>
        <v>24836.602030118669</v>
      </c>
      <c r="Q18" s="14">
        <f t="shared" si="107"/>
        <v>0.39279775111964438</v>
      </c>
      <c r="R18" s="14">
        <f t="shared" si="37"/>
        <v>10.120073732411587</v>
      </c>
      <c r="S18" s="14">
        <f t="shared" si="38"/>
        <v>0.5041824968048797</v>
      </c>
      <c r="T18" s="10">
        <f>'A2'!B17/'A1'!B17*1000</f>
        <v>15749.18843035033</v>
      </c>
      <c r="U18" s="13">
        <f>'A1-1'!B38</f>
        <v>2.6911007431086911</v>
      </c>
      <c r="V18" s="13">
        <f t="shared" si="4"/>
        <v>1.6404574798234457</v>
      </c>
      <c r="W18" s="14">
        <f t="shared" si="39"/>
        <v>0.98743936579738267</v>
      </c>
      <c r="X18" s="15">
        <f>'A5'!B17</f>
        <v>-493.13572551090857</v>
      </c>
      <c r="Y18" s="10">
        <f>'A4'!B17/'A1'!B17*1000</f>
        <v>5632.6613031312281</v>
      </c>
      <c r="Z18" s="13">
        <f t="shared" si="40"/>
        <v>1.0583446404341927</v>
      </c>
      <c r="AA18" s="13">
        <f>'A3'!B17</f>
        <v>78</v>
      </c>
      <c r="AB18" s="10">
        <f t="shared" si="5"/>
        <v>21898.096996234686</v>
      </c>
      <c r="AC18" s="14">
        <f>(AB18-$U$65)/$U$66</f>
        <v>0.30653999121623171</v>
      </c>
      <c r="AD18" s="14">
        <f t="shared" si="41"/>
        <v>9.9941550168798887</v>
      </c>
      <c r="AE18" s="14">
        <f t="shared" si="42"/>
        <v>0.40826163100559071</v>
      </c>
      <c r="AF18" s="10">
        <f>'A2'!C17/'A1'!C17*1000</f>
        <v>16030.947310681928</v>
      </c>
      <c r="AG18" s="13">
        <f>'A1-1'!C38</f>
        <v>2.5470353379428561</v>
      </c>
      <c r="AH18" s="13">
        <f t="shared" si="6"/>
        <v>1.5959434006075703</v>
      </c>
      <c r="AI18" s="14">
        <f t="shared" si="43"/>
        <v>0.96064503879372942</v>
      </c>
      <c r="AJ18" s="15">
        <f>'A5'!C17</f>
        <v>3176.2412710227677</v>
      </c>
      <c r="AK18" s="10">
        <f>'A4'!C17/'A1'!C17*1000</f>
        <v>7683.3915675381468</v>
      </c>
      <c r="AL18" s="13">
        <f t="shared" si="44"/>
        <v>1.0420624151967435</v>
      </c>
      <c r="AM18" s="13">
        <f>'A3'!C17</f>
        <v>76.8</v>
      </c>
      <c r="AN18" s="10">
        <f t="shared" si="7"/>
        <v>27364.228522270761</v>
      </c>
      <c r="AO18" s="14">
        <f t="shared" si="109"/>
        <v>0.46699445882355523</v>
      </c>
      <c r="AP18" s="14">
        <f t="shared" si="45"/>
        <v>10.216991911047259</v>
      </c>
      <c r="AQ18" s="14">
        <f t="shared" si="46"/>
        <v>0.578011677536028</v>
      </c>
      <c r="AR18" s="10">
        <f>'A2'!D17/'A1'!D17*1000</f>
        <v>15202.209730768018</v>
      </c>
      <c r="AS18" s="16">
        <f>'A1-1'!D38</f>
        <v>2.5609570000000001</v>
      </c>
      <c r="AT18" s="16">
        <f t="shared" si="8"/>
        <v>1.6002990345557295</v>
      </c>
      <c r="AU18" s="17">
        <f t="shared" si="47"/>
        <v>0.96326682233662175</v>
      </c>
      <c r="AV18" s="18">
        <f>'A5'!D17</f>
        <v>-393.79644778352866</v>
      </c>
      <c r="AW18" s="10">
        <f>'A4'!D17/'A1'!D17*1000</f>
        <v>7576.1763202039219</v>
      </c>
      <c r="AX18" s="16">
        <f t="shared" si="48"/>
        <v>1.0583446404341927</v>
      </c>
      <c r="AY18" s="16">
        <f>'A3'!D17</f>
        <v>78</v>
      </c>
      <c r="AZ18" s="10">
        <f t="shared" si="9"/>
        <v>23099.603830627264</v>
      </c>
      <c r="BA18" s="17">
        <f t="shared" si="10"/>
        <v>0.34180938393405147</v>
      </c>
      <c r="BB18" s="17">
        <f t="shared" si="49"/>
        <v>10.047570746173523</v>
      </c>
      <c r="BC18" s="17">
        <f t="shared" si="11"/>
        <v>0.44895203178922999</v>
      </c>
      <c r="BD18" s="10">
        <f>'A2'!E17/'A1'!E17*1000</f>
        <v>15197.690220526194</v>
      </c>
      <c r="BE18" s="13">
        <f>'A1-1'!E38</f>
        <v>2.1065897990952034</v>
      </c>
      <c r="BF18" s="13">
        <f t="shared" si="12"/>
        <v>1.4514095903965922</v>
      </c>
      <c r="BG18" s="17">
        <f t="shared" si="50"/>
        <v>0.87364590858380309</v>
      </c>
      <c r="BH18" s="18">
        <f>'A5'!E17</f>
        <v>951.26840062488645</v>
      </c>
      <c r="BI18" s="10">
        <f>'A4'!E17/'A1'!E17*1000</f>
        <v>8816.4538772652468</v>
      </c>
      <c r="BJ18" s="13">
        <f t="shared" si="51"/>
        <v>1.0244233378561736</v>
      </c>
      <c r="BK18" s="13">
        <f>'A3'!E17</f>
        <v>75.5</v>
      </c>
      <c r="BL18" s="10">
        <f t="shared" si="52"/>
        <v>23607.960963402402</v>
      </c>
      <c r="BM18" s="17">
        <f t="shared" si="53"/>
        <v>0.35673185199126844</v>
      </c>
      <c r="BN18" s="17">
        <f t="shared" si="54"/>
        <v>10.069339263088809</v>
      </c>
      <c r="BO18" s="17">
        <f t="shared" si="55"/>
        <v>0.46553459444374667</v>
      </c>
      <c r="BP18" s="10">
        <f>'A2'!F17/'A1'!F17*1000</f>
        <v>12281.243290827195</v>
      </c>
      <c r="BQ18" s="16">
        <f>'A1-1'!F38</f>
        <v>2.222366260476091</v>
      </c>
      <c r="BR18" s="16">
        <f t="shared" si="13"/>
        <v>1.4907602961160762</v>
      </c>
      <c r="BS18" s="17">
        <f t="shared" si="56"/>
        <v>0.89733224997163874</v>
      </c>
      <c r="BT18" s="18">
        <f>'A5'!F17</f>
        <v>-194.0019562013878</v>
      </c>
      <c r="BU18" s="10">
        <f>'A4'!F17/'A1'!F17*1000</f>
        <v>7296.2688455112748</v>
      </c>
      <c r="BV18" s="16">
        <f t="shared" si="57"/>
        <v>1.039348710990502</v>
      </c>
      <c r="BW18" s="16">
        <f>'A3'!F17</f>
        <v>76.599999999999994</v>
      </c>
      <c r="BX18" s="10">
        <f t="shared" si="58"/>
        <v>18835.724401574465</v>
      </c>
      <c r="BY18" s="17">
        <f t="shared" si="110"/>
        <v>0.21664618570661642</v>
      </c>
      <c r="BZ18" s="17">
        <f t="shared" si="59"/>
        <v>9.8435105797833984</v>
      </c>
      <c r="CA18" s="17">
        <f t="shared" si="60"/>
        <v>0.29350549826451061</v>
      </c>
      <c r="CB18" s="10">
        <f>'A2'!G17/'A1'!G17*1000</f>
        <v>15751.729834292357</v>
      </c>
      <c r="CC18" s="13">
        <f>'A1-1'!G38</f>
        <v>2.4639880000000001</v>
      </c>
      <c r="CD18" s="13">
        <f t="shared" si="14"/>
        <v>1.5697095272692971</v>
      </c>
      <c r="CE18" s="17">
        <f t="shared" si="61"/>
        <v>0.94485410268586922</v>
      </c>
      <c r="CF18" s="18">
        <f>'A5'!G17</f>
        <v>1463.0517149007023</v>
      </c>
      <c r="CG18" s="10">
        <f>'A4'!G17/'A1'!G17*1000</f>
        <v>7731.0091612752221</v>
      </c>
      <c r="CH18" s="13">
        <f t="shared" si="62"/>
        <v>1.0542740841248304</v>
      </c>
      <c r="CI18" s="13">
        <f>'A3'!G17</f>
        <v>77.7</v>
      </c>
      <c r="CJ18" s="10">
        <f t="shared" si="63"/>
        <v>25383.912559852815</v>
      </c>
      <c r="CK18" s="17">
        <f t="shared" si="64"/>
        <v>0.40886366889825643</v>
      </c>
      <c r="CL18" s="17">
        <f t="shared" si="65"/>
        <v>10.141870888561732</v>
      </c>
      <c r="CM18" s="17">
        <f t="shared" si="66"/>
        <v>0.52078687591608364</v>
      </c>
      <c r="CN18" s="10">
        <f>'A2'!H17/'A1'!H17*1000</f>
        <v>18886.927663938604</v>
      </c>
      <c r="CO18" s="13">
        <f>'A1-1'!H38</f>
        <v>2.2006480000000002</v>
      </c>
      <c r="CP18" s="13">
        <f t="shared" si="15"/>
        <v>1.4834581220917562</v>
      </c>
      <c r="CQ18" s="17">
        <f t="shared" si="111"/>
        <v>0.89293685772514619</v>
      </c>
      <c r="CR18" s="18">
        <f>'A5'!H17</f>
        <v>1661.5730506474888</v>
      </c>
      <c r="CS18" s="10">
        <f>'A4'!H17/'A1'!H17*1000</f>
        <v>6116.9750408831569</v>
      </c>
      <c r="CT18" s="13">
        <f t="shared" si="67"/>
        <v>1.0366350067842605</v>
      </c>
      <c r="CU18" s="13">
        <f>'A3'!H17</f>
        <v>76.400000000000006</v>
      </c>
      <c r="CV18" s="10">
        <f t="shared" si="16"/>
        <v>25546.192396110571</v>
      </c>
      <c r="CW18" s="17">
        <f t="shared" si="17"/>
        <v>0.41362727998337506</v>
      </c>
      <c r="CX18" s="17">
        <f t="shared" si="68"/>
        <v>10.148243558933892</v>
      </c>
      <c r="CY18" s="17">
        <f t="shared" si="18"/>
        <v>0.52564137317624049</v>
      </c>
      <c r="CZ18" s="10">
        <f>'A2'!I17/'A1'!I17*1000</f>
        <v>17946.290490429914</v>
      </c>
      <c r="DA18" s="13">
        <f>'A1-1'!I38</f>
        <v>2.8684188840223461</v>
      </c>
      <c r="DB18" s="13">
        <f t="shared" si="19"/>
        <v>1.6936407186951861</v>
      </c>
      <c r="DC18" s="17">
        <f t="shared" si="69"/>
        <v>1.0194519137045761</v>
      </c>
      <c r="DD18" s="18">
        <f>'A5'!I17</f>
        <v>1530.3505980020784</v>
      </c>
      <c r="DE18" s="10">
        <f>'A4'!I17/'A1'!I17*1000</f>
        <v>6434.2953153092512</v>
      </c>
      <c r="DF18" s="13">
        <f t="shared" si="70"/>
        <v>1.0583446404341927</v>
      </c>
      <c r="DG18" s="13">
        <f>'A3'!I17</f>
        <v>78</v>
      </c>
      <c r="DH18" s="10">
        <f t="shared" si="71"/>
        <v>27792.1578781399</v>
      </c>
      <c r="DI18" s="17">
        <f t="shared" si="72"/>
        <v>0.47955602574569633</v>
      </c>
      <c r="DJ18" s="17">
        <f t="shared" si="73"/>
        <v>10.232509169169267</v>
      </c>
      <c r="DK18" s="17">
        <f t="shared" si="74"/>
        <v>0.58983223040308286</v>
      </c>
      <c r="DL18" s="10">
        <f>'A2'!J17/'A1'!J17*1000</f>
        <v>15342.232667853994</v>
      </c>
      <c r="DM18" s="13">
        <f>'A1-1'!J38</f>
        <v>2.3580025591455613</v>
      </c>
      <c r="DN18" s="13">
        <f t="shared" si="20"/>
        <v>1.5355789003322367</v>
      </c>
      <c r="DO18" s="17">
        <f t="shared" si="75"/>
        <v>0.92430987948501842</v>
      </c>
      <c r="DP18" s="18">
        <f>'A5'!J17</f>
        <v>2572.0350758478603</v>
      </c>
      <c r="DQ18" s="10">
        <f>'A4'!J17/'A1'!J17*1000</f>
        <v>7983.6132088794875</v>
      </c>
      <c r="DR18" s="13">
        <f t="shared" si="76"/>
        <v>1.0515603799185889</v>
      </c>
      <c r="DS18" s="13">
        <f>'A3'!J17</f>
        <v>77.5</v>
      </c>
      <c r="DT18" s="10">
        <f t="shared" si="77"/>
        <v>26012.055322335829</v>
      </c>
      <c r="DU18" s="17">
        <f t="shared" si="78"/>
        <v>0.4273023603303111</v>
      </c>
      <c r="DV18" s="17">
        <f t="shared" si="79"/>
        <v>10.166315375787327</v>
      </c>
      <c r="DW18" s="17">
        <f t="shared" si="80"/>
        <v>0.53940790749822798</v>
      </c>
      <c r="DX18" s="10">
        <f>'A2'!K17/'A1'!K17*1000</f>
        <v>13696.928323169501</v>
      </c>
      <c r="DY18" s="13">
        <f>'A1-1'!K38</f>
        <v>2.2112708090324551</v>
      </c>
      <c r="DZ18" s="13">
        <f t="shared" si="21"/>
        <v>1.4870342326363759</v>
      </c>
      <c r="EA18" s="17">
        <f t="shared" si="81"/>
        <v>0.8950894233183615</v>
      </c>
      <c r="EB18" s="18">
        <f>'A5'!K17</f>
        <v>789.54397935956626</v>
      </c>
      <c r="EC18" s="10">
        <f>'A4'!K17/'A1'!K17*1000</f>
        <v>9613.3703338834093</v>
      </c>
      <c r="ED18" s="13">
        <f t="shared" si="82"/>
        <v>1.0569877883310719</v>
      </c>
      <c r="EE18" s="13">
        <f>'A3'!K17</f>
        <v>77.900000000000006</v>
      </c>
      <c r="EF18" s="10">
        <f t="shared" si="22"/>
        <v>23954.397964826134</v>
      </c>
      <c r="EG18" s="17">
        <f t="shared" si="23"/>
        <v>0.36690126784929361</v>
      </c>
      <c r="EH18" s="17">
        <f t="shared" si="83"/>
        <v>10.083907217080148</v>
      </c>
      <c r="EI18" s="17">
        <f t="shared" si="24"/>
        <v>0.47663199766830272</v>
      </c>
      <c r="EJ18" s="10">
        <f>'A2'!L17/'A1'!L17*1000</f>
        <v>13723.339275568511</v>
      </c>
      <c r="EK18" s="16">
        <f>'A1-1'!L38</f>
        <v>3.1700678385154495</v>
      </c>
      <c r="EL18" s="16">
        <f t="shared" si="84"/>
        <v>1.7804684323276978</v>
      </c>
      <c r="EM18" s="17">
        <f t="shared" si="85"/>
        <v>1.0717160555902603</v>
      </c>
      <c r="EN18" s="18">
        <f>'A5'!L17</f>
        <v>1736.7662659418636</v>
      </c>
      <c r="EO18" s="10">
        <f>'A4'!L17/'A1'!L17*1000</f>
        <v>4131.2575326621172</v>
      </c>
      <c r="EP18" s="16">
        <f t="shared" si="86"/>
        <v>1.0597014925373134</v>
      </c>
      <c r="EQ18" s="16">
        <f>'A3'!L17</f>
        <v>78.099999999999994</v>
      </c>
      <c r="ER18" s="10">
        <f t="shared" si="87"/>
        <v>21803.937692456191</v>
      </c>
      <c r="ES18" s="17">
        <f t="shared" si="88"/>
        <v>0.30377601071446525</v>
      </c>
      <c r="ET18" s="17">
        <f t="shared" si="89"/>
        <v>9.9898458605602105</v>
      </c>
      <c r="EU18" s="17">
        <f t="shared" si="90"/>
        <v>0.40497905300832743</v>
      </c>
      <c r="EV18" s="10">
        <f>'A2'!M17/'A1'!M17*1000</f>
        <v>13000.852656575626</v>
      </c>
      <c r="EW18" s="16">
        <f>'A1-1'!M38</f>
        <v>1.8306020791080528</v>
      </c>
      <c r="EX18" s="16">
        <f t="shared" si="25"/>
        <v>1.3529974423878461</v>
      </c>
      <c r="EY18" s="17">
        <f t="shared" si="91"/>
        <v>0.81440875662362366</v>
      </c>
      <c r="EZ18" s="18">
        <f>'A5'!M17</f>
        <v>-100.34527012096787</v>
      </c>
      <c r="FA18" s="10">
        <f>'A4'!M17/'A1'!M17*1000</f>
        <v>9735.4458071109402</v>
      </c>
      <c r="FB18" s="16">
        <f t="shared" si="92"/>
        <v>1.0705563093622796</v>
      </c>
      <c r="FC18" s="16">
        <f>'A3'!M17</f>
        <v>78.900000000000006</v>
      </c>
      <c r="FD18" s="10">
        <f t="shared" si="26"/>
        <v>21649.976703715154</v>
      </c>
      <c r="FE18" s="17">
        <f t="shared" si="27"/>
        <v>0.29925659357950019</v>
      </c>
      <c r="FF18" s="17">
        <f t="shared" si="93"/>
        <v>9.9827596573891864</v>
      </c>
      <c r="FG18" s="17">
        <f t="shared" si="28"/>
        <v>0.39958100919471184</v>
      </c>
      <c r="FH18" s="10">
        <f>'A2'!N17/'A1'!N17*1000</f>
        <v>14620.567698000827</v>
      </c>
      <c r="FI18" s="16">
        <f>'A1-1'!N38</f>
        <v>2.4015439999999999</v>
      </c>
      <c r="FJ18" s="16">
        <f t="shared" si="29"/>
        <v>1.5496915822188619</v>
      </c>
      <c r="FK18" s="17">
        <f t="shared" si="94"/>
        <v>0.93280471572626578</v>
      </c>
      <c r="FL18" s="18">
        <f>'A5'!N17</f>
        <v>-200.83668410371811</v>
      </c>
      <c r="FM18" s="10">
        <f>'A4'!N17/'A1'!N17*1000</f>
        <v>5950.1973676811704</v>
      </c>
      <c r="FN18" s="16">
        <f t="shared" si="95"/>
        <v>1.0420624151967435</v>
      </c>
      <c r="FO18" s="16">
        <f>'A3'!N17</f>
        <v>76.8</v>
      </c>
      <c r="FP18" s="10">
        <f t="shared" si="30"/>
        <v>20202.980050706137</v>
      </c>
      <c r="FQ18" s="17">
        <f t="shared" si="31"/>
        <v>0.25678101894646332</v>
      </c>
      <c r="FR18" s="17">
        <f t="shared" si="32"/>
        <v>9.9135853997709003</v>
      </c>
      <c r="FS18" s="17">
        <f t="shared" si="33"/>
        <v>0.34688626359036417</v>
      </c>
      <c r="FT18" s="10">
        <f>'A2'!O17/'A1'!O17*1000</f>
        <v>24047.116246297399</v>
      </c>
      <c r="FU18" s="16">
        <v>2.67</v>
      </c>
      <c r="FV18" s="16">
        <f t="shared" si="96"/>
        <v>1.6340134638368191</v>
      </c>
      <c r="FW18" s="17">
        <f t="shared" si="97"/>
        <v>0.98356052398814076</v>
      </c>
      <c r="FX18" s="18">
        <f>'A5'!O17</f>
        <v>-1200.7304545947331</v>
      </c>
      <c r="FY18" s="10">
        <f>'A4'!O17/'A1'!O17*1000</f>
        <v>7182.2413461545775</v>
      </c>
      <c r="FZ18" s="16">
        <f t="shared" si="98"/>
        <v>1.0271370420624153</v>
      </c>
      <c r="GA18" s="16">
        <f>'A3'!O17</f>
        <v>75.7</v>
      </c>
      <c r="GB18" s="10">
        <f t="shared" si="34"/>
        <v>30437.465395399035</v>
      </c>
      <c r="GC18" s="17">
        <f t="shared" si="35"/>
        <v>0.55720717762847383</v>
      </c>
      <c r="GD18" s="17">
        <f t="shared" si="99"/>
        <v>10.323429542917491</v>
      </c>
      <c r="GE18" s="17">
        <f t="shared" si="36"/>
        <v>0.65909247445734465</v>
      </c>
    </row>
    <row r="19" spans="1:187">
      <c r="A19" s="6">
        <v>1995</v>
      </c>
      <c r="B19" s="10">
        <v>20821.943456966288</v>
      </c>
      <c r="C19" s="10">
        <v>18600.546557573565</v>
      </c>
      <c r="D19" s="10">
        <f t="shared" si="100"/>
        <v>17207.554765779954</v>
      </c>
      <c r="E19" s="13">
        <v>2.5413745353159851</v>
      </c>
      <c r="F19" s="13">
        <v>2.5029735201161696</v>
      </c>
      <c r="G19" s="13">
        <f t="shared" si="101"/>
        <v>2.5880015177299289</v>
      </c>
      <c r="H19" s="13">
        <f t="shared" si="102"/>
        <v>1.6087266758930583</v>
      </c>
      <c r="I19" s="14">
        <f t="shared" si="112"/>
        <v>0.9683396662960978</v>
      </c>
      <c r="J19" s="15">
        <f t="shared" si="103"/>
        <v>-351.8598151382572</v>
      </c>
      <c r="K19" s="10">
        <v>8948.4661124413014</v>
      </c>
      <c r="L19" s="10">
        <v>9232.6223830534418</v>
      </c>
      <c r="M19" s="10">
        <f t="shared" si="104"/>
        <v>7195.0285467905796</v>
      </c>
      <c r="N19" s="13">
        <f t="shared" si="105"/>
        <v>1.0610583446404342</v>
      </c>
      <c r="O19" s="13">
        <v>78.2</v>
      </c>
      <c r="P19" s="10">
        <f t="shared" si="106"/>
        <v>24941.159537003881</v>
      </c>
      <c r="Q19" s="14">
        <f t="shared" si="107"/>
        <v>0.39586696360048307</v>
      </c>
      <c r="R19" s="14">
        <f t="shared" si="37"/>
        <v>10.124274711216765</v>
      </c>
      <c r="S19" s="14">
        <f t="shared" si="38"/>
        <v>0.50738266861806591</v>
      </c>
      <c r="T19" s="10">
        <f>'A2'!B18/'A1'!B18*1000</f>
        <v>16087.833363462434</v>
      </c>
      <c r="U19" s="13">
        <f>'A1-1'!B39</f>
        <v>2.685133</v>
      </c>
      <c r="V19" s="13">
        <f t="shared" si="4"/>
        <v>1.6386375438149829</v>
      </c>
      <c r="W19" s="14">
        <f t="shared" si="39"/>
        <v>0.98634389305268122</v>
      </c>
      <c r="X19" s="15">
        <f>'A5'!B18</f>
        <v>-590.81859270024756</v>
      </c>
      <c r="Y19" s="10">
        <f>'A4'!B18/'A1'!B18*1000</f>
        <v>5803.7738988549536</v>
      </c>
      <c r="Z19" s="13">
        <f t="shared" si="40"/>
        <v>1.0569877883310719</v>
      </c>
      <c r="AA19" s="13">
        <f>'A3'!B18</f>
        <v>77.900000000000006</v>
      </c>
      <c r="AB19" s="10">
        <f t="shared" si="5"/>
        <v>22282.456276654393</v>
      </c>
      <c r="AC19" s="14">
        <f t="shared" si="108"/>
        <v>0.31782258904907262</v>
      </c>
      <c r="AD19" s="14">
        <f t="shared" si="41"/>
        <v>10.011554933774939</v>
      </c>
      <c r="AE19" s="14">
        <f t="shared" si="42"/>
        <v>0.42151633334559913</v>
      </c>
      <c r="AF19" s="10">
        <f>'A2'!C18/'A1'!C18*1000</f>
        <v>16242.291334957326</v>
      </c>
      <c r="AG19" s="13">
        <f>'A1-1'!C39</f>
        <v>2.496521</v>
      </c>
      <c r="AH19" s="13">
        <f t="shared" si="6"/>
        <v>1.5800382906752608</v>
      </c>
      <c r="AI19" s="14">
        <f t="shared" si="43"/>
        <v>0.95107128765560922</v>
      </c>
      <c r="AJ19" s="15">
        <f>'A5'!C18</f>
        <v>2846.8027168314979</v>
      </c>
      <c r="AK19" s="10">
        <f>'A4'!C18/'A1'!C18*1000</f>
        <v>7782.8896915037722</v>
      </c>
      <c r="AL19" s="13">
        <f t="shared" si="44"/>
        <v>1.044776119402985</v>
      </c>
      <c r="AM19" s="13">
        <f>'A3'!C18</f>
        <v>77</v>
      </c>
      <c r="AN19" s="10">
        <f t="shared" si="7"/>
        <v>27244.908268545481</v>
      </c>
      <c r="AO19" s="14">
        <f t="shared" si="109"/>
        <v>0.46349189623517478</v>
      </c>
      <c r="AP19" s="14">
        <f t="shared" si="45"/>
        <v>10.212621930101839</v>
      </c>
      <c r="AQ19" s="14">
        <f t="shared" si="46"/>
        <v>0.57468276527671003</v>
      </c>
      <c r="AR19" s="10">
        <f>'A2'!D18/'A1'!D18*1000</f>
        <v>15371.760288581649</v>
      </c>
      <c r="AS19" s="16">
        <f>'A1-1'!D39</f>
        <v>2.5488959533046773</v>
      </c>
      <c r="AT19" s="16">
        <f t="shared" si="8"/>
        <v>1.5965262144119894</v>
      </c>
      <c r="AU19" s="17">
        <f t="shared" si="47"/>
        <v>0.96099585147890509</v>
      </c>
      <c r="AV19" s="18">
        <f>'A5'!D18</f>
        <v>-351.8598151382572</v>
      </c>
      <c r="AW19" s="10">
        <f>'A4'!D18/'A1'!D18*1000</f>
        <v>7423.5048524628282</v>
      </c>
      <c r="AX19" s="16">
        <f t="shared" si="48"/>
        <v>1.0583446404341927</v>
      </c>
      <c r="AY19" s="16">
        <f>'A3'!D18</f>
        <v>78</v>
      </c>
      <c r="AZ19" s="10">
        <f t="shared" si="9"/>
        <v>23118.314064548409</v>
      </c>
      <c r="BA19" s="17">
        <f t="shared" si="10"/>
        <v>0.34235860976374949</v>
      </c>
      <c r="BB19" s="17">
        <f t="shared" si="49"/>
        <v>10.048380399043896</v>
      </c>
      <c r="BC19" s="17">
        <f t="shared" si="11"/>
        <v>0.44956879955083828</v>
      </c>
      <c r="BD19" s="10">
        <f>'A2'!E18/'A1'!E18*1000</f>
        <v>15383.168700179083</v>
      </c>
      <c r="BE19" s="13">
        <f>'A1-1'!E39</f>
        <v>2.1627930000000002</v>
      </c>
      <c r="BF19" s="13">
        <f t="shared" si="12"/>
        <v>1.4706437365997247</v>
      </c>
      <c r="BG19" s="17">
        <f t="shared" si="50"/>
        <v>0.88522350407900563</v>
      </c>
      <c r="BH19" s="18">
        <f>'A5'!E18</f>
        <v>859.17292530013219</v>
      </c>
      <c r="BI19" s="10">
        <f>'A4'!E18/'A1'!E18*1000</f>
        <v>8981.7494757555014</v>
      </c>
      <c r="BJ19" s="13">
        <f t="shared" si="51"/>
        <v>1.0217096336499321</v>
      </c>
      <c r="BK19" s="13">
        <f>'A3'!E18</f>
        <v>75.3</v>
      </c>
      <c r="BL19" s="10">
        <f t="shared" si="52"/>
        <v>23967.739580671616</v>
      </c>
      <c r="BM19" s="17">
        <f t="shared" si="53"/>
        <v>0.36729290165051331</v>
      </c>
      <c r="BN19" s="17">
        <f t="shared" si="54"/>
        <v>10.084464020965513</v>
      </c>
      <c r="BO19" s="17">
        <f t="shared" si="55"/>
        <v>0.47705615312874472</v>
      </c>
      <c r="BP19" s="10">
        <f>'A2'!F18/'A1'!F18*1000</f>
        <v>12833.027282283028</v>
      </c>
      <c r="BQ19" s="16">
        <f>'A1-1'!F39</f>
        <v>2.2064870000000001</v>
      </c>
      <c r="BR19" s="16">
        <f t="shared" si="13"/>
        <v>1.4854248550498945</v>
      </c>
      <c r="BS19" s="17">
        <f t="shared" si="56"/>
        <v>0.89412069184993315</v>
      </c>
      <c r="BT19" s="18">
        <f>'A5'!F18</f>
        <v>-250.36216761688328</v>
      </c>
      <c r="BU19" s="10">
        <f>'A4'!F18/'A1'!F18*1000</f>
        <v>7488.3183524346341</v>
      </c>
      <c r="BV19" s="16">
        <f t="shared" si="57"/>
        <v>1.039348710990502</v>
      </c>
      <c r="BW19" s="16">
        <f>'A3'!F18</f>
        <v>76.599999999999994</v>
      </c>
      <c r="BX19" s="10">
        <f t="shared" si="58"/>
        <v>19448.533602995922</v>
      </c>
      <c r="BY19" s="17">
        <f t="shared" si="110"/>
        <v>0.2346347711789192</v>
      </c>
      <c r="BZ19" s="17">
        <f t="shared" si="59"/>
        <v>9.8755269530422218</v>
      </c>
      <c r="CA19" s="17">
        <f t="shared" si="60"/>
        <v>0.3178945513911402</v>
      </c>
      <c r="CB19" s="10">
        <f>'A2'!G18/'A1'!G18*1000</f>
        <v>15955.79739432578</v>
      </c>
      <c r="CC19" s="13">
        <f>'A1-1'!G39</f>
        <v>2.4564937458683302</v>
      </c>
      <c r="CD19" s="13">
        <f t="shared" si="14"/>
        <v>1.5673205625743352</v>
      </c>
      <c r="CE19" s="17">
        <f t="shared" si="61"/>
        <v>0.94341611492189525</v>
      </c>
      <c r="CF19" s="18">
        <f>'A5'!G18</f>
        <v>1583.5885337471527</v>
      </c>
      <c r="CG19" s="10">
        <f>'A4'!G18/'A1'!G18*1000</f>
        <v>7703.9998424278419</v>
      </c>
      <c r="CH19" s="13">
        <f t="shared" si="62"/>
        <v>1.0569877883310719</v>
      </c>
      <c r="CI19" s="13">
        <f>'A3'!G18</f>
        <v>77.900000000000006</v>
      </c>
      <c r="CJ19" s="10">
        <f t="shared" si="63"/>
        <v>25727.658577307942</v>
      </c>
      <c r="CK19" s="17">
        <f t="shared" si="64"/>
        <v>0.41895409280411838</v>
      </c>
      <c r="CL19" s="17">
        <f t="shared" si="65"/>
        <v>10.155321901419089</v>
      </c>
      <c r="CM19" s="17">
        <f t="shared" si="66"/>
        <v>0.53103342896982986</v>
      </c>
      <c r="CN19" s="10">
        <f>'A2'!H18/'A1'!H18*1000</f>
        <v>19187.507629409472</v>
      </c>
      <c r="CO19" s="13">
        <f>'A1-1'!H39</f>
        <v>2.189396663788278</v>
      </c>
      <c r="CP19" s="13">
        <f t="shared" si="15"/>
        <v>1.4796609962380836</v>
      </c>
      <c r="CQ19" s="17">
        <f t="shared" si="111"/>
        <v>0.8906512565493041</v>
      </c>
      <c r="CR19" s="18">
        <f>'A5'!H18</f>
        <v>1787.5585985354091</v>
      </c>
      <c r="CS19" s="10">
        <f>'A4'!H18/'A1'!H18*1000</f>
        <v>6232.5857411940633</v>
      </c>
      <c r="CT19" s="13">
        <f t="shared" si="67"/>
        <v>1.039348710990502</v>
      </c>
      <c r="CU19" s="13">
        <f>'A3'!H18</f>
        <v>76.599999999999994</v>
      </c>
      <c r="CV19" s="10">
        <f t="shared" si="16"/>
        <v>26097.549448918424</v>
      </c>
      <c r="CW19" s="17">
        <f t="shared" si="17"/>
        <v>0.42981198061643533</v>
      </c>
      <c r="CX19" s="17">
        <f t="shared" si="68"/>
        <v>10.169596698056726</v>
      </c>
      <c r="CY19" s="17">
        <f t="shared" si="18"/>
        <v>0.54190751426214812</v>
      </c>
      <c r="CZ19" s="10">
        <f>'A2'!I18/'A1'!I18*1000</f>
        <v>18223.840947404868</v>
      </c>
      <c r="DA19" s="13">
        <f>'A1-1'!I39</f>
        <v>2.8420190000000001</v>
      </c>
      <c r="DB19" s="13">
        <f t="shared" si="19"/>
        <v>1.6858288762504929</v>
      </c>
      <c r="DC19" s="17">
        <f t="shared" si="69"/>
        <v>1.0147497371201961</v>
      </c>
      <c r="DD19" s="18">
        <f>'A5'!I18</f>
        <v>1465.9486465977111</v>
      </c>
      <c r="DE19" s="10">
        <f>'A4'!I18/'A1'!I18*1000</f>
        <v>6229.4006432858514</v>
      </c>
      <c r="DF19" s="13">
        <f t="shared" si="70"/>
        <v>1.0624151967435549</v>
      </c>
      <c r="DG19" s="13">
        <f>'A3'!I18</f>
        <v>78.3</v>
      </c>
      <c r="DH19" s="10">
        <f t="shared" si="71"/>
        <v>27822.515467783476</v>
      </c>
      <c r="DI19" s="17">
        <f t="shared" si="72"/>
        <v>0.48044715155576878</v>
      </c>
      <c r="DJ19" s="17">
        <f t="shared" si="73"/>
        <v>10.23360088079256</v>
      </c>
      <c r="DK19" s="17">
        <f t="shared" si="74"/>
        <v>0.59066386153644679</v>
      </c>
      <c r="DL19" s="10">
        <f>'A2'!J18/'A1'!J18*1000</f>
        <v>15678.89815211214</v>
      </c>
      <c r="DM19" s="13">
        <f>'A1-1'!J39</f>
        <v>2.3568366950129542</v>
      </c>
      <c r="DN19" s="13">
        <f t="shared" si="20"/>
        <v>1.5351992362598916</v>
      </c>
      <c r="DO19" s="17">
        <f t="shared" si="75"/>
        <v>0.92408134856884205</v>
      </c>
      <c r="DP19" s="18">
        <f>'A5'!J18</f>
        <v>2177.4342692256305</v>
      </c>
      <c r="DQ19" s="10">
        <f>'A4'!J18/'A1'!J18*1000</f>
        <v>8143.5241225855716</v>
      </c>
      <c r="DR19" s="13">
        <f t="shared" si="76"/>
        <v>1.0529172320217095</v>
      </c>
      <c r="DS19" s="13">
        <f>'A3'!J18</f>
        <v>77.599999999999994</v>
      </c>
      <c r="DT19" s="10">
        <f t="shared" si="77"/>
        <v>26122.387699408253</v>
      </c>
      <c r="DU19" s="17">
        <f t="shared" si="78"/>
        <v>0.43054109008620561</v>
      </c>
      <c r="DV19" s="17">
        <f t="shared" si="79"/>
        <v>10.170547991900394</v>
      </c>
      <c r="DW19" s="17">
        <f t="shared" si="80"/>
        <v>0.54263217960461829</v>
      </c>
      <c r="DX19" s="10">
        <f>'A2'!K18/'A1'!K18*1000</f>
        <v>14167.062967753203</v>
      </c>
      <c r="DY19" s="13">
        <f>'A1-1'!K39</f>
        <v>2.189864</v>
      </c>
      <c r="DZ19" s="13">
        <f t="shared" si="21"/>
        <v>1.4798189078397397</v>
      </c>
      <c r="EA19" s="17">
        <f t="shared" si="81"/>
        <v>0.89074630816369171</v>
      </c>
      <c r="EB19" s="18">
        <f>'A5'!K18</f>
        <v>783.21023913685349</v>
      </c>
      <c r="EC19" s="10">
        <f>'A4'!K18/'A1'!K18*1000</f>
        <v>9660.4953642417186</v>
      </c>
      <c r="ED19" s="13">
        <f t="shared" si="82"/>
        <v>1.0569877883310719</v>
      </c>
      <c r="EE19" s="13">
        <f>'A3'!K18</f>
        <v>77.900000000000006</v>
      </c>
      <c r="EF19" s="10">
        <f t="shared" si="22"/>
        <v>24377.271986585973</v>
      </c>
      <c r="EG19" s="17">
        <f t="shared" si="23"/>
        <v>0.37931443897465938</v>
      </c>
      <c r="EH19" s="17">
        <f t="shared" si="83"/>
        <v>10.101406501228384</v>
      </c>
      <c r="EI19" s="17">
        <f t="shared" si="24"/>
        <v>0.48996239481600917</v>
      </c>
      <c r="EJ19" s="10">
        <f>'A2'!L18/'A1'!L18*1000</f>
        <v>13898.517907452861</v>
      </c>
      <c r="EK19" s="16">
        <f>'A1-1'!L39</f>
        <v>3.113413</v>
      </c>
      <c r="EL19" s="16">
        <f t="shared" si="84"/>
        <v>1.7644866108871442</v>
      </c>
      <c r="EM19" s="17">
        <f t="shared" si="85"/>
        <v>1.0620961295503328</v>
      </c>
      <c r="EN19" s="18">
        <f>'A5'!L18</f>
        <v>1756.5008034905975</v>
      </c>
      <c r="EO19" s="10">
        <f>'A4'!L18/'A1'!L18*1000</f>
        <v>4213.5760922491645</v>
      </c>
      <c r="EP19" s="16">
        <f t="shared" si="86"/>
        <v>1.0597014925373134</v>
      </c>
      <c r="EQ19" s="16">
        <f>'A3'!L18</f>
        <v>78.099999999999994</v>
      </c>
      <c r="ER19" s="10">
        <f t="shared" si="87"/>
        <v>21969.348761088539</v>
      </c>
      <c r="ES19" s="17">
        <f t="shared" si="88"/>
        <v>0.30863153693576872</v>
      </c>
      <c r="ET19" s="17">
        <f t="shared" si="89"/>
        <v>9.9974035227494475</v>
      </c>
      <c r="EU19" s="17">
        <f t="shared" si="90"/>
        <v>0.41073623928162345</v>
      </c>
      <c r="EV19" s="10">
        <f>'A2'!M18/'A1'!M18*1000</f>
        <v>13095.725438670928</v>
      </c>
      <c r="EW19" s="16">
        <f>'A1-1'!M39</f>
        <v>1.8220799999999999</v>
      </c>
      <c r="EX19" s="16">
        <f t="shared" si="25"/>
        <v>1.3498444354813632</v>
      </c>
      <c r="EY19" s="17">
        <f t="shared" si="91"/>
        <v>0.81251086949251228</v>
      </c>
      <c r="EZ19" s="18">
        <f>'A5'!M18</f>
        <v>-151.61017807334392</v>
      </c>
      <c r="FA19" s="10">
        <f>'A4'!M18/'A1'!M18*1000</f>
        <v>9713.7620645714051</v>
      </c>
      <c r="FB19" s="16">
        <f t="shared" si="92"/>
        <v>1.0719131614654003</v>
      </c>
      <c r="FC19" s="16">
        <f>'A3'!M18</f>
        <v>79</v>
      </c>
      <c r="FD19" s="10">
        <f t="shared" si="26"/>
        <v>21655.4019103842</v>
      </c>
      <c r="FE19" s="17">
        <f t="shared" si="27"/>
        <v>0.29941584672655586</v>
      </c>
      <c r="FF19" s="17">
        <f t="shared" si="93"/>
        <v>9.9830102131802239</v>
      </c>
      <c r="FG19" s="17">
        <f t="shared" si="28"/>
        <v>0.39977187461377095</v>
      </c>
      <c r="FH19" s="10">
        <f>'A2'!N18/'A1'!N18*1000</f>
        <v>15005.347416411279</v>
      </c>
      <c r="FI19" s="16">
        <f>'A1-1'!N39</f>
        <v>2.4272740000000002</v>
      </c>
      <c r="FJ19" s="16">
        <f t="shared" si="29"/>
        <v>1.5579711165486991</v>
      </c>
      <c r="FK19" s="17">
        <f t="shared" si="94"/>
        <v>0.93778840974351751</v>
      </c>
      <c r="FL19" s="18">
        <f>'A5'!N18</f>
        <v>-146.72523688322013</v>
      </c>
      <c r="FM19" s="10">
        <f>'A4'!N18/'A1'!N18*1000</f>
        <v>6036.2446321173902</v>
      </c>
      <c r="FN19" s="16">
        <f t="shared" si="95"/>
        <v>1.0407055630936228</v>
      </c>
      <c r="FO19" s="16">
        <f>'A3'!N18</f>
        <v>76.7</v>
      </c>
      <c r="FP19" s="10">
        <f t="shared" si="30"/>
        <v>20773.898697096964</v>
      </c>
      <c r="FQ19" s="17">
        <f t="shared" si="31"/>
        <v>0.2735399364766028</v>
      </c>
      <c r="FR19" s="17">
        <f t="shared" si="32"/>
        <v>9.9414526073484559</v>
      </c>
      <c r="FS19" s="17">
        <f t="shared" si="33"/>
        <v>0.36811461449086824</v>
      </c>
      <c r="FT19" s="10">
        <f>'A2'!O18/'A1'!O18*1000</f>
        <v>24464.3185478056</v>
      </c>
      <c r="FU19" s="16">
        <v>2.65</v>
      </c>
      <c r="FV19" s="16">
        <f t="shared" si="96"/>
        <v>1.6278820596099706</v>
      </c>
      <c r="FW19" s="17">
        <f t="shared" si="97"/>
        <v>0.97986985234582658</v>
      </c>
      <c r="FX19" s="18">
        <f>'A5'!O18</f>
        <v>-1216.9979257998214</v>
      </c>
      <c r="FY19" s="10">
        <f>'A4'!O18/'A1'!O18*1000</f>
        <v>7118.3186469499587</v>
      </c>
      <c r="FZ19" s="16">
        <f t="shared" si="98"/>
        <v>1.0271370420624153</v>
      </c>
      <c r="GA19" s="16">
        <f>'A3'!O18</f>
        <v>75.7</v>
      </c>
      <c r="GB19" s="10">
        <f t="shared" si="34"/>
        <v>30683.838365966851</v>
      </c>
      <c r="GC19" s="17">
        <f t="shared" si="35"/>
        <v>0.56443928385149411</v>
      </c>
      <c r="GD19" s="17">
        <f t="shared" si="99"/>
        <v>10.331491357367712</v>
      </c>
      <c r="GE19" s="17">
        <f t="shared" si="36"/>
        <v>0.66523370786107738</v>
      </c>
    </row>
    <row r="20" spans="1:187">
      <c r="A20" s="6">
        <v>1996</v>
      </c>
      <c r="B20" s="10">
        <v>21094.484480563635</v>
      </c>
      <c r="C20" s="10">
        <v>18901.448141989364</v>
      </c>
      <c r="D20" s="10">
        <f t="shared" si="100"/>
        <v>17442.671223302594</v>
      </c>
      <c r="E20" s="13">
        <v>2.5366846435100547</v>
      </c>
      <c r="F20" s="13">
        <v>2.4985417264365877</v>
      </c>
      <c r="G20" s="13">
        <f t="shared" si="101"/>
        <v>2.5756200798016042</v>
      </c>
      <c r="H20" s="13">
        <f t="shared" si="102"/>
        <v>1.6048738516785686</v>
      </c>
      <c r="I20" s="14">
        <f t="shared" si="112"/>
        <v>0.96602053864684356</v>
      </c>
      <c r="J20" s="15">
        <f t="shared" si="103"/>
        <v>-431.86803527638273</v>
      </c>
      <c r="K20" s="10">
        <v>8280.7796658638617</v>
      </c>
      <c r="L20" s="10">
        <v>8657.5439610769954</v>
      </c>
      <c r="M20" s="10">
        <f t="shared" si="104"/>
        <v>6893.0190364739055</v>
      </c>
      <c r="N20" s="13">
        <f t="shared" si="105"/>
        <v>1.0637720488466758</v>
      </c>
      <c r="O20" s="13">
        <v>78.400000000000006</v>
      </c>
      <c r="P20" s="10">
        <f t="shared" si="106"/>
        <v>24797.728150596093</v>
      </c>
      <c r="Q20" s="14">
        <f t="shared" si="107"/>
        <v>0.39165663557697661</v>
      </c>
      <c r="R20" s="14">
        <f t="shared" si="37"/>
        <v>10.118507321126108</v>
      </c>
      <c r="S20" s="14">
        <f t="shared" si="38"/>
        <v>0.50298925459250099</v>
      </c>
      <c r="T20" s="10">
        <f>'A2'!B19/'A1'!B19*1000</f>
        <v>16359.755526466284</v>
      </c>
      <c r="U20" s="13">
        <f>'A1-1'!B40</f>
        <v>2.6643608886041927</v>
      </c>
      <c r="V20" s="13">
        <f t="shared" si="4"/>
        <v>1.6322870117121537</v>
      </c>
      <c r="W20" s="14">
        <f>V20/$FV$4</f>
        <v>0.98252132192894293</v>
      </c>
      <c r="X20" s="15">
        <f>'A5'!B19</f>
        <v>-547.0076060887219</v>
      </c>
      <c r="Y20" s="10">
        <f>'A4'!B19/'A1'!B19*1000</f>
        <v>5846.1588165712392</v>
      </c>
      <c r="Z20" s="13">
        <f t="shared" si="40"/>
        <v>1.0610583446404342</v>
      </c>
      <c r="AA20" s="13">
        <f>'A3'!B19</f>
        <v>78.2</v>
      </c>
      <c r="AB20" s="10">
        <f t="shared" si="5"/>
        <v>22677.957384480804</v>
      </c>
      <c r="AC20" s="14">
        <f t="shared" si="108"/>
        <v>0.32943224743217653</v>
      </c>
      <c r="AD20" s="14">
        <f t="shared" si="41"/>
        <v>10.029148691373162</v>
      </c>
      <c r="AE20" s="14">
        <f t="shared" si="42"/>
        <v>0.43491869735764005</v>
      </c>
      <c r="AF20" s="10">
        <f>'A2'!C19/'A1'!C19*1000</f>
        <v>16573.959537620398</v>
      </c>
      <c r="AG20" s="13">
        <f>'A1-1'!C40</f>
        <v>2.5164152990824777</v>
      </c>
      <c r="AH20" s="13">
        <f t="shared" si="6"/>
        <v>1.5863213101646456</v>
      </c>
      <c r="AI20" s="14">
        <f t="shared" si="43"/>
        <v>0.9548532209615298</v>
      </c>
      <c r="AJ20" s="15">
        <f>'A5'!C19</f>
        <v>3007.3182668174513</v>
      </c>
      <c r="AK20" s="10">
        <f>'A4'!C19/'A1'!C19*1000</f>
        <v>7871.469957282703</v>
      </c>
      <c r="AL20" s="13">
        <f t="shared" si="44"/>
        <v>1.0488466757123474</v>
      </c>
      <c r="AM20" s="13">
        <f>'A3'!C19</f>
        <v>77.3</v>
      </c>
      <c r="AN20" s="10">
        <f t="shared" si="7"/>
        <v>28008.912283017642</v>
      </c>
      <c r="AO20" s="14">
        <f t="shared" si="109"/>
        <v>0.48591869968988183</v>
      </c>
      <c r="AP20" s="14">
        <f t="shared" si="45"/>
        <v>10.240278034334031</v>
      </c>
      <c r="AQ20" s="14">
        <f t="shared" si="46"/>
        <v>0.59575030437433807</v>
      </c>
      <c r="AR20" s="10">
        <f>'A2'!D19/'A1'!D19*1000</f>
        <v>15629.286692869915</v>
      </c>
      <c r="AS20" s="16">
        <f>'A1-1'!D40</f>
        <v>2.5368917091434802</v>
      </c>
      <c r="AT20" s="16">
        <f t="shared" si="8"/>
        <v>1.5927622889632591</v>
      </c>
      <c r="AU20" s="17">
        <f t="shared" si="47"/>
        <v>0.95873023459842199</v>
      </c>
      <c r="AV20" s="18">
        <f>'A5'!D19</f>
        <v>-431.86803527638273</v>
      </c>
      <c r="AW20" s="10">
        <f>'A4'!D19/'A1'!D19*1000</f>
        <v>7206.6420966156556</v>
      </c>
      <c r="AX20" s="16">
        <f t="shared" si="48"/>
        <v>1.0610583446404342</v>
      </c>
      <c r="AY20" s="16">
        <f>'A3'!D19</f>
        <v>78.2</v>
      </c>
      <c r="AZ20" s="10">
        <f t="shared" si="9"/>
        <v>23087.614951883777</v>
      </c>
      <c r="BA20" s="17">
        <f t="shared" si="10"/>
        <v>0.34145745878427558</v>
      </c>
      <c r="BB20" s="17">
        <f t="shared" si="49"/>
        <v>10.047051603461371</v>
      </c>
      <c r="BC20" s="17">
        <f t="shared" si="11"/>
        <v>0.44855656541067979</v>
      </c>
      <c r="BD20" s="10">
        <f>'A2'!E19/'A1'!E19*1000</f>
        <v>15668.71230840978</v>
      </c>
      <c r="BE20" s="13">
        <f>'A1-1'!E40</f>
        <v>2.1577880898581689</v>
      </c>
      <c r="BF20" s="13">
        <f t="shared" si="12"/>
        <v>1.4689411458115567</v>
      </c>
      <c r="BG20" s="17">
        <f t="shared" si="50"/>
        <v>0.88419866485655774</v>
      </c>
      <c r="BH20" s="18">
        <f>'A5'!E19</f>
        <v>900.15294272293647</v>
      </c>
      <c r="BI20" s="10">
        <f>'A4'!E19/'A1'!E19*1000</f>
        <v>9203.3773163601109</v>
      </c>
      <c r="BJ20" s="13">
        <f t="shared" si="51"/>
        <v>1.0271370420624153</v>
      </c>
      <c r="BK20" s="13">
        <f>'A3'!E19</f>
        <v>75.7</v>
      </c>
      <c r="BL20" s="10">
        <f t="shared" si="52"/>
        <v>24607.928175014615</v>
      </c>
      <c r="BM20" s="17">
        <f t="shared" si="53"/>
        <v>0.38608519005124226</v>
      </c>
      <c r="BN20" s="17">
        <f t="shared" si="54"/>
        <v>10.11082395353545</v>
      </c>
      <c r="BO20" s="17">
        <f t="shared" si="55"/>
        <v>0.4971363099492988</v>
      </c>
      <c r="BP20" s="10">
        <f>'A2'!F19/'A1'!F19*1000</f>
        <v>13264.833039914714</v>
      </c>
      <c r="BQ20" s="16">
        <f>'A1-1'!F40</f>
        <v>2.195350551514911</v>
      </c>
      <c r="BR20" s="16">
        <f t="shared" si="13"/>
        <v>1.4816715396858073</v>
      </c>
      <c r="BS20" s="17">
        <f t="shared" si="56"/>
        <v>0.89186146148990531</v>
      </c>
      <c r="BT20" s="18">
        <f>'A5'!F19</f>
        <v>-272.08310765574834</v>
      </c>
      <c r="BU20" s="10">
        <f>'A4'!F19/'A1'!F19*1000</f>
        <v>7613.7938986834833</v>
      </c>
      <c r="BV20" s="16">
        <f t="shared" si="57"/>
        <v>1.0434192672998643</v>
      </c>
      <c r="BW20" s="16">
        <f>'A3'!F19</f>
        <v>76.900000000000006</v>
      </c>
      <c r="BX20" s="10">
        <f t="shared" si="58"/>
        <v>20004.542888189048</v>
      </c>
      <c r="BY20" s="17">
        <f t="shared" si="110"/>
        <v>0.2509560348395995</v>
      </c>
      <c r="BZ20" s="17">
        <f t="shared" si="59"/>
        <v>9.9037146711521942</v>
      </c>
      <c r="CA20" s="17">
        <f t="shared" si="60"/>
        <v>0.33936705700397107</v>
      </c>
      <c r="CB20" s="10">
        <f>'A2'!G19/'A1'!G19*1000</f>
        <v>16202.145370941807</v>
      </c>
      <c r="CC20" s="13">
        <f>'A1-1'!G40</f>
        <v>2.4490222856159285</v>
      </c>
      <c r="CD20" s="13">
        <f t="shared" si="14"/>
        <v>1.5649352336809113</v>
      </c>
      <c r="CE20" s="17">
        <f t="shared" si="61"/>
        <v>0.94198031565327045</v>
      </c>
      <c r="CF20" s="18">
        <f>'A5'!G19</f>
        <v>1465.0843852658418</v>
      </c>
      <c r="CG20" s="10">
        <f>'A4'!G19/'A1'!G19*1000</f>
        <v>7859.8599846797515</v>
      </c>
      <c r="CH20" s="13">
        <f t="shared" si="62"/>
        <v>1.0597014925373134</v>
      </c>
      <c r="CI20" s="13">
        <f>'A3'!G19</f>
        <v>78.099999999999994</v>
      </c>
      <c r="CJ20" s="10">
        <f t="shared" si="63"/>
        <v>26054.929746738992</v>
      </c>
      <c r="CK20" s="17">
        <f t="shared" si="64"/>
        <v>0.42856090906972805</v>
      </c>
      <c r="CL20" s="17">
        <f t="shared" si="65"/>
        <v>10.167962270994986</v>
      </c>
      <c r="CM20" s="17">
        <f t="shared" si="66"/>
        <v>0.54066245979835459</v>
      </c>
      <c r="CN20" s="10">
        <f>'A2'!H19/'A1'!H19*1000</f>
        <v>19398.277833561777</v>
      </c>
      <c r="CO20" s="13">
        <f>'A1-1'!H40</f>
        <v>2.1782028527084942</v>
      </c>
      <c r="CP20" s="13">
        <f t="shared" si="15"/>
        <v>1.4758735896778201</v>
      </c>
      <c r="CQ20" s="17">
        <f t="shared" si="111"/>
        <v>0.88837150570060441</v>
      </c>
      <c r="CR20" s="18">
        <f>'A5'!H19</f>
        <v>1899.5005057468618</v>
      </c>
      <c r="CS20" s="10">
        <f>'A4'!H19/'A1'!H19*1000</f>
        <v>6362.8769879657711</v>
      </c>
      <c r="CT20" s="13">
        <f t="shared" si="67"/>
        <v>1.0434192672998643</v>
      </c>
      <c r="CU20" s="13">
        <f>'A3'!H19</f>
        <v>76.900000000000006</v>
      </c>
      <c r="CV20" s="10">
        <f t="shared" si="16"/>
        <v>26602.240062914469</v>
      </c>
      <c r="CW20" s="17">
        <f t="shared" si="17"/>
        <v>0.44462682057947472</v>
      </c>
      <c r="CX20" s="17">
        <f t="shared" si="68"/>
        <v>10.188750704115606</v>
      </c>
      <c r="CY20" s="17">
        <f t="shared" si="18"/>
        <v>0.55649842584296139</v>
      </c>
      <c r="CZ20" s="10">
        <f>'A2'!I19/'A1'!I19*1000</f>
        <v>18405.224979401006</v>
      </c>
      <c r="DA20" s="13">
        <f>'A1-1'!I40</f>
        <v>2.8010842304148311</v>
      </c>
      <c r="DB20" s="13">
        <f t="shared" si="19"/>
        <v>1.6736439975140565</v>
      </c>
      <c r="DC20" s="17">
        <f t="shared" si="69"/>
        <v>1.0074153020130334</v>
      </c>
      <c r="DD20" s="18">
        <f>'A5'!I19</f>
        <v>1334.9577587536185</v>
      </c>
      <c r="DE20" s="10">
        <f>'A4'!I19/'A1'!I19*1000</f>
        <v>6289.6069831273362</v>
      </c>
      <c r="DF20" s="13">
        <f t="shared" si="70"/>
        <v>1.066485753052917</v>
      </c>
      <c r="DG20" s="13">
        <f>'A3'!I19</f>
        <v>78.599999999999994</v>
      </c>
      <c r="DH20" s="10">
        <f t="shared" si="71"/>
        <v>27905.954190195283</v>
      </c>
      <c r="DI20" s="17">
        <f t="shared" si="72"/>
        <v>0.48289643689013229</v>
      </c>
      <c r="DJ20" s="17">
        <f t="shared" si="73"/>
        <v>10.236595356875346</v>
      </c>
      <c r="DK20" s="17">
        <f t="shared" si="74"/>
        <v>0.59294495801414915</v>
      </c>
      <c r="DL20" s="10">
        <f>'A2'!J19/'A1'!J19*1000</f>
        <v>16372.770002412921</v>
      </c>
      <c r="DM20" s="13">
        <f>'A1-1'!J40</f>
        <v>2.3556714073170308</v>
      </c>
      <c r="DN20" s="13">
        <f t="shared" si="20"/>
        <v>1.534819666057557</v>
      </c>
      <c r="DO20" s="17">
        <f t="shared" si="75"/>
        <v>0.92385287415577211</v>
      </c>
      <c r="DP20" s="18">
        <f>'A5'!J19</f>
        <v>1995.8837661546488</v>
      </c>
      <c r="DQ20" s="10">
        <f>'A4'!J19/'A1'!J19*1000</f>
        <v>8032.5446411289331</v>
      </c>
      <c r="DR20" s="13">
        <f t="shared" si="76"/>
        <v>1.0529172320217095</v>
      </c>
      <c r="DS20" s="13">
        <f>'A3'!J19</f>
        <v>77.599999999999994</v>
      </c>
      <c r="DT20" s="10">
        <f t="shared" si="77"/>
        <v>26485.563376876027</v>
      </c>
      <c r="DU20" s="17">
        <f t="shared" si="78"/>
        <v>0.44120185807147205</v>
      </c>
      <c r="DV20" s="17">
        <f t="shared" si="79"/>
        <v>10.184355085297645</v>
      </c>
      <c r="DW20" s="17">
        <f t="shared" si="80"/>
        <v>0.55314998346914812</v>
      </c>
      <c r="DX20" s="10">
        <f>'A2'!K19/'A1'!K19*1000</f>
        <v>15038.970518768561</v>
      </c>
      <c r="DY20" s="13">
        <f>'A1-1'!K40</f>
        <v>2.1812322199750502</v>
      </c>
      <c r="DZ20" s="13">
        <f t="shared" si="21"/>
        <v>1.4768995294112088</v>
      </c>
      <c r="EA20" s="17">
        <f t="shared" si="81"/>
        <v>0.88898904885069729</v>
      </c>
      <c r="EB20" s="18">
        <f>'A5'!K19</f>
        <v>658.51314180862221</v>
      </c>
      <c r="EC20" s="10">
        <f>'A4'!K19/'A1'!K19*1000</f>
        <v>9882.3927431475895</v>
      </c>
      <c r="ED20" s="13">
        <f t="shared" si="82"/>
        <v>1.0624151967435549</v>
      </c>
      <c r="EE20" s="13">
        <f>'A3'!K19</f>
        <v>78.3</v>
      </c>
      <c r="EF20" s="10">
        <f t="shared" si="22"/>
        <v>25402.757427418936</v>
      </c>
      <c r="EG20" s="17">
        <f t="shared" si="23"/>
        <v>0.40941684680443186</v>
      </c>
      <c r="EH20" s="17">
        <f t="shared" si="83"/>
        <v>10.142613007249007</v>
      </c>
      <c r="EI20" s="17">
        <f t="shared" si="24"/>
        <v>0.52135219828860591</v>
      </c>
      <c r="EJ20" s="10">
        <f>'A2'!L19/'A1'!L19*1000</f>
        <v>14183.567470533344</v>
      </c>
      <c r="EK20" s="16">
        <f>'A1-1'!L40</f>
        <v>3.0663673423418012</v>
      </c>
      <c r="EL20" s="16">
        <f t="shared" si="84"/>
        <v>1.7511046063390392</v>
      </c>
      <c r="EM20" s="17">
        <f t="shared" si="85"/>
        <v>1.0540411093827264</v>
      </c>
      <c r="EN20" s="18">
        <f>'A5'!L19</f>
        <v>1705.8231488616861</v>
      </c>
      <c r="EO20" s="10">
        <f>'A4'!L19/'A1'!L19*1000</f>
        <v>4247.2402609540159</v>
      </c>
      <c r="EP20" s="16">
        <f t="shared" si="86"/>
        <v>1.0624151967435549</v>
      </c>
      <c r="EQ20" s="16">
        <f>'A3'!L19</f>
        <v>78.3</v>
      </c>
      <c r="ER20" s="10">
        <f t="shared" si="87"/>
        <v>22207.799360847072</v>
      </c>
      <c r="ES20" s="17">
        <f t="shared" si="88"/>
        <v>0.31563108750506286</v>
      </c>
      <c r="ET20" s="17">
        <f t="shared" si="89"/>
        <v>10.00819882872173</v>
      </c>
      <c r="EU20" s="17">
        <f t="shared" si="90"/>
        <v>0.41895975943950547</v>
      </c>
      <c r="EV20" s="10">
        <f>'A2'!M19/'A1'!M19*1000</f>
        <v>13315.769427200477</v>
      </c>
      <c r="EW20" s="16">
        <f>'A1-1'!M40</f>
        <v>1.8575539642407655</v>
      </c>
      <c r="EX20" s="16">
        <f t="shared" si="25"/>
        <v>1.3629211144599549</v>
      </c>
      <c r="EY20" s="17">
        <f t="shared" si="91"/>
        <v>0.82038210526434485</v>
      </c>
      <c r="EZ20" s="18">
        <f>'A5'!M19</f>
        <v>-217.13616594739909</v>
      </c>
      <c r="FA20" s="10">
        <f>'A4'!M19/'A1'!M19*1000</f>
        <v>9686.0842925198504</v>
      </c>
      <c r="FB20" s="16">
        <f t="shared" si="92"/>
        <v>1.0746268656716418</v>
      </c>
      <c r="FC20" s="16">
        <f>'A3'!M19</f>
        <v>79.2</v>
      </c>
      <c r="FD20" s="10">
        <f t="shared" si="26"/>
        <v>21914.830297583761</v>
      </c>
      <c r="FE20" s="17">
        <f t="shared" si="27"/>
        <v>0.30703118557306158</v>
      </c>
      <c r="FF20" s="17">
        <f t="shared" si="93"/>
        <v>9.9949188691580293</v>
      </c>
      <c r="FG20" s="17">
        <f t="shared" si="28"/>
        <v>0.40884350933521485</v>
      </c>
      <c r="FH20" s="10">
        <f>'A2'!N19/'A1'!N19*1000</f>
        <v>15603.119896301787</v>
      </c>
      <c r="FI20" s="16">
        <f>'A1-1'!N40</f>
        <v>2.4125915666891355</v>
      </c>
      <c r="FJ20" s="16">
        <f t="shared" si="29"/>
        <v>1.5532519327813938</v>
      </c>
      <c r="FK20" s="17">
        <f t="shared" si="94"/>
        <v>0.93494779492503977</v>
      </c>
      <c r="FL20" s="18">
        <f>'A5'!N19</f>
        <v>-166.0829829150095</v>
      </c>
      <c r="FM20" s="10">
        <f>'A4'!N19/'A1'!N19*1000</f>
        <v>6062.4570832996624</v>
      </c>
      <c r="FN20" s="16">
        <f t="shared" si="95"/>
        <v>1.0434192672998643</v>
      </c>
      <c r="FO20" s="16">
        <f>'A3'!N19</f>
        <v>76.900000000000006</v>
      </c>
      <c r="FP20" s="10">
        <f t="shared" si="30"/>
        <v>21373.897608173058</v>
      </c>
      <c r="FQ20" s="17">
        <f t="shared" si="31"/>
        <v>0.29115248483610107</v>
      </c>
      <c r="FR20" s="17">
        <f t="shared" si="32"/>
        <v>9.9699257185883425</v>
      </c>
      <c r="FS20" s="17">
        <f t="shared" si="33"/>
        <v>0.38980452349761835</v>
      </c>
      <c r="FT20" s="10">
        <f>'A2'!O19/'A1'!O19*1000</f>
        <v>25014.878933964079</v>
      </c>
      <c r="FU20" s="16">
        <v>2.65</v>
      </c>
      <c r="FV20" s="16">
        <f t="shared" si="96"/>
        <v>1.6278820596099706</v>
      </c>
      <c r="FW20" s="17">
        <f t="shared" si="97"/>
        <v>0.97986985234582658</v>
      </c>
      <c r="FX20" s="18">
        <f>'A5'!O19</f>
        <v>-1147.0398753885086</v>
      </c>
      <c r="FY20" s="10">
        <f>'A4'!O19/'A1'!O19*1000</f>
        <v>7069.469175851159</v>
      </c>
      <c r="FZ20" s="16">
        <f t="shared" si="98"/>
        <v>1.0325644504748981</v>
      </c>
      <c r="GA20" s="16">
        <f>'A3'!O19</f>
        <v>76.099999999999994</v>
      </c>
      <c r="GB20" s="10">
        <f t="shared" si="34"/>
        <v>31424.813536307123</v>
      </c>
      <c r="GC20" s="17">
        <f t="shared" si="35"/>
        <v>0.58619009169446101</v>
      </c>
      <c r="GD20" s="17">
        <f t="shared" si="99"/>
        <v>10.355353099830888</v>
      </c>
      <c r="GE20" s="17">
        <f t="shared" si="36"/>
        <v>0.68341082304909939</v>
      </c>
    </row>
    <row r="21" spans="1:187">
      <c r="A21" s="6">
        <v>1997</v>
      </c>
      <c r="B21" s="10">
        <v>22188.824276074192</v>
      </c>
      <c r="C21" s="10">
        <v>19545.275742471029</v>
      </c>
      <c r="D21" s="10">
        <f t="shared" si="100"/>
        <v>18366.620788378092</v>
      </c>
      <c r="E21" s="13">
        <v>2.4998657243816256</v>
      </c>
      <c r="F21" s="13">
        <v>2.4886367645835068</v>
      </c>
      <c r="G21" s="13">
        <f t="shared" si="101"/>
        <v>2.5363367814102857</v>
      </c>
      <c r="H21" s="13">
        <f t="shared" si="102"/>
        <v>1.5925880765000993</v>
      </c>
      <c r="I21" s="14">
        <f t="shared" si="112"/>
        <v>0.95862537101844358</v>
      </c>
      <c r="J21" s="15">
        <f t="shared" si="103"/>
        <v>-448.04642599387364</v>
      </c>
      <c r="K21" s="10">
        <v>8725.4820573455054</v>
      </c>
      <c r="L21" s="10">
        <v>8694.3915838705398</v>
      </c>
      <c r="M21" s="10">
        <f t="shared" si="104"/>
        <v>7118.0153877018038</v>
      </c>
      <c r="N21" s="13">
        <f t="shared" si="105"/>
        <v>1.066485753052917</v>
      </c>
      <c r="O21" s="13">
        <v>78.599999999999994</v>
      </c>
      <c r="P21" s="10">
        <f t="shared" si="106"/>
        <v>25890.73082313031</v>
      </c>
      <c r="Q21" s="14">
        <f t="shared" si="107"/>
        <v>0.42374096451774751</v>
      </c>
      <c r="R21" s="14">
        <f t="shared" si="37"/>
        <v>10.161640300355304</v>
      </c>
      <c r="S21" s="14">
        <f t="shared" si="38"/>
        <v>0.53584658397913743</v>
      </c>
      <c r="T21" s="10">
        <f>'A2'!B20/'A1'!B20*1000</f>
        <v>16978.11134546058</v>
      </c>
      <c r="U21" s="13">
        <f>'A1-1'!B41</f>
        <v>2.6437494696626662</v>
      </c>
      <c r="V21" s="13">
        <f t="shared" si="4"/>
        <v>1.6259610910666547</v>
      </c>
      <c r="W21" s="14">
        <f t="shared" si="39"/>
        <v>0.97871356516163643</v>
      </c>
      <c r="X21" s="15">
        <f>'A5'!B20</f>
        <v>-496.63372858829359</v>
      </c>
      <c r="Y21" s="10">
        <f>'A4'!B20/'A1'!B20*1000</f>
        <v>6018.288944968368</v>
      </c>
      <c r="Z21" s="13">
        <f t="shared" si="40"/>
        <v>1.0651289009497964</v>
      </c>
      <c r="AA21" s="13">
        <f>'A3'!B20</f>
        <v>78.5</v>
      </c>
      <c r="AB21" s="10">
        <f t="shared" si="5"/>
        <v>23580.210358603141</v>
      </c>
      <c r="AC21" s="14">
        <f t="shared" si="108"/>
        <v>0.35591725239781968</v>
      </c>
      <c r="AD21" s="14">
        <f t="shared" si="41"/>
        <v>10.068163095111924</v>
      </c>
      <c r="AE21" s="14">
        <f t="shared" si="42"/>
        <v>0.46463862715094345</v>
      </c>
      <c r="AF21" s="10">
        <f>'A2'!C20/'A1'!C20*1000</f>
        <v>16827.881281482343</v>
      </c>
      <c r="AG21" s="13">
        <f>'A1-1'!C41</f>
        <v>2.4572029999999998</v>
      </c>
      <c r="AH21" s="13">
        <f t="shared" si="6"/>
        <v>1.5675468095084113</v>
      </c>
      <c r="AI21" s="14">
        <f t="shared" si="43"/>
        <v>0.94355229957272924</v>
      </c>
      <c r="AJ21" s="15">
        <f>'A5'!C20</f>
        <v>2842.434717890837</v>
      </c>
      <c r="AK21" s="10">
        <f>'A4'!C20/'A1'!C20*1000</f>
        <v>7902.6137618567855</v>
      </c>
      <c r="AL21" s="13">
        <f t="shared" si="44"/>
        <v>1.0515603799185889</v>
      </c>
      <c r="AM21" s="13">
        <f>'A3'!C20</f>
        <v>77.5</v>
      </c>
      <c r="AN21" s="10">
        <f t="shared" si="7"/>
        <v>27995.728336317581</v>
      </c>
      <c r="AO21" s="14">
        <f t="shared" si="109"/>
        <v>0.48553169415614272</v>
      </c>
      <c r="AP21" s="14">
        <f t="shared" si="45"/>
        <v>10.23980721810174</v>
      </c>
      <c r="AQ21" s="14">
        <f t="shared" si="46"/>
        <v>0.59539165156849438</v>
      </c>
      <c r="AR21" s="10">
        <f>'A2'!D20/'A1'!D20*1000</f>
        <v>16178.444756684687</v>
      </c>
      <c r="AS21" s="16">
        <f>'A1-1'!D41</f>
        <v>2.5249440000000001</v>
      </c>
      <c r="AT21" s="16">
        <f t="shared" si="8"/>
        <v>1.5890072372396546</v>
      </c>
      <c r="AU21" s="17">
        <f t="shared" si="47"/>
        <v>0.95646995907278543</v>
      </c>
      <c r="AV21" s="18">
        <f>'A5'!D20</f>
        <v>-448.04642599387364</v>
      </c>
      <c r="AW21" s="10">
        <f>'A4'!D20/'A1'!D20*1000</f>
        <v>7092.6526092156073</v>
      </c>
      <c r="AX21" s="16">
        <f t="shared" si="48"/>
        <v>1.0624151967435549</v>
      </c>
      <c r="AY21" s="16">
        <f>'A3'!D20</f>
        <v>78.3</v>
      </c>
      <c r="AZ21" s="10">
        <f t="shared" si="9"/>
        <v>23499.351992116342</v>
      </c>
      <c r="BA21" s="17">
        <f t="shared" si="10"/>
        <v>0.35354371160677955</v>
      </c>
      <c r="BB21" s="17">
        <f t="shared" si="49"/>
        <v>10.064728124948498</v>
      </c>
      <c r="BC21" s="17">
        <f t="shared" si="11"/>
        <v>0.46202197631648062</v>
      </c>
      <c r="BD21" s="10">
        <f>'A2'!E20/'A1'!E20*1000</f>
        <v>16054.020390650998</v>
      </c>
      <c r="BE21" s="13">
        <f>'A1-1'!E41</f>
        <v>2.1527947615577472</v>
      </c>
      <c r="BF21" s="13">
        <f t="shared" si="12"/>
        <v>1.4672405261434633</v>
      </c>
      <c r="BG21" s="17">
        <f t="shared" si="50"/>
        <v>0.88317501210896843</v>
      </c>
      <c r="BH21" s="18">
        <f>'A5'!E20</f>
        <v>817.92326823349981</v>
      </c>
      <c r="BI21" s="10">
        <f>'A4'!E20/'A1'!E20*1000</f>
        <v>9211.9422940531658</v>
      </c>
      <c r="BJ21" s="13">
        <f t="shared" si="51"/>
        <v>1.0325644504748981</v>
      </c>
      <c r="BK21" s="13">
        <f>'A3'!E20</f>
        <v>76.099999999999994</v>
      </c>
      <c r="BL21" s="10">
        <f t="shared" si="52"/>
        <v>24996.707650970533</v>
      </c>
      <c r="BM21" s="17">
        <f t="shared" si="53"/>
        <v>0.39749753963229939</v>
      </c>
      <c r="BN21" s="17">
        <f t="shared" si="54"/>
        <v>10.126499401216748</v>
      </c>
      <c r="BO21" s="17">
        <f t="shared" si="55"/>
        <v>0.50907736658279867</v>
      </c>
      <c r="BP21" s="10">
        <f>'A2'!F20/'A1'!F20*1000</f>
        <v>13680.944035618015</v>
      </c>
      <c r="BQ21" s="16">
        <f>'A1-1'!F41</f>
        <v>2.1842703102428538</v>
      </c>
      <c r="BR21" s="16">
        <f t="shared" si="13"/>
        <v>1.4779277080570801</v>
      </c>
      <c r="BS21" s="17">
        <f t="shared" si="56"/>
        <v>0.88960793966773621</v>
      </c>
      <c r="BT21" s="18">
        <f>'A5'!F20</f>
        <v>-170.04558616559555</v>
      </c>
      <c r="BU21" s="10">
        <f>'A4'!F20/'A1'!F20*1000</f>
        <v>7851.5454532555041</v>
      </c>
      <c r="BV21" s="16">
        <f t="shared" si="57"/>
        <v>1.0461329715061056</v>
      </c>
      <c r="BW21" s="16">
        <f>'A3'!F20</f>
        <v>77.099999999999994</v>
      </c>
      <c r="BX21" s="10">
        <f t="shared" si="58"/>
        <v>20768.016187061163</v>
      </c>
      <c r="BY21" s="17">
        <f t="shared" si="110"/>
        <v>0.27336725950908136</v>
      </c>
      <c r="BZ21" s="17">
        <f t="shared" si="59"/>
        <v>9.9411693989267196</v>
      </c>
      <c r="CA21" s="17">
        <f t="shared" si="60"/>
        <v>0.3678988753380355</v>
      </c>
      <c r="CB21" s="10">
        <f>'A2'!G20/'A1'!G20*1000</f>
        <v>16255.563572369148</v>
      </c>
      <c r="CC21" s="13">
        <f>'A1-1'!G41</f>
        <v>2.4415735499148905</v>
      </c>
      <c r="CD21" s="13">
        <f t="shared" si="14"/>
        <v>1.5625535350556443</v>
      </c>
      <c r="CE21" s="17">
        <f t="shared" si="61"/>
        <v>0.94054670154929065</v>
      </c>
      <c r="CF21" s="18">
        <f>'A5'!G20</f>
        <v>1564.3843701034129</v>
      </c>
      <c r="CG21" s="10">
        <f>'A4'!G20/'A1'!G20*1000</f>
        <v>7914.8033098825908</v>
      </c>
      <c r="CH21" s="13">
        <f t="shared" si="62"/>
        <v>1.0637720488466758</v>
      </c>
      <c r="CI21" s="13">
        <f>'A3'!G20</f>
        <v>78.400000000000006</v>
      </c>
      <c r="CJ21" s="10">
        <f t="shared" si="63"/>
        <v>26347.829896560717</v>
      </c>
      <c r="CK21" s="17">
        <f t="shared" si="64"/>
        <v>0.43715878809585379</v>
      </c>
      <c r="CL21" s="17">
        <f t="shared" si="65"/>
        <v>10.17914119371123</v>
      </c>
      <c r="CM21" s="17">
        <f t="shared" si="66"/>
        <v>0.54917820696999353</v>
      </c>
      <c r="CN21" s="10">
        <f>'A2'!H20/'A1'!H20*1000</f>
        <v>19503.920373619338</v>
      </c>
      <c r="CO21" s="13">
        <f>'A1-1'!H41</f>
        <v>2.1670662726497318</v>
      </c>
      <c r="CP21" s="13">
        <f t="shared" si="15"/>
        <v>1.4720958775330266</v>
      </c>
      <c r="CQ21" s="17">
        <f t="shared" si="111"/>
        <v>0.88609759020428724</v>
      </c>
      <c r="CR21" s="18">
        <f>'A5'!H20</f>
        <v>1946.9288968459268</v>
      </c>
      <c r="CS21" s="10">
        <f>'A4'!H20/'A1'!H20*1000</f>
        <v>6407.2196383354103</v>
      </c>
      <c r="CT21" s="13">
        <f t="shared" si="67"/>
        <v>1.0488466757123474</v>
      </c>
      <c r="CU21" s="13">
        <f>'A3'!H20</f>
        <v>77.3</v>
      </c>
      <c r="CV21" s="10">
        <f t="shared" si="16"/>
        <v>26888.784419301599</v>
      </c>
      <c r="CW21" s="17">
        <f t="shared" si="17"/>
        <v>0.45303812973495011</v>
      </c>
      <c r="CX21" s="17">
        <f t="shared" si="68"/>
        <v>10.199464542562472</v>
      </c>
      <c r="CY21" s="17">
        <f t="shared" si="18"/>
        <v>0.56465988663548705</v>
      </c>
      <c r="CZ21" s="10">
        <f>'A2'!I20/'A1'!I20*1000</f>
        <v>18992.468665181637</v>
      </c>
      <c r="DA21" s="13">
        <f>'A1-1'!I41</f>
        <v>2.7607390611669542</v>
      </c>
      <c r="DB21" s="13">
        <f t="shared" si="19"/>
        <v>1.661547188967847</v>
      </c>
      <c r="DC21" s="17">
        <f t="shared" si="69"/>
        <v>1.0001338789307801</v>
      </c>
      <c r="DD21" s="18">
        <f>'A5'!I20</f>
        <v>1317.4535311277943</v>
      </c>
      <c r="DE21" s="10">
        <f>'A4'!I20/'A1'!I20*1000</f>
        <v>6318.4000742287853</v>
      </c>
      <c r="DF21" s="13">
        <f t="shared" si="70"/>
        <v>1.0705563093622796</v>
      </c>
      <c r="DG21" s="13">
        <f>'A3'!I20</f>
        <v>78.900000000000006</v>
      </c>
      <c r="DH21" s="10">
        <f t="shared" si="71"/>
        <v>28509.840508775433</v>
      </c>
      <c r="DI21" s="17">
        <f t="shared" si="72"/>
        <v>0.50062309737782662</v>
      </c>
      <c r="DJ21" s="17">
        <f t="shared" si="73"/>
        <v>10.258004587670635</v>
      </c>
      <c r="DK21" s="17">
        <f t="shared" si="74"/>
        <v>0.609253827949087</v>
      </c>
      <c r="DL21" s="10">
        <f>'A2'!J20/'A1'!J20*1000</f>
        <v>16936.282864494548</v>
      </c>
      <c r="DM21" s="13">
        <f>'A1-1'!J41</f>
        <v>2.3545066957727845</v>
      </c>
      <c r="DN21" s="13">
        <f t="shared" si="20"/>
        <v>1.5344401897020243</v>
      </c>
      <c r="DO21" s="17">
        <f t="shared" si="75"/>
        <v>0.92362445623183864</v>
      </c>
      <c r="DP21" s="18">
        <f>'A5'!J20</f>
        <v>1971.8022157978858</v>
      </c>
      <c r="DQ21" s="10">
        <f>'A4'!J20/'A1'!J20*1000</f>
        <v>8220.4608011592609</v>
      </c>
      <c r="DR21" s="13">
        <f t="shared" si="76"/>
        <v>1.0583446404341927</v>
      </c>
      <c r="DS21" s="13">
        <f>'A3'!J20</f>
        <v>78</v>
      </c>
      <c r="DT21" s="10">
        <f t="shared" si="77"/>
        <v>27342.363491514698</v>
      </c>
      <c r="DU21" s="17">
        <f t="shared" si="78"/>
        <v>0.4663526261394218</v>
      </c>
      <c r="DV21" s="17">
        <f t="shared" si="79"/>
        <v>10.216192554658369</v>
      </c>
      <c r="DW21" s="17">
        <f t="shared" si="80"/>
        <v>0.57740275330597357</v>
      </c>
      <c r="DX21" s="10">
        <f>'A2'!K20/'A1'!K20*1000</f>
        <v>15454.641088609662</v>
      </c>
      <c r="DY21" s="13">
        <f>'A1-1'!K41</f>
        <v>2.172634463810212</v>
      </c>
      <c r="DZ21" s="13">
        <f t="shared" si="21"/>
        <v>1.4739859103160424</v>
      </c>
      <c r="EA21" s="17">
        <f t="shared" si="81"/>
        <v>0.88723525624900434</v>
      </c>
      <c r="EB21" s="18">
        <f>'A5'!K20</f>
        <v>597.23408077959857</v>
      </c>
      <c r="EC21" s="10">
        <f>'A4'!K20/'A1'!K20*1000</f>
        <v>10117.495980310194</v>
      </c>
      <c r="ED21" s="13">
        <f t="shared" si="82"/>
        <v>1.0624151967435549</v>
      </c>
      <c r="EE21" s="13">
        <f>'A3'!K20</f>
        <v>78.3</v>
      </c>
      <c r="EF21" s="10">
        <f t="shared" si="22"/>
        <v>25951.225581321818</v>
      </c>
      <c r="EG21" s="17">
        <f t="shared" si="23"/>
        <v>0.42551674583080551</v>
      </c>
      <c r="EH21" s="17">
        <f t="shared" si="83"/>
        <v>10.163974116046116</v>
      </c>
      <c r="EI21" s="17">
        <f t="shared" si="24"/>
        <v>0.53762441041846742</v>
      </c>
      <c r="EJ21" s="10">
        <f>'A2'!L20/'A1'!L20*1000</f>
        <v>14530.985188498855</v>
      </c>
      <c r="EK21" s="16">
        <f>'A1-1'!L41</f>
        <v>3.0200325745991043</v>
      </c>
      <c r="EL21" s="16">
        <f t="shared" si="84"/>
        <v>1.7378240919607209</v>
      </c>
      <c r="EM21" s="17">
        <f t="shared" si="85"/>
        <v>1.046047179118468</v>
      </c>
      <c r="EN21" s="18">
        <f>'A5'!L20</f>
        <v>1637.1066191173718</v>
      </c>
      <c r="EO21" s="10">
        <f>'A4'!L20/'A1'!L20*1000</f>
        <v>4342.934398818551</v>
      </c>
      <c r="EP21" s="16">
        <f t="shared" si="86"/>
        <v>1.0691994572591588</v>
      </c>
      <c r="EQ21" s="16">
        <f>'A3'!L20</f>
        <v>78.8</v>
      </c>
      <c r="ER21" s="10">
        <f t="shared" si="87"/>
        <v>22645.791075077046</v>
      </c>
      <c r="ES21" s="17">
        <f t="shared" si="88"/>
        <v>0.32848802791867077</v>
      </c>
      <c r="ET21" s="17">
        <f t="shared" si="89"/>
        <v>10.027729289143759</v>
      </c>
      <c r="EU21" s="17">
        <f t="shared" si="90"/>
        <v>0.43383744196056145</v>
      </c>
      <c r="EV21" s="10">
        <f>'A2'!M20/'A1'!M20*1000</f>
        <v>13684.308661916701</v>
      </c>
      <c r="EW21" s="16">
        <f>'A1-1'!M41</f>
        <v>1.8937185689248459</v>
      </c>
      <c r="EX21" s="16">
        <f t="shared" si="25"/>
        <v>1.3761244743571877</v>
      </c>
      <c r="EY21" s="17">
        <f t="shared" si="91"/>
        <v>0.82832959398847883</v>
      </c>
      <c r="EZ21" s="18">
        <f>'A5'!M20</f>
        <v>-167.68723390147713</v>
      </c>
      <c r="FA21" s="10">
        <f>'A4'!M20/'A1'!M20*1000</f>
        <v>9635.943768931138</v>
      </c>
      <c r="FB21" s="16">
        <f t="shared" si="92"/>
        <v>1.0773405698778833</v>
      </c>
      <c r="FC21" s="16">
        <f>'A3'!M20</f>
        <v>79.400000000000006</v>
      </c>
      <c r="FD21" s="10">
        <f t="shared" si="26"/>
        <v>22412.319202356459</v>
      </c>
      <c r="FE21" s="17">
        <f t="shared" si="27"/>
        <v>0.32163462439915597</v>
      </c>
      <c r="FF21" s="17">
        <f t="shared" si="93"/>
        <v>10.017366051059053</v>
      </c>
      <c r="FG21" s="17">
        <f t="shared" si="28"/>
        <v>0.42594305735401827</v>
      </c>
      <c r="FH21" s="10">
        <f>'A2'!N20/'A1'!N20*1000</f>
        <v>16318.04663318577</v>
      </c>
      <c r="FI21" s="16">
        <f>'A1-1'!N41</f>
        <v>2.3979979465274779</v>
      </c>
      <c r="FJ21" s="16">
        <f t="shared" si="29"/>
        <v>1.5485470436920792</v>
      </c>
      <c r="FK21" s="17">
        <f t="shared" si="94"/>
        <v>0.93211578449158439</v>
      </c>
      <c r="FL21" s="18">
        <f>'A5'!N20</f>
        <v>-178.31775239130511</v>
      </c>
      <c r="FM21" s="10">
        <f>'A4'!N20/'A1'!N20*1000</f>
        <v>6026.517793741431</v>
      </c>
      <c r="FN21" s="16">
        <f t="shared" si="95"/>
        <v>1.0474898236092265</v>
      </c>
      <c r="FO21" s="16">
        <f>'A3'!N20</f>
        <v>77.2</v>
      </c>
      <c r="FP21" s="10">
        <f t="shared" si="30"/>
        <v>22058.573752406952</v>
      </c>
      <c r="FQ21" s="17">
        <f t="shared" si="31"/>
        <v>0.31125067414662289</v>
      </c>
      <c r="FR21" s="17">
        <f t="shared" si="32"/>
        <v>10.001456637608005</v>
      </c>
      <c r="FS21" s="17">
        <f t="shared" si="33"/>
        <v>0.41382377305112811</v>
      </c>
      <c r="FT21" s="10">
        <f>'A2'!O20/'A1'!O20*1000</f>
        <v>25709.256551238981</v>
      </c>
      <c r="FU21" s="16">
        <v>2.64</v>
      </c>
      <c r="FV21" s="16">
        <f t="shared" si="96"/>
        <v>1.6248076809271921</v>
      </c>
      <c r="FW21" s="17">
        <f t="shared" si="97"/>
        <v>0.9780192938436516</v>
      </c>
      <c r="FX21" s="18">
        <f>'A5'!O20</f>
        <v>-1302.6828734920723</v>
      </c>
      <c r="FY21" s="10">
        <f>'A4'!O20/'A1'!O20*1000</f>
        <v>7112.6677031721238</v>
      </c>
      <c r="FZ21" s="16">
        <f t="shared" si="98"/>
        <v>1.0379918588873813</v>
      </c>
      <c r="GA21" s="16">
        <f>'A3'!O20</f>
        <v>76.5</v>
      </c>
      <c r="GB21" s="10">
        <f t="shared" si="34"/>
        <v>32130.138849231447</v>
      </c>
      <c r="GC21" s="17">
        <f t="shared" si="35"/>
        <v>0.60689442290862627</v>
      </c>
      <c r="GD21" s="17">
        <f t="shared" si="99"/>
        <v>10.377549773583027</v>
      </c>
      <c r="GE21" s="17">
        <f t="shared" si="36"/>
        <v>0.70031954194111823</v>
      </c>
    </row>
    <row r="22" spans="1:187">
      <c r="A22" s="6">
        <v>1998</v>
      </c>
      <c r="B22" s="10">
        <v>22465.511306055123</v>
      </c>
      <c r="C22" s="10">
        <v>19931.472454162344</v>
      </c>
      <c r="D22" s="10">
        <f t="shared" si="100"/>
        <v>18590.936222984939</v>
      </c>
      <c r="E22" s="13">
        <v>2.4948932874354561</v>
      </c>
      <c r="F22" s="13">
        <v>2.4851799076973795</v>
      </c>
      <c r="G22" s="13">
        <f t="shared" si="101"/>
        <v>2.5730848031328932</v>
      </c>
      <c r="H22" s="13">
        <f t="shared" si="102"/>
        <v>1.604083789311797</v>
      </c>
      <c r="I22" s="14">
        <f t="shared" si="112"/>
        <v>0.96554497698676978</v>
      </c>
      <c r="J22" s="15">
        <f t="shared" si="103"/>
        <v>-494.38986054474958</v>
      </c>
      <c r="K22" s="10">
        <v>8522.839165834419</v>
      </c>
      <c r="L22" s="10">
        <v>8668.6330233164354</v>
      </c>
      <c r="M22" s="10">
        <f t="shared" si="104"/>
        <v>7048.760529080083</v>
      </c>
      <c r="N22" s="13">
        <f t="shared" si="105"/>
        <v>1.0691994572591588</v>
      </c>
      <c r="O22" s="13">
        <v>78.8</v>
      </c>
      <c r="P22" s="10">
        <f t="shared" si="106"/>
        <v>26200.47155471157</v>
      </c>
      <c r="Q22" s="14">
        <f t="shared" si="107"/>
        <v>0.43283318704211382</v>
      </c>
      <c r="R22" s="14">
        <f t="shared" si="37"/>
        <v>10.173532687858655</v>
      </c>
      <c r="S22" s="14">
        <f t="shared" si="38"/>
        <v>0.54490582589504599</v>
      </c>
      <c r="T22" s="10">
        <f>'A2'!B21/'A1'!B21*1000</f>
        <v>17723.512960589225</v>
      </c>
      <c r="U22" s="13">
        <f>'A1-1'!B42</f>
        <v>2.6232975000632313</v>
      </c>
      <c r="V22" s="13">
        <f t="shared" si="4"/>
        <v>1.6196596864968984</v>
      </c>
      <c r="W22" s="14">
        <f t="shared" si="39"/>
        <v>0.97492056533779314</v>
      </c>
      <c r="X22" s="15">
        <f>'A5'!B21</f>
        <v>-387.71590422949851</v>
      </c>
      <c r="Y22" s="10">
        <f>'A4'!B21/'A1'!B21*1000</f>
        <v>6214.1788551436593</v>
      </c>
      <c r="Z22" s="13">
        <f t="shared" si="40"/>
        <v>1.0678426051560379</v>
      </c>
      <c r="AA22" s="13">
        <f>'A3'!B21</f>
        <v>78.7</v>
      </c>
      <c r="AB22" s="10">
        <f t="shared" si="5"/>
        <v>24673.016198151832</v>
      </c>
      <c r="AC22" s="14">
        <f t="shared" si="108"/>
        <v>0.38799580344397722</v>
      </c>
      <c r="AD22" s="14">
        <f t="shared" si="41"/>
        <v>10.113465463831631</v>
      </c>
      <c r="AE22" s="14">
        <f t="shared" si="42"/>
        <v>0.49914852833603762</v>
      </c>
      <c r="AF22" s="10">
        <f>'A2'!C21/'A1'!C21*1000</f>
        <v>17256.672602645449</v>
      </c>
      <c r="AG22" s="13">
        <f>'A1-1'!C42</f>
        <v>2.4510743937780384</v>
      </c>
      <c r="AH22" s="13">
        <f t="shared" si="6"/>
        <v>1.5655907491353027</v>
      </c>
      <c r="AI22" s="14">
        <f t="shared" si="43"/>
        <v>0.94237488958920956</v>
      </c>
      <c r="AJ22" s="15">
        <f>'A5'!C21</f>
        <v>2559.449903475409</v>
      </c>
      <c r="AK22" s="10">
        <f>'A4'!C21/'A1'!C21*1000</f>
        <v>8031.3692476393235</v>
      </c>
      <c r="AL22" s="13">
        <f t="shared" si="44"/>
        <v>1.0529172320217095</v>
      </c>
      <c r="AM22" s="13">
        <f>'A3'!C21</f>
        <v>77.599999999999994</v>
      </c>
      <c r="AN22" s="10">
        <f t="shared" si="7"/>
        <v>28274.064441811206</v>
      </c>
      <c r="AO22" s="14">
        <f t="shared" si="109"/>
        <v>0.49370205584798116</v>
      </c>
      <c r="AP22" s="14">
        <f t="shared" si="45"/>
        <v>10.249700212614139</v>
      </c>
      <c r="AQ22" s="14">
        <f t="shared" si="46"/>
        <v>0.60292781960332475</v>
      </c>
      <c r="AR22" s="10">
        <f>'A2'!D21/'A1'!D21*1000</f>
        <v>16493.937225708298</v>
      </c>
      <c r="AS22" s="16">
        <f>'A1-1'!D42</f>
        <v>2.5630670000000002</v>
      </c>
      <c r="AT22" s="16">
        <f t="shared" si="8"/>
        <v>1.6009581506085662</v>
      </c>
      <c r="AU22" s="17">
        <f t="shared" si="47"/>
        <v>0.96366356357813809</v>
      </c>
      <c r="AV22" s="18">
        <f>'A5'!D21</f>
        <v>-494.38986054474958</v>
      </c>
      <c r="AW22" s="10">
        <f>'A4'!D21/'A1'!D21*1000</f>
        <v>7169.3384219636164</v>
      </c>
      <c r="AX22" s="16">
        <f t="shared" si="48"/>
        <v>1.0651289009497964</v>
      </c>
      <c r="AY22" s="16">
        <f>'A3'!D21</f>
        <v>78.5</v>
      </c>
      <c r="AZ22" s="10">
        <f t="shared" si="9"/>
        <v>24039.48519041593</v>
      </c>
      <c r="BA22" s="17">
        <f t="shared" si="10"/>
        <v>0.36939894384138511</v>
      </c>
      <c r="BB22" s="17">
        <f t="shared" si="49"/>
        <v>10.08745297371169</v>
      </c>
      <c r="BC22" s="17">
        <f t="shared" si="11"/>
        <v>0.47933304210458816</v>
      </c>
      <c r="BD22" s="10">
        <f>'A2'!E21/'A1'!E21*1000</f>
        <v>16362.289814006306</v>
      </c>
      <c r="BE22" s="13">
        <f>'A1-1'!E42</f>
        <v>2.147812988297245</v>
      </c>
      <c r="BF22" s="13">
        <f t="shared" si="12"/>
        <v>1.4655418753134435</v>
      </c>
      <c r="BG22" s="17">
        <f t="shared" si="50"/>
        <v>0.88215254446263447</v>
      </c>
      <c r="BH22" s="18">
        <f>'A5'!E21</f>
        <v>787.39846096293968</v>
      </c>
      <c r="BI22" s="10">
        <f>'A4'!E21/'A1'!E21*1000</f>
        <v>9461.9134507617582</v>
      </c>
      <c r="BJ22" s="13">
        <f t="shared" si="51"/>
        <v>1.0379918588873813</v>
      </c>
      <c r="BK22" s="13">
        <f>'A3'!E21</f>
        <v>76.5</v>
      </c>
      <c r="BL22" s="10">
        <f t="shared" si="52"/>
        <v>25621.113759640215</v>
      </c>
      <c r="BM22" s="17">
        <f t="shared" si="53"/>
        <v>0.41582654420530302</v>
      </c>
      <c r="BN22" s="17">
        <f t="shared" si="54"/>
        <v>10.151172046779065</v>
      </c>
      <c r="BO22" s="17">
        <f t="shared" si="55"/>
        <v>0.52787220191687334</v>
      </c>
      <c r="BP22" s="10">
        <f>'A2'!F21/'A1'!F21*1000</f>
        <v>14267.880478399326</v>
      </c>
      <c r="BQ22" s="16">
        <f>'A1-1'!F42</f>
        <v>2.1732459924981629</v>
      </c>
      <c r="BR22" s="16">
        <f t="shared" si="13"/>
        <v>1.4741933362005686</v>
      </c>
      <c r="BS22" s="17">
        <f t="shared" si="56"/>
        <v>0.88736011195930808</v>
      </c>
      <c r="BT22" s="18">
        <f>'A5'!F21</f>
        <v>-177.40586087383838</v>
      </c>
      <c r="BU22" s="10">
        <f>'A4'!F21/'A1'!F21*1000</f>
        <v>7980.9181900770345</v>
      </c>
      <c r="BV22" s="16">
        <f t="shared" si="57"/>
        <v>1.0488466757123474</v>
      </c>
      <c r="BW22" s="16">
        <f>'A3'!F21</f>
        <v>77.3</v>
      </c>
      <c r="BX22" s="10">
        <f t="shared" si="58"/>
        <v>21463.871436846406</v>
      </c>
      <c r="BY22" s="17">
        <f t="shared" si="110"/>
        <v>0.2937936036437277</v>
      </c>
      <c r="BZ22" s="17">
        <f t="shared" si="59"/>
        <v>9.974126402376676</v>
      </c>
      <c r="CA22" s="17">
        <f t="shared" si="60"/>
        <v>0.39300447057637133</v>
      </c>
      <c r="CB22" s="10">
        <f>'A2'!G21/'A1'!G21*1000</f>
        <v>16850.799671730554</v>
      </c>
      <c r="CC22" s="13">
        <f>'A1-1'!G42</f>
        <v>2.434147469648174</v>
      </c>
      <c r="CD22" s="13">
        <f t="shared" si="14"/>
        <v>1.5601754611735739</v>
      </c>
      <c r="CE22" s="17">
        <f t="shared" si="61"/>
        <v>0.93911526928432043</v>
      </c>
      <c r="CF22" s="18">
        <f>'A5'!G21</f>
        <v>1626.138148506682</v>
      </c>
      <c r="CG22" s="10">
        <f>'A4'!G21/'A1'!G21*1000</f>
        <v>7835.1164321247943</v>
      </c>
      <c r="CH22" s="13">
        <f t="shared" si="62"/>
        <v>1.0678426051560379</v>
      </c>
      <c r="CI22" s="13">
        <f>'A3'!G21</f>
        <v>78.7</v>
      </c>
      <c r="CJ22" s="10">
        <f t="shared" si="63"/>
        <v>27001.572604515357</v>
      </c>
      <c r="CK22" s="17">
        <f t="shared" si="64"/>
        <v>0.45634894802109438</v>
      </c>
      <c r="CL22" s="17">
        <f t="shared" si="65"/>
        <v>10.203650387901995</v>
      </c>
      <c r="CM22" s="17">
        <f t="shared" si="66"/>
        <v>0.5678485302566797</v>
      </c>
      <c r="CN22" s="10">
        <f>'A2'!H21/'A1'!H21*1000</f>
        <v>19732.194036868674</v>
      </c>
      <c r="CO22" s="13">
        <f>'A1-1'!H42</f>
        <v>2.1559866310047866</v>
      </c>
      <c r="CP22" s="13">
        <f t="shared" si="15"/>
        <v>1.4683278349894435</v>
      </c>
      <c r="CQ22" s="17">
        <f t="shared" si="111"/>
        <v>0.88382949512392361</v>
      </c>
      <c r="CR22" s="18">
        <f>'A5'!H21</f>
        <v>1909.1827216816425</v>
      </c>
      <c r="CS22" s="10">
        <f>'A4'!H21/'A1'!H21*1000</f>
        <v>6538.4537015613996</v>
      </c>
      <c r="CT22" s="13">
        <f t="shared" si="67"/>
        <v>1.0542740841248304</v>
      </c>
      <c r="CU22" s="13">
        <f>'A3'!H21</f>
        <v>77.7</v>
      </c>
      <c r="CV22" s="10">
        <f t="shared" si="16"/>
        <v>27292.553579848649</v>
      </c>
      <c r="CW22" s="17">
        <f t="shared" si="17"/>
        <v>0.46489049102249763</v>
      </c>
      <c r="CX22" s="17">
        <f t="shared" si="68"/>
        <v>10.214369181323649</v>
      </c>
      <c r="CY22" s="17">
        <f t="shared" si="18"/>
        <v>0.57601376559113626</v>
      </c>
      <c r="CZ22" s="10">
        <f>'A2'!I21/'A1'!I21*1000</f>
        <v>19604.279161557937</v>
      </c>
      <c r="DA22" s="13">
        <f>'A1-1'!I42</f>
        <v>2.7209750000000001</v>
      </c>
      <c r="DB22" s="13">
        <f t="shared" si="19"/>
        <v>1.6495378140558039</v>
      </c>
      <c r="DC22" s="17">
        <f t="shared" si="69"/>
        <v>0.99290508471171446</v>
      </c>
      <c r="DD22" s="18">
        <f>'A5'!I21</f>
        <v>1097.3555379988941</v>
      </c>
      <c r="DE22" s="10">
        <f>'A4'!I21/'A1'!I21*1000</f>
        <v>6379.6000328080863</v>
      </c>
      <c r="DF22" s="13">
        <f t="shared" si="70"/>
        <v>1.0732700135685209</v>
      </c>
      <c r="DG22" s="13">
        <f>'A3'!I21</f>
        <v>79.099999999999994</v>
      </c>
      <c r="DH22" s="10">
        <f t="shared" si="71"/>
        <v>28916.19529124664</v>
      </c>
      <c r="DI22" s="17">
        <f t="shared" si="72"/>
        <v>0.51255135778841898</v>
      </c>
      <c r="DJ22" s="17">
        <f t="shared" si="73"/>
        <v>10.272157107840867</v>
      </c>
      <c r="DK22" s="17">
        <f t="shared" si="74"/>
        <v>0.62003476692418935</v>
      </c>
      <c r="DL22" s="10">
        <f>'A2'!J21/'A1'!J21*1000</f>
        <v>17787.510035503899</v>
      </c>
      <c r="DM22" s="13">
        <f>'A1-1'!J42</f>
        <v>2.3533425600953493</v>
      </c>
      <c r="DN22" s="13">
        <f t="shared" si="20"/>
        <v>1.5340608071700903</v>
      </c>
      <c r="DO22" s="17">
        <f t="shared" si="75"/>
        <v>0.92339609478307505</v>
      </c>
      <c r="DP22" s="18">
        <f>'A5'!J21</f>
        <v>1966.4579818150919</v>
      </c>
      <c r="DQ22" s="10">
        <f>'A4'!J21/'A1'!J21*1000</f>
        <v>8470.4384794669422</v>
      </c>
      <c r="DR22" s="13">
        <f t="shared" si="76"/>
        <v>1.0583446404341927</v>
      </c>
      <c r="DS22" s="13">
        <f>'A3'!J21</f>
        <v>78</v>
      </c>
      <c r="DT22" s="10">
        <f t="shared" si="77"/>
        <v>28429.056629450817</v>
      </c>
      <c r="DU22" s="17">
        <f t="shared" si="78"/>
        <v>0.49825174310533166</v>
      </c>
      <c r="DV22" s="17">
        <f t="shared" si="79"/>
        <v>10.255167021873287</v>
      </c>
      <c r="DW22" s="17">
        <f t="shared" si="80"/>
        <v>0.60709226072776679</v>
      </c>
      <c r="DX22" s="10">
        <f>'A2'!K21/'A1'!K21*1000</f>
        <v>15813.985938771737</v>
      </c>
      <c r="DY22" s="13">
        <f>'A1-1'!K42</f>
        <v>2.1640705973937431</v>
      </c>
      <c r="DZ22" s="13">
        <f t="shared" si="21"/>
        <v>1.4710780391922595</v>
      </c>
      <c r="EA22" s="17">
        <f t="shared" si="81"/>
        <v>0.88548492351950392</v>
      </c>
      <c r="EB22" s="18">
        <f>'A5'!K21</f>
        <v>574.72253561875016</v>
      </c>
      <c r="EC22" s="10">
        <f>'A4'!K21/'A1'!K21*1000</f>
        <v>10415.514731172669</v>
      </c>
      <c r="ED22" s="13">
        <f t="shared" si="82"/>
        <v>1.0651289009497964</v>
      </c>
      <c r="EE22" s="13">
        <f>'A3'!K21</f>
        <v>78.5</v>
      </c>
      <c r="EF22" s="10">
        <f t="shared" si="22"/>
        <v>26621.068475052547</v>
      </c>
      <c r="EG22" s="17">
        <f t="shared" si="23"/>
        <v>0.44517951544806988</v>
      </c>
      <c r="EH22" s="17">
        <f t="shared" si="83"/>
        <v>10.18945822919966</v>
      </c>
      <c r="EI22" s="17">
        <f t="shared" si="24"/>
        <v>0.55703739591068058</v>
      </c>
      <c r="EJ22" s="10">
        <f>'A2'!L21/'A1'!L21*1000</f>
        <v>15116.205366569582</v>
      </c>
      <c r="EK22" s="16">
        <f>'A1-1'!L42</f>
        <v>2.9743979547715393</v>
      </c>
      <c r="EL22" s="16">
        <f t="shared" si="84"/>
        <v>1.7246442980427992</v>
      </c>
      <c r="EM22" s="17">
        <f t="shared" si="85"/>
        <v>1.0381138754469499</v>
      </c>
      <c r="EN22" s="18">
        <f>'A5'!L21</f>
        <v>1544.0896334564623</v>
      </c>
      <c r="EO22" s="10">
        <f>'A4'!L21/'A1'!L21*1000</f>
        <v>4471.7703407111321</v>
      </c>
      <c r="EP22" s="16">
        <f t="shared" si="86"/>
        <v>1.0705563093622796</v>
      </c>
      <c r="EQ22" s="16">
        <f>'A3'!L21</f>
        <v>78.900000000000006</v>
      </c>
      <c r="ER22" s="10">
        <f t="shared" si="87"/>
        <v>23239.853161254952</v>
      </c>
      <c r="ES22" s="17">
        <f t="shared" si="88"/>
        <v>0.3459263049358533</v>
      </c>
      <c r="ET22" s="17">
        <f t="shared" si="89"/>
        <v>10.053623892583364</v>
      </c>
      <c r="EU22" s="17">
        <f t="shared" si="90"/>
        <v>0.45356312587472819</v>
      </c>
      <c r="EV22" s="10">
        <f>'A2'!M21/'A1'!M21*1000</f>
        <v>14138.420868212281</v>
      </c>
      <c r="EW22" s="16">
        <f>'A1-1'!M42</f>
        <v>1.9305872600888527</v>
      </c>
      <c r="EX22" s="16">
        <f t="shared" si="25"/>
        <v>1.3894557424001863</v>
      </c>
      <c r="EY22" s="17">
        <f t="shared" si="91"/>
        <v>0.83635407436883602</v>
      </c>
      <c r="EZ22" s="18">
        <f>'A5'!M21</f>
        <v>-105.82722217990566</v>
      </c>
      <c r="FA22" s="10">
        <f>'A4'!M21/'A1'!M21*1000</f>
        <v>9996.041971712928</v>
      </c>
      <c r="FB22" s="16">
        <f t="shared" si="92"/>
        <v>1.0786974219810039</v>
      </c>
      <c r="FC22" s="16">
        <f>'A3'!M21</f>
        <v>79.5</v>
      </c>
      <c r="FD22" s="10">
        <f t="shared" si="26"/>
        <v>23423.850495256407</v>
      </c>
      <c r="FE22" s="17">
        <f t="shared" si="27"/>
        <v>0.35132741797672079</v>
      </c>
      <c r="FF22" s="17">
        <f t="shared" si="93"/>
        <v>10.061510034195264</v>
      </c>
      <c r="FG22" s="17">
        <f t="shared" si="28"/>
        <v>0.45957053730705677</v>
      </c>
      <c r="FH22" s="10">
        <f>'A2'!N21/'A1'!N21*1000</f>
        <v>16997.212654387182</v>
      </c>
      <c r="FI22" s="16">
        <f>'A1-1'!N42</f>
        <v>2.3834926022896705</v>
      </c>
      <c r="FJ22" s="16">
        <f t="shared" si="29"/>
        <v>1.5438564059813564</v>
      </c>
      <c r="FK22" s="17">
        <f t="shared" si="94"/>
        <v>0.92929235237997621</v>
      </c>
      <c r="FL22" s="18">
        <f>'A5'!N21</f>
        <v>-90.454339846435545</v>
      </c>
      <c r="FM22" s="10">
        <f>'A4'!N21/'A1'!N21*1000</f>
        <v>6193.5826538065685</v>
      </c>
      <c r="FN22" s="16">
        <f t="shared" si="95"/>
        <v>1.0488466757123474</v>
      </c>
      <c r="FO22" s="16">
        <f>'A3'!N21</f>
        <v>77.3</v>
      </c>
      <c r="FP22" s="10">
        <f t="shared" si="30"/>
        <v>22968.177366539028</v>
      </c>
      <c r="FQ22" s="17">
        <f t="shared" si="31"/>
        <v>0.33795145200827442</v>
      </c>
      <c r="FR22" s="17">
        <f t="shared" si="32"/>
        <v>10.041864944103851</v>
      </c>
      <c r="FS22" s="17">
        <f t="shared" si="33"/>
        <v>0.44460553355589533</v>
      </c>
      <c r="FT22" s="10">
        <f>'A2'!O21/'A1'!O21*1000</f>
        <v>26746.553341059644</v>
      </c>
      <c r="FU22" s="16">
        <v>2.62</v>
      </c>
      <c r="FV22" s="16">
        <f t="shared" si="96"/>
        <v>1.6186414056238645</v>
      </c>
      <c r="FW22" s="17">
        <f t="shared" si="97"/>
        <v>0.97430763227988759</v>
      </c>
      <c r="FX22" s="18">
        <f>'A5'!O21</f>
        <v>-1299.9666749961489</v>
      </c>
      <c r="FY22" s="10">
        <f>'A4'!O21/'A1'!O21*1000</f>
        <v>7163.8485706755855</v>
      </c>
      <c r="FZ22" s="16">
        <f t="shared" si="98"/>
        <v>1.0407055630936228</v>
      </c>
      <c r="GA22" s="16">
        <f>'A3'!O21</f>
        <v>76.7</v>
      </c>
      <c r="GB22" s="10">
        <f t="shared" si="34"/>
        <v>33222.706940289238</v>
      </c>
      <c r="GC22" s="17">
        <f t="shared" si="35"/>
        <v>0.6389659950141291</v>
      </c>
      <c r="GD22" s="17">
        <f t="shared" si="99"/>
        <v>10.410988865106098</v>
      </c>
      <c r="GE22" s="17">
        <f t="shared" si="36"/>
        <v>0.72579237651452377</v>
      </c>
    </row>
    <row r="23" spans="1:187">
      <c r="A23" s="6">
        <v>1999</v>
      </c>
      <c r="B23" s="10">
        <v>22826.627362420462</v>
      </c>
      <c r="C23" s="10">
        <v>20521.237160822737</v>
      </c>
      <c r="D23" s="10">
        <f t="shared" si="100"/>
        <v>18879.609410408604</v>
      </c>
      <c r="E23" s="13">
        <v>2.4770906040268454</v>
      </c>
      <c r="F23" s="13">
        <v>2.4740629882812502</v>
      </c>
      <c r="G23" s="13">
        <f t="shared" si="101"/>
        <v>2.5516832567401639</v>
      </c>
      <c r="H23" s="13">
        <f t="shared" si="102"/>
        <v>1.5973989034490301</v>
      </c>
      <c r="I23" s="14">
        <f t="shared" si="112"/>
        <v>0.96152114854991888</v>
      </c>
      <c r="J23" s="15">
        <f t="shared" si="103"/>
        <v>-574.62012381992236</v>
      </c>
      <c r="K23" s="10">
        <v>9069.6136897290216</v>
      </c>
      <c r="L23" s="10">
        <v>8894.3125123568279</v>
      </c>
      <c r="M23" s="10">
        <f t="shared" si="104"/>
        <v>7408.2845926429172</v>
      </c>
      <c r="N23" s="13">
        <f t="shared" si="105"/>
        <v>1.0719131614654003</v>
      </c>
      <c r="O23" s="13">
        <v>79</v>
      </c>
      <c r="P23" s="10">
        <f t="shared" si="106"/>
        <v>26783.688565402197</v>
      </c>
      <c r="Q23" s="14">
        <f t="shared" si="107"/>
        <v>0.449953114454062</v>
      </c>
      <c r="R23" s="14">
        <f t="shared" si="37"/>
        <v>10.195548345585781</v>
      </c>
      <c r="S23" s="14">
        <f t="shared" si="38"/>
        <v>0.56167665254626842</v>
      </c>
      <c r="T23" s="10">
        <f>'A2'!B22/'A1'!B22*1000</f>
        <v>18255.994937760901</v>
      </c>
      <c r="U23" s="13">
        <f>'A1-1'!B43</f>
        <v>2.6030037463103795</v>
      </c>
      <c r="V23" s="13">
        <f t="shared" si="4"/>
        <v>1.6133827029909487</v>
      </c>
      <c r="W23" s="14">
        <f t="shared" si="39"/>
        <v>0.9711422652669478</v>
      </c>
      <c r="X23" s="15">
        <f>'A5'!B22</f>
        <v>-434.19065032498679</v>
      </c>
      <c r="Y23" s="10">
        <f>'A4'!B22/'A1'!B22*1000</f>
        <v>6344.0263501331356</v>
      </c>
      <c r="Z23" s="13">
        <f t="shared" si="40"/>
        <v>1.0719131614654003</v>
      </c>
      <c r="AA23" s="13">
        <f>'A3'!B22</f>
        <v>79</v>
      </c>
      <c r="AB23" s="10">
        <f t="shared" si="5"/>
        <v>25338.959488344761</v>
      </c>
      <c r="AC23" s="14">
        <f t="shared" si="108"/>
        <v>0.40754410292700555</v>
      </c>
      <c r="AD23" s="14">
        <f t="shared" si="41"/>
        <v>10.140098391009362</v>
      </c>
      <c r="AE23" s="14">
        <f t="shared" si="42"/>
        <v>0.51943664375136911</v>
      </c>
      <c r="AF23" s="10">
        <f>'A2'!C22/'A1'!C22*1000</f>
        <v>17490.941728344402</v>
      </c>
      <c r="AG23" s="13">
        <f>'A1-1'!C43</f>
        <v>2.4449610731528404</v>
      </c>
      <c r="AH23" s="13">
        <f t="shared" si="6"/>
        <v>1.5636371296284954</v>
      </c>
      <c r="AI23" s="14">
        <f t="shared" si="43"/>
        <v>0.94119894883454958</v>
      </c>
      <c r="AJ23" s="15">
        <f>'A5'!C22</f>
        <v>2428.5522079166185</v>
      </c>
      <c r="AK23" s="10">
        <f>'A4'!C22/'A1'!C22*1000</f>
        <v>8229.6896113891617</v>
      </c>
      <c r="AL23" s="13">
        <f t="shared" si="44"/>
        <v>1.0542740841248304</v>
      </c>
      <c r="AM23" s="13">
        <f>'A3'!C22</f>
        <v>77.7</v>
      </c>
      <c r="AN23" s="10">
        <f t="shared" si="7"/>
        <v>28592.648821428036</v>
      </c>
      <c r="AO23" s="14">
        <f t="shared" si="109"/>
        <v>0.50305387747465491</v>
      </c>
      <c r="AP23" s="14">
        <f t="shared" si="45"/>
        <v>10.260904929553185</v>
      </c>
      <c r="AQ23" s="14">
        <f t="shared" si="46"/>
        <v>0.61146321599210618</v>
      </c>
      <c r="AR23" s="10">
        <f>'A2'!D22/'A1'!D22*1000</f>
        <v>16972.850875575583</v>
      </c>
      <c r="AS23" s="16">
        <f>'A1-1'!D43</f>
        <v>2.5485644703730768</v>
      </c>
      <c r="AT23" s="16">
        <f t="shared" si="8"/>
        <v>1.5964223972285896</v>
      </c>
      <c r="AU23" s="17">
        <f t="shared" si="47"/>
        <v>0.96093336087796233</v>
      </c>
      <c r="AV23" s="18">
        <f>'A5'!D22</f>
        <v>-574.62012381992236</v>
      </c>
      <c r="AW23" s="10">
        <f>'A4'!D22/'A1'!D22*1000</f>
        <v>7265.0942588727712</v>
      </c>
      <c r="AX23" s="16">
        <f t="shared" si="48"/>
        <v>1.0691994572591588</v>
      </c>
      <c r="AY23" s="16">
        <f>'A3'!D22</f>
        <v>78.8</v>
      </c>
      <c r="AZ23" s="10">
        <f t="shared" si="9"/>
        <v>24591.857779149155</v>
      </c>
      <c r="BA23" s="17">
        <f t="shared" si="10"/>
        <v>0.38561345482120818</v>
      </c>
      <c r="BB23" s="17">
        <f t="shared" si="49"/>
        <v>10.110170682545533</v>
      </c>
      <c r="BC23" s="17">
        <f t="shared" si="11"/>
        <v>0.49663866892199199</v>
      </c>
      <c r="BD23" s="10">
        <f>'A2'!E22/'A1'!E22*1000</f>
        <v>16290.747121850874</v>
      </c>
      <c r="BE23" s="13">
        <f>'A1-1'!E43</f>
        <v>2.142842743337193</v>
      </c>
      <c r="BF23" s="13">
        <f t="shared" si="12"/>
        <v>1.4638451910421379</v>
      </c>
      <c r="BG23" s="17">
        <f t="shared" si="50"/>
        <v>0.88113126054554292</v>
      </c>
      <c r="BH23" s="18">
        <f>'A5'!E22</f>
        <v>551.00236893362455</v>
      </c>
      <c r="BI23" s="10">
        <f>'A4'!E22/'A1'!E22*1000</f>
        <v>9739.1251195568566</v>
      </c>
      <c r="BJ23" s="13">
        <f t="shared" si="51"/>
        <v>1.039348710990502</v>
      </c>
      <c r="BK23" s="13">
        <f>'A3'!E22</f>
        <v>76.599999999999994</v>
      </c>
      <c r="BL23" s="10">
        <f t="shared" si="52"/>
        <v>25614.1399605968</v>
      </c>
      <c r="BM23" s="17">
        <f t="shared" si="53"/>
        <v>0.41562183321227592</v>
      </c>
      <c r="BN23" s="17">
        <f t="shared" si="54"/>
        <v>10.150899820193654</v>
      </c>
      <c r="BO23" s="17">
        <f t="shared" si="55"/>
        <v>0.52766482837707884</v>
      </c>
      <c r="BP23" s="10">
        <f>'A2'!F22/'A1'!F22*1000</f>
        <v>14702.457791993176</v>
      </c>
      <c r="BQ23" s="16">
        <f>'A1-1'!F43</f>
        <v>2.1622773160269748</v>
      </c>
      <c r="BR23" s="16">
        <f t="shared" si="13"/>
        <v>1.4704684002136785</v>
      </c>
      <c r="BS23" s="17">
        <f t="shared" si="56"/>
        <v>0.88511796397694986</v>
      </c>
      <c r="BT23" s="18">
        <f>'A5'!F22</f>
        <v>-315.96874284828829</v>
      </c>
      <c r="BU23" s="10">
        <f>'A4'!F22/'A1'!F22*1000</f>
        <v>8102.7088621668145</v>
      </c>
      <c r="BV23" s="16">
        <f t="shared" si="57"/>
        <v>1.0515603799185889</v>
      </c>
      <c r="BW23" s="16">
        <f>'A3'!F22</f>
        <v>77.5</v>
      </c>
      <c r="BX23" s="10">
        <f t="shared" si="58"/>
        <v>21872.613242685267</v>
      </c>
      <c r="BY23" s="17">
        <f t="shared" si="110"/>
        <v>0.30579193345565064</v>
      </c>
      <c r="BZ23" s="17">
        <f t="shared" si="59"/>
        <v>9.9929905963671892</v>
      </c>
      <c r="CA23" s="17">
        <f t="shared" si="60"/>
        <v>0.40737461255673696</v>
      </c>
      <c r="CB23" s="10">
        <f>'A2'!G22/'A1'!G22*1000</f>
        <v>17358.028851359049</v>
      </c>
      <c r="CC23" s="13">
        <f>'A1-1'!G43</f>
        <v>2.4267439759089573</v>
      </c>
      <c r="CD23" s="13">
        <f t="shared" si="14"/>
        <v>1.5578010065181487</v>
      </c>
      <c r="CE23" s="17">
        <f t="shared" si="61"/>
        <v>0.93768601553778619</v>
      </c>
      <c r="CF23" s="18">
        <f>'A5'!G22</f>
        <v>1630.1225662619308</v>
      </c>
      <c r="CG23" s="10">
        <f>'A4'!G22/'A1'!G22*1000</f>
        <v>7918.4302429599347</v>
      </c>
      <c r="CH23" s="13">
        <f t="shared" si="62"/>
        <v>1.0705563093622796</v>
      </c>
      <c r="CI23" s="13">
        <f>'A3'!G22</f>
        <v>78.900000000000006</v>
      </c>
      <c r="CJ23" s="10">
        <f t="shared" si="63"/>
        <v>27647.04573328259</v>
      </c>
      <c r="CK23" s="17">
        <f t="shared" si="64"/>
        <v>0.47529636023352717</v>
      </c>
      <c r="CL23" s="17">
        <f t="shared" si="65"/>
        <v>10.2272741561529</v>
      </c>
      <c r="CM23" s="17">
        <f t="shared" si="66"/>
        <v>0.5858443642715061</v>
      </c>
      <c r="CN23" s="10">
        <f>'A2'!H22/'A1'!H22*1000</f>
        <v>20203.199221867919</v>
      </c>
      <c r="CO23" s="13">
        <f>'A1-1'!H43</f>
        <v>2.144963636662478</v>
      </c>
      <c r="CP23" s="13">
        <f t="shared" si="15"/>
        <v>1.4645694372963263</v>
      </c>
      <c r="CQ23" s="17">
        <f t="shared" si="111"/>
        <v>0.88156720556131607</v>
      </c>
      <c r="CR23" s="18">
        <f>'A5'!H22</f>
        <v>2138.3017321777211</v>
      </c>
      <c r="CS23" s="10">
        <f>'A4'!H22/'A1'!H22*1000</f>
        <v>6609.7268025552112</v>
      </c>
      <c r="CT23" s="13">
        <f t="shared" si="67"/>
        <v>1.0569877883310719</v>
      </c>
      <c r="CU23" s="13">
        <f>'A3'!H22</f>
        <v>77.900000000000006</v>
      </c>
      <c r="CV23" s="10">
        <f t="shared" si="16"/>
        <v>28072.016958186763</v>
      </c>
      <c r="CW23" s="17">
        <f t="shared" si="17"/>
        <v>0.48777109329028545</v>
      </c>
      <c r="CX23" s="17">
        <f t="shared" si="68"/>
        <v>10.242528521359006</v>
      </c>
      <c r="CY23" s="17">
        <f t="shared" si="18"/>
        <v>0.59746465369083301</v>
      </c>
      <c r="CZ23" s="10">
        <f>'A2'!I22/'A1'!I22*1000</f>
        <v>20091.891859313342</v>
      </c>
      <c r="DA23" s="13">
        <f>'A1-1'!I43</f>
        <v>2.7059847080268211</v>
      </c>
      <c r="DB23" s="13">
        <f t="shared" si="19"/>
        <v>1.6449877531540535</v>
      </c>
      <c r="DC23" s="17">
        <f t="shared" si="69"/>
        <v>0.99016626989546741</v>
      </c>
      <c r="DD23" s="18">
        <f>'A5'!I22</f>
        <v>1005.4992979963989</v>
      </c>
      <c r="DE23" s="10">
        <f>'A4'!I22/'A1'!I22*1000</f>
        <v>6472.0710934171684</v>
      </c>
      <c r="DF23" s="13">
        <f t="shared" si="70"/>
        <v>1.0786974219810039</v>
      </c>
      <c r="DG23" s="13">
        <f>'A3'!I22</f>
        <v>79.5</v>
      </c>
      <c r="DH23" s="10">
        <f t="shared" si="71"/>
        <v>29525.980715155907</v>
      </c>
      <c r="DI23" s="17">
        <f t="shared" si="72"/>
        <v>0.53045118238686251</v>
      </c>
      <c r="DJ23" s="17">
        <f t="shared" si="73"/>
        <v>10.293025856945947</v>
      </c>
      <c r="DK23" s="17">
        <f t="shared" si="74"/>
        <v>0.63593191512694025</v>
      </c>
      <c r="DL23" s="10">
        <f>'A2'!J22/'A1'!J22*1000</f>
        <v>18695.906081081823</v>
      </c>
      <c r="DM23" s="13">
        <f>'A1-1'!J43</f>
        <v>2.352179</v>
      </c>
      <c r="DN23" s="13">
        <f t="shared" si="20"/>
        <v>1.5336815184385577</v>
      </c>
      <c r="DO23" s="17">
        <f t="shared" si="75"/>
        <v>0.92316778979551828</v>
      </c>
      <c r="DP23" s="18">
        <f>'A5'!J22</f>
        <v>1854.9004164303642</v>
      </c>
      <c r="DQ23" s="10">
        <f>'A4'!J22/'A1'!J22*1000</f>
        <v>8602.9595047654257</v>
      </c>
      <c r="DR23" s="13">
        <f t="shared" si="76"/>
        <v>1.0569877883310719</v>
      </c>
      <c r="DS23" s="13">
        <f>'A3'!J22</f>
        <v>77.900000000000006</v>
      </c>
      <c r="DT23" s="10">
        <f t="shared" si="77"/>
        <v>29296.866879907731</v>
      </c>
      <c r="DU23" s="17">
        <f t="shared" si="78"/>
        <v>0.52372570600907808</v>
      </c>
      <c r="DV23" s="17">
        <f t="shared" si="79"/>
        <v>10.285235856861123</v>
      </c>
      <c r="DW23" s="17">
        <f t="shared" si="80"/>
        <v>0.62999774124692787</v>
      </c>
      <c r="DX23" s="10">
        <f>'A2'!K22/'A1'!K22*1000</f>
        <v>16293.274690559034</v>
      </c>
      <c r="DY23" s="13">
        <f>'A1-1'!K43</f>
        <v>2.1555404871425292</v>
      </c>
      <c r="DZ23" s="13">
        <f t="shared" si="21"/>
        <v>1.4681759047002949</v>
      </c>
      <c r="EA23" s="17">
        <f t="shared" si="81"/>
        <v>0.88373804383657995</v>
      </c>
      <c r="EB23" s="18">
        <f>'A5'!K22</f>
        <v>625.62578376090528</v>
      </c>
      <c r="EC23" s="10">
        <f>'A4'!K22/'A1'!K22*1000</f>
        <v>10670.598915710392</v>
      </c>
      <c r="ED23" s="13">
        <f t="shared" si="82"/>
        <v>1.0637720488466758</v>
      </c>
      <c r="EE23" s="13">
        <f>'A3'!K22</f>
        <v>78.400000000000006</v>
      </c>
      <c r="EF23" s="10">
        <f t="shared" si="22"/>
        <v>27333.847678864626</v>
      </c>
      <c r="EG23" s="17">
        <f t="shared" si="23"/>
        <v>0.46610265041554788</v>
      </c>
      <c r="EH23" s="17">
        <f t="shared" si="83"/>
        <v>10.21588105492067</v>
      </c>
      <c r="EI23" s="17">
        <f t="shared" si="24"/>
        <v>0.57716546272998492</v>
      </c>
      <c r="EJ23" s="10">
        <f>'A2'!L22/'A1'!L22*1000</f>
        <v>15792.060288070277</v>
      </c>
      <c r="EK23" s="16">
        <f>'A1-1'!L43</f>
        <v>2.9294529031772187</v>
      </c>
      <c r="EL23" s="16">
        <f t="shared" si="84"/>
        <v>1.7115644607134195</v>
      </c>
      <c r="EM23" s="17">
        <f t="shared" si="85"/>
        <v>1.0302407385713477</v>
      </c>
      <c r="EN23" s="18">
        <f>'A5'!L22</f>
        <v>1411.2781384885589</v>
      </c>
      <c r="EO23" s="10">
        <f>'A4'!L22/'A1'!L22*1000</f>
        <v>4626.9272386164112</v>
      </c>
      <c r="EP23" s="16">
        <f t="shared" si="86"/>
        <v>1.0705563093622796</v>
      </c>
      <c r="EQ23" s="16">
        <f>'A3'!L22</f>
        <v>78.900000000000006</v>
      </c>
      <c r="ER23" s="10">
        <f t="shared" si="87"/>
        <v>23881.787332333039</v>
      </c>
      <c r="ES23" s="17">
        <f t="shared" si="88"/>
        <v>0.36476983352067999</v>
      </c>
      <c r="ET23" s="17">
        <f t="shared" si="89"/>
        <v>10.080871411118292</v>
      </c>
      <c r="EU23" s="17">
        <f t="shared" si="90"/>
        <v>0.47431941740546985</v>
      </c>
      <c r="EV23" s="10">
        <f>'A2'!M22/'A1'!M22*1000</f>
        <v>14736.00898146846</v>
      </c>
      <c r="EW23" s="16">
        <f>'A1-1'!M43</f>
        <v>1.9681737455494634</v>
      </c>
      <c r="EX23" s="16">
        <f t="shared" si="25"/>
        <v>1.4029161577048941</v>
      </c>
      <c r="EY23" s="17">
        <f t="shared" si="91"/>
        <v>0.84445629226556607</v>
      </c>
      <c r="EZ23" s="18">
        <f>'A5'!M22</f>
        <v>-184.28707487875417</v>
      </c>
      <c r="FA23" s="10">
        <f>'A4'!M22/'A1'!M22*1000</f>
        <v>10162.940777274473</v>
      </c>
      <c r="FB23" s="16">
        <f t="shared" si="92"/>
        <v>1.0800542740841248</v>
      </c>
      <c r="FC23" s="16">
        <f>'A3'!M22</f>
        <v>79.599999999999994</v>
      </c>
      <c r="FD23" s="10">
        <f t="shared" si="26"/>
        <v>24217.591710860528</v>
      </c>
      <c r="FE23" s="17">
        <f t="shared" si="27"/>
        <v>0.37462713617067861</v>
      </c>
      <c r="FF23" s="17">
        <f t="shared" si="93"/>
        <v>10.094834578259841</v>
      </c>
      <c r="FG23" s="17">
        <f t="shared" si="28"/>
        <v>0.48495611327599275</v>
      </c>
      <c r="FH23" s="10">
        <f>'A2'!N22/'A1'!N22*1000</f>
        <v>17782.935604004331</v>
      </c>
      <c r="FI23" s="16">
        <f>'A1-1'!N43</f>
        <v>2.369075</v>
      </c>
      <c r="FJ23" s="16">
        <f t="shared" si="29"/>
        <v>1.5391799764809833</v>
      </c>
      <c r="FK23" s="17">
        <f t="shared" si="94"/>
        <v>0.92647747260598678</v>
      </c>
      <c r="FL23" s="18">
        <f>'A5'!N22</f>
        <v>-72.140851383322044</v>
      </c>
      <c r="FM23" s="10">
        <f>'A4'!N22/'A1'!N22*1000</f>
        <v>6353.050577868109</v>
      </c>
      <c r="FN23" s="16">
        <f t="shared" si="95"/>
        <v>1.0515603799185889</v>
      </c>
      <c r="FO23" s="16">
        <f>'A3'!N22</f>
        <v>77.5</v>
      </c>
      <c r="FP23" s="10">
        <f t="shared" si="30"/>
        <v>23929.727536374827</v>
      </c>
      <c r="FQ23" s="17">
        <f t="shared" si="31"/>
        <v>0.36617708467807936</v>
      </c>
      <c r="FR23" s="17">
        <f t="shared" si="32"/>
        <v>10.082876794977793</v>
      </c>
      <c r="FS23" s="17">
        <f t="shared" si="33"/>
        <v>0.4758470549393426</v>
      </c>
      <c r="FT23" s="10">
        <f>'A2'!O22/'A1'!O22*1000</f>
        <v>27827.585774379462</v>
      </c>
      <c r="FU23" s="16">
        <v>2.61</v>
      </c>
      <c r="FV23" s="16">
        <f t="shared" si="96"/>
        <v>1.6155494421403511</v>
      </c>
      <c r="FW23" s="17">
        <f t="shared" si="97"/>
        <v>0.97244648897152353</v>
      </c>
      <c r="FX23" s="18">
        <f>'A5'!O22</f>
        <v>-1311.8283386893331</v>
      </c>
      <c r="FY23" s="10">
        <f>'A4'!O22/'A1'!O22*1000</f>
        <v>7276.4454727311686</v>
      </c>
      <c r="FZ23" s="16">
        <f t="shared" si="98"/>
        <v>1.0407055630936228</v>
      </c>
      <c r="GA23" s="16">
        <f>'A3'!O22</f>
        <v>76.7</v>
      </c>
      <c r="GB23" s="10">
        <f t="shared" si="34"/>
        <v>34369.774967917831</v>
      </c>
      <c r="GC23" s="17">
        <f t="shared" si="35"/>
        <v>0.6726373746371509</v>
      </c>
      <c r="GD23" s="17">
        <f t="shared" si="99"/>
        <v>10.44493282248226</v>
      </c>
      <c r="GE23" s="17">
        <f t="shared" si="36"/>
        <v>0.75164980181009799</v>
      </c>
    </row>
    <row r="24" spans="1:187">
      <c r="A24" s="6">
        <v>2000</v>
      </c>
      <c r="B24" s="10">
        <v>23630.266713445653</v>
      </c>
      <c r="C24" s="10">
        <v>21164.626033012741</v>
      </c>
      <c r="D24" s="10">
        <f t="shared" si="100"/>
        <v>19532.166764989357</v>
      </c>
      <c r="E24" s="13">
        <v>2.4665008210180623</v>
      </c>
      <c r="F24" s="13">
        <v>2.4617513036502205</v>
      </c>
      <c r="G24" s="13">
        <f t="shared" si="101"/>
        <v>2.5390331863783175</v>
      </c>
      <c r="H24" s="13">
        <f t="shared" si="102"/>
        <v>1.5934343997724907</v>
      </c>
      <c r="I24" s="14">
        <f t="shared" si="112"/>
        <v>0.95913479776410948</v>
      </c>
      <c r="J24" s="15">
        <f t="shared" si="103"/>
        <v>-633.54937763074224</v>
      </c>
      <c r="K24" s="10">
        <v>9674.120726373907</v>
      </c>
      <c r="L24" s="10">
        <v>9356.0228807191506</v>
      </c>
      <c r="M24" s="10">
        <f t="shared" si="104"/>
        <v>7698.3691589811542</v>
      </c>
      <c r="N24" s="13">
        <f t="shared" si="105"/>
        <v>1.0773405698778833</v>
      </c>
      <c r="O24" s="13">
        <v>79.400000000000006</v>
      </c>
      <c r="P24" s="10">
        <f t="shared" si="106"/>
        <v>27794.094542060207</v>
      </c>
      <c r="Q24" s="14">
        <f t="shared" si="107"/>
        <v>0.47961287516045831</v>
      </c>
      <c r="R24" s="14">
        <f t="shared" si="37"/>
        <v>10.232578850568418</v>
      </c>
      <c r="S24" s="14">
        <f t="shared" si="38"/>
        <v>0.58988531147294909</v>
      </c>
      <c r="T24" s="10">
        <f>'A2'!B23/'A1'!B23*1000</f>
        <v>18643.058425596799</v>
      </c>
      <c r="U24" s="13">
        <f>'A1-1'!B44</f>
        <v>2.5828669844508876</v>
      </c>
      <c r="V24" s="13">
        <f t="shared" si="4"/>
        <v>1.6071300459050872</v>
      </c>
      <c r="W24" s="14">
        <f t="shared" si="39"/>
        <v>0.96737860798027675</v>
      </c>
      <c r="X24" s="15">
        <f>'A5'!B23</f>
        <v>-525.8568950242784</v>
      </c>
      <c r="Y24" s="10">
        <f>'A4'!B23/'A1'!B23*1000</f>
        <v>6380.1973791245337</v>
      </c>
      <c r="Z24" s="13">
        <f t="shared" si="40"/>
        <v>1.0759837177747624</v>
      </c>
      <c r="AA24" s="13">
        <f>'A3'!B23</f>
        <v>79.3</v>
      </c>
      <c r="AB24" s="10">
        <f t="shared" si="5"/>
        <v>25704.429388239889</v>
      </c>
      <c r="AC24" s="14">
        <f t="shared" si="108"/>
        <v>0.41827221620691046</v>
      </c>
      <c r="AD24" s="14">
        <f t="shared" si="41"/>
        <v>10.154418605769763</v>
      </c>
      <c r="AE24" s="14">
        <f t="shared" si="42"/>
        <v>0.53034532712261628</v>
      </c>
      <c r="AF24" s="10">
        <f>'A2'!C23/'A1'!C23*1000</f>
        <v>17950.232063183244</v>
      </c>
      <c r="AG24" s="13">
        <f>'A1-1'!C44</f>
        <v>2.438863</v>
      </c>
      <c r="AH24" s="13">
        <f t="shared" si="6"/>
        <v>1.561685947942159</v>
      </c>
      <c r="AI24" s="14">
        <f t="shared" si="43"/>
        <v>0.94002447547537482</v>
      </c>
      <c r="AJ24" s="15">
        <f>'A5'!C23</f>
        <v>2340.6324441372035</v>
      </c>
      <c r="AK24" s="10">
        <f>'A4'!C23/'A1'!C23*1000</f>
        <v>8455.162488520964</v>
      </c>
      <c r="AL24" s="13">
        <f t="shared" si="44"/>
        <v>1.055630936227951</v>
      </c>
      <c r="AM24" s="13">
        <f>'A3'!C23</f>
        <v>77.8</v>
      </c>
      <c r="AN24" s="10">
        <f t="shared" si="7"/>
        <v>29208.729955136103</v>
      </c>
      <c r="AO24" s="14">
        <f t="shared" si="109"/>
        <v>0.52113850823064589</v>
      </c>
      <c r="AP24" s="14">
        <f t="shared" si="45"/>
        <v>10.282222914639734</v>
      </c>
      <c r="AQ24" s="14">
        <f t="shared" si="46"/>
        <v>0.62770257785315819</v>
      </c>
      <c r="AR24" s="10">
        <f>'A2'!D23/'A1'!D23*1000</f>
        <v>17494.132004875763</v>
      </c>
      <c r="AS24" s="16">
        <f>'A1-1'!D44</f>
        <v>2.534144</v>
      </c>
      <c r="AT24" s="16">
        <f t="shared" si="8"/>
        <v>1.5918994943148892</v>
      </c>
      <c r="AU24" s="17">
        <f t="shared" si="47"/>
        <v>0.9582108932495127</v>
      </c>
      <c r="AV24" s="18">
        <f>'A5'!D23</f>
        <v>-633.54937763074224</v>
      </c>
      <c r="AW24" s="10">
        <f>'A4'!D23/'A1'!D23*1000</f>
        <v>7445.2366300629628</v>
      </c>
      <c r="AX24" s="16">
        <f t="shared" si="48"/>
        <v>1.0719131614654003</v>
      </c>
      <c r="AY24" s="16">
        <f>'A3'!D23</f>
        <v>79</v>
      </c>
      <c r="AZ24" s="10">
        <f t="shared" si="9"/>
        <v>25270.09027799837</v>
      </c>
      <c r="BA24" s="17">
        <f t="shared" si="10"/>
        <v>0.40552249542853386</v>
      </c>
      <c r="BB24" s="17">
        <f t="shared" si="49"/>
        <v>10.137376772912399</v>
      </c>
      <c r="BC24" s="17">
        <f t="shared" si="11"/>
        <v>0.51736340179417972</v>
      </c>
      <c r="BD24" s="10">
        <f>'A2'!E23/'A1'!E23*1000</f>
        <v>16281.505765498214</v>
      </c>
      <c r="BE24" s="13">
        <f>'A1-1'!E44</f>
        <v>2.1378840000000001</v>
      </c>
      <c r="BF24" s="13">
        <f t="shared" si="12"/>
        <v>1.4621504710528257</v>
      </c>
      <c r="BG24" s="17">
        <f t="shared" si="50"/>
        <v>0.88011115898726855</v>
      </c>
      <c r="BH24" s="18">
        <f>'A5'!E23</f>
        <v>552.08583005588616</v>
      </c>
      <c r="BI24" s="10">
        <f>'A4'!E23/'A1'!E23*1000</f>
        <v>9991.2281784219067</v>
      </c>
      <c r="BJ24" s="13">
        <f t="shared" si="51"/>
        <v>1.0434192672998643</v>
      </c>
      <c r="BK24" s="13">
        <f>'A3'!E23</f>
        <v>76.900000000000006</v>
      </c>
      <c r="BL24" s="10">
        <f t="shared" si="52"/>
        <v>25952.809793479784</v>
      </c>
      <c r="BM24" s="17">
        <f t="shared" si="53"/>
        <v>0.42556324927060984</v>
      </c>
      <c r="BN24" s="17">
        <f t="shared" si="54"/>
        <v>10.164035159937868</v>
      </c>
      <c r="BO24" s="17">
        <f t="shared" si="55"/>
        <v>0.53767091171038262</v>
      </c>
      <c r="BP24" s="10">
        <f>'A2'!F23/'A1'!F23*1000</f>
        <v>14946.369296279012</v>
      </c>
      <c r="BQ24" s="16">
        <f>'A1-1'!F44</f>
        <v>2.1513640000000001</v>
      </c>
      <c r="BR24" s="16">
        <f t="shared" si="13"/>
        <v>1.4667528762542108</v>
      </c>
      <c r="BS24" s="17">
        <f t="shared" si="56"/>
        <v>0.88288148136934419</v>
      </c>
      <c r="BT24" s="18">
        <f>'A5'!F23</f>
        <v>-314.12701873927426</v>
      </c>
      <c r="BU24" s="10">
        <f>'A4'!F23/'A1'!F23*1000</f>
        <v>8189.5831067235213</v>
      </c>
      <c r="BV24" s="16">
        <f t="shared" si="57"/>
        <v>1.0542740841248304</v>
      </c>
      <c r="BW24" s="16">
        <f>'A3'!F23</f>
        <v>77.7</v>
      </c>
      <c r="BX24" s="10">
        <f t="shared" si="58"/>
        <v>22214.95582275905</v>
      </c>
      <c r="BY24" s="17">
        <f t="shared" si="110"/>
        <v>0.31584116043883131</v>
      </c>
      <c r="BZ24" s="17">
        <f t="shared" si="59"/>
        <v>10.008521026745887</v>
      </c>
      <c r="CA24" s="17">
        <f t="shared" si="60"/>
        <v>0.4192051996292781</v>
      </c>
      <c r="CB24" s="10">
        <f>'A2'!G23/'A1'!G23*1000</f>
        <v>17872.076293452275</v>
      </c>
      <c r="CC24" s="13">
        <f>'A1-1'!G44</f>
        <v>2.4193630000000002</v>
      </c>
      <c r="CD24" s="13">
        <f t="shared" si="14"/>
        <v>1.5554301655812131</v>
      </c>
      <c r="CE24" s="17">
        <f t="shared" si="61"/>
        <v>0.93625893699416796</v>
      </c>
      <c r="CF24" s="18">
        <f>'A5'!G23</f>
        <v>2061.4289365574441</v>
      </c>
      <c r="CG24" s="10">
        <f>'A4'!G23/'A1'!G23*1000</f>
        <v>8010.7054069813266</v>
      </c>
      <c r="CH24" s="13">
        <f t="shared" si="62"/>
        <v>1.0746268656716418</v>
      </c>
      <c r="CI24" s="13">
        <f>'A3'!G23</f>
        <v>79.2</v>
      </c>
      <c r="CJ24" s="10">
        <f t="shared" si="63"/>
        <v>28805.4005329344</v>
      </c>
      <c r="CK24" s="17">
        <f t="shared" si="64"/>
        <v>0.50929905515464691</v>
      </c>
      <c r="CL24" s="17">
        <f t="shared" si="65"/>
        <v>10.268318167049307</v>
      </c>
      <c r="CM24" s="17">
        <f t="shared" si="66"/>
        <v>0.61711038413546904</v>
      </c>
      <c r="CN24" s="10">
        <f>'A2'!H23/'A1'!H23*1000</f>
        <v>20596.41019064777</v>
      </c>
      <c r="CO24" s="13">
        <f>'A1-1'!H44</f>
        <v>2.1339969999999999</v>
      </c>
      <c r="CP24" s="13">
        <f t="shared" si="15"/>
        <v>1.4608206597662836</v>
      </c>
      <c r="CQ24" s="17">
        <f t="shared" si="111"/>
        <v>0.87931070665640132</v>
      </c>
      <c r="CR24" s="18">
        <f>'A5'!H23</f>
        <v>2365.8991900417723</v>
      </c>
      <c r="CS24" s="10">
        <f>'A4'!H23/'A1'!H23*1000</f>
        <v>6690.5001694364419</v>
      </c>
      <c r="CT24" s="13">
        <f t="shared" si="67"/>
        <v>1.0610583446404342</v>
      </c>
      <c r="CU24" s="13">
        <f>'A3'!H23</f>
        <v>78.2</v>
      </c>
      <c r="CV24" s="10">
        <f t="shared" si="16"/>
        <v>28825.818055065152</v>
      </c>
      <c r="CW24" s="17">
        <f t="shared" si="17"/>
        <v>0.50989839723555841</v>
      </c>
      <c r="CX24" s="17">
        <f t="shared" si="68"/>
        <v>10.269026724788851</v>
      </c>
      <c r="CY24" s="17">
        <f t="shared" si="18"/>
        <v>0.61765014084724079</v>
      </c>
      <c r="CZ24" s="10">
        <f>'A2'!I23/'A1'!I23*1000</f>
        <v>20554.109708621621</v>
      </c>
      <c r="DA24" s="13">
        <f>'A1-1'!I44</f>
        <v>2.6910769999999999</v>
      </c>
      <c r="DB24" s="13">
        <f t="shared" si="19"/>
        <v>1.6404502430735288</v>
      </c>
      <c r="DC24" s="17">
        <f t="shared" si="69"/>
        <v>0.98743500978582111</v>
      </c>
      <c r="DD24" s="18">
        <f>'A5'!I23</f>
        <v>1024.9959613554677</v>
      </c>
      <c r="DE24" s="10">
        <f>'A4'!I23/'A1'!I23*1000</f>
        <v>6669.9039890331705</v>
      </c>
      <c r="DF24" s="13">
        <f t="shared" si="70"/>
        <v>1.0841248303934872</v>
      </c>
      <c r="DG24" s="13">
        <f>'A3'!I23</f>
        <v>79.900000000000006</v>
      </c>
      <c r="DH24" s="10">
        <f t="shared" si="71"/>
        <v>30345.464355300621</v>
      </c>
      <c r="DI24" s="17">
        <f t="shared" si="72"/>
        <v>0.55450655144741723</v>
      </c>
      <c r="DJ24" s="17">
        <f t="shared" si="73"/>
        <v>10.320402340683788</v>
      </c>
      <c r="DK24" s="17">
        <f t="shared" si="74"/>
        <v>0.65678644824050925</v>
      </c>
      <c r="DL24" s="10">
        <f>'A2'!J23/'A1'!J23*1000</f>
        <v>19191.715418042426</v>
      </c>
      <c r="DM24" s="13">
        <f>'A1-1'!J44</f>
        <v>2.3393353018602259</v>
      </c>
      <c r="DN24" s="13">
        <f t="shared" si="20"/>
        <v>1.5294885752630603</v>
      </c>
      <c r="DO24" s="17">
        <f t="shared" si="75"/>
        <v>0.92064393458990612</v>
      </c>
      <c r="DP24" s="18">
        <f>'A5'!J23</f>
        <v>1919.4692864744625</v>
      </c>
      <c r="DQ24" s="10">
        <f>'A4'!J23/'A1'!J23*1000</f>
        <v>8843.0101050498124</v>
      </c>
      <c r="DR24" s="13">
        <f t="shared" si="76"/>
        <v>1.0610583446404342</v>
      </c>
      <c r="DS24" s="13">
        <f>'A3'!J23</f>
        <v>78.2</v>
      </c>
      <c r="DT24" s="10">
        <f t="shared" si="77"/>
        <v>30167.178757499489</v>
      </c>
      <c r="DU24" s="17">
        <f t="shared" si="78"/>
        <v>0.54927310242758021</v>
      </c>
      <c r="DV24" s="17">
        <f t="shared" si="79"/>
        <v>10.31450981626255</v>
      </c>
      <c r="DW24" s="17">
        <f t="shared" si="80"/>
        <v>0.65229771086861044</v>
      </c>
      <c r="DX24" s="10">
        <f>'A2'!K23/'A1'!K23*1000</f>
        <v>16884.943294160428</v>
      </c>
      <c r="DY24" s="13">
        <f>'A1-1'!K44</f>
        <v>2.1470440000000002</v>
      </c>
      <c r="DZ24" s="13">
        <f t="shared" si="21"/>
        <v>1.4652794955229531</v>
      </c>
      <c r="EA24" s="17">
        <f t="shared" si="81"/>
        <v>0.88199461038808125</v>
      </c>
      <c r="EB24" s="18">
        <f>'A5'!K23</f>
        <v>680.74750365903253</v>
      </c>
      <c r="EC24" s="10">
        <f>'A4'!K23/'A1'!K23*1000</f>
        <v>10820.448254620744</v>
      </c>
      <c r="ED24" s="13">
        <f t="shared" si="82"/>
        <v>1.0691994572591588</v>
      </c>
      <c r="EE24" s="13">
        <f>'A3'!K23</f>
        <v>78.8</v>
      </c>
      <c r="EF24" s="10">
        <f t="shared" si="22"/>
        <v>28220.049247577837</v>
      </c>
      <c r="EG24" s="17">
        <f t="shared" si="23"/>
        <v>0.49211647760271954</v>
      </c>
      <c r="EH24" s="17">
        <f t="shared" si="83"/>
        <v>10.24778797053561</v>
      </c>
      <c r="EI24" s="17">
        <f t="shared" si="24"/>
        <v>0.60147113451075696</v>
      </c>
      <c r="EJ24" s="10">
        <f>'A2'!L23/'A1'!L23*1000</f>
        <v>16435.401908033105</v>
      </c>
      <c r="EK24" s="16">
        <f>'A1-1'!L44</f>
        <v>2.8851870000000002</v>
      </c>
      <c r="EL24" s="16">
        <f t="shared" si="84"/>
        <v>1.6985838218939919</v>
      </c>
      <c r="EM24" s="17">
        <f t="shared" si="85"/>
        <v>1.0224273121819725</v>
      </c>
      <c r="EN24" s="18">
        <f>'A5'!L23</f>
        <v>1177.8950384046707</v>
      </c>
      <c r="EO24" s="10">
        <f>'A4'!L23/'A1'!L23*1000</f>
        <v>4807.4884960025756</v>
      </c>
      <c r="EP24" s="16">
        <f t="shared" si="86"/>
        <v>1.0773405698778833</v>
      </c>
      <c r="EQ24" s="16">
        <f>'A3'!L23</f>
        <v>79.400000000000006</v>
      </c>
      <c r="ER24" s="10">
        <f t="shared" si="87"/>
        <v>24551.931535282481</v>
      </c>
      <c r="ES24" s="17">
        <f t="shared" si="88"/>
        <v>0.38444144785930601</v>
      </c>
      <c r="ET24" s="17">
        <f t="shared" si="89"/>
        <v>10.108545807735993</v>
      </c>
      <c r="EU24" s="17">
        <f t="shared" si="90"/>
        <v>0.49540089105959556</v>
      </c>
      <c r="EV24" s="10">
        <f>'A2'!M23/'A1'!M23*1000</f>
        <v>15388.280766208882</v>
      </c>
      <c r="EW24" s="16">
        <f>'A1-1'!M44</f>
        <v>2.0064920000000002</v>
      </c>
      <c r="EX24" s="16">
        <f t="shared" si="25"/>
        <v>1.4165069713912459</v>
      </c>
      <c r="EY24" s="17">
        <f t="shared" si="91"/>
        <v>0.8526370007643721</v>
      </c>
      <c r="EZ24" s="18">
        <f>'A5'!M23</f>
        <v>-130.88872849215014</v>
      </c>
      <c r="FA24" s="10">
        <f>'A4'!M23/'A1'!M23*1000</f>
        <v>10054.597725595049</v>
      </c>
      <c r="FB24" s="16">
        <f t="shared" si="92"/>
        <v>1.0814111261872457</v>
      </c>
      <c r="FC24" s="16">
        <f>'A3'!M23</f>
        <v>79.7</v>
      </c>
      <c r="FD24" s="10">
        <f t="shared" si="26"/>
        <v>24920.391133716526</v>
      </c>
      <c r="FE24" s="17">
        <f t="shared" si="27"/>
        <v>0.39525732164864674</v>
      </c>
      <c r="FF24" s="17">
        <f t="shared" si="93"/>
        <v>10.123441668352715</v>
      </c>
      <c r="FG24" s="17">
        <f t="shared" si="28"/>
        <v>0.50674808310446529</v>
      </c>
      <c r="FH24" s="10">
        <f>'A2'!N23/'A1'!N23*1000</f>
        <v>18657.83935287649</v>
      </c>
      <c r="FI24" s="16">
        <f>'A1-1'!N44</f>
        <v>2.3603217556778278</v>
      </c>
      <c r="FJ24" s="16">
        <f t="shared" si="29"/>
        <v>1.536333868557817</v>
      </c>
      <c r="FK24" s="17">
        <f t="shared" si="94"/>
        <v>0.92476431695446404</v>
      </c>
      <c r="FL24" s="18">
        <f>'A5'!N23</f>
        <v>13.309588631422741</v>
      </c>
      <c r="FM24" s="10">
        <f>'A4'!N23/'A1'!N23*1000</f>
        <v>6532.7873958698774</v>
      </c>
      <c r="FN24" s="16">
        <f t="shared" si="95"/>
        <v>1.0569877883310719</v>
      </c>
      <c r="FO24" s="16">
        <f>'A3'!N23</f>
        <v>77.900000000000006</v>
      </c>
      <c r="FP24" s="10">
        <f t="shared" si="30"/>
        <v>25156.521869156688</v>
      </c>
      <c r="FQ24" s="17">
        <f t="shared" si="31"/>
        <v>0.402188774223527</v>
      </c>
      <c r="FR24" s="17">
        <f t="shared" si="32"/>
        <v>10.132872460763712</v>
      </c>
      <c r="FS24" s="17">
        <f t="shared" si="33"/>
        <v>0.51393216030392264</v>
      </c>
      <c r="FT24" s="10">
        <f>'A2'!O23/'A1'!O23*1000</f>
        <v>28896.267539544602</v>
      </c>
      <c r="FU24" s="16">
        <v>2.62</v>
      </c>
      <c r="FV24" s="16">
        <f t="shared" si="96"/>
        <v>1.6186414056238645</v>
      </c>
      <c r="FW24" s="17">
        <f t="shared" si="97"/>
        <v>0.97430763227988759</v>
      </c>
      <c r="FX24" s="18">
        <f>'A5'!O23</f>
        <v>-1382.9821003682612</v>
      </c>
      <c r="FY24" s="10">
        <f>'A4'!O23/'A1'!O23*1000</f>
        <v>7306.6273181685438</v>
      </c>
      <c r="FZ24" s="16">
        <f t="shared" si="98"/>
        <v>1.0407055630936228</v>
      </c>
      <c r="GA24" s="16">
        <f>'A3'!O23</f>
        <v>76.7</v>
      </c>
      <c r="GB24" s="10">
        <f t="shared" si="34"/>
        <v>35464.643020796175</v>
      </c>
      <c r="GC24" s="17">
        <f t="shared" si="35"/>
        <v>0.704776460513165</v>
      </c>
      <c r="GD24" s="17">
        <f t="shared" si="99"/>
        <v>10.476291507909401</v>
      </c>
      <c r="GE24" s="17">
        <f t="shared" si="36"/>
        <v>0.77553784930008185</v>
      </c>
    </row>
    <row r="25" spans="1:187">
      <c r="A25" s="6">
        <v>2001</v>
      </c>
      <c r="B25" s="10">
        <v>24155.647784691329</v>
      </c>
      <c r="C25" s="10">
        <v>21466.641066470806</v>
      </c>
      <c r="D25" s="10">
        <f t="shared" si="100"/>
        <v>19941.083061439989</v>
      </c>
      <c r="E25" s="13">
        <v>2.4503878205128204</v>
      </c>
      <c r="F25" s="13">
        <v>2.4520271915263616</v>
      </c>
      <c r="G25" s="13">
        <f t="shared" si="101"/>
        <v>2.5195645249975822</v>
      </c>
      <c r="H25" s="13">
        <f t="shared" si="102"/>
        <v>1.5873136189794324</v>
      </c>
      <c r="I25" s="14">
        <f t="shared" si="112"/>
        <v>0.95545052067749292</v>
      </c>
      <c r="J25" s="15">
        <f t="shared" si="103"/>
        <v>-622.90000889739122</v>
      </c>
      <c r="K25" s="10">
        <v>9276.0491109857794</v>
      </c>
      <c r="L25" s="10">
        <v>9062.0537788417369</v>
      </c>
      <c r="M25" s="10">
        <f t="shared" si="104"/>
        <v>7796.1884426663728</v>
      </c>
      <c r="N25" s="13">
        <f t="shared" si="105"/>
        <v>1.0800542740841248</v>
      </c>
      <c r="O25" s="13">
        <v>79.599999999999994</v>
      </c>
      <c r="P25" s="10">
        <f t="shared" si="106"/>
        <v>28325.510550400515</v>
      </c>
      <c r="Q25" s="14">
        <f t="shared" si="107"/>
        <v>0.49521222038113349</v>
      </c>
      <c r="R25" s="14">
        <f t="shared" si="37"/>
        <v>10.251518110461054</v>
      </c>
      <c r="S25" s="14">
        <f t="shared" si="38"/>
        <v>0.60431263626599896</v>
      </c>
      <c r="T25" s="10">
        <f>'A2'!B24/'A1'!B24*1000</f>
        <v>18972.854050992435</v>
      </c>
      <c r="U25" s="13">
        <f>'A1-1'!B45</f>
        <v>2.5628860000000002</v>
      </c>
      <c r="V25" s="13">
        <f t="shared" si="4"/>
        <v>1.6009016209623876</v>
      </c>
      <c r="W25" s="14">
        <f t="shared" si="39"/>
        <v>0.96362953672973894</v>
      </c>
      <c r="X25" s="15">
        <f>'A5'!B24</f>
        <v>-282.13291916312801</v>
      </c>
      <c r="Y25" s="10">
        <f>'A4'!B24/'A1'!B24*1000</f>
        <v>6492.8926953055789</v>
      </c>
      <c r="Z25" s="13">
        <f t="shared" si="40"/>
        <v>1.0814111261872457</v>
      </c>
      <c r="AA25" s="13">
        <f>'A3'!B24</f>
        <v>79.7</v>
      </c>
      <c r="AB25" s="10">
        <f>(T25*W25+Y25+X25)*Z25</f>
        <v>26487.610829831439</v>
      </c>
      <c r="AC25" s="14">
        <f>(AB25-$U$65)/$U$66</f>
        <v>0.44126195962086706</v>
      </c>
      <c r="AD25" s="14">
        <f t="shared" si="41"/>
        <v>10.184432386799285</v>
      </c>
      <c r="AE25" s="14">
        <f t="shared" si="42"/>
        <v>0.55320886929031976</v>
      </c>
      <c r="AF25" s="10">
        <f>'A2'!C24/'A1'!C24*1000</f>
        <v>18076.207720714105</v>
      </c>
      <c r="AG25" s="13">
        <f>'A1-1'!C45</f>
        <v>2.4033803872774544</v>
      </c>
      <c r="AH25" s="13">
        <f t="shared" si="6"/>
        <v>1.5502839698834063</v>
      </c>
      <c r="AI25" s="14">
        <f t="shared" si="43"/>
        <v>0.93316129119803404</v>
      </c>
      <c r="AJ25" s="15">
        <f>'A5'!C24</f>
        <v>2582.776183831636</v>
      </c>
      <c r="AK25" s="10">
        <f>'A4'!C24/'A1'!C24*1000</f>
        <v>8510.8095377052523</v>
      </c>
      <c r="AL25" s="13">
        <f t="shared" si="44"/>
        <v>1.0597014925373134</v>
      </c>
      <c r="AM25" s="13">
        <f>'A3'!C24</f>
        <v>78.099999999999994</v>
      </c>
      <c r="AN25" s="10">
        <f t="shared" si="7"/>
        <v>29630.952494470534</v>
      </c>
      <c r="AO25" s="14">
        <f t="shared" si="109"/>
        <v>0.53353255554509971</v>
      </c>
      <c r="AP25" s="14">
        <f t="shared" si="45"/>
        <v>10.296574786337482</v>
      </c>
      <c r="AQ25" s="14">
        <f t="shared" si="46"/>
        <v>0.63863537647070578</v>
      </c>
      <c r="AR25" s="10">
        <f>'A2'!D24/'A1'!D24*1000</f>
        <v>17721.241689403243</v>
      </c>
      <c r="AS25" s="16">
        <f>'A1-1'!D45</f>
        <v>2.5212501769643647</v>
      </c>
      <c r="AT25" s="16">
        <f t="shared" si="8"/>
        <v>1.5878445065447575</v>
      </c>
      <c r="AU25" s="17">
        <f t="shared" si="47"/>
        <v>0.95577007743971443</v>
      </c>
      <c r="AV25" s="18">
        <f>'A5'!D24</f>
        <v>-622.90000889739122</v>
      </c>
      <c r="AW25" s="10">
        <f>'A4'!D24/'A1'!D24*1000</f>
        <v>7616.3329982541518</v>
      </c>
      <c r="AX25" s="16">
        <f t="shared" si="48"/>
        <v>1.0759837177747624</v>
      </c>
      <c r="AY25" s="16">
        <f>'A3'!D24</f>
        <v>79.3</v>
      </c>
      <c r="AZ25" s="10">
        <f t="shared" si="9"/>
        <v>25749.221663791468</v>
      </c>
      <c r="BA25" s="17">
        <f t="shared" si="10"/>
        <v>0.41958706212532931</v>
      </c>
      <c r="BB25" s="17">
        <f t="shared" si="49"/>
        <v>10.156159678986173</v>
      </c>
      <c r="BC25" s="17">
        <f t="shared" si="11"/>
        <v>0.53167162122935641</v>
      </c>
      <c r="BD25" s="10">
        <f>'A2'!E24/'A1'!E24*1000</f>
        <v>16250.120920587442</v>
      </c>
      <c r="BE25" s="13">
        <f>'A1-1'!E45</f>
        <v>2.1025464623730481</v>
      </c>
      <c r="BF25" s="13">
        <f t="shared" si="12"/>
        <v>1.4500160214194353</v>
      </c>
      <c r="BG25" s="17">
        <f t="shared" si="50"/>
        <v>0.87280707863305862</v>
      </c>
      <c r="BH25" s="18">
        <f>'A5'!E24</f>
        <v>536.64157942450151</v>
      </c>
      <c r="BI25" s="10">
        <f>'A4'!E24/'A1'!E24*1000</f>
        <v>10144.997604564838</v>
      </c>
      <c r="BJ25" s="13">
        <f t="shared" si="51"/>
        <v>1.044776119402985</v>
      </c>
      <c r="BK25" s="13">
        <f>'A3'!E24</f>
        <v>77</v>
      </c>
      <c r="BL25" s="10">
        <f t="shared" si="52"/>
        <v>25978.211681320667</v>
      </c>
      <c r="BM25" s="17">
        <f t="shared" si="53"/>
        <v>0.42630890392057863</v>
      </c>
      <c r="BN25" s="17">
        <f t="shared" si="54"/>
        <v>10.165013453418158</v>
      </c>
      <c r="BO25" s="17">
        <f t="shared" si="55"/>
        <v>0.53841614451584008</v>
      </c>
      <c r="BP25" s="10">
        <f>'A2'!F24/'A1'!F24*1000</f>
        <v>15306.536615443845</v>
      </c>
      <c r="BQ25" s="16">
        <f>'A1-1'!F45</f>
        <v>2.1384064045798885</v>
      </c>
      <c r="BR25" s="16">
        <f t="shared" si="13"/>
        <v>1.4623291026919654</v>
      </c>
      <c r="BS25" s="17">
        <f t="shared" si="56"/>
        <v>0.88021868259859826</v>
      </c>
      <c r="BT25" s="18">
        <f>'A5'!F24</f>
        <v>-276.63705273952019</v>
      </c>
      <c r="BU25" s="10">
        <f>'A4'!F24/'A1'!F24*1000</f>
        <v>8355.529153111318</v>
      </c>
      <c r="BV25" s="16">
        <f t="shared" si="57"/>
        <v>1.0610583446404342</v>
      </c>
      <c r="BW25" s="16">
        <f>'A3'!F24</f>
        <v>78.2</v>
      </c>
      <c r="BX25" s="10">
        <f t="shared" si="58"/>
        <v>22867.920525670314</v>
      </c>
      <c r="BY25" s="17">
        <f t="shared" si="110"/>
        <v>0.33500848257020688</v>
      </c>
      <c r="BZ25" s="17">
        <f t="shared" si="59"/>
        <v>10.037490357026691</v>
      </c>
      <c r="CA25" s="17">
        <f t="shared" si="60"/>
        <v>0.44127311249216561</v>
      </c>
      <c r="CB25" s="10">
        <f>'A2'!G24/'A1'!G24*1000</f>
        <v>18189.768528913002</v>
      </c>
      <c r="CC25" s="13">
        <f>'A1-1'!G45</f>
        <v>2.3889537116006259</v>
      </c>
      <c r="CD25" s="13">
        <f t="shared" si="14"/>
        <v>1.5456240524786828</v>
      </c>
      <c r="CE25" s="17">
        <f t="shared" si="61"/>
        <v>0.93035635053764976</v>
      </c>
      <c r="CF25" s="18">
        <f>'A5'!G24</f>
        <v>2134.737091643196</v>
      </c>
      <c r="CG25" s="10">
        <f>'A4'!G24/'A1'!G24*1000</f>
        <v>8040.6937375114858</v>
      </c>
      <c r="CH25" s="13">
        <f t="shared" si="62"/>
        <v>1.0759837177747624</v>
      </c>
      <c r="CI25" s="13">
        <f>'A3'!G24</f>
        <v>79.3</v>
      </c>
      <c r="CJ25" s="10">
        <f t="shared" si="63"/>
        <v>29157.434482234941</v>
      </c>
      <c r="CK25" s="17">
        <f t="shared" si="64"/>
        <v>0.51963276550275539</v>
      </c>
      <c r="CL25" s="17">
        <f t="shared" si="65"/>
        <v>10.280465201533097</v>
      </c>
      <c r="CM25" s="17">
        <f t="shared" si="66"/>
        <v>0.62636360800818003</v>
      </c>
      <c r="CN25" s="10">
        <f>'A2'!H24/'A1'!H24*1000</f>
        <v>20901.976911834583</v>
      </c>
      <c r="CO25" s="13">
        <f>'A1-1'!H45</f>
        <v>2.1239578802567771</v>
      </c>
      <c r="CP25" s="13">
        <f t="shared" si="15"/>
        <v>1.4573804857540729</v>
      </c>
      <c r="CQ25" s="17">
        <f t="shared" si="111"/>
        <v>0.87723996524028391</v>
      </c>
      <c r="CR25" s="18">
        <f>'A5'!H24</f>
        <v>2458.5981050736209</v>
      </c>
      <c r="CS25" s="10">
        <f>'A4'!H24/'A1'!H24*1000</f>
        <v>6713.8775214877196</v>
      </c>
      <c r="CT25" s="13">
        <f t="shared" si="67"/>
        <v>1.0651289009497964</v>
      </c>
      <c r="CU25" s="13">
        <f>'A3'!H24</f>
        <v>78.5</v>
      </c>
      <c r="CV25" s="10">
        <f t="shared" si="16"/>
        <v>29300.125134368489</v>
      </c>
      <c r="CW25" s="17">
        <f t="shared" si="17"/>
        <v>0.52382134978975547</v>
      </c>
      <c r="CX25" s="17">
        <f t="shared" si="68"/>
        <v>10.285347065793598</v>
      </c>
      <c r="CY25" s="17">
        <f t="shared" si="18"/>
        <v>0.63008245666863949</v>
      </c>
      <c r="CZ25" s="10">
        <f>'A2'!I24/'A1'!I24*1000</f>
        <v>20662.577907843486</v>
      </c>
      <c r="DA25" s="13">
        <f>'A1-1'!I45</f>
        <v>2.6419804249491796</v>
      </c>
      <c r="DB25" s="13">
        <f t="shared" si="19"/>
        <v>1.6254170003261255</v>
      </c>
      <c r="DC25" s="17">
        <f t="shared" si="69"/>
        <v>0.9783860610218631</v>
      </c>
      <c r="DD25" s="18">
        <f>'A5'!I24</f>
        <v>1006.4085365116464</v>
      </c>
      <c r="DE25" s="10">
        <f>'A4'!I24/'A1'!I24*1000</f>
        <v>6947.7795867240256</v>
      </c>
      <c r="DF25" s="13">
        <f t="shared" si="70"/>
        <v>1.0881953867028493</v>
      </c>
      <c r="DG25" s="13">
        <f>'A3'!I24</f>
        <v>80.2</v>
      </c>
      <c r="DH25" s="10">
        <f t="shared" si="71"/>
        <v>30654.645046274789</v>
      </c>
      <c r="DI25" s="17">
        <f t="shared" si="72"/>
        <v>0.56358233437148841</v>
      </c>
      <c r="DJ25" s="17">
        <f t="shared" si="73"/>
        <v>10.330539481146708</v>
      </c>
      <c r="DK25" s="17">
        <f t="shared" si="74"/>
        <v>0.664508598882107</v>
      </c>
      <c r="DL25" s="10">
        <f>'A2'!J24/'A1'!J24*1000</f>
        <v>19443.514671489182</v>
      </c>
      <c r="DM25" s="13">
        <f>'A1-1'!J45</f>
        <v>2.3265617346849341</v>
      </c>
      <c r="DN25" s="13">
        <f t="shared" si="20"/>
        <v>1.5253070952057275</v>
      </c>
      <c r="DO25" s="17">
        <f t="shared" si="75"/>
        <v>0.91812697937059051</v>
      </c>
      <c r="DP25" s="18">
        <f>'A5'!J24</f>
        <v>2032.0467755634277</v>
      </c>
      <c r="DQ25" s="10">
        <f>'A4'!J24/'A1'!J24*1000</f>
        <v>9161.2233423211383</v>
      </c>
      <c r="DR25" s="13">
        <f t="shared" si="76"/>
        <v>1.0624151967435549</v>
      </c>
      <c r="DS25" s="13">
        <f>'A3'!J24</f>
        <v>78.3</v>
      </c>
      <c r="DT25" s="10">
        <f t="shared" si="77"/>
        <v>30857.727755165146</v>
      </c>
      <c r="DU25" s="17">
        <f t="shared" si="78"/>
        <v>0.56954368524276622</v>
      </c>
      <c r="DV25" s="17">
        <f t="shared" si="79"/>
        <v>10.337142492459845</v>
      </c>
      <c r="DW25" s="17">
        <f t="shared" si="80"/>
        <v>0.66953856253257948</v>
      </c>
      <c r="DX25" s="10">
        <f>'A2'!K24/'A1'!K24*1000</f>
        <v>17173.05878061644</v>
      </c>
      <c r="DY25" s="13">
        <f>'A1-1'!K45</f>
        <v>2.1351851099641301</v>
      </c>
      <c r="DZ25" s="13">
        <f t="shared" si="21"/>
        <v>1.4612272615730006</v>
      </c>
      <c r="EA25" s="17">
        <f t="shared" si="81"/>
        <v>0.87955545218324049</v>
      </c>
      <c r="EB25" s="18">
        <f>'A5'!K24</f>
        <v>927.53859772576243</v>
      </c>
      <c r="EC25" s="10">
        <f>'A4'!K24/'A1'!K24*1000</f>
        <v>11207.287879414685</v>
      </c>
      <c r="ED25" s="13">
        <f t="shared" si="82"/>
        <v>1.0705563093622796</v>
      </c>
      <c r="EE25" s="13">
        <f>'A3'!K24</f>
        <v>78.900000000000006</v>
      </c>
      <c r="EF25" s="10">
        <f t="shared" si="22"/>
        <v>29161.401415325214</v>
      </c>
      <c r="EG25" s="17">
        <f t="shared" si="23"/>
        <v>0.51974921204891011</v>
      </c>
      <c r="EH25" s="17">
        <f t="shared" si="83"/>
        <v>10.280601244478239</v>
      </c>
      <c r="EI25" s="17">
        <f t="shared" si="24"/>
        <v>0.62646724118954478</v>
      </c>
      <c r="EJ25" s="10">
        <f>'A2'!L24/'A1'!L24*1000</f>
        <v>16954.9486399415</v>
      </c>
      <c r="EK25" s="16">
        <f>'A1-1'!L45</f>
        <v>2.8377322513823411</v>
      </c>
      <c r="EL25" s="16">
        <f t="shared" si="84"/>
        <v>1.6845569896510895</v>
      </c>
      <c r="EM25" s="17">
        <f t="shared" si="85"/>
        <v>1.0139841513537085</v>
      </c>
      <c r="EN25" s="18">
        <f>'A5'!L24</f>
        <v>1215.5121356195823</v>
      </c>
      <c r="EO25" s="10">
        <f>'A4'!L24/'A1'!L24*1000</f>
        <v>4964.5021888596539</v>
      </c>
      <c r="EP25" s="16">
        <f t="shared" si="86"/>
        <v>1.0827679782903663</v>
      </c>
      <c r="EQ25" s="16">
        <f>'A3'!L24</f>
        <v>79.8</v>
      </c>
      <c r="ER25" s="10">
        <f t="shared" si="87"/>
        <v>25306.521979446446</v>
      </c>
      <c r="ES25" s="17">
        <f t="shared" si="88"/>
        <v>0.40659192254203019</v>
      </c>
      <c r="ET25" s="17">
        <f t="shared" si="89"/>
        <v>10.138817427243445</v>
      </c>
      <c r="EU25" s="17">
        <f t="shared" si="90"/>
        <v>0.51846084636521106</v>
      </c>
      <c r="EV25" s="10">
        <f>'A2'!M24/'A1'!M24*1000</f>
        <v>15452.007854000738</v>
      </c>
      <c r="EW25" s="16">
        <f>'A1-1'!M45</f>
        <v>2.0294712252256351</v>
      </c>
      <c r="EX25" s="16">
        <f t="shared" si="25"/>
        <v>1.4245951092242437</v>
      </c>
      <c r="EY25" s="17">
        <f t="shared" si="91"/>
        <v>0.85750548762887568</v>
      </c>
      <c r="EZ25" s="18">
        <f>'A5'!M24</f>
        <v>-55.948429281562994</v>
      </c>
      <c r="FA25" s="10">
        <f>'A4'!M24/'A1'!M24*1000</f>
        <v>10044.871700017042</v>
      </c>
      <c r="FB25" s="16">
        <f t="shared" si="92"/>
        <v>1.0841248303934872</v>
      </c>
      <c r="FC25" s="16">
        <f>'A3'!M24</f>
        <v>79.900000000000006</v>
      </c>
      <c r="FD25" s="10">
        <f t="shared" si="26"/>
        <v>25194.090550257879</v>
      </c>
      <c r="FE25" s="17">
        <f t="shared" si="27"/>
        <v>0.4032915765794689</v>
      </c>
      <c r="FF25" s="17">
        <f t="shared" si="93"/>
        <v>10.134364744025733</v>
      </c>
      <c r="FG25" s="17">
        <f t="shared" si="28"/>
        <v>0.51506893414970401</v>
      </c>
      <c r="FH25" s="10">
        <f>'A2'!N24/'A1'!N24*1000</f>
        <v>19266.199966050437</v>
      </c>
      <c r="FI25" s="16">
        <f>'A1-1'!N45</f>
        <v>2.351600852791095</v>
      </c>
      <c r="FJ25" s="16">
        <f t="shared" si="29"/>
        <v>1.5334930233917254</v>
      </c>
      <c r="FK25" s="17">
        <f t="shared" si="94"/>
        <v>0.9230543291104415</v>
      </c>
      <c r="FL25" s="18">
        <f>'A5'!N24</f>
        <v>29.888557105716377</v>
      </c>
      <c r="FM25" s="10">
        <f>'A4'!N24/'A1'!N24*1000</f>
        <v>6769.5015930381132</v>
      </c>
      <c r="FN25" s="16">
        <f t="shared" si="95"/>
        <v>1.0610583446404342</v>
      </c>
      <c r="FO25" s="16">
        <f>'A3'!N24</f>
        <v>78.2</v>
      </c>
      <c r="FP25" s="10">
        <f t="shared" si="30"/>
        <v>26084.145234238327</v>
      </c>
      <c r="FQ25" s="17">
        <f t="shared" si="31"/>
        <v>0.42941850927021091</v>
      </c>
      <c r="FR25" s="17">
        <f t="shared" si="32"/>
        <v>10.169082946441094</v>
      </c>
      <c r="FS25" s="17">
        <f t="shared" si="33"/>
        <v>0.54151615464917002</v>
      </c>
      <c r="FT25" s="10">
        <f>'A2'!O24/'A1'!O24*1000</f>
        <v>29314.761605648331</v>
      </c>
      <c r="FU25" s="16">
        <v>2.58</v>
      </c>
      <c r="FV25" s="16">
        <f t="shared" si="96"/>
        <v>1.606237840420901</v>
      </c>
      <c r="FW25" s="17">
        <f t="shared" si="97"/>
        <v>0.96684156338856897</v>
      </c>
      <c r="FX25" s="18">
        <f>'A5'!O24</f>
        <v>-1121.3254169195611</v>
      </c>
      <c r="FY25" s="10">
        <f>'A4'!O24/'A1'!O24*1000</f>
        <v>7490.6372272071703</v>
      </c>
      <c r="FZ25" s="16">
        <f t="shared" si="98"/>
        <v>1.0420624151967435</v>
      </c>
      <c r="GA25" s="16">
        <f>'A3'!O24</f>
        <v>76.8</v>
      </c>
      <c r="GB25" s="10">
        <f t="shared" si="34"/>
        <v>36172.114063932262</v>
      </c>
      <c r="GC25" s="17">
        <f t="shared" si="35"/>
        <v>0.72554377813684445</v>
      </c>
      <c r="GD25" s="17">
        <f t="shared" si="99"/>
        <v>10.496043771231831</v>
      </c>
      <c r="GE25" s="17">
        <f t="shared" si="36"/>
        <v>0.79058449420415888</v>
      </c>
    </row>
    <row r="26" spans="1:187">
      <c r="A26" s="6">
        <v>2002</v>
      </c>
      <c r="B26" s="10">
        <v>24664.174548039773</v>
      </c>
      <c r="C26" s="10">
        <v>22084.245448861609</v>
      </c>
      <c r="D26" s="10">
        <f t="shared" si="100"/>
        <v>20334.76128015816</v>
      </c>
      <c r="E26" s="13">
        <v>2.4458655199374513</v>
      </c>
      <c r="F26" s="13">
        <v>2.4386358192705497</v>
      </c>
      <c r="G26" s="13">
        <f t="shared" si="101"/>
        <v>2.515858550315456</v>
      </c>
      <c r="H26" s="13">
        <f t="shared" si="102"/>
        <v>1.5861458162210231</v>
      </c>
      <c r="I26" s="14">
        <f t="shared" si="112"/>
        <v>0.95474758602095788</v>
      </c>
      <c r="J26" s="15">
        <f t="shared" si="103"/>
        <v>-691.55990144518216</v>
      </c>
      <c r="K26" s="10">
        <v>9264.2496056915952</v>
      </c>
      <c r="L26" s="10">
        <v>9286.6929702895086</v>
      </c>
      <c r="M26" s="10">
        <f t="shared" si="104"/>
        <v>7686.9144316320635</v>
      </c>
      <c r="N26" s="13">
        <f t="shared" si="105"/>
        <v>1.0814111261872457</v>
      </c>
      <c r="O26" s="13">
        <v>79.7</v>
      </c>
      <c r="P26" s="10">
        <f t="shared" si="106"/>
        <v>28559.980004694804</v>
      </c>
      <c r="Q26" s="14">
        <f t="shared" si="107"/>
        <v>0.50209490720997607</v>
      </c>
      <c r="R26" s="14">
        <f t="shared" si="37"/>
        <v>10.259761716337547</v>
      </c>
      <c r="S26" s="14">
        <f t="shared" si="38"/>
        <v>0.61059235258650246</v>
      </c>
      <c r="T26" s="10">
        <f>'A2'!B25/'A1'!B25*1000</f>
        <v>19561.504261939157</v>
      </c>
      <c r="U26" s="13">
        <f>'A1-1'!B46</f>
        <v>2.5406323856063868</v>
      </c>
      <c r="V26" s="13">
        <f t="shared" si="4"/>
        <v>1.5939361297136052</v>
      </c>
      <c r="W26" s="14">
        <f t="shared" si="39"/>
        <v>0.95943680369900819</v>
      </c>
      <c r="X26" s="15">
        <f>'A5'!B25</f>
        <v>-266.07999581819035</v>
      </c>
      <c r="Y26" s="10">
        <f>'A4'!B25/'A1'!B25*1000</f>
        <v>6611.338144196191</v>
      </c>
      <c r="Z26" s="13">
        <f t="shared" si="40"/>
        <v>1.0854816824966078</v>
      </c>
      <c r="AA26" s="13">
        <f>'A3'!B25</f>
        <v>80</v>
      </c>
      <c r="AB26" s="10">
        <f t="shared" ref="AB26:AB32" si="113">(T26*W26+Y26+X26)*Z26</f>
        <v>27260.011151150535</v>
      </c>
      <c r="AC26" s="14">
        <f t="shared" si="108"/>
        <v>0.46393523079018634</v>
      </c>
      <c r="AD26" s="14">
        <f t="shared" ref="AD26:AD33" si="114">LN(AB26)</f>
        <v>10.213176114316857</v>
      </c>
      <c r="AE26" s="14">
        <f t="shared" si="42"/>
        <v>0.57510492515574252</v>
      </c>
      <c r="AF26" s="10">
        <f>'A2'!C25/'A1'!C25*1000</f>
        <v>18049.675939769721</v>
      </c>
      <c r="AG26" s="13">
        <f>'A1-1'!C46</f>
        <v>2.377107616705715</v>
      </c>
      <c r="AH26" s="13">
        <f t="shared" si="6"/>
        <v>1.5417871502596314</v>
      </c>
      <c r="AI26" s="14">
        <f t="shared" si="43"/>
        <v>0.92804680680341378</v>
      </c>
      <c r="AJ26" s="15">
        <f>'A5'!C25</f>
        <v>2586.5590454287344</v>
      </c>
      <c r="AK26" s="10">
        <f>'A4'!C25/'A1'!C25*1000</f>
        <v>8697.1773899481923</v>
      </c>
      <c r="AL26" s="13">
        <f t="shared" si="44"/>
        <v>1.0610583446404342</v>
      </c>
      <c r="AM26" s="13">
        <f>'A3'!C25</f>
        <v>78.2</v>
      </c>
      <c r="AN26" s="10">
        <f t="shared" ref="AN26:AN32" si="115">(AF26*AI26+AK26+AJ26)*AL26</f>
        <v>29746.431742335411</v>
      </c>
      <c r="AO26" s="14">
        <f t="shared" si="109"/>
        <v>0.53692236809307725</v>
      </c>
      <c r="AP26" s="14">
        <f t="shared" ref="AP26:AP32" si="116">LN(AN26)</f>
        <v>10.300464462346122</v>
      </c>
      <c r="AQ26" s="14">
        <f t="shared" si="46"/>
        <v>0.64159840773140475</v>
      </c>
      <c r="AR26" s="10">
        <f>'A2'!D25/'A1'!D25*1000</f>
        <v>18207.698716222043</v>
      </c>
      <c r="AS26" s="16">
        <f>'A1-1'!D46</f>
        <v>2.5084219582008127</v>
      </c>
      <c r="AT26" s="16">
        <f t="shared" si="8"/>
        <v>1.5837998478977111</v>
      </c>
      <c r="AU26" s="17">
        <f t="shared" si="47"/>
        <v>0.95333547903138738</v>
      </c>
      <c r="AV26" s="18">
        <f>'A5'!D25</f>
        <v>-691.55990144518216</v>
      </c>
      <c r="AW26" s="10">
        <f>'A4'!D25/'A1'!D25*1000</f>
        <v>7705.5365791955419</v>
      </c>
      <c r="AX26" s="16">
        <f t="shared" si="48"/>
        <v>1.0786974219810039</v>
      </c>
      <c r="AY26" s="16">
        <f>'A3'!D25</f>
        <v>79.5</v>
      </c>
      <c r="AZ26" s="10">
        <f t="shared" ref="AZ26:AZ32" si="117">(AR26*AU26+AW26+AV26)*AX26</f>
        <v>26290.037143926813</v>
      </c>
      <c r="BA26" s="17">
        <f t="shared" si="10"/>
        <v>0.43546232226599485</v>
      </c>
      <c r="BB26" s="17">
        <f t="shared" ref="BB26:BB32" si="118">LN(AZ26)</f>
        <v>10.176945330576745</v>
      </c>
      <c r="BC26" s="17">
        <f t="shared" si="11"/>
        <v>0.54750546839299041</v>
      </c>
      <c r="BD26" s="10">
        <f>'A2'!E25/'A1'!E25*1000</f>
        <v>16456.525478558062</v>
      </c>
      <c r="BE26" s="13">
        <f>'A1-1'!E46</f>
        <v>2.0677930263931157</v>
      </c>
      <c r="BF26" s="13">
        <f t="shared" si="12"/>
        <v>1.4379822761053473</v>
      </c>
      <c r="BG26" s="17">
        <f t="shared" si="50"/>
        <v>0.86556361515579183</v>
      </c>
      <c r="BH26" s="18">
        <f>'A5'!E25</f>
        <v>667.84765786773437</v>
      </c>
      <c r="BI26" s="10">
        <f>'A4'!E25/'A1'!E25*1000</f>
        <v>10328.109342639251</v>
      </c>
      <c r="BJ26" s="13">
        <f t="shared" si="51"/>
        <v>1.0461329715061056</v>
      </c>
      <c r="BK26" s="13">
        <f>'A3'!E25</f>
        <v>77.099999999999994</v>
      </c>
      <c r="BL26" s="10">
        <f t="shared" ref="BL26:BL32" si="119">(BD26*BG26+BI26+BH26)*BJ26</f>
        <v>26404.528731875944</v>
      </c>
      <c r="BM26" s="17">
        <f t="shared" si="53"/>
        <v>0.43882314274797418</v>
      </c>
      <c r="BN26" s="17">
        <f t="shared" ref="BN26:BN32" si="120">LN(BL26)</f>
        <v>10.1812908172967</v>
      </c>
      <c r="BO26" s="17">
        <f t="shared" si="55"/>
        <v>0.55081572173172089</v>
      </c>
      <c r="BP26" s="10">
        <f>'A2'!F25/'A1'!F25*1000</f>
        <v>15655.952275818932</v>
      </c>
      <c r="BQ26" s="16">
        <f>'A1-1'!F46</f>
        <v>2.1255268523356743</v>
      </c>
      <c r="BR26" s="16">
        <f t="shared" si="13"/>
        <v>1.4579186713721977</v>
      </c>
      <c r="BS26" s="17">
        <f t="shared" si="56"/>
        <v>0.87756391491406616</v>
      </c>
      <c r="BT26" s="18">
        <f>'A5'!F25</f>
        <v>-216.6226341704436</v>
      </c>
      <c r="BU26" s="10">
        <f>'A4'!F25/'A1'!F25*1000</f>
        <v>8538.295234373838</v>
      </c>
      <c r="BV26" s="16">
        <f t="shared" si="57"/>
        <v>1.0624151967435549</v>
      </c>
      <c r="BW26" s="16">
        <f>'A3'!F25</f>
        <v>78.3</v>
      </c>
      <c r="BX26" s="10">
        <f t="shared" ref="BX26:BX32" si="121">(BP26*BS26+BU26+BT26)*BV26</f>
        <v>23437.698756519309</v>
      </c>
      <c r="BY26" s="17">
        <f t="shared" si="110"/>
        <v>0.3517339239997907</v>
      </c>
      <c r="BZ26" s="17">
        <f t="shared" ref="BZ26:BZ32" si="122">LN(BX26)</f>
        <v>10.062101062954966</v>
      </c>
      <c r="CA26" s="17">
        <f t="shared" si="60"/>
        <v>0.46002076418638543</v>
      </c>
      <c r="CB26" s="10">
        <f>'A2'!G25/'A1'!G25*1000</f>
        <v>18394.72138428528</v>
      </c>
      <c r="CC26" s="13">
        <f>'A1-1'!G46</f>
        <v>2.3589266415045635</v>
      </c>
      <c r="CD26" s="13">
        <f t="shared" si="14"/>
        <v>1.5358797614086084</v>
      </c>
      <c r="CE26" s="17">
        <f t="shared" si="61"/>
        <v>0.92449097657171497</v>
      </c>
      <c r="CF26" s="18">
        <f>'A5'!G25</f>
        <v>2488.6428010413642</v>
      </c>
      <c r="CG26" s="10">
        <f>'A4'!G25/'A1'!G25*1000</f>
        <v>8129.8126909895018</v>
      </c>
      <c r="CH26" s="13">
        <f t="shared" si="62"/>
        <v>1.0773405698778833</v>
      </c>
      <c r="CI26" s="13">
        <f>'A3'!G25</f>
        <v>79.400000000000006</v>
      </c>
      <c r="CJ26" s="10">
        <f t="shared" ref="CJ26:CJ32" si="123">(CB26*CE26+CG26+CF26)*CH26</f>
        <v>29760.68152796822</v>
      </c>
      <c r="CK26" s="17">
        <f t="shared" si="64"/>
        <v>0.53734066058317576</v>
      </c>
      <c r="CL26" s="17">
        <f t="shared" ref="CL26:CL32" si="124">LN(CJ26)</f>
        <v>10.300943389490193</v>
      </c>
      <c r="CM26" s="17">
        <f t="shared" si="66"/>
        <v>0.64196323917143416</v>
      </c>
      <c r="CN26" s="10">
        <f>'A2'!H25/'A1'!H25*1000</f>
        <v>20688.460041169255</v>
      </c>
      <c r="CO26" s="13">
        <f>'A1-1'!H46</f>
        <v>2.1139659882862354</v>
      </c>
      <c r="CP26" s="13">
        <f t="shared" si="15"/>
        <v>1.4539484132135623</v>
      </c>
      <c r="CQ26" s="17">
        <f t="shared" si="111"/>
        <v>0.87517410033707588</v>
      </c>
      <c r="CR26" s="18">
        <f>'A5'!H25</f>
        <v>2564.0807161432349</v>
      </c>
      <c r="CS26" s="10">
        <f>'A4'!H25/'A1'!H25*1000</f>
        <v>6783.0002828536408</v>
      </c>
      <c r="CT26" s="13">
        <f t="shared" si="67"/>
        <v>1.0651289009497964</v>
      </c>
      <c r="CU26" s="13">
        <f>'A3'!H25</f>
        <v>78.5</v>
      </c>
      <c r="CV26" s="10">
        <f t="shared" ref="CV26:CV32" si="125">(CN26*CQ26+CS26+CR26)*CT26</f>
        <v>29241.074682857638</v>
      </c>
      <c r="CW26" s="17">
        <f t="shared" si="17"/>
        <v>0.52208796508907374</v>
      </c>
      <c r="CX26" s="17">
        <f t="shared" ref="CX26:CX32" si="126">LN(CV26)</f>
        <v>10.283329667048008</v>
      </c>
      <c r="CY26" s="17">
        <f t="shared" si="18"/>
        <v>0.62854566657733124</v>
      </c>
      <c r="CZ26" s="10">
        <f>'A2'!I25/'A1'!I25*1000</f>
        <v>20598.106631360992</v>
      </c>
      <c r="DA26" s="13">
        <f>'A1-1'!I46</f>
        <v>2.5937795781446042</v>
      </c>
      <c r="DB26" s="13">
        <f t="shared" si="19"/>
        <v>1.610521523651455</v>
      </c>
      <c r="DC26" s="17">
        <f t="shared" si="69"/>
        <v>0.9694200376888662</v>
      </c>
      <c r="DD26" s="18">
        <f>'A5'!I25</f>
        <v>1006.5999955199979</v>
      </c>
      <c r="DE26" s="10">
        <f>'A4'!I25/'A1'!I25*1000</f>
        <v>7006.5412124801451</v>
      </c>
      <c r="DF26" s="13">
        <f t="shared" si="70"/>
        <v>1.08955223880597</v>
      </c>
      <c r="DG26" s="13">
        <f>'A3'!I25</f>
        <v>80.3</v>
      </c>
      <c r="DH26" s="10">
        <f t="shared" ref="DH26:DH32" si="127">(CZ26*DC26+DE26+DD26)*DF26</f>
        <v>30487.151814734596</v>
      </c>
      <c r="DI26" s="17">
        <f t="shared" si="72"/>
        <v>0.55866568771441427</v>
      </c>
      <c r="DJ26" s="17">
        <f t="shared" ref="DJ26:DJ32" si="128">LN(DH26)</f>
        <v>10.325060621868049</v>
      </c>
      <c r="DK26" s="17">
        <f t="shared" si="74"/>
        <v>0.6603349784367083</v>
      </c>
      <c r="DL26" s="10">
        <f>'A2'!J25/'A1'!J25*1000</f>
        <v>19531.996914725747</v>
      </c>
      <c r="DM26" s="13">
        <f>'A1-1'!J46</f>
        <v>2.3138579155351828</v>
      </c>
      <c r="DN26" s="13">
        <f t="shared" si="20"/>
        <v>1.5211370469274565</v>
      </c>
      <c r="DO26" s="17">
        <f t="shared" si="75"/>
        <v>0.91561690527364803</v>
      </c>
      <c r="DP26" s="18">
        <f>'A5'!J25</f>
        <v>2139.2743260543275</v>
      </c>
      <c r="DQ26" s="10">
        <f>'A4'!J25/'A1'!J25*1000</f>
        <v>9504.4289928744802</v>
      </c>
      <c r="DR26" s="13">
        <f t="shared" si="76"/>
        <v>1.0637720488466758</v>
      </c>
      <c r="DS26" s="13">
        <f>'A3'!J25</f>
        <v>78.400000000000006</v>
      </c>
      <c r="DT26" s="10">
        <f t="shared" ref="DT26:DT32" si="129">(DL26*DO26+DQ26+DP26)*DR26</f>
        <v>31410.560966131179</v>
      </c>
      <c r="DU26" s="17">
        <f t="shared" si="78"/>
        <v>0.58577171746604662</v>
      </c>
      <c r="DV26" s="17">
        <f t="shared" ref="DV26:DV32" si="130">LN(DT26)</f>
        <v>10.354899451848896</v>
      </c>
      <c r="DW26" s="17">
        <f t="shared" si="80"/>
        <v>0.68306524846936334</v>
      </c>
      <c r="DX26" s="10">
        <f>'A2'!K25/'A1'!K25*1000</f>
        <v>17617.664480338914</v>
      </c>
      <c r="DY26" s="13">
        <f>'A1-1'!K46</f>
        <v>2.1233917208089514</v>
      </c>
      <c r="DZ26" s="13">
        <f t="shared" si="21"/>
        <v>1.4571862340857298</v>
      </c>
      <c r="EA26" s="17">
        <f t="shared" si="81"/>
        <v>0.87712303947624981</v>
      </c>
      <c r="EB26" s="18">
        <f>'A5'!K25</f>
        <v>1084.5153126433804</v>
      </c>
      <c r="EC26" s="10">
        <f>'A4'!K25/'A1'!K25*1000</f>
        <v>11466.797150465227</v>
      </c>
      <c r="ED26" s="13">
        <f t="shared" si="82"/>
        <v>1.0719131614654003</v>
      </c>
      <c r="EE26" s="13">
        <f>'A3'!K25</f>
        <v>79</v>
      </c>
      <c r="EF26" s="10">
        <f t="shared" ref="EF26:EF32" si="131">(DX26*EA26+EC26+EB26)*ED26</f>
        <v>30018.040414728941</v>
      </c>
      <c r="EG26" s="17">
        <f t="shared" si="23"/>
        <v>0.54489525069183165</v>
      </c>
      <c r="EH26" s="17">
        <f t="shared" ref="EH26:EH32" si="132">LN(EF26)</f>
        <v>10.309553827065175</v>
      </c>
      <c r="EI26" s="17">
        <f t="shared" si="24"/>
        <v>0.64852239619281471</v>
      </c>
      <c r="EJ26" s="10">
        <f>'A2'!L25/'A1'!L25*1000</f>
        <v>17182.37413059187</v>
      </c>
      <c r="EK26" s="16">
        <f>'A1-1'!L46</f>
        <v>2.7910580251940305</v>
      </c>
      <c r="EL26" s="16">
        <f t="shared" si="84"/>
        <v>1.6706459903863626</v>
      </c>
      <c r="EM26" s="17">
        <f t="shared" si="85"/>
        <v>1.0056107137849102</v>
      </c>
      <c r="EN26" s="18">
        <f>'A5'!L25</f>
        <v>755.13971451004682</v>
      </c>
      <c r="EO26" s="10">
        <f>'A4'!L25/'A1'!L25*1000</f>
        <v>5075.972569034765</v>
      </c>
      <c r="EP26" s="16">
        <f t="shared" si="86"/>
        <v>1.0841248303934872</v>
      </c>
      <c r="EQ26" s="16">
        <f>'A3'!L25</f>
        <v>79.900000000000006</v>
      </c>
      <c r="ER26" s="10">
        <f t="shared" ref="ER26:ER33" si="133">(EJ26*EM26+EO26+EN26)*EP26</f>
        <v>25054.007525407618</v>
      </c>
      <c r="ES26" s="17">
        <f t="shared" si="88"/>
        <v>0.39917953736743922</v>
      </c>
      <c r="ET26" s="17">
        <f t="shared" ref="ET26:ET33" si="134">LN(ER26)</f>
        <v>10.128789074771603</v>
      </c>
      <c r="EU26" s="17">
        <f t="shared" si="90"/>
        <v>0.51082156694929781</v>
      </c>
      <c r="EV26" s="10">
        <f>'A2'!M25/'A1'!M25*1000</f>
        <v>15802.289049401039</v>
      </c>
      <c r="EW26" s="16">
        <f>'A1-1'!M46</f>
        <v>2.0527136186034332</v>
      </c>
      <c r="EX26" s="16">
        <f t="shared" si="25"/>
        <v>1.4327294296563582</v>
      </c>
      <c r="EY26" s="17">
        <f t="shared" si="91"/>
        <v>0.86240177315134126</v>
      </c>
      <c r="EZ26" s="18">
        <f>'A5'!M25</f>
        <v>96.242173476561817</v>
      </c>
      <c r="FA26" s="10">
        <f>'A4'!M25/'A1'!M25*1000</f>
        <v>10222.418303603268</v>
      </c>
      <c r="FB26" s="16">
        <f t="shared" si="92"/>
        <v>1.0841248303934872</v>
      </c>
      <c r="FC26" s="16">
        <f>'A3'!M25</f>
        <v>79.900000000000006</v>
      </c>
      <c r="FD26" s="10">
        <f t="shared" ref="FD26:FD32" si="135">(EV26*EY26+FA26+EZ26)*FB26</f>
        <v>25961.084770601785</v>
      </c>
      <c r="FE26" s="17">
        <f t="shared" si="27"/>
        <v>0.42580615543601202</v>
      </c>
      <c r="FF26" s="17">
        <f t="shared" ref="FF26:FF32" si="136">LN(FD26)</f>
        <v>10.16435395617774</v>
      </c>
      <c r="FG26" s="17">
        <f t="shared" si="28"/>
        <v>0.53791376052926543</v>
      </c>
      <c r="FH26" s="10">
        <f>'A2'!N25/'A1'!N25*1000</f>
        <v>20236.277258887087</v>
      </c>
      <c r="FI26" s="16">
        <f>'A1-1'!N46</f>
        <v>2.3429121718448567</v>
      </c>
      <c r="FJ26" s="16">
        <f t="shared" si="29"/>
        <v>1.5306574312513093</v>
      </c>
      <c r="FK26" s="17">
        <f t="shared" si="94"/>
        <v>0.92134750321630499</v>
      </c>
      <c r="FL26" s="18">
        <f>'A5'!N25</f>
        <v>-73.563840427469913</v>
      </c>
      <c r="FM26" s="10">
        <f>'A4'!N25/'A1'!N25*1000</f>
        <v>7101.8752341896752</v>
      </c>
      <c r="FN26" s="16">
        <f t="shared" si="95"/>
        <v>1.0624151967435549</v>
      </c>
      <c r="FO26" s="16">
        <f>'A3'!N25</f>
        <v>78.3</v>
      </c>
      <c r="FP26" s="10">
        <f t="shared" ref="FP26:FP32" si="137">(FH26*FK26+FM26+FL26)*FN26</f>
        <v>27275.337452990298</v>
      </c>
      <c r="FQ26" s="17">
        <f t="shared" si="31"/>
        <v>0.46438512366056001</v>
      </c>
      <c r="FR26" s="17">
        <f t="shared" ref="FR26:FR32" si="138">LN(FP26)</f>
        <v>10.213738182870026</v>
      </c>
      <c r="FS26" s="17">
        <f t="shared" si="33"/>
        <v>0.57553309107238848</v>
      </c>
      <c r="FT26" s="10">
        <f>'A2'!O25/'A1'!O25*1000</f>
        <v>29735.389319155627</v>
      </c>
      <c r="FU26" s="16">
        <v>2.58</v>
      </c>
      <c r="FV26" s="16">
        <f t="shared" si="96"/>
        <v>1.606237840420901</v>
      </c>
      <c r="FW26" s="17">
        <f t="shared" si="97"/>
        <v>0.96684156338856897</v>
      </c>
      <c r="FX26" s="18">
        <f>'A5'!O25</f>
        <v>-1035.5568860917947</v>
      </c>
      <c r="FY26" s="10">
        <f>'A4'!O25/'A1'!O25*1000</f>
        <v>7708.5012022590518</v>
      </c>
      <c r="FZ26" s="16">
        <f t="shared" si="98"/>
        <v>1.0434192672998643</v>
      </c>
      <c r="GA26" s="16">
        <f>'A3'!O25</f>
        <v>76.900000000000006</v>
      </c>
      <c r="GB26" s="10">
        <f t="shared" ref="GB26:GB32" si="139">(FT26*FW26+FY26+FX26)*FZ26</f>
        <v>36960.367296820164</v>
      </c>
      <c r="GC26" s="17">
        <f t="shared" si="35"/>
        <v>0.74868240043679113</v>
      </c>
      <c r="GD26" s="17">
        <f t="shared" ref="GD26:GD32" si="140">LN(GB26)</f>
        <v>10.51760146339077</v>
      </c>
      <c r="GE26" s="17">
        <f t="shared" si="36"/>
        <v>0.80700645727603815</v>
      </c>
    </row>
    <row r="27" spans="1:187">
      <c r="A27" s="6">
        <v>2003</v>
      </c>
      <c r="B27" s="10">
        <v>25052.060227745431</v>
      </c>
      <c r="C27" s="10">
        <v>22528.232584730937</v>
      </c>
      <c r="D27" s="10">
        <f t="shared" si="100"/>
        <v>20646.647453508554</v>
      </c>
      <c r="E27" s="13">
        <v>2.4389670498084293</v>
      </c>
      <c r="F27" s="13">
        <v>2.4278086396071514</v>
      </c>
      <c r="G27" s="13">
        <f t="shared" si="101"/>
        <v>2.5071292660522273</v>
      </c>
      <c r="H27" s="13">
        <f t="shared" si="102"/>
        <v>1.5833916969759021</v>
      </c>
      <c r="I27" s="14">
        <f t="shared" si="112"/>
        <v>0.95308980104683871</v>
      </c>
      <c r="J27" s="15">
        <f t="shared" si="103"/>
        <v>-718.09739126690272</v>
      </c>
      <c r="K27" s="10">
        <v>10429.731520282368</v>
      </c>
      <c r="L27" s="10">
        <v>9789.678608513992</v>
      </c>
      <c r="M27" s="10">
        <f t="shared" si="104"/>
        <v>8369.3193251722441</v>
      </c>
      <c r="N27" s="13">
        <f t="shared" si="105"/>
        <v>1.0841248303934872</v>
      </c>
      <c r="O27" s="13">
        <v>79.900000000000006</v>
      </c>
      <c r="P27" s="10">
        <f t="shared" si="106"/>
        <v>29628.406386805385</v>
      </c>
      <c r="Q27" s="14">
        <f t="shared" si="107"/>
        <v>0.53345781633548939</v>
      </c>
      <c r="R27" s="14">
        <f t="shared" si="37"/>
        <v>10.296488855348191</v>
      </c>
      <c r="S27" s="14">
        <f t="shared" si="38"/>
        <v>0.63856991698077203</v>
      </c>
      <c r="T27" s="10">
        <f>'A2'!B26/'A1'!B26*1000</f>
        <v>20333.096511072992</v>
      </c>
      <c r="U27" s="13">
        <f>'A1-1'!B47</f>
        <v>2.5185719999999998</v>
      </c>
      <c r="V27" s="13">
        <f t="shared" si="4"/>
        <v>1.5870009451793026</v>
      </c>
      <c r="W27" s="14">
        <f>V27/$FV$4</f>
        <v>0.95526231316666199</v>
      </c>
      <c r="X27" s="15">
        <f>'A5'!B26</f>
        <v>-371.88986071285416</v>
      </c>
      <c r="Y27" s="10">
        <f>'A4'!B26/'A1'!B26*1000</f>
        <v>6809.239182277498</v>
      </c>
      <c r="Z27" s="13">
        <f t="shared" si="40"/>
        <v>1.08955223880597</v>
      </c>
      <c r="AA27" s="13">
        <f>'A3'!B26</f>
        <v>80.3</v>
      </c>
      <c r="AB27" s="10">
        <f t="shared" si="113"/>
        <v>28176.681781878273</v>
      </c>
      <c r="AC27" s="14">
        <f t="shared" si="108"/>
        <v>0.49084345598090934</v>
      </c>
      <c r="AD27" s="14">
        <f t="shared" si="114"/>
        <v>10.246250027698999</v>
      </c>
      <c r="AE27" s="14">
        <f t="shared" si="42"/>
        <v>0.60029957865573846</v>
      </c>
      <c r="AF27" s="10">
        <f>'A2'!C26/'A1'!C26*1000</f>
        <v>18059.732485270695</v>
      </c>
      <c r="AG27" s="13">
        <f>'A1-1'!C47</f>
        <v>2.3575916881449213</v>
      </c>
      <c r="AH27" s="13">
        <f t="shared" si="6"/>
        <v>1.5354451107561355</v>
      </c>
      <c r="AI27" s="14">
        <f t="shared" si="43"/>
        <v>0.92422934762375386</v>
      </c>
      <c r="AJ27" s="15">
        <f>'A5'!C26</f>
        <v>2618.740105947069</v>
      </c>
      <c r="AK27" s="10">
        <f>'A4'!C26/'A1'!C26*1000</f>
        <v>8784.5223187764896</v>
      </c>
      <c r="AL27" s="13">
        <f t="shared" si="44"/>
        <v>1.0610583446404342</v>
      </c>
      <c r="AM27" s="13">
        <f>'A3'!C26</f>
        <v>78.2</v>
      </c>
      <c r="AN27" s="10">
        <f t="shared" si="115"/>
        <v>29810.006796084992</v>
      </c>
      <c r="AO27" s="14">
        <f t="shared" si="109"/>
        <v>0.53878856932769958</v>
      </c>
      <c r="AP27" s="14">
        <f t="shared" si="116"/>
        <v>10.30259941465213</v>
      </c>
      <c r="AQ27" s="14">
        <f t="shared" si="46"/>
        <v>0.64322474637985561</v>
      </c>
      <c r="AR27" s="10">
        <f>'A2'!D26/'A1'!D26*1000</f>
        <v>18566.635705770983</v>
      </c>
      <c r="AS27" s="16">
        <f>'A1-1'!D47</f>
        <v>2.4956590099122615</v>
      </c>
      <c r="AT27" s="16">
        <f t="shared" si="8"/>
        <v>1.5797654920627497</v>
      </c>
      <c r="AU27" s="17">
        <f t="shared" si="47"/>
        <v>0.95090708218717046</v>
      </c>
      <c r="AV27" s="18">
        <f>'A5'!D26</f>
        <v>-718.09739126690272</v>
      </c>
      <c r="AW27" s="10">
        <f>'A4'!D26/'A1'!D26*1000</f>
        <v>7855.7100157495961</v>
      </c>
      <c r="AX27" s="16">
        <f t="shared" si="48"/>
        <v>1.0814111261872457</v>
      </c>
      <c r="AY27" s="16">
        <f>'A3'!D26</f>
        <v>79.7</v>
      </c>
      <c r="AZ27" s="10">
        <f t="shared" si="117"/>
        <v>26811.164360329909</v>
      </c>
      <c r="BA27" s="17">
        <f t="shared" si="10"/>
        <v>0.45075964719594996</v>
      </c>
      <c r="BB27" s="17">
        <f t="shared" si="118"/>
        <v>10.196573660362661</v>
      </c>
      <c r="BC27" s="17">
        <f t="shared" si="11"/>
        <v>0.56245770467739842</v>
      </c>
      <c r="BD27" s="10">
        <f>'A2'!E26/'A1'!E26*1000</f>
        <v>16637.623552941866</v>
      </c>
      <c r="BE27" s="13">
        <f>'A1-1'!E47</f>
        <v>2.0336140373203149</v>
      </c>
      <c r="BF27" s="13">
        <f t="shared" si="12"/>
        <v>1.4260483993610857</v>
      </c>
      <c r="BG27" s="17">
        <f t="shared" si="50"/>
        <v>0.85838026549339996</v>
      </c>
      <c r="BH27" s="18">
        <f>'A5'!E26</f>
        <v>699.93809181672896</v>
      </c>
      <c r="BI27" s="10">
        <f>'A4'!E26/'A1'!E26*1000</f>
        <v>10325.044699326805</v>
      </c>
      <c r="BJ27" s="13">
        <f t="shared" si="51"/>
        <v>1.0502035278154682</v>
      </c>
      <c r="BK27" s="13">
        <f>'A3'!E26</f>
        <v>77.400000000000006</v>
      </c>
      <c r="BL27" s="10">
        <f t="shared" si="119"/>
        <v>26576.86059376051</v>
      </c>
      <c r="BM27" s="17">
        <f t="shared" si="53"/>
        <v>0.44388182401437959</v>
      </c>
      <c r="BN27" s="17">
        <f t="shared" si="120"/>
        <v>10.187796213694842</v>
      </c>
      <c r="BO27" s="17">
        <f t="shared" si="55"/>
        <v>0.55577132544990082</v>
      </c>
      <c r="BP27" s="10">
        <f>'A2'!F26/'A1'!F26*1000</f>
        <v>16265.251075621891</v>
      </c>
      <c r="BQ27" s="16">
        <f>'A1-1'!F47</f>
        <v>2.1127248732158468</v>
      </c>
      <c r="BR27" s="16">
        <f t="shared" si="13"/>
        <v>1.4535215420542782</v>
      </c>
      <c r="BS27" s="17">
        <f t="shared" si="56"/>
        <v>0.87491715409373516</v>
      </c>
      <c r="BT27" s="18">
        <f>'A5'!F26</f>
        <v>-132.35434494065979</v>
      </c>
      <c r="BU27" s="10">
        <f>'A4'!F26/'A1'!F26*1000</f>
        <v>8630.9491012838789</v>
      </c>
      <c r="BV27" s="16">
        <f t="shared" si="57"/>
        <v>1.0651289009497964</v>
      </c>
      <c r="BW27" s="16">
        <f>'A3'!F26</f>
        <v>78.5</v>
      </c>
      <c r="BX27" s="10">
        <f t="shared" si="121"/>
        <v>24209.678997783463</v>
      </c>
      <c r="BY27" s="17">
        <f t="shared" si="110"/>
        <v>0.37439486401292638</v>
      </c>
      <c r="BZ27" s="17">
        <f t="shared" si="122"/>
        <v>10.094507790768755</v>
      </c>
      <c r="CA27" s="17">
        <f t="shared" si="60"/>
        <v>0.48470717697653243</v>
      </c>
      <c r="CB27" s="10">
        <f>'A2'!G26/'A1'!G26*1000</f>
        <v>18577.120929063705</v>
      </c>
      <c r="CC27" s="13">
        <f>'A1-1'!G47</f>
        <v>2.329276985560218</v>
      </c>
      <c r="CD27" s="13">
        <f t="shared" si="14"/>
        <v>1.5261969026178168</v>
      </c>
      <c r="CE27" s="17">
        <f t="shared" si="61"/>
        <v>0.91866258049252258</v>
      </c>
      <c r="CF27" s="18">
        <f>'A5'!G26</f>
        <v>2323.9057031520488</v>
      </c>
      <c r="CG27" s="10">
        <f>'A4'!G26/'A1'!G26*1000</f>
        <v>8231.1074441443016</v>
      </c>
      <c r="CH27" s="13">
        <f t="shared" si="62"/>
        <v>1.0746268656716418</v>
      </c>
      <c r="CI27" s="13">
        <f>'A3'!G26</f>
        <v>79.2</v>
      </c>
      <c r="CJ27" s="10">
        <f t="shared" si="123"/>
        <v>29682.396535284173</v>
      </c>
      <c r="CK27" s="17">
        <f t="shared" si="64"/>
        <v>0.53504265938014361</v>
      </c>
      <c r="CL27" s="17">
        <f t="shared" si="124"/>
        <v>10.298309439819535</v>
      </c>
      <c r="CM27" s="17">
        <f t="shared" si="66"/>
        <v>0.6399567802283419</v>
      </c>
      <c r="CN27" s="10">
        <f>'A2'!H26/'A1'!H26*1000</f>
        <v>20702.788976773736</v>
      </c>
      <c r="CO27" s="13">
        <f>'A1-1'!H47</f>
        <v>2.1040211019112749</v>
      </c>
      <c r="CP27" s="13">
        <f t="shared" si="15"/>
        <v>1.4505244230661112</v>
      </c>
      <c r="CQ27" s="17">
        <f t="shared" si="111"/>
        <v>0.87311310046278501</v>
      </c>
      <c r="CR27" s="18">
        <f>'A5'!H26</f>
        <v>2594.2256475121976</v>
      </c>
      <c r="CS27" s="10">
        <f>'A4'!H26/'A1'!H26*1000</f>
        <v>6816.0457599293559</v>
      </c>
      <c r="CT27" s="13">
        <f t="shared" si="67"/>
        <v>1.066485753052917</v>
      </c>
      <c r="CU27" s="13">
        <f>'A3'!H26</f>
        <v>78.599999999999994</v>
      </c>
      <c r="CV27" s="10">
        <f t="shared" si="125"/>
        <v>29313.584906153155</v>
      </c>
      <c r="CW27" s="17">
        <f t="shared" si="17"/>
        <v>0.5242164519759247</v>
      </c>
      <c r="CX27" s="17">
        <f t="shared" si="126"/>
        <v>10.285806336227493</v>
      </c>
      <c r="CY27" s="17">
        <f t="shared" si="18"/>
        <v>0.63043231425310742</v>
      </c>
      <c r="CZ27" s="10">
        <f>'A2'!I26/'A1'!I26*1000</f>
        <v>20609.946354815816</v>
      </c>
      <c r="DA27" s="13">
        <f>'A1-1'!I47</f>
        <v>2.5464581177316683</v>
      </c>
      <c r="DB27" s="13">
        <f t="shared" si="19"/>
        <v>1.5957625505480657</v>
      </c>
      <c r="DC27" s="17">
        <f t="shared" si="69"/>
        <v>0.96053617985025896</v>
      </c>
      <c r="DD27" s="18">
        <f>'A5'!I26</f>
        <v>1083.1030408436557</v>
      </c>
      <c r="DE27" s="10">
        <f>'A4'!I26/'A1'!I26*1000</f>
        <v>7045.5203522373376</v>
      </c>
      <c r="DF27" s="13">
        <f t="shared" si="70"/>
        <v>1.0868385345997285</v>
      </c>
      <c r="DG27" s="13">
        <f>'A3'!I26</f>
        <v>80.099999999999994</v>
      </c>
      <c r="DH27" s="10">
        <f t="shared" si="127"/>
        <v>30350.207934674749</v>
      </c>
      <c r="DI27" s="17">
        <f t="shared" si="72"/>
        <v>0.55464579590200158</v>
      </c>
      <c r="DJ27" s="17">
        <f t="shared" si="128"/>
        <v>10.320558647689042</v>
      </c>
      <c r="DK27" s="17">
        <f t="shared" si="74"/>
        <v>0.65690551793726659</v>
      </c>
      <c r="DL27" s="10">
        <f>'A2'!J26/'A1'!J26*1000</f>
        <v>19400.394675154716</v>
      </c>
      <c r="DM27" s="13">
        <f>'A1-1'!J47</f>
        <v>2.3012234635630069</v>
      </c>
      <c r="DN27" s="13">
        <f t="shared" si="20"/>
        <v>1.5169783991748225</v>
      </c>
      <c r="DO27" s="17">
        <f t="shared" si="75"/>
        <v>0.91311369348672766</v>
      </c>
      <c r="DP27" s="18">
        <f>'A5'!J26</f>
        <v>2362.984899994321</v>
      </c>
      <c r="DQ27" s="10">
        <f>'A4'!J26/'A1'!J26*1000</f>
        <v>9742.6093795537199</v>
      </c>
      <c r="DR27" s="13">
        <f t="shared" si="76"/>
        <v>1.0678426051560379</v>
      </c>
      <c r="DS27" s="13">
        <f>'A3'!J26</f>
        <v>78.7</v>
      </c>
      <c r="DT27" s="10">
        <f t="shared" si="129"/>
        <v>31843.451247040459</v>
      </c>
      <c r="DU27" s="17">
        <f t="shared" si="78"/>
        <v>0.59847890887277333</v>
      </c>
      <c r="DV27" s="17">
        <f t="shared" si="130"/>
        <v>10.368587027521375</v>
      </c>
      <c r="DW27" s="17">
        <f t="shared" si="80"/>
        <v>0.6934920075389237</v>
      </c>
      <c r="DX27" s="10">
        <f>'A2'!K26/'A1'!K26*1000</f>
        <v>18055.10715586822</v>
      </c>
      <c r="DY27" s="13">
        <f>'A1-1'!K47</f>
        <v>2.1116634707497304</v>
      </c>
      <c r="DZ27" s="13">
        <f t="shared" si="21"/>
        <v>1.4531563820696416</v>
      </c>
      <c r="EA27" s="17">
        <f t="shared" si="81"/>
        <v>0.87469735361241885</v>
      </c>
      <c r="EB27" s="18">
        <f>'A5'!K26</f>
        <v>1336.0674148436251</v>
      </c>
      <c r="EC27" s="10">
        <f>'A4'!K26/'A1'!K26*1000</f>
        <v>11548.083397211583</v>
      </c>
      <c r="ED27" s="13">
        <f t="shared" si="82"/>
        <v>1.0800542740841248</v>
      </c>
      <c r="EE27" s="13">
        <f>'A3'!K26</f>
        <v>79.599999999999994</v>
      </c>
      <c r="EF27" s="10">
        <f t="shared" si="131"/>
        <v>30972.614094088876</v>
      </c>
      <c r="EG27" s="17">
        <f t="shared" si="23"/>
        <v>0.57291609336349247</v>
      </c>
      <c r="EH27" s="17">
        <f t="shared" si="132"/>
        <v>10.340858676705407</v>
      </c>
      <c r="EI27" s="17">
        <f t="shared" si="24"/>
        <v>0.67236943329550614</v>
      </c>
      <c r="EJ27" s="10">
        <f>'A2'!L26/'A1'!L26*1000</f>
        <v>17272.715405970244</v>
      </c>
      <c r="EK27" s="16">
        <f>'A1-1'!L47</f>
        <v>2.7451514836205093</v>
      </c>
      <c r="EL27" s="16">
        <f t="shared" si="84"/>
        <v>1.6568498675560528</v>
      </c>
      <c r="EM27" s="17">
        <f t="shared" si="85"/>
        <v>0.99730642370389566</v>
      </c>
      <c r="EN27" s="18">
        <f>'A5'!L26</f>
        <v>597.70719629950099</v>
      </c>
      <c r="EO27" s="10">
        <f>'A4'!L26/'A1'!L26*1000</f>
        <v>5228.4153509638436</v>
      </c>
      <c r="EP27" s="16">
        <f t="shared" si="86"/>
        <v>1.0814111261872457</v>
      </c>
      <c r="EQ27" s="16">
        <f>'A3'!L26</f>
        <v>79.7</v>
      </c>
      <c r="ER27" s="10">
        <f t="shared" si="133"/>
        <v>24929.027304515639</v>
      </c>
      <c r="ES27" s="17">
        <f t="shared" si="88"/>
        <v>0.39551083040180007</v>
      </c>
      <c r="ET27" s="17">
        <f t="shared" si="134"/>
        <v>10.123788158689255</v>
      </c>
      <c r="EU27" s="17">
        <f t="shared" si="90"/>
        <v>0.50701202840387249</v>
      </c>
      <c r="EV27" s="10">
        <f>'A2'!M26/'A1'!M26*1000</f>
        <v>16097.914786846975</v>
      </c>
      <c r="EW27" s="16">
        <f>'A1-1'!M47</f>
        <v>2.0762221940503403</v>
      </c>
      <c r="EX27" s="16">
        <f t="shared" si="25"/>
        <v>1.4409101963864162</v>
      </c>
      <c r="EY27" s="17">
        <f t="shared" si="91"/>
        <v>0.86732601605980975</v>
      </c>
      <c r="EZ27" s="18">
        <f>'A5'!M26</f>
        <v>226.43357757504265</v>
      </c>
      <c r="FA27" s="10">
        <f>'A4'!M26/'A1'!M26*1000</f>
        <v>10252.767650954933</v>
      </c>
      <c r="FB27" s="16">
        <f t="shared" si="92"/>
        <v>1.08955223880597</v>
      </c>
      <c r="FC27" s="16">
        <f>'A3'!M26</f>
        <v>80.3</v>
      </c>
      <c r="FD27" s="10">
        <f t="shared" si="135"/>
        <v>26630.118380683092</v>
      </c>
      <c r="FE27" s="17">
        <f t="shared" si="27"/>
        <v>0.44544516909780907</v>
      </c>
      <c r="FF27" s="17">
        <f t="shared" si="136"/>
        <v>10.189798124186122</v>
      </c>
      <c r="FG27" s="17">
        <f t="shared" si="28"/>
        <v>0.55729631708252247</v>
      </c>
      <c r="FH27" s="10">
        <f>'A2'!N26/'A1'!N26*1000</f>
        <v>20882.315162810395</v>
      </c>
      <c r="FI27" s="16">
        <f>'A1-1'!N47</f>
        <v>2.3342555937856777</v>
      </c>
      <c r="FJ27" s="16">
        <f t="shared" si="29"/>
        <v>1.5278270824231641</v>
      </c>
      <c r="FK27" s="17">
        <f t="shared" si="94"/>
        <v>0.91964383342527223</v>
      </c>
      <c r="FL27" s="18">
        <f>'A5'!N26</f>
        <v>-2.0989147636214271</v>
      </c>
      <c r="FM27" s="10">
        <f>'A4'!N26/'A1'!N26*1000</f>
        <v>7363.4532448501477</v>
      </c>
      <c r="FN27" s="16">
        <f t="shared" si="95"/>
        <v>1.0637720488466758</v>
      </c>
      <c r="FO27" s="16">
        <f>'A3'!N26</f>
        <v>78.400000000000006</v>
      </c>
      <c r="FP27" s="10">
        <f t="shared" si="137"/>
        <v>28259.792416026059</v>
      </c>
      <c r="FQ27" s="17">
        <f t="shared" si="31"/>
        <v>0.493283110513767</v>
      </c>
      <c r="FR27" s="17">
        <f t="shared" si="138"/>
        <v>10.249195310706448</v>
      </c>
      <c r="FS27" s="17">
        <f t="shared" si="33"/>
        <v>0.60254320141590967</v>
      </c>
      <c r="FT27" s="10">
        <f>'A2'!O26/'A1'!O26*1000</f>
        <v>30377.602609236077</v>
      </c>
      <c r="FU27" s="16">
        <v>2.57</v>
      </c>
      <c r="FV27" s="16">
        <f t="shared" si="96"/>
        <v>1.6031219541881396</v>
      </c>
      <c r="FW27" s="17">
        <f t="shared" si="97"/>
        <v>0.96496602027732303</v>
      </c>
      <c r="FX27" s="18">
        <f>'A5'!O26</f>
        <v>-928.35318090409226</v>
      </c>
      <c r="FY27" s="10">
        <f>'A4'!O26/'A1'!O26*1000</f>
        <v>7780.0249493378151</v>
      </c>
      <c r="FZ27" s="16">
        <f t="shared" si="98"/>
        <v>1.0461329715061056</v>
      </c>
      <c r="GA27" s="16">
        <f>'A3'!O26</f>
        <v>77.099999999999994</v>
      </c>
      <c r="GB27" s="10">
        <f t="shared" si="139"/>
        <v>37833.426180754715</v>
      </c>
      <c r="GC27" s="17">
        <f t="shared" si="35"/>
        <v>0.77431043330506533</v>
      </c>
      <c r="GD27" s="17">
        <f t="shared" si="140"/>
        <v>10.540948281349339</v>
      </c>
      <c r="GE27" s="17">
        <f t="shared" si="36"/>
        <v>0.8247913193816282</v>
      </c>
    </row>
    <row r="28" spans="1:187">
      <c r="A28" s="6">
        <v>2004</v>
      </c>
      <c r="B28" s="10">
        <v>25999.980854666228</v>
      </c>
      <c r="C28" s="10">
        <v>23056.951210852123</v>
      </c>
      <c r="D28" s="10">
        <f t="shared" si="100"/>
        <v>21405.631072174234</v>
      </c>
      <c r="E28" s="13">
        <v>2.4348774436090226</v>
      </c>
      <c r="F28" s="13">
        <v>2.4144242515875418</v>
      </c>
      <c r="G28" s="13">
        <f t="shared" si="101"/>
        <v>2.50399478396794</v>
      </c>
      <c r="H28" s="13">
        <f t="shared" si="102"/>
        <v>1.5824015874511566</v>
      </c>
      <c r="I28" s="14">
        <f t="shared" si="112"/>
        <v>0.95249382514791459</v>
      </c>
      <c r="J28" s="15">
        <f t="shared" si="103"/>
        <v>-854.72682200996553</v>
      </c>
      <c r="K28" s="10">
        <v>10246.697996535207</v>
      </c>
      <c r="L28" s="10">
        <v>9948.1537910922398</v>
      </c>
      <c r="M28" s="10">
        <f t="shared" si="104"/>
        <v>8165.5539214663095</v>
      </c>
      <c r="N28" s="13">
        <f t="shared" si="105"/>
        <v>1.0881953867028493</v>
      </c>
      <c r="O28" s="13">
        <v>80.2</v>
      </c>
      <c r="P28" s="10">
        <f t="shared" si="106"/>
        <v>30142.531794186569</v>
      </c>
      <c r="Q28" s="14">
        <f t="shared" si="107"/>
        <v>0.54854960805909037</v>
      </c>
      <c r="R28" s="14">
        <f t="shared" si="37"/>
        <v>10.313692469786847</v>
      </c>
      <c r="S28" s="14">
        <f>(R28-$X$65)/$X$66</f>
        <v>0.65167508236357563</v>
      </c>
      <c r="T28" s="10">
        <f>'A2'!B27/'A1'!B27*1000</f>
        <v>21021.632640921809</v>
      </c>
      <c r="U28" s="13">
        <f>'A1-1'!B48</f>
        <v>2.5224259869870038</v>
      </c>
      <c r="V28" s="13">
        <f t="shared" si="4"/>
        <v>1.5882147169029142</v>
      </c>
      <c r="W28" s="14">
        <f t="shared" si="39"/>
        <v>0.95599291788865381</v>
      </c>
      <c r="X28" s="15">
        <f>'A5'!B27</f>
        <v>-361.10446778523038</v>
      </c>
      <c r="Y28" s="10">
        <f>'A4'!B27/'A1'!B27*1000</f>
        <v>6949.1484710965478</v>
      </c>
      <c r="Z28" s="13">
        <f t="shared" si="40"/>
        <v>1.0936227951153323</v>
      </c>
      <c r="AA28" s="13">
        <f>'A3'!B27</f>
        <v>80.599999999999994</v>
      </c>
      <c r="AB28" s="10">
        <f t="shared" si="113"/>
        <v>29182.860515569275</v>
      </c>
      <c r="AC28" s="14">
        <f t="shared" si="108"/>
        <v>0.52037912892679561</v>
      </c>
      <c r="AD28" s="14">
        <f t="shared" si="114"/>
        <v>10.28133684727795</v>
      </c>
      <c r="AE28" s="14">
        <f t="shared" si="42"/>
        <v>0.62702759996651236</v>
      </c>
      <c r="AF28" s="10">
        <f>'A2'!C27/'A1'!C27*1000</f>
        <v>18255.672346142517</v>
      </c>
      <c r="AG28" s="13">
        <f>'A1-1'!C48</f>
        <v>2.2999999999999998</v>
      </c>
      <c r="AH28" s="13">
        <f t="shared" si="6"/>
        <v>1.51657508881031</v>
      </c>
      <c r="AI28" s="14">
        <f t="shared" si="43"/>
        <v>0.91287092917527679</v>
      </c>
      <c r="AJ28" s="15">
        <f>'A5'!C27</f>
        <v>2492.9621502006457</v>
      </c>
      <c r="AK28" s="10">
        <f>'A4'!C27/'A1'!C27*1000</f>
        <v>8886.3517547930278</v>
      </c>
      <c r="AL28" s="13">
        <f t="shared" si="44"/>
        <v>1.0719131614654003</v>
      </c>
      <c r="AM28" s="13">
        <f>'A3'!C27</f>
        <v>79</v>
      </c>
      <c r="AN28" s="10">
        <f t="shared" si="115"/>
        <v>30061.14697563853</v>
      </c>
      <c r="AO28" s="14">
        <f t="shared" si="109"/>
        <v>0.54616061363602453</v>
      </c>
      <c r="AP28" s="14">
        <f t="shared" si="116"/>
        <v>10.310988818787903</v>
      </c>
      <c r="AQ28" s="14">
        <f t="shared" si="46"/>
        <v>0.64961552716923643</v>
      </c>
      <c r="AR28" s="10">
        <f>'A2'!D27/'A1'!D27*1000</f>
        <v>18982.652103762764</v>
      </c>
      <c r="AS28" s="16">
        <f>'A1-1'!D48</f>
        <v>2.482961</v>
      </c>
      <c r="AT28" s="16">
        <f t="shared" si="8"/>
        <v>1.575741412795894</v>
      </c>
      <c r="AU28" s="17">
        <f t="shared" si="47"/>
        <v>0.94848487111004454</v>
      </c>
      <c r="AV28" s="18">
        <f>'A5'!D27</f>
        <v>-854.72682200996553</v>
      </c>
      <c r="AW28" s="10">
        <f>'A4'!D27/'A1'!D27*1000</f>
        <v>7927.6452011829388</v>
      </c>
      <c r="AX28" s="16">
        <f t="shared" si="48"/>
        <v>1.0841248303934872</v>
      </c>
      <c r="AY28" s="16">
        <f>'A3'!D27</f>
        <v>79.900000000000006</v>
      </c>
      <c r="AZ28" s="10">
        <f t="shared" si="117"/>
        <v>27187.332013292584</v>
      </c>
      <c r="BA28" s="17">
        <f t="shared" si="10"/>
        <v>0.46180178553450413</v>
      </c>
      <c r="BB28" s="17">
        <f t="shared" si="118"/>
        <v>10.210506408990529</v>
      </c>
      <c r="BC28" s="17">
        <f t="shared" si="11"/>
        <v>0.57307122869331406</v>
      </c>
      <c r="BD28" s="10">
        <f>'A2'!E27/'A1'!E27*1000</f>
        <v>17409.238247467001</v>
      </c>
      <c r="BE28" s="13">
        <f>'A1-1'!E48</f>
        <v>2</v>
      </c>
      <c r="BF28" s="13">
        <f t="shared" si="12"/>
        <v>1.4142135623730951</v>
      </c>
      <c r="BG28" s="17">
        <f t="shared" si="50"/>
        <v>0.85125653075874874</v>
      </c>
      <c r="BH28" s="18">
        <f>'A5'!E27</f>
        <v>589.9704013145307</v>
      </c>
      <c r="BI28" s="10">
        <f>'A4'!E27/'A1'!E27*1000</f>
        <v>10455.428232972517</v>
      </c>
      <c r="BJ28" s="13">
        <f t="shared" si="51"/>
        <v>1.055630936227951</v>
      </c>
      <c r="BK28" s="13">
        <f>'A3'!E27</f>
        <v>77.8</v>
      </c>
      <c r="BL28" s="10">
        <f t="shared" si="119"/>
        <v>27304.027584595846</v>
      </c>
      <c r="BM28" s="17">
        <f t="shared" si="53"/>
        <v>0.4652273024062461</v>
      </c>
      <c r="BN28" s="17">
        <f t="shared" si="120"/>
        <v>10.214789500862762</v>
      </c>
      <c r="BO28" s="17">
        <f t="shared" si="55"/>
        <v>0.57633395162491108</v>
      </c>
      <c r="BP28" s="10">
        <f>'A2'!F27/'A1'!F27*1000</f>
        <v>16783.503590217122</v>
      </c>
      <c r="BQ28" s="16">
        <f>'A1-1'!F48</f>
        <v>2.1</v>
      </c>
      <c r="BR28" s="16">
        <f t="shared" si="13"/>
        <v>1.4491376746189439</v>
      </c>
      <c r="BS28" s="17">
        <f t="shared" si="56"/>
        <v>0.87227837598864699</v>
      </c>
      <c r="BT28" s="18">
        <f>'A5'!F27</f>
        <v>-115.70748637167772</v>
      </c>
      <c r="BU28" s="10">
        <f>'A4'!F27/'A1'!F27*1000</f>
        <v>8729.5800754880693</v>
      </c>
      <c r="BV28" s="16">
        <f t="shared" si="57"/>
        <v>1.0719131614654003</v>
      </c>
      <c r="BW28" s="16">
        <f>'A3'!F27</f>
        <v>79</v>
      </c>
      <c r="BX28" s="10">
        <f t="shared" si="121"/>
        <v>24926.011230543529</v>
      </c>
      <c r="BY28" s="17">
        <f t="shared" si="110"/>
        <v>0.39542229565997139</v>
      </c>
      <c r="BZ28" s="17">
        <f t="shared" si="122"/>
        <v>10.123667164941606</v>
      </c>
      <c r="CA28" s="17">
        <f t="shared" si="60"/>
        <v>0.50691985922170013</v>
      </c>
      <c r="CB28" s="10">
        <f>'A2'!G27/'A1'!G27*1000</f>
        <v>18836.589521719303</v>
      </c>
      <c r="CC28" s="13">
        <f>'A1-1'!G48</f>
        <v>2.2999999999999998</v>
      </c>
      <c r="CD28" s="13">
        <f t="shared" si="14"/>
        <v>1.51657508881031</v>
      </c>
      <c r="CE28" s="17">
        <f t="shared" si="61"/>
        <v>0.91287092917527679</v>
      </c>
      <c r="CF28" s="18">
        <f>'A5'!G27</f>
        <v>2094.6601533602457</v>
      </c>
      <c r="CG28" s="10">
        <f>'A4'!G27/'A1'!G27*1000</f>
        <v>8352.8124613011914</v>
      </c>
      <c r="CH28" s="13">
        <f t="shared" si="62"/>
        <v>1.08955223880597</v>
      </c>
      <c r="CI28" s="13">
        <f>'A3'!G27</f>
        <v>80.3</v>
      </c>
      <c r="CJ28" s="10">
        <f t="shared" si="123"/>
        <v>30118.326482847806</v>
      </c>
      <c r="CK28" s="17">
        <f t="shared" si="64"/>
        <v>0.54783907807538412</v>
      </c>
      <c r="CL28" s="17">
        <f t="shared" si="124"/>
        <v>10.312889118711784</v>
      </c>
      <c r="CM28" s="17">
        <f t="shared" si="66"/>
        <v>0.65106311510886283</v>
      </c>
      <c r="CN28" s="10">
        <f>'A2'!H27/'A1'!H27*1000</f>
        <v>20864.139251363573</v>
      </c>
      <c r="CO28" s="13">
        <f>'A1-1'!H48</f>
        <v>2.0941230000000002</v>
      </c>
      <c r="CP28" s="13">
        <f t="shared" si="15"/>
        <v>1.447108496278009</v>
      </c>
      <c r="CQ28" s="17">
        <f t="shared" si="111"/>
        <v>0.87105695416046391</v>
      </c>
      <c r="CR28" s="18">
        <f>'A5'!H27</f>
        <v>2411.7646262351009</v>
      </c>
      <c r="CS28" s="10">
        <f>'A4'!H27/'A1'!H27*1000</f>
        <v>6763.4404489755052</v>
      </c>
      <c r="CT28" s="13">
        <f t="shared" si="67"/>
        <v>1.0746268656716418</v>
      </c>
      <c r="CU28" s="13">
        <f>'A3'!H27</f>
        <v>79.2</v>
      </c>
      <c r="CV28" s="10">
        <f t="shared" si="125"/>
        <v>29390.033189749043</v>
      </c>
      <c r="CW28" s="17">
        <f t="shared" si="17"/>
        <v>0.52646053786837788</v>
      </c>
      <c r="CX28" s="17">
        <f t="shared" si="126"/>
        <v>10.288410888699465</v>
      </c>
      <c r="CY28" s="17">
        <f t="shared" si="18"/>
        <v>0.63241637934681738</v>
      </c>
      <c r="CZ28" s="10">
        <f>'A2'!I27/'A1'!I27*1000</f>
        <v>20610.147620277043</v>
      </c>
      <c r="DA28" s="13">
        <f>'A1-1'!I48</f>
        <v>2.5</v>
      </c>
      <c r="DB28" s="13">
        <f t="shared" si="19"/>
        <v>1.5811388300841898</v>
      </c>
      <c r="DC28" s="17">
        <f t="shared" si="69"/>
        <v>0.95173373453360133</v>
      </c>
      <c r="DD28" s="18">
        <f>'A5'!I27</f>
        <v>999.62456559646819</v>
      </c>
      <c r="DE28" s="10">
        <f>'A4'!I27/'A1'!I27*1000</f>
        <v>7043.5601436860597</v>
      </c>
      <c r="DF28" s="13">
        <f t="shared" si="70"/>
        <v>1.0976933514246947</v>
      </c>
      <c r="DG28" s="13">
        <f>'A3'!I27</f>
        <v>80.900000000000006</v>
      </c>
      <c r="DH28" s="10">
        <f t="shared" si="127"/>
        <v>30360.614648348779</v>
      </c>
      <c r="DI28" s="17">
        <f t="shared" si="72"/>
        <v>0.55495127770282437</v>
      </c>
      <c r="DJ28" s="17">
        <f t="shared" si="128"/>
        <v>10.320901476638914</v>
      </c>
      <c r="DK28" s="17">
        <f t="shared" si="74"/>
        <v>0.6571666741089599</v>
      </c>
      <c r="DL28" s="10">
        <f>'A2'!J27/'A1'!J27*1000</f>
        <v>19451.291037460753</v>
      </c>
      <c r="DM28" s="13">
        <f>'A1-1'!J48</f>
        <v>2.2886579999999999</v>
      </c>
      <c r="DN28" s="13">
        <f t="shared" si="20"/>
        <v>1.5128311207798444</v>
      </c>
      <c r="DO28" s="17">
        <f t="shared" si="75"/>
        <v>0.91061732524890959</v>
      </c>
      <c r="DP28" s="18">
        <f>'A5'!J27</f>
        <v>2096.8343190245291</v>
      </c>
      <c r="DQ28" s="10">
        <f>'A4'!J27/'A1'!J27*1000</f>
        <v>9669.9455535211491</v>
      </c>
      <c r="DR28" s="13">
        <f t="shared" si="76"/>
        <v>1.0746268656716418</v>
      </c>
      <c r="DS28" s="13">
        <f>'A3'!J27</f>
        <v>79.2</v>
      </c>
      <c r="DT28" s="10">
        <f t="shared" si="129"/>
        <v>31679.422377008534</v>
      </c>
      <c r="DU28" s="17">
        <f t="shared" si="78"/>
        <v>0.59366395612459277</v>
      </c>
      <c r="DV28" s="17">
        <f t="shared" si="130"/>
        <v>10.363422612713165</v>
      </c>
      <c r="DW28" s="17">
        <f t="shared" si="80"/>
        <v>0.68955792087310597</v>
      </c>
      <c r="DX28" s="10">
        <f>'A2'!K27/'A1'!K27*1000</f>
        <v>18926.041748843098</v>
      </c>
      <c r="DY28" s="13">
        <f>'A1-1'!K48</f>
        <v>2.1</v>
      </c>
      <c r="DZ28" s="13">
        <f t="shared" si="21"/>
        <v>1.4491376746189439</v>
      </c>
      <c r="EA28" s="17">
        <f t="shared" si="81"/>
        <v>0.87227837598864699</v>
      </c>
      <c r="EB28" s="18">
        <f>'A5'!K27</f>
        <v>1229.9241449722349</v>
      </c>
      <c r="EC28" s="10">
        <f>'A4'!K27/'A1'!K27*1000</f>
        <v>11631.274673771157</v>
      </c>
      <c r="ED28" s="13">
        <f t="shared" si="82"/>
        <v>1.0868385345997285</v>
      </c>
      <c r="EE28" s="13">
        <f>'A3'!K27</f>
        <v>80.099999999999994</v>
      </c>
      <c r="EF28" s="10">
        <f t="shared" si="131"/>
        <v>31920.421437223038</v>
      </c>
      <c r="EG28" s="17">
        <f t="shared" si="23"/>
        <v>0.60073831496802621</v>
      </c>
      <c r="EH28" s="17">
        <f t="shared" si="132"/>
        <v>10.371001254397109</v>
      </c>
      <c r="EI28" s="17">
        <f t="shared" si="24"/>
        <v>0.69533108865707594</v>
      </c>
      <c r="EJ28" s="10">
        <f>'A2'!L27/'A1'!L27*1000</f>
        <v>17691.208604375581</v>
      </c>
      <c r="EK28" s="16">
        <f>'A1-1'!L48</f>
        <v>2.7</v>
      </c>
      <c r="EL28" s="16">
        <f t="shared" si="84"/>
        <v>1.6431676725154984</v>
      </c>
      <c r="EM28" s="17">
        <f t="shared" si="85"/>
        <v>0.98907071009368064</v>
      </c>
      <c r="EN28" s="18">
        <f>'A5'!L27</f>
        <v>535.61700328231495</v>
      </c>
      <c r="EO28" s="10">
        <f>'A4'!L27/'A1'!L27*1000</f>
        <v>5473.9613471908833</v>
      </c>
      <c r="EP28" s="16">
        <f t="shared" si="86"/>
        <v>1.0909090909090911</v>
      </c>
      <c r="EQ28" s="16">
        <f>'A3'!L27</f>
        <v>80.400000000000006</v>
      </c>
      <c r="ER28" s="10">
        <f t="shared" si="133"/>
        <v>25644.474116965514</v>
      </c>
      <c r="ES28" s="17">
        <f t="shared" si="88"/>
        <v>0.41651227115495543</v>
      </c>
      <c r="ET28" s="17">
        <f t="shared" si="134"/>
        <v>10.152083393353237</v>
      </c>
      <c r="EU28" s="17">
        <f t="shared" si="90"/>
        <v>0.52856643670213699</v>
      </c>
      <c r="EV28" s="10">
        <f>'A2'!M27/'A1'!M27*1000</f>
        <v>16499.448194757428</v>
      </c>
      <c r="EW28" s="16">
        <f>'A1-1'!M48</f>
        <v>2.1</v>
      </c>
      <c r="EX28" s="16">
        <f t="shared" si="25"/>
        <v>1.4491376746189439</v>
      </c>
      <c r="EY28" s="17">
        <f t="shared" si="91"/>
        <v>0.87227837598864699</v>
      </c>
      <c r="EZ28" s="18">
        <f>'A5'!M27</f>
        <v>109.86192118071779</v>
      </c>
      <c r="FA28" s="10">
        <f>'A4'!M27/'A1'!M27*1000</f>
        <v>10189.042635572045</v>
      </c>
      <c r="FB28" s="16">
        <f t="shared" si="92"/>
        <v>1.0936227951153323</v>
      </c>
      <c r="FC28" s="16">
        <f>'A3'!M27</f>
        <v>80.599999999999994</v>
      </c>
      <c r="FD28" s="10">
        <f t="shared" si="135"/>
        <v>27002.658405460479</v>
      </c>
      <c r="FE28" s="17">
        <f t="shared" si="27"/>
        <v>0.4563808209483643</v>
      </c>
      <c r="FF28" s="17">
        <f t="shared" si="136"/>
        <v>10.203690599601151</v>
      </c>
      <c r="FG28" s="17">
        <f t="shared" si="28"/>
        <v>0.56787916224797685</v>
      </c>
      <c r="FH28" s="10">
        <f>'A2'!N27/'A1'!N27*1000</f>
        <v>21489.947916659039</v>
      </c>
      <c r="FI28" s="16">
        <f>'A1-1'!N48</f>
        <v>2.325631</v>
      </c>
      <c r="FJ28" s="16">
        <f t="shared" si="29"/>
        <v>1.525001967211846</v>
      </c>
      <c r="FK28" s="17">
        <f t="shared" si="94"/>
        <v>0.91794331390137163</v>
      </c>
      <c r="FL28" s="18">
        <f>'A5'!N27</f>
        <v>9.5197173321269926</v>
      </c>
      <c r="FM28" s="10">
        <f>'A4'!N27/'A1'!N27*1000</f>
        <v>7566.7980343094778</v>
      </c>
      <c r="FN28" s="16">
        <f t="shared" si="95"/>
        <v>1.0719131614654003</v>
      </c>
      <c r="FO28" s="16">
        <f>'A3'!N27</f>
        <v>79</v>
      </c>
      <c r="FP28" s="10">
        <f t="shared" si="137"/>
        <v>29266.307583017246</v>
      </c>
      <c r="FQ28" s="17">
        <f t="shared" si="31"/>
        <v>0.52282865922385879</v>
      </c>
      <c r="FR28" s="17">
        <f t="shared" si="138"/>
        <v>10.284192221506842</v>
      </c>
      <c r="FS28" s="17">
        <f t="shared" si="33"/>
        <v>0.62920273308361696</v>
      </c>
      <c r="FT28" s="10">
        <f>'A2'!O27/'A1'!O27*1000</f>
        <v>31269.1283252045</v>
      </c>
      <c r="FU28" s="16">
        <v>2.57</v>
      </c>
      <c r="FV28" s="16">
        <f t="shared" si="96"/>
        <v>1.6031219541881396</v>
      </c>
      <c r="FW28" s="17">
        <f t="shared" si="97"/>
        <v>0.96496602027732303</v>
      </c>
      <c r="FX28" s="18">
        <f>'A5'!O27</f>
        <v>-828.65121529401529</v>
      </c>
      <c r="FY28" s="10">
        <f>'A4'!O27/'A1'!O27*1000</f>
        <v>7827.6639801260426</v>
      </c>
      <c r="FZ28" s="16">
        <f t="shared" si="98"/>
        <v>1.0502035278154682</v>
      </c>
      <c r="GA28" s="16">
        <f>'A3'!O27</f>
        <v>77.400000000000006</v>
      </c>
      <c r="GB28" s="10">
        <f t="shared" si="139"/>
        <v>39038.857706560986</v>
      </c>
      <c r="GC28" s="17">
        <f t="shared" si="35"/>
        <v>0.80969503259417008</v>
      </c>
      <c r="GD28" s="17">
        <f t="shared" si="140"/>
        <v>10.572312780533411</v>
      </c>
      <c r="GE28" s="17">
        <f t="shared" si="36"/>
        <v>0.84868379560641871</v>
      </c>
    </row>
    <row r="29" spans="1:187">
      <c r="A29" s="6">
        <v>2005</v>
      </c>
      <c r="B29" s="10">
        <v>27396.423090053762</v>
      </c>
      <c r="C29" s="10">
        <v>23760.633680582479</v>
      </c>
      <c r="D29" s="10">
        <f t="shared" si="100"/>
        <v>22517.701459758817</v>
      </c>
      <c r="E29" s="13">
        <v>2.4210189504373179</v>
      </c>
      <c r="F29" s="13">
        <v>2.3955987814845083</v>
      </c>
      <c r="G29" s="13">
        <f t="shared" si="101"/>
        <v>2.4976115084246442</v>
      </c>
      <c r="H29" s="13">
        <f t="shared" si="102"/>
        <v>1.580383342238409</v>
      </c>
      <c r="I29" s="14">
        <f t="shared" si="112"/>
        <v>0.95127898428955016</v>
      </c>
      <c r="J29" s="15">
        <f t="shared" si="103"/>
        <v>-701.51566066005125</v>
      </c>
      <c r="K29" s="10">
        <v>11088.041671640123</v>
      </c>
      <c r="L29" s="10">
        <v>10269.384273636129</v>
      </c>
      <c r="M29" s="10">
        <f t="shared" si="104"/>
        <v>8568.9490091172702</v>
      </c>
      <c r="N29" s="13">
        <f t="shared" si="105"/>
        <v>1.0909090909090911</v>
      </c>
      <c r="O29" s="13">
        <v>80.400000000000006</v>
      </c>
      <c r="P29" s="10">
        <f t="shared" si="106"/>
        <v>31950.599478143904</v>
      </c>
      <c r="Q29" s="14">
        <f t="shared" si="107"/>
        <v>0.60162417025093062</v>
      </c>
      <c r="R29" s="14">
        <f t="shared" si="37"/>
        <v>10.371946222638856</v>
      </c>
      <c r="S29" s="14">
        <f t="shared" si="38"/>
        <v>0.69605093535753215</v>
      </c>
      <c r="T29" s="10">
        <f>'A2'!B28/'A1'!B28*1000</f>
        <v>21422.168582981893</v>
      </c>
      <c r="U29" s="13">
        <f>'A1-1'!B49</f>
        <v>2.5262858714491232</v>
      </c>
      <c r="V29" s="13">
        <f t="shared" si="4"/>
        <v>1.5894294169446856</v>
      </c>
      <c r="W29" s="14">
        <f t="shared" si="39"/>
        <v>0.95672408139251364</v>
      </c>
      <c r="X29" s="15">
        <f>'A5'!B28</f>
        <v>-505.13509508420634</v>
      </c>
      <c r="Y29" s="10">
        <f>'A4'!B28/'A1'!B28*1000</f>
        <v>7077.5719230202449</v>
      </c>
      <c r="Z29" s="13">
        <f t="shared" ref="Z29:Z34" si="141">AA29/$GA$4</f>
        <v>1.0976933514246947</v>
      </c>
      <c r="AA29" s="13">
        <f>'A3'!B28</f>
        <v>80.900000000000006</v>
      </c>
      <c r="AB29" s="10">
        <f t="shared" si="113"/>
        <v>29711.860219840284</v>
      </c>
      <c r="AC29" s="14">
        <f t="shared" si="108"/>
        <v>0.53590754523162432</v>
      </c>
      <c r="AD29" s="14">
        <f t="shared" si="114"/>
        <v>10.299301579079545</v>
      </c>
      <c r="AE29" s="14">
        <f t="shared" si="42"/>
        <v>0.64071256030767132</v>
      </c>
      <c r="AF29" s="10">
        <f>'A2'!C28/'A1'!C28*1000</f>
        <v>18371.273002704198</v>
      </c>
      <c r="AG29" s="13">
        <f>'A1-1'!C49</f>
        <v>2.2999999999999998</v>
      </c>
      <c r="AH29" s="13">
        <f t="shared" si="6"/>
        <v>1.51657508881031</v>
      </c>
      <c r="AI29" s="14">
        <f t="shared" si="43"/>
        <v>0.91287092917527679</v>
      </c>
      <c r="AJ29" s="15">
        <f>'A5'!C28</f>
        <v>2336.9218905588823</v>
      </c>
      <c r="AK29" s="10">
        <f>'A4'!C28/'A1'!C28*1000</f>
        <v>8895.5432428821368</v>
      </c>
      <c r="AL29" s="13">
        <f t="shared" ref="AL29:AL34" si="142">AM29/$GA$4</f>
        <v>1.0732700135685209</v>
      </c>
      <c r="AM29" s="13">
        <f>'A3'!C28</f>
        <v>79.099999999999994</v>
      </c>
      <c r="AN29" s="10">
        <f t="shared" si="115"/>
        <v>30054.851229220963</v>
      </c>
      <c r="AO29" s="14">
        <f t="shared" si="109"/>
        <v>0.54597580640355881</v>
      </c>
      <c r="AP29" s="14">
        <f t="shared" si="116"/>
        <v>10.310779365509953</v>
      </c>
      <c r="AQ29" s="14">
        <f t="shared" si="46"/>
        <v>0.64945597233514651</v>
      </c>
      <c r="AR29" s="10">
        <f>'A2'!D28/'A1'!D28*1000</f>
        <v>19529.368996651625</v>
      </c>
      <c r="AS29" s="16">
        <f>'A1-1'!D49</f>
        <v>2.4713871343811582</v>
      </c>
      <c r="AT29" s="16">
        <f t="shared" si="8"/>
        <v>1.5720646088444197</v>
      </c>
      <c r="AU29" s="17">
        <f t="shared" si="47"/>
        <v>0.9462716952084077</v>
      </c>
      <c r="AV29" s="18">
        <f>'A5'!D28</f>
        <v>-701.51566066005125</v>
      </c>
      <c r="AW29" s="10">
        <f>'A4'!D28/'A1'!D28*1000</f>
        <v>7936.2824204467761</v>
      </c>
      <c r="AX29" s="16">
        <f t="shared" ref="AX29:AX34" si="143">AY29/$GA$4</f>
        <v>1.0868385345997285</v>
      </c>
      <c r="AY29" s="16">
        <f>'A3'!D28</f>
        <v>80.099999999999994</v>
      </c>
      <c r="AZ29" s="10">
        <f t="shared" si="117"/>
        <v>27947.89626749745</v>
      </c>
      <c r="BA29" s="17">
        <f t="shared" si="10"/>
        <v>0.48412761723253872</v>
      </c>
      <c r="BB29" s="17">
        <f t="shared" si="118"/>
        <v>10.238097208040202</v>
      </c>
      <c r="BC29" s="17">
        <f t="shared" si="11"/>
        <v>0.59408902038348232</v>
      </c>
      <c r="BD29" s="10">
        <f>'A2'!E28/'A1'!E28*1000</f>
        <v>18021.276258769303</v>
      </c>
      <c r="BE29" s="13">
        <f>'A1-1'!E49</f>
        <v>2</v>
      </c>
      <c r="BF29" s="13">
        <f t="shared" si="12"/>
        <v>1.4142135623730951</v>
      </c>
      <c r="BG29" s="17">
        <f t="shared" si="50"/>
        <v>0.85125653075874874</v>
      </c>
      <c r="BH29" s="18">
        <f>'A5'!E28</f>
        <v>656.22447074625143</v>
      </c>
      <c r="BI29" s="10">
        <f>'A4'!E28/'A1'!E28*1000</f>
        <v>10552.403782566967</v>
      </c>
      <c r="BJ29" s="13">
        <f t="shared" ref="BJ29:BJ34" si="144">BK29/$GA$4</f>
        <v>1.0624151967435549</v>
      </c>
      <c r="BK29" s="13">
        <f>'A3'!E28</f>
        <v>78.3</v>
      </c>
      <c r="BL29" s="10">
        <f t="shared" si="119"/>
        <v>28206.44072431231</v>
      </c>
      <c r="BM29" s="17">
        <f t="shared" si="53"/>
        <v>0.49171700892087533</v>
      </c>
      <c r="BN29" s="17">
        <f t="shared" si="120"/>
        <v>10.247305625327316</v>
      </c>
      <c r="BO29" s="17">
        <f t="shared" si="55"/>
        <v>0.6011036992983001</v>
      </c>
      <c r="BP29" s="10">
        <f>'A2'!F28/'A1'!F28*1000</f>
        <v>17252.007173495367</v>
      </c>
      <c r="BQ29" s="16">
        <f>'A1-1'!F49</f>
        <v>2.1</v>
      </c>
      <c r="BR29" s="16">
        <f t="shared" si="13"/>
        <v>1.4491376746189439</v>
      </c>
      <c r="BS29" s="17">
        <f t="shared" si="56"/>
        <v>0.87227837598864699</v>
      </c>
      <c r="BT29" s="18">
        <f>'A5'!F28</f>
        <v>-106.19418222089104</v>
      </c>
      <c r="BU29" s="10">
        <f>'A4'!F28/'A1'!F28*1000</f>
        <v>8863.3668283165698</v>
      </c>
      <c r="BV29" s="16">
        <f t="shared" ref="BV29:BV34" si="145">BW29/$GA$4</f>
        <v>1.0732700135685209</v>
      </c>
      <c r="BW29" s="16">
        <f>'A3'!F28</f>
        <v>79.099999999999994</v>
      </c>
      <c r="BX29" s="10">
        <f t="shared" si="121"/>
        <v>25549.971272368974</v>
      </c>
      <c r="BY29" s="17">
        <f t="shared" si="110"/>
        <v>0.41373820625276825</v>
      </c>
      <c r="BZ29" s="17">
        <f t="shared" si="122"/>
        <v>10.148391471262098</v>
      </c>
      <c r="CA29" s="17">
        <f t="shared" si="60"/>
        <v>0.52575404807547199</v>
      </c>
      <c r="CB29" s="10">
        <f>'A2'!G28/'A1'!G28*1000</f>
        <v>19182.398959006216</v>
      </c>
      <c r="CC29" s="13">
        <f>'A1-1'!G49</f>
        <v>2.2999999999999998</v>
      </c>
      <c r="CD29" s="13">
        <f t="shared" si="14"/>
        <v>1.51657508881031</v>
      </c>
      <c r="CE29" s="17">
        <f t="shared" si="61"/>
        <v>0.91287092917527679</v>
      </c>
      <c r="CF29" s="18">
        <f>'A5'!G28</f>
        <v>2113.400203466314</v>
      </c>
      <c r="CG29" s="10">
        <f>'A4'!G28/'A1'!G28*1000</f>
        <v>8397.3600799921387</v>
      </c>
      <c r="CH29" s="13">
        <f t="shared" ref="CH29:CH34" si="146">CI29/$GA$4</f>
        <v>1.08955223880597</v>
      </c>
      <c r="CI29" s="13">
        <f>'A3'!G28</f>
        <v>80.3</v>
      </c>
      <c r="CJ29" s="10">
        <f t="shared" si="123"/>
        <v>30531.230881840955</v>
      </c>
      <c r="CK29" s="17">
        <f t="shared" si="64"/>
        <v>0.55995959789778438</v>
      </c>
      <c r="CL29" s="17">
        <f t="shared" si="124"/>
        <v>10.326505402041692</v>
      </c>
      <c r="CM29" s="17">
        <f t="shared" si="66"/>
        <v>0.6614355659431822</v>
      </c>
      <c r="CN29" s="10">
        <f>'A2'!H28/'A1'!H28*1000</f>
        <v>20968.43787992081</v>
      </c>
      <c r="CO29" s="13">
        <f>'A1-1'!H49</f>
        <v>2.1</v>
      </c>
      <c r="CP29" s="13">
        <f t="shared" si="15"/>
        <v>1.4491376746189439</v>
      </c>
      <c r="CQ29" s="17">
        <f t="shared" si="111"/>
        <v>0.87227837598864699</v>
      </c>
      <c r="CR29" s="18">
        <f>'A5'!H28</f>
        <v>2255.7881324003333</v>
      </c>
      <c r="CS29" s="10">
        <f>'A4'!H28/'A1'!H28*1000</f>
        <v>6800.3519904909799</v>
      </c>
      <c r="CT29" s="13">
        <f t="shared" ref="CT29:CT34" si="147">CU29/$GA$4</f>
        <v>1.0773405698778833</v>
      </c>
      <c r="CU29" s="13">
        <f>'A3'!H28</f>
        <v>79.400000000000006</v>
      </c>
      <c r="CV29" s="10">
        <f t="shared" si="125"/>
        <v>29461.445482582261</v>
      </c>
      <c r="CW29" s="17">
        <f t="shared" si="17"/>
        <v>0.52855679577446635</v>
      </c>
      <c r="CX29" s="17">
        <f t="shared" si="126"/>
        <v>10.290837754752584</v>
      </c>
      <c r="CY29" s="17">
        <f t="shared" si="18"/>
        <v>0.63426508858762487</v>
      </c>
      <c r="CZ29" s="10">
        <f>'A2'!I28/'A1'!I28*1000</f>
        <v>20722.170111266118</v>
      </c>
      <c r="DA29" s="13">
        <f>'A1-1'!I49</f>
        <v>2.5</v>
      </c>
      <c r="DB29" s="13">
        <f t="shared" si="19"/>
        <v>1.5811388300841898</v>
      </c>
      <c r="DC29" s="17">
        <f t="shared" si="69"/>
        <v>0.95173373453360133</v>
      </c>
      <c r="DD29" s="18">
        <f>'A5'!I28</f>
        <v>1048.763808165568</v>
      </c>
      <c r="DE29" s="10">
        <f>'A4'!I28/'A1'!I28*1000</f>
        <v>7036.4428596512944</v>
      </c>
      <c r="DF29" s="13">
        <f t="shared" ref="DF29:DF34" si="148">DG29/$GA$4</f>
        <v>1.0976933514246947</v>
      </c>
      <c r="DG29" s="13">
        <f>'A3'!I28</f>
        <v>80.900000000000006</v>
      </c>
      <c r="DH29" s="10">
        <f t="shared" si="127"/>
        <v>30523.773090232378</v>
      </c>
      <c r="DI29" s="17">
        <f t="shared" si="72"/>
        <v>0.55974067964154028</v>
      </c>
      <c r="DJ29" s="17">
        <f t="shared" si="128"/>
        <v>10.326261104566941</v>
      </c>
      <c r="DK29" s="17">
        <f t="shared" si="74"/>
        <v>0.6612494679100841</v>
      </c>
      <c r="DL29" s="10">
        <f>'A2'!J28/'A1'!J28*1000</f>
        <v>19572.627965623364</v>
      </c>
      <c r="DM29" s="13">
        <f>'A1-1'!J49</f>
        <v>2.2999999999999998</v>
      </c>
      <c r="DN29" s="13">
        <f t="shared" si="20"/>
        <v>1.51657508881031</v>
      </c>
      <c r="DO29" s="17">
        <f t="shared" si="75"/>
        <v>0.91287092917527679</v>
      </c>
      <c r="DP29" s="18">
        <f>'A5'!J28</f>
        <v>2100.2346391623696</v>
      </c>
      <c r="DQ29" s="10">
        <f>'A4'!J28/'A1'!J28*1000</f>
        <v>9803.6676208260251</v>
      </c>
      <c r="DR29" s="13">
        <f t="shared" ref="DR29:DR34" si="149">DS29/$GA$4</f>
        <v>1.0786974219810039</v>
      </c>
      <c r="DS29" s="13">
        <f>'A3'!J28</f>
        <v>79.5</v>
      </c>
      <c r="DT29" s="10">
        <f t="shared" si="129"/>
        <v>32114.100872738607</v>
      </c>
      <c r="DU29" s="17">
        <f t="shared" si="78"/>
        <v>0.60642363932659948</v>
      </c>
      <c r="DV29" s="17">
        <f t="shared" si="130"/>
        <v>10.377050492187671</v>
      </c>
      <c r="DW29" s="17">
        <f t="shared" si="80"/>
        <v>0.69993920528093356</v>
      </c>
      <c r="DX29" s="10">
        <f>'A2'!K28/'A1'!K28*1000</f>
        <v>19613.970574305553</v>
      </c>
      <c r="DY29" s="13">
        <f>'A1-1'!K49</f>
        <v>2.1</v>
      </c>
      <c r="DZ29" s="13">
        <f t="shared" si="21"/>
        <v>1.4491376746189439</v>
      </c>
      <c r="EA29" s="17">
        <f t="shared" si="81"/>
        <v>0.87227837598864699</v>
      </c>
      <c r="EB29" s="18">
        <f>'A5'!K28</f>
        <v>1230.2146648536643</v>
      </c>
      <c r="EC29" s="10">
        <f>'A4'!K28/'A1'!K28*1000</f>
        <v>11766.396530116839</v>
      </c>
      <c r="ED29" s="13">
        <f t="shared" ref="ED29:ED34" si="150">EE29/$GA$4</f>
        <v>1.08955223880597</v>
      </c>
      <c r="EE29" s="13">
        <f>'A3'!K28</f>
        <v>80.3</v>
      </c>
      <c r="EF29" s="10">
        <f t="shared" si="131"/>
        <v>32801.46436384604</v>
      </c>
      <c r="EG29" s="17">
        <f t="shared" si="23"/>
        <v>0.62660071382490279</v>
      </c>
      <c r="EH29" s="17">
        <f t="shared" si="132"/>
        <v>10.398228438614874</v>
      </c>
      <c r="EI29" s="17">
        <f t="shared" si="24"/>
        <v>0.71607189015284134</v>
      </c>
      <c r="EJ29" s="10">
        <f>'A2'!L28/'A1'!L28*1000</f>
        <v>18052.599333967111</v>
      </c>
      <c r="EK29" s="16">
        <f>'A1-1'!L49</f>
        <v>2.8</v>
      </c>
      <c r="EL29" s="16">
        <f t="shared" si="84"/>
        <v>1.6733200530681511</v>
      </c>
      <c r="EM29" s="17">
        <f t="shared" si="85"/>
        <v>1.0072203103706698</v>
      </c>
      <c r="EN29" s="18">
        <f>'A5'!L28</f>
        <v>468.67395063907816</v>
      </c>
      <c r="EO29" s="10">
        <f>'A4'!L28/'A1'!L28*1000</f>
        <v>5675.9149787979059</v>
      </c>
      <c r="EP29" s="16">
        <f t="shared" ref="EP29:EP34" si="151">EQ29/$GA$4</f>
        <v>1.08955223880597</v>
      </c>
      <c r="EQ29" s="16">
        <f>'A3'!L28</f>
        <v>80.3</v>
      </c>
      <c r="ER29" s="10">
        <f t="shared" si="133"/>
        <v>26506.118735108445</v>
      </c>
      <c r="ES29" s="17">
        <f t="shared" si="88"/>
        <v>0.4418052462347371</v>
      </c>
      <c r="ET29" s="17">
        <f t="shared" si="134"/>
        <v>10.185130880986481</v>
      </c>
      <c r="EU29" s="17">
        <f t="shared" si="90"/>
        <v>0.55374095990853078</v>
      </c>
      <c r="EV29" s="10">
        <f>'A2'!M28/'A1'!M28*1000</f>
        <v>16886.75278098639</v>
      </c>
      <c r="EW29" s="16">
        <f>'A1-1'!M49</f>
        <v>2.1</v>
      </c>
      <c r="EX29" s="16">
        <f t="shared" si="25"/>
        <v>1.4491376746189439</v>
      </c>
      <c r="EY29" s="17">
        <f t="shared" si="91"/>
        <v>0.87227837598864699</v>
      </c>
      <c r="EZ29" s="18">
        <f>'A5'!M28</f>
        <v>-49.592942942366925</v>
      </c>
      <c r="FA29" s="10">
        <f>'A4'!M28/'A1'!M28*1000</f>
        <v>10186.113391650577</v>
      </c>
      <c r="FB29" s="16">
        <f t="shared" ref="FB29:FB34" si="152">FC29/$GA$4</f>
        <v>1.0949796472184532</v>
      </c>
      <c r="FC29" s="16">
        <f>'A3'!M28</f>
        <v>80.7</v>
      </c>
      <c r="FD29" s="10">
        <f t="shared" si="135"/>
        <v>27228.278263724056</v>
      </c>
      <c r="FE29" s="17">
        <f t="shared" si="27"/>
        <v>0.46300373407566231</v>
      </c>
      <c r="FF29" s="17">
        <f t="shared" si="136"/>
        <v>10.212011354279248</v>
      </c>
      <c r="FG29" s="17">
        <f t="shared" si="28"/>
        <v>0.57421764806762976</v>
      </c>
      <c r="FH29" s="10">
        <f>'A2'!N28/'A1'!N28*1000</f>
        <v>21999.312498209707</v>
      </c>
      <c r="FI29" s="16">
        <f>'A1-1'!N49</f>
        <v>2.2999999999999998</v>
      </c>
      <c r="FJ29" s="16">
        <f t="shared" si="29"/>
        <v>1.51657508881031</v>
      </c>
      <c r="FK29" s="17">
        <f t="shared" si="94"/>
        <v>0.91287092917527679</v>
      </c>
      <c r="FL29" s="18">
        <f>'A5'!N28</f>
        <v>21.909029570887732</v>
      </c>
      <c r="FM29" s="10">
        <f>'A4'!N28/'A1'!N28*1000</f>
        <v>7680.5136544507441</v>
      </c>
      <c r="FN29" s="16">
        <f t="shared" ref="FN29:FN34" si="153">FO29/$GA$4</f>
        <v>1.0746268656716418</v>
      </c>
      <c r="FO29" s="16">
        <f>'A3'!N28</f>
        <v>79.2</v>
      </c>
      <c r="FP29" s="10">
        <f t="shared" si="137"/>
        <v>29858.459669172116</v>
      </c>
      <c r="FQ29" s="17">
        <f t="shared" si="31"/>
        <v>0.54021086952633335</v>
      </c>
      <c r="FR29" s="17">
        <f t="shared" si="138"/>
        <v>10.304223484671269</v>
      </c>
      <c r="FS29" s="17">
        <f t="shared" si="33"/>
        <v>0.64446191117856444</v>
      </c>
      <c r="FT29" s="10">
        <f>'A2'!O28/'A1'!O28*1000</f>
        <v>32100.339879384108</v>
      </c>
      <c r="FU29" s="16">
        <v>2.57</v>
      </c>
      <c r="FV29" s="16">
        <f t="shared" si="96"/>
        <v>1.6031219541881396</v>
      </c>
      <c r="FW29" s="17">
        <f t="shared" si="97"/>
        <v>0.96496602027732303</v>
      </c>
      <c r="FX29" s="18">
        <f>'A5'!O28</f>
        <v>-771.18951910589556</v>
      </c>
      <c r="FY29" s="10">
        <f>'A4'!O28/'A1'!O28*1000</f>
        <v>7817.8853573707875</v>
      </c>
      <c r="FZ29" s="16">
        <f t="shared" ref="FZ29:FZ34" si="154">GA29/$GA$4</f>
        <v>1.0502035278154682</v>
      </c>
      <c r="GA29" s="16">
        <f>'A3'!O28</f>
        <v>77.400000000000006</v>
      </c>
      <c r="GB29" s="10">
        <f t="shared" si="139"/>
        <v>39931.293337024545</v>
      </c>
      <c r="GC29" s="17">
        <f t="shared" si="35"/>
        <v>0.83589185630354734</v>
      </c>
      <c r="GD29" s="17">
        <f t="shared" si="140"/>
        <v>10.594915589641023</v>
      </c>
      <c r="GE29" s="17">
        <f t="shared" si="36"/>
        <v>0.8659018954730141</v>
      </c>
    </row>
    <row r="30" spans="1:187">
      <c r="A30" s="6">
        <v>2006</v>
      </c>
      <c r="B30" s="10">
        <v>29083.747666498799</v>
      </c>
      <c r="C30" s="10">
        <v>24571.740597820022</v>
      </c>
      <c r="D30" s="10">
        <f t="shared" si="100"/>
        <v>23838.874767226873</v>
      </c>
      <c r="E30" s="13">
        <v>2.4128074753173481</v>
      </c>
      <c r="F30" s="13">
        <v>2.4147764679715302</v>
      </c>
      <c r="G30" s="13">
        <f t="shared" si="101"/>
        <v>2.4578614588545871</v>
      </c>
      <c r="H30" s="13">
        <f t="shared" si="102"/>
        <v>1.5677568238902955</v>
      </c>
      <c r="I30" s="14">
        <f t="shared" si="112"/>
        <v>0.94367871337534626</v>
      </c>
      <c r="J30" s="15">
        <f t="shared" si="103"/>
        <v>-686.00356546984449</v>
      </c>
      <c r="K30" s="10">
        <v>11037.913713285445</v>
      </c>
      <c r="L30" s="10">
        <v>10408.490067248813</v>
      </c>
      <c r="M30" s="10">
        <f t="shared" si="104"/>
        <v>8559.9471391646312</v>
      </c>
      <c r="N30" s="13">
        <f t="shared" si="105"/>
        <v>1.0963364993215738</v>
      </c>
      <c r="O30" s="13">
        <v>80.8</v>
      </c>
      <c r="P30" s="10">
        <f t="shared" si="106"/>
        <v>33295.939283333428</v>
      </c>
      <c r="Q30" s="14">
        <f t="shared" si="107"/>
        <v>0.64111567922110857</v>
      </c>
      <c r="R30" s="14">
        <f t="shared" si="37"/>
        <v>10.413190725089388</v>
      </c>
      <c r="S30" s="14">
        <f t="shared" si="38"/>
        <v>0.72746968329989004</v>
      </c>
      <c r="T30" s="10">
        <f>'A2'!B29/'A1'!B29*1000</f>
        <v>22144.657771508053</v>
      </c>
      <c r="U30" s="13">
        <f>'A1-1'!B50</f>
        <v>2.5301516624108338</v>
      </c>
      <c r="V30" s="13">
        <f t="shared" ref="V30:V35" si="155">POWER(U30,1/2)</f>
        <v>1.590645046014614</v>
      </c>
      <c r="W30" s="14">
        <f t="shared" ref="W30:W38" si="156">V30/$FV$4</f>
        <v>0.9574558041056096</v>
      </c>
      <c r="X30" s="15">
        <f>'A5'!B29</f>
        <v>-518.20067528365041</v>
      </c>
      <c r="Y30" s="10">
        <f>'A4'!B29/'A1'!B29*1000</f>
        <v>7204.0775051934115</v>
      </c>
      <c r="Z30" s="13">
        <f t="shared" si="141"/>
        <v>1.1004070556309362</v>
      </c>
      <c r="AA30" s="13">
        <f>'A3'!B29</f>
        <v>81.099999999999994</v>
      </c>
      <c r="AB30" s="10">
        <f t="shared" si="113"/>
        <v>30688.60087098091</v>
      </c>
      <c r="AC30" s="14">
        <f t="shared" ref="AC30:AC35" si="157">(AB30-$U$65)/$U$66</f>
        <v>0.564579083855001</v>
      </c>
      <c r="AD30" s="14">
        <f t="shared" si="114"/>
        <v>10.331646557489554</v>
      </c>
      <c r="AE30" s="14">
        <f t="shared" ref="AE30:AE35" si="158">(AD30-$X$65)/$X$66</f>
        <v>0.66535193436931639</v>
      </c>
      <c r="AF30" s="10">
        <f>'A2'!C29/'A1'!C29*1000</f>
        <v>18501.202337515922</v>
      </c>
      <c r="AG30" s="13">
        <f>'A1-1'!C50</f>
        <v>2.2999999999999998</v>
      </c>
      <c r="AH30" s="13">
        <f t="shared" ref="AH30:AH38" si="159">POWER(AG30,1/2)</f>
        <v>1.51657508881031</v>
      </c>
      <c r="AI30" s="14">
        <f t="shared" ref="AI30:AI35" si="160">AH30/$FV$4</f>
        <v>0.91287092917527679</v>
      </c>
      <c r="AJ30" s="15">
        <f>'A5'!C29</f>
        <v>2320.0642810083573</v>
      </c>
      <c r="AK30" s="10">
        <f>'A4'!C29/'A1'!C29*1000</f>
        <v>8922.0008648465337</v>
      </c>
      <c r="AL30" s="13">
        <f t="shared" si="142"/>
        <v>1.0786974219810039</v>
      </c>
      <c r="AM30" s="13">
        <f>'A3'!C29</f>
        <v>79.5</v>
      </c>
      <c r="AN30" s="10">
        <f t="shared" si="115"/>
        <v>30345.133727377837</v>
      </c>
      <c r="AO30" s="14">
        <f t="shared" ref="AO30:AO37" si="161">(AN30-$U$65)/$U$66</f>
        <v>0.55449684609600491</v>
      </c>
      <c r="AP30" s="14">
        <f t="shared" si="116"/>
        <v>10.320391445160157</v>
      </c>
      <c r="AQ30" s="14">
        <f t="shared" ref="AQ30:AQ35" si="162">(AP30-$X$65)/$X$66</f>
        <v>0.6567781483777313</v>
      </c>
      <c r="AR30" s="10">
        <f>'A2'!D29/'A1'!D29*1000</f>
        <v>20140.549066822925</v>
      </c>
      <c r="AS30" s="16">
        <f>'A1-1'!D50</f>
        <v>2.4598672182062922</v>
      </c>
      <c r="AT30" s="16">
        <f t="shared" ref="AT30:AT35" si="163">POWER(AS30,1/2)</f>
        <v>1.5683963842748083</v>
      </c>
      <c r="AU30" s="17">
        <f t="shared" ref="AU30:AU35" si="164">AT30/$FV$4</f>
        <v>0.94406368348779346</v>
      </c>
      <c r="AV30" s="18">
        <f>'A5'!D29</f>
        <v>-686.00356546984449</v>
      </c>
      <c r="AW30" s="10">
        <f>'A4'!D29/'A1'!D29*1000</f>
        <v>8071.8265324843178</v>
      </c>
      <c r="AX30" s="16">
        <f t="shared" si="143"/>
        <v>1.0909090909090911</v>
      </c>
      <c r="AY30" s="16">
        <f>'A3'!D29</f>
        <v>80.400000000000006</v>
      </c>
      <c r="AZ30" s="10">
        <f t="shared" si="117"/>
        <v>28799.764261642878</v>
      </c>
      <c r="BA30" s="17">
        <f t="shared" si="10"/>
        <v>0.50913360635322968</v>
      </c>
      <c r="BB30" s="17">
        <f t="shared" si="118"/>
        <v>10.268122480730915</v>
      </c>
      <c r="BC30" s="17">
        <f t="shared" si="11"/>
        <v>0.61696131653256359</v>
      </c>
      <c r="BD30" s="10">
        <f>'A2'!E29/'A1'!E29*1000</f>
        <v>18485.052338142799</v>
      </c>
      <c r="BE30" s="13">
        <f>'A1-1'!E50</f>
        <v>2</v>
      </c>
      <c r="BF30" s="13">
        <f t="shared" ref="BF30:BF35" si="165">POWER(BE30,1/2)</f>
        <v>1.4142135623730951</v>
      </c>
      <c r="BG30" s="17">
        <f t="shared" ref="BG30:BG35" si="166">BF30/$FV$4</f>
        <v>0.85125653075874874</v>
      </c>
      <c r="BH30" s="18">
        <f>'A5'!E29</f>
        <v>568.21465674469357</v>
      </c>
      <c r="BI30" s="10">
        <f>'A4'!E29/'A1'!E29*1000</f>
        <v>10784.837607253685</v>
      </c>
      <c r="BJ30" s="13">
        <f t="shared" si="144"/>
        <v>1.0637720488466758</v>
      </c>
      <c r="BK30" s="13">
        <f>'A3'!E29</f>
        <v>78.400000000000006</v>
      </c>
      <c r="BL30" s="10">
        <f t="shared" si="119"/>
        <v>28816.067639071392</v>
      </c>
      <c r="BM30" s="17">
        <f t="shared" ref="BM30:BM35" si="167">(BL30-$U$65)/$U$66</f>
        <v>0.50961218059408597</v>
      </c>
      <c r="BN30" s="17">
        <f t="shared" si="120"/>
        <v>10.268688414687809</v>
      </c>
      <c r="BO30" s="17">
        <f t="shared" ref="BO30:BO35" si="168">(BN30-$X$65)/$X$66</f>
        <v>0.61739242699061803</v>
      </c>
      <c r="BP30" s="10">
        <f>'A2'!F29/'A1'!F29*1000</f>
        <v>17902.080570637107</v>
      </c>
      <c r="BQ30" s="16">
        <f>'A1-1'!F50</f>
        <v>2.1</v>
      </c>
      <c r="BR30" s="16">
        <f t="shared" ref="BR30:BR35" si="169">POWER(BQ30,1/2)</f>
        <v>1.4491376746189439</v>
      </c>
      <c r="BS30" s="17">
        <f t="shared" ref="BS30:BS35" si="170">BR30/$FV$4</f>
        <v>0.87227837598864699</v>
      </c>
      <c r="BT30" s="18">
        <f>'A5'!F29</f>
        <v>-154.37308337962477</v>
      </c>
      <c r="BU30" s="10">
        <f>'A4'!F29/'A1'!F29*1000</f>
        <v>8930.2569657080548</v>
      </c>
      <c r="BV30" s="16">
        <f t="shared" si="145"/>
        <v>1.0786974219810039</v>
      </c>
      <c r="BW30" s="16">
        <f>'A3'!F29</f>
        <v>79.5</v>
      </c>
      <c r="BX30" s="10">
        <f t="shared" si="121"/>
        <v>26311.02837339868</v>
      </c>
      <c r="BY30" s="17">
        <f t="shared" ref="BY30:BY35" si="171">(BX30-$U$65)/$U$66</f>
        <v>0.43607850512461954</v>
      </c>
      <c r="BZ30" s="17">
        <f t="shared" si="122"/>
        <v>10.177743460058712</v>
      </c>
      <c r="CA30" s="17">
        <f t="shared" ref="CA30:CA35" si="172">(BZ30-$X$65)/$X$66</f>
        <v>0.54811345800443956</v>
      </c>
      <c r="CB30" s="10">
        <f>'A2'!G29/'A1'!G29*1000</f>
        <v>19473.632380564773</v>
      </c>
      <c r="CC30" s="13">
        <f>'A1-1'!G50</f>
        <v>2.2999999999999998</v>
      </c>
      <c r="CD30" s="13">
        <f t="shared" ref="CD30:CD35" si="173">POWER(CC30,1/2)</f>
        <v>1.51657508881031</v>
      </c>
      <c r="CE30" s="17">
        <f t="shared" ref="CE30:CE35" si="174">CD30/$FV$4</f>
        <v>0.91287092917527679</v>
      </c>
      <c r="CF30" s="18">
        <f>'A5'!G29</f>
        <v>2290.9919455015693</v>
      </c>
      <c r="CG30" s="10">
        <f>'A4'!G29/'A1'!G29*1000</f>
        <v>8453.1937017258588</v>
      </c>
      <c r="CH30" s="13">
        <f t="shared" si="146"/>
        <v>1.0976933514246947</v>
      </c>
      <c r="CI30" s="13">
        <f>'A3'!G29</f>
        <v>80.900000000000006</v>
      </c>
      <c r="CJ30" s="10">
        <f t="shared" si="123"/>
        <v>31307.420234883451</v>
      </c>
      <c r="CK30" s="17">
        <f t="shared" ref="CK30:CK35" si="175">(CJ30-$U$65)/$U$66</f>
        <v>0.58274409344306877</v>
      </c>
      <c r="CL30" s="17">
        <f t="shared" si="124"/>
        <v>10.351610416639156</v>
      </c>
      <c r="CM30" s="17">
        <f t="shared" ref="CM30:CM35" si="176">(CL30-$X$65)/$X$66</f>
        <v>0.68055976623322068</v>
      </c>
      <c r="CN30" s="10">
        <f>'A2'!H29/'A1'!H29*1000</f>
        <v>21306.348826396421</v>
      </c>
      <c r="CO30" s="13">
        <f>'A1-1'!H50</f>
        <v>2.1</v>
      </c>
      <c r="CP30" s="13">
        <f t="shared" ref="CP30:CP35" si="177">POWER(CO30,1/2)</f>
        <v>1.4491376746189439</v>
      </c>
      <c r="CQ30" s="17">
        <f t="shared" ref="CQ30:CQ35" si="178">CP30/$FV$4</f>
        <v>0.87227837598864699</v>
      </c>
      <c r="CR30" s="18">
        <f>'A5'!H29</f>
        <v>1888.4499972127655</v>
      </c>
      <c r="CS30" s="10">
        <f>'A4'!H29/'A1'!H29*1000</f>
        <v>6873.4883074609579</v>
      </c>
      <c r="CT30" s="13">
        <f t="shared" si="147"/>
        <v>1.0827679782903663</v>
      </c>
      <c r="CU30" s="13">
        <f>'A3'!H29</f>
        <v>79.8</v>
      </c>
      <c r="CV30" s="10">
        <f t="shared" si="125"/>
        <v>29610.462027752925</v>
      </c>
      <c r="CW30" s="17">
        <f t="shared" si="17"/>
        <v>0.53293107222686287</v>
      </c>
      <c r="CX30" s="17">
        <f t="shared" si="126"/>
        <v>10.295883024748061</v>
      </c>
      <c r="CY30" s="17">
        <f t="shared" si="18"/>
        <v>0.63810841453098355</v>
      </c>
      <c r="CZ30" s="10">
        <f>'A2'!I29/'A1'!I29*1000</f>
        <v>20893.869660820459</v>
      </c>
      <c r="DA30" s="13">
        <f>'A1-1'!I50</f>
        <v>2.5</v>
      </c>
      <c r="DB30" s="13">
        <f t="shared" ref="DB30:DB35" si="179">POWER(DA30,1/2)</f>
        <v>1.5811388300841898</v>
      </c>
      <c r="DC30" s="17">
        <f t="shared" ref="DC30:DC35" si="180">DB30/$FV$4</f>
        <v>0.95173373453360133</v>
      </c>
      <c r="DD30" s="18">
        <f>'A5'!I29</f>
        <v>965.55969224067962</v>
      </c>
      <c r="DE30" s="10">
        <f>'A4'!I29/'A1'!I29*1000</f>
        <v>6970.1966803488949</v>
      </c>
      <c r="DF30" s="13">
        <f t="shared" si="148"/>
        <v>1.1044776119402986</v>
      </c>
      <c r="DG30" s="13">
        <f>'A3'!I29</f>
        <v>81.400000000000006</v>
      </c>
      <c r="DH30" s="10">
        <f t="shared" si="127"/>
        <v>30727.845015773135</v>
      </c>
      <c r="DI30" s="17">
        <f t="shared" ref="DI30:DI35" si="181">(DH30-$U$65)/$U$66</f>
        <v>0.56573106827567354</v>
      </c>
      <c r="DJ30" s="17">
        <f t="shared" si="128"/>
        <v>10.332924526267028</v>
      </c>
      <c r="DK30" s="17">
        <f t="shared" ref="DK30:DK35" si="182">(DJ30-$X$65)/$X$66</f>
        <v>0.66632545026869772</v>
      </c>
      <c r="DL30" s="10">
        <f>'A2'!J29/'A1'!J29*1000</f>
        <v>19460.987613244666</v>
      </c>
      <c r="DM30" s="13">
        <f>'A1-1'!J50</f>
        <v>2.2999999999999998</v>
      </c>
      <c r="DN30" s="13">
        <f t="shared" ref="DN30:DN35" si="183">POWER(DM30,1/2)</f>
        <v>1.51657508881031</v>
      </c>
      <c r="DO30" s="17">
        <f t="shared" ref="DO30:DO35" si="184">DN30/$FV$4</f>
        <v>0.91287092917527679</v>
      </c>
      <c r="DP30" s="18">
        <f>'A5'!J29</f>
        <v>2025.98784872498</v>
      </c>
      <c r="DQ30" s="10">
        <f>'A4'!J29/'A1'!J29*1000</f>
        <v>10702.307036993123</v>
      </c>
      <c r="DR30" s="13">
        <f t="shared" si="149"/>
        <v>1.0841248303934872</v>
      </c>
      <c r="DS30" s="13">
        <f>'A3'!J29</f>
        <v>79.900000000000006</v>
      </c>
      <c r="DT30" s="10">
        <f t="shared" si="129"/>
        <v>33058.939104451238</v>
      </c>
      <c r="DU30" s="17">
        <f t="shared" ref="DU30:DU35" si="185">(DT30-$U$65)/$U$66</f>
        <v>0.63415870474212832</v>
      </c>
      <c r="DV30" s="17">
        <f t="shared" si="130"/>
        <v>10.406047280855621</v>
      </c>
      <c r="DW30" s="17">
        <f t="shared" ref="DW30:DW35" si="186">(DV30-$X$65)/$X$66</f>
        <v>0.72202803506834179</v>
      </c>
      <c r="DX30" s="10">
        <f>'A2'!K29/'A1'!K29*1000</f>
        <v>20453.316930777401</v>
      </c>
      <c r="DY30" s="13">
        <f>'A1-1'!K50</f>
        <v>2.1</v>
      </c>
      <c r="DZ30" s="13">
        <f t="shared" ref="DZ30:DZ35" si="187">POWER(DY30,1/2)</f>
        <v>1.4491376746189439</v>
      </c>
      <c r="EA30" s="17">
        <f t="shared" ref="EA30:EA35" si="188">DZ30/$FV$4</f>
        <v>0.87227837598864699</v>
      </c>
      <c r="EB30" s="18">
        <f>'A5'!K29</f>
        <v>1150.2527282519629</v>
      </c>
      <c r="EC30" s="10">
        <f>'A4'!K29/'A1'!K29*1000</f>
        <v>11898.0065466756</v>
      </c>
      <c r="ED30" s="13">
        <f t="shared" si="150"/>
        <v>1.0936227951153323</v>
      </c>
      <c r="EE30" s="13">
        <f>'A3'!K29</f>
        <v>80.599999999999994</v>
      </c>
      <c r="EF30" s="10">
        <f t="shared" si="131"/>
        <v>33781.182839640518</v>
      </c>
      <c r="EG30" s="17">
        <f t="shared" si="23"/>
        <v>0.65535966440812443</v>
      </c>
      <c r="EH30" s="17">
        <f t="shared" si="132"/>
        <v>10.427659205723895</v>
      </c>
      <c r="EI30" s="17">
        <f t="shared" si="24"/>
        <v>0.73849131089037179</v>
      </c>
      <c r="EJ30" s="10">
        <f>'A2'!L29/'A1'!L29*1000</f>
        <v>18444.104174604254</v>
      </c>
      <c r="EK30" s="16">
        <f>'A1-1'!L50</f>
        <v>2.7</v>
      </c>
      <c r="EL30" s="16">
        <f t="shared" ref="EL30:EL35" si="189">POWER(EK30,1/2)</f>
        <v>1.6431676725154984</v>
      </c>
      <c r="EM30" s="17">
        <f t="shared" ref="EM30:EM35" si="190">EL30/$FV$4</f>
        <v>0.98907071009368064</v>
      </c>
      <c r="EN30" s="18">
        <f>'A5'!L29</f>
        <v>357.73141579293048</v>
      </c>
      <c r="EO30" s="10">
        <f>'A4'!L29/'A1'!L29*1000</f>
        <v>5864.2535533474147</v>
      </c>
      <c r="EP30" s="16">
        <f t="shared" si="151"/>
        <v>1.1004070556309362</v>
      </c>
      <c r="EQ30" s="16">
        <f>'A3'!L29</f>
        <v>81.099999999999994</v>
      </c>
      <c r="ER30" s="10">
        <f t="shared" si="133"/>
        <v>26920.917416187429</v>
      </c>
      <c r="ES30" s="17">
        <f t="shared" ref="ES30:ES35" si="191">(ER30-$U$65)/$U$66</f>
        <v>0.45398137138279293</v>
      </c>
      <c r="ET30" s="17">
        <f t="shared" si="134"/>
        <v>10.200658862531149</v>
      </c>
      <c r="EU30" s="17">
        <f t="shared" ref="EU30:EU35" si="192">(ET30-$X$65)/$X$66</f>
        <v>0.56556968153732645</v>
      </c>
      <c r="EV30" s="10">
        <f>'A2'!M29/'A1'!M29*1000</f>
        <v>17255.549879670616</v>
      </c>
      <c r="EW30" s="16">
        <f>'A1-1'!M50</f>
        <v>2.1</v>
      </c>
      <c r="EX30" s="16">
        <f t="shared" ref="EX30:EX35" si="193">POWER(EW30,1/2)</f>
        <v>1.4491376746189439</v>
      </c>
      <c r="EY30" s="17">
        <f t="shared" ref="EY30:EY35" si="194">EX30/$FV$4</f>
        <v>0.87227837598864699</v>
      </c>
      <c r="EZ30" s="18">
        <f>'A5'!M29</f>
        <v>-25.022552573015222</v>
      </c>
      <c r="FA30" s="10">
        <f>'A4'!M29/'A1'!M29*1000</f>
        <v>10292.21673571377</v>
      </c>
      <c r="FB30" s="16">
        <f t="shared" si="152"/>
        <v>1.0990502035278154</v>
      </c>
      <c r="FC30" s="16">
        <f>'A3'!M29</f>
        <v>81</v>
      </c>
      <c r="FD30" s="10">
        <f t="shared" si="135"/>
        <v>27826.673187607128</v>
      </c>
      <c r="FE30" s="17">
        <f t="shared" si="27"/>
        <v>0.48056919851303409</v>
      </c>
      <c r="FF30" s="17">
        <f t="shared" si="136"/>
        <v>10.233750306864415</v>
      </c>
      <c r="FG30" s="17">
        <f t="shared" si="28"/>
        <v>0.59077768955736365</v>
      </c>
      <c r="FH30" s="10">
        <f>'A2'!N29/'A1'!N29*1000</f>
        <v>22280.172366436269</v>
      </c>
      <c r="FI30" s="16">
        <f>'A1-1'!N50</f>
        <v>2.2999999999999998</v>
      </c>
      <c r="FJ30" s="16">
        <f t="shared" ref="FJ30:FJ35" si="195">POWER(FI30,1/2)</f>
        <v>1.51657508881031</v>
      </c>
      <c r="FK30" s="17">
        <f t="shared" ref="FK30:FK35" si="196">FJ30/$FV$4</f>
        <v>0.91287092917527679</v>
      </c>
      <c r="FL30" s="18">
        <f>'A5'!N29</f>
        <v>-34.640483885816906</v>
      </c>
      <c r="FM30" s="10">
        <f>'A4'!N29/'A1'!N29*1000</f>
        <v>7794.0962726390262</v>
      </c>
      <c r="FN30" s="16">
        <f t="shared" si="153"/>
        <v>1.0786974219810039</v>
      </c>
      <c r="FO30" s="16">
        <f>'A3'!N29</f>
        <v>79.5</v>
      </c>
      <c r="FP30" s="10">
        <f t="shared" si="137"/>
        <v>30309.647305392577</v>
      </c>
      <c r="FQ30" s="17">
        <f t="shared" si="31"/>
        <v>0.55345516699995445</v>
      </c>
      <c r="FR30" s="17">
        <f t="shared" si="138"/>
        <v>10.319221333738438</v>
      </c>
      <c r="FS30" s="17">
        <f t="shared" si="33"/>
        <v>0.65588679477569589</v>
      </c>
      <c r="FT30" s="10">
        <f>'A2'!O29/'A1'!O29*1000</f>
        <v>32684.689216666407</v>
      </c>
      <c r="FU30" s="16">
        <v>2.57</v>
      </c>
      <c r="FV30" s="16">
        <f t="shared" ref="FV30:FV35" si="197">POWER(FU30,1/2)</f>
        <v>1.6031219541881396</v>
      </c>
      <c r="FW30" s="17">
        <f t="shared" ref="FW30:FW35" si="198">FV30/$FV$4</f>
        <v>0.96496602027732303</v>
      </c>
      <c r="FX30" s="18">
        <f>'A5'!O29</f>
        <v>-804.42427897718017</v>
      </c>
      <c r="FY30" s="10">
        <f>'A4'!O29/'A1'!O29*1000</f>
        <v>7828.1254870049879</v>
      </c>
      <c r="FZ30" s="16">
        <f t="shared" si="154"/>
        <v>1.0542740841248304</v>
      </c>
      <c r="GA30" s="16">
        <f>'A3'!O29</f>
        <v>77.7</v>
      </c>
      <c r="GB30" s="10">
        <f t="shared" si="139"/>
        <v>40656.304325079247</v>
      </c>
      <c r="GC30" s="17">
        <f t="shared" si="35"/>
        <v>0.85717404674182562</v>
      </c>
      <c r="GD30" s="17">
        <f t="shared" si="140"/>
        <v>10.612909190898893</v>
      </c>
      <c r="GE30" s="17">
        <f t="shared" si="36"/>
        <v>0.87960884764620118</v>
      </c>
    </row>
    <row r="31" spans="1:187">
      <c r="A31" s="6">
        <v>2007</v>
      </c>
      <c r="B31" s="10">
        <v>30313.050738596216</v>
      </c>
      <c r="C31" s="10">
        <v>25509.481777021647</v>
      </c>
      <c r="D31" s="10">
        <f t="shared" si="100"/>
        <v>24756.110232497398</v>
      </c>
      <c r="E31" s="13">
        <v>2.4217994486560994</v>
      </c>
      <c r="F31" s="13">
        <v>2.404615632083059</v>
      </c>
      <c r="G31" s="13">
        <f t="shared" si="101"/>
        <v>2.4658977147014682</v>
      </c>
      <c r="H31" s="13">
        <f t="shared" si="102"/>
        <v>1.5703177113888349</v>
      </c>
      <c r="I31" s="14">
        <f t="shared" si="112"/>
        <v>0.945220186506188</v>
      </c>
      <c r="J31" s="15">
        <f t="shared" si="103"/>
        <v>-743.26047561846235</v>
      </c>
      <c r="K31" s="10">
        <v>11066.697240780508</v>
      </c>
      <c r="L31" s="10">
        <v>10551.5941094712</v>
      </c>
      <c r="M31" s="10">
        <f t="shared" si="104"/>
        <v>8574.4978354889336</v>
      </c>
      <c r="N31" s="13">
        <f t="shared" si="105"/>
        <v>1.0976933514246949</v>
      </c>
      <c r="O31" s="13">
        <v>80.90000000000002</v>
      </c>
      <c r="P31" s="10">
        <f t="shared" si="106"/>
        <v>34282.294308301935</v>
      </c>
      <c r="Q31" s="14">
        <f t="shared" si="107"/>
        <v>0.67006944106333421</v>
      </c>
      <c r="R31" s="14">
        <f t="shared" si="37"/>
        <v>10.442384298952325</v>
      </c>
      <c r="S31" s="14">
        <f t="shared" si="38"/>
        <v>0.74970841777938435</v>
      </c>
      <c r="T31" s="10">
        <f>'A2'!B30/'A1'!B30*1000</f>
        <v>22773.647487439335</v>
      </c>
      <c r="U31" s="13">
        <f>'A1-1'!B51</f>
        <v>2.5340233689104208</v>
      </c>
      <c r="V31" s="13">
        <f t="shared" si="155"/>
        <v>1.5918616048232399</v>
      </c>
      <c r="W31" s="14">
        <f t="shared" si="156"/>
        <v>0.9581880864556368</v>
      </c>
      <c r="X31" s="15">
        <f>'A5'!B30</f>
        <v>-533.30568729060883</v>
      </c>
      <c r="Y31" s="10">
        <f>'A4'!B30/'A1'!B30*1000</f>
        <v>7300.8087557832932</v>
      </c>
      <c r="Z31" s="13">
        <f t="shared" si="141"/>
        <v>1.1044776119402986</v>
      </c>
      <c r="AA31" s="13">
        <f>'A3'!B30</f>
        <v>81.400000000000006</v>
      </c>
      <c r="AB31" s="10">
        <f t="shared" si="113"/>
        <v>31575.845036286682</v>
      </c>
      <c r="AC31" s="14">
        <f t="shared" si="157"/>
        <v>0.59062351573589267</v>
      </c>
      <c r="AD31" s="14">
        <f t="shared" si="114"/>
        <v>10.36014770968834</v>
      </c>
      <c r="AE31" s="14">
        <f t="shared" si="158"/>
        <v>0.68706320408518795</v>
      </c>
      <c r="AF31" s="10">
        <f>'A2'!C30/'A1'!C30*1000</f>
        <v>18707.782633144292</v>
      </c>
      <c r="AG31" s="13">
        <f>'A1-1'!C51</f>
        <v>2.2999999999999998</v>
      </c>
      <c r="AH31" s="13">
        <f t="shared" si="159"/>
        <v>1.51657508881031</v>
      </c>
      <c r="AI31" s="14">
        <f t="shared" si="160"/>
        <v>0.91287092917527679</v>
      </c>
      <c r="AJ31" s="15">
        <f>'A5'!C30</f>
        <v>2229.1204040555035</v>
      </c>
      <c r="AK31" s="10">
        <f>'A4'!C30/'A1'!C30*1000</f>
        <v>9025.8734752894161</v>
      </c>
      <c r="AL31" s="13">
        <f t="shared" si="142"/>
        <v>1.0841248303934872</v>
      </c>
      <c r="AM31" s="13">
        <f>'A3'!C30</f>
        <v>79.900000000000006</v>
      </c>
      <c r="AN31" s="10">
        <f t="shared" si="115"/>
        <v>30716.27550988262</v>
      </c>
      <c r="AO31" s="14">
        <f t="shared" si="161"/>
        <v>0.56539145352266218</v>
      </c>
      <c r="AP31" s="14">
        <f t="shared" si="116"/>
        <v>10.332547939998781</v>
      </c>
      <c r="AQ31" s="14">
        <f t="shared" si="162"/>
        <v>0.66603857884735351</v>
      </c>
      <c r="AR31" s="10">
        <f>'A2'!D30/'A1'!D30*1000</f>
        <v>20833.123933703966</v>
      </c>
      <c r="AS31" s="16">
        <f>'A1-1'!D51</f>
        <v>2.448401</v>
      </c>
      <c r="AT31" s="16">
        <f t="shared" si="163"/>
        <v>1.5647367190680994</v>
      </c>
      <c r="AU31" s="17">
        <f t="shared" si="164"/>
        <v>0.94186082389820369</v>
      </c>
      <c r="AV31" s="18">
        <f>'A5'!D30</f>
        <v>-743.26047561846235</v>
      </c>
      <c r="AW31" s="10">
        <f>'A4'!D30/'A1'!D30*1000</f>
        <v>8175.3949605869602</v>
      </c>
      <c r="AX31" s="16">
        <f t="shared" si="143"/>
        <v>1.0922659430122117</v>
      </c>
      <c r="AY31" s="16">
        <f>'A3'!D30</f>
        <v>80.5</v>
      </c>
      <c r="AZ31" s="10">
        <f t="shared" si="117"/>
        <v>29550.204063527737</v>
      </c>
      <c r="BA31" s="17">
        <f t="shared" si="10"/>
        <v>0.53116224183505834</v>
      </c>
      <c r="BB31" s="17">
        <f t="shared" si="118"/>
        <v>10.293845928513539</v>
      </c>
      <c r="BC31" s="17">
        <f t="shared" si="11"/>
        <v>0.63655661952015641</v>
      </c>
      <c r="BD31" s="10">
        <f>'A2'!E30/'A1'!E30*1000</f>
        <v>18738.834127424601</v>
      </c>
      <c r="BE31" s="13">
        <f>'A1-1'!E51</f>
        <v>2</v>
      </c>
      <c r="BF31" s="13">
        <f t="shared" si="165"/>
        <v>1.4142135623730951</v>
      </c>
      <c r="BG31" s="17">
        <f t="shared" si="166"/>
        <v>0.85125653075874874</v>
      </c>
      <c r="BH31" s="18">
        <f>'A5'!E30</f>
        <v>791.08268433254068</v>
      </c>
      <c r="BI31" s="10">
        <f>'A4'!E30/'A1'!E30*1000</f>
        <v>10865.999024377346</v>
      </c>
      <c r="BJ31" s="13">
        <f t="shared" si="144"/>
        <v>1.0637720488466758</v>
      </c>
      <c r="BK31" s="13">
        <f>'A3'!E30</f>
        <v>78.400000000000006</v>
      </c>
      <c r="BL31" s="10">
        <f t="shared" si="119"/>
        <v>29369.295962784585</v>
      </c>
      <c r="BM31" s="17">
        <f t="shared" si="167"/>
        <v>0.52585181107569368</v>
      </c>
      <c r="BN31" s="17">
        <f t="shared" si="120"/>
        <v>10.287705052600773</v>
      </c>
      <c r="BO31" s="17">
        <f t="shared" si="168"/>
        <v>0.63187869589433698</v>
      </c>
      <c r="BP31" s="10">
        <f>'A2'!F30/'A1'!F30*1000</f>
        <v>18436.890410039479</v>
      </c>
      <c r="BQ31" s="16">
        <f>'A1-1'!F51</f>
        <v>2.1</v>
      </c>
      <c r="BR31" s="16">
        <f t="shared" si="169"/>
        <v>1.4491376746189439</v>
      </c>
      <c r="BS31" s="17">
        <f t="shared" si="170"/>
        <v>0.87227837598864699</v>
      </c>
      <c r="BT31" s="18">
        <f>'A5'!F30</f>
        <v>-175.43214459420093</v>
      </c>
      <c r="BU31" s="10">
        <f>'A4'!F30/'A1'!F30*1000</f>
        <v>9007.099753502056</v>
      </c>
      <c r="BV31" s="16">
        <f t="shared" si="145"/>
        <v>1.0800542740841248</v>
      </c>
      <c r="BW31" s="16">
        <f>'A3'!F30</f>
        <v>79.599999999999994</v>
      </c>
      <c r="BX31" s="10">
        <f t="shared" si="121"/>
        <v>26908.222080746225</v>
      </c>
      <c r="BY31" s="17">
        <f t="shared" si="171"/>
        <v>0.45360870869079362</v>
      </c>
      <c r="BZ31" s="17">
        <f t="shared" si="122"/>
        <v>10.200187172446737</v>
      </c>
      <c r="CA31" s="17">
        <f t="shared" si="172"/>
        <v>0.56521036305877714</v>
      </c>
      <c r="CB31" s="10">
        <f>'A2'!G30/'A1'!G30*1000</f>
        <v>19830.349729025129</v>
      </c>
      <c r="CC31" s="13">
        <f>'A1-1'!G51</f>
        <v>2.2999999999999998</v>
      </c>
      <c r="CD31" s="13">
        <f t="shared" si="173"/>
        <v>1.51657508881031</v>
      </c>
      <c r="CE31" s="17">
        <f t="shared" si="174"/>
        <v>0.91287092917527679</v>
      </c>
      <c r="CF31" s="18">
        <f>'A5'!G30</f>
        <v>2161.0396148044397</v>
      </c>
      <c r="CG31" s="10">
        <f>'A4'!G30/'A1'!G30*1000</f>
        <v>8555.2388089678388</v>
      </c>
      <c r="CH31" s="13">
        <f t="shared" si="146"/>
        <v>1.1017639077340571</v>
      </c>
      <c r="CI31" s="13">
        <f>'A3'!G30</f>
        <v>81.2</v>
      </c>
      <c r="CJ31" s="10">
        <f t="shared" si="123"/>
        <v>31751.544781416356</v>
      </c>
      <c r="CK31" s="17">
        <f t="shared" si="175"/>
        <v>0.59578105885925925</v>
      </c>
      <c r="CL31" s="17">
        <f t="shared" si="124"/>
        <v>10.365696657670043</v>
      </c>
      <c r="CM31" s="17">
        <f t="shared" si="176"/>
        <v>0.69129021587158268</v>
      </c>
      <c r="CN31" s="10">
        <f>'A2'!H30/'A1'!H30*1000</f>
        <v>21330.545554209464</v>
      </c>
      <c r="CO31" s="13">
        <f>'A1-1'!H51</f>
        <v>2.1</v>
      </c>
      <c r="CP31" s="13">
        <f t="shared" si="177"/>
        <v>1.4491376746189439</v>
      </c>
      <c r="CQ31" s="17">
        <f t="shared" si="178"/>
        <v>0.87227837598864699</v>
      </c>
      <c r="CR31" s="18">
        <f>'A5'!H30</f>
        <v>1768.054530955957</v>
      </c>
      <c r="CS31" s="10">
        <f>'A4'!H30/'A1'!H30*1000</f>
        <v>6983.6459173691965</v>
      </c>
      <c r="CT31" s="13">
        <f t="shared" si="147"/>
        <v>1.0868385345997285</v>
      </c>
      <c r="CU31" s="13">
        <f>'A3'!H30</f>
        <v>80.099999999999994</v>
      </c>
      <c r="CV31" s="10">
        <f t="shared" si="125"/>
        <v>29733.591778460748</v>
      </c>
      <c r="CW31" s="17">
        <f t="shared" si="17"/>
        <v>0.53654545993457559</v>
      </c>
      <c r="CX31" s="17">
        <f t="shared" si="126"/>
        <v>10.300032721962912</v>
      </c>
      <c r="CY31" s="17">
        <f t="shared" si="18"/>
        <v>0.64126952166245843</v>
      </c>
      <c r="CZ31" s="10">
        <f>'A2'!I30/'A1'!I30*1000</f>
        <v>20981.456452191786</v>
      </c>
      <c r="DA31" s="13">
        <f>'A1-1'!I51</f>
        <v>2.4</v>
      </c>
      <c r="DB31" s="13">
        <f t="shared" si="179"/>
        <v>1.5491933384829668</v>
      </c>
      <c r="DC31" s="17">
        <f t="shared" si="180"/>
        <v>0.9325048082403139</v>
      </c>
      <c r="DD31" s="18">
        <f>'A5'!I30</f>
        <v>942.78801458993109</v>
      </c>
      <c r="DE31" s="10">
        <f>'A4'!I30/'A1'!I30*1000</f>
        <v>6943.7630398722395</v>
      </c>
      <c r="DF31" s="13">
        <f t="shared" si="148"/>
        <v>1.1058344640434192</v>
      </c>
      <c r="DG31" s="13">
        <f>'A3'!I30</f>
        <v>81.5</v>
      </c>
      <c r="DH31" s="10">
        <f t="shared" si="127"/>
        <v>30357.212978579173</v>
      </c>
      <c r="DI31" s="17">
        <f t="shared" si="181"/>
        <v>0.55485142406606902</v>
      </c>
      <c r="DJ31" s="17">
        <f t="shared" si="128"/>
        <v>10.320789428171235</v>
      </c>
      <c r="DK31" s="17">
        <f t="shared" si="182"/>
        <v>0.65708131915607693</v>
      </c>
      <c r="DL31" s="10">
        <f>'A2'!J30/'A1'!J30*1000</f>
        <v>19774.992100198251</v>
      </c>
      <c r="DM31" s="13">
        <f>'A1-1'!J51</f>
        <v>2.2999999999999998</v>
      </c>
      <c r="DN31" s="13">
        <f t="shared" si="183"/>
        <v>1.51657508881031</v>
      </c>
      <c r="DO31" s="17">
        <f t="shared" si="184"/>
        <v>0.91287092917527679</v>
      </c>
      <c r="DP31" s="18">
        <f>'A5'!J30</f>
        <v>1840.629911797645</v>
      </c>
      <c r="DQ31" s="10">
        <f>'A4'!J30/'A1'!J30*1000</f>
        <v>11010.551309887063</v>
      </c>
      <c r="DR31" s="13">
        <f t="shared" si="149"/>
        <v>1.08955223880597</v>
      </c>
      <c r="DS31" s="13">
        <f>'A3'!J30</f>
        <v>80.3</v>
      </c>
      <c r="DT31" s="10">
        <f t="shared" si="129"/>
        <v>33670.647079518363</v>
      </c>
      <c r="DU31" s="17">
        <f t="shared" si="185"/>
        <v>0.65211496448506334</v>
      </c>
      <c r="DV31" s="17">
        <f t="shared" si="130"/>
        <v>10.424381730251365</v>
      </c>
      <c r="DW31" s="17">
        <f t="shared" si="186"/>
        <v>0.73599463449374958</v>
      </c>
      <c r="DX31" s="10">
        <f>'A2'!K30/'A1'!K30*1000</f>
        <v>21377.783872880464</v>
      </c>
      <c r="DY31" s="13">
        <f>'A1-1'!K51</f>
        <v>2.1</v>
      </c>
      <c r="DZ31" s="13">
        <f t="shared" si="187"/>
        <v>1.4491376746189439</v>
      </c>
      <c r="EA31" s="17">
        <f t="shared" si="188"/>
        <v>0.87227837598864699</v>
      </c>
      <c r="EB31" s="18">
        <f>'A5'!K30</f>
        <v>1074.1353659943679</v>
      </c>
      <c r="EC31" s="10">
        <f>'A4'!K30/'A1'!K30*1000</f>
        <v>12015.841813686176</v>
      </c>
      <c r="ED31" s="13">
        <f t="shared" si="150"/>
        <v>1.0936227951153323</v>
      </c>
      <c r="EE31" s="13">
        <f>'A3'!K30</f>
        <v>80.599999999999994</v>
      </c>
      <c r="EF31" s="10">
        <f t="shared" si="131"/>
        <v>34708.69573611088</v>
      </c>
      <c r="EG31" s="17">
        <f t="shared" si="23"/>
        <v>0.68258615672599265</v>
      </c>
      <c r="EH31" s="17">
        <f t="shared" si="132"/>
        <v>10.454745532123066</v>
      </c>
      <c r="EI31" s="17">
        <f t="shared" si="24"/>
        <v>0.75912481138757626</v>
      </c>
      <c r="EJ31" s="10">
        <f>'A2'!L30/'A1'!L30*1000</f>
        <v>18669.825337540511</v>
      </c>
      <c r="EK31" s="16">
        <f>'A1-1'!L51</f>
        <v>2.7</v>
      </c>
      <c r="EL31" s="16">
        <f t="shared" si="189"/>
        <v>1.6431676725154984</v>
      </c>
      <c r="EM31" s="17">
        <f t="shared" si="190"/>
        <v>0.98907071009368064</v>
      </c>
      <c r="EN31" s="18">
        <f>'A5'!L30</f>
        <v>340.57225642129123</v>
      </c>
      <c r="EO31" s="10">
        <f>'A4'!L30/'A1'!L30*1000</f>
        <v>6106.0974885479245</v>
      </c>
      <c r="EP31" s="16">
        <f t="shared" si="151"/>
        <v>1.1017639077340571</v>
      </c>
      <c r="EQ31" s="16">
        <f>'A3'!L30</f>
        <v>81.2</v>
      </c>
      <c r="ER31" s="10">
        <f t="shared" si="133"/>
        <v>27447.635121985164</v>
      </c>
      <c r="ES31" s="17">
        <f t="shared" si="191"/>
        <v>0.46944280121860488</v>
      </c>
      <c r="ET31" s="17">
        <f t="shared" si="134"/>
        <v>10.220035291021814</v>
      </c>
      <c r="EU31" s="17">
        <f t="shared" si="192"/>
        <v>0.5803300274404315</v>
      </c>
      <c r="EV31" s="10">
        <f>'A2'!M30/'A1'!M30*1000</f>
        <v>17808.226123855129</v>
      </c>
      <c r="EW31" s="16">
        <f>'A1-1'!M51</f>
        <v>2.1</v>
      </c>
      <c r="EX31" s="16">
        <f t="shared" si="193"/>
        <v>1.4491376746189439</v>
      </c>
      <c r="EY31" s="17">
        <f t="shared" si="194"/>
        <v>0.87227837598864699</v>
      </c>
      <c r="EZ31" s="18">
        <f>'A5'!M30</f>
        <v>-174.68503275126287</v>
      </c>
      <c r="FA31" s="10">
        <f>'A4'!M30/'A1'!M30*1000</f>
        <v>10267.409159934543</v>
      </c>
      <c r="FB31" s="16">
        <f t="shared" si="152"/>
        <v>1.1004070556309362</v>
      </c>
      <c r="FC31" s="16">
        <f>'A3'!M30</f>
        <v>81.099999999999994</v>
      </c>
      <c r="FD31" s="10">
        <f t="shared" si="135"/>
        <v>28199.531551394444</v>
      </c>
      <c r="FE31" s="17">
        <f t="shared" si="27"/>
        <v>0.49151419498256049</v>
      </c>
      <c r="FF31" s="17">
        <f t="shared" si="136"/>
        <v>10.247060645135551</v>
      </c>
      <c r="FG31" s="17">
        <f t="shared" si="28"/>
        <v>0.60091708119313203</v>
      </c>
      <c r="FH31" s="10">
        <f>'A2'!N30/'A1'!N30*1000</f>
        <v>22793.300235492996</v>
      </c>
      <c r="FI31" s="16">
        <f>'A1-1'!N51</f>
        <v>2.4</v>
      </c>
      <c r="FJ31" s="16">
        <f t="shared" si="195"/>
        <v>1.5491933384829668</v>
      </c>
      <c r="FK31" s="17">
        <f t="shared" si="196"/>
        <v>0.9325048082403139</v>
      </c>
      <c r="FL31" s="18">
        <f>'A5'!N30</f>
        <v>-38.703804833242181</v>
      </c>
      <c r="FM31" s="10">
        <f>'A4'!N30/'A1'!N30*1000</f>
        <v>7819.3907575984567</v>
      </c>
      <c r="FN31" s="16">
        <f t="shared" si="153"/>
        <v>1.0814111261872457</v>
      </c>
      <c r="FO31" s="16">
        <f>'A3'!N30</f>
        <v>79.7</v>
      </c>
      <c r="FP31" s="10">
        <f t="shared" si="137"/>
        <v>31399.365763050107</v>
      </c>
      <c r="FQ31" s="17">
        <f t="shared" si="31"/>
        <v>0.58544309011019668</v>
      </c>
      <c r="FR31" s="17">
        <f t="shared" si="138"/>
        <v>10.354542973063372</v>
      </c>
      <c r="FS31" s="17">
        <f t="shared" si="33"/>
        <v>0.68279369428774639</v>
      </c>
      <c r="FT31" s="10">
        <f>'A2'!O30/'A1'!O30*1000</f>
        <v>33096.446848799198</v>
      </c>
      <c r="FU31" s="16">
        <v>2.56</v>
      </c>
      <c r="FV31" s="16">
        <f t="shared" si="197"/>
        <v>1.6</v>
      </c>
      <c r="FW31" s="17">
        <f t="shared" si="198"/>
        <v>0.9630868246861537</v>
      </c>
      <c r="FX31" s="18">
        <f>'A5'!O30</f>
        <v>-768.30093340158203</v>
      </c>
      <c r="FY31" s="10">
        <f>'A4'!O30/'A1'!O30*1000</f>
        <v>7862.2728986904403</v>
      </c>
      <c r="FZ31" s="16">
        <f t="shared" si="154"/>
        <v>1.0569877883310719</v>
      </c>
      <c r="GA31" s="16">
        <f>'A3'!O30</f>
        <v>77.900000000000006</v>
      </c>
      <c r="GB31" s="10">
        <f t="shared" si="139"/>
        <v>41189.465256688192</v>
      </c>
      <c r="GC31" s="17">
        <f t="shared" si="35"/>
        <v>0.87282461296454805</v>
      </c>
      <c r="GD31" s="17">
        <f t="shared" si="140"/>
        <v>10.625937804988199</v>
      </c>
      <c r="GE31" s="17">
        <f t="shared" si="36"/>
        <v>0.88953363077581027</v>
      </c>
    </row>
    <row r="32" spans="1:187">
      <c r="A32" s="6">
        <v>2008</v>
      </c>
      <c r="B32" s="10">
        <v>30394.451234858883</v>
      </c>
      <c r="C32" s="10">
        <v>25946.847438319452</v>
      </c>
      <c r="D32" s="10">
        <f t="shared" si="100"/>
        <v>24792.666585331146</v>
      </c>
      <c r="E32" s="13">
        <v>2.4116398390342053</v>
      </c>
      <c r="F32" s="13">
        <v>2.3955737858481045</v>
      </c>
      <c r="G32" s="13">
        <f t="shared" si="101"/>
        <v>2.4653141940217105</v>
      </c>
      <c r="H32" s="13">
        <f t="shared" si="102"/>
        <v>1.5701319033831873</v>
      </c>
      <c r="I32" s="14">
        <f t="shared" si="112"/>
        <v>0.94510834322983783</v>
      </c>
      <c r="J32" s="15">
        <f t="shared" si="103"/>
        <v>-714.92356359456107</v>
      </c>
      <c r="K32" s="10">
        <v>11396.30373145775</v>
      </c>
      <c r="L32" s="10">
        <v>10816.904001852363</v>
      </c>
      <c r="M32" s="10">
        <f t="shared" si="104"/>
        <v>8832.5572354215838</v>
      </c>
      <c r="N32" s="13">
        <f t="shared" si="105"/>
        <v>1.0990502035278156</v>
      </c>
      <c r="O32" s="13">
        <v>81.000000000000014</v>
      </c>
      <c r="P32" s="10">
        <f t="shared" si="106"/>
        <v>34674.36318474447</v>
      </c>
      <c r="Q32" s="14">
        <f t="shared" si="107"/>
        <v>0.68157834869487244</v>
      </c>
      <c r="R32" s="14">
        <f t="shared" si="37"/>
        <v>10.453755879758281</v>
      </c>
      <c r="S32" s="14">
        <f t="shared" si="38"/>
        <v>0.75837092574579823</v>
      </c>
      <c r="T32" s="10">
        <f>'A2'!B31/'A1'!B31*1000</f>
        <v>22388.869889981645</v>
      </c>
      <c r="U32" s="13">
        <f>'A1-1'!B52</f>
        <v>2.5379010000000002</v>
      </c>
      <c r="V32" s="13">
        <f t="shared" si="155"/>
        <v>1.5930790940816466</v>
      </c>
      <c r="W32" s="14">
        <f t="shared" si="156"/>
        <v>0.95892092887061708</v>
      </c>
      <c r="X32" s="15">
        <f>'A5'!B31</f>
        <v>-666.93339798786531</v>
      </c>
      <c r="Y32" s="10">
        <f>'A4'!B31/'A1'!B31*1000</f>
        <v>7463.2295512862802</v>
      </c>
      <c r="Z32" s="13">
        <f t="shared" si="141"/>
        <v>1.1058344640434192</v>
      </c>
      <c r="AA32" s="13">
        <f>'A3'!B31</f>
        <v>81.5</v>
      </c>
      <c r="AB32" s="10">
        <f t="shared" si="113"/>
        <v>31256.911034760986</v>
      </c>
      <c r="AC32" s="14">
        <f t="shared" si="157"/>
        <v>0.58126143120263052</v>
      </c>
      <c r="AD32" s="14">
        <f t="shared" si="114"/>
        <v>10.349995783826154</v>
      </c>
      <c r="AE32" s="14">
        <f t="shared" si="158"/>
        <v>0.6793297903974832</v>
      </c>
      <c r="AF32" s="10">
        <f>'A2'!C31/'A1'!C31*1000</f>
        <v>18870.637785527138</v>
      </c>
      <c r="AG32" s="13">
        <f>'A1-1'!C52</f>
        <v>2.2999999999999998</v>
      </c>
      <c r="AH32" s="13">
        <f t="shared" si="159"/>
        <v>1.51657508881031</v>
      </c>
      <c r="AI32" s="14">
        <f t="shared" si="160"/>
        <v>0.91287092917527679</v>
      </c>
      <c r="AJ32" s="15">
        <f>'A5'!C31</f>
        <v>2285.6415936511294</v>
      </c>
      <c r="AK32" s="10">
        <f>'A4'!C31/'A1'!C31*1000</f>
        <v>9209.3601903406234</v>
      </c>
      <c r="AL32" s="13">
        <f t="shared" si="142"/>
        <v>1.0827679782903663</v>
      </c>
      <c r="AM32" s="13">
        <f>'A3'!C31</f>
        <v>79.8</v>
      </c>
      <c r="AN32" s="10">
        <f t="shared" si="115"/>
        <v>31098.675481478975</v>
      </c>
      <c r="AO32" s="14">
        <f t="shared" si="161"/>
        <v>0.57661653721545147</v>
      </c>
      <c r="AP32" s="14">
        <f t="shared" si="116"/>
        <v>10.344920508240419</v>
      </c>
      <c r="AQ32" s="14">
        <f t="shared" si="162"/>
        <v>0.67546360715142584</v>
      </c>
      <c r="AR32" s="10">
        <f>'A2'!D31/'A1'!D31*1000</f>
        <v>21164.768941145659</v>
      </c>
      <c r="AS32" s="16">
        <f>'A1-1'!D52</f>
        <v>2.4488905687686695</v>
      </c>
      <c r="AT32" s="16">
        <f t="shared" si="163"/>
        <v>1.5648931493136102</v>
      </c>
      <c r="AU32" s="17">
        <f t="shared" si="164"/>
        <v>0.94195498384097487</v>
      </c>
      <c r="AV32" s="18">
        <f>'A5'!D31</f>
        <v>-714.92356359456107</v>
      </c>
      <c r="AW32" s="10">
        <f>'A4'!D31/'A1'!D31*1000</f>
        <v>8383.500998020585</v>
      </c>
      <c r="AX32" s="16">
        <f t="shared" si="143"/>
        <v>1.0949796472184532</v>
      </c>
      <c r="AY32" s="16">
        <f>'A3'!D31</f>
        <v>80.7</v>
      </c>
      <c r="AZ32" s="10">
        <f t="shared" si="117"/>
        <v>30226.734702099518</v>
      </c>
      <c r="BA32" s="17">
        <f t="shared" si="10"/>
        <v>0.5510213255243227</v>
      </c>
      <c r="BB32" s="17">
        <f t="shared" si="118"/>
        <v>10.316482066792227</v>
      </c>
      <c r="BC32" s="17">
        <f t="shared" si="11"/>
        <v>0.65380010848743098</v>
      </c>
      <c r="BD32" s="10">
        <f>'A2'!E31/'A1'!E31*1000</f>
        <v>18720.343995087744</v>
      </c>
      <c r="BE32" s="13">
        <f>'A1-1'!E52</f>
        <v>2</v>
      </c>
      <c r="BF32" s="13">
        <f t="shared" si="165"/>
        <v>1.4142135623730951</v>
      </c>
      <c r="BG32" s="17">
        <f t="shared" si="166"/>
        <v>0.85125653075874874</v>
      </c>
      <c r="BH32" s="18">
        <f>'A5'!E31</f>
        <v>769.26293367943936</v>
      </c>
      <c r="BI32" s="10">
        <f>'A4'!E31/'A1'!E31*1000</f>
        <v>11153.378348234479</v>
      </c>
      <c r="BJ32" s="13">
        <f t="shared" si="144"/>
        <v>1.0691994572591588</v>
      </c>
      <c r="BK32" s="13">
        <f>'A3'!E31</f>
        <v>78.8</v>
      </c>
      <c r="BL32" s="10">
        <f t="shared" si="119"/>
        <v>29786.246426372803</v>
      </c>
      <c r="BM32" s="17">
        <f t="shared" si="167"/>
        <v>0.53809110029422258</v>
      </c>
      <c r="BN32" s="17">
        <f t="shared" si="120"/>
        <v>10.30180203663971</v>
      </c>
      <c r="BO32" s="17">
        <f t="shared" si="168"/>
        <v>0.64261732921396675</v>
      </c>
      <c r="BP32" s="10">
        <f>'A2'!F31/'A1'!F31*1000</f>
        <v>18754.553672300659</v>
      </c>
      <c r="BQ32" s="16">
        <f>'A1-1'!F52</f>
        <v>2.1</v>
      </c>
      <c r="BR32" s="16">
        <f t="shared" si="169"/>
        <v>1.4491376746189439</v>
      </c>
      <c r="BS32" s="17">
        <f t="shared" si="170"/>
        <v>0.87227837598864699</v>
      </c>
      <c r="BT32" s="18">
        <f>'A5'!F31</f>
        <v>-204.71117979315883</v>
      </c>
      <c r="BU32" s="10">
        <f>'A4'!F31/'A1'!F31*1000</f>
        <v>9110.984022698538</v>
      </c>
      <c r="BV32" s="16">
        <f t="shared" si="145"/>
        <v>1.0841248303934872</v>
      </c>
      <c r="BW32" s="16">
        <f>'A3'!F31</f>
        <v>79.900000000000006</v>
      </c>
      <c r="BX32" s="10">
        <f t="shared" si="121"/>
        <v>27390.917375298239</v>
      </c>
      <c r="BY32" s="17">
        <f t="shared" si="171"/>
        <v>0.46777789143639603</v>
      </c>
      <c r="BZ32" s="17">
        <f t="shared" si="122"/>
        <v>10.217966754770293</v>
      </c>
      <c r="CA32" s="17">
        <f t="shared" si="172"/>
        <v>0.57875428242631433</v>
      </c>
      <c r="CB32" s="10">
        <f>'A2'!G31/'A1'!G31*1000</f>
        <v>19816.02149073315</v>
      </c>
      <c r="CC32" s="13">
        <f>'A1-1'!G52</f>
        <v>2.2999999999999998</v>
      </c>
      <c r="CD32" s="13">
        <f t="shared" si="173"/>
        <v>1.51657508881031</v>
      </c>
      <c r="CE32" s="17">
        <f t="shared" si="174"/>
        <v>0.91287092917527679</v>
      </c>
      <c r="CF32" s="18">
        <f>'A5'!G31</f>
        <v>2084.3380530103891</v>
      </c>
      <c r="CG32" s="10">
        <f>'A4'!G31/'A1'!G31*1000</f>
        <v>8606.5118524348509</v>
      </c>
      <c r="CH32" s="13">
        <f t="shared" si="146"/>
        <v>1.1031207598371777</v>
      </c>
      <c r="CI32" s="13">
        <f>'A3'!G31</f>
        <v>81.3</v>
      </c>
      <c r="CJ32" s="10">
        <f t="shared" si="123"/>
        <v>31748.168308181379</v>
      </c>
      <c r="CK32" s="17">
        <f t="shared" si="175"/>
        <v>0.59568194484915382</v>
      </c>
      <c r="CL32" s="17">
        <f t="shared" si="124"/>
        <v>10.365590311575742</v>
      </c>
      <c r="CM32" s="17">
        <f t="shared" si="176"/>
        <v>0.69120920480506565</v>
      </c>
      <c r="CN32" s="10">
        <f>'A2'!H31/'A1'!H31*1000</f>
        <v>21496.390174076158</v>
      </c>
      <c r="CO32" s="13">
        <f>'A1-1'!H52</f>
        <v>2.1</v>
      </c>
      <c r="CP32" s="13">
        <f t="shared" si="177"/>
        <v>1.4491376746189439</v>
      </c>
      <c r="CQ32" s="17">
        <f t="shared" si="178"/>
        <v>0.87227837598864699</v>
      </c>
      <c r="CR32" s="18">
        <f>'A5'!H31</f>
        <v>1764.1319434079073</v>
      </c>
      <c r="CS32" s="10">
        <f>'A4'!H31/'A1'!H31*1000</f>
        <v>7233.9703383704173</v>
      </c>
      <c r="CT32" s="13">
        <f t="shared" si="147"/>
        <v>1.0881953867028493</v>
      </c>
      <c r="CU32" s="13">
        <f>'A3'!H31</f>
        <v>80.2</v>
      </c>
      <c r="CV32" s="10">
        <f t="shared" si="125"/>
        <v>30196.266962193633</v>
      </c>
      <c r="CW32" s="17">
        <f t="shared" si="17"/>
        <v>0.55012696633034586</v>
      </c>
      <c r="CX32" s="17">
        <f t="shared" si="126"/>
        <v>10.315473585199161</v>
      </c>
      <c r="CY32" s="17">
        <f t="shared" si="18"/>
        <v>0.65303187933943563</v>
      </c>
      <c r="CZ32" s="10">
        <f>'A2'!I31/'A1'!I31*1000</f>
        <v>20604.926574804042</v>
      </c>
      <c r="DA32" s="13">
        <f>'A1-1'!I52</f>
        <v>2.4</v>
      </c>
      <c r="DB32" s="13">
        <f t="shared" si="179"/>
        <v>1.5491933384829668</v>
      </c>
      <c r="DC32" s="17">
        <f t="shared" si="180"/>
        <v>0.9325048082403139</v>
      </c>
      <c r="DD32" s="18">
        <f>'A5'!I31</f>
        <v>933.25304852615648</v>
      </c>
      <c r="DE32" s="10">
        <f>'A4'!I31/'A1'!I31*1000</f>
        <v>6957.3984579781718</v>
      </c>
      <c r="DF32" s="13">
        <f t="shared" si="148"/>
        <v>1.1071913161465399</v>
      </c>
      <c r="DG32" s="13">
        <f>'A3'!I31</f>
        <v>81.599999999999994</v>
      </c>
      <c r="DH32" s="10">
        <f t="shared" si="127"/>
        <v>30010.248578742652</v>
      </c>
      <c r="DI32" s="17">
        <f t="shared" si="181"/>
        <v>0.54466652679653049</v>
      </c>
      <c r="DJ32" s="17">
        <f t="shared" si="128"/>
        <v>10.309294221597129</v>
      </c>
      <c r="DK32" s="17">
        <f t="shared" si="182"/>
        <v>0.64832463701812826</v>
      </c>
      <c r="DL32" s="10">
        <f>'A2'!J31/'A1'!J31*1000</f>
        <v>19874.311122940162</v>
      </c>
      <c r="DM32" s="13">
        <f>'A1-1'!J52</f>
        <v>2.2999999999999998</v>
      </c>
      <c r="DN32" s="13">
        <f t="shared" si="183"/>
        <v>1.51657508881031</v>
      </c>
      <c r="DO32" s="17">
        <f t="shared" si="184"/>
        <v>0.91287092917527679</v>
      </c>
      <c r="DP32" s="18">
        <f>'A5'!J31</f>
        <v>1646.6960758892124</v>
      </c>
      <c r="DQ32" s="10">
        <f>'A4'!J31/'A1'!J31*1000</f>
        <v>11330.346228421497</v>
      </c>
      <c r="DR32" s="13">
        <f t="shared" si="149"/>
        <v>1.0922659430122117</v>
      </c>
      <c r="DS32" s="13">
        <f>'A3'!J31</f>
        <v>80.5</v>
      </c>
      <c r="DT32" s="10">
        <f t="shared" si="129"/>
        <v>33991.013770001686</v>
      </c>
      <c r="DU32" s="17">
        <f t="shared" si="185"/>
        <v>0.66151910460056818</v>
      </c>
      <c r="DV32" s="17">
        <f t="shared" si="130"/>
        <v>10.433851467782361</v>
      </c>
      <c r="DW32" s="17">
        <f t="shared" si="186"/>
        <v>0.74320837884485402</v>
      </c>
      <c r="DX32" s="10">
        <f>'A2'!K31/'A1'!K31*1000</f>
        <v>21453.679236447311</v>
      </c>
      <c r="DY32" s="13">
        <f>'A1-1'!K52</f>
        <v>2.1</v>
      </c>
      <c r="DZ32" s="13">
        <f t="shared" si="187"/>
        <v>1.4491376746189439</v>
      </c>
      <c r="EA32" s="17">
        <f t="shared" si="188"/>
        <v>0.87227837598864699</v>
      </c>
      <c r="EB32" s="18">
        <f>'A5'!K31</f>
        <v>914.11966774768803</v>
      </c>
      <c r="EC32" s="10">
        <f>'A4'!K31/'A1'!K31*1000</f>
        <v>12153.964698916257</v>
      </c>
      <c r="ED32" s="13">
        <f t="shared" si="150"/>
        <v>1.0963364993215738</v>
      </c>
      <c r="EE32" s="13">
        <f>'A3'!K31</f>
        <v>80.8</v>
      </c>
      <c r="EF32" s="10">
        <f t="shared" si="131"/>
        <v>34843.399184275382</v>
      </c>
      <c r="EG32" s="17">
        <f t="shared" si="23"/>
        <v>0.68654028222720975</v>
      </c>
      <c r="EH32" s="17">
        <f t="shared" si="132"/>
        <v>10.458618991771964</v>
      </c>
      <c r="EI32" s="17">
        <f t="shared" si="24"/>
        <v>0.76207548954206639</v>
      </c>
      <c r="EJ32" s="10">
        <f>'A2'!L31/'A1'!L31*1000</f>
        <v>18241.068674731458</v>
      </c>
      <c r="EK32" s="16">
        <f>'A1-1'!L52</f>
        <v>2.7</v>
      </c>
      <c r="EL32" s="16">
        <f t="shared" si="189"/>
        <v>1.6431676725154984</v>
      </c>
      <c r="EM32" s="17">
        <f t="shared" si="190"/>
        <v>0.98907071009368064</v>
      </c>
      <c r="EN32" s="18">
        <f>'A5'!L31</f>
        <v>143.34303300187966</v>
      </c>
      <c r="EO32" s="10">
        <f>'A4'!L31/'A1'!L31*1000</f>
        <v>6362.8768051292254</v>
      </c>
      <c r="EP32" s="16">
        <f t="shared" si="151"/>
        <v>1.1058344640434192</v>
      </c>
      <c r="EQ32" s="16">
        <f>'A3'!L31</f>
        <v>81.5</v>
      </c>
      <c r="ER32" s="10">
        <f t="shared" si="133"/>
        <v>27145.943238628224</v>
      </c>
      <c r="ES32" s="17">
        <f t="shared" si="191"/>
        <v>0.46058684700401742</v>
      </c>
      <c r="ET32" s="17">
        <f t="shared" si="134"/>
        <v>10.208982893889402</v>
      </c>
      <c r="EU32" s="17">
        <f t="shared" si="192"/>
        <v>0.57191066342752883</v>
      </c>
      <c r="EV32" s="10">
        <f>'A2'!M31/'A1'!M31*1000</f>
        <v>17707.886368551986</v>
      </c>
      <c r="EW32" s="16">
        <f>'A1-1'!M52</f>
        <v>2.1</v>
      </c>
      <c r="EX32" s="16">
        <f t="shared" si="193"/>
        <v>1.4491376746189439</v>
      </c>
      <c r="EY32" s="17">
        <f t="shared" si="194"/>
        <v>0.87227837598864699</v>
      </c>
      <c r="EZ32" s="18">
        <f>'A5'!M31</f>
        <v>-241.78683261087042</v>
      </c>
      <c r="FA32" s="10">
        <f>'A4'!M31/'A1'!M31*1000</f>
        <v>10323.830736042893</v>
      </c>
      <c r="FB32" s="16">
        <f t="shared" si="152"/>
        <v>1.1031207598371777</v>
      </c>
      <c r="FC32" s="16">
        <f>'A3'!M31</f>
        <v>81.3</v>
      </c>
      <c r="FD32" s="10">
        <f t="shared" si="135"/>
        <v>28160.742832049706</v>
      </c>
      <c r="FE32" s="17">
        <f t="shared" si="27"/>
        <v>0.49037557925734698</v>
      </c>
      <c r="FF32" s="17">
        <f t="shared" si="136"/>
        <v>10.245684188903097</v>
      </c>
      <c r="FG32" s="17">
        <f t="shared" si="28"/>
        <v>0.59986854068829598</v>
      </c>
      <c r="FH32" s="10">
        <f>'A2'!N31/'A1'!N31*1000</f>
        <v>22442.193707985054</v>
      </c>
      <c r="FI32" s="16">
        <f>'A1-1'!N52</f>
        <v>2.4</v>
      </c>
      <c r="FJ32" s="16">
        <f t="shared" si="195"/>
        <v>1.5491933384829668</v>
      </c>
      <c r="FK32" s="17">
        <f t="shared" si="196"/>
        <v>0.9325048082403139</v>
      </c>
      <c r="FL32" s="18">
        <f>'A5'!N31</f>
        <v>37.784842622438084</v>
      </c>
      <c r="FM32" s="10">
        <f>'A4'!N31/'A1'!N31*1000</f>
        <v>7922.2497173047968</v>
      </c>
      <c r="FN32" s="16">
        <f t="shared" si="153"/>
        <v>1.0827679782903663</v>
      </c>
      <c r="FO32" s="16">
        <f>'A3'!N31</f>
        <v>79.8</v>
      </c>
      <c r="FP32" s="10">
        <f t="shared" si="137"/>
        <v>31278.447088014767</v>
      </c>
      <c r="FQ32" s="17">
        <f t="shared" si="31"/>
        <v>0.58189360698229098</v>
      </c>
      <c r="FR32" s="17">
        <f t="shared" si="138"/>
        <v>10.350684547903043</v>
      </c>
      <c r="FS32" s="17">
        <f t="shared" si="33"/>
        <v>0.67985446892765788</v>
      </c>
      <c r="FT32" s="10">
        <f>'A2'!O31/'A1'!O31*1000</f>
        <v>32562.665162745732</v>
      </c>
      <c r="FU32" s="16">
        <v>2.56</v>
      </c>
      <c r="FV32" s="16">
        <f t="shared" si="197"/>
        <v>1.6</v>
      </c>
      <c r="FW32" s="17">
        <f t="shared" si="198"/>
        <v>0.9630868246861537</v>
      </c>
      <c r="FX32" s="18">
        <f>'A5'!O31</f>
        <v>-652.72087302467526</v>
      </c>
      <c r="FY32" s="10">
        <f>'A4'!O31/'A1'!O31*1000</f>
        <v>7985.536051352542</v>
      </c>
      <c r="FZ32" s="16">
        <f t="shared" si="154"/>
        <v>1.0597014925373134</v>
      </c>
      <c r="GA32" s="16">
        <f>'A3'!O31</f>
        <v>78.099999999999994</v>
      </c>
      <c r="GB32" s="10">
        <f t="shared" si="139"/>
        <v>41003.548016413297</v>
      </c>
      <c r="GC32" s="17">
        <f t="shared" si="35"/>
        <v>0.86736714241792101</v>
      </c>
      <c r="GD32" s="17">
        <f t="shared" si="140"/>
        <v>10.621413878928026</v>
      </c>
      <c r="GE32" s="17">
        <f t="shared" si="36"/>
        <v>0.88608744803266948</v>
      </c>
    </row>
    <row r="33" spans="1:187">
      <c r="A33" s="6">
        <v>2009</v>
      </c>
      <c r="B33" s="10">
        <v>29259.393350315786</v>
      </c>
      <c r="C33" s="10">
        <v>25695.798968085797</v>
      </c>
      <c r="D33" s="10">
        <f t="shared" si="100"/>
        <v>23842.855347307916</v>
      </c>
      <c r="E33" s="13">
        <v>2.4172746386333768</v>
      </c>
      <c r="F33" s="13">
        <v>2.3899204747352711</v>
      </c>
      <c r="G33" s="13">
        <f t="shared" si="101"/>
        <v>2.4774149542058543</v>
      </c>
      <c r="H33" s="13">
        <f t="shared" si="102"/>
        <v>1.5739806079510175</v>
      </c>
      <c r="I33" s="14">
        <f t="shared" si="112"/>
        <v>0.94742499114320444</v>
      </c>
      <c r="J33" s="15">
        <f t="shared" si="103"/>
        <v>-395.04198480468528</v>
      </c>
      <c r="K33" s="10">
        <v>11147.232063697322</v>
      </c>
      <c r="L33" s="10">
        <v>10739.766878200475</v>
      </c>
      <c r="M33" s="10">
        <f t="shared" si="104"/>
        <v>8827.7616298098965</v>
      </c>
      <c r="N33" s="13">
        <f t="shared" si="105"/>
        <v>1.1044776119402975</v>
      </c>
      <c r="O33" s="13">
        <v>81.399999999999935</v>
      </c>
      <c r="P33" s="10">
        <f t="shared" si="106"/>
        <v>34263.144969149616</v>
      </c>
      <c r="Q33" s="14">
        <f t="shared" si="107"/>
        <v>0.66950732560671156</v>
      </c>
      <c r="R33" s="14">
        <f t="shared" si="37"/>
        <v>10.441825564779714</v>
      </c>
      <c r="S33" s="14">
        <f t="shared" si="38"/>
        <v>0.74928279188761637</v>
      </c>
      <c r="T33" s="10">
        <f>'A2'!B32/'A1'!B32*1000</f>
        <v>22434.978008714494</v>
      </c>
      <c r="U33" s="13">
        <f>'A1-1'!B53</f>
        <v>2.5473110546527291</v>
      </c>
      <c r="V33" s="13">
        <f t="shared" si="155"/>
        <v>1.5960297787487328</v>
      </c>
      <c r="W33" s="14">
        <f t="shared" si="156"/>
        <v>0.96069703232478831</v>
      </c>
      <c r="X33" s="15">
        <f>'A5'!B32</f>
        <v>-404.29020683752003</v>
      </c>
      <c r="Y33" s="10">
        <f>'A4'!B32/'A1'!B32*1000</f>
        <v>7447.2156598486426</v>
      </c>
      <c r="Z33" s="13">
        <f t="shared" si="141"/>
        <v>1.1071913161465399</v>
      </c>
      <c r="AA33" s="13">
        <f>'A3'!B32</f>
        <v>81.599999999999994</v>
      </c>
      <c r="AB33" s="10">
        <f t="shared" ref="AB33:AB38" si="199">(T33*W33+Y33+X33)*Z33</f>
        <v>31661.400370344778</v>
      </c>
      <c r="AC33" s="14">
        <f t="shared" si="157"/>
        <v>0.59313493272464801</v>
      </c>
      <c r="AD33" s="14">
        <f t="shared" si="114"/>
        <v>10.362853563990134</v>
      </c>
      <c r="AE33" s="14">
        <f t="shared" si="158"/>
        <v>0.68912443768544263</v>
      </c>
      <c r="AF33" s="10">
        <f>'A2'!C32/'A1'!C32*1000</f>
        <v>18719.611408664965</v>
      </c>
      <c r="AG33" s="13">
        <f>'A1-1'!C53</f>
        <v>2.2999999999999998</v>
      </c>
      <c r="AH33" s="13">
        <f t="shared" si="159"/>
        <v>1.51657508881031</v>
      </c>
      <c r="AI33" s="14">
        <f t="shared" si="160"/>
        <v>0.91287092917527679</v>
      </c>
      <c r="AJ33" s="15">
        <f>'A5'!C32</f>
        <v>2509.6195288706335</v>
      </c>
      <c r="AK33" s="10">
        <f>'A4'!C32/'A1'!C32*1000</f>
        <v>9239.4926415965911</v>
      </c>
      <c r="AL33" s="13">
        <f t="shared" si="142"/>
        <v>1.0868385345997285</v>
      </c>
      <c r="AM33" s="13">
        <f>'A3'!C32</f>
        <v>80.099999999999994</v>
      </c>
      <c r="AN33" s="10">
        <f t="shared" ref="AN33:AN38" si="200">(AF33*AI33+AK33+AJ33)*AL33</f>
        <v>31341.924947011059</v>
      </c>
      <c r="AO33" s="14">
        <f t="shared" si="161"/>
        <v>0.58375695513291437</v>
      </c>
      <c r="AP33" s="14">
        <f t="shared" ref="AP33:AP38" si="201">LN(AN33)</f>
        <v>10.352711935434485</v>
      </c>
      <c r="AQ33" s="14">
        <f t="shared" si="162"/>
        <v>0.68139886815779138</v>
      </c>
      <c r="AR33" s="10">
        <f>'A2'!D32/'A1'!D32*1000</f>
        <v>20938.958319959882</v>
      </c>
      <c r="AS33" s="16">
        <f>'A1-1'!D53</f>
        <v>2.4493802354288117</v>
      </c>
      <c r="AT33" s="16">
        <f t="shared" si="163"/>
        <v>1.5650495951978045</v>
      </c>
      <c r="AU33" s="17">
        <f t="shared" si="164"/>
        <v>0.94204915319712734</v>
      </c>
      <c r="AV33" s="18">
        <f>'A5'!D32</f>
        <v>-395.04198480468528</v>
      </c>
      <c r="AW33" s="10">
        <f>'A4'!D32/'A1'!D32*1000</f>
        <v>8505.0801327836853</v>
      </c>
      <c r="AX33" s="16">
        <f t="shared" si="143"/>
        <v>1.0976933514246947</v>
      </c>
      <c r="AY33" s="16">
        <f>'A3'!D32</f>
        <v>80.900000000000006</v>
      </c>
      <c r="AZ33" s="10">
        <f t="shared" ref="AZ33:AZ38" si="202">(AR33*AU33+AW33+AV33)*AX33</f>
        <v>30554.915843447579</v>
      </c>
      <c r="BA33" s="17">
        <f t="shared" si="10"/>
        <v>0.56065485337906751</v>
      </c>
      <c r="BB33" s="17">
        <f t="shared" ref="BB33:BB38" si="203">LN(AZ33)</f>
        <v>10.327280863060702</v>
      </c>
      <c r="BC33" s="17">
        <f t="shared" si="11"/>
        <v>0.66202628744175374</v>
      </c>
      <c r="BD33" s="10">
        <f>'A2'!E32/'A1'!E32*1000</f>
        <v>17951.181767809765</v>
      </c>
      <c r="BE33" s="13">
        <f>'A1-1'!E53</f>
        <v>2</v>
      </c>
      <c r="BF33" s="13">
        <f t="shared" si="165"/>
        <v>1.4142135623730951</v>
      </c>
      <c r="BG33" s="17">
        <f t="shared" si="166"/>
        <v>0.85125653075874874</v>
      </c>
      <c r="BH33" s="18">
        <f>'A5'!E32</f>
        <v>853.97808849651005</v>
      </c>
      <c r="BI33" s="10">
        <f>'A4'!E32/'A1'!E32*1000</f>
        <v>11431.852522109524</v>
      </c>
      <c r="BJ33" s="13">
        <f t="shared" si="144"/>
        <v>1.0719131614654003</v>
      </c>
      <c r="BK33" s="13">
        <f>'A3'!E32</f>
        <v>79</v>
      </c>
      <c r="BL33" s="10">
        <f t="shared" ref="BL33:BL38" si="204">(BD33*BG33+BI33+BH33)*BJ33</f>
        <v>29549.313632266309</v>
      </c>
      <c r="BM33" s="17">
        <f t="shared" si="167"/>
        <v>0.53113610384819987</v>
      </c>
      <c r="BN33" s="17">
        <f t="shared" ref="BN33:BN38" si="205">LN(BL33)</f>
        <v>10.293815795230012</v>
      </c>
      <c r="BO33" s="17">
        <f t="shared" si="168"/>
        <v>0.63653366494479335</v>
      </c>
      <c r="BP33" s="10">
        <f>'A2'!F32/'A1'!F32*1000</f>
        <v>18078.524739027518</v>
      </c>
      <c r="BQ33" s="16">
        <f>'A1-1'!F53</f>
        <v>2.1</v>
      </c>
      <c r="BR33" s="16">
        <f t="shared" si="169"/>
        <v>1.4491376746189439</v>
      </c>
      <c r="BS33" s="17">
        <f t="shared" si="170"/>
        <v>0.87227837598864699</v>
      </c>
      <c r="BT33" s="18">
        <f>'A5'!F32</f>
        <v>105.22458046949239</v>
      </c>
      <c r="BU33" s="10">
        <f>'A4'!F32/'A1'!F32*1000</f>
        <v>9209.9031226853203</v>
      </c>
      <c r="BV33" s="16">
        <f t="shared" si="145"/>
        <v>1.0868385345997285</v>
      </c>
      <c r="BW33" s="16">
        <f>'A3'!F32</f>
        <v>80.099999999999994</v>
      </c>
      <c r="BX33" s="10">
        <f t="shared" ref="BX33:BX38" si="206">(BP33*BS33+BU33+BT33)*BV33</f>
        <v>27262.946751872772</v>
      </c>
      <c r="BY33" s="17">
        <f t="shared" si="171"/>
        <v>0.46402140329605285</v>
      </c>
      <c r="BZ33" s="17">
        <f t="shared" ref="BZ33:BZ38" si="207">LN(BX33)</f>
        <v>10.213283797422763</v>
      </c>
      <c r="CA33" s="17">
        <f t="shared" si="172"/>
        <v>0.57518695471510417</v>
      </c>
      <c r="CB33" s="10">
        <f>'A2'!G32/'A1'!G32*1000</f>
        <v>19730.84953530418</v>
      </c>
      <c r="CC33" s="13">
        <f>'A1-1'!G53</f>
        <v>2.2000000000000002</v>
      </c>
      <c r="CD33" s="13">
        <f t="shared" si="173"/>
        <v>1.4832396974191326</v>
      </c>
      <c r="CE33" s="17">
        <f t="shared" si="174"/>
        <v>0.89280538152240241</v>
      </c>
      <c r="CF33" s="18">
        <f>'A5'!G32</f>
        <v>2183.6357484220152</v>
      </c>
      <c r="CG33" s="10">
        <f>'A4'!G32/'A1'!G32*1000</f>
        <v>8769.7126024292647</v>
      </c>
      <c r="CH33" s="13">
        <f t="shared" si="146"/>
        <v>1.1058344640434192</v>
      </c>
      <c r="CI33" s="13">
        <f>'A3'!G32</f>
        <v>81.5</v>
      </c>
      <c r="CJ33" s="10">
        <f t="shared" ref="CJ33:CJ38" si="208">(CB33*CE33+CG33+CF33)*CH33</f>
        <v>31592.758417033114</v>
      </c>
      <c r="CK33" s="17">
        <f t="shared" si="175"/>
        <v>0.59111999619747357</v>
      </c>
      <c r="CL33" s="17">
        <f t="shared" ref="CL33:CL38" si="209">LN(CJ33)</f>
        <v>10.360683209294978</v>
      </c>
      <c r="CM33" s="17">
        <f t="shared" si="176"/>
        <v>0.687471130624837</v>
      </c>
      <c r="CN33" s="10">
        <f>'A2'!H32/'A1'!H32*1000</f>
        <v>21570.409653911662</v>
      </c>
      <c r="CO33" s="13">
        <f>'A1-1'!H53</f>
        <v>2</v>
      </c>
      <c r="CP33" s="13">
        <f t="shared" si="177"/>
        <v>1.4142135623730951</v>
      </c>
      <c r="CQ33" s="17">
        <f t="shared" si="178"/>
        <v>0.85125653075874874</v>
      </c>
      <c r="CR33" s="18">
        <f>'A5'!H32</f>
        <v>2067.2209325472559</v>
      </c>
      <c r="CS33" s="10">
        <f>'A4'!H32/'A1'!H32*1000</f>
        <v>7471.0355492775416</v>
      </c>
      <c r="CT33" s="13">
        <f t="shared" si="147"/>
        <v>1.08955223880597</v>
      </c>
      <c r="CU33" s="13">
        <f>'A3'!H32</f>
        <v>80.3</v>
      </c>
      <c r="CV33" s="10">
        <f t="shared" ref="CV33:CV38" si="210">(CN33*CQ33+CS33+CR33)*CT33</f>
        <v>30398.734711532565</v>
      </c>
      <c r="CW33" s="17">
        <f t="shared" si="17"/>
        <v>0.5560702654941313</v>
      </c>
      <c r="CX33" s="17">
        <f t="shared" ref="CX33:CX38" si="211">LN(CV33)</f>
        <v>10.322156265196956</v>
      </c>
      <c r="CY33" s="17">
        <f t="shared" si="18"/>
        <v>0.65812253205568483</v>
      </c>
      <c r="CZ33" s="10">
        <f>'A2'!I32/'A1'!I32*1000</f>
        <v>20148.3908357533</v>
      </c>
      <c r="DA33" s="13">
        <f>'A1-1'!I53</f>
        <v>2.4</v>
      </c>
      <c r="DB33" s="13">
        <f t="shared" si="179"/>
        <v>1.5491933384829668</v>
      </c>
      <c r="DC33" s="17">
        <f t="shared" si="180"/>
        <v>0.9325048082403139</v>
      </c>
      <c r="DD33" s="18">
        <f>'A5'!I32</f>
        <v>1203.7192814530122</v>
      </c>
      <c r="DE33" s="10">
        <f>'A4'!I32/'A1'!I32*1000</f>
        <v>6941.5170455680254</v>
      </c>
      <c r="DF33" s="13">
        <f t="shared" si="148"/>
        <v>1.1085481682496607</v>
      </c>
      <c r="DG33" s="13">
        <f>'A3'!I32</f>
        <v>81.7</v>
      </c>
      <c r="DH33" s="10">
        <f t="shared" ref="DH33:DH38" si="212">(CZ33*DC33+DE33+DD33)*DF33</f>
        <v>29857.312290294678</v>
      </c>
      <c r="DI33" s="17">
        <f t="shared" si="181"/>
        <v>0.54017718902193168</v>
      </c>
      <c r="DJ33" s="17">
        <f t="shared" ref="DJ33:DJ38" si="213">LN(DH33)</f>
        <v>10.304185056670091</v>
      </c>
      <c r="DK33" s="17">
        <f t="shared" si="182"/>
        <v>0.64443263795155981</v>
      </c>
      <c r="DL33" s="10">
        <f>'A2'!J32/'A1'!J32*1000</f>
        <v>19347.957416988913</v>
      </c>
      <c r="DM33" s="13">
        <f>'A1-1'!J53</f>
        <v>2.2000000000000002</v>
      </c>
      <c r="DN33" s="13">
        <f t="shared" si="183"/>
        <v>1.4832396974191326</v>
      </c>
      <c r="DO33" s="17">
        <f t="shared" si="184"/>
        <v>0.89280538152240241</v>
      </c>
      <c r="DP33" s="18">
        <f>'A5'!J32</f>
        <v>1766.9954802423608</v>
      </c>
      <c r="DQ33" s="10">
        <f>'A4'!J32/'A1'!J32*1000</f>
        <v>11797.103396080758</v>
      </c>
      <c r="DR33" s="13">
        <f t="shared" si="149"/>
        <v>1.0963364993215738</v>
      </c>
      <c r="DS33" s="13">
        <f>'A3'!J32</f>
        <v>80.8</v>
      </c>
      <c r="DT33" s="10">
        <f t="shared" ref="DT33:DT38" si="214">(DL33*DO33+DQ33+DP33)*DR33</f>
        <v>33808.890066186017</v>
      </c>
      <c r="DU33" s="17">
        <f t="shared" si="185"/>
        <v>0.65617299066327539</v>
      </c>
      <c r="DV33" s="17">
        <f t="shared" ref="DV33:DV38" si="215">LN(DT33)</f>
        <v>10.428479066597136</v>
      </c>
      <c r="DW33" s="17">
        <f t="shared" si="186"/>
        <v>0.73911585478334407</v>
      </c>
      <c r="DX33" s="10">
        <f>'A2'!K32/'A1'!K32*1000</f>
        <v>21151.684903825055</v>
      </c>
      <c r="DY33" s="13">
        <f>'A1-1'!K53</f>
        <v>2.1</v>
      </c>
      <c r="DZ33" s="13">
        <f t="shared" si="187"/>
        <v>1.4491376746189439</v>
      </c>
      <c r="EA33" s="17">
        <f t="shared" si="188"/>
        <v>0.87227837598864699</v>
      </c>
      <c r="EB33" s="18">
        <f>'A5'!K32</f>
        <v>1358.2554042523855</v>
      </c>
      <c r="EC33" s="10">
        <f>'A4'!K32/'A1'!K32*1000</f>
        <v>12496.257869122912</v>
      </c>
      <c r="ED33" s="13">
        <f t="shared" si="150"/>
        <v>1.0990502035278154</v>
      </c>
      <c r="EE33" s="13">
        <f>'A3'!K32</f>
        <v>81</v>
      </c>
      <c r="EF33" s="10">
        <f t="shared" ref="EF33:EF38" si="216">(DX33*EA33+EC33+EB33)*ED33</f>
        <v>35504.454831578005</v>
      </c>
      <c r="EG33" s="17">
        <f t="shared" si="23"/>
        <v>0.70594510837190305</v>
      </c>
      <c r="EH33" s="17">
        <f t="shared" ref="EH33:EH38" si="217">LN(EF33)</f>
        <v>10.477413455803985</v>
      </c>
      <c r="EI33" s="17">
        <f t="shared" si="24"/>
        <v>0.77639251346160643</v>
      </c>
      <c r="EJ33" s="10">
        <f>'A2'!L32/'A1'!L32*1000</f>
        <v>17428.060254498072</v>
      </c>
      <c r="EK33" s="16">
        <f>'A1-1'!L53</f>
        <v>2.7</v>
      </c>
      <c r="EL33" s="16">
        <f t="shared" si="189"/>
        <v>1.6431676725154984</v>
      </c>
      <c r="EM33" s="17">
        <f t="shared" si="190"/>
        <v>0.98907071009368064</v>
      </c>
      <c r="EN33" s="18">
        <f>'A5'!L32</f>
        <v>24.913971483270267</v>
      </c>
      <c r="EO33" s="10">
        <f>'A4'!L32/'A1'!L32*1000</f>
        <v>6570.9644479799526</v>
      </c>
      <c r="EP33" s="16">
        <f t="shared" si="151"/>
        <v>1.1112618724559022</v>
      </c>
      <c r="EQ33" s="16">
        <f>'A3'!L32</f>
        <v>81.900000000000006</v>
      </c>
      <c r="ER33" s="10">
        <f t="shared" si="133"/>
        <v>26485.217999207372</v>
      </c>
      <c r="ES33" s="17">
        <f t="shared" si="191"/>
        <v>0.4411917197515865</v>
      </c>
      <c r="ET33" s="17">
        <f t="shared" si="134"/>
        <v>10.184342044989018</v>
      </c>
      <c r="EU33" s="17">
        <f t="shared" si="192"/>
        <v>0.55314004977749254</v>
      </c>
      <c r="EV33" s="10">
        <f>'A2'!M32/'A1'!M32*1000</f>
        <v>17636.860540203925</v>
      </c>
      <c r="EW33" s="16">
        <f>'A1-1'!M53</f>
        <v>2</v>
      </c>
      <c r="EX33" s="16">
        <f t="shared" si="193"/>
        <v>1.4142135623730951</v>
      </c>
      <c r="EY33" s="17">
        <f t="shared" si="194"/>
        <v>0.85125653075874874</v>
      </c>
      <c r="EZ33" s="18">
        <f>'A5'!M32</f>
        <v>-129.42247782504757</v>
      </c>
      <c r="FA33" s="10">
        <f>'A4'!M32/'A1'!M32*1000</f>
        <v>10467.088993894848</v>
      </c>
      <c r="FB33" s="16">
        <f t="shared" si="152"/>
        <v>1.1058344640434192</v>
      </c>
      <c r="FC33" s="16">
        <f>'A3'!M32</f>
        <v>81.5</v>
      </c>
      <c r="FD33" s="10">
        <f t="shared" ref="FD33:FD38" si="218">(EV33*EY33+FA33+EZ33)*FB33</f>
        <v>28034.185583303566</v>
      </c>
      <c r="FE33" s="17">
        <f t="shared" si="27"/>
        <v>0.48666057974211663</v>
      </c>
      <c r="FF33" s="17">
        <f t="shared" ref="FF33:FF38" si="219">LN(FD33)</f>
        <v>10.241179958137725</v>
      </c>
      <c r="FG33" s="17">
        <f t="shared" si="28"/>
        <v>0.59643736119325486</v>
      </c>
      <c r="FH33" s="10">
        <f>'A2'!N32/'A1'!N32*1000</f>
        <v>21517.286319174291</v>
      </c>
      <c r="FI33" s="16">
        <f>'A1-1'!N53</f>
        <v>2.4</v>
      </c>
      <c r="FJ33" s="16">
        <f t="shared" si="195"/>
        <v>1.5491933384829668</v>
      </c>
      <c r="FK33" s="17">
        <f t="shared" si="196"/>
        <v>0.9325048082403139</v>
      </c>
      <c r="FL33" s="18">
        <f>'A5'!N32</f>
        <v>147.02562167757009</v>
      </c>
      <c r="FM33" s="10">
        <f>'A4'!N32/'A1'!N32*1000</f>
        <v>7958.8004370910367</v>
      </c>
      <c r="FN33" s="16">
        <f t="shared" si="153"/>
        <v>1.0909090909090911</v>
      </c>
      <c r="FO33" s="16">
        <f>'A3'!N32</f>
        <v>80.400000000000006</v>
      </c>
      <c r="FP33" s="10">
        <f t="shared" ref="FP33:FP38" si="220">(FH33*FK33+FM33+FL33)*FN33</f>
        <v>30731.7807400169</v>
      </c>
      <c r="FQ33" s="17">
        <f t="shared" si="31"/>
        <v>0.56584659870796816</v>
      </c>
      <c r="FR33" s="17">
        <f t="shared" ref="FR33:FR38" si="221">LN(FP33)</f>
        <v>10.333052601379778</v>
      </c>
      <c r="FS33" s="17">
        <f t="shared" si="33"/>
        <v>0.66642301380919633</v>
      </c>
      <c r="FT33" s="10">
        <f>'A2'!O32/'A1'!O32*1000</f>
        <v>31738.815046378168</v>
      </c>
      <c r="FU33" s="16">
        <v>2.57</v>
      </c>
      <c r="FV33" s="16">
        <f t="shared" si="197"/>
        <v>1.6031219541881396</v>
      </c>
      <c r="FW33" s="17">
        <f t="shared" si="198"/>
        <v>0.96496602027732303</v>
      </c>
      <c r="FX33" s="18">
        <f>'A5'!O32</f>
        <v>-186.95247262337205</v>
      </c>
      <c r="FY33" s="10">
        <f>'A4'!O32/'A1'!O32*1000</f>
        <v>8212.3691412011867</v>
      </c>
      <c r="FZ33" s="16">
        <f t="shared" si="154"/>
        <v>1.0651289009497964</v>
      </c>
      <c r="GA33" s="16">
        <f>'A3'!O32</f>
        <v>78.5</v>
      </c>
      <c r="GB33" s="10">
        <f t="shared" ref="GB33:GB38" si="222">(FT33*FW33+FY33+FX33)*FZ33</f>
        <v>41169.676185992546</v>
      </c>
      <c r="GC33" s="17">
        <f t="shared" si="35"/>
        <v>0.87224371863593753</v>
      </c>
      <c r="GD33" s="17">
        <f t="shared" ref="GD33:GD38" si="223">LN(GB33)</f>
        <v>10.625457249442578</v>
      </c>
      <c r="GE33" s="17">
        <f t="shared" si="36"/>
        <v>0.88916755887135956</v>
      </c>
    </row>
    <row r="34" spans="1:187">
      <c r="A34" s="6">
        <v>2010</v>
      </c>
      <c r="B34" s="10">
        <v>30081.662167089566</v>
      </c>
      <c r="C34" s="10">
        <v>26384.730792053022</v>
      </c>
      <c r="D34" s="10">
        <f t="shared" si="100"/>
        <v>24466.280164229171</v>
      </c>
      <c r="E34" s="13">
        <v>2.3926750000000001</v>
      </c>
      <c r="F34" s="13">
        <v>2.385832736967656</v>
      </c>
      <c r="G34" s="13">
        <f t="shared" si="101"/>
        <v>2.4568959137094226</v>
      </c>
      <c r="H34" s="13">
        <f t="shared" si="102"/>
        <v>1.5674488552132801</v>
      </c>
      <c r="I34" s="14">
        <f t="shared" si="112"/>
        <v>0.94349333801581536</v>
      </c>
      <c r="J34" s="15">
        <f t="shared" si="103"/>
        <v>-375.66765807329944</v>
      </c>
      <c r="K34" s="10">
        <v>12052.984040517043</v>
      </c>
      <c r="L34" s="10">
        <v>11080.695342307519</v>
      </c>
      <c r="M34" s="10">
        <f t="shared" si="104"/>
        <v>9348.8723700887003</v>
      </c>
      <c r="N34" s="13">
        <f t="shared" si="105"/>
        <v>1.1072566448536048</v>
      </c>
      <c r="O34" s="13">
        <v>81.604814725710668</v>
      </c>
      <c r="P34" s="10">
        <f t="shared" si="106"/>
        <v>35495.300855847257</v>
      </c>
      <c r="Q34" s="14">
        <f t="shared" si="107"/>
        <v>0.70567639981716523</v>
      </c>
      <c r="R34" s="14">
        <f t="shared" si="37"/>
        <v>10.477155596443968</v>
      </c>
      <c r="S34" s="14">
        <f t="shared" si="38"/>
        <v>0.77619608441638577</v>
      </c>
      <c r="T34" s="10">
        <f>'A2'!B33/'A1'!B33*1000</f>
        <v>22927.986638713872</v>
      </c>
      <c r="U34" s="13">
        <f>'A1-1'!B54</f>
        <v>2.556756</v>
      </c>
      <c r="V34" s="13">
        <f t="shared" si="155"/>
        <v>1.5989859286435262</v>
      </c>
      <c r="W34" s="14">
        <f t="shared" si="156"/>
        <v>0.96247642545945888</v>
      </c>
      <c r="X34" s="15">
        <f>'A5'!B33</f>
        <v>-457.51629620371784</v>
      </c>
      <c r="Y34" s="10">
        <f>'A4'!B33/'A1'!B33*1000</f>
        <v>7583.4955704839831</v>
      </c>
      <c r="Z34" s="13">
        <f t="shared" si="141"/>
        <v>1.1099050203527814</v>
      </c>
      <c r="AA34" s="13">
        <f>'A3'!B33</f>
        <v>81.8</v>
      </c>
      <c r="AB34" s="10">
        <f t="shared" si="199"/>
        <v>32402.151945705169</v>
      </c>
      <c r="AC34" s="14">
        <f t="shared" si="157"/>
        <v>0.61487917709337636</v>
      </c>
      <c r="AD34" s="14">
        <f>LN(AB34)</f>
        <v>10.385980117652158</v>
      </c>
      <c r="AE34" s="14">
        <f t="shared" si="158"/>
        <v>0.7067415094674101</v>
      </c>
      <c r="AF34" s="10">
        <f>'A2'!C33/'A1'!C33*1000</f>
        <v>19011.464753742221</v>
      </c>
      <c r="AG34" s="13">
        <f>'A1-1'!C54</f>
        <v>2.2999999999999998</v>
      </c>
      <c r="AH34" s="13">
        <f t="shared" si="159"/>
        <v>1.51657508881031</v>
      </c>
      <c r="AI34" s="14">
        <f t="shared" si="160"/>
        <v>0.91287092917527679</v>
      </c>
      <c r="AJ34" s="15">
        <f>'A5'!C33</f>
        <v>2334.7889120929062</v>
      </c>
      <c r="AK34" s="10">
        <f>'A4'!C33/'A1'!C33*1000</f>
        <v>9226.2227373522819</v>
      </c>
      <c r="AL34" s="13">
        <f t="shared" si="142"/>
        <v>1.08955223880597</v>
      </c>
      <c r="AM34" s="13">
        <f>'A3'!C33</f>
        <v>80.3</v>
      </c>
      <c r="AN34" s="10">
        <f t="shared" si="200"/>
        <v>31505.519933207634</v>
      </c>
      <c r="AO34" s="14">
        <f t="shared" si="161"/>
        <v>0.58855917152459236</v>
      </c>
      <c r="AP34" s="14">
        <f t="shared" si="201"/>
        <v>10.35791804543654</v>
      </c>
      <c r="AQ34" s="14">
        <f t="shared" si="162"/>
        <v>0.68536471689389711</v>
      </c>
      <c r="AR34" s="10">
        <f>'A2'!D33/'A1'!D33*1000</f>
        <v>21459.459654539089</v>
      </c>
      <c r="AS34" s="16">
        <f>'A1-1'!D54</f>
        <v>2.4498700000000002</v>
      </c>
      <c r="AT34" s="16">
        <f t="shared" si="163"/>
        <v>1.5652060567222452</v>
      </c>
      <c r="AU34" s="17">
        <f t="shared" si="164"/>
        <v>0.9421433319676018</v>
      </c>
      <c r="AV34" s="18">
        <f>'A5'!D33</f>
        <v>-375.66765807329944</v>
      </c>
      <c r="AW34" s="10">
        <f>'A4'!D33/'A1'!D33*1000</f>
        <v>8594.7186338948704</v>
      </c>
      <c r="AX34" s="16">
        <f t="shared" si="143"/>
        <v>1.1017639077340571</v>
      </c>
      <c r="AY34" s="16">
        <f>'A3'!D33</f>
        <v>81.2</v>
      </c>
      <c r="AZ34" s="10">
        <f t="shared" si="202"/>
        <v>31330.791711183661</v>
      </c>
      <c r="BA34" s="17">
        <f t="shared" si="10"/>
        <v>0.58343014678245231</v>
      </c>
      <c r="BB34" s="17">
        <f t="shared" si="203"/>
        <v>10.352356653693462</v>
      </c>
      <c r="BC34" s="17">
        <f t="shared" si="11"/>
        <v>0.68112822584653809</v>
      </c>
      <c r="BD34" s="10">
        <f>'A2'!E33/'A1'!E33*1000</f>
        <v>18008.036138289477</v>
      </c>
      <c r="BE34" s="13">
        <f>'A1-1'!E54</f>
        <v>2</v>
      </c>
      <c r="BF34" s="13">
        <f t="shared" si="165"/>
        <v>1.4142135623730951</v>
      </c>
      <c r="BG34" s="17">
        <f t="shared" si="166"/>
        <v>0.85125653075874874</v>
      </c>
      <c r="BH34" s="18">
        <f>'A5'!E33</f>
        <v>1047.9558737924374</v>
      </c>
      <c r="BI34" s="10">
        <f>'A4'!E33/'A1'!E33*1000</f>
        <v>11526.859840435436</v>
      </c>
      <c r="BJ34" s="13">
        <f t="shared" si="144"/>
        <v>1.0759837177747624</v>
      </c>
      <c r="BK34" s="13">
        <f>'A3'!E33</f>
        <v>79.3</v>
      </c>
      <c r="BL34" s="10">
        <f t="shared" si="204"/>
        <v>30024.5445697252</v>
      </c>
      <c r="BM34" s="17">
        <f t="shared" si="167"/>
        <v>0.54508617561235173</v>
      </c>
      <c r="BN34" s="17">
        <f t="shared" si="205"/>
        <v>10.309770478464291</v>
      </c>
      <c r="BO34" s="17">
        <f t="shared" si="168"/>
        <v>0.64868743432628106</v>
      </c>
      <c r="BP34" s="10">
        <f>'A2'!F33/'A1'!F33*1000</f>
        <v>18556.059920331554</v>
      </c>
      <c r="BQ34" s="16">
        <f>'A1-1'!F54</f>
        <v>2.1</v>
      </c>
      <c r="BR34" s="16">
        <f t="shared" si="169"/>
        <v>1.4491376746189439</v>
      </c>
      <c r="BS34" s="17">
        <f t="shared" si="170"/>
        <v>0.87227837598864699</v>
      </c>
      <c r="BT34" s="18">
        <f>'A5'!F33</f>
        <v>48.933505764829675</v>
      </c>
      <c r="BU34" s="10">
        <f>'A4'!F33/'A1'!F33*1000</f>
        <v>9158.0264995900852</v>
      </c>
      <c r="BV34" s="16">
        <f t="shared" si="145"/>
        <v>1.0881953867028493</v>
      </c>
      <c r="BW34" s="16">
        <f>'A3'!F33</f>
        <v>80.2</v>
      </c>
      <c r="BX34" s="10">
        <f t="shared" si="206"/>
        <v>27632.556137805448</v>
      </c>
      <c r="BY34" s="17">
        <f t="shared" si="171"/>
        <v>0.47487102829318573</v>
      </c>
      <c r="BZ34" s="17">
        <f t="shared" si="207"/>
        <v>10.226749926769239</v>
      </c>
      <c r="CA34" s="17">
        <f t="shared" si="172"/>
        <v>0.58544502302865864</v>
      </c>
      <c r="CB34" s="10">
        <f>'A2'!G33/'A1'!G33*1000</f>
        <v>19977.061093633074</v>
      </c>
      <c r="CC34" s="13">
        <f>'A1-1'!G54</f>
        <v>2.2000000000000002</v>
      </c>
      <c r="CD34" s="13">
        <f t="shared" si="173"/>
        <v>1.4832396974191326</v>
      </c>
      <c r="CE34" s="17">
        <f t="shared" si="174"/>
        <v>0.89280538152240241</v>
      </c>
      <c r="CF34" s="18">
        <f>'A5'!G33</f>
        <v>2161.133087226011</v>
      </c>
      <c r="CG34" s="10">
        <f>'A4'!G33/'A1'!G33*1000</f>
        <v>8838.6646312581579</v>
      </c>
      <c r="CH34" s="13">
        <f t="shared" si="146"/>
        <v>1.1099050203527814</v>
      </c>
      <c r="CI34" s="13">
        <f>'A3'!G33</f>
        <v>81.8</v>
      </c>
      <c r="CJ34" s="10">
        <f t="shared" si="208"/>
        <v>32004.583382039531</v>
      </c>
      <c r="CK34" s="17">
        <f t="shared" si="175"/>
        <v>0.60320882999021419</v>
      </c>
      <c r="CL34" s="17">
        <f t="shared" si="209"/>
        <v>10.373634402214064</v>
      </c>
      <c r="CM34" s="17">
        <f t="shared" si="176"/>
        <v>0.69733693677356345</v>
      </c>
      <c r="CN34" s="10">
        <f>'A2'!H33/'A1'!H33*1000</f>
        <v>21681.532793942108</v>
      </c>
      <c r="CO34" s="13">
        <f>'A1-1'!H54</f>
        <v>2</v>
      </c>
      <c r="CP34" s="13">
        <f t="shared" si="177"/>
        <v>1.4142135623730951</v>
      </c>
      <c r="CQ34" s="17">
        <f t="shared" si="178"/>
        <v>0.85125653075874874</v>
      </c>
      <c r="CR34" s="18">
        <f>'A5'!H33</f>
        <v>1941.8158615181376</v>
      </c>
      <c r="CS34" s="10">
        <f>'A4'!H33/'A1'!H33*1000</f>
        <v>7579.5068674615031</v>
      </c>
      <c r="CT34" s="13">
        <f t="shared" si="147"/>
        <v>1.0922659430122117</v>
      </c>
      <c r="CU34" s="13">
        <f>'A3'!H33</f>
        <v>80.5</v>
      </c>
      <c r="CV34" s="10">
        <f t="shared" si="210"/>
        <v>30559.273594205817</v>
      </c>
      <c r="CW34" s="17">
        <f t="shared" si="17"/>
        <v>0.56078277210450389</v>
      </c>
      <c r="CX34" s="17">
        <f t="shared" si="211"/>
        <v>10.327423473174841</v>
      </c>
      <c r="CY34" s="17">
        <f t="shared" si="18"/>
        <v>0.66213492328323442</v>
      </c>
      <c r="CZ34" s="10">
        <f>'A2'!I33/'A1'!I33*1000</f>
        <v>20302.707609203324</v>
      </c>
      <c r="DA34" s="13">
        <f>'A1-1'!I54</f>
        <v>2.4</v>
      </c>
      <c r="DB34" s="13">
        <f t="shared" si="179"/>
        <v>1.5491933384829668</v>
      </c>
      <c r="DC34" s="17">
        <f t="shared" si="180"/>
        <v>0.9325048082403139</v>
      </c>
      <c r="DD34" s="18">
        <f>'A5'!I33</f>
        <v>1237.7299292578491</v>
      </c>
      <c r="DE34" s="10">
        <f>'A4'!I33/'A1'!I33*1000</f>
        <v>6947.4965281145978</v>
      </c>
      <c r="DF34" s="13">
        <f t="shared" si="148"/>
        <v>1.1139755766621438</v>
      </c>
      <c r="DG34" s="13">
        <f>'A3'!I33</f>
        <v>82.1</v>
      </c>
      <c r="DH34" s="10">
        <f t="shared" si="212"/>
        <v>30208.342898222105</v>
      </c>
      <c r="DI34" s="17">
        <f t="shared" si="181"/>
        <v>0.55048144698582935</v>
      </c>
      <c r="DJ34" s="17">
        <f t="shared" si="213"/>
        <v>10.315873420119617</v>
      </c>
      <c r="DK34" s="17">
        <f t="shared" si="182"/>
        <v>0.65333646084334474</v>
      </c>
      <c r="DL34" s="10">
        <f>'A2'!J33/'A1'!J33*1000</f>
        <v>19256.835440710573</v>
      </c>
      <c r="DM34" s="13">
        <f>'A1-1'!J54</f>
        <v>2.2000000000000002</v>
      </c>
      <c r="DN34" s="13">
        <f t="shared" si="183"/>
        <v>1.4832396974191326</v>
      </c>
      <c r="DO34" s="17">
        <f t="shared" si="184"/>
        <v>0.89280538152240241</v>
      </c>
      <c r="DP34" s="18">
        <f>'A5'!J33</f>
        <v>1830.812565984731</v>
      </c>
      <c r="DQ34" s="10">
        <f>'A4'!J33/'A1'!J33*1000</f>
        <v>11856.664813778625</v>
      </c>
      <c r="DR34" s="13">
        <f t="shared" si="149"/>
        <v>1.0990502035278154</v>
      </c>
      <c r="DS34" s="13">
        <f>'A3'!J33</f>
        <v>81</v>
      </c>
      <c r="DT34" s="10">
        <f t="shared" si="214"/>
        <v>33938.762267001453</v>
      </c>
      <c r="DU34" s="17">
        <f t="shared" si="185"/>
        <v>0.65998529827782415</v>
      </c>
      <c r="DV34" s="17">
        <f t="shared" si="215"/>
        <v>10.432313069855745</v>
      </c>
      <c r="DW34" s="17">
        <f t="shared" si="186"/>
        <v>0.74203647631676872</v>
      </c>
      <c r="DX34" s="10">
        <f>'A2'!K33/'A1'!K33*1000</f>
        <v>21732.782181667539</v>
      </c>
      <c r="DY34" s="13">
        <f>'A1-1'!K54</f>
        <v>2.1</v>
      </c>
      <c r="DZ34" s="13">
        <f t="shared" si="187"/>
        <v>1.4491376746189439</v>
      </c>
      <c r="EA34" s="17">
        <f t="shared" si="188"/>
        <v>0.87227837598864699</v>
      </c>
      <c r="EB34" s="18">
        <f>'A5'!K33</f>
        <v>1428.8270629355775</v>
      </c>
      <c r="EC34" s="10">
        <f>'A4'!K33/'A1'!K33*1000</f>
        <v>12609.95501564959</v>
      </c>
      <c r="ED34" s="13">
        <f t="shared" si="150"/>
        <v>1.1017639077340571</v>
      </c>
      <c r="EE34" s="13">
        <f>'A3'!K33</f>
        <v>81.2</v>
      </c>
      <c r="EF34" s="10">
        <f t="shared" si="216"/>
        <v>36353.60140690476</v>
      </c>
      <c r="EG34" s="17">
        <f t="shared" si="23"/>
        <v>0.73087121214669482</v>
      </c>
      <c r="EH34" s="17">
        <f t="shared" si="217"/>
        <v>10.5010485538973</v>
      </c>
      <c r="EI34" s="17">
        <f t="shared" si="24"/>
        <v>0.79439697818941901</v>
      </c>
      <c r="EJ34" s="10">
        <f>'A2'!L33/'A1'!L33*1000</f>
        <v>17391.829055687303</v>
      </c>
      <c r="EK34" s="16">
        <f>'A1-1'!L54</f>
        <v>2.6</v>
      </c>
      <c r="EL34" s="16">
        <f t="shared" si="189"/>
        <v>1.61245154965971</v>
      </c>
      <c r="EM34" s="17">
        <f t="shared" si="190"/>
        <v>0.97058177682627378</v>
      </c>
      <c r="EN34" s="18">
        <f>'A5'!L33</f>
        <v>20.818222864691794</v>
      </c>
      <c r="EO34" s="10">
        <f>'A4'!L33/'A1'!L33*1000</f>
        <v>6642.3197503721194</v>
      </c>
      <c r="EP34" s="16">
        <f t="shared" si="151"/>
        <v>1.1180461329715061</v>
      </c>
      <c r="EQ34" s="16">
        <f>'A3'!L33</f>
        <v>82.4</v>
      </c>
      <c r="ER34" s="10">
        <f>(EJ34*EM34+EO34+EN34)*EP34</f>
        <v>26322.529421954463</v>
      </c>
      <c r="ES34" s="17">
        <f t="shared" si="191"/>
        <v>0.43641611036045302</v>
      </c>
      <c r="ET34" s="17">
        <f>LN(ER34)</f>
        <v>10.178180483479533</v>
      </c>
      <c r="EU34" s="17">
        <f t="shared" si="192"/>
        <v>0.54844636852312356</v>
      </c>
      <c r="EV34" s="10">
        <f>'A2'!M33/'A1'!M33*1000</f>
        <v>18192.350117305723</v>
      </c>
      <c r="EW34" s="16">
        <f>'A1-1'!M54</f>
        <v>2.1</v>
      </c>
      <c r="EX34" s="16">
        <f t="shared" si="193"/>
        <v>1.4491376746189439</v>
      </c>
      <c r="EY34" s="17">
        <f t="shared" si="194"/>
        <v>0.87227837598864699</v>
      </c>
      <c r="EZ34" s="18">
        <f>'A5'!M33</f>
        <v>-332.73896110217532</v>
      </c>
      <c r="FA34" s="10">
        <f>'A4'!M33/'A1'!M33*1000</f>
        <v>10514.605264741984</v>
      </c>
      <c r="FB34" s="16">
        <f t="shared" si="152"/>
        <v>1.1071913161465399</v>
      </c>
      <c r="FC34" s="16">
        <f>'A3'!M33</f>
        <v>81.599999999999994</v>
      </c>
      <c r="FD34" s="10">
        <f t="shared" si="218"/>
        <v>28843.064442624385</v>
      </c>
      <c r="FE34" s="17">
        <f t="shared" si="27"/>
        <v>0.51040465287920411</v>
      </c>
      <c r="FF34" s="17">
        <f t="shared" si="219"/>
        <v>10.269624842433114</v>
      </c>
      <c r="FG34" s="17">
        <f t="shared" si="28"/>
        <v>0.61810576781297999</v>
      </c>
      <c r="FH34" s="10">
        <f>'A2'!N33/'A1'!N33*1000</f>
        <v>21356.462129904488</v>
      </c>
      <c r="FI34" s="16">
        <f>'A1-1'!N54</f>
        <v>2.2999999999999998</v>
      </c>
      <c r="FJ34" s="16">
        <f t="shared" si="195"/>
        <v>1.51657508881031</v>
      </c>
      <c r="FK34" s="17">
        <f t="shared" si="196"/>
        <v>0.91287092917527679</v>
      </c>
      <c r="FL34" s="18">
        <f>'A5'!N33</f>
        <v>203.81876494737961</v>
      </c>
      <c r="FM34" s="10">
        <f>'A4'!N33/'A1'!N33*1000</f>
        <v>7912.0353000411678</v>
      </c>
      <c r="FN34" s="16">
        <f t="shared" si="153"/>
        <v>1.0936227951153323</v>
      </c>
      <c r="FO34" s="16">
        <f>'A3'!N33</f>
        <v>80.599999999999994</v>
      </c>
      <c r="FP34" s="10">
        <f t="shared" si="220"/>
        <v>30196.61774720396</v>
      </c>
      <c r="FQ34" s="17">
        <f t="shared" si="31"/>
        <v>0.55013726337896396</v>
      </c>
      <c r="FR34" s="17">
        <f t="shared" si="221"/>
        <v>10.315485201965341</v>
      </c>
      <c r="FS34" s="17">
        <f t="shared" si="33"/>
        <v>0.65304072862180862</v>
      </c>
      <c r="FT34" s="10">
        <f>'A2'!O33/'A1'!O33*1000</f>
        <v>32089.665621562319</v>
      </c>
      <c r="FU34" s="16">
        <v>2.59</v>
      </c>
      <c r="FV34" s="16">
        <f t="shared" si="197"/>
        <v>1.6093476939431082</v>
      </c>
      <c r="FW34" s="17">
        <f t="shared" si="198"/>
        <v>0.96871347523478246</v>
      </c>
      <c r="FX34" s="18">
        <f>'A5'!O33</f>
        <v>-86.462042382824038</v>
      </c>
      <c r="FY34" s="10">
        <f>'A4'!O33/'A1'!O33*1000</f>
        <v>8153.3300296010548</v>
      </c>
      <c r="FZ34" s="16">
        <f t="shared" si="154"/>
        <v>1.066485753052917</v>
      </c>
      <c r="GA34" s="16">
        <f>'A3'!O33</f>
        <v>78.599999999999994</v>
      </c>
      <c r="GB34" s="10">
        <f t="shared" si="222"/>
        <v>41755.646892285935</v>
      </c>
      <c r="GC34" s="17">
        <f t="shared" si="35"/>
        <v>0.88944447885620526</v>
      </c>
      <c r="GD34" s="17">
        <f t="shared" si="223"/>
        <v>10.639589976037934</v>
      </c>
      <c r="GE34" s="17">
        <f t="shared" si="36"/>
        <v>0.89993341973173313</v>
      </c>
    </row>
    <row r="35" spans="1:187">
      <c r="A35" s="6">
        <v>2011</v>
      </c>
      <c r="B35" s="10">
        <v>30874.16966585589</v>
      </c>
      <c r="C35" s="10">
        <v>26719.29878711042</v>
      </c>
      <c r="D35" s="10">
        <f t="shared" si="100"/>
        <v>25077.840814542658</v>
      </c>
      <c r="E35" s="13">
        <v>2.4018954372623575</v>
      </c>
      <c r="F35" s="13">
        <v>2.3791326636647039</v>
      </c>
      <c r="G35" s="13">
        <f t="shared" si="101"/>
        <v>2.4733095656053012</v>
      </c>
      <c r="H35" s="13">
        <f t="shared" si="102"/>
        <v>1.5726759251687237</v>
      </c>
      <c r="I35" s="14">
        <f t="shared" si="112"/>
        <v>0.94663966439444069</v>
      </c>
      <c r="J35" s="15">
        <f t="shared" si="103"/>
        <v>-345.88600078482943</v>
      </c>
      <c r="K35" s="10">
        <v>12336.019868509564</v>
      </c>
      <c r="L35" s="10">
        <v>11235.144271892254</v>
      </c>
      <c r="M35" s="10">
        <f t="shared" si="104"/>
        <v>9461.4580506624934</v>
      </c>
      <c r="N35" s="13">
        <f t="shared" si="105"/>
        <v>1.110042670234527</v>
      </c>
      <c r="O35" s="13">
        <v>81.810144796284646</v>
      </c>
      <c r="P35" s="10">
        <f t="shared" si="106"/>
        <v>36470.730398405562</v>
      </c>
      <c r="Q35" s="14">
        <f t="shared" si="107"/>
        <v>0.73430945176517559</v>
      </c>
      <c r="R35" s="14">
        <f t="shared" si="37"/>
        <v>10.504265310978258</v>
      </c>
      <c r="S35" s="14">
        <f t="shared" si="38"/>
        <v>0.79684740124979259</v>
      </c>
      <c r="T35" s="10">
        <f>'A2'!B34/'A1'!B34*1000</f>
        <v>23193.014434787168</v>
      </c>
      <c r="U35" s="13">
        <f>'A1-1'!B55</f>
        <v>2.556756</v>
      </c>
      <c r="V35" s="13">
        <f t="shared" si="155"/>
        <v>1.5989859286435262</v>
      </c>
      <c r="W35" s="14">
        <f t="shared" si="156"/>
        <v>0.96247642545945888</v>
      </c>
      <c r="X35" s="15">
        <f>'A5'!B34</f>
        <v>-584.5854655192984</v>
      </c>
      <c r="Y35" s="10">
        <f>'A4'!B34/'A1'!B34*1000</f>
        <v>7773.6767687299325</v>
      </c>
      <c r="Z35" s="13">
        <f>AA35/$GA$4</f>
        <v>1.1126187245590231</v>
      </c>
      <c r="AA35" s="13">
        <f>'A3'!B34</f>
        <v>82</v>
      </c>
      <c r="AB35" s="10">
        <f t="shared" si="199"/>
        <v>32835.404564814191</v>
      </c>
      <c r="AC35" s="14">
        <f t="shared" si="157"/>
        <v>0.6275970046845154</v>
      </c>
      <c r="AD35" s="14">
        <f>LN(AB35)</f>
        <v>10.399262619694721</v>
      </c>
      <c r="AE35" s="14">
        <f t="shared" si="158"/>
        <v>0.71685969635109614</v>
      </c>
      <c r="AF35" s="10">
        <f>'A2'!C34/'A1'!C34*1000</f>
        <v>18866.535961635182</v>
      </c>
      <c r="AG35" s="13">
        <f>'A1-1'!C55</f>
        <v>2.2999999999999998</v>
      </c>
      <c r="AH35" s="13">
        <f t="shared" si="159"/>
        <v>1.51657508881031</v>
      </c>
      <c r="AI35" s="14">
        <f t="shared" si="160"/>
        <v>0.91287092917527679</v>
      </c>
      <c r="AJ35" s="15">
        <f>'A5'!C34</f>
        <v>2414.5970810827962</v>
      </c>
      <c r="AK35" s="10">
        <f>'A4'!C34/'A1'!C34*1000</f>
        <v>9235.8359217144443</v>
      </c>
      <c r="AL35" s="13">
        <f>AM35/$GA$4</f>
        <v>1.0949796472184532</v>
      </c>
      <c r="AM35" s="13">
        <f>'A3'!C34</f>
        <v>80.7</v>
      </c>
      <c r="AN35" s="10">
        <f t="shared" si="200"/>
        <v>31615.506363156088</v>
      </c>
      <c r="AO35" s="14">
        <f t="shared" si="161"/>
        <v>0.59178774624463881</v>
      </c>
      <c r="AP35" s="14">
        <f t="shared" si="201"/>
        <v>10.361402986912168</v>
      </c>
      <c r="AQ35" s="14">
        <f t="shared" si="162"/>
        <v>0.68801943428194079</v>
      </c>
      <c r="AR35" s="10">
        <f>'A2'!D34/'A1'!D34*1000</f>
        <v>21703.007041526616</v>
      </c>
      <c r="AS35" s="16">
        <f>'A1-1'!D55</f>
        <v>2.4498700000000002</v>
      </c>
      <c r="AT35" s="16">
        <f t="shared" si="163"/>
        <v>1.5652060567222452</v>
      </c>
      <c r="AU35" s="17">
        <f t="shared" si="164"/>
        <v>0.9421433319676018</v>
      </c>
      <c r="AV35" s="18">
        <f>'A5'!D34</f>
        <v>-345.88600078482943</v>
      </c>
      <c r="AW35" s="10">
        <f>'A4'!D34/'A1'!D34*1000</f>
        <v>8617.1104906377568</v>
      </c>
      <c r="AX35" s="16">
        <f>AY35/$GA$4</f>
        <v>1.1058344640434192</v>
      </c>
      <c r="AY35" s="16">
        <f>'A3'!D34</f>
        <v>81.5</v>
      </c>
      <c r="AZ35" s="10">
        <f t="shared" si="202"/>
        <v>31757.982094984534</v>
      </c>
      <c r="BA35" s="17">
        <f t="shared" si="10"/>
        <v>0.59597002169641078</v>
      </c>
      <c r="BB35" s="17">
        <f t="shared" si="203"/>
        <v>10.365899377290447</v>
      </c>
      <c r="BC35" s="17">
        <f t="shared" si="11"/>
        <v>0.69144464121988414</v>
      </c>
      <c r="BD35" s="10">
        <f>'A2'!E34/'A1'!E34*1000</f>
        <v>17954.989861289279</v>
      </c>
      <c r="BE35" s="13">
        <f>'A1-1'!E55</f>
        <v>2</v>
      </c>
      <c r="BF35" s="13">
        <f t="shared" si="165"/>
        <v>1.4142135623730951</v>
      </c>
      <c r="BG35" s="17">
        <f t="shared" si="166"/>
        <v>0.85125653075874874</v>
      </c>
      <c r="BH35" s="18">
        <f>'A5'!E34</f>
        <v>910.07054576880046</v>
      </c>
      <c r="BI35" s="10">
        <f>'A4'!E34/'A1'!E34*1000</f>
        <v>11317.325836261205</v>
      </c>
      <c r="BJ35" s="13">
        <f>BK35/$GA$4</f>
        <v>1.0841248303934872</v>
      </c>
      <c r="BK35" s="13">
        <f>'A3'!E34</f>
        <v>79.900000000000006</v>
      </c>
      <c r="BL35" s="10">
        <f t="shared" si="204"/>
        <v>29826.115753278893</v>
      </c>
      <c r="BM35" s="17">
        <f t="shared" si="167"/>
        <v>0.53926143649855796</v>
      </c>
      <c r="BN35" s="17">
        <f t="shared" si="205"/>
        <v>10.30313965626735</v>
      </c>
      <c r="BO35" s="17">
        <f t="shared" si="168"/>
        <v>0.64363628523056449</v>
      </c>
      <c r="BP35" s="10">
        <f>'A2'!F34/'A1'!F34*1000</f>
        <v>19041.072658917728</v>
      </c>
      <c r="BQ35" s="16">
        <f>'A1-1'!F55</f>
        <v>2.1</v>
      </c>
      <c r="BR35" s="16">
        <f t="shared" si="169"/>
        <v>1.4491376746189439</v>
      </c>
      <c r="BS35" s="17">
        <f t="shared" si="170"/>
        <v>0.87227837598864699</v>
      </c>
      <c r="BT35" s="18">
        <f>'A5'!F34</f>
        <v>41.563721689576788</v>
      </c>
      <c r="BU35" s="10">
        <f>'A4'!F34/'A1'!F34*1000</f>
        <v>9105.7963421853747</v>
      </c>
      <c r="BV35" s="16">
        <f>BW35/$GA$4</f>
        <v>1.0936227951153323</v>
      </c>
      <c r="BW35" s="16">
        <f>'A3'!F34</f>
        <v>80.599999999999994</v>
      </c>
      <c r="BX35" s="10">
        <f t="shared" si="206"/>
        <v>28167.869275307046</v>
      </c>
      <c r="BY35" s="17">
        <f t="shared" si="171"/>
        <v>0.49058477101450526</v>
      </c>
      <c r="BZ35" s="17">
        <f t="shared" si="207"/>
        <v>10.245937219930447</v>
      </c>
      <c r="CA35" s="17">
        <f t="shared" si="172"/>
        <v>0.60006129166351874</v>
      </c>
      <c r="CB35" s="10">
        <f>'A2'!G34/'A1'!G34*1000</f>
        <v>19967.558378053578</v>
      </c>
      <c r="CC35" s="13">
        <f>'A1-1'!G55</f>
        <v>2.2000000000000002</v>
      </c>
      <c r="CD35" s="13">
        <f t="shared" si="173"/>
        <v>1.4832396974191326</v>
      </c>
      <c r="CE35" s="17">
        <f t="shared" si="174"/>
        <v>0.89280538152240241</v>
      </c>
      <c r="CF35" s="18">
        <f>'A5'!G34</f>
        <v>2101.7848487539381</v>
      </c>
      <c r="CG35" s="10">
        <f>'A4'!G34/'A1'!G34*1000</f>
        <v>8887.0027828733819</v>
      </c>
      <c r="CH35" s="13">
        <f>CI35/$GA$4</f>
        <v>1.1153324287652646</v>
      </c>
      <c r="CI35" s="13">
        <f>'A3'!G34</f>
        <v>82.2</v>
      </c>
      <c r="CJ35" s="10">
        <f t="shared" si="208"/>
        <v>32139.342540700392</v>
      </c>
      <c r="CK35" s="17">
        <f t="shared" si="175"/>
        <v>0.60716459083408458</v>
      </c>
      <c r="CL35" s="17">
        <f t="shared" si="209"/>
        <v>10.377836182974633</v>
      </c>
      <c r="CM35" s="17">
        <f t="shared" si="176"/>
        <v>0.70053771949081678</v>
      </c>
      <c r="CN35" s="10">
        <f>'A2'!H34/'A1'!H34*1000</f>
        <v>22169.747588687758</v>
      </c>
      <c r="CO35" s="13">
        <f>'A1-1'!H55</f>
        <v>2</v>
      </c>
      <c r="CP35" s="13">
        <f t="shared" si="177"/>
        <v>1.4142135623730951</v>
      </c>
      <c r="CQ35" s="17">
        <f t="shared" si="178"/>
        <v>0.85125653075874874</v>
      </c>
      <c r="CR35" s="18">
        <f>'A5'!H34</f>
        <v>1786.9190410429321</v>
      </c>
      <c r="CS35" s="10">
        <f>'A4'!H34/'A1'!H34*1000</f>
        <v>7720.3501435420185</v>
      </c>
      <c r="CT35" s="13">
        <f>CU35/$GA$4</f>
        <v>1.0963364993215738</v>
      </c>
      <c r="CU35" s="13">
        <f>'A3'!H34</f>
        <v>80.8</v>
      </c>
      <c r="CV35" s="10">
        <f t="shared" si="210"/>
        <v>31113.384771534013</v>
      </c>
      <c r="CW35" s="17">
        <f t="shared" si="17"/>
        <v>0.5770483181364594</v>
      </c>
      <c r="CX35" s="17">
        <f t="shared" si="211"/>
        <v>10.345393384086977</v>
      </c>
      <c r="CY35" s="17">
        <f t="shared" si="18"/>
        <v>0.67582382890580051</v>
      </c>
      <c r="CZ35" s="10">
        <f>'A2'!I34/'A1'!I34*1000</f>
        <v>20256.892979601966</v>
      </c>
      <c r="DA35" s="13">
        <f>'A1-1'!I55</f>
        <v>2.4</v>
      </c>
      <c r="DB35" s="13">
        <f t="shared" si="179"/>
        <v>1.5491933384829668</v>
      </c>
      <c r="DC35" s="17">
        <f t="shared" si="180"/>
        <v>0.9325048082403139</v>
      </c>
      <c r="DD35" s="18">
        <f>'A5'!I34</f>
        <v>1245.8533452949578</v>
      </c>
      <c r="DE35" s="10">
        <f>'A4'!I34/'A1'!I34*1000</f>
        <v>6805.1467299859414</v>
      </c>
      <c r="DF35" s="13">
        <f>DG35/$GA$4</f>
        <v>1.1166892808683853</v>
      </c>
      <c r="DG35" s="13">
        <f>'A3'!I34</f>
        <v>82.3</v>
      </c>
      <c r="DH35" s="10">
        <f t="shared" si="212"/>
        <v>30084.3352742565</v>
      </c>
      <c r="DI35" s="17">
        <f t="shared" si="181"/>
        <v>0.54684128992267145</v>
      </c>
      <c r="DJ35" s="17">
        <f t="shared" si="213"/>
        <v>10.311759892487853</v>
      </c>
      <c r="DK35" s="17">
        <f t="shared" si="182"/>
        <v>0.65020290654792467</v>
      </c>
      <c r="DL35" s="10">
        <f>'A2'!J34/'A1'!J34*1000</f>
        <v>19199.378651425392</v>
      </c>
      <c r="DM35" s="13">
        <f>'A1-1'!J55</f>
        <v>2.2000000000000002</v>
      </c>
      <c r="DN35" s="13">
        <f t="shared" si="183"/>
        <v>1.4832396974191326</v>
      </c>
      <c r="DO35" s="17">
        <f t="shared" si="184"/>
        <v>0.89280538152240241</v>
      </c>
      <c r="DP35" s="18">
        <f>'A5'!J34</f>
        <v>1817.7379929432561</v>
      </c>
      <c r="DQ35" s="10">
        <f>'A4'!J34/'A1'!J34*1000</f>
        <v>11772.274874442466</v>
      </c>
      <c r="DR35" s="13">
        <f>DS35/$GA$4</f>
        <v>1.1031207598371777</v>
      </c>
      <c r="DS35" s="13">
        <f>'A3'!J34</f>
        <v>81.3</v>
      </c>
      <c r="DT35" s="10">
        <f t="shared" si="214"/>
        <v>33900.358667913366</v>
      </c>
      <c r="DU35" s="17">
        <f t="shared" si="185"/>
        <v>0.65885798748836844</v>
      </c>
      <c r="DV35" s="17">
        <f t="shared" si="215"/>
        <v>10.431180873487008</v>
      </c>
      <c r="DW35" s="17">
        <f t="shared" si="186"/>
        <v>0.74117400519414456</v>
      </c>
      <c r="DX35" s="10">
        <f>'A2'!K34/'A1'!K34*1000</f>
        <v>21945.876208852922</v>
      </c>
      <c r="DY35" s="13">
        <f>'A1-1'!K55</f>
        <v>2.1</v>
      </c>
      <c r="DZ35" s="13">
        <f t="shared" si="187"/>
        <v>1.4491376746189439</v>
      </c>
      <c r="EA35" s="17">
        <f t="shared" si="188"/>
        <v>0.87227837598864699</v>
      </c>
      <c r="EB35" s="18">
        <f>'A5'!K34</f>
        <v>1403.395743931598</v>
      </c>
      <c r="EC35" s="10">
        <f>'A4'!K34/'A1'!K34*1000</f>
        <v>12571.48279113671</v>
      </c>
      <c r="ED35" s="13">
        <f>EE35/$GA$4</f>
        <v>1.1044776119402986</v>
      </c>
      <c r="EE35" s="13">
        <f>'A3'!K34</f>
        <v>81.400000000000006</v>
      </c>
      <c r="EF35" s="10">
        <f t="shared" si="216"/>
        <v>36577.859593565787</v>
      </c>
      <c r="EG35" s="17">
        <f t="shared" si="23"/>
        <v>0.73745415435653461</v>
      </c>
      <c r="EH35" s="17">
        <f t="shared" si="217"/>
        <v>10.507198407208458</v>
      </c>
      <c r="EI35" s="17">
        <f t="shared" si="24"/>
        <v>0.79908174051131831</v>
      </c>
      <c r="EJ35" s="10">
        <f>'A2'!L34/'A1'!L34*1000</f>
        <v>16917.679842825131</v>
      </c>
      <c r="EK35" s="16">
        <f>'A1-1'!L55</f>
        <v>2.6</v>
      </c>
      <c r="EL35" s="16">
        <f t="shared" si="189"/>
        <v>1.61245154965971</v>
      </c>
      <c r="EM35" s="17">
        <f t="shared" si="190"/>
        <v>0.97058177682627378</v>
      </c>
      <c r="EN35" s="18">
        <f>'A5'!L34</f>
        <v>-97.553880083867298</v>
      </c>
      <c r="EO35" s="10">
        <f>'A4'!L34/'A1'!L34*1000</f>
        <v>6598.4296392225169</v>
      </c>
      <c r="EP35" s="16">
        <f>EQ35/$GA$4</f>
        <v>1.1207598371777474</v>
      </c>
      <c r="EQ35" s="16">
        <f>'A3'!L34</f>
        <v>82.6</v>
      </c>
      <c r="ER35" s="10">
        <f>(EJ35*EM35+EO35+EN35)*EP35</f>
        <v>25688.787750546308</v>
      </c>
      <c r="ES35" s="17">
        <f t="shared" si="191"/>
        <v>0.4178130668731127</v>
      </c>
      <c r="ET35" s="17">
        <f>LN(ER35)</f>
        <v>10.153809901390183</v>
      </c>
      <c r="EU35" s="17">
        <f t="shared" si="192"/>
        <v>0.52988163551919887</v>
      </c>
      <c r="EV35" s="10">
        <f>'A2'!M34/'A1'!M34*1000</f>
        <v>18398.99722126338</v>
      </c>
      <c r="EW35" s="16">
        <f>'A1-1'!M55</f>
        <v>2.1</v>
      </c>
      <c r="EX35" s="16">
        <f t="shared" si="193"/>
        <v>1.4491376746189439</v>
      </c>
      <c r="EY35" s="17">
        <f t="shared" si="194"/>
        <v>0.87227837598864699</v>
      </c>
      <c r="EZ35" s="18">
        <f>'A5'!M34</f>
        <v>-450.27647450983642</v>
      </c>
      <c r="FA35" s="10">
        <f>'A4'!M34/'A1'!M34*1000</f>
        <v>10521.718929540899</v>
      </c>
      <c r="FB35" s="16">
        <f>FC35/$GA$4</f>
        <v>1.1112618724559022</v>
      </c>
      <c r="FC35" s="16">
        <f>'A3'!M34</f>
        <v>81.900000000000006</v>
      </c>
      <c r="FD35" s="10">
        <f t="shared" si="218"/>
        <v>29026.704483528796</v>
      </c>
      <c r="FE35" s="17">
        <f t="shared" si="27"/>
        <v>0.51579527783112022</v>
      </c>
      <c r="FF35" s="17">
        <f t="shared" si="219"/>
        <v>10.275971529511247</v>
      </c>
      <c r="FG35" s="17">
        <f t="shared" si="28"/>
        <v>0.62294047182755907</v>
      </c>
      <c r="FH35" s="10">
        <f>'A2'!N34/'A1'!N34*1000</f>
        <v>21159.39091791799</v>
      </c>
      <c r="FI35" s="16">
        <f>'A1-1'!N55</f>
        <v>2.2999999999999998</v>
      </c>
      <c r="FJ35" s="16">
        <f t="shared" si="195"/>
        <v>1.51657508881031</v>
      </c>
      <c r="FK35" s="17">
        <f t="shared" si="196"/>
        <v>0.91287092917527679</v>
      </c>
      <c r="FL35" s="18">
        <f>'A5'!N34</f>
        <v>428.12695109122711</v>
      </c>
      <c r="FM35" s="10">
        <f>'A4'!N34/'A1'!N34*1000</f>
        <v>7852.286912091382</v>
      </c>
      <c r="FN35" s="16">
        <f>FO35/$GA$4</f>
        <v>1.0990502035278154</v>
      </c>
      <c r="FO35" s="16">
        <f>'A3'!N34</f>
        <v>81</v>
      </c>
      <c r="FP35" s="10">
        <f t="shared" si="220"/>
        <v>30329.61660254587</v>
      </c>
      <c r="FQ35" s="17">
        <f t="shared" si="31"/>
        <v>0.55404135175016811</v>
      </c>
      <c r="FR35" s="17">
        <f t="shared" si="221"/>
        <v>10.319879959737115</v>
      </c>
      <c r="FS35" s="17">
        <f t="shared" si="33"/>
        <v>0.65638851507806883</v>
      </c>
      <c r="FT35" s="10">
        <f>'A2'!O34/'A1'!O34*1000</f>
        <v>32595.529151653274</v>
      </c>
      <c r="FU35" s="16">
        <v>2.56</v>
      </c>
      <c r="FV35" s="16">
        <f t="shared" si="197"/>
        <v>1.6</v>
      </c>
      <c r="FW35" s="17">
        <f t="shared" si="198"/>
        <v>0.9630868246861537</v>
      </c>
      <c r="FX35" s="18">
        <f>'A5'!O34</f>
        <v>45.184135113106201</v>
      </c>
      <c r="FY35" s="10">
        <f>'A4'!O34/'A1'!O34*1000</f>
        <v>7876.5148132179484</v>
      </c>
      <c r="FZ35" s="16">
        <f>GA35/$GA$4</f>
        <v>1.0678426051560379</v>
      </c>
      <c r="GA35" s="16">
        <f>'A3'!O34</f>
        <v>78.7</v>
      </c>
      <c r="GB35" s="10">
        <f t="shared" si="222"/>
        <v>41981.189399370291</v>
      </c>
      <c r="GC35" s="17">
        <f t="shared" si="35"/>
        <v>0.89606512139374128</v>
      </c>
      <c r="GD35" s="17">
        <f t="shared" si="223"/>
        <v>10.64497692549757</v>
      </c>
      <c r="GE35" s="17">
        <f t="shared" si="36"/>
        <v>0.90403702620519022</v>
      </c>
    </row>
    <row r="36" spans="1:187">
      <c r="A36" s="6">
        <v>2012</v>
      </c>
      <c r="B36" s="10">
        <v>31401.946020009505</v>
      </c>
      <c r="C36" s="10">
        <v>26937.445764893553</v>
      </c>
      <c r="D36" s="10">
        <f t="shared" si="100"/>
        <v>25491.689427427751</v>
      </c>
      <c r="E36" s="13">
        <v>2.4425577889447236</v>
      </c>
      <c r="F36" s="13">
        <v>2.3795861407833474</v>
      </c>
      <c r="G36" s="13">
        <f t="shared" si="101"/>
        <v>2.5147015894251785</v>
      </c>
      <c r="H36" s="13">
        <f t="shared" si="102"/>
        <v>1.5857810660444835</v>
      </c>
      <c r="I36" s="14">
        <f t="shared" si="112"/>
        <v>0.95452803221512839</v>
      </c>
      <c r="J36" s="15">
        <f t="shared" si="103"/>
        <v>-456.17933865680061</v>
      </c>
      <c r="K36" s="10">
        <v>11883.178824136314</v>
      </c>
      <c r="L36" s="10">
        <v>10925.650451985497</v>
      </c>
      <c r="M36" s="10">
        <f t="shared" si="104"/>
        <v>9330.3665009776487</v>
      </c>
      <c r="N36" s="13">
        <f t="shared" si="105"/>
        <v>1.1128357056771718</v>
      </c>
      <c r="O36" s="13">
        <v>82.015991508407566</v>
      </c>
      <c r="P36" s="10">
        <f t="shared" si="106"/>
        <v>36953.622915813845</v>
      </c>
      <c r="Q36" s="14">
        <f t="shared" si="107"/>
        <v>0.74848442384977432</v>
      </c>
      <c r="R36" s="14">
        <f>LN(P36)</f>
        <v>10.517418970712303</v>
      </c>
      <c r="S36" s="14">
        <f>(R36-$X$65)/$X$66</f>
        <v>0.80686744016768597</v>
      </c>
      <c r="T36" s="10">
        <f>'A2'!B35/'A1'!B35*1000</f>
        <v>23154.731573163157</v>
      </c>
      <c r="U36" s="13">
        <f>'A1-1'!B56</f>
        <v>2.556756</v>
      </c>
      <c r="V36" s="13">
        <f>POWER(U36,1/2)</f>
        <v>1.5989859286435262</v>
      </c>
      <c r="W36" s="14">
        <f t="shared" si="156"/>
        <v>0.96247642545945888</v>
      </c>
      <c r="X36" s="15">
        <f>'A5'!B35</f>
        <v>-332.428805337097</v>
      </c>
      <c r="Y36" s="10">
        <f>'A4'!B35/'A1'!B35*1000</f>
        <v>7689.743652545124</v>
      </c>
      <c r="Z36" s="13">
        <f>AA36/$GA$4</f>
        <v>1.1139755766621438</v>
      </c>
      <c r="AA36" s="13">
        <f>'A3'!B35</f>
        <v>82.1</v>
      </c>
      <c r="AB36" s="10">
        <f t="shared" si="199"/>
        <v>33021.798724537453</v>
      </c>
      <c r="AC36" s="14">
        <f>(AB36-$U$65)/$U$66</f>
        <v>0.63306847486796325</v>
      </c>
      <c r="AD36" s="14">
        <f>LN(AB36)</f>
        <v>10.404923189780224</v>
      </c>
      <c r="AE36" s="14">
        <f>(AD36-$X$65)/$X$66</f>
        <v>0.72117173829995418</v>
      </c>
      <c r="AF36" s="10">
        <f>'A2'!C35/'A1'!C35*1000</f>
        <v>18821.226878110108</v>
      </c>
      <c r="AG36" s="13">
        <f>'A1-1'!C56</f>
        <v>2.2999999999999998</v>
      </c>
      <c r="AH36" s="13">
        <f t="shared" si="159"/>
        <v>1.51657508881031</v>
      </c>
      <c r="AI36" s="14">
        <f>AH36/$FV$4</f>
        <v>0.91287092917527679</v>
      </c>
      <c r="AJ36" s="15">
        <f>'A5'!C35</f>
        <v>2344.8320512418295</v>
      </c>
      <c r="AK36" s="10">
        <f>'A4'!C35/'A1'!C35*1000</f>
        <v>9309.6345180186599</v>
      </c>
      <c r="AL36" s="13">
        <f>AM36/$GA$4</f>
        <v>1.0922659430122117</v>
      </c>
      <c r="AM36" s="13">
        <f>'A3'!C35</f>
        <v>80.5</v>
      </c>
      <c r="AN36" s="10">
        <f t="shared" si="200"/>
        <v>31496.381326116887</v>
      </c>
      <c r="AO36" s="14">
        <f t="shared" si="161"/>
        <v>0.58829091410553203</v>
      </c>
      <c r="AP36" s="14">
        <f t="shared" si="201"/>
        <v>10.357627939678709</v>
      </c>
      <c r="AQ36" s="14">
        <f>(AP36-$X$65)/$X$66</f>
        <v>0.68514372357017261</v>
      </c>
      <c r="AR36" s="10">
        <f>'A2'!D35/'A1'!D35*1000</f>
        <v>21867.466461132321</v>
      </c>
      <c r="AS36" s="16">
        <f>'A1-1'!D56</f>
        <v>2.4498700000000002</v>
      </c>
      <c r="AT36" s="16">
        <f>POWER(AS36,1/2)</f>
        <v>1.5652060567222452</v>
      </c>
      <c r="AU36" s="17">
        <f>AT36/$FV$4</f>
        <v>0.9421433319676018</v>
      </c>
      <c r="AV36" s="18">
        <f>'A5'!D35</f>
        <v>-456.17933865680061</v>
      </c>
      <c r="AW36" s="10">
        <f>'A4'!D35/'A1'!D35*1000</f>
        <v>8578.5398408330329</v>
      </c>
      <c r="AX36" s="16">
        <f>AY36/$GA$4</f>
        <v>1.1088439541582304</v>
      </c>
      <c r="AY36" s="16">
        <f>'A3'!D35</f>
        <v>81.721799421461583</v>
      </c>
      <c r="AZ36" s="10">
        <f t="shared" si="202"/>
        <v>31851.152509142623</v>
      </c>
      <c r="BA36" s="17">
        <f t="shared" si="10"/>
        <v>0.59870497403505885</v>
      </c>
      <c r="BB36" s="17">
        <f t="shared" si="203"/>
        <v>10.36882884587601</v>
      </c>
      <c r="BC36" s="17">
        <f t="shared" si="11"/>
        <v>0.69367621705730043</v>
      </c>
      <c r="BD36" s="10">
        <f>'A2'!E35/'A1'!E35*1000</f>
        <v>17928.008668573097</v>
      </c>
      <c r="BE36" s="13">
        <f>'A1-1'!E56</f>
        <v>1.9</v>
      </c>
      <c r="BF36" s="13">
        <f>POWER(BE36,1/2)</f>
        <v>1.3784048752090221</v>
      </c>
      <c r="BG36" s="17">
        <f>BF36/$FV$4</f>
        <v>0.82970223399810683</v>
      </c>
      <c r="BH36" s="18">
        <f>'A5'!E35</f>
        <v>1052.0967167815802</v>
      </c>
      <c r="BI36" s="10">
        <f>'A4'!E35/'A1'!E35*1000</f>
        <v>11274.429586955559</v>
      </c>
      <c r="BJ36" s="13">
        <f>BK36/$GA$4</f>
        <v>1.0868385345997285</v>
      </c>
      <c r="BK36" s="13">
        <f>'A3'!E35</f>
        <v>80.099999999999994</v>
      </c>
      <c r="BL36" s="10">
        <f t="shared" si="204"/>
        <v>29563.567914381161</v>
      </c>
      <c r="BM36" s="17">
        <f>(BL36-$U$65)/$U$66</f>
        <v>0.53155452832938355</v>
      </c>
      <c r="BN36" s="17">
        <f t="shared" si="205"/>
        <v>10.294298068535531</v>
      </c>
      <c r="BO36" s="17">
        <f>(BN36-$X$65)/$X$66</f>
        <v>0.63690104538400683</v>
      </c>
      <c r="BP36" s="10">
        <f>'A2'!F35/'A1'!F35*1000</f>
        <v>19017.312358303781</v>
      </c>
      <c r="BQ36" s="16">
        <f>'A1-1'!F56</f>
        <v>2.1</v>
      </c>
      <c r="BR36" s="16">
        <f>POWER(BQ36,1/2)</f>
        <v>1.4491376746189439</v>
      </c>
      <c r="BS36" s="17">
        <f>BR36/$FV$4</f>
        <v>0.87227837598864699</v>
      </c>
      <c r="BT36" s="18">
        <f>'A5'!F35</f>
        <v>74.22311641234117</v>
      </c>
      <c r="BU36" s="10">
        <f>'A4'!F35/'A1'!F35*1000</f>
        <v>9105.6339391745805</v>
      </c>
      <c r="BV36" s="16">
        <f>BW36/$GA$4</f>
        <v>1.0949796472184532</v>
      </c>
      <c r="BW36" s="16">
        <f>'A3'!F35</f>
        <v>80.7</v>
      </c>
      <c r="BX36" s="10">
        <f t="shared" si="206"/>
        <v>28215.706442186802</v>
      </c>
      <c r="BY36" s="17">
        <f>(BX36-$U$65)/$U$66</f>
        <v>0.49198899758808357</v>
      </c>
      <c r="BZ36" s="17">
        <f t="shared" si="207"/>
        <v>10.247634067913184</v>
      </c>
      <c r="CA36" s="17">
        <f>(BZ36-$X$65)/$X$66</f>
        <v>0.60135389639623582</v>
      </c>
      <c r="CB36" s="10">
        <f>'A2'!G35/'A1'!G35*1000</f>
        <v>19826.247634307343</v>
      </c>
      <c r="CC36" s="13">
        <f>'A1-1'!G56</f>
        <v>2.2000000000000002</v>
      </c>
      <c r="CD36" s="13">
        <f>POWER(CC36,1/2)</f>
        <v>1.4832396974191326</v>
      </c>
      <c r="CE36" s="17">
        <f>CD36/$FV$4</f>
        <v>0.89280538152240241</v>
      </c>
      <c r="CF36" s="18">
        <f>'A5'!G35</f>
        <v>2017.2296071128005</v>
      </c>
      <c r="CG36" s="10">
        <f>'A4'!G35/'A1'!G35*1000</f>
        <v>8988.6068047908957</v>
      </c>
      <c r="CH36" s="13">
        <f>CI36/$GA$4</f>
        <v>1.1139755766621438</v>
      </c>
      <c r="CI36" s="13">
        <f>'A3'!G35</f>
        <v>82.1</v>
      </c>
      <c r="CJ36" s="10">
        <f t="shared" si="208"/>
        <v>31978.693016372676</v>
      </c>
      <c r="CK36" s="17">
        <f>(CJ36-$U$65)/$U$66</f>
        <v>0.60244883641533453</v>
      </c>
      <c r="CL36" s="17">
        <f t="shared" si="209"/>
        <v>10.372825116771452</v>
      </c>
      <c r="CM36" s="17">
        <f>(CL36-$X$65)/$X$66</f>
        <v>0.69672044890671758</v>
      </c>
      <c r="CN36" s="10">
        <f>'A2'!H35/'A1'!H35*1000</f>
        <v>22541.801329557209</v>
      </c>
      <c r="CO36" s="13">
        <f>'A1-1'!H56</f>
        <v>2</v>
      </c>
      <c r="CP36" s="13">
        <f>POWER(CO36,1/2)</f>
        <v>1.4142135623730951</v>
      </c>
      <c r="CQ36" s="17">
        <f>CP36/$FV$4</f>
        <v>0.85125653075874874</v>
      </c>
      <c r="CR36" s="18">
        <f>'A5'!H35</f>
        <v>1983.2982608498198</v>
      </c>
      <c r="CS36" s="10">
        <f>'A4'!H35/'A1'!H35*1000</f>
        <v>7877.159187273749</v>
      </c>
      <c r="CT36" s="13">
        <f>CU36/$GA$4</f>
        <v>1.0990502035278154</v>
      </c>
      <c r="CU36" s="13">
        <f>'A3'!H35</f>
        <v>81</v>
      </c>
      <c r="CV36" s="10">
        <f t="shared" si="210"/>
        <v>31926.653414423421</v>
      </c>
      <c r="CW36" s="17">
        <f t="shared" si="17"/>
        <v>0.60092125029972565</v>
      </c>
      <c r="CX36" s="17">
        <f t="shared" si="211"/>
        <v>10.37119647014457</v>
      </c>
      <c r="CY36" s="17">
        <f t="shared" si="18"/>
        <v>0.69547979779403779</v>
      </c>
      <c r="CZ36" s="10">
        <f>'A2'!I35/'A1'!I35*1000</f>
        <v>19366.257045136481</v>
      </c>
      <c r="DA36" s="13">
        <f>'A1-1'!I56</f>
        <v>2.4</v>
      </c>
      <c r="DB36" s="13">
        <f>POWER(DA36,1/2)</f>
        <v>1.5491933384829668</v>
      </c>
      <c r="DC36" s="17">
        <f>DB36/$FV$4</f>
        <v>0.9325048082403139</v>
      </c>
      <c r="DD36" s="18">
        <f>'A5'!I35</f>
        <v>1169.7231627799033</v>
      </c>
      <c r="DE36" s="10">
        <f>'A4'!I35/'A1'!I35*1000</f>
        <v>6679.3981611636482</v>
      </c>
      <c r="DF36" s="13">
        <f>DG36/$GA$4</f>
        <v>1.1166892808683853</v>
      </c>
      <c r="DG36" s="13">
        <f>'A3'!I35</f>
        <v>82.3</v>
      </c>
      <c r="DH36" s="10">
        <f t="shared" si="212"/>
        <v>28931.464096407621</v>
      </c>
      <c r="DI36" s="17">
        <f>(DH36-$U$65)/$U$66</f>
        <v>0.51299956288400361</v>
      </c>
      <c r="DJ36" s="17">
        <f t="shared" si="213"/>
        <v>10.272685004930471</v>
      </c>
      <c r="DK36" s="17">
        <f>(DJ36-$X$65)/$X$66</f>
        <v>0.62043690210857361</v>
      </c>
      <c r="DL36" s="10">
        <f>'A2'!J35/'A1'!J35*1000</f>
        <v>18904.415993810966</v>
      </c>
      <c r="DM36" s="13">
        <f>'A1-1'!J56</f>
        <v>2.2000000000000002</v>
      </c>
      <c r="DN36" s="13">
        <f>POWER(DM36,1/2)</f>
        <v>1.4832396974191326</v>
      </c>
      <c r="DO36" s="17">
        <f>DN36/$FV$4</f>
        <v>0.89280538152240241</v>
      </c>
      <c r="DP36" s="18">
        <f>'A5'!J35</f>
        <v>1563.3114999720374</v>
      </c>
      <c r="DQ36" s="10">
        <f>'A4'!J35/'A1'!J35*1000</f>
        <v>11574.848737533866</v>
      </c>
      <c r="DR36" s="13">
        <f>DS36/$GA$4</f>
        <v>1.1017639077340571</v>
      </c>
      <c r="DS36" s="13">
        <f>'A3'!J35</f>
        <v>81.2</v>
      </c>
      <c r="DT36" s="10">
        <f t="shared" si="214"/>
        <v>33070.682702728132</v>
      </c>
      <c r="DU36" s="17">
        <f>(DT36-$U$65)/$U$66</f>
        <v>0.63450342985537123</v>
      </c>
      <c r="DV36" s="17">
        <f t="shared" si="215"/>
        <v>10.406402449933545</v>
      </c>
      <c r="DW36" s="17">
        <f>(DV36-$X$65)/$X$66</f>
        <v>0.72229859155643616</v>
      </c>
      <c r="DX36" s="10">
        <f>'A2'!K35/'A1'!K35*1000</f>
        <v>22423.397463678069</v>
      </c>
      <c r="DY36" s="13">
        <f>'A1-1'!K56</f>
        <v>2.1</v>
      </c>
      <c r="DZ36" s="13">
        <f>POWER(DY36,1/2)</f>
        <v>1.4491376746189439</v>
      </c>
      <c r="EA36" s="17">
        <f>DZ36/$FV$4</f>
        <v>0.87227837598864699</v>
      </c>
      <c r="EB36" s="18">
        <f>'A5'!K35</f>
        <v>1408.3767682574162</v>
      </c>
      <c r="EC36" s="10">
        <f>'A4'!K35/'A1'!K35*1000</f>
        <v>12599.246625509164</v>
      </c>
      <c r="ED36" s="13">
        <f>EE36/$GA$4</f>
        <v>1.1058344640434192</v>
      </c>
      <c r="EE36" s="13">
        <f>'A3'!K35</f>
        <v>81.5</v>
      </c>
      <c r="EF36" s="10">
        <f t="shared" si="216"/>
        <v>37119.620781259538</v>
      </c>
      <c r="EG36" s="17">
        <f t="shared" si="23"/>
        <v>0.75335717508109279</v>
      </c>
      <c r="EH36" s="17">
        <f t="shared" si="217"/>
        <v>10.52190097082585</v>
      </c>
      <c r="EI36" s="17">
        <f t="shared" si="24"/>
        <v>0.8102816850604222</v>
      </c>
      <c r="EJ36" s="10">
        <f>'A2'!L35/'A1'!L35*1000</f>
        <v>16293.777099147086</v>
      </c>
      <c r="EK36" s="16">
        <f>'A1-1'!L56</f>
        <v>2.6</v>
      </c>
      <c r="EL36" s="16">
        <f>POWER(EK36,1/2)</f>
        <v>1.61245154965971</v>
      </c>
      <c r="EM36" s="17">
        <f>EL36/$FV$4</f>
        <v>0.97058177682627378</v>
      </c>
      <c r="EN36" s="18">
        <f>'A5'!L35</f>
        <v>-53.98147384592589</v>
      </c>
      <c r="EO36" s="10">
        <f>'A4'!L35/'A1'!L35*1000</f>
        <v>6296.1338343284497</v>
      </c>
      <c r="EP36" s="16">
        <f>EQ36/$GA$4</f>
        <v>1.1194029850746268</v>
      </c>
      <c r="EQ36" s="16">
        <f>'A3'!L35</f>
        <v>82.5</v>
      </c>
      <c r="ER36" s="10">
        <f>(EJ36*EM36+EO36+EN36)*EP36</f>
        <v>24690.218830504422</v>
      </c>
      <c r="ES36" s="17">
        <f>(ER36-$U$65)/$U$66</f>
        <v>0.38850077468413707</v>
      </c>
      <c r="ET36" s="17">
        <f>LN(ER36)</f>
        <v>10.114162445422849</v>
      </c>
      <c r="EU36" s="17">
        <f>(ET36-$X$65)/$X$66</f>
        <v>0.49967946670682351</v>
      </c>
      <c r="EV36" s="10">
        <f>'A2'!M35/'A1'!M35*1000</f>
        <v>18406.302892510452</v>
      </c>
      <c r="EW36" s="16">
        <f>'A1-1'!M56</f>
        <v>2.1</v>
      </c>
      <c r="EX36" s="16">
        <f>POWER(EW36,1/2)</f>
        <v>1.4491376746189439</v>
      </c>
      <c r="EY36" s="17">
        <f>EX36/$FV$4</f>
        <v>0.87227837598864699</v>
      </c>
      <c r="EZ36" s="18">
        <f>'A5'!M35</f>
        <v>-406.40429239335958</v>
      </c>
      <c r="FA36" s="10">
        <f>'A4'!M35/'A1'!M35*1000</f>
        <v>10559.891149291845</v>
      </c>
      <c r="FB36" s="16">
        <f>FC36/$GA$4</f>
        <v>1.1099050203527814</v>
      </c>
      <c r="FC36" s="16">
        <f>'A3'!M35</f>
        <v>81.8</v>
      </c>
      <c r="FD36" s="10">
        <f t="shared" si="218"/>
        <v>29089.397292918446</v>
      </c>
      <c r="FE36" s="17">
        <f t="shared" si="27"/>
        <v>0.51763558139965116</v>
      </c>
      <c r="FF36" s="17">
        <f t="shared" si="219"/>
        <v>10.278129032571224</v>
      </c>
      <c r="FG36" s="17">
        <f t="shared" si="28"/>
        <v>0.62458398892192979</v>
      </c>
      <c r="FH36" s="10">
        <f>'A2'!N35/'A1'!N35*1000</f>
        <v>21430.193785789215</v>
      </c>
      <c r="FI36" s="16">
        <f>'A1-1'!N56</f>
        <v>2.2999999999999998</v>
      </c>
      <c r="FJ36" s="16">
        <f>POWER(FI36,1/2)</f>
        <v>1.51657508881031</v>
      </c>
      <c r="FK36" s="17">
        <f>FJ36/$FV$4</f>
        <v>0.91287092917527679</v>
      </c>
      <c r="FL36" s="18">
        <f>'A5'!N35</f>
        <v>64.686749867595196</v>
      </c>
      <c r="FM36" s="10">
        <f>'A4'!N35/'A1'!N35*1000</f>
        <v>7943.289708201467</v>
      </c>
      <c r="FN36" s="16">
        <f>FO36/$GA$4</f>
        <v>1.0990502035278154</v>
      </c>
      <c r="FO36" s="16">
        <f>'A3'!N35</f>
        <v>81</v>
      </c>
      <c r="FP36" s="10">
        <f t="shared" si="220"/>
        <v>30301.888291837247</v>
      </c>
      <c r="FQ36" s="17">
        <f t="shared" si="31"/>
        <v>0.55322740658415626</v>
      </c>
      <c r="FR36" s="17">
        <f t="shared" si="221"/>
        <v>10.318965309418275</v>
      </c>
      <c r="FS36" s="17">
        <f t="shared" si="33"/>
        <v>0.65569176360537229</v>
      </c>
      <c r="FT36" s="10">
        <f>'A2'!O35/'A1'!O35*1000</f>
        <v>32773.084513458736</v>
      </c>
      <c r="FU36" s="16">
        <v>2.5499999999999998</v>
      </c>
      <c r="FV36" s="16">
        <f>POWER(FU36,1/2)</f>
        <v>1.5968719422671311</v>
      </c>
      <c r="FW36" s="17">
        <f>FV36/$FV$4</f>
        <v>0.96120395519278889</v>
      </c>
      <c r="FX36" s="18">
        <f>'A5'!O35</f>
        <v>-26.161985525066015</v>
      </c>
      <c r="FY36" s="10">
        <f>'A4'!O35/'A1'!O35*1000</f>
        <v>7747.8607159673247</v>
      </c>
      <c r="FZ36" s="16">
        <f>GA36/$GA$4</f>
        <v>1.0691994572591588</v>
      </c>
      <c r="GA36" s="16">
        <f>'A3'!O35</f>
        <v>78.8</v>
      </c>
      <c r="GB36" s="10">
        <f t="shared" si="222"/>
        <v>41937.549450004488</v>
      </c>
      <c r="GC36" s="17">
        <f t="shared" si="35"/>
        <v>0.89478410120450003</v>
      </c>
      <c r="GD36" s="17">
        <f t="shared" si="223"/>
        <v>10.643936872849068</v>
      </c>
      <c r="GE36" s="17">
        <f t="shared" si="36"/>
        <v>0.90324474723299841</v>
      </c>
    </row>
    <row r="37" spans="1:187">
      <c r="A37" s="6">
        <v>2013</v>
      </c>
      <c r="B37" s="10">
        <v>31902.454944771976</v>
      </c>
      <c r="C37" s="10">
        <v>27289.5002855741</v>
      </c>
      <c r="D37" s="10">
        <f t="shared" si="100"/>
        <v>25857.100338211847</v>
      </c>
      <c r="E37" s="13">
        <v>2.4587411042944787</v>
      </c>
      <c r="F37" s="13">
        <v>2.3699271268707025</v>
      </c>
      <c r="G37" s="13">
        <f t="shared" si="101"/>
        <v>2.5416798689213653</v>
      </c>
      <c r="H37" s="13">
        <f t="shared" si="102"/>
        <v>1.594264679694487</v>
      </c>
      <c r="I37" s="14">
        <f>H37/$FV$4</f>
        <v>0.95963456754765708</v>
      </c>
      <c r="J37" s="15">
        <f>AV37</f>
        <v>-505.58844055344593</v>
      </c>
      <c r="K37" s="10">
        <v>12405.240999443924</v>
      </c>
      <c r="L37" s="10">
        <v>10931.037412240115</v>
      </c>
      <c r="M37" s="10">
        <f t="shared" si="104"/>
        <v>9644.5184144114955</v>
      </c>
      <c r="N37" s="13">
        <f t="shared" si="105"/>
        <v>1.1156357688199159</v>
      </c>
      <c r="O37" s="13">
        <v>82.222356162027808</v>
      </c>
      <c r="P37" s="10">
        <f>(D37*I37+J37+M37)*N37</f>
        <v>37878.397273546034</v>
      </c>
      <c r="Q37" s="14">
        <f t="shared" si="107"/>
        <v>0.77563052827848133</v>
      </c>
      <c r="R37" s="14">
        <f>LN(P37)</f>
        <v>10.54213623578045</v>
      </c>
      <c r="S37" s="14">
        <f>(R37-$X$65)/$X$66</f>
        <v>0.82569626521975237</v>
      </c>
      <c r="T37" s="10">
        <f>'A2'!B36/'A1'!B36*1000</f>
        <v>23358.555905096728</v>
      </c>
      <c r="U37" s="13">
        <f>'A1-1'!B57</f>
        <v>2.556756</v>
      </c>
      <c r="V37" s="13">
        <f>POWER(U37,1/2)</f>
        <v>1.5989859286435262</v>
      </c>
      <c r="W37" s="14">
        <f t="shared" si="156"/>
        <v>0.96247642545945888</v>
      </c>
      <c r="X37" s="15">
        <f>'A5'!B36</f>
        <v>-178.08153015499104</v>
      </c>
      <c r="Y37" s="10">
        <f>'A4'!B36/'A1'!B36*1000</f>
        <v>7668.0027340676743</v>
      </c>
      <c r="Z37" s="13">
        <f>AA37/$GA$4</f>
        <v>1.1153324287652646</v>
      </c>
      <c r="AA37" s="13">
        <f>'A3'!B36</f>
        <v>82.2</v>
      </c>
      <c r="AB37" s="10">
        <f t="shared" si="199"/>
        <v>33428.721912311652</v>
      </c>
      <c r="AC37" s="14">
        <f>(AB37-$U$65)/$U$66</f>
        <v>0.64501342041864829</v>
      </c>
      <c r="AD37" s="14">
        <f>LN(AB37)</f>
        <v>10.417170746924741</v>
      </c>
      <c r="AE37" s="14">
        <f>(AD37-$X$65)/$X$66</f>
        <v>0.7305015371330168</v>
      </c>
      <c r="AF37" s="10">
        <f>'A2'!C36/'A1'!C36*1000</f>
        <v>18849.512202170896</v>
      </c>
      <c r="AG37" s="13">
        <f>'A1-1'!C57</f>
        <v>2.2999999999999998</v>
      </c>
      <c r="AH37" s="13">
        <f t="shared" si="159"/>
        <v>1.51657508881031</v>
      </c>
      <c r="AI37" s="14">
        <f>AH37/$FV$4</f>
        <v>0.91287092917527679</v>
      </c>
      <c r="AJ37" s="15">
        <f>'A5'!C36</f>
        <v>2174.4547344060393</v>
      </c>
      <c r="AK37" s="10">
        <f>'A4'!C36/'A1'!C36*1000</f>
        <v>9246.9691582180876</v>
      </c>
      <c r="AL37" s="13">
        <f>AM37/$GA$4</f>
        <v>1.0949796472184532</v>
      </c>
      <c r="AM37" s="13">
        <f>'A3'!C36</f>
        <v>80.7</v>
      </c>
      <c r="AN37" s="10">
        <f t="shared" si="200"/>
        <v>31347.729522624581</v>
      </c>
      <c r="AO37" s="14">
        <f t="shared" si="161"/>
        <v>0.58392734438998162</v>
      </c>
      <c r="AP37" s="14">
        <f t="shared" si="201"/>
        <v>10.352897119917611</v>
      </c>
      <c r="AQ37" s="14">
        <f>(AP37-$X$65)/$X$66</f>
        <v>0.68153993579717298</v>
      </c>
      <c r="AR37" s="10">
        <f>'A2'!D36/'A1'!D36*1000</f>
        <v>22118.277364086844</v>
      </c>
      <c r="AS37" s="16">
        <f>'A1-1'!D57</f>
        <v>2.4498700000000002</v>
      </c>
      <c r="AT37" s="16">
        <f>POWER(AS37,1/2)</f>
        <v>1.5652060567222452</v>
      </c>
      <c r="AU37" s="17">
        <f>AT37/$FV$4</f>
        <v>0.9421433319676018</v>
      </c>
      <c r="AV37" s="18">
        <f>'A5'!D36</f>
        <v>-505.58844055344593</v>
      </c>
      <c r="AW37" s="10">
        <f>'A4'!D36/'A1'!D36*1000</f>
        <v>8498.3912538012391</v>
      </c>
      <c r="AX37" s="16">
        <f>AY37/$GA$4</f>
        <v>1.1118616344959416</v>
      </c>
      <c r="AY37" s="16">
        <f>'A3'!D36</f>
        <v>81.944202462350901</v>
      </c>
      <c r="AZ37" s="10">
        <f t="shared" si="202"/>
        <v>32056.516795374566</v>
      </c>
      <c r="BA37" s="17">
        <f t="shared" si="10"/>
        <v>0.60473329901332729</v>
      </c>
      <c r="BB37" s="17">
        <f t="shared" si="203"/>
        <v>10.375255773828609</v>
      </c>
      <c r="BC37" s="17">
        <f t="shared" si="11"/>
        <v>0.69857204601362266</v>
      </c>
      <c r="BD37" s="10">
        <f>'A2'!E36/'A1'!E36*1000</f>
        <v>17896.351073820573</v>
      </c>
      <c r="BE37" s="13">
        <f>'A1-1'!E57</f>
        <v>1.9</v>
      </c>
      <c r="BF37" s="13">
        <f>POWER(BE37,1/2)</f>
        <v>1.3784048752090221</v>
      </c>
      <c r="BG37" s="17">
        <f>BF37/$FV$4</f>
        <v>0.82970223399810683</v>
      </c>
      <c r="BH37" s="18">
        <f>'A5'!E36</f>
        <v>1120.5457534790037</v>
      </c>
      <c r="BI37" s="10">
        <f>'A4'!E36/'A1'!E36*1000</f>
        <v>11152.146527620755</v>
      </c>
      <c r="BJ37" s="13">
        <f>BK37/$GA$4</f>
        <v>1.0909090909090911</v>
      </c>
      <c r="BK37" s="13">
        <f>'A3'!E36</f>
        <v>80.400000000000006</v>
      </c>
      <c r="BL37" s="10">
        <f t="shared" si="204"/>
        <v>29586.910633596122</v>
      </c>
      <c r="BM37" s="17">
        <f>(BL37-$U$65)/$U$66</f>
        <v>0.53223973752464415</v>
      </c>
      <c r="BN37" s="17">
        <f t="shared" si="205"/>
        <v>10.295087334184762</v>
      </c>
      <c r="BO37" s="17">
        <f>(BN37-$X$65)/$X$66</f>
        <v>0.63750228281007371</v>
      </c>
      <c r="BP37" s="10">
        <f>'A2'!F36/'A1'!F36*1000</f>
        <v>18847.802489543261</v>
      </c>
      <c r="BQ37" s="16">
        <f>'A1-1'!F57</f>
        <v>2.1</v>
      </c>
      <c r="BR37" s="16">
        <f>POWER(BQ37,1/2)</f>
        <v>1.4491376746189439</v>
      </c>
      <c r="BS37" s="17">
        <f>BR37/$FV$4</f>
        <v>0.87227837598864699</v>
      </c>
      <c r="BT37" s="18">
        <f>'A5'!F36</f>
        <v>172.76710387297624</v>
      </c>
      <c r="BU37" s="10">
        <f>'A4'!F36/'A1'!F36*1000</f>
        <v>9160.8046994306133</v>
      </c>
      <c r="BV37" s="16">
        <f>BW37/$GA$4</f>
        <v>1.1004070556309362</v>
      </c>
      <c r="BW37" s="16">
        <f>'A3'!F36</f>
        <v>81.099999999999994</v>
      </c>
      <c r="BX37" s="10">
        <f t="shared" si="206"/>
        <v>28362.004078314705</v>
      </c>
      <c r="BY37" s="17">
        <f>(BX37-$U$65)/$U$66</f>
        <v>0.49628346236729753</v>
      </c>
      <c r="BZ37" s="17">
        <f t="shared" si="207"/>
        <v>10.252805643816313</v>
      </c>
      <c r="CA37" s="17">
        <f>(BZ37-$X$65)/$X$66</f>
        <v>0.60529343815601466</v>
      </c>
      <c r="CB37" s="10">
        <f>'A2'!G36/'A1'!G36*1000</f>
        <v>19815.700248501951</v>
      </c>
      <c r="CC37" s="13">
        <f>'A1-1'!G57</f>
        <v>2.2000000000000002</v>
      </c>
      <c r="CD37" s="13">
        <f>POWER(CC37,1/2)</f>
        <v>1.4832396974191326</v>
      </c>
      <c r="CE37" s="17">
        <f>CD37/$FV$4</f>
        <v>0.89280538152240241</v>
      </c>
      <c r="CF37" s="18">
        <f>'A5'!G36</f>
        <v>2067.0820926298229</v>
      </c>
      <c r="CG37" s="10">
        <f>'A4'!G36/'A1'!G36*1000</f>
        <v>9100.1149533964526</v>
      </c>
      <c r="CH37" s="13">
        <f>CI37/$GA$4</f>
        <v>1.1166892808683853</v>
      </c>
      <c r="CI37" s="13">
        <f>'A3'!G36</f>
        <v>82.3</v>
      </c>
      <c r="CJ37" s="10">
        <f t="shared" si="208"/>
        <v>32226.268918790964</v>
      </c>
      <c r="CK37" s="17">
        <f>(CJ37-$U$65)/$U$66</f>
        <v>0.60971625386142314</v>
      </c>
      <c r="CL37" s="17">
        <f t="shared" si="209"/>
        <v>10.380537203875924</v>
      </c>
      <c r="CM37" s="17">
        <f>(CL37-$X$65)/$X$66</f>
        <v>0.70259527116055742</v>
      </c>
      <c r="CN37" s="10">
        <f>'A2'!H36/'A1'!H36*1000</f>
        <v>22621.077079455619</v>
      </c>
      <c r="CO37" s="13">
        <f>'A1-1'!H57</f>
        <v>2</v>
      </c>
      <c r="CP37" s="13">
        <f>POWER(CO37,1/2)</f>
        <v>1.4142135623730951</v>
      </c>
      <c r="CQ37" s="17">
        <f>CP37/$FV$4</f>
        <v>0.85125653075874874</v>
      </c>
      <c r="CR37" s="18">
        <f>'A5'!H36</f>
        <v>2034.0124998352246</v>
      </c>
      <c r="CS37" s="10">
        <f>'A4'!H36/'A1'!H36*1000</f>
        <v>7916.410712289633</v>
      </c>
      <c r="CT37" s="13">
        <f>CU37/$GA$4</f>
        <v>1.0976933514246947</v>
      </c>
      <c r="CU37" s="13">
        <f>'A3'!H36</f>
        <v>80.900000000000006</v>
      </c>
      <c r="CV37" s="10">
        <f t="shared" si="210"/>
        <v>32060.069351867129</v>
      </c>
      <c r="CW37" s="17">
        <f t="shared" si="17"/>
        <v>0.60483758182429592</v>
      </c>
      <c r="CX37" s="17">
        <f t="shared" si="211"/>
        <v>10.375366589351071</v>
      </c>
      <c r="CY37" s="17">
        <f t="shared" si="18"/>
        <v>0.69865646174811946</v>
      </c>
      <c r="CZ37" s="10">
        <f>'A2'!I36/'A1'!I36*1000</f>
        <v>18750.886649263095</v>
      </c>
      <c r="DA37" s="13">
        <f>'A1-1'!I57</f>
        <v>2.4</v>
      </c>
      <c r="DB37" s="13">
        <f>POWER(DA37,1/2)</f>
        <v>1.5491933384829668</v>
      </c>
      <c r="DC37" s="17">
        <f>DB37/$FV$4</f>
        <v>0.9325048082403139</v>
      </c>
      <c r="DD37" s="18">
        <f>'A5'!I36</f>
        <v>1184.5775180003329</v>
      </c>
      <c r="DE37" s="10">
        <f>'A4'!I36/'A1'!I36*1000</f>
        <v>6633.5900796407777</v>
      </c>
      <c r="DF37" s="13">
        <f>DG37/$GA$4</f>
        <v>1.1234735413839891</v>
      </c>
      <c r="DG37" s="13">
        <f>'A3'!I36</f>
        <v>82.8</v>
      </c>
      <c r="DH37" s="10">
        <f t="shared" si="212"/>
        <v>28427.767317598627</v>
      </c>
      <c r="DI37" s="17">
        <f>(DH37-$U$65)/$U$66</f>
        <v>0.49821389625773249</v>
      </c>
      <c r="DJ37" s="17">
        <f t="shared" si="213"/>
        <v>10.255121668940678</v>
      </c>
      <c r="DK37" s="17">
        <f>(DJ37-$X$65)/$X$66</f>
        <v>0.60705771230862138</v>
      </c>
      <c r="DL37" s="10">
        <f>'A2'!J36/'A1'!J36*1000</f>
        <v>18584.132275626995</v>
      </c>
      <c r="DM37" s="13">
        <f>'A1-1'!J57</f>
        <v>2.2000000000000002</v>
      </c>
      <c r="DN37" s="13">
        <f>POWER(DM37,1/2)</f>
        <v>1.4832396974191326</v>
      </c>
      <c r="DO37" s="17">
        <f>DN37/$FV$4</f>
        <v>0.89280538152240241</v>
      </c>
      <c r="DP37" s="18">
        <f>'A5'!J36</f>
        <v>1466.8237513109455</v>
      </c>
      <c r="DQ37" s="10">
        <f>'A4'!J36/'A1'!J36*1000</f>
        <v>11556.329543114376</v>
      </c>
      <c r="DR37" s="13">
        <f>DS37/$GA$4</f>
        <v>1.1044776119402986</v>
      </c>
      <c r="DS37" s="13">
        <f>'A3'!J36</f>
        <v>81.400000000000006</v>
      </c>
      <c r="DT37" s="10">
        <f t="shared" si="214"/>
        <v>32709.288484718898</v>
      </c>
      <c r="DU37" s="17">
        <f>(DT37-$U$65)/$U$66</f>
        <v>0.6238949553664509</v>
      </c>
      <c r="DV37" s="17">
        <f t="shared" si="215"/>
        <v>10.395414368070805</v>
      </c>
      <c r="DW37" s="17">
        <f>(DV37-$X$65)/$X$66</f>
        <v>0.71392822086692453</v>
      </c>
      <c r="DX37" s="10">
        <f>'A2'!K36/'A1'!K36*1000</f>
        <v>22725.468889239968</v>
      </c>
      <c r="DY37" s="13">
        <f>'A1-1'!K57</f>
        <v>2.1</v>
      </c>
      <c r="DZ37" s="13">
        <f>POWER(DY37,1/2)</f>
        <v>1.4491376746189439</v>
      </c>
      <c r="EA37" s="17">
        <f>DZ37/$FV$4</f>
        <v>0.87227837598864699</v>
      </c>
      <c r="EB37" s="18">
        <f>'A5'!K36</f>
        <v>1641.992801522618</v>
      </c>
      <c r="EC37" s="10">
        <f>'A4'!K36/'A1'!K36*1000</f>
        <v>12567.062700357068</v>
      </c>
      <c r="ED37" s="13">
        <f>EE37/$GA$4</f>
        <v>1.1099050203527814</v>
      </c>
      <c r="EE37" s="13">
        <f>'A3'!K36</f>
        <v>81.8</v>
      </c>
      <c r="EF37" s="10">
        <f t="shared" si="216"/>
        <v>37772.277217503593</v>
      </c>
      <c r="EG37" s="17">
        <f t="shared" si="23"/>
        <v>0.77251544826007257</v>
      </c>
      <c r="EH37" s="17">
        <f t="shared" si="217"/>
        <v>10.539330705588888</v>
      </c>
      <c r="EI37" s="17">
        <f t="shared" si="24"/>
        <v>0.82355910170228508</v>
      </c>
      <c r="EJ37" s="10">
        <f>'A2'!L36/'A1'!L36*1000</f>
        <v>15844.514606704664</v>
      </c>
      <c r="EK37" s="16">
        <f>'A1-1'!L57</f>
        <v>2.5</v>
      </c>
      <c r="EL37" s="16">
        <f>POWER(EK37,1/2)</f>
        <v>1.5811388300841898</v>
      </c>
      <c r="EM37" s="17">
        <f>EL37/$FV$4</f>
        <v>0.95173373453360133</v>
      </c>
      <c r="EN37" s="18">
        <f>'A5'!L36</f>
        <v>-19.282454202034039</v>
      </c>
      <c r="EO37" s="10">
        <f>'A4'!L36/'A1'!L36*1000</f>
        <v>6142.4447925343575</v>
      </c>
      <c r="EP37" s="16">
        <f>EQ37/$GA$4</f>
        <v>1.1289009497964722</v>
      </c>
      <c r="EQ37" s="16">
        <f>'A3'!L36</f>
        <v>83.2</v>
      </c>
      <c r="ER37" s="10">
        <f>(EJ37*EM37+EO37+EN37)*EP37</f>
        <v>23935.998103356622</v>
      </c>
      <c r="ES37" s="17">
        <f>(ER37-$U$65)/$U$66</f>
        <v>0.36636115278582021</v>
      </c>
      <c r="ET37" s="17">
        <f>LN(ER37)</f>
        <v>10.083138801536091</v>
      </c>
      <c r="EU37" s="17">
        <f>(ET37-$X$65)/$X$66</f>
        <v>0.47604664318808643</v>
      </c>
      <c r="EV37" s="10">
        <f>'A2'!M36/'A1'!M36*1000</f>
        <v>18584.278617140902</v>
      </c>
      <c r="EW37" s="16">
        <f>'A1-1'!M57</f>
        <v>2.1</v>
      </c>
      <c r="EX37" s="16">
        <f>POWER(EW37,1/2)</f>
        <v>1.4491376746189439</v>
      </c>
      <c r="EY37" s="17">
        <f>EX37/$FV$4</f>
        <v>0.87227837598864699</v>
      </c>
      <c r="EZ37" s="18">
        <f>'A5'!M36</f>
        <v>-449.60485962955022</v>
      </c>
      <c r="FA37" s="10">
        <f>'A4'!M36/'A1'!M36*1000</f>
        <v>10595.292945124313</v>
      </c>
      <c r="FB37" s="16">
        <f>FC37/$GA$4</f>
        <v>1.1126187245590231</v>
      </c>
      <c r="FC37" s="16">
        <f>'A3'!M36</f>
        <v>82</v>
      </c>
      <c r="FD37" s="10">
        <f t="shared" si="218"/>
        <v>29324.571254262519</v>
      </c>
      <c r="FE37" s="17">
        <f t="shared" si="27"/>
        <v>0.52453894854016581</v>
      </c>
      <c r="FF37" s="17">
        <f t="shared" si="219"/>
        <v>10.286181052929289</v>
      </c>
      <c r="FG37" s="17">
        <f t="shared" si="28"/>
        <v>0.63071776149829184</v>
      </c>
      <c r="FH37" s="10">
        <f>'A2'!N36/'A1'!N36*1000</f>
        <v>21711.984116358191</v>
      </c>
      <c r="FI37" s="16">
        <f>'A1-1'!N57</f>
        <v>2.2999999999999998</v>
      </c>
      <c r="FJ37" s="16">
        <f>POWER(FI37,1/2)</f>
        <v>1.51657508881031</v>
      </c>
      <c r="FK37" s="17">
        <f>FJ37/$FV$4</f>
        <v>0.91287092917527679</v>
      </c>
      <c r="FL37" s="18">
        <f>'A5'!N36</f>
        <v>-136.30673516760379</v>
      </c>
      <c r="FM37" s="10">
        <f>'A4'!N36/'A1'!N36*1000</f>
        <v>7933.9626698052425</v>
      </c>
      <c r="FN37" s="16">
        <f>FO37/$GA$4</f>
        <v>1.1004070556309362</v>
      </c>
      <c r="FO37" s="16">
        <f>'A3'!N36</f>
        <v>81.099999999999994</v>
      </c>
      <c r="FP37" s="10">
        <f t="shared" si="220"/>
        <v>30390.926573788402</v>
      </c>
      <c r="FQ37" s="17">
        <f t="shared" si="31"/>
        <v>0.5558410630721301</v>
      </c>
      <c r="FR37" s="17">
        <f t="shared" si="221"/>
        <v>10.321899374876399</v>
      </c>
      <c r="FS37" s="17">
        <f t="shared" si="33"/>
        <v>0.65792684119385192</v>
      </c>
      <c r="FT37" s="10">
        <f>'A2'!O36/'A1'!O36*1000</f>
        <v>33078.039163026559</v>
      </c>
      <c r="FU37" s="16">
        <v>2.54</v>
      </c>
      <c r="FV37" s="16">
        <f>POWER(FU37,1/2)</f>
        <v>1.5937377450509227</v>
      </c>
      <c r="FW37" s="17">
        <f>FV37/$FV$4</f>
        <v>0.95931739016472739</v>
      </c>
      <c r="FX37" s="18">
        <f>'A5'!O36</f>
        <v>58.004249038406051</v>
      </c>
      <c r="FY37" s="10">
        <f>'A4'!O36/'A1'!O36*1000</f>
        <v>7497.9909793916213</v>
      </c>
      <c r="FZ37" s="16">
        <f>GA37/$GA$4</f>
        <v>1.0691994572591588</v>
      </c>
      <c r="GA37" s="16">
        <f>'A3'!O36</f>
        <v>78.8</v>
      </c>
      <c r="GB37" s="10">
        <f t="shared" si="222"/>
        <v>42007.064780049106</v>
      </c>
      <c r="GC37" s="17">
        <f t="shared" si="35"/>
        <v>0.89682467509477837</v>
      </c>
      <c r="GD37" s="17">
        <f t="shared" si="223"/>
        <v>10.645593092168738</v>
      </c>
      <c r="GE37" s="17">
        <f t="shared" si="36"/>
        <v>0.90450640234459556</v>
      </c>
    </row>
    <row r="38" spans="1:187">
      <c r="A38" s="6">
        <v>2014</v>
      </c>
      <c r="B38" s="10">
        <v>32228.905502855327</v>
      </c>
      <c r="C38" s="10">
        <v>27713.101448365276</v>
      </c>
      <c r="D38" s="10">
        <f t="shared" si="100"/>
        <v>26098.210559767398</v>
      </c>
      <c r="E38" s="13">
        <v>2.4834885558588495</v>
      </c>
      <c r="F38" s="13">
        <v>2.3643815867400972</v>
      </c>
      <c r="G38" s="13">
        <f t="shared" si="101"/>
        <v>2.5732834930128914</v>
      </c>
      <c r="H38" s="13">
        <f t="shared" si="102"/>
        <v>1.6041457206291738</v>
      </c>
      <c r="I38" s="14">
        <f>H38/$FV$4</f>
        <v>0.96558225525914543</v>
      </c>
      <c r="J38" s="15">
        <f>AV38</f>
        <v>-423.85777441575004</v>
      </c>
      <c r="K38" s="10">
        <v>11725.345942763812</v>
      </c>
      <c r="L38" s="10">
        <v>10678.604546780149</v>
      </c>
      <c r="M38" s="10">
        <f t="shared" si="104"/>
        <v>9258.1754746114493</v>
      </c>
      <c r="N38" s="13">
        <f t="shared" si="105"/>
        <v>1.1184428773455171</v>
      </c>
      <c r="O38" s="13">
        <v>82.429240060364606</v>
      </c>
      <c r="P38" s="10">
        <f>(D38*I38+J38+M38)*N38</f>
        <v>38065.40555714439</v>
      </c>
      <c r="Q38" s="14">
        <f t="shared" si="107"/>
        <v>0.78112002563872751</v>
      </c>
      <c r="R38" s="14">
        <f>LN(P38)</f>
        <v>10.547061158015472</v>
      </c>
      <c r="S38" s="14">
        <f>(R38-$X$65)/$X$66</f>
        <v>0.82944791407340124</v>
      </c>
      <c r="T38" s="10">
        <f>'A2'!B37/'A1'!B37*1000</f>
        <v>23562.393419757613</v>
      </c>
      <c r="U38" s="13">
        <f>'A1-1'!B58</f>
        <v>2.556756</v>
      </c>
      <c r="V38" s="13">
        <f>POWER(U38,1/2)</f>
        <v>1.5989859286435262</v>
      </c>
      <c r="W38" s="14">
        <f t="shared" si="156"/>
        <v>0.96247642545945888</v>
      </c>
      <c r="X38" s="15">
        <f>'A5'!B37</f>
        <v>-181.80124043445878</v>
      </c>
      <c r="Y38" s="10">
        <f>'A4'!B37/'A1'!B37*1000</f>
        <v>7643.8475855749211</v>
      </c>
      <c r="Z38" s="13">
        <f>AA38/$GA$4</f>
        <v>1.11724178868788</v>
      </c>
      <c r="AA38" s="13">
        <f>'A3'!B37</f>
        <v>82.340719826296763</v>
      </c>
      <c r="AB38" s="10">
        <f t="shared" si="199"/>
        <v>33673.996582396976</v>
      </c>
      <c r="AC38" s="14">
        <f>(AB38-$U$65)/$U$66</f>
        <v>0.6522132867992223</v>
      </c>
      <c r="AD38" s="14">
        <f>LN(AB38)</f>
        <v>10.424481203726886</v>
      </c>
      <c r="AE38" s="14">
        <f>(AD38-$X$65)/$X$66</f>
        <v>0.73607041021823749</v>
      </c>
      <c r="AF38" s="10">
        <f>'A2'!C37/'A1'!C37*1000</f>
        <v>18786.564840570529</v>
      </c>
      <c r="AG38" s="13">
        <f>'A1-1'!C58</f>
        <v>2.2999999999999998</v>
      </c>
      <c r="AH38" s="13">
        <f t="shared" si="159"/>
        <v>1.51657508881031</v>
      </c>
      <c r="AI38" s="14">
        <f>AH38/$FV$4</f>
        <v>0.91287092917527679</v>
      </c>
      <c r="AJ38" s="15">
        <f>'A5'!C37</f>
        <v>2131.4775613749039</v>
      </c>
      <c r="AK38" s="10">
        <f>'A4'!C37/'A1'!C37*1000</f>
        <v>9228.5675707117134</v>
      </c>
      <c r="AL38" s="13">
        <f>AM38/$GA$4</f>
        <v>1.097438458620007</v>
      </c>
      <c r="AM38" s="13">
        <f>'A3'!C37</f>
        <v>80.881214400294525</v>
      </c>
      <c r="AN38" s="10">
        <f t="shared" si="200"/>
        <v>31287.700522829011</v>
      </c>
      <c r="AO38" s="14">
        <f t="shared" ref="AO38" si="224">(AN38-$U$65)/$U$66</f>
        <v>0.58216523508885709</v>
      </c>
      <c r="AP38" s="14">
        <f t="shared" si="201"/>
        <v>10.350980344759172</v>
      </c>
      <c r="AQ38" s="14">
        <f>(AP38-$X$65)/$X$66</f>
        <v>0.68007979754875125</v>
      </c>
      <c r="AR38" s="10">
        <f>'A2'!D37/'A1'!D37*1000</f>
        <v>22441.418521009167</v>
      </c>
      <c r="AS38" s="16">
        <f>'A1-1'!D58</f>
        <v>2.4498700000000002</v>
      </c>
      <c r="AT38" s="16">
        <f>POWER(AS38,1/2)</f>
        <v>1.5652060567222452</v>
      </c>
      <c r="AU38" s="17">
        <f>AT38/$FV$4</f>
        <v>0.9421433319676018</v>
      </c>
      <c r="AV38" s="18">
        <f>'A5'!D37</f>
        <v>-423.85777441575004</v>
      </c>
      <c r="AW38" s="10">
        <f>'A4'!D37/'A1'!D37*1000</f>
        <v>8431.6825448623549</v>
      </c>
      <c r="AX38" s="16">
        <f>AY38/$GA$4</f>
        <v>1.1148875273459602</v>
      </c>
      <c r="AY38" s="16">
        <f>'A3'!D37</f>
        <v>82.167210765397272</v>
      </c>
      <c r="AZ38" s="10">
        <f t="shared" si="202"/>
        <v>32499.927538428572</v>
      </c>
      <c r="BA38" s="17">
        <f t="shared" si="10"/>
        <v>0.61774931122767174</v>
      </c>
      <c r="BB38" s="17">
        <f t="shared" si="203"/>
        <v>10.38899313872853</v>
      </c>
      <c r="BC38" s="17">
        <f t="shared" si="11"/>
        <v>0.7090367329303936</v>
      </c>
      <c r="BD38" s="10">
        <f>'A2'!E37/'A1'!E37*1000</f>
        <v>18058.717219989605</v>
      </c>
      <c r="BE38" s="13">
        <f>'A1-1'!E58</f>
        <v>1.9</v>
      </c>
      <c r="BF38" s="13">
        <f>POWER(BE38,1/2)</f>
        <v>1.3784048752090221</v>
      </c>
      <c r="BG38" s="17">
        <f>BF38/$FV$4</f>
        <v>0.82970223399810683</v>
      </c>
      <c r="BH38" s="18">
        <f>'A5'!E37</f>
        <v>1055.0416947372075</v>
      </c>
      <c r="BI38" s="10">
        <f>'A4'!E37/'A1'!E37*1000</f>
        <v>11211.612160921193</v>
      </c>
      <c r="BJ38" s="13">
        <f>BK38/$GA$4</f>
        <v>1.0953036303847488</v>
      </c>
      <c r="BK38" s="13">
        <f>'A3'!E37</f>
        <v>80.723877559355984</v>
      </c>
      <c r="BL38" s="10">
        <f t="shared" si="204"/>
        <v>29847.036936055509</v>
      </c>
      <c r="BM38" s="17">
        <f>(BL38-$U$65)/$U$66</f>
        <v>0.53987556318543828</v>
      </c>
      <c r="BN38" s="17">
        <f t="shared" si="205"/>
        <v>10.303840848769871</v>
      </c>
      <c r="BO38" s="17">
        <f>(BN38-$X$65)/$X$66</f>
        <v>0.64417043133942409</v>
      </c>
      <c r="BP38" s="10">
        <f>'A2'!F37/'A1'!F37*1000</f>
        <v>18840.022653742482</v>
      </c>
      <c r="BQ38" s="16">
        <f>'A1-1'!F58</f>
        <v>2</v>
      </c>
      <c r="BR38" s="16">
        <f>POWER(BQ38,1/2)</f>
        <v>1.4142135623730951</v>
      </c>
      <c r="BS38" s="17">
        <f>BR38/$FV$4</f>
        <v>0.85125653075874874</v>
      </c>
      <c r="BT38" s="18">
        <f>'A5'!F37</f>
        <v>65.026870707798821</v>
      </c>
      <c r="BU38" s="10">
        <f>'A4'!F37/'A1'!F37*1000</f>
        <v>9093.9719927211572</v>
      </c>
      <c r="BV38" s="16">
        <f>BW38/$GA$4</f>
        <v>1.1036927286267326</v>
      </c>
      <c r="BW38" s="16">
        <f>'A3'!F37</f>
        <v>81.342154099790193</v>
      </c>
      <c r="BX38" s="10">
        <f t="shared" si="206"/>
        <v>27809.404848622453</v>
      </c>
      <c r="BY38" s="17">
        <f>(BX38-$U$65)/$U$66</f>
        <v>0.48006229850064847</v>
      </c>
      <c r="BZ38" s="17">
        <f t="shared" si="207"/>
        <v>10.233129546374148</v>
      </c>
      <c r="CA38" s="17">
        <f>(BZ38-$X$65)/$X$66</f>
        <v>0.59030481399292478</v>
      </c>
      <c r="CB38" s="10">
        <f>'A2'!G37/'A1'!G37*1000</f>
        <v>19754.521790354815</v>
      </c>
      <c r="CC38" s="13">
        <f>'A1-1'!G58</f>
        <v>2.2000000000000002</v>
      </c>
      <c r="CD38" s="13">
        <f>POWER(CC38,1/2)</f>
        <v>1.4832396974191326</v>
      </c>
      <c r="CE38" s="17">
        <f>CD38/$FV$4</f>
        <v>0.89280538152240241</v>
      </c>
      <c r="CF38" s="18">
        <f>'A5'!G37</f>
        <v>2033.769363344232</v>
      </c>
      <c r="CG38" s="10">
        <f>'A4'!G37/'A1'!G37*1000</f>
        <v>9156.9558726495525</v>
      </c>
      <c r="CH38" s="13">
        <f>CI38/$GA$4</f>
        <v>1.1194229470827335</v>
      </c>
      <c r="CI38" s="13">
        <f>'A3'!G37</f>
        <v>82.501471199997454</v>
      </c>
      <c r="CJ38" s="10">
        <f t="shared" si="208"/>
        <v>32270.3537415395</v>
      </c>
      <c r="CK38" s="17">
        <f>(CJ38-$U$65)/$U$66</f>
        <v>0.6110103329976434</v>
      </c>
      <c r="CL38" s="17">
        <f t="shared" si="209"/>
        <v>10.381904246917737</v>
      </c>
      <c r="CM38" s="17">
        <f>(CL38-$X$65)/$X$66</f>
        <v>0.70363664099666012</v>
      </c>
      <c r="CN38" s="10">
        <f>'A2'!H37/'A1'!H37*1000</f>
        <v>22738.948786006073</v>
      </c>
      <c r="CO38" s="13">
        <f>'A1-1'!H58</f>
        <v>2</v>
      </c>
      <c r="CP38" s="13">
        <f>POWER(CO38,1/2)</f>
        <v>1.4142135623730951</v>
      </c>
      <c r="CQ38" s="17">
        <f>CP38/$FV$4</f>
        <v>0.85125653075874874</v>
      </c>
      <c r="CR38" s="18">
        <f>'A5'!H37</f>
        <v>1948.2399924822071</v>
      </c>
      <c r="CS38" s="10">
        <f>'A4'!H37/'A1'!H37*1000</f>
        <v>8024.9997321413766</v>
      </c>
      <c r="CT38" s="13">
        <f>CU38/$GA$4</f>
        <v>1.0996028692984408</v>
      </c>
      <c r="CU38" s="13">
        <f>'A3'!H37</f>
        <v>81.040731467295089</v>
      </c>
      <c r="CV38" s="10">
        <f t="shared" si="210"/>
        <v>32251.262408366529</v>
      </c>
      <c r="CW38" s="17">
        <f t="shared" ref="CW38" si="225">(CV38-U$65)/U$66</f>
        <v>0.61044992026597178</v>
      </c>
      <c r="CX38" s="17">
        <f t="shared" si="211"/>
        <v>10.381312465903269</v>
      </c>
      <c r="CY38" s="17">
        <f t="shared" ref="CY38" si="226">(CX38-X$65)/X$66</f>
        <v>0.7031858410736177</v>
      </c>
      <c r="CZ38" s="10">
        <f>'A2'!I37/'A1'!I37*1000</f>
        <v>18754.736786239308</v>
      </c>
      <c r="DA38" s="13">
        <f>'A1-1'!I58</f>
        <v>2.4</v>
      </c>
      <c r="DB38" s="13">
        <f>POWER(DA38,1/2)</f>
        <v>1.5491933384829668</v>
      </c>
      <c r="DC38" s="17">
        <f>DB38/$FV$4</f>
        <v>0.9325048082403139</v>
      </c>
      <c r="DD38" s="18">
        <f>'A5'!I37</f>
        <v>1085.4888409078953</v>
      </c>
      <c r="DE38" s="10">
        <f>'A4'!I37/'A1'!I37*1000</f>
        <v>6564.4197899123956</v>
      </c>
      <c r="DF38" s="13">
        <f>DG38/$GA$4</f>
        <v>1.1267586078299645</v>
      </c>
      <c r="DG38" s="13">
        <f>'A3'!I37</f>
        <v>83.042109397068387</v>
      </c>
      <c r="DH38" s="10">
        <f t="shared" si="212"/>
        <v>28325.348993373147</v>
      </c>
      <c r="DI38" s="17">
        <f>(DH38-$U$65)/$U$66</f>
        <v>0.49520747798759784</v>
      </c>
      <c r="DJ38" s="17">
        <f t="shared" si="213"/>
        <v>10.251512406857309</v>
      </c>
      <c r="DK38" s="17">
        <f>(DJ38-$X$65)/$X$66</f>
        <v>0.60430829144237874</v>
      </c>
      <c r="DL38" s="10">
        <f>'A2'!J37/'A1'!J37*1000</f>
        <v>18458.263033288862</v>
      </c>
      <c r="DM38" s="13">
        <f>'A1-1'!J58</f>
        <v>2.2000000000000002</v>
      </c>
      <c r="DN38" s="13">
        <f>POWER(DM38,1/2)</f>
        <v>1.4832396974191326</v>
      </c>
      <c r="DO38" s="17">
        <f>DN38/$FV$4</f>
        <v>0.89280538152240241</v>
      </c>
      <c r="DP38" s="18">
        <f>'A5'!J37</f>
        <v>1571.3177228083455</v>
      </c>
      <c r="DQ38" s="10">
        <f>'A4'!J37/'A1'!J37*1000</f>
        <v>11507.364720188889</v>
      </c>
      <c r="DR38" s="13">
        <f>DS38/$GA$4</f>
        <v>1.106936280482409</v>
      </c>
      <c r="DS38" s="13">
        <f>'A3'!J37</f>
        <v>81.581203871553541</v>
      </c>
      <c r="DT38" s="10">
        <f t="shared" si="214"/>
        <v>32719.175705201334</v>
      </c>
      <c r="DU38" s="17">
        <f>(DT38-$U$65)/$U$66</f>
        <v>0.62418518780799925</v>
      </c>
      <c r="DV38" s="17">
        <f t="shared" si="215"/>
        <v>10.395716598015527</v>
      </c>
      <c r="DW38" s="17">
        <f>(DV38-$X$65)/$X$66</f>
        <v>0.71415845000995415</v>
      </c>
      <c r="DX38" s="10">
        <f>'A2'!K37/'A1'!K37*1000</f>
        <v>22864.346338233721</v>
      </c>
      <c r="DY38" s="13">
        <f>'A1-1'!K58</f>
        <v>2.1</v>
      </c>
      <c r="DZ38" s="13">
        <f>POWER(DY38,1/2)</f>
        <v>1.4491376746189439</v>
      </c>
      <c r="EA38" s="17">
        <f>DZ38/$FV$4</f>
        <v>0.87227837598864699</v>
      </c>
      <c r="EB38" s="18">
        <f>'A5'!K37</f>
        <v>1510.8922591670123</v>
      </c>
      <c r="EC38" s="10">
        <f>'A4'!K37/'A1'!K37*1000</f>
        <v>12791.425620743734</v>
      </c>
      <c r="ED38" s="13">
        <f>EE38/$GA$4</f>
        <v>1.1126388096898876</v>
      </c>
      <c r="EE38" s="13">
        <f>'A3'!K37</f>
        <v>82.001480274144726</v>
      </c>
      <c r="EF38" s="10">
        <f t="shared" si="216"/>
        <v>38103.865689862723</v>
      </c>
      <c r="EG38" s="17">
        <f t="shared" ref="EG38" si="227">(EF38-U$65)/U$66</f>
        <v>0.78224899593335606</v>
      </c>
      <c r="EH38" s="17">
        <f t="shared" si="217"/>
        <v>10.548071017644091</v>
      </c>
      <c r="EI38" s="17">
        <f t="shared" ref="EI38" si="228">(EH38-X$65)/X$66</f>
        <v>0.83021719296497698</v>
      </c>
      <c r="EJ38" s="10">
        <f>'A2'!L37/'A1'!L37*1000</f>
        <v>16071.457857516592</v>
      </c>
      <c r="EK38" s="16">
        <f>'A1-1'!L58</f>
        <v>2.5</v>
      </c>
      <c r="EL38" s="16">
        <f>POWER(EK38,1/2)</f>
        <v>1.5811388300841898</v>
      </c>
      <c r="EM38" s="17">
        <f>EL38/$FV$4</f>
        <v>0.95173373453360133</v>
      </c>
      <c r="EN38" s="18">
        <f>'A5'!L37</f>
        <v>65.952084187093135</v>
      </c>
      <c r="EO38" s="10">
        <f>'A4'!L37/'A1'!L37*1000</f>
        <v>6158.2011226955892</v>
      </c>
      <c r="EP38" s="16">
        <f>EQ38/$GA$4</f>
        <v>1.1335716657428019</v>
      </c>
      <c r="EQ38" s="16">
        <f>'A3'!L37</f>
        <v>83.544231765244504</v>
      </c>
      <c r="ER38" s="10">
        <f>(EJ38*EM38+EO38+EN38)*EP38</f>
        <v>24394.350944802478</v>
      </c>
      <c r="ES38" s="17">
        <f>(ER38-$U$65)/$U$66</f>
        <v>0.37981577984705961</v>
      </c>
      <c r="ET38" s="17">
        <f>LN(ER38)</f>
        <v>10.102106865821076</v>
      </c>
      <c r="EU38" s="17">
        <f>(ET38-$X$65)/$X$66</f>
        <v>0.49049591024953731</v>
      </c>
      <c r="EV38" s="10">
        <f>'A2'!M37/'A1'!M37*1000</f>
        <v>18832.823848549928</v>
      </c>
      <c r="EW38" s="16">
        <f>'A1-1'!M58</f>
        <v>2.1</v>
      </c>
      <c r="EX38" s="16">
        <f>POWER(EW38,1/2)</f>
        <v>1.4491376746189439</v>
      </c>
      <c r="EY38" s="17">
        <f>EX38/$FV$4</f>
        <v>0.87227837598864699</v>
      </c>
      <c r="EZ38" s="18">
        <f>'A5'!M37</f>
        <v>-544.56299768435156</v>
      </c>
      <c r="FA38" s="10">
        <f>'A4'!M37/'A1'!M37*1000</f>
        <v>10639.662185126392</v>
      </c>
      <c r="FB38" s="16">
        <f>FC38/$GA$4</f>
        <v>1.1145281084537775</v>
      </c>
      <c r="FC38" s="16">
        <f>'A3'!M37</f>
        <v>82.140721593043409</v>
      </c>
      <c r="FD38" s="10">
        <f t="shared" si="218"/>
        <v>29560.143297283917</v>
      </c>
      <c r="FE38" s="17">
        <f t="shared" ref="FE38" si="229">(FD38-U$65)/U$66</f>
        <v>0.53145400108987617</v>
      </c>
      <c r="FF38" s="17">
        <f t="shared" si="219"/>
        <v>10.294182222725757</v>
      </c>
      <c r="FG38" s="17">
        <f t="shared" ref="FG38" si="230">(FF38-X$65)/X$66</f>
        <v>0.63681279773689758</v>
      </c>
      <c r="FH38" s="10">
        <f>'A2'!N37/'A1'!N37*1000</f>
        <v>22150.981858982141</v>
      </c>
      <c r="FI38" s="16">
        <f>'A1-1'!N58</f>
        <v>2.2999999999999998</v>
      </c>
      <c r="FJ38" s="16">
        <f>POWER(FI38,1/2)</f>
        <v>1.51657508881031</v>
      </c>
      <c r="FK38" s="17">
        <f>FJ38/$FV$4</f>
        <v>0.91287092917527679</v>
      </c>
      <c r="FL38" s="18">
        <f>'A5'!N37</f>
        <v>-286.70956829710877</v>
      </c>
      <c r="FM38" s="10">
        <f>'A4'!N37/'A1'!N37*1000</f>
        <v>8029.8979393998698</v>
      </c>
      <c r="FN38" s="16">
        <f>FO38/$GA$4</f>
        <v>1.103969204795852</v>
      </c>
      <c r="FO38" s="16">
        <f>'A3'!N37</f>
        <v>81.362530393454293</v>
      </c>
      <c r="FP38" s="10">
        <f t="shared" si="220"/>
        <v>30871.588879692117</v>
      </c>
      <c r="FQ38" s="17">
        <f t="shared" ref="FQ38" si="231">(FP38-U$65)/U$66</f>
        <v>0.56995056885795559</v>
      </c>
      <c r="FR38" s="17">
        <f t="shared" si="221"/>
        <v>10.337591586197329</v>
      </c>
      <c r="FS38" s="17">
        <f t="shared" ref="FS38" si="232">(FR38-X$65)/X$66</f>
        <v>0.66988066783394418</v>
      </c>
      <c r="FT38" s="10">
        <f>'A2'!O37/'A1'!O37*1000</f>
        <v>33724.314434271655</v>
      </c>
      <c r="FU38" s="16">
        <v>2.54</v>
      </c>
      <c r="FV38" s="16">
        <f>POWER(FU38,1/2)</f>
        <v>1.5937377450509227</v>
      </c>
      <c r="FW38" s="17">
        <f>FV38/$FV$4</f>
        <v>0.95931739016472739</v>
      </c>
      <c r="FX38" s="18">
        <f>'A5'!O37</f>
        <v>88.157496441104044</v>
      </c>
      <c r="FY38" s="10">
        <f>'A4'!O37/'A1'!O37*1000</f>
        <v>7408.8768918741343</v>
      </c>
      <c r="FZ38" s="16">
        <f>GA38/$GA$4</f>
        <v>1.0711092413661345</v>
      </c>
      <c r="GA38" s="16">
        <f>'A3'!O37</f>
        <v>78.94075108868411</v>
      </c>
      <c r="GB38" s="10">
        <f t="shared" si="222"/>
        <v>42683.013149002407</v>
      </c>
      <c r="GC38" s="17">
        <f t="shared" ref="GC38" si="233">(GB38-U$65)/U$66</f>
        <v>0.91666666666666663</v>
      </c>
      <c r="GD38" s="17">
        <f t="shared" si="223"/>
        <v>10.661556301541401</v>
      </c>
      <c r="GE38" s="17">
        <f t="shared" ref="GE38" si="234">(GD38-X$65)/X$66</f>
        <v>0.91666666666666641</v>
      </c>
    </row>
    <row r="39" spans="1:187">
      <c r="AC39" s="14"/>
      <c r="AD39" s="14"/>
      <c r="AE39" s="14"/>
      <c r="BJ39" s="13"/>
      <c r="BK39" s="13"/>
      <c r="CH39" s="13"/>
      <c r="CI39" s="13"/>
      <c r="CT39" s="13"/>
      <c r="CU39" s="13"/>
      <c r="DA39" s="13"/>
      <c r="DB39" s="13"/>
      <c r="DR39" s="13"/>
      <c r="DS39" s="13"/>
      <c r="ED39" s="13"/>
      <c r="EE39" s="13"/>
    </row>
    <row r="40" spans="1:187">
      <c r="B40" s="10" t="s">
        <v>321</v>
      </c>
      <c r="T40" s="10" t="s">
        <v>321</v>
      </c>
      <c r="AF40" s="8" t="s">
        <v>321</v>
      </c>
      <c r="AR40" s="8" t="s">
        <v>321</v>
      </c>
      <c r="BD40" s="8" t="s">
        <v>321</v>
      </c>
      <c r="BP40" s="8" t="s">
        <v>321</v>
      </c>
      <c r="CB40" s="8" t="s">
        <v>321</v>
      </c>
      <c r="CN40" s="8" t="s">
        <v>321</v>
      </c>
      <c r="CZ40" s="8" t="s">
        <v>321</v>
      </c>
      <c r="DL40" s="8" t="s">
        <v>321</v>
      </c>
      <c r="DX40" s="8" t="s">
        <v>321</v>
      </c>
      <c r="EJ40" s="8" t="s">
        <v>321</v>
      </c>
      <c r="EV40" s="8" t="s">
        <v>321</v>
      </c>
      <c r="FH40" s="8" t="s">
        <v>321</v>
      </c>
      <c r="FT40" s="8" t="s">
        <v>321</v>
      </c>
    </row>
    <row r="41" spans="1:187" s="13" customFormat="1">
      <c r="A41" s="28" t="s">
        <v>632</v>
      </c>
      <c r="B41" s="13">
        <f>(POWER(B38/B5, 1/33)-1)*100</f>
        <v>1.696285094850003</v>
      </c>
      <c r="C41" s="13">
        <f>(POWER(C38/C5, 1/33)-1)*100</f>
        <v>1.7399487754873766</v>
      </c>
      <c r="D41" s="13">
        <f>(POWER(D38/D5, 1/33)-1)*100</f>
        <v>1.5751773632100896</v>
      </c>
      <c r="F41" s="13">
        <f>(POWER(F38/F5, 1/33)-1)*100</f>
        <v>-0.42136769678094987</v>
      </c>
      <c r="G41" s="13">
        <f>(POWER(G38/G5, 1/33)-1)*100</f>
        <v>6.6564760924614497E-2</v>
      </c>
      <c r="H41" s="13">
        <f>(POWER(H38/H5, 1/33)-1)*100</f>
        <v>3.3276843720675409E-2</v>
      </c>
      <c r="K41" s="13">
        <f>(POWER(K38/K5, 1/33)-1)*100</f>
        <v>0.42493746853597969</v>
      </c>
      <c r="L41" s="13">
        <f>(POWER(L38/L5, 1/33)-1)*100</f>
        <v>0.72851691682744857</v>
      </c>
      <c r="M41" s="13">
        <f>(POWER(M38/M5, 1/33)-1)*100</f>
        <v>0.21031324038935928</v>
      </c>
      <c r="O41" s="13">
        <f>(POWER(O38/O5, 1/33)-1)*100</f>
        <v>0.2624162736220903</v>
      </c>
      <c r="P41" s="13">
        <f>(POWER(P38/P5, 1/33)-1)*100</f>
        <v>1.4312708524094386</v>
      </c>
      <c r="R41" s="13">
        <f>(POWER(R38/R5, 1/33)-1)*100</f>
        <v>0.13792382185031649</v>
      </c>
      <c r="T41" s="13">
        <f>(POWER(T38/T5, 1/33)-1)*100</f>
        <v>1.7912486099691982</v>
      </c>
      <c r="U41" s="13">
        <f>(POWER(U38/U5, 1/33)-1)*100</f>
        <v>-0.34975733867546044</v>
      </c>
      <c r="V41" s="13">
        <f>(POWER(V38/V5, 1/33)-1)*100</f>
        <v>-0.17503185008044264</v>
      </c>
      <c r="Y41" s="13">
        <f>(POWER(Y38/Y5, 1/33)-1)*100</f>
        <v>1.7140490456829971</v>
      </c>
      <c r="AA41" s="13">
        <f>(POWER(AA38/AA5, 1/33)-1)*100</f>
        <v>0.28741791585897847</v>
      </c>
      <c r="AB41" s="13">
        <f>(POWER(AB38/AB5, 1/32)-1)*100</f>
        <v>1.9744737616209873</v>
      </c>
      <c r="AD41" s="13">
        <f>(POWER(AD38/AD5, 1/33)-1)*100</f>
        <v>0.1877409316191736</v>
      </c>
      <c r="AF41" s="13">
        <f>(POWER(AF38/AF5, 1/33)-1)*100</f>
        <v>1.2057340837696273</v>
      </c>
      <c r="AG41" s="13">
        <f>(POWER(AG38/AG5, 1/33)-1)*100</f>
        <v>-0.62807163828098034</v>
      </c>
      <c r="AH41" s="13">
        <f>(POWER(AH38/AH5, 1/33)-1)*100</f>
        <v>-0.31453046621136016</v>
      </c>
      <c r="AK41" s="13">
        <f>(POWER(AK38/AK5, 1/33)-1)*100</f>
        <v>0.88589199057829138</v>
      </c>
      <c r="AM41" s="13">
        <f>(POWER(AM38/AM5, 1/33)-1)*100</f>
        <v>0.28215120920864756</v>
      </c>
      <c r="AN41" s="13">
        <f>(POWER(AN38/AN5, 1/33)-1)*100</f>
        <v>1.1060060821557194</v>
      </c>
      <c r="AP41" s="13">
        <f>(POWER(AP38/AP5, 1/33)-1)*100</f>
        <v>0.1082302477010133</v>
      </c>
      <c r="AR41" s="13">
        <f>(POWER(AR38/AR5, 1/33)-1)*100</f>
        <v>1.6187890457896259</v>
      </c>
      <c r="AS41" s="13">
        <f>(POWER(AS38/AS5, 1/33)-1)*100</f>
        <v>-0.24321426080456954</v>
      </c>
      <c r="AT41" s="13">
        <f>(POWER(AT38/AT5, 1/33)-1)*100</f>
        <v>-0.12168116192813327</v>
      </c>
      <c r="AW41" s="13">
        <f>(POWER(AW38/AW5, 1/33)-1)*100</f>
        <v>0.51324389061917497</v>
      </c>
      <c r="AY41" s="13">
        <f>(POWER(AY38/AY5, 1/33)-1)*100</f>
        <v>0.25676444164781653</v>
      </c>
      <c r="AZ41" s="13">
        <f>(POWER(AZ38/AZ5, 1/33)-1)*100</f>
        <v>1.4427408732639035</v>
      </c>
      <c r="BB41" s="13">
        <f>(POWER(BB38/BB5, 1/33)-1)*100</f>
        <v>0.14121473285568786</v>
      </c>
      <c r="BD41" s="13">
        <f>(POWER(BD38/BD5, 1/33)-1)*100</f>
        <v>1.2480455020493553</v>
      </c>
      <c r="BE41" s="13">
        <f>(POWER(BE38/BE5, 1/33)-1)*100</f>
        <v>-0.2387279666712594</v>
      </c>
      <c r="BF41" s="13">
        <f>(POWER(BF38/BF5, 1/33)-1)*100</f>
        <v>-0.11943530729877638</v>
      </c>
      <c r="BI41" s="13">
        <f>(POWER(BI38/BI5, 1/33)-1)*100</f>
        <v>1.1138871246622939</v>
      </c>
      <c r="BK41" s="13">
        <f>(POWER(BK38/BK5, 1/33)-1)*100</f>
        <v>0.24751329513239551</v>
      </c>
      <c r="BL41" s="13">
        <f>(POWER(BL38/BL5, 1/33)-1)*100</f>
        <v>1.43125741766017</v>
      </c>
      <c r="BN41" s="13">
        <f>(POWER(BN38/BN5, 1/33)-1)*100</f>
        <v>0.14125749859157377</v>
      </c>
      <c r="BP41" s="13">
        <f>(POWER(BP38/BP5, 1/33)-1)*100</f>
        <v>1.9352272990406316</v>
      </c>
      <c r="BQ41" s="13">
        <f>(POWER(BQ38/BQ5, 1/33)-1)*100</f>
        <v>-0.47906796710296407</v>
      </c>
      <c r="BR41" s="13">
        <f>(POWER(BR38/BR5, 1/33)-1)*100</f>
        <v>-0.23982155544375328</v>
      </c>
      <c r="BU41" s="13">
        <f>(POWER(BU38/BU5, 1/33)-1)*100</f>
        <v>1.2910119105285389</v>
      </c>
      <c r="BW41" s="13">
        <f>(POWER(BW38/BW5, 1/33)-1)*100</f>
        <v>0.29118541091897043</v>
      </c>
      <c r="BX41" s="13">
        <f>(POWER(BX38/BX5, 1/33)-1)*100</f>
        <v>1.9699333499692218</v>
      </c>
      <c r="BZ41" s="13">
        <f>(POWER(BZ38/BZ5, 1/33)-1)*100</f>
        <v>0.19708814108052586</v>
      </c>
      <c r="CB41" s="13">
        <f>(POWER(CB38/CB5, 1/33)-1)*100</f>
        <v>1.2846644741068891</v>
      </c>
      <c r="CC41" s="13">
        <f>(POWER(CC38/CC5, 1/33)-1)*100</f>
        <v>-0.66065964620780626</v>
      </c>
      <c r="CD41" s="13">
        <f>(POWER(CD38/CD5, 1/33)-1)*100</f>
        <v>-0.33087722178337664</v>
      </c>
      <c r="CG41" s="13">
        <f>(POWER(CG38/CG5, 1/33)-1)*100</f>
        <v>1.4049631889875958</v>
      </c>
      <c r="CI41" s="13">
        <f>(POWER(CI38/CI5, 1/33)-1)*100</f>
        <v>0.30962076381382264</v>
      </c>
      <c r="CJ41" s="13">
        <f>(POWER(CJ38/CJ5, 1/33)-1)*100</f>
        <v>1.5546986756244774</v>
      </c>
      <c r="CL41" s="13">
        <f>(POWER(CL38/CL5, 1/33)-1)*100</f>
        <v>0.15248192355767909</v>
      </c>
      <c r="CN41" s="13">
        <f>(POWER(CN38/CN5, 1/33)-1)*100</f>
        <v>1.38395012107424</v>
      </c>
      <c r="CO41" s="13">
        <f>(POWER(CO38/CO5, 1/33)-1)*100</f>
        <v>-0.58906258112340071</v>
      </c>
      <c r="CP41" s="13">
        <f>(POWER(CP38/CP5, 1/33)-1)*100</f>
        <v>-0.29496631620016256</v>
      </c>
      <c r="CS41" s="13">
        <f>(POWER(CS38/CS5, 1/33)-1)*100</f>
        <v>1.1985752913717951</v>
      </c>
      <c r="CU41" s="13">
        <f>(POWER(CU38/CU5, 1/33)-1)*100</f>
        <v>0.30882882069740436</v>
      </c>
      <c r="CV41" s="13">
        <f>(POWER(CV38/CV5, 1/33)-1)*100</f>
        <v>1.5631914269799596</v>
      </c>
      <c r="CX41" s="13">
        <f>(POWER(CX38/CX5, 1/33)-1)*100</f>
        <v>0.15333932194803168</v>
      </c>
      <c r="CZ41" s="13">
        <f>(POWER(CZ38/CZ5, 1/33)-1)*100</f>
        <v>0.93335645693883862</v>
      </c>
      <c r="DA41" s="13">
        <f>(POWER(DA38/DA5, 1/33)-1)*100</f>
        <v>-0.75110222621849188</v>
      </c>
      <c r="DB41" s="13">
        <f>(POWER(DB38/DB5, 1/33)-1)*100</f>
        <v>-0.37625896716109164</v>
      </c>
      <c r="DE41" s="13">
        <f>(POWER(DE38/DE5, 1/33)-1)*100</f>
        <v>0.77776829550917359</v>
      </c>
      <c r="DG41" s="13">
        <f>(POWER(DG38/DG5, 1/33)-1)*100</f>
        <v>0.33765018119227275</v>
      </c>
      <c r="DH41" s="13">
        <f>(POWER(DH38/DH5, 1/33)-1)*100</f>
        <v>0.91734464088346623</v>
      </c>
      <c r="DJ41" s="13">
        <f>(POWER(DJ38/DJ5, 1/33)-1)*100</f>
        <v>9.0452203325042113E-2</v>
      </c>
      <c r="DL41" s="13">
        <f>(POWER(DL38/DL5, 1/33)-1)*100</f>
        <v>0.949709293974621</v>
      </c>
      <c r="DM41" s="13">
        <f>(POWER(DM38/DM5, 1/33)-1)*100</f>
        <v>-0.62540890248433678</v>
      </c>
      <c r="DN41" s="13">
        <f>(POWER(DN38/DN5, 1/33)-1)*100</f>
        <v>-0.31319490648942239</v>
      </c>
      <c r="DQ41" s="13">
        <f>(POWER(DQ38/DQ5, 1/33)-1)*100</f>
        <v>1.7169113805452385</v>
      </c>
      <c r="DS41" s="13">
        <f>(POWER(DS38/DS5, 1/33)-1)*100</f>
        <v>0.21497483250250138</v>
      </c>
      <c r="DT41" s="13">
        <f>(POWER(DT38/DT5, 1/33)-1)*100</f>
        <v>1.0181148888969593</v>
      </c>
      <c r="DV41" s="13">
        <f>(POWER(DV38/DV5, 1/33)-1)*100</f>
        <v>9.9090911620214328E-2</v>
      </c>
      <c r="DX41" s="13">
        <f>(POWER(DX38/DX5, 1/33)-1)*100</f>
        <v>2.2402710394489933</v>
      </c>
      <c r="DY41" s="13">
        <f>(POWER(DY38/DY5, 1/33)-1)*100</f>
        <v>-0.48436321074047939</v>
      </c>
      <c r="DZ41" s="13">
        <f>(POWER(DZ38/DZ5, 1/33)-1)*100</f>
        <v>-0.24247557739841552</v>
      </c>
      <c r="EC41" s="13">
        <f>(POWER(EC38/EC5, 1/33)-1)*100</f>
        <v>1.8928952758099804</v>
      </c>
      <c r="EE41" s="13">
        <f>(POWER(EE38/EE5, 1/33)-1)*100</f>
        <v>0.22658672775028865</v>
      </c>
      <c r="EF41" s="13">
        <f>(POWER(EF38/EF5, 1/33)-1)*100</f>
        <v>2.2116347586169427</v>
      </c>
      <c r="EH41" s="13">
        <f>(POWER(EH38/EH5, 1/33)-1)*100</f>
        <v>0.21505582781287114</v>
      </c>
      <c r="EJ41" s="13">
        <f>(POWER(EJ38/EJ5, 1/33)-1)*100</f>
        <v>1.2150985864257668</v>
      </c>
      <c r="EK41" s="13">
        <f>(POWER(EK38/EK5, 1/33)-1)*100</f>
        <v>-1.1704852447315894</v>
      </c>
      <c r="EL41" s="13">
        <f>(POWER(EL38/EL5, 1/33)-1)*100</f>
        <v>-0.5869652634683864</v>
      </c>
      <c r="EO41" s="13">
        <f>(POWER(EO38/EO5, 1/33)-1)*100</f>
        <v>2.8486252959581515</v>
      </c>
      <c r="EQ41" s="13">
        <f>(POWER(EQ38/EQ5, 1/33)-1)*100</f>
        <v>0.29922877671104686</v>
      </c>
      <c r="ER41" s="13">
        <f>(POWER(ER38/ER5, 1/33)-1)*100</f>
        <v>1.1868066402978883</v>
      </c>
      <c r="ET41" s="13">
        <f>(POWER(ET38/ET5, 1/33)-1)*100</f>
        <v>0.11917049557985671</v>
      </c>
      <c r="EV41" s="13">
        <f>(POWER(EV38/EV5, 1/33)-1)*100</f>
        <v>1.3647097679766018</v>
      </c>
      <c r="EW41" s="13">
        <f>(POWER(EW38/EW5, 1/33)-1)*100</f>
        <v>0.34274108674070547</v>
      </c>
      <c r="EX41" s="13">
        <f>(POWER(EX38/EX5, 1/33)-1)*100</f>
        <v>0.17122395515625222</v>
      </c>
      <c r="FA41" s="13">
        <f>(POWER(FA38/FA5, 1/33)-1)*100</f>
        <v>0.69076132128480516</v>
      </c>
      <c r="FC41" s="13">
        <f>(POWER(FC38/FC5, 1/33)-1)*100</f>
        <v>0.22775117415583246</v>
      </c>
      <c r="FD41" s="13">
        <f>(POWER(FD38/FD5, 1/33)-1)*100</f>
        <v>1.299896530068545</v>
      </c>
      <c r="FF41" s="13">
        <f>(POWER(FF38/FF5, 1/33)-1)*100</f>
        <v>0.12821449050848255</v>
      </c>
      <c r="FH41" s="13">
        <f>(POWER(FH38/FH5, 1/33)-1)*100</f>
        <v>2.455599177004153</v>
      </c>
      <c r="FI41" s="13">
        <f>(POWER(FI38/FI5, 1/33)-1)*100</f>
        <v>-0.43857204101559466</v>
      </c>
      <c r="FJ41" s="13">
        <f>(POWER(FJ38/FJ5, 1/33)-1)*100</f>
        <v>-0.2195269809846967</v>
      </c>
      <c r="FM41" s="13">
        <f>(POWER(FM38/FM5, 1/33)-1)*100</f>
        <v>1.2009849360780533</v>
      </c>
      <c r="FO41" s="13">
        <f>(POWER(FO38/FO5, 1/33)-1)*100</f>
        <v>0.29606200909155778</v>
      </c>
      <c r="FP41" s="13">
        <f>(POWER(FP38/FP5, 1/33)-1)*100</f>
        <v>2.1545996558131497</v>
      </c>
      <c r="FR41" s="13">
        <f>(POWER(FR38/FR5, 1/33)-1)*100</f>
        <v>0.21379006761219621</v>
      </c>
      <c r="FT41" s="13">
        <f>(POWER(FT38/FT5, 1/33)-1)*100</f>
        <v>1.9115584508540895</v>
      </c>
      <c r="FU41" s="13">
        <f>(POWER(FU38/FU5, 1/33)-1)*100</f>
        <v>-0.21835981752847955</v>
      </c>
      <c r="FV41" s="13">
        <f>(POWER(FV38/FV5, 1/33)-1)*100</f>
        <v>-0.10923957518816918</v>
      </c>
      <c r="FY41" s="13">
        <f>(POWER(FY38/FY5, 1/33)-1)*100</f>
        <v>0.56016188476026851</v>
      </c>
      <c r="GA41" s="13">
        <f>(POWER(GA38/GA5, 1/33)-1)*100</f>
        <v>0.1919477800057745</v>
      </c>
      <c r="GB41" s="13">
        <f>(POWER(GB38/GB5, 1/33)-1)*100</f>
        <v>1.7282363581378357</v>
      </c>
      <c r="GD41" s="13">
        <f>(POWER(GD38/GD5, 1/33)-1)*100</f>
        <v>0.16527022369887678</v>
      </c>
    </row>
    <row r="42" spans="1:187">
      <c r="B42" s="10" t="s">
        <v>322</v>
      </c>
      <c r="T42" s="10" t="s">
        <v>322</v>
      </c>
      <c r="AF42" s="8" t="s">
        <v>322</v>
      </c>
      <c r="AR42" s="8" t="s">
        <v>322</v>
      </c>
      <c r="BD42" s="8" t="s">
        <v>322</v>
      </c>
      <c r="BP42" s="8" t="s">
        <v>322</v>
      </c>
      <c r="CB42" s="8" t="s">
        <v>322</v>
      </c>
      <c r="CN42" s="8" t="s">
        <v>322</v>
      </c>
      <c r="CZ42" s="8" t="s">
        <v>322</v>
      </c>
      <c r="DL42" s="8" t="s">
        <v>322</v>
      </c>
      <c r="DX42" s="8" t="s">
        <v>322</v>
      </c>
      <c r="EJ42" s="8" t="s">
        <v>322</v>
      </c>
      <c r="EV42" s="8" t="s">
        <v>322</v>
      </c>
      <c r="FH42" s="8" t="s">
        <v>322</v>
      </c>
      <c r="FT42" s="8" t="s">
        <v>322</v>
      </c>
    </row>
    <row r="43" spans="1:187" s="13" customFormat="1">
      <c r="A43" s="28" t="s">
        <v>632</v>
      </c>
      <c r="E43" s="13">
        <f>E38-E5</f>
        <v>-9.3681297909429695E-2</v>
      </c>
      <c r="I43" s="13">
        <f>I38-I5</f>
        <v>1.0543652883361787E-2</v>
      </c>
      <c r="J43" s="13">
        <f>J38-J5</f>
        <v>-121.41618805297628</v>
      </c>
      <c r="N43" s="13">
        <f>N38-N5</f>
        <v>9.2662687386222631E-2</v>
      </c>
      <c r="Q43" s="13">
        <f>Q38-Q5</f>
        <v>0.41829737813306572</v>
      </c>
      <c r="S43" s="13">
        <f>S38-S5</f>
        <v>0.35724732382267688</v>
      </c>
      <c r="W43" s="13">
        <f>W38-W5</f>
        <v>-5.728164474108155E-2</v>
      </c>
      <c r="X43" s="13">
        <f>X38-X5</f>
        <v>-168.56965713153153</v>
      </c>
      <c r="Z43" s="13">
        <f>Z38-Z5</f>
        <v>0.10095956345043078</v>
      </c>
      <c r="AC43" s="13">
        <f>AC38-AC5</f>
        <v>0.45974014322805756</v>
      </c>
      <c r="AE43" s="13">
        <f>AE38-AE5</f>
        <v>0.47661915919454573</v>
      </c>
      <c r="AI43" s="13">
        <f>AI38-AI5</f>
        <v>-0.10000916587868458</v>
      </c>
      <c r="AJ43" s="13">
        <f>AJ38-AJ5</f>
        <v>78.389714971231115</v>
      </c>
      <c r="AL43" s="13">
        <f>AL38-AL5</f>
        <v>9.7438458620006996E-2</v>
      </c>
      <c r="AO43" s="13">
        <f>AO38-AO5</f>
        <v>0.27956831899436357</v>
      </c>
      <c r="AQ43" s="13">
        <f>AQ38-AQ5</f>
        <v>0.27650538487505105</v>
      </c>
      <c r="AU43" s="13">
        <f>AU38-AU5</f>
        <v>-3.8625369805049381E-2</v>
      </c>
      <c r="AV43" s="13">
        <f>AV38-AV5</f>
        <v>-121.41618805297628</v>
      </c>
      <c r="AX43" s="13">
        <f>AX38-AX5</f>
        <v>9.0464189489786628E-2</v>
      </c>
      <c r="BA43" s="13">
        <f>BA38-BA5</f>
        <v>0.35936190749324365</v>
      </c>
      <c r="BC43" s="13">
        <f>BC38-BC5</f>
        <v>0.3600898503839241</v>
      </c>
      <c r="BG43" s="13">
        <f>BG38-BG5</f>
        <v>-3.3374920092443472E-2</v>
      </c>
      <c r="BH43" s="13">
        <f>BH38-BH5</f>
        <v>686.64255498542695</v>
      </c>
      <c r="BJ43" s="13">
        <f>BJ38-BJ5</f>
        <v>8.5805665662903374E-2</v>
      </c>
      <c r="BM43" s="13">
        <f>BM38-BM5</f>
        <v>0.32798405561806432</v>
      </c>
      <c r="BO43" s="13">
        <f>BO38-BO5</f>
        <v>0.35724399420420477</v>
      </c>
      <c r="BS43" s="13">
        <f>BS38-BS5</f>
        <v>-7.0194553916545055E-2</v>
      </c>
      <c r="BT43" s="13">
        <f>BT38-BT5</f>
        <v>673.88099569571091</v>
      </c>
      <c r="BV43" s="13">
        <f>BV38-BV5</f>
        <v>0.10097902442049111</v>
      </c>
      <c r="BY43" s="13">
        <f>BY38-BY5</f>
        <v>0.38749779858833411</v>
      </c>
      <c r="CA43" s="13">
        <f>CA38-CA5</f>
        <v>0.49039419846923582</v>
      </c>
      <c r="CE43" s="13">
        <f>CE38-CE5</f>
        <v>-0.10318653689387536</v>
      </c>
      <c r="CF43" s="13">
        <f>CF38-CF5</f>
        <v>1536.3257680915995</v>
      </c>
      <c r="CH43" s="13">
        <f>CH38-CH5</f>
        <v>0.10856813025776746</v>
      </c>
      <c r="CK43" s="13">
        <f>CK38-CK5</f>
        <v>0.37792967327165117</v>
      </c>
      <c r="CM43" s="13">
        <f>CM38-CM5</f>
        <v>0.38781861938082279</v>
      </c>
      <c r="CQ43" s="13">
        <f>CQ38-CQ5</f>
        <v>-8.7162197818706488E-2</v>
      </c>
      <c r="CR43" s="13">
        <f>CR38-CR5</f>
        <v>1459.2536161530857</v>
      </c>
      <c r="CT43" s="13">
        <f>CT38-CT5</f>
        <v>0.10638712981404452</v>
      </c>
      <c r="CW43" s="13">
        <f>CW38-CW5</f>
        <v>0.37927414828313577</v>
      </c>
      <c r="CY43" s="13">
        <f>CY38-CY5</f>
        <v>0.38992078521670054</v>
      </c>
      <c r="DC43" s="13">
        <f>DC38-DC5</f>
        <v>-0.12352738137667252</v>
      </c>
      <c r="DD43" s="13">
        <f>DD38-DD5</f>
        <v>-41.437309435153793</v>
      </c>
      <c r="DF43" s="13">
        <f>DF38-DF5</f>
        <v>0.11861749521123999</v>
      </c>
      <c r="DI43" s="13">
        <f>DI38-DI5</f>
        <v>0.21632917703209609</v>
      </c>
      <c r="DK43" s="13">
        <f>DK38-DK5</f>
        <v>0.22955399586592934</v>
      </c>
      <c r="DO43" s="13">
        <f>DO38-DO5</f>
        <v>-9.7373016984435012E-2</v>
      </c>
      <c r="DP43" s="13">
        <f>DP38-DP5</f>
        <v>-1201.1230860176152</v>
      </c>
      <c r="DR43" s="13">
        <f>DR38-DR5</f>
        <v>7.5728682110631551E-2</v>
      </c>
      <c r="DU43" s="13">
        <f>DU38-DU5</f>
        <v>0.27290765252106408</v>
      </c>
      <c r="DW43" s="13">
        <f>DW38-DW5</f>
        <v>0.25464317874948861</v>
      </c>
      <c r="EA43" s="13">
        <f>EA38-EA5</f>
        <v>-7.2757338507380975E-2</v>
      </c>
      <c r="EB43" s="13">
        <f>EB38-EB5</f>
        <v>872.89062617450111</v>
      </c>
      <c r="ED43" s="13">
        <f>ED38-ED5</f>
        <v>8.007435921498951E-2</v>
      </c>
      <c r="EG43" s="13">
        <f>EG38-EG5</f>
        <v>0.57509968121257049</v>
      </c>
      <c r="EI43" s="13">
        <f>EI38-EI5</f>
        <v>0.54990963046221841</v>
      </c>
      <c r="EM43" s="13">
        <f>EM38-EM5</f>
        <v>-0.20407380593648361</v>
      </c>
      <c r="EN43" s="13">
        <f>EN38-EN5</f>
        <v>-1117.9800170225992</v>
      </c>
      <c r="EP43" s="13">
        <f>EP38-EP5</f>
        <v>0.10643462368038659</v>
      </c>
      <c r="ES43" s="13">
        <f>ES38-ES5</f>
        <v>0.23093291685122813</v>
      </c>
      <c r="EU43" s="13">
        <f>EU38-EU5</f>
        <v>0.29658709397378308</v>
      </c>
      <c r="EY43" s="13">
        <f>EY38-EY5</f>
        <v>4.7880703903669275E-2</v>
      </c>
      <c r="EZ43" s="13">
        <f>EZ38-EZ5</f>
        <v>-809.73246497293837</v>
      </c>
      <c r="FB43" s="13">
        <f>FB38-FB5</f>
        <v>8.0606805875758525E-2</v>
      </c>
      <c r="FE43" s="13">
        <f>FE38-FE5</f>
        <v>0.30111127276797162</v>
      </c>
      <c r="FG43" s="13">
        <f>FG38-FG5</f>
        <v>0.32466689702090662</v>
      </c>
      <c r="FK43" s="13">
        <f>FK38-FK5</f>
        <v>-6.8664429132460736E-2</v>
      </c>
      <c r="FL43" s="13">
        <f>FL38-FL5</f>
        <v>-364.30221368224579</v>
      </c>
      <c r="FN43" s="13">
        <f>FN38-FN5</f>
        <v>0.10261235269273139</v>
      </c>
      <c r="FQ43" s="13">
        <f>FQ38-FQ5</f>
        <v>0.45775860329706275</v>
      </c>
      <c r="FS43" s="13">
        <f>FS38-FS5</f>
        <v>0.53587826818409656</v>
      </c>
      <c r="FW43" s="13">
        <f>FW38-FW5</f>
        <v>-3.5232977982913805E-2</v>
      </c>
      <c r="FX43" s="13">
        <f>FX38-FX5</f>
        <v>87.622609974566842</v>
      </c>
      <c r="FZ43" s="13">
        <f>FZ38-FZ5</f>
        <v>6.5681832953651487E-2</v>
      </c>
      <c r="GC43" s="13">
        <f>GC38-GC5</f>
        <v>0.54113193239800983</v>
      </c>
      <c r="GE43" s="13">
        <f>GE38-GE5</f>
        <v>0.43073861976608491</v>
      </c>
    </row>
    <row r="45" spans="1:187" s="29" customFormat="1">
      <c r="B45" s="32" t="s">
        <v>442</v>
      </c>
      <c r="C45" s="32"/>
      <c r="D45" s="32"/>
      <c r="K45" s="32"/>
      <c r="L45" s="32"/>
      <c r="M45" s="32"/>
      <c r="P45" s="32"/>
      <c r="T45" s="32"/>
      <c r="Y45" s="32"/>
      <c r="AB45" s="32"/>
    </row>
    <row r="46" spans="1:187" s="29" customFormat="1">
      <c r="B46" s="32" t="s">
        <v>634</v>
      </c>
      <c r="C46" s="32"/>
      <c r="D46" s="32"/>
      <c r="K46" s="32"/>
      <c r="L46" s="32"/>
      <c r="M46" s="32"/>
      <c r="P46" s="32"/>
      <c r="T46" s="32"/>
      <c r="Y46" s="32"/>
      <c r="AB46" s="32"/>
    </row>
    <row r="47" spans="1:187" s="29" customFormat="1">
      <c r="B47" s="32" t="s">
        <v>635</v>
      </c>
      <c r="C47" s="32"/>
      <c r="D47" s="32"/>
      <c r="K47" s="32"/>
      <c r="L47" s="32"/>
      <c r="M47" s="32"/>
      <c r="P47" s="32"/>
      <c r="T47" s="32"/>
      <c r="Y47" s="32"/>
      <c r="AB47" s="32"/>
    </row>
    <row r="48" spans="1:187" s="29" customFormat="1">
      <c r="B48" s="32" t="s">
        <v>636</v>
      </c>
      <c r="C48" s="32"/>
      <c r="D48" s="32"/>
      <c r="K48" s="32"/>
      <c r="L48" s="32"/>
      <c r="M48" s="32"/>
      <c r="P48" s="32"/>
      <c r="T48" s="32"/>
      <c r="Y48" s="32"/>
      <c r="AB48" s="32"/>
    </row>
    <row r="49" spans="2:28" s="29" customFormat="1">
      <c r="B49" s="32" t="s">
        <v>637</v>
      </c>
      <c r="C49" s="32"/>
      <c r="D49" s="32"/>
      <c r="K49" s="32"/>
      <c r="L49" s="32"/>
      <c r="M49" s="32"/>
      <c r="P49" s="32"/>
      <c r="T49" s="32"/>
      <c r="Y49" s="32"/>
      <c r="AB49" s="32"/>
    </row>
    <row r="50" spans="2:28" s="29" customFormat="1">
      <c r="B50" s="32" t="s">
        <v>638</v>
      </c>
      <c r="C50" s="32"/>
      <c r="D50" s="32"/>
      <c r="K50" s="32"/>
      <c r="L50" s="32"/>
      <c r="M50" s="32"/>
      <c r="P50" s="32"/>
      <c r="T50" s="32"/>
      <c r="Y50" s="32"/>
      <c r="AB50" s="32"/>
    </row>
    <row r="51" spans="2:28" s="29" customFormat="1">
      <c r="B51" s="32" t="s">
        <v>639</v>
      </c>
      <c r="C51" s="32"/>
      <c r="D51" s="32"/>
      <c r="K51" s="32"/>
      <c r="L51" s="32"/>
      <c r="M51" s="32"/>
      <c r="P51" s="32"/>
      <c r="T51" s="32"/>
      <c r="Y51" s="32"/>
      <c r="AB51" s="32"/>
    </row>
    <row r="52" spans="2:28" s="29" customFormat="1">
      <c r="B52" s="32" t="s">
        <v>640</v>
      </c>
      <c r="C52" s="32"/>
      <c r="D52" s="32"/>
      <c r="K52" s="32"/>
      <c r="L52" s="32"/>
      <c r="M52" s="32"/>
      <c r="P52" s="32"/>
      <c r="T52" s="32"/>
      <c r="Y52" s="32"/>
      <c r="AB52" s="32"/>
    </row>
    <row r="53" spans="2:28" s="29" customFormat="1">
      <c r="B53" s="32" t="s">
        <v>36</v>
      </c>
      <c r="C53" s="32"/>
      <c r="D53" s="32"/>
      <c r="K53" s="32"/>
      <c r="L53" s="32"/>
      <c r="M53" s="32"/>
      <c r="P53" s="32"/>
      <c r="T53" s="32"/>
      <c r="Y53" s="32"/>
      <c r="AB53" s="32"/>
    </row>
    <row r="54" spans="2:28" s="29" customFormat="1">
      <c r="B54" s="32" t="s">
        <v>267</v>
      </c>
      <c r="C54" s="32"/>
      <c r="D54" s="32"/>
      <c r="K54" s="32"/>
      <c r="L54" s="32"/>
      <c r="M54" s="32"/>
      <c r="P54" s="32"/>
      <c r="T54" s="32"/>
      <c r="Y54" s="32"/>
      <c r="AB54" s="32"/>
    </row>
    <row r="55" spans="2:28" s="29" customFormat="1">
      <c r="B55" s="32" t="s">
        <v>444</v>
      </c>
      <c r="C55" s="32"/>
      <c r="D55" s="32"/>
      <c r="K55" s="32"/>
      <c r="L55" s="32"/>
      <c r="M55" s="32"/>
      <c r="P55" s="32"/>
      <c r="T55" s="32"/>
      <c r="Y55" s="32"/>
      <c r="AB55" s="32"/>
    </row>
    <row r="56" spans="2:28" s="29" customFormat="1">
      <c r="B56" s="32" t="s">
        <v>602</v>
      </c>
      <c r="C56" s="32"/>
      <c r="D56" s="32"/>
      <c r="K56" s="32"/>
      <c r="L56" s="32"/>
      <c r="M56" s="32"/>
      <c r="P56" s="32"/>
      <c r="T56" s="32"/>
      <c r="Y56" s="32"/>
      <c r="AB56" s="32"/>
    </row>
    <row r="58" spans="2:28" ht="15" customHeight="1">
      <c r="B58" s="10" t="str">
        <f>T58</f>
        <v>1980-2014</v>
      </c>
      <c r="E58" s="8" t="str">
        <f>W58</f>
        <v>1980-2014</v>
      </c>
      <c r="T58" s="10" t="s">
        <v>647</v>
      </c>
      <c r="W58" s="8" t="s">
        <v>647</v>
      </c>
    </row>
    <row r="59" spans="2:28">
      <c r="B59" s="10" t="s">
        <v>260</v>
      </c>
      <c r="C59" s="10">
        <f t="shared" ref="C59:C66" si="235">U59</f>
        <v>42683.013149002407</v>
      </c>
      <c r="E59" s="8" t="s">
        <v>260</v>
      </c>
      <c r="F59" s="8">
        <f>X59</f>
        <v>10.661556301541401</v>
      </c>
      <c r="T59" s="10" t="s">
        <v>260</v>
      </c>
      <c r="U59" s="8">
        <f>MAXA(AB4:AB38,AN4:AN38,AZ4:AZ38,BL4:BL38,BX4:BX38,CJ4:CJ38,CV4:CV38,DH4:DH38,DT4:DT38,EF4:EF38,ER4:ER38,FD4:FD38,FP4:FP38,GB4:GB38)</f>
        <v>42683.013149002407</v>
      </c>
      <c r="W59" s="8" t="s">
        <v>260</v>
      </c>
      <c r="X59" s="8">
        <f>MAXA(AD4:AD38,AP4:AP38,BB4:BB38,BN4:BN38,BZ4:BZ38,CL4:CL38,CX4:CX38,DJ4:DJ38,DV4:DV38,EH4:EH38,ET4:ET38,FF4:FF38,FR4:FR38,GD4:GD38)</f>
        <v>10.661556301541401</v>
      </c>
    </row>
    <row r="60" spans="2:28">
      <c r="B60" s="10" t="s">
        <v>189</v>
      </c>
      <c r="C60" s="10">
        <f t="shared" si="235"/>
        <v>14294.214301857328</v>
      </c>
      <c r="E60" s="8" t="s">
        <v>189</v>
      </c>
      <c r="F60" s="8">
        <f t="shared" ref="F60:F65" si="236">X60</f>
        <v>9.5676101401019391</v>
      </c>
      <c r="T60" s="10" t="s">
        <v>189</v>
      </c>
      <c r="U60" s="8">
        <f>MINA(AB4:AB38,AN4:AN38,AZ4:AZ38,BL4:BL38,BX4:BX38,CJ4:CJ38,CV4:CV38,DH4:DH38,DT4:DT38,EF4:EF38,ER4:ER38,FD4:FD38,FP4:FP38,GB4:GB38)</f>
        <v>14294.214301857328</v>
      </c>
      <c r="W60" s="8" t="s">
        <v>189</v>
      </c>
      <c r="X60" s="8">
        <f>MINA(AD4:AD38,AP4:AP38,BB4:BB38,BN4:BN38,BZ4:BZ38,CL4:CL38,CX4:CX38,DJ4:DJ38,DV4:DV38,EH4:EH38,ET4:ET38,FF4:FF38,FR4:FR38,GD4:GD38)</f>
        <v>9.5676101401019391</v>
      </c>
    </row>
    <row r="61" spans="2:28">
      <c r="B61" s="10" t="s">
        <v>261</v>
      </c>
      <c r="C61" s="10">
        <f t="shared" si="235"/>
        <v>28388.798847145081</v>
      </c>
      <c r="E61" s="8" t="s">
        <v>261</v>
      </c>
      <c r="F61" s="8">
        <f t="shared" si="236"/>
        <v>1.0939461614394617</v>
      </c>
      <c r="T61" s="10" t="s">
        <v>261</v>
      </c>
      <c r="U61" s="8">
        <f>U59-U60</f>
        <v>28388.798847145081</v>
      </c>
      <c r="W61" s="8" t="s">
        <v>261</v>
      </c>
      <c r="X61" s="8">
        <f>X59-X60</f>
        <v>1.0939461614394617</v>
      </c>
    </row>
    <row r="62" spans="2:28">
      <c r="B62" s="10" t="s">
        <v>262</v>
      </c>
      <c r="C62" s="10">
        <f t="shared" si="235"/>
        <v>2838.8798847145081</v>
      </c>
      <c r="E62" s="8" t="s">
        <v>262</v>
      </c>
      <c r="F62" s="8">
        <f t="shared" si="236"/>
        <v>0.10939461614394616</v>
      </c>
      <c r="T62" s="10" t="s">
        <v>262</v>
      </c>
      <c r="U62" s="8">
        <f>U61/10</f>
        <v>2838.8798847145081</v>
      </c>
      <c r="W62" s="8" t="s">
        <v>262</v>
      </c>
      <c r="X62" s="8">
        <f>X61/10</f>
        <v>0.10939461614394616</v>
      </c>
    </row>
    <row r="63" spans="2:28">
      <c r="C63" s="10">
        <f t="shared" si="235"/>
        <v>0</v>
      </c>
    </row>
    <row r="64" spans="2:28">
      <c r="B64" s="10" t="s">
        <v>263</v>
      </c>
      <c r="C64" s="10">
        <f t="shared" si="235"/>
        <v>45521.893033716915</v>
      </c>
      <c r="E64" s="8" t="s">
        <v>263</v>
      </c>
      <c r="F64" s="8">
        <f t="shared" si="236"/>
        <v>10.770950917685347</v>
      </c>
      <c r="T64" s="10" t="s">
        <v>263</v>
      </c>
      <c r="U64" s="8">
        <f>U59+U62</f>
        <v>45521.893033716915</v>
      </c>
      <c r="W64" s="8" t="s">
        <v>263</v>
      </c>
      <c r="X64" s="8">
        <f>X59+X62</f>
        <v>10.770950917685347</v>
      </c>
    </row>
    <row r="65" spans="2:24">
      <c r="B65" s="10" t="s">
        <v>264</v>
      </c>
      <c r="C65" s="10">
        <f t="shared" si="235"/>
        <v>11455.33441714282</v>
      </c>
      <c r="E65" s="8" t="s">
        <v>264</v>
      </c>
      <c r="F65" s="8">
        <f t="shared" si="236"/>
        <v>9.4582155239579926</v>
      </c>
      <c r="T65" s="10" t="s">
        <v>264</v>
      </c>
      <c r="U65" s="8">
        <f>U60-U62</f>
        <v>11455.33441714282</v>
      </c>
      <c r="W65" s="8" t="s">
        <v>264</v>
      </c>
      <c r="X65" s="8">
        <f>X60-X62</f>
        <v>9.4582155239579926</v>
      </c>
    </row>
    <row r="66" spans="2:24">
      <c r="B66" s="10" t="s">
        <v>265</v>
      </c>
      <c r="C66" s="10">
        <f t="shared" si="235"/>
        <v>34066.558616574097</v>
      </c>
      <c r="E66" s="8" t="s">
        <v>265</v>
      </c>
      <c r="F66" s="8">
        <f>X66</f>
        <v>1.3127353937273547</v>
      </c>
      <c r="T66" s="10" t="s">
        <v>265</v>
      </c>
      <c r="U66" s="8">
        <f>U64-U65</f>
        <v>34066.558616574097</v>
      </c>
      <c r="W66" s="8" t="s">
        <v>265</v>
      </c>
      <c r="X66" s="8">
        <f>X64-X65</f>
        <v>1.3127353937273547</v>
      </c>
    </row>
  </sheetData>
  <phoneticPr fontId="0" type="noConversion"/>
  <pageMargins left="0.15748031496062992" right="0.15748031496062992" top="0.51181102362204722" bottom="0.43307086614173229" header="0.51181102362204722" footer="0.51181102362204722"/>
  <pageSetup scale="54" pageOrder="overThenDown" orientation="landscape" r:id="rId1"/>
  <headerFooter alignWithMargins="0"/>
  <colBreaks count="14" manualBreakCount="14">
    <brk id="19" max="51" man="1"/>
    <brk id="31" max="51" man="1"/>
    <brk id="43" max="51" man="1"/>
    <brk id="55" max="51" man="1"/>
    <brk id="67" max="51" man="1"/>
    <brk id="79" max="51" man="1"/>
    <brk id="91" max="1048575" man="1"/>
    <brk id="103" max="51" man="1"/>
    <brk id="115" max="51" man="1"/>
    <brk id="127" max="51" man="1"/>
    <brk id="139" max="51" man="1"/>
    <brk id="151" max="1048575" man="1"/>
    <brk id="163" max="51" man="1"/>
    <brk id="175" max="1048575" man="1"/>
  </colBreaks>
</worksheet>
</file>

<file path=xl/worksheets/sheet30.xml><?xml version="1.0" encoding="utf-8"?>
<worksheet xmlns="http://schemas.openxmlformats.org/spreadsheetml/2006/main" xmlns:r="http://schemas.openxmlformats.org/officeDocument/2006/relationships">
  <sheetPr codeName="Sheet30">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C38" sqref="C38"/>
    </sheetView>
  </sheetViews>
  <sheetFormatPr defaultColWidth="3.85546875" defaultRowHeight="12.75" customHeight="1"/>
  <cols>
    <col min="1" max="1" width="5" style="6" customWidth="1"/>
    <col min="2" max="15" width="8.7109375" style="15" customWidth="1"/>
    <col min="16" max="16384" width="3.85546875" style="8"/>
  </cols>
  <sheetData>
    <row r="1" spans="1:15" ht="12.75" customHeight="1">
      <c r="A1" s="6" t="s">
        <v>550</v>
      </c>
    </row>
    <row r="2" spans="1:15" ht="29.25" customHeight="1">
      <c r="A2" s="6" t="s">
        <v>225</v>
      </c>
      <c r="B2" s="15" t="s">
        <v>226</v>
      </c>
      <c r="C2" s="15" t="s">
        <v>227</v>
      </c>
      <c r="D2" s="15" t="s">
        <v>106</v>
      </c>
      <c r="E2" s="15" t="s">
        <v>229</v>
      </c>
      <c r="F2" s="15" t="s">
        <v>118</v>
      </c>
      <c r="G2" s="15" t="s">
        <v>119</v>
      </c>
      <c r="H2" s="15" t="s">
        <v>120</v>
      </c>
      <c r="I2" s="15" t="s">
        <v>233</v>
      </c>
      <c r="J2" s="15" t="s">
        <v>234</v>
      </c>
      <c r="K2" s="15" t="s">
        <v>123</v>
      </c>
      <c r="L2" s="15" t="s">
        <v>124</v>
      </c>
      <c r="M2" s="15" t="s">
        <v>125</v>
      </c>
      <c r="N2" s="15" t="s">
        <v>126</v>
      </c>
      <c r="O2" s="15" t="s">
        <v>107</v>
      </c>
    </row>
    <row r="3" spans="1:15" ht="12.75" customHeight="1">
      <c r="A3" s="6">
        <v>1980</v>
      </c>
      <c r="B3" s="15">
        <f>'A20'!B3*'A19-1'!B3/'A5-101'!B3</f>
        <v>19.0945989173904</v>
      </c>
      <c r="C3" s="15">
        <f>'A20'!C3*'A19-1'!C3/'A5-101'!C3</f>
        <v>21.069853241286882</v>
      </c>
      <c r="D3" s="15">
        <f>'A20'!D3*'A19-1'!D3/'A5-101'!D3</f>
        <v>20.149308126454279</v>
      </c>
      <c r="E3" s="15">
        <f>'A20'!E3*'A19-1'!E3/'A5-101'!E3</f>
        <v>133.6603721019481</v>
      </c>
      <c r="F3" s="15">
        <f>'A20'!F3*'A19-1'!F3/'A5-101'!F3</f>
        <v>10.385975564355409</v>
      </c>
      <c r="G3" s="15">
        <f>'A20'!G3*'A19-1'!G3/'A5-101'!G3</f>
        <v>15.851288062479178</v>
      </c>
      <c r="H3" s="15">
        <f>'A20'!H3*'A19-1'!H3/'A5-101'!H3</f>
        <v>21.369834784065493</v>
      </c>
      <c r="I3" s="15">
        <f>'A20'!I3*'A19-1'!I3/'A5-101'!I3</f>
        <v>7.4979393820854989</v>
      </c>
      <c r="J3" s="15">
        <f>'A20'!J3*'A19-1'!J3/'A5-101'!J3</f>
        <v>26.562878998374046</v>
      </c>
      <c r="K3" s="15">
        <f>'A20'!K3*'A19-1'!K3/'A5-101'!K3</f>
        <v>122.71833762181376</v>
      </c>
      <c r="L3" s="15">
        <f>'A20'!L3*'A19-1'!L3/'A5-101'!L3</f>
        <v>5.9682218882080464</v>
      </c>
      <c r="M3" s="15">
        <f>'A20'!M3*'A19-1'!M3/'A5-101'!M3</f>
        <v>118.6372557394937</v>
      </c>
      <c r="N3" s="15">
        <f>'A20'!N3*'A19-1'!N3/'A5-101'!N3</f>
        <v>7.1348668149974284</v>
      </c>
      <c r="O3" s="15">
        <f>'A20'!O3*'A19-1'!O3/'A5-101'!O3</f>
        <v>22.176719632688322</v>
      </c>
    </row>
    <row r="4" spans="1:15" ht="12.75" customHeight="1">
      <c r="A4" s="6">
        <v>1981</v>
      </c>
      <c r="B4" s="15">
        <f>'A20'!B4*'A19-1'!B4/'A5-101'!B4</f>
        <v>20.652068307622745</v>
      </c>
      <c r="C4" s="15">
        <f>'A20'!C4*'A19-1'!C4/'A5-101'!C4</f>
        <v>21.070996929878426</v>
      </c>
      <c r="D4" s="15">
        <f>'A20'!D4*'A19-1'!D4/'A5-101'!D4</f>
        <v>20.891353962679794</v>
      </c>
      <c r="E4" s="15">
        <f>'A20'!E4*'A19-1'!E4/'A5-101'!E4</f>
        <v>136.6374187717467</v>
      </c>
      <c r="F4" s="15">
        <f>'A20'!F4*'A19-1'!F4/'A5-101'!F4</f>
        <v>10.825270721797994</v>
      </c>
      <c r="G4" s="15">
        <f>'A20'!G4*'A19-1'!G4/'A5-101'!G4</f>
        <v>16.651476723090838</v>
      </c>
      <c r="H4" s="15">
        <f>'A20'!H4*'A19-1'!H4/'A5-101'!H4</f>
        <v>20.616584211204632</v>
      </c>
      <c r="I4" s="15">
        <f>'A20'!I4*'A19-1'!I4/'A5-101'!I4</f>
        <v>8.3490603273616131</v>
      </c>
      <c r="J4" s="15">
        <f>'A20'!J4*'A19-1'!J4/'A5-101'!J4</f>
        <v>25.502905934906781</v>
      </c>
      <c r="K4" s="15">
        <f>'A20'!K4*'A19-1'!K4/'A5-101'!K4</f>
        <v>125.3008059635919</v>
      </c>
      <c r="L4" s="15">
        <f>'A20'!L4*'A19-1'!L4/'A5-101'!L4</f>
        <v>6.4191428313016301</v>
      </c>
      <c r="M4" s="15">
        <f>'A20'!M4*'A19-1'!M4/'A5-101'!M4</f>
        <v>117.52041779712722</v>
      </c>
      <c r="N4" s="15">
        <f>'A20'!N4*'A19-1'!N4/'A5-101'!N4</f>
        <v>7.672471578947369</v>
      </c>
      <c r="O4" s="15">
        <f>'A20'!O4*'A19-1'!O4/'A5-101'!O4</f>
        <v>22.250947789417165</v>
      </c>
    </row>
    <row r="5" spans="1:15" ht="12.75" customHeight="1">
      <c r="A5" s="6">
        <v>1982</v>
      </c>
      <c r="B5" s="15">
        <f>'A20'!B5*'A19-1'!B5/'A5-101'!B5</f>
        <v>22.262311915160844</v>
      </c>
      <c r="C5" s="15">
        <f>'A20'!C5*'A19-1'!C5/'A5-101'!C5</f>
        <v>21.360702339906837</v>
      </c>
      <c r="D5" s="15">
        <f>'A20'!D5*'A19-1'!D5/'A5-101'!D5</f>
        <v>22.054838552560344</v>
      </c>
      <c r="E5" s="15">
        <f>'A20'!E5*'A19-1'!E5/'A5-101'!E5</f>
        <v>144.54877024855287</v>
      </c>
      <c r="F5" s="15">
        <f>'A20'!F5*'A19-1'!F5/'A5-101'!F5</f>
        <v>11.263376682006491</v>
      </c>
      <c r="G5" s="15">
        <f>'A20'!G5*'A19-1'!G5/'A5-101'!G5</f>
        <v>18.6430028758645</v>
      </c>
      <c r="H5" s="15">
        <f>'A20'!H5*'A19-1'!H5/'A5-101'!H5</f>
        <v>20.257209720792122</v>
      </c>
      <c r="I5" s="15">
        <f>'A20'!I5*'A19-1'!I5/'A5-101'!I5</f>
        <v>9.0627880581348688</v>
      </c>
      <c r="J5" s="15">
        <f>'A20'!J5*'A19-1'!J5/'A5-101'!J5</f>
        <v>25.397343445786124</v>
      </c>
      <c r="K5" s="15">
        <f>'A20'!K5*'A19-1'!K5/'A5-101'!K5</f>
        <v>131.9660311705529</v>
      </c>
      <c r="L5" s="15">
        <f>'A20'!L5*'A19-1'!L5/'A5-101'!L5</f>
        <v>6.9231360534840949</v>
      </c>
      <c r="M5" s="15">
        <f>'A20'!M5*'A19-1'!M5/'A5-101'!M5</f>
        <v>119.485186945523</v>
      </c>
      <c r="N5" s="15">
        <f>'A20'!N5*'A19-1'!N5/'A5-101'!N5</f>
        <v>7.7863602198115087</v>
      </c>
      <c r="O5" s="15">
        <f>'A20'!O5*'A19-1'!O5/'A5-101'!O5</f>
        <v>22.351149601454768</v>
      </c>
    </row>
    <row r="6" spans="1:15" ht="12.75" customHeight="1">
      <c r="A6" s="6">
        <v>1983</v>
      </c>
      <c r="B6" s="15">
        <f>'A20'!B6*'A19-1'!B6/'A5-101'!B6</f>
        <v>21.640253666146318</v>
      </c>
      <c r="C6" s="15">
        <f>'A20'!C6*'A19-1'!C6/'A5-101'!C6</f>
        <v>21.701668123465844</v>
      </c>
      <c r="D6" s="15">
        <f>'A20'!D6*'A19-1'!D6/'A5-101'!D6</f>
        <v>22.28351199267658</v>
      </c>
      <c r="E6" s="15">
        <f>'A20'!E6*'A19-1'!E6/'A5-101'!E6</f>
        <v>152.58024844027167</v>
      </c>
      <c r="F6" s="15">
        <f>'A20'!F6*'A19-1'!F6/'A5-101'!F6</f>
        <v>12.10569169787021</v>
      </c>
      <c r="G6" s="15">
        <f>'A20'!G6*'A19-1'!G6/'A5-101'!G6</f>
        <v>19.835304738154335</v>
      </c>
      <c r="H6" s="15">
        <f>'A20'!H6*'A19-1'!H6/'A5-101'!H6</f>
        <v>20.27215766606605</v>
      </c>
      <c r="I6" s="15">
        <f>'A20'!I6*'A19-1'!I6/'A5-101'!I6</f>
        <v>10.072155929081918</v>
      </c>
      <c r="J6" s="15">
        <f>'A20'!J6*'A19-1'!J6/'A5-101'!J6</f>
        <v>25.273495939448967</v>
      </c>
      <c r="K6" s="15">
        <f>'A20'!K6*'A19-1'!K6/'A5-101'!K6</f>
        <v>138.0984487813696</v>
      </c>
      <c r="L6" s="15">
        <f>'A20'!L6*'A19-1'!L6/'A5-101'!L6</f>
        <v>7.7237597317694897</v>
      </c>
      <c r="M6" s="15">
        <f>'A20'!M6*'A19-1'!M6/'A5-101'!M6</f>
        <v>127.41737197899062</v>
      </c>
      <c r="N6" s="15">
        <f>'A20'!N6*'A19-1'!N6/'A5-101'!N6</f>
        <v>8.1913917617462459</v>
      </c>
      <c r="O6" s="15">
        <f>'A20'!O6*'A19-1'!O6/'A5-101'!O6</f>
        <v>22.315586115208045</v>
      </c>
    </row>
    <row r="7" spans="1:15" ht="12.75" customHeight="1">
      <c r="A7" s="6">
        <v>1984</v>
      </c>
      <c r="B7" s="15">
        <f>'A20'!B7*'A19-1'!B7/'A5-101'!B7</f>
        <v>21.821410753960695</v>
      </c>
      <c r="C7" s="15">
        <f>'A20'!C7*'A19-1'!C7/'A5-101'!C7</f>
        <v>22.248358436478309</v>
      </c>
      <c r="D7" s="15">
        <f>'A20'!D7*'A19-1'!D7/'A5-101'!D7</f>
        <v>22.497292949819052</v>
      </c>
      <c r="E7" s="15">
        <f>'A20'!E7*'A19-1'!E7/'A5-101'!E7</f>
        <v>155.78295710032734</v>
      </c>
      <c r="F7" s="15">
        <f>'A20'!F7*'A19-1'!F7/'A5-101'!F7</f>
        <v>13.029044268825601</v>
      </c>
      <c r="G7" s="15">
        <f>'A20'!G7*'A19-1'!G7/'A5-101'!G7</f>
        <v>20.633595006956782</v>
      </c>
      <c r="H7" s="15">
        <f>'A20'!H7*'A19-1'!H7/'A5-101'!H7</f>
        <v>20.237260227720672</v>
      </c>
      <c r="I7" s="15">
        <f>'A20'!I7*'A19-1'!I7/'A5-101'!I7</f>
        <v>10.951600674705487</v>
      </c>
      <c r="J7" s="15">
        <f>'A20'!J7*'A19-1'!J7/'A5-101'!J7</f>
        <v>24.006323009311867</v>
      </c>
      <c r="K7" s="15">
        <f>'A20'!K7*'A19-1'!K7/'A5-101'!K7</f>
        <v>144.69369020917028</v>
      </c>
      <c r="L7" s="15">
        <f>'A20'!L7*'A19-1'!L7/'A5-101'!L7</f>
        <v>8.4003824559432569</v>
      </c>
      <c r="M7" s="15">
        <f>'A20'!M7*'A19-1'!M7/'A5-101'!M7</f>
        <v>132.92890980227352</v>
      </c>
      <c r="N7" s="15">
        <f>'A20'!N7*'A19-1'!N7/'A5-101'!N7</f>
        <v>8.2830406193601842</v>
      </c>
      <c r="O7" s="15">
        <f>'A20'!O7*'A19-1'!O7/'A5-101'!O7</f>
        <v>22.574521655560233</v>
      </c>
    </row>
    <row r="8" spans="1:15" ht="12.75" customHeight="1">
      <c r="A8" s="6">
        <v>1985</v>
      </c>
      <c r="B8" s="15">
        <f>'A20'!B8*'A19-1'!B8/'A5-101'!B8</f>
        <v>22.782101085848613</v>
      </c>
      <c r="C8" s="15">
        <f>'A20'!C8*'A19-1'!C8/'A5-101'!C8</f>
        <v>22.366814222095343</v>
      </c>
      <c r="D8" s="15">
        <f>'A20'!D8*'A19-1'!D8/'A5-101'!D8</f>
        <v>22.752898789262208</v>
      </c>
      <c r="E8" s="15">
        <f>'A20'!E8*'A19-1'!E8/'A5-101'!E8</f>
        <v>160.28399896636247</v>
      </c>
      <c r="F8" s="15">
        <f>'A20'!F8*'A19-1'!F8/'A5-101'!F8</f>
        <v>14.007284732389966</v>
      </c>
      <c r="G8" s="15">
        <f>'A20'!G8*'A19-1'!G8/'A5-101'!G8</f>
        <v>21.542495818981507</v>
      </c>
      <c r="H8" s="15">
        <f>'A20'!H8*'A19-1'!H8/'A5-101'!H8</f>
        <v>20.400540823913516</v>
      </c>
      <c r="I8" s="15">
        <f>'A20'!I8*'A19-1'!I8/'A5-101'!I8</f>
        <v>11.691577405549495</v>
      </c>
      <c r="J8" s="15">
        <f>'A20'!J8*'A19-1'!J8/'A5-101'!J8</f>
        <v>23.903990863997823</v>
      </c>
      <c r="K8" s="15">
        <f>'A20'!K8*'A19-1'!K8/'A5-101'!K8</f>
        <v>151.57148190523745</v>
      </c>
      <c r="L8" s="15">
        <f>'A20'!L8*'A19-1'!L8/'A5-101'!L8</f>
        <v>8.9356222130310101</v>
      </c>
      <c r="M8" s="15">
        <f>'A20'!M8*'A19-1'!M8/'A5-101'!M8</f>
        <v>138.65369822535985</v>
      </c>
      <c r="N8" s="15">
        <f>'A20'!N8*'A19-1'!N8/'A5-101'!N8</f>
        <v>8.5110073532783588</v>
      </c>
      <c r="O8" s="15">
        <f>'A20'!O8*'A19-1'!O8/'A5-101'!O8</f>
        <v>23.011548768966779</v>
      </c>
    </row>
    <row r="9" spans="1:15" ht="12.75" customHeight="1">
      <c r="A9" s="6">
        <v>1986</v>
      </c>
      <c r="B9" s="15">
        <f>'A20'!B9*'A19-1'!B9/'A5-101'!B9</f>
        <v>23.58308312012354</v>
      </c>
      <c r="C9" s="15">
        <f>'A20'!C9*'A19-1'!C9/'A5-101'!C9</f>
        <v>22.95921678794954</v>
      </c>
      <c r="D9" s="15">
        <f>'A20'!D9*'A19-1'!D9/'A5-101'!D9</f>
        <v>22.92201381563148</v>
      </c>
      <c r="E9" s="15">
        <f>'A20'!E9*'A19-1'!E9/'A5-101'!E9</f>
        <v>164.30438798000301</v>
      </c>
      <c r="F9" s="15">
        <f>'A20'!F9*'A19-1'!F9/'A5-101'!F9</f>
        <v>14.899723304860709</v>
      </c>
      <c r="G9" s="15">
        <f>'A20'!G9*'A19-1'!G9/'A5-101'!G9</f>
        <v>22.016900926507095</v>
      </c>
      <c r="H9" s="15">
        <f>'A20'!H9*'A19-1'!H9/'A5-101'!H9</f>
        <v>20.949835974453578</v>
      </c>
      <c r="I9" s="15">
        <f>'A20'!I9*'A19-1'!I9/'A5-101'!I9</f>
        <v>12.261755684289763</v>
      </c>
      <c r="J9" s="15">
        <f>'A20'!J9*'A19-1'!J9/'A5-101'!J9</f>
        <v>24.125948986572833</v>
      </c>
      <c r="K9" s="15">
        <f>'A20'!K9*'A19-1'!K9/'A5-101'!K9</f>
        <v>162.26178424634841</v>
      </c>
      <c r="L9" s="15">
        <f>'A20'!L9*'A19-1'!L9/'A5-101'!L9</f>
        <v>9.6032524795013341</v>
      </c>
      <c r="M9" s="15">
        <f>'A20'!M9*'A19-1'!M9/'A5-101'!M9</f>
        <v>145.484162726487</v>
      </c>
      <c r="N9" s="15">
        <f>'A20'!N9*'A19-1'!N9/'A5-101'!N9</f>
        <v>8.9438593607674015</v>
      </c>
      <c r="O9" s="15">
        <f>'A20'!O9*'A19-1'!O9/'A5-101'!O9</f>
        <v>23.446844578272131</v>
      </c>
    </row>
    <row r="10" spans="1:15" ht="12.75" customHeight="1">
      <c r="A10" s="6">
        <v>1987</v>
      </c>
      <c r="B10" s="15">
        <f>'A20'!B10*'A19-1'!B10/'A5-101'!B10</f>
        <v>24.235211142820614</v>
      </c>
      <c r="C10" s="15">
        <f>'A20'!C10*'A19-1'!C10/'A5-101'!C10</f>
        <v>23.045032142539245</v>
      </c>
      <c r="D10" s="15">
        <f>'A20'!D10*'A19-1'!D10/'A5-101'!D10</f>
        <v>23.451022163807416</v>
      </c>
      <c r="E10" s="15">
        <f>'A20'!E10*'A19-1'!E10/'A5-101'!E10</f>
        <v>178.38058548594952</v>
      </c>
      <c r="F10" s="15">
        <f>'A20'!F10*'A19-1'!F10/'A5-101'!F10</f>
        <v>15.646529176562547</v>
      </c>
      <c r="G10" s="15">
        <f>'A20'!G10*'A19-1'!G10/'A5-101'!G10</f>
        <v>21.904298658318428</v>
      </c>
      <c r="H10" s="15">
        <f>'A20'!H10*'A19-1'!H10/'A5-101'!H10</f>
        <v>21.360973051783201</v>
      </c>
      <c r="I10" s="15">
        <f>'A20'!I10*'A19-1'!I10/'A5-101'!I10</f>
        <v>12.766640006858385</v>
      </c>
      <c r="J10" s="15">
        <f>'A20'!J10*'A19-1'!J10/'A5-101'!J10</f>
        <v>24.268519751052278</v>
      </c>
      <c r="K10" s="15">
        <f>'A20'!K10*'A19-1'!K10/'A5-101'!K10</f>
        <v>176.85452509904843</v>
      </c>
      <c r="L10" s="15">
        <f>'A20'!L10*'A19-1'!L10/'A5-101'!L10</f>
        <v>10.050885253482942</v>
      </c>
      <c r="M10" s="15">
        <f>'A20'!M10*'A19-1'!M10/'A5-101'!M10</f>
        <v>149.97191277251167</v>
      </c>
      <c r="N10" s="15">
        <f>'A20'!N10*'A19-1'!N10/'A5-101'!N10</f>
        <v>9.4228325493837151</v>
      </c>
      <c r="O10" s="15">
        <f>'A20'!O10*'A19-1'!O10/'A5-101'!O10</f>
        <v>23.777480426416595</v>
      </c>
    </row>
    <row r="11" spans="1:15" ht="12.75" customHeight="1">
      <c r="A11" s="6">
        <v>1988</v>
      </c>
      <c r="B11" s="15">
        <f>'A20'!B11*'A19-1'!B11/'A5-101'!B11</f>
        <v>24.90377807691889</v>
      </c>
      <c r="C11" s="15">
        <f>'A20'!C11*'A19-1'!C11/'A5-101'!C11</f>
        <v>22.799457239705287</v>
      </c>
      <c r="D11" s="15">
        <f>'A20'!D11*'A19-1'!D11/'A5-101'!D11</f>
        <v>24.142972326967289</v>
      </c>
      <c r="E11" s="15">
        <f>'A20'!E11*'A19-1'!E11/'A5-101'!E11</f>
        <v>185.30093105298457</v>
      </c>
      <c r="F11" s="15">
        <f>'A20'!F11*'A19-1'!F11/'A5-101'!F11</f>
        <v>16.49568062983591</v>
      </c>
      <c r="G11" s="15">
        <f>'A20'!G11*'A19-1'!G11/'A5-101'!G11</f>
        <v>21.974306686553625</v>
      </c>
      <c r="H11" s="15">
        <f>'A20'!H11*'A19-1'!H11/'A5-101'!H11</f>
        <v>21.280918029007193</v>
      </c>
      <c r="I11" s="15">
        <f>'A20'!I11*'A19-1'!I11/'A5-101'!I11</f>
        <v>13.361984682260092</v>
      </c>
      <c r="J11" s="15">
        <f>'A20'!J11*'A19-1'!J11/'A5-101'!J11</f>
        <v>23.747746340025859</v>
      </c>
      <c r="K11" s="15">
        <f>'A20'!K11*'A19-1'!K11/'A5-101'!K11</f>
        <v>182.40673335612058</v>
      </c>
      <c r="L11" s="15">
        <f>'A20'!L11*'A19-1'!L11/'A5-101'!L11</f>
        <v>10.498864102422319</v>
      </c>
      <c r="M11" s="15">
        <f>'A20'!M11*'A19-1'!M11/'A5-101'!M11</f>
        <v>152.73855280610985</v>
      </c>
      <c r="N11" s="15">
        <f>'A20'!N11*'A19-1'!N11/'A5-101'!N11</f>
        <v>9.7159989348994777</v>
      </c>
      <c r="O11" s="15">
        <f>'A20'!O11*'A19-1'!O11/'A5-101'!O11</f>
        <v>24.273289428273575</v>
      </c>
    </row>
    <row r="12" spans="1:15" ht="12.75" customHeight="1">
      <c r="A12" s="6">
        <v>1989</v>
      </c>
      <c r="B12" s="15">
        <f>'A20'!B12*'A19-1'!B12/'A5-101'!B12</f>
        <v>25.689703639871773</v>
      </c>
      <c r="C12" s="15">
        <f>'A20'!C12*'A19-1'!C12/'A5-101'!C12</f>
        <v>23.181688698696753</v>
      </c>
      <c r="D12" s="15">
        <f>'A20'!D12*'A19-1'!D12/'A5-101'!D12</f>
        <v>24.545508834523485</v>
      </c>
      <c r="E12" s="15">
        <f>'A20'!E12*'A19-1'!E12/'A5-101'!E12</f>
        <v>187.8443803809237</v>
      </c>
      <c r="F12" s="15">
        <f>'A20'!F12*'A19-1'!F12/'A5-101'!F12</f>
        <v>17.699928197181329</v>
      </c>
      <c r="G12" s="15">
        <f>'A20'!G12*'A19-1'!G12/'A5-101'!G12</f>
        <v>22.153040789647122</v>
      </c>
      <c r="H12" s="15">
        <f>'A20'!H12*'A19-1'!H12/'A5-101'!H12</f>
        <v>21.294912619322179</v>
      </c>
      <c r="I12" s="15">
        <f>'A20'!I12*'A19-1'!I12/'A5-101'!I12</f>
        <v>14.150881962322762</v>
      </c>
      <c r="J12" s="15">
        <f>'A20'!J12*'A19-1'!J12/'A5-101'!J12</f>
        <v>22.941183791208793</v>
      </c>
      <c r="K12" s="15">
        <f>'A20'!K12*'A19-1'!K12/'A5-101'!K12</f>
        <v>182.823171254615</v>
      </c>
      <c r="L12" s="15">
        <f>'A20'!L12*'A19-1'!L12/'A5-101'!L12</f>
        <v>10.910944419980073</v>
      </c>
      <c r="M12" s="15">
        <f>'A20'!M12*'A19-1'!M12/'A5-101'!M12</f>
        <v>157.36049849983388</v>
      </c>
      <c r="N12" s="15">
        <f>'A20'!N12*'A19-1'!N12/'A5-101'!N12</f>
        <v>10.258925611264219</v>
      </c>
      <c r="O12" s="15">
        <f>'A20'!O12*'A19-1'!O12/'A5-101'!O12</f>
        <v>24.099462228435559</v>
      </c>
    </row>
    <row r="13" spans="1:15" ht="12.75" customHeight="1">
      <c r="A13" s="6">
        <v>1990</v>
      </c>
      <c r="B13" s="15">
        <f>'A20'!B13*'A19-1'!B13/'A5-101'!B13</f>
        <v>26.138618225655435</v>
      </c>
      <c r="C13" s="15">
        <f>'A20'!C13*'A19-1'!C13/'A5-101'!C13</f>
        <v>23.609914845387127</v>
      </c>
      <c r="D13" s="15">
        <f>'A20'!D13*'A19-1'!D13/'A5-101'!D13</f>
        <v>24.780316427547596</v>
      </c>
      <c r="E13" s="15">
        <f>'A20'!E13*'A19-1'!E13/'A5-101'!E13</f>
        <v>193.59644771198606</v>
      </c>
      <c r="F13" s="15">
        <f>'A20'!F13*'A19-1'!F13/'A5-101'!F13</f>
        <v>19.053845212326774</v>
      </c>
      <c r="G13" s="15">
        <f>'A20'!G13*'A19-1'!G13/'A5-101'!G13</f>
        <v>22.550431331695336</v>
      </c>
      <c r="H13" s="15">
        <f>'A20'!H13*'A19-1'!H13/'A5-101'!H13</f>
        <v>21.788564821543677</v>
      </c>
      <c r="I13" s="15">
        <f>'A20'!I13*'A19-1'!I13/'A5-101'!I13</f>
        <v>15.18831228500558</v>
      </c>
      <c r="J13" s="15">
        <f>'A20'!J13*'A19-1'!J13/'A5-101'!J13</f>
        <v>22.86700266023432</v>
      </c>
      <c r="K13" s="15">
        <f>'A20'!K13*'A19-1'!K13/'A5-101'!K13</f>
        <v>184.09738625637615</v>
      </c>
      <c r="L13" s="15">
        <f>'A20'!L13*'A19-1'!L13/'A5-101'!L13</f>
        <v>11.566721925780779</v>
      </c>
      <c r="M13" s="15">
        <f>'A20'!M13*'A19-1'!M13/'A5-101'!M13</f>
        <v>166.97743315066825</v>
      </c>
      <c r="N13" s="15">
        <f>'A20'!N13*'A19-1'!N13/'A5-101'!N13</f>
        <v>10.938108145506051</v>
      </c>
      <c r="O13" s="15">
        <f>'A20'!O13*'A19-1'!O13/'A5-101'!O13</f>
        <v>24.622411995432206</v>
      </c>
    </row>
    <row r="14" spans="1:15" ht="12.75" customHeight="1">
      <c r="A14" s="6">
        <v>1991</v>
      </c>
      <c r="B14" s="15">
        <f>'A20'!B14*'A19-1'!B14/'A5-101'!B14</f>
        <v>26.105774333815205</v>
      </c>
      <c r="C14" s="15">
        <f>'A20'!C14*'A19-1'!C14/'A5-101'!C14</f>
        <v>25.187175232115219</v>
      </c>
      <c r="D14" s="15">
        <f>'A20'!D14*'A19-1'!D14/'A5-101'!D14</f>
        <v>25.478140974598322</v>
      </c>
      <c r="E14" s="15">
        <f>'A20'!E14*'A19-1'!E14/'A5-101'!E14</f>
        <v>196.03386479543889</v>
      </c>
      <c r="F14" s="15">
        <f>'A20'!F14*'A19-1'!F14/'A5-101'!F14</f>
        <v>19.859444816837243</v>
      </c>
      <c r="G14" s="15">
        <f>'A20'!G14*'A19-1'!G14/'A5-101'!G14</f>
        <v>22.700679309831575</v>
      </c>
      <c r="H14" s="15">
        <f>'A20'!H14*'A19-1'!H14/'A5-101'!H14</f>
        <v>23.249602081658534</v>
      </c>
      <c r="I14" s="15">
        <f>'A20'!I14*'A19-1'!I14/'A5-101'!I14</f>
        <v>15.899207031123851</v>
      </c>
      <c r="J14" s="15">
        <f>'A20'!J14*'A19-1'!J14/'A5-101'!J14</f>
        <v>23.166996042479283</v>
      </c>
      <c r="K14" s="15">
        <f>'A20'!K14*'A19-1'!K14/'A5-101'!K14</f>
        <v>187.61841598611932</v>
      </c>
      <c r="L14" s="15">
        <f>'A20'!L14*'A19-1'!L14/'A5-101'!L14</f>
        <v>12.261931632828686</v>
      </c>
      <c r="M14" s="15">
        <f>'A20'!M14*'A19-1'!M14/'A5-101'!M14</f>
        <v>181.97394331357464</v>
      </c>
      <c r="N14" s="15">
        <f>'A20'!N14*'A19-1'!N14/'A5-101'!N14</f>
        <v>11.584405752260993</v>
      </c>
      <c r="O14" s="15">
        <f>'A20'!O14*'A19-1'!O14/'A5-101'!O14</f>
        <v>25.118640896347699</v>
      </c>
    </row>
    <row r="15" spans="1:15" ht="12.75" customHeight="1">
      <c r="A15" s="6">
        <v>1992</v>
      </c>
      <c r="B15" s="15">
        <f>'A20'!B15*'A19-1'!B15/'A5-101'!B15</f>
        <v>26.69292005987975</v>
      </c>
      <c r="C15" s="15">
        <f>'A20'!C15*'A19-1'!C15/'A5-101'!C15</f>
        <v>26.464187650128746</v>
      </c>
      <c r="D15" s="15">
        <f>'A20'!D15*'A19-1'!D15/'A5-101'!D15</f>
        <v>25.846836865346809</v>
      </c>
      <c r="E15" s="15">
        <f>'A20'!E15*'A19-1'!E15/'A5-101'!E15</f>
        <v>197.98928465669192</v>
      </c>
      <c r="F15" s="15">
        <f>'A20'!F15*'A19-1'!F15/'A5-101'!F15</f>
        <v>19.744488651796754</v>
      </c>
      <c r="G15" s="15">
        <f>'A20'!G15*'A19-1'!G15/'A5-101'!G15</f>
        <v>23.112095480284726</v>
      </c>
      <c r="H15" s="15">
        <f>'A20'!H15*'A19-1'!H15/'A5-101'!H15</f>
        <v>24.883964216518994</v>
      </c>
      <c r="I15" s="15">
        <f>'A20'!I15*'A19-1'!I15/'A5-101'!I15</f>
        <v>16.424780990312968</v>
      </c>
      <c r="J15" s="15">
        <f>'A20'!J15*'A19-1'!J15/'A5-101'!J15</f>
        <v>23.639191030323325</v>
      </c>
      <c r="K15" s="15">
        <f>'A20'!K15*'A19-1'!K15/'A5-101'!K15</f>
        <v>188.9928572939846</v>
      </c>
      <c r="L15" s="15">
        <f>'A20'!L15*'A19-1'!L15/'A5-101'!L15</f>
        <v>13.440602098563003</v>
      </c>
      <c r="M15" s="15">
        <f>'A20'!M15*'A19-1'!M15/'A5-101'!M15</f>
        <v>182.91969199220173</v>
      </c>
      <c r="N15" s="15">
        <f>'A20'!N15*'A19-1'!N15/'A5-101'!N15</f>
        <v>12.2778506022585</v>
      </c>
      <c r="O15" s="15">
        <f>'A20'!O15*'A19-1'!O15/'A5-101'!O15</f>
        <v>25.710974821448279</v>
      </c>
    </row>
    <row r="16" spans="1:15" ht="12.75" customHeight="1">
      <c r="A16" s="6">
        <v>1993</v>
      </c>
      <c r="B16" s="15">
        <f>'A20'!B16*'A19-1'!B16/'A5-101'!B16</f>
        <v>26.276424300621198</v>
      </c>
      <c r="C16" s="15">
        <f>'A20'!C16*'A19-1'!C16/'A5-101'!C16</f>
        <v>27.895544800858122</v>
      </c>
      <c r="D16" s="15">
        <f>'A20'!D16*'A19-1'!D16/'A5-101'!D16</f>
        <v>25.762279552137414</v>
      </c>
      <c r="E16" s="15">
        <f>'A20'!E16*'A19-1'!E16/'A5-101'!E16</f>
        <v>197.58302627765394</v>
      </c>
      <c r="F16" s="15">
        <f>'A20'!F16*'A19-1'!F16/'A5-101'!F16</f>
        <v>19.173808245908049</v>
      </c>
      <c r="G16" s="15">
        <f>'A20'!G16*'A19-1'!G16/'A5-101'!G16</f>
        <v>23.314780382256494</v>
      </c>
      <c r="H16" s="15">
        <f>'A20'!H16*'A19-1'!H16/'A5-101'!H16</f>
        <v>25.611635124088544</v>
      </c>
      <c r="I16" s="15">
        <f>'A20'!I16*'A19-1'!I16/'A5-101'!I16</f>
        <v>16.677887254304913</v>
      </c>
      <c r="J16" s="15">
        <f>'A20'!J16*'A19-1'!J16/'A5-101'!J16</f>
        <v>23.874721129564481</v>
      </c>
      <c r="K16" s="15">
        <f>'A20'!K16*'A19-1'!K16/'A5-101'!K16</f>
        <v>187.07385153736342</v>
      </c>
      <c r="L16" s="15">
        <f>'A20'!L16*'A19-1'!L16/'A5-101'!L16</f>
        <v>14.118289478091917</v>
      </c>
      <c r="M16" s="15">
        <f>'A20'!M16*'A19-1'!M16/'A5-101'!M16</f>
        <v>189.7365410787734</v>
      </c>
      <c r="N16" s="15">
        <f>'A20'!N16*'A19-1'!N16/'A5-101'!N16</f>
        <v>12.39175895373838</v>
      </c>
      <c r="O16" s="15">
        <f>'A20'!O16*'A19-1'!O16/'A5-101'!O16</f>
        <v>25.855689460037702</v>
      </c>
    </row>
    <row r="17" spans="1:15" ht="12.75" customHeight="1">
      <c r="A17" s="6">
        <v>1994</v>
      </c>
      <c r="B17" s="15">
        <f>'A20'!B17*'A19-1'!B17/'A5-101'!B17</f>
        <v>26.005877107623007</v>
      </c>
      <c r="C17" s="15">
        <f>'A20'!C17*'A19-1'!C17/'A5-101'!C17</f>
        <v>28.463247730378317</v>
      </c>
      <c r="D17" s="15">
        <f>'A20'!D17*'A19-1'!D17/'A5-101'!D17</f>
        <v>25.354217585301839</v>
      </c>
      <c r="E17" s="15">
        <f>'A20'!E17*'A19-1'!E17/'A5-101'!E17</f>
        <v>200.47970663698868</v>
      </c>
      <c r="F17" s="15">
        <f>'A20'!F17*'A19-1'!F17/'A5-101'!F17</f>
        <v>19.277574119438167</v>
      </c>
      <c r="G17" s="15">
        <f>'A20'!G17*'A19-1'!G17/'A5-101'!G17</f>
        <v>23.227549364370045</v>
      </c>
      <c r="H17" s="15">
        <f>'A20'!H17*'A19-1'!H17/'A5-101'!H17</f>
        <v>25.761445817436027</v>
      </c>
      <c r="I17" s="15">
        <f>'A20'!I17*'A19-1'!I17/'A5-101'!I17</f>
        <v>16.9423589334877</v>
      </c>
      <c r="J17" s="15">
        <f>'A20'!J17*'A19-1'!J17/'A5-101'!J17</f>
        <v>23.721241522111633</v>
      </c>
      <c r="K17" s="15">
        <f>'A20'!K17*'A19-1'!K17/'A5-101'!K17</f>
        <v>189.71890631776111</v>
      </c>
      <c r="L17" s="15">
        <f>'A20'!L17*'A19-1'!L17/'A5-101'!L17</f>
        <v>14.292399312487545</v>
      </c>
      <c r="M17" s="15">
        <f>'A20'!M17*'A19-1'!M17/'A5-101'!M17</f>
        <v>192.89663220691068</v>
      </c>
      <c r="N17" s="15">
        <f>'A20'!N17*'A19-1'!N17/'A5-101'!N17</f>
        <v>13.389176321956034</v>
      </c>
      <c r="O17" s="15">
        <f>'A20'!O17*'A19-1'!O17/'A5-101'!O17</f>
        <v>25.956915200649952</v>
      </c>
    </row>
    <row r="18" spans="1:15" ht="12.75" customHeight="1">
      <c r="A18" s="6">
        <v>1995</v>
      </c>
      <c r="B18" s="15">
        <f>'A20'!B18*'A19-1'!B18/'A5-101'!B18</f>
        <v>26.615260360257032</v>
      </c>
      <c r="C18" s="15">
        <f>'A20'!C18*'A19-1'!C18/'A5-101'!C18</f>
        <v>27.806575045283395</v>
      </c>
      <c r="D18" s="15">
        <f>'A20'!D18*'A19-1'!D18/'A5-101'!D18</f>
        <v>25.247661321520518</v>
      </c>
      <c r="E18" s="15">
        <f>'A20'!E18*'A19-1'!E18/'A5-101'!E18</f>
        <v>202.02480034274191</v>
      </c>
      <c r="F18" s="15">
        <f>'A20'!F18*'A19-1'!F18/'A5-101'!F18</f>
        <v>19.668722633924247</v>
      </c>
      <c r="G18" s="15">
        <f>'A20'!G18*'A19-1'!G18/'A5-101'!G18</f>
        <v>23.714565240679324</v>
      </c>
      <c r="H18" s="15">
        <f>'A20'!H18*'A19-1'!H18/'A5-101'!H18</f>
        <v>26.257439221626406</v>
      </c>
      <c r="I18" s="15">
        <f>'A20'!I18*'A19-1'!I18/'A5-101'!I18</f>
        <v>17.1965958155184</v>
      </c>
      <c r="J18" s="15">
        <f>'A20'!J18*'A19-1'!J18/'A5-101'!J18</f>
        <v>22.965363054810354</v>
      </c>
      <c r="K18" s="15">
        <f>'A20'!K18*'A19-1'!K18/'A5-101'!K18</f>
        <v>195.04301569943055</v>
      </c>
      <c r="L18" s="15">
        <f>'A20'!L18*'A19-1'!L18/'A5-101'!L18</f>
        <v>14.504215715467328</v>
      </c>
      <c r="M18" s="15">
        <f>'A20'!M18*'A19-1'!M18/'A5-101'!M18</f>
        <v>193.93641582497378</v>
      </c>
      <c r="N18" s="15">
        <f>'A20'!N18*'A19-1'!N18/'A5-101'!N18</f>
        <v>13.087743858668304</v>
      </c>
      <c r="O18" s="15">
        <f>'A20'!O18*'A19-1'!O18/'A5-101'!O18</f>
        <v>26.176804165791989</v>
      </c>
    </row>
    <row r="19" spans="1:15" ht="12.75" customHeight="1">
      <c r="A19" s="6">
        <v>1996</v>
      </c>
      <c r="B19" s="15">
        <f>'A20'!B19*'A19-1'!B19/'A5-101'!B19</f>
        <v>27.456016910530106</v>
      </c>
      <c r="C19" s="15">
        <f>'A20'!C19*'A19-1'!C19/'A5-101'!C19</f>
        <v>28.235158821448699</v>
      </c>
      <c r="D19" s="15">
        <f>'A20'!D19*'A19-1'!D19/'A5-101'!D19</f>
        <v>25.023010157500625</v>
      </c>
      <c r="E19" s="15">
        <f>'A20'!E19*'A19-1'!E19/'A5-101'!E19</f>
        <v>207.63842417976568</v>
      </c>
      <c r="F19" s="15">
        <f>'A20'!F19*'A19-1'!F19/'A5-101'!F19</f>
        <v>19.87729752997139</v>
      </c>
      <c r="G19" s="15">
        <f>'A20'!G19*'A19-1'!G19/'A5-101'!G19</f>
        <v>23.64866874180596</v>
      </c>
      <c r="H19" s="15">
        <f>'A20'!H19*'A19-1'!H19/'A5-101'!H19</f>
        <v>26.311159564774766</v>
      </c>
      <c r="I19" s="15">
        <f>'A20'!I19*'A19-1'!I19/'A5-101'!I19</f>
        <v>17.832696877889862</v>
      </c>
      <c r="J19" s="15">
        <f>'A20'!J19*'A19-1'!J19/'A5-101'!J19</f>
        <v>22.590248811958475</v>
      </c>
      <c r="K19" s="15">
        <f>'A20'!K19*'A19-1'!K19/'A5-101'!K19</f>
        <v>202.42224231563708</v>
      </c>
      <c r="L19" s="15">
        <f>'A20'!L19*'A19-1'!L19/'A5-101'!L19</f>
        <v>14.845859392687526</v>
      </c>
      <c r="M19" s="15">
        <f>'A20'!M19*'A19-1'!M19/'A5-101'!M19</f>
        <v>203.74620659893978</v>
      </c>
      <c r="N19" s="15">
        <f>'A20'!N19*'A19-1'!N19/'A5-101'!N19</f>
        <v>13.285370088209875</v>
      </c>
      <c r="O19" s="15">
        <f>'A20'!O19*'A19-1'!O19/'A5-101'!O19</f>
        <v>26.638436154227747</v>
      </c>
    </row>
    <row r="20" spans="1:15" ht="12.75" customHeight="1">
      <c r="A20" s="6">
        <v>1997</v>
      </c>
      <c r="B20" s="15">
        <f>'A20'!B20*'A19-1'!B20/'A5-101'!B20</f>
        <v>27.941990590448022</v>
      </c>
      <c r="C20" s="15">
        <f>'A20'!C20*'A19-1'!C20/'A5-101'!C20</f>
        <v>28.346850530192775</v>
      </c>
      <c r="D20" s="15">
        <f>'A20'!D20*'A19-1'!D20/'A5-101'!D20</f>
        <v>25.515476364283721</v>
      </c>
      <c r="E20" s="15">
        <f>'A20'!E20*'A19-1'!E20/'A5-101'!E20</f>
        <v>208.45107097340716</v>
      </c>
      <c r="F20" s="15">
        <f>'A20'!F20*'A19-1'!F20/'A5-101'!F20</f>
        <v>19.871722012323502</v>
      </c>
      <c r="G20" s="15">
        <f>'A20'!G20*'A19-1'!G20/'A5-101'!G20</f>
        <v>23.803070520659624</v>
      </c>
      <c r="H20" s="15">
        <f>'A20'!H20*'A19-1'!H20/'A5-101'!H20</f>
        <v>26.340895744487682</v>
      </c>
      <c r="I20" s="15">
        <f>'A20'!I20*'A19-1'!I20/'A5-101'!I20</f>
        <v>18.502479884523662</v>
      </c>
      <c r="J20" s="15">
        <f>'A20'!J20*'A19-1'!J20/'A5-101'!J20</f>
        <v>22.936646682178292</v>
      </c>
      <c r="K20" s="15">
        <f>'A20'!K20*'A19-1'!K20/'A5-101'!K20</f>
        <v>209.46560209637593</v>
      </c>
      <c r="L20" s="15">
        <f>'A20'!L20*'A19-1'!L20/'A5-101'!L20</f>
        <v>14.929321121067263</v>
      </c>
      <c r="M20" s="15">
        <f>'A20'!M20*'A19-1'!M20/'A5-101'!M20</f>
        <v>210.20982695190091</v>
      </c>
      <c r="N20" s="15">
        <f>'A20'!N20*'A19-1'!N20/'A5-101'!N20</f>
        <v>13.594749182115104</v>
      </c>
      <c r="O20" s="15">
        <f>'A20'!O20*'A19-1'!O20/'A5-101'!O20</f>
        <v>27.030084327174261</v>
      </c>
    </row>
    <row r="21" spans="1:15" ht="12.75" customHeight="1">
      <c r="A21" s="6">
        <v>1998</v>
      </c>
      <c r="B21" s="15">
        <f>'A20'!B21*'A19-1'!B21/'A5-101'!B21</f>
        <v>28.725470164529472</v>
      </c>
      <c r="C21" s="15">
        <f>'A20'!C21*'A19-1'!C21/'A5-101'!C21</f>
        <v>28.094661658491169</v>
      </c>
      <c r="D21" s="15">
        <f>'A20'!D21*'A19-1'!D21/'A5-101'!D21</f>
        <v>26.009972439125239</v>
      </c>
      <c r="E21" s="15">
        <f>'A20'!E21*'A19-1'!E21/'A5-101'!E21</f>
        <v>212.8061609338435</v>
      </c>
      <c r="F21" s="15">
        <f>'A20'!F21*'A19-1'!F21/'A5-101'!F21</f>
        <v>20.689908760024768</v>
      </c>
      <c r="G21" s="15">
        <f>'A20'!G21*'A19-1'!G21/'A5-101'!G21</f>
        <v>24.107318835476747</v>
      </c>
      <c r="H21" s="15">
        <f>'A20'!H21*'A19-1'!H21/'A5-101'!H21</f>
        <v>26.449585120542075</v>
      </c>
      <c r="I21" s="15">
        <f>'A20'!I21*'A19-1'!I21/'A5-101'!I21</f>
        <v>17.740176795223604</v>
      </c>
      <c r="J21" s="15">
        <f>'A20'!J21*'A19-1'!J21/'A5-101'!J21</f>
        <v>23.656760914162646</v>
      </c>
      <c r="K21" s="15">
        <f>'A20'!K21*'A19-1'!K21/'A5-101'!K21</f>
        <v>223.63917709383512</v>
      </c>
      <c r="L21" s="15">
        <f>'A20'!L21*'A19-1'!L21/'A5-101'!L21</f>
        <v>15.021598413016719</v>
      </c>
      <c r="M21" s="15">
        <f>'A20'!M21*'A19-1'!M21/'A5-101'!M21</f>
        <v>213.98174498675996</v>
      </c>
      <c r="N21" s="15">
        <f>'A20'!N21*'A19-1'!N21/'A5-101'!N21</f>
        <v>14.368683042406627</v>
      </c>
      <c r="O21" s="15">
        <f>'A20'!O21*'A19-1'!O21/'A5-101'!O21</f>
        <v>28.322974282944635</v>
      </c>
    </row>
    <row r="22" spans="1:15" ht="12.75" customHeight="1">
      <c r="A22" s="6">
        <v>1999</v>
      </c>
      <c r="B22" s="15">
        <f>'A20'!B22*'A19-1'!B22/'A5-101'!B22</f>
        <v>29.345164637799186</v>
      </c>
      <c r="C22" s="15">
        <f>'A20'!C22*'A19-1'!C22/'A5-101'!C22</f>
        <v>28.701180707421194</v>
      </c>
      <c r="D22" s="15">
        <f>'A20'!D22*'A19-1'!D22/'A5-101'!D22</f>
        <v>26.233559387934591</v>
      </c>
      <c r="E22" s="15">
        <f>'A20'!E22*'A19-1'!E22/'A5-101'!E22</f>
        <v>214.68264408623381</v>
      </c>
      <c r="F22" s="15">
        <f>'A20'!F22*'A19-1'!F22/'A5-101'!F22</f>
        <v>20.744625555858565</v>
      </c>
      <c r="G22" s="15">
        <f>'A20'!G22*'A19-1'!G22/'A5-101'!G22</f>
        <v>24.385411292112607</v>
      </c>
      <c r="H22" s="15">
        <f>'A20'!H22*'A19-1'!H22/'A5-101'!H22</f>
        <v>26.506373100524918</v>
      </c>
      <c r="I22" s="15">
        <f>'A20'!I22*'A19-1'!I22/'A5-101'!I22</f>
        <v>17.866691846778934</v>
      </c>
      <c r="J22" s="15">
        <f>'A20'!J22*'A19-1'!J22/'A5-101'!J22</f>
        <v>23.873841096481762</v>
      </c>
      <c r="K22" s="15">
        <f>'A20'!K22*'A19-1'!K22/'A5-101'!K22</f>
        <v>233.91469793990956</v>
      </c>
      <c r="L22" s="15">
        <f>'A20'!L22*'A19-1'!L22/'A5-101'!L22</f>
        <v>15.22068747151175</v>
      </c>
      <c r="M22" s="15">
        <f>'A20'!M22*'A19-1'!M22/'A5-101'!M22</f>
        <v>210.27104236291919</v>
      </c>
      <c r="N22" s="15">
        <f>'A20'!N22*'A19-1'!N22/'A5-101'!N22</f>
        <v>14.911813556060459</v>
      </c>
      <c r="O22" s="15">
        <f>'A20'!O22*'A19-1'!O22/'A5-101'!O22</f>
        <v>29.192177563370265</v>
      </c>
    </row>
    <row r="23" spans="1:15" ht="12.75" customHeight="1">
      <c r="A23" s="6">
        <v>2000</v>
      </c>
      <c r="B23" s="15">
        <f>'A20'!B23*'A19-1'!B23/'A5-101'!B23</f>
        <v>29.524394872190385</v>
      </c>
      <c r="C23" s="15">
        <f>'A20'!C23*'A19-1'!C23/'A5-101'!C23</f>
        <v>27.489555234090137</v>
      </c>
      <c r="D23" s="15">
        <f>'A20'!D23*'A19-1'!D23/'A5-101'!D23</f>
        <v>26.939052878000513</v>
      </c>
      <c r="E23" s="15">
        <f>'A20'!E23*'A19-1'!E23/'A5-101'!E23</f>
        <v>208.66280735218723</v>
      </c>
      <c r="F23" s="15">
        <f>'A20'!F23*'A19-1'!F23/'A5-101'!F23</f>
        <v>20.500587022858507</v>
      </c>
      <c r="G23" s="15">
        <f>'A20'!G23*'A19-1'!G23/'A5-101'!G23</f>
        <v>24.219529679541637</v>
      </c>
      <c r="H23" s="15">
        <f>'A20'!H23*'A19-1'!H23/'A5-101'!H23</f>
        <v>25.964020312973535</v>
      </c>
      <c r="I23" s="15">
        <f>'A20'!I23*'A19-1'!I23/'A5-101'!I23</f>
        <v>17.521618055786501</v>
      </c>
      <c r="J23" s="15">
        <f>'A20'!J23*'A19-1'!J23/'A5-101'!J23</f>
        <v>23.857816905825199</v>
      </c>
      <c r="K23" s="15">
        <f>'A20'!K23*'A19-1'!K23/'A5-101'!K23</f>
        <v>235.23574379756943</v>
      </c>
      <c r="L23" s="15">
        <f>'A20'!L23*'A19-1'!L23/'A5-101'!L23</f>
        <v>14.780720446107924</v>
      </c>
      <c r="M23" s="15">
        <f>'A20'!M23*'A19-1'!M23/'A5-101'!M23</f>
        <v>217.01916741033048</v>
      </c>
      <c r="N23" s="15">
        <f>'A20'!N23*'A19-1'!N23/'A5-101'!N23</f>
        <v>15.106213878571946</v>
      </c>
      <c r="O23" s="15">
        <f>'A20'!O23*'A19-1'!O23/'A5-101'!O23</f>
        <v>30.250032989435301</v>
      </c>
    </row>
    <row r="24" spans="1:15" ht="12.75" customHeight="1">
      <c r="A24" s="6">
        <v>2001</v>
      </c>
      <c r="B24" s="15">
        <f>'A20'!B24*'A19-1'!B24/'A5-101'!B24</f>
        <v>30.763815032201027</v>
      </c>
      <c r="C24" s="15">
        <f>'A20'!C24*'A19-1'!C24/'A5-101'!C24</f>
        <v>28.104346690346894</v>
      </c>
      <c r="D24" s="15">
        <f>'A20'!D24*'A19-1'!D24/'A5-101'!D24</f>
        <v>27.039047792661258</v>
      </c>
      <c r="E24" s="15">
        <f>'A20'!E24*'A19-1'!E24/'A5-101'!E24</f>
        <v>216.69755391411738</v>
      </c>
      <c r="F24" s="15">
        <f>'A20'!F24*'A19-1'!F24/'A5-101'!F24</f>
        <v>21.409264825856884</v>
      </c>
      <c r="G24" s="15">
        <f>'A20'!G24*'A19-1'!G24/'A5-101'!G24</f>
        <v>23.900531541982083</v>
      </c>
      <c r="H24" s="15">
        <f>'A20'!H24*'A19-1'!H24/'A5-101'!H24</f>
        <v>25.915469943288517</v>
      </c>
      <c r="I24" s="15">
        <f>'A20'!I24*'A19-1'!I24/'A5-101'!I24</f>
        <v>17.348327204418496</v>
      </c>
      <c r="J24" s="15">
        <f>'A20'!J24*'A19-1'!J24/'A5-101'!J24</f>
        <v>24.628178050592627</v>
      </c>
      <c r="K24" s="15">
        <f>'A20'!K24*'A19-1'!K24/'A5-101'!K24</f>
        <v>252.0578903475697</v>
      </c>
      <c r="L24" s="15">
        <f>'A20'!L24*'A19-1'!L24/'A5-101'!L24</f>
        <v>14.852348268656863</v>
      </c>
      <c r="M24" s="15">
        <f>'A20'!M24*'A19-1'!M24/'A5-101'!M24</f>
        <v>229.43745659813152</v>
      </c>
      <c r="N24" s="15">
        <f>'A20'!N24*'A19-1'!N24/'A5-101'!N24</f>
        <v>15.43110166913814</v>
      </c>
      <c r="O24" s="15">
        <f>'A20'!O24*'A19-1'!O24/'A5-101'!O24</f>
        <v>30.893115069811717</v>
      </c>
    </row>
    <row r="25" spans="1:15" ht="12.75" customHeight="1">
      <c r="A25" s="6">
        <v>2002</v>
      </c>
      <c r="B25" s="15">
        <f>'A20'!B25*'A19-1'!B25/'A5-101'!B25</f>
        <v>31.308034424543361</v>
      </c>
      <c r="C25" s="15">
        <f>'A20'!C25*'A19-1'!C25/'A5-101'!C25</f>
        <v>27.478645365959839</v>
      </c>
      <c r="D25" s="15">
        <f>'A20'!D25*'A19-1'!D25/'A5-101'!D25</f>
        <v>27.389785907819714</v>
      </c>
      <c r="E25" s="15">
        <f>'A20'!E25*'A19-1'!E25/'A5-101'!E25</f>
        <v>212.93011433458051</v>
      </c>
      <c r="F25" s="15">
        <f>'A20'!F25*'A19-1'!F25/'A5-101'!F25</f>
        <v>20.713244216464535</v>
      </c>
      <c r="G25" s="15">
        <f>'A20'!G25*'A19-1'!G25/'A5-101'!G25</f>
        <v>23.985833725349945</v>
      </c>
      <c r="H25" s="15">
        <f>'A20'!H25*'A19-1'!H25/'A5-101'!H25</f>
        <v>25.112394530267295</v>
      </c>
      <c r="I25" s="15">
        <f>'A20'!I25*'A19-1'!I25/'A5-101'!I25</f>
        <v>18.336030355386711</v>
      </c>
      <c r="J25" s="15">
        <f>'A20'!J25*'A19-1'!J25/'A5-101'!J25</f>
        <v>24.613706747277124</v>
      </c>
      <c r="K25" s="15">
        <f>'A20'!K25*'A19-1'!K25/'A5-101'!K25</f>
        <v>254.20425974083159</v>
      </c>
      <c r="L25" s="15">
        <f>'A20'!L25*'A19-1'!L25/'A5-101'!L25</f>
        <v>14.452347046867876</v>
      </c>
      <c r="M25" s="15">
        <f>'A20'!M25*'A19-1'!M25/'A5-101'!M25</f>
        <v>230.61207606613615</v>
      </c>
      <c r="N25" s="15">
        <f>'A20'!N25*'A19-1'!N25/'A5-101'!N25</f>
        <v>15.381300750452581</v>
      </c>
      <c r="O25" s="15">
        <f>'A20'!O25*'A19-1'!O25/'A5-101'!O25</f>
        <v>30.994324165831721</v>
      </c>
    </row>
    <row r="26" spans="1:15" ht="12.75" customHeight="1">
      <c r="A26" s="6">
        <v>2003</v>
      </c>
      <c r="B26" s="15">
        <f>'A20'!B26*'A19-1'!B26/'A5-101'!B26</f>
        <v>32.965146336744262</v>
      </c>
      <c r="C26" s="15">
        <f>'A20'!C26*'A19-1'!C26/'A5-101'!C26</f>
        <v>28.656527123174527</v>
      </c>
      <c r="D26" s="15">
        <f>'A20'!D26*'A19-1'!D26/'A5-101'!D26</f>
        <v>27.579806489039619</v>
      </c>
      <c r="E26" s="15">
        <f>'A20'!E26*'A19-1'!E26/'A5-101'!E26</f>
        <v>230.0612066683922</v>
      </c>
      <c r="F26" s="15">
        <f>'A20'!F26*'A19-1'!F26/'A5-101'!F26</f>
        <v>21.373631413381339</v>
      </c>
      <c r="G26" s="15">
        <f>'A20'!G26*'A19-1'!G26/'A5-101'!G26</f>
        <v>25.730347885507214</v>
      </c>
      <c r="H26" s="15">
        <f>'A20'!H26*'A19-1'!H26/'A5-101'!H26</f>
        <v>24.794027220079048</v>
      </c>
      <c r="I26" s="15">
        <f>'A20'!I26*'A19-1'!I26/'A5-101'!I26</f>
        <v>19.070846766669245</v>
      </c>
      <c r="J26" s="15">
        <f>'A20'!J26*'A19-1'!J26/'A5-101'!J26</f>
        <v>26.486055662769299</v>
      </c>
      <c r="K26" s="15">
        <f>'A20'!K26*'A19-1'!K26/'A5-101'!K26</f>
        <v>265.26014401107267</v>
      </c>
      <c r="L26" s="15">
        <f>'A20'!L26*'A19-1'!L26/'A5-101'!L26</f>
        <v>15.383873634700876</v>
      </c>
      <c r="M26" s="15">
        <f>'A20'!M26*'A19-1'!M26/'A5-101'!M26</f>
        <v>241.81805015847078</v>
      </c>
      <c r="N26" s="15">
        <f>'A20'!N26*'A19-1'!N26/'A5-101'!N26</f>
        <v>16.397645426485706</v>
      </c>
      <c r="O26" s="15">
        <f>'A20'!O26*'A19-1'!O26/'A5-101'!O26</f>
        <v>31.450946943539623</v>
      </c>
    </row>
    <row r="27" spans="1:15" ht="12.75" customHeight="1">
      <c r="A27" s="6">
        <v>2004</v>
      </c>
      <c r="B27" s="15">
        <f>'A20'!B27*'A19-1'!B27/'A5-101'!B27</f>
        <v>33.190511016526912</v>
      </c>
      <c r="C27" s="15">
        <f>'A20'!C27*'A19-1'!C27/'A5-101'!C27</f>
        <v>28.256651020647229</v>
      </c>
      <c r="D27" s="15">
        <f>'A20'!D27*'A19-1'!D27/'A5-101'!D27</f>
        <v>27.276321943790254</v>
      </c>
      <c r="E27" s="15">
        <f>'A20'!E27*'A19-1'!E27/'A5-101'!E27</f>
        <v>229.50434633715935</v>
      </c>
      <c r="F27" s="15">
        <f>'A20'!F27*'A19-1'!F27/'A5-101'!F27</f>
        <v>21.012566481183978</v>
      </c>
      <c r="G27" s="15">
        <f>'A20'!G27*'A19-1'!G27/'A5-101'!G27</f>
        <v>25.341303731611266</v>
      </c>
      <c r="H27" s="15">
        <f>'A20'!H27*'A19-1'!H27/'A5-101'!H27</f>
        <v>23.876192236623289</v>
      </c>
      <c r="I27" s="15">
        <f>'A20'!I27*'A19-1'!I27/'A5-101'!I27</f>
        <v>19.473599249110507</v>
      </c>
      <c r="J27" s="15">
        <f>'A20'!J27*'A19-1'!J27/'A5-101'!J27</f>
        <v>25.789635949750345</v>
      </c>
      <c r="K27" s="15">
        <f>'A20'!K27*'A19-1'!K27/'A5-101'!K27</f>
        <v>262.09076861766465</v>
      </c>
      <c r="L27" s="15">
        <f>'A20'!L27*'A19-1'!L27/'A5-101'!L27</f>
        <v>15.720293123044815</v>
      </c>
      <c r="M27" s="15">
        <f>'A20'!M27*'A19-1'!M27/'A5-101'!M27</f>
        <v>239.58916619711081</v>
      </c>
      <c r="N27" s="15">
        <f>'A20'!N27*'A19-1'!N27/'A5-101'!N27</f>
        <v>16.325118740993865</v>
      </c>
      <c r="O27" s="15">
        <f>'A20'!O27*'A19-1'!O27/'A5-101'!O27</f>
        <v>32.064934223460497</v>
      </c>
    </row>
    <row r="28" spans="1:15" ht="12.75" customHeight="1">
      <c r="A28" s="6">
        <v>2005</v>
      </c>
      <c r="B28" s="15">
        <f>'A20'!B28*'A19-1'!B28/'A5-101'!B28</f>
        <v>34.280656929996148</v>
      </c>
      <c r="C28" s="15">
        <f>'A20'!C28*'A19-1'!C28/'A5-101'!C28</f>
        <v>28.990617053654159</v>
      </c>
      <c r="D28" s="15">
        <f>'A20'!D28*'A19-1'!D28/'A5-101'!D28</f>
        <v>27.506123020783818</v>
      </c>
      <c r="E28" s="15">
        <f>'A20'!E28*'A19-1'!E28/'A5-101'!E28</f>
        <v>239.11771718855317</v>
      </c>
      <c r="F28" s="15">
        <f>'A20'!F28*'A19-1'!F28/'A5-101'!F28</f>
        <v>21.349285984645082</v>
      </c>
      <c r="G28" s="15">
        <f>'A20'!G28*'A19-1'!G28/'A5-101'!G28</f>
        <v>25.639882137418031</v>
      </c>
      <c r="H28" s="15">
        <f>'A20'!H28*'A19-1'!H28/'A5-101'!H28</f>
        <v>22.725179513064237</v>
      </c>
      <c r="I28" s="15">
        <f>'A20'!I28*'A19-1'!I28/'A5-101'!I28</f>
        <v>19.704166922259265</v>
      </c>
      <c r="J28" s="15">
        <f>'A20'!J28*'A19-1'!J28/'A5-101'!J28</f>
        <v>25.757536090428381</v>
      </c>
      <c r="K28" s="15">
        <f>'A20'!K28*'A19-1'!K28/'A5-101'!K28</f>
        <v>273.07118715456886</v>
      </c>
      <c r="L28" s="15">
        <f>'A20'!L28*'A19-1'!L28/'A5-101'!L28</f>
        <v>16.23183535263118</v>
      </c>
      <c r="M28" s="15">
        <f>'A20'!M28*'A19-1'!M28/'A5-101'!M28</f>
        <v>247.14420364844426</v>
      </c>
      <c r="N28" s="15">
        <f>'A20'!N28*'A19-1'!N28/'A5-101'!N28</f>
        <v>16.745319790778165</v>
      </c>
      <c r="O28" s="15">
        <f>'A20'!O28*'A19-1'!O28/'A5-101'!O28</f>
        <v>32.147461160244191</v>
      </c>
    </row>
    <row r="29" spans="1:15" ht="12.75" customHeight="1">
      <c r="A29" s="6">
        <v>2006</v>
      </c>
      <c r="B29" s="15">
        <f>'A20'!B29*'A19-1'!B29/'A5-101'!B29</f>
        <v>36.381266075135969</v>
      </c>
      <c r="C29" s="15">
        <f>'A20'!C29*'A19-1'!C29/'A5-101'!C29</f>
        <v>29.233766903765886</v>
      </c>
      <c r="D29" s="15">
        <f>'A20'!D29*'A19-1'!D29/'A5-101'!D29</f>
        <v>28.38358756812308</v>
      </c>
      <c r="E29" s="15">
        <f>'A20'!E29*'A19-1'!E29/'A5-101'!E29</f>
        <v>233.3222761702761</v>
      </c>
      <c r="F29" s="15">
        <f>'A20'!F29*'A19-1'!F29/'A5-101'!F29</f>
        <v>21.029440453929329</v>
      </c>
      <c r="G29" s="15">
        <f>'A20'!G29*'A19-1'!G29/'A5-101'!G29</f>
        <v>26.023649076004951</v>
      </c>
      <c r="H29" s="15">
        <f>'A20'!H29*'A19-1'!H29/'A5-101'!H29</f>
        <v>21.595453455616926</v>
      </c>
      <c r="I29" s="15">
        <f>'A20'!I29*'A19-1'!I29/'A5-101'!I29</f>
        <v>19.118995784095329</v>
      </c>
      <c r="J29" s="15">
        <f>'A20'!J29*'A19-1'!J29/'A5-101'!J29</f>
        <v>25.192937537780594</v>
      </c>
      <c r="K29" s="15">
        <f>'A20'!K29*'A19-1'!K29/'A5-101'!K29</f>
        <v>278.15888374387259</v>
      </c>
      <c r="L29" s="15">
        <f>'A20'!L29*'A19-1'!L29/'A5-101'!L29</f>
        <v>16.326775752120231</v>
      </c>
      <c r="M29" s="15">
        <f>'A20'!M29*'A19-1'!M29/'A5-101'!M29</f>
        <v>244.86849873827666</v>
      </c>
      <c r="N29" s="15">
        <f>'A20'!N29*'A19-1'!N29/'A5-101'!N29</f>
        <v>17.253560655091579</v>
      </c>
      <c r="O29" s="15">
        <f>'A20'!O29*'A19-1'!O29/'A5-101'!O29</f>
        <v>32.385095227449639</v>
      </c>
    </row>
    <row r="30" spans="1:15" ht="12.75" customHeight="1">
      <c r="A30" s="6">
        <v>2007</v>
      </c>
      <c r="B30" s="15">
        <f>'A20'!B30*'A19-1'!B30/'A5-101'!B30</f>
        <v>37.806545734761677</v>
      </c>
      <c r="C30" s="15">
        <f>'A20'!C30*'A19-1'!C30/'A5-101'!C30</f>
        <v>29.790726282731434</v>
      </c>
      <c r="D30" s="15">
        <f>'A20'!D30*'A19-1'!D30/'A5-101'!D30</f>
        <v>28.54172689938023</v>
      </c>
      <c r="E30" s="15">
        <f>'A20'!E30*'A19-1'!E30/'A5-101'!E30</f>
        <v>233.72960084061322</v>
      </c>
      <c r="F30" s="15">
        <f>'A20'!F30*'A19-1'!F30/'A5-101'!F30</f>
        <v>20.598165029704109</v>
      </c>
      <c r="G30" s="15">
        <f>'A20'!G30*'A19-1'!G30/'A5-101'!G30</f>
        <v>25.475461891996922</v>
      </c>
      <c r="H30" s="15">
        <f>'A20'!H30*'A19-1'!H30/'A5-101'!H30</f>
        <v>20.966015871825736</v>
      </c>
      <c r="I30" s="15">
        <f>'A20'!I30*'A19-1'!I30/'A5-101'!I30</f>
        <v>18.713550804160835</v>
      </c>
      <c r="J30" s="15">
        <f>'A20'!J30*'A19-1'!J30/'A5-101'!J30</f>
        <v>25.087305799175109</v>
      </c>
      <c r="K30" s="15">
        <f>'A20'!K30*'A19-1'!K30/'A5-101'!K30</f>
        <v>282.16743174520974</v>
      </c>
      <c r="L30" s="15">
        <f>'A20'!L30*'A19-1'!L30/'A5-101'!L30</f>
        <v>17.033593489251707</v>
      </c>
      <c r="M30" s="15">
        <f>'A20'!M30*'A19-1'!M30/'A5-101'!M30</f>
        <v>244.02345483042419</v>
      </c>
      <c r="N30" s="15">
        <f>'A20'!N30*'A19-1'!N30/'A5-101'!N30</f>
        <v>18.148980366098698</v>
      </c>
      <c r="O30" s="15">
        <f>'A20'!O30*'A19-1'!O30/'A5-101'!O30</f>
        <v>32.824415585821413</v>
      </c>
    </row>
    <row r="31" spans="1:15" ht="12.75" customHeight="1">
      <c r="A31" s="6">
        <v>2008</v>
      </c>
      <c r="B31" s="15">
        <f>'A20'!B31*'A19-1'!B31/'A5-101'!B31</f>
        <v>38.800084993886614</v>
      </c>
      <c r="C31" s="15">
        <f>'A20'!C31*'A19-1'!C31/'A5-101'!C31</f>
        <v>30.246407069651866</v>
      </c>
      <c r="D31" s="15">
        <f>'A20'!D31*'A19-1'!D31/'A5-101'!D31</f>
        <v>29.162870966003652</v>
      </c>
      <c r="E31" s="15">
        <f>'A20'!E31*'A19-1'!E31/'A5-101'!E31</f>
        <v>235.96234432232754</v>
      </c>
      <c r="F31" s="15">
        <f>'A20'!F31*'A19-1'!F31/'A5-101'!F31</f>
        <v>20.743736331692794</v>
      </c>
      <c r="G31" s="15">
        <f>'A20'!G31*'A19-1'!G31/'A5-101'!G31</f>
        <v>25.348977249757457</v>
      </c>
      <c r="H31" s="15">
        <f>'A20'!H31*'A19-1'!H31/'A5-101'!H31</f>
        <v>20.823074404190205</v>
      </c>
      <c r="I31" s="15">
        <f>'A20'!I31*'A19-1'!I31/'A5-101'!I31</f>
        <v>18.20970406475795</v>
      </c>
      <c r="J31" s="15">
        <f>'A20'!J31*'A19-1'!J31/'A5-101'!J31</f>
        <v>25.207508807975849</v>
      </c>
      <c r="K31" s="15">
        <f>'A20'!K31*'A19-1'!K31/'A5-101'!K31</f>
        <v>298.46949664418656</v>
      </c>
      <c r="L31" s="15">
        <f>'A20'!L31*'A19-1'!L31/'A5-101'!L31</f>
        <v>17.687461688633874</v>
      </c>
      <c r="M31" s="15">
        <f>'A20'!M31*'A19-1'!M31/'A5-101'!M31</f>
        <v>242.73939377276497</v>
      </c>
      <c r="N31" s="15">
        <f>'A20'!N31*'A19-1'!N31/'A5-101'!N31</f>
        <v>18.720366496103463</v>
      </c>
      <c r="O31" s="15">
        <f>'A20'!O31*'A19-1'!O31/'A5-101'!O31</f>
        <v>33.067415262233041</v>
      </c>
    </row>
    <row r="32" spans="1:15" ht="12.75" customHeight="1">
      <c r="A32" s="6">
        <v>2009</v>
      </c>
      <c r="B32" s="15">
        <f>'A20'!B32*'A19-1'!B32/'A5-101'!B32</f>
        <v>41.028013497585079</v>
      </c>
      <c r="C32" s="15">
        <f>'A20'!C32*'A19-1'!C32/'A5-101'!C32</f>
        <v>30.858863859050953</v>
      </c>
      <c r="D32" s="15">
        <f>'A20'!D32*'A19-1'!D32/'A5-101'!D32</f>
        <v>30.299411577033855</v>
      </c>
      <c r="E32" s="15">
        <f>'A20'!E32*'A19-1'!E32/'A5-101'!E32</f>
        <v>241.97149537941513</v>
      </c>
      <c r="F32" s="15">
        <f>'A20'!F32*'A19-1'!F32/'A5-101'!F32</f>
        <v>21.52303701764961</v>
      </c>
      <c r="G32" s="15">
        <f>'A20'!G32*'A19-1'!G32/'A5-101'!G32</f>
        <v>25.772389130168012</v>
      </c>
      <c r="H32" s="15">
        <f>'A20'!H32*'A19-1'!H32/'A5-101'!H32</f>
        <v>21.836477845985623</v>
      </c>
      <c r="I32" s="15">
        <f>'A20'!I32*'A19-1'!I32/'A5-101'!I32</f>
        <v>18.685205065961682</v>
      </c>
      <c r="J32" s="15">
        <f>'A20'!J32*'A19-1'!J32/'A5-101'!J32</f>
        <v>26.234404791528679</v>
      </c>
      <c r="K32" s="15">
        <f>'A20'!K32*'A19-1'!K32/'A5-101'!K32</f>
        <v>319.67127220949675</v>
      </c>
      <c r="L32" s="15">
        <f>'A20'!L32*'A19-1'!L32/'A5-101'!L32</f>
        <v>18.360495207569784</v>
      </c>
      <c r="M32" s="15">
        <f>'A20'!M32*'A19-1'!M32/'A5-101'!M32</f>
        <v>255.16706155103856</v>
      </c>
      <c r="N32" s="15">
        <f>'A20'!N32*'A19-1'!N32/'A5-101'!N32</f>
        <v>19.555497849030434</v>
      </c>
      <c r="O32" s="15">
        <f>'A20'!O32*'A19-1'!O32/'A5-101'!O32</f>
        <v>33.233157679917412</v>
      </c>
    </row>
    <row r="33" spans="1:15" ht="12.75" customHeight="1">
      <c r="A33" s="6">
        <v>2010</v>
      </c>
      <c r="B33" s="15">
        <f>'A20'!B33*'A19-1'!B33/'A5-101'!B33</f>
        <v>43.200741184654767</v>
      </c>
      <c r="C33" s="15">
        <f>'A20'!C33*'A19-1'!C33/'A5-101'!C33</f>
        <v>30.444045402280267</v>
      </c>
      <c r="D33" s="15">
        <f>'A20'!D33*'A19-1'!D33/'A5-101'!D33</f>
        <v>30.1647228107453</v>
      </c>
      <c r="E33" s="15">
        <f>'A20'!E33*'A19-1'!E33/'A5-101'!E33</f>
        <v>246.85216252273645</v>
      </c>
      <c r="F33" s="15">
        <f>'A20'!F33*'A19-1'!F33/'A5-101'!F33</f>
        <v>21.50777867246758</v>
      </c>
      <c r="G33" s="15">
        <f>'A20'!G33*'A19-1'!G33/'A5-101'!G33</f>
        <v>25.759226014795559</v>
      </c>
      <c r="H33" s="15">
        <f>'A20'!H33*'A19-1'!H33/'A5-101'!H33</f>
        <v>21.099445078681025</v>
      </c>
      <c r="I33" s="15">
        <f>'A20'!I33*'A19-1'!I33/'A5-101'!I33</f>
        <v>18.264327354539482</v>
      </c>
      <c r="J33" s="15">
        <f>'A20'!J33*'A19-1'!J33/'A5-101'!J33</f>
        <v>26.811201282728163</v>
      </c>
      <c r="K33" s="15">
        <f>'A20'!K33*'A19-1'!K33/'A5-101'!K33</f>
        <v>325.9658581390554</v>
      </c>
      <c r="L33" s="15">
        <f>'A20'!L33*'A19-1'!L33/'A5-101'!L33</f>
        <v>18.314452625371548</v>
      </c>
      <c r="M33" s="15">
        <f>'A20'!M33*'A19-1'!M33/'A5-101'!M33</f>
        <v>256.6146058118091</v>
      </c>
      <c r="N33" s="15">
        <f>'A20'!N33*'A19-1'!N33/'A5-101'!N33</f>
        <v>21.383056194214202</v>
      </c>
      <c r="O33" s="15">
        <f>'A20'!O33*'A19-1'!O33/'A5-101'!O33</f>
        <v>33.500727724246872</v>
      </c>
    </row>
    <row r="34" spans="1:15" ht="12.75" customHeight="1">
      <c r="A34" s="6">
        <v>2011</v>
      </c>
      <c r="B34" s="15">
        <f>'A20'!B34*'A19-1'!B34/'A5-101'!B34</f>
        <v>44.047852852928386</v>
      </c>
      <c r="C34" s="15">
        <f>'A20'!C34*'A19-1'!C34/'A5-101'!C34</f>
        <v>30.205871222004255</v>
      </c>
      <c r="D34" s="15">
        <f>'A20'!D34*'A19-1'!D34/'A5-101'!D34</f>
        <v>30.85644282781465</v>
      </c>
      <c r="E34" s="15">
        <f>'A20'!E34*'A19-1'!E34/'A5-101'!E34</f>
        <v>239.34787005774999</v>
      </c>
      <c r="F34" s="15">
        <f>'A20'!F34*'A19-1'!F34/'A5-101'!F34</f>
        <v>21.895158606475338</v>
      </c>
      <c r="G34" s="15">
        <f>'A20'!G34*'A19-1'!G34/'A5-101'!G34</f>
        <v>25.676024985013434</v>
      </c>
      <c r="H34" s="15">
        <f>'A20'!H34*'A19-1'!H34/'A5-101'!H34</f>
        <v>21.037371020046866</v>
      </c>
      <c r="I34" s="15">
        <f>'A20'!I34*'A19-1'!I34/'A5-101'!I34</f>
        <v>18.272077306751633</v>
      </c>
      <c r="J34" s="15">
        <f>'A20'!J34*'A19-1'!J34/'A5-101'!J34</f>
        <v>26.695228453000933</v>
      </c>
      <c r="K34" s="15">
        <f>'A20'!K34*'A19-1'!K34/'A5-101'!K34</f>
        <v>337.24889334044235</v>
      </c>
      <c r="L34" s="15">
        <f>'A20'!L34*'A19-1'!L34/'A5-101'!L34</f>
        <v>17.979487506238058</v>
      </c>
      <c r="M34" s="15">
        <f>'A20'!M34*'A19-1'!M34/'A5-101'!M34</f>
        <v>259.1043986688278</v>
      </c>
      <c r="N34" s="15">
        <f>'A20'!N34*'A19-1'!N34/'A5-101'!N34</f>
        <v>21.990436245017783</v>
      </c>
      <c r="O34" s="15">
        <f>'A20'!O34*'A19-1'!O34/'A5-101'!O34</f>
        <v>33.631473864392824</v>
      </c>
    </row>
    <row r="35" spans="1:15" ht="12.75" customHeight="1">
      <c r="A35" s="6">
        <v>2012</v>
      </c>
      <c r="B35" s="15">
        <f>'A20'!B35*'A19-1'!B35/'A5-101'!B35</f>
        <v>46.147643569462062</v>
      </c>
      <c r="C35" s="15">
        <f>'A20'!C35*'A19-1'!C35/'A5-101'!C35</f>
        <v>30.340391947730083</v>
      </c>
      <c r="D35" s="15">
        <f>'A20'!D35*'A19-1'!D35/'A5-101'!D35</f>
        <v>31.178357029194181</v>
      </c>
      <c r="E35" s="15">
        <f>'A20'!E35*'A19-1'!E35/'A5-101'!E35</f>
        <v>236.56330778159517</v>
      </c>
      <c r="F35" s="15">
        <f>'A20'!F35*'A19-1'!F35/'A5-101'!F35</f>
        <v>22.100837476685008</v>
      </c>
      <c r="G35" s="15">
        <f>'A20'!G35*'A19-1'!G35/'A5-101'!G35</f>
        <v>25.556397212748063</v>
      </c>
      <c r="H35" s="15">
        <f>'A20'!H35*'A19-1'!H35/'A5-101'!H35</f>
        <v>21.194882400214787</v>
      </c>
      <c r="I35" s="15">
        <f>'A20'!I35*'A19-1'!I35/'A5-101'!I35</f>
        <v>17.930894805940795</v>
      </c>
      <c r="J35" s="15">
        <f>'A20'!J35*'A19-1'!J35/'A5-101'!J35</f>
        <v>26.751464647281725</v>
      </c>
      <c r="K35" s="15">
        <f>'A20'!K35*'A19-1'!K35/'A5-101'!K35</f>
        <v>349.63618892153477</v>
      </c>
      <c r="L35" s="15">
        <f>'A20'!L35*'A19-1'!L35/'A5-101'!L35</f>
        <v>17.220596493360727</v>
      </c>
      <c r="M35" s="15">
        <f>'A20'!M35*'A19-1'!M35/'A5-101'!M35</f>
        <v>260.2813268145735</v>
      </c>
      <c r="N35" s="15">
        <f>'A20'!N35*'A19-1'!N35/'A5-101'!N35</f>
        <v>21.432434463324508</v>
      </c>
      <c r="O35" s="15">
        <f>'A20'!O35*'A19-1'!O35/'A5-101'!O35</f>
        <v>33.753644528282635</v>
      </c>
    </row>
    <row r="36" spans="1:15" ht="12.75" customHeight="1">
      <c r="A36" s="6">
        <v>2013</v>
      </c>
      <c r="B36" s="15">
        <f>'A20'!B36*'A19-1'!B36/'A5-101'!B36</f>
        <v>46.766294764906824</v>
      </c>
      <c r="C36" s="15">
        <f>'A20'!C36*'A19-1'!C36/'A5-101'!C36</f>
        <v>30.198028208156174</v>
      </c>
      <c r="D36" s="15">
        <f>'A20'!D36*'A19-1'!D36/'A5-101'!D36</f>
        <v>31.252839235979259</v>
      </c>
      <c r="E36" s="15">
        <f>'A20'!E36*'A19-1'!E36/'A5-101'!E36</f>
        <v>233.65838437318374</v>
      </c>
      <c r="F36" s="15">
        <f>'A20'!F36*'A19-1'!F36/'A5-101'!F36</f>
        <v>22.313060769912315</v>
      </c>
      <c r="G36" s="15">
        <f>'A20'!G36*'A19-1'!G36/'A5-101'!G36</f>
        <v>25.195313358132271</v>
      </c>
      <c r="H36" s="15">
        <f>'A20'!H36*'A19-1'!H36/'A5-101'!H36</f>
        <v>21.563031655416406</v>
      </c>
      <c r="I36" s="15">
        <f>'A20'!I36*'A19-1'!I36/'A5-101'!I36</f>
        <v>17.898635262447186</v>
      </c>
      <c r="J36" s="15">
        <f>'A20'!J36*'A19-1'!J36/'A5-101'!J36</f>
        <v>26.939470687635598</v>
      </c>
      <c r="K36" s="15">
        <f>'A20'!K36*'A19-1'!K36/'A5-101'!K36</f>
        <v>364.58511289897319</v>
      </c>
      <c r="L36" s="15">
        <f>'A20'!L36*'A19-1'!L36/'A5-101'!L36</f>
        <v>16.916976553626576</v>
      </c>
      <c r="M36" s="15">
        <f>'A20'!M36*'A19-1'!M36/'A5-101'!M36</f>
        <v>272.4105928036264</v>
      </c>
      <c r="N36" s="15">
        <f>'A20'!N36*'A19-1'!N36/'A5-101'!N36</f>
        <v>21.76434814909766</v>
      </c>
      <c r="O36" s="15">
        <f>'A20'!O36*'A19-1'!O36/'A5-101'!O36</f>
        <v>33.792931711177154</v>
      </c>
    </row>
    <row r="37" spans="1:15" ht="12.75" customHeight="1">
      <c r="A37" s="6">
        <v>2014</v>
      </c>
      <c r="B37" s="15">
        <f>'A20'!B37*'A19-1'!B37/'A5-101'!B37</f>
        <v>48.623175523518817</v>
      </c>
      <c r="C37" s="15">
        <f>'A20'!C37*'A19-1'!C37/'A5-101'!C37</f>
        <v>30.257954653728305</v>
      </c>
      <c r="D37" s="15">
        <f>'A20'!D37*'A19-1'!D37/'A5-101'!D37</f>
        <v>31.93647816145636</v>
      </c>
      <c r="E37" s="15">
        <f>'A20'!E37*'A19-1'!E37/'A5-101'!E37</f>
        <v>237.95284667706358</v>
      </c>
      <c r="F37" s="15">
        <f>'A20'!F37*'A19-1'!F37/'A5-101'!F37</f>
        <v>22.532941808989268</v>
      </c>
      <c r="G37" s="15">
        <f>'A20'!G37*'A19-1'!G37/'A5-101'!G37</f>
        <v>25.496976176649255</v>
      </c>
      <c r="H37" s="15">
        <f>'A20'!H37*'A19-1'!H37/'A5-101'!H37</f>
        <v>21.746895888773206</v>
      </c>
      <c r="I37" s="15">
        <f>'A20'!I37*'A19-1'!I37/'A5-101'!I37</f>
        <v>17.96484753438434</v>
      </c>
      <c r="J37" s="15">
        <f>'A20'!J37*'A19-1'!J37/'A5-101'!J37</f>
        <v>27.388205245503748</v>
      </c>
      <c r="K37" s="15">
        <f>'A20'!K37*'A19-1'!K37/'A5-101'!K37</f>
        <v>376.05012467086419</v>
      </c>
      <c r="L37" s="15">
        <f>'A20'!L37*'A19-1'!L37/'A5-101'!L37</f>
        <v>16.649401715119563</v>
      </c>
      <c r="M37" s="15">
        <f>'A20'!M37*'A19-1'!M37/'A5-101'!M37</f>
        <v>279.55496341822544</v>
      </c>
      <c r="N37" s="15">
        <f>'A20'!N37*'A19-1'!N37/'A5-101'!N37</f>
        <v>21.704466833712392</v>
      </c>
      <c r="O37" s="15">
        <f>'A20'!O37*'A19-1'!O37/'A5-101'!O37</f>
        <v>33.909591235438207</v>
      </c>
    </row>
    <row r="38" spans="1:15" ht="15.75" customHeight="1"/>
    <row r="39" spans="1:15" ht="12.75" customHeight="1">
      <c r="A39" s="6" t="s">
        <v>505</v>
      </c>
    </row>
    <row r="40" spans="1:15" ht="12.75" customHeight="1">
      <c r="A40" s="6" t="s">
        <v>178</v>
      </c>
    </row>
    <row r="41" spans="1:15" ht="12.75" customHeight="1">
      <c r="A41" s="6" t="s">
        <v>179</v>
      </c>
    </row>
    <row r="42" spans="1:15" ht="12.75" customHeight="1">
      <c r="A42" s="6" t="s">
        <v>540</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honeticPr fontId="0" type="noConversion"/>
  <pageMargins left="0.75" right="0.75" top="1" bottom="1" header="0.5" footer="0.5"/>
  <pageSetup scale="86" orientation="landscape" r:id="rId1"/>
  <headerFooter alignWithMargins="0"/>
</worksheet>
</file>

<file path=xl/worksheets/sheet31.xml><?xml version="1.0" encoding="utf-8"?>
<worksheet xmlns="http://schemas.openxmlformats.org/spreadsheetml/2006/main" xmlns:r="http://schemas.openxmlformats.org/officeDocument/2006/relationships">
  <sheetPr codeName="Sheet31">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B37" sqref="B37"/>
    </sheetView>
  </sheetViews>
  <sheetFormatPr defaultColWidth="3.85546875" defaultRowHeight="12.75" customHeight="1"/>
  <cols>
    <col min="1" max="1" width="5" style="6" customWidth="1"/>
    <col min="2" max="15" width="8.7109375" style="8" customWidth="1"/>
    <col min="16" max="16384" width="3.85546875" style="8"/>
  </cols>
  <sheetData>
    <row r="1" spans="1:15" ht="12.75" customHeight="1">
      <c r="A1" s="6" t="s">
        <v>553</v>
      </c>
    </row>
    <row r="2" spans="1:15" ht="29.25" customHeight="1">
      <c r="A2" s="6" t="s">
        <v>225</v>
      </c>
      <c r="B2" s="8" t="s">
        <v>226</v>
      </c>
      <c r="C2" s="8" t="s">
        <v>227</v>
      </c>
      <c r="D2" s="8" t="s">
        <v>106</v>
      </c>
      <c r="E2" s="8" t="s">
        <v>229</v>
      </c>
      <c r="F2" s="8" t="s">
        <v>118</v>
      </c>
      <c r="G2" s="8" t="s">
        <v>119</v>
      </c>
      <c r="H2" s="8" t="s">
        <v>120</v>
      </c>
      <c r="I2" s="8" t="s">
        <v>233</v>
      </c>
      <c r="J2" s="8" t="s">
        <v>234</v>
      </c>
      <c r="K2" s="8" t="s">
        <v>123</v>
      </c>
      <c r="L2" s="8" t="s">
        <v>124</v>
      </c>
      <c r="M2" s="8" t="s">
        <v>125</v>
      </c>
      <c r="N2" s="8" t="s">
        <v>126</v>
      </c>
      <c r="O2" s="8" t="s">
        <v>107</v>
      </c>
    </row>
    <row r="3" spans="1:15" ht="12.75" customHeight="1">
      <c r="A3" s="6">
        <v>1980</v>
      </c>
      <c r="B3" s="15">
        <f>'A5-106'!B3*(100-'A5-105'!B3)/100</f>
        <v>13.088017667499768</v>
      </c>
      <c r="C3" s="15">
        <f>'A5-106'!C3*(100-'A5-105'!C3)/100</f>
        <v>12.005633304175927</v>
      </c>
      <c r="D3" s="15">
        <f>'A5-106'!D3*(100-'A5-105'!D3)/100</f>
        <v>11.702028976814052</v>
      </c>
      <c r="E3" s="15">
        <f>'A5-106'!E3*(100-'A5-105'!E3)/100</f>
        <v>8.8762662628209554</v>
      </c>
      <c r="F3" s="15">
        <f>'A5-106'!F3*(100-'A5-105'!F3)/100</f>
        <v>6.8953923631433511</v>
      </c>
      <c r="G3" s="15">
        <f>'A5-106'!G3*(100-'A5-105'!G3)/100</f>
        <v>10.159259449900684</v>
      </c>
      <c r="H3" s="15">
        <f>'A5-106'!H3*(100-'A5-105'!H3)/100</f>
        <v>10.665170003049477</v>
      </c>
      <c r="I3" s="15">
        <f>'A5-106'!I3*(100-'A5-105'!I3)/100</f>
        <v>11.997636260529838</v>
      </c>
      <c r="J3" s="15">
        <f>'A5-106'!J3*(100-'A5-105'!J3)/100</f>
        <v>12.447958436609657</v>
      </c>
      <c r="K3" s="15">
        <f>'A5-106'!K3*(100-'A5-105'!K3)/100</f>
        <v>8.6659947112883646</v>
      </c>
      <c r="L3" s="15">
        <f>'A5-106'!L3*(100-'A5-105'!L3)/100</f>
        <v>10.675363881655912</v>
      </c>
      <c r="M3" s="15">
        <f>'A5-106'!M3*(100-'A5-105'!M3)/100</f>
        <v>9.1802984395425646</v>
      </c>
      <c r="N3" s="15">
        <f>'A5-106'!N3*(100-'A5-105'!N3)/100</f>
        <v>8.3382013732224216</v>
      </c>
      <c r="O3" s="15">
        <f>'A5-106'!O3*(100-'A5-105'!O3)/100</f>
        <v>15.319677922261091</v>
      </c>
    </row>
    <row r="4" spans="1:15" ht="12.75" customHeight="1">
      <c r="A4" s="6">
        <v>1981</v>
      </c>
      <c r="B4" s="15">
        <f>'A5-106'!B4*(100-'A5-105'!B4)/100</f>
        <v>14.054378398762085</v>
      </c>
      <c r="C4" s="15">
        <f>'A5-106'!C4*(100-'A5-105'!C4)/100</f>
        <v>11.957990912440135</v>
      </c>
      <c r="D4" s="15">
        <f>'A5-106'!D4*(100-'A5-105'!D4)/100</f>
        <v>11.387343550535288</v>
      </c>
      <c r="E4" s="15">
        <f>'A5-106'!E4*(100-'A5-105'!E4)/100</f>
        <v>8.8072529575504515</v>
      </c>
      <c r="F4" s="15">
        <f>'A5-106'!F4*(100-'A5-105'!F4)/100</f>
        <v>6.7159632320253904</v>
      </c>
      <c r="G4" s="15">
        <f>'A5-106'!G4*(100-'A5-105'!G4)/100</f>
        <v>10.120556368011098</v>
      </c>
      <c r="H4" s="15">
        <f>'A5-106'!H4*(100-'A5-105'!H4)/100</f>
        <v>10.592254467732248</v>
      </c>
      <c r="I4" s="15">
        <f>'A5-106'!I4*(100-'A5-105'!I4)/100</f>
        <v>12.34363216364102</v>
      </c>
      <c r="J4" s="15">
        <f>'A5-106'!J4*(100-'A5-105'!J4)/100</f>
        <v>11.923476119356835</v>
      </c>
      <c r="K4" s="15">
        <f>'A5-106'!K4*(100-'A5-105'!K4)/100</f>
        <v>8.6718993923114791</v>
      </c>
      <c r="L4" s="15">
        <f>'A5-106'!L4*(100-'A5-105'!L4)/100</f>
        <v>10.708207336964279</v>
      </c>
      <c r="M4" s="15">
        <f>'A5-106'!M4*(100-'A5-105'!M4)/100</f>
        <v>8.602519672663405</v>
      </c>
      <c r="N4" s="15">
        <f>'A5-106'!N4*(100-'A5-105'!N4)/100</f>
        <v>8.4943157894736832</v>
      </c>
      <c r="O4" s="15">
        <f>'A5-106'!O4*(100-'A5-105'!O4)/100</f>
        <v>15.210747908845574</v>
      </c>
    </row>
    <row r="5" spans="1:15" ht="12.75" customHeight="1">
      <c r="A5" s="6">
        <v>1982</v>
      </c>
      <c r="B5" s="15">
        <f>'A5-106'!B5*(100-'A5-105'!B5)/100</f>
        <v>14.249830293597245</v>
      </c>
      <c r="C5" s="15">
        <f>'A5-106'!C5*(100-'A5-105'!C5)/100</f>
        <v>11.708509560093276</v>
      </c>
      <c r="D5" s="15">
        <f>'A5-106'!D5*(100-'A5-105'!D5)/100</f>
        <v>11.436597423020622</v>
      </c>
      <c r="E5" s="15">
        <f>'A5-106'!E5*(100-'A5-105'!E5)/100</f>
        <v>9.0146504678243726</v>
      </c>
      <c r="F5" s="15">
        <f>'A5-106'!F5*(100-'A5-105'!F5)/100</f>
        <v>6.7990125565900748</v>
      </c>
      <c r="G5" s="15">
        <f>'A5-106'!G5*(100-'A5-105'!G5)/100</f>
        <v>10.459267338201391</v>
      </c>
      <c r="H5" s="15">
        <f>'A5-106'!H5*(100-'A5-105'!H5)/100</f>
        <v>10.360613519920864</v>
      </c>
      <c r="I5" s="15">
        <f>'A5-106'!I5*(100-'A5-105'!I5)/100</f>
        <v>11.647291537277924</v>
      </c>
      <c r="J5" s="15">
        <f>'A5-106'!J5*(100-'A5-105'!J5)/100</f>
        <v>11.727087423134714</v>
      </c>
      <c r="K5" s="15">
        <f>'A5-106'!K5*(100-'A5-105'!K5)/100</f>
        <v>8.7461722352371876</v>
      </c>
      <c r="L5" s="15">
        <f>'A5-106'!L5*(100-'A5-105'!L5)/100</f>
        <v>10.633444979726624</v>
      </c>
      <c r="M5" s="15">
        <f>'A5-106'!M5*(100-'A5-105'!M5)/100</f>
        <v>8.3110085741070883</v>
      </c>
      <c r="N5" s="15">
        <f>'A5-106'!N5*(100-'A5-105'!N5)/100</f>
        <v>8.2356990290709273</v>
      </c>
      <c r="O5" s="15">
        <f>'A5-106'!O5*(100-'A5-105'!O5)/100</f>
        <v>15.34853443131899</v>
      </c>
    </row>
    <row r="6" spans="1:15" ht="12.75" customHeight="1">
      <c r="A6" s="6">
        <v>1983</v>
      </c>
      <c r="B6" s="15">
        <f>'A5-106'!B6*(100-'A5-105'!B6)/100</f>
        <v>13.566340742863408</v>
      </c>
      <c r="C6" s="15">
        <f>'A5-106'!C6*(100-'A5-105'!C6)/100</f>
        <v>11.552335298930679</v>
      </c>
      <c r="D6" s="15">
        <f>'A5-106'!D6*(100-'A5-105'!D6)/100</f>
        <v>11.370557905664807</v>
      </c>
      <c r="E6" s="15">
        <f>'A5-106'!E6*(100-'A5-105'!E6)/100</f>
        <v>8.9643481658177429</v>
      </c>
      <c r="F6" s="15">
        <f>'A5-106'!F6*(100-'A5-105'!F6)/100</f>
        <v>7.0282124543871793</v>
      </c>
      <c r="G6" s="15">
        <f>'A5-106'!G6*(100-'A5-105'!G6)/100</f>
        <v>10.508423162199882</v>
      </c>
      <c r="H6" s="15">
        <f>'A5-106'!H6*(100-'A5-105'!H6)/100</f>
        <v>10.585269122088077</v>
      </c>
      <c r="I6" s="15">
        <f>'A5-106'!I6*(100-'A5-105'!I6)/100</f>
        <v>11.449398749734883</v>
      </c>
      <c r="J6" s="15">
        <f>'A5-106'!J6*(100-'A5-105'!J6)/100</f>
        <v>11.702168281658555</v>
      </c>
      <c r="K6" s="15">
        <f>'A5-106'!K6*(100-'A5-105'!K6)/100</f>
        <v>8.5103968537022698</v>
      </c>
      <c r="L6" s="15">
        <f>'A5-106'!L6*(100-'A5-105'!L6)/100</f>
        <v>10.718326244486452</v>
      </c>
      <c r="M6" s="15">
        <f>'A5-106'!M6*(100-'A5-105'!M6)/100</f>
        <v>7.9563782007966823</v>
      </c>
      <c r="N6" s="15">
        <f>'A5-106'!N6*(100-'A5-105'!N6)/100</f>
        <v>8.6815033161385422</v>
      </c>
      <c r="O6" s="15">
        <f>'A5-106'!O6*(100-'A5-105'!O6)/100</f>
        <v>15.451311826170048</v>
      </c>
    </row>
    <row r="7" spans="1:15" ht="12.75" customHeight="1">
      <c r="A7" s="6">
        <v>1984</v>
      </c>
      <c r="B7" s="15">
        <f>'A5-106'!B7*(100-'A5-105'!B7)/100</f>
        <v>13.076176222009424</v>
      </c>
      <c r="C7" s="15">
        <f>'A5-106'!C7*(100-'A5-105'!C7)/100</f>
        <v>11.490606861915342</v>
      </c>
      <c r="D7" s="15">
        <f>'A5-106'!D7*(100-'A5-105'!D7)/100</f>
        <v>11.405317348924696</v>
      </c>
      <c r="E7" s="15">
        <f>'A5-106'!E7*(100-'A5-105'!E7)/100</f>
        <v>8.7077057387689081</v>
      </c>
      <c r="F7" s="15">
        <f>'A5-106'!F7*(100-'A5-105'!F7)/100</f>
        <v>7.075578911789087</v>
      </c>
      <c r="G7" s="15">
        <f>'A5-106'!G7*(100-'A5-105'!G7)/100</f>
        <v>10.379842584070039</v>
      </c>
      <c r="H7" s="15">
        <f>'A5-106'!H7*(100-'A5-105'!H7)/100</f>
        <v>10.69253233611963</v>
      </c>
      <c r="I7" s="15">
        <f>'A5-106'!I7*(100-'A5-105'!I7)/100</f>
        <v>11.673089075328511</v>
      </c>
      <c r="J7" s="15">
        <f>'A5-106'!J7*(100-'A5-105'!J7)/100</f>
        <v>11.597508425938411</v>
      </c>
      <c r="K7" s="15">
        <f>'A5-106'!K7*(100-'A5-105'!K7)/100</f>
        <v>8.9100607329447943</v>
      </c>
      <c r="L7" s="15">
        <f>'A5-106'!L7*(100-'A5-105'!L7)/100</f>
        <v>11.033154505264944</v>
      </c>
      <c r="M7" s="15">
        <f>'A5-106'!M7*(100-'A5-105'!M7)/100</f>
        <v>8.0238100855862449</v>
      </c>
      <c r="N7" s="15">
        <f>'A5-106'!N7*(100-'A5-105'!N7)/100</f>
        <v>8.6586793477571753</v>
      </c>
      <c r="O7" s="15">
        <f>'A5-106'!O7*(100-'A5-105'!O7)/100</f>
        <v>15.639628602972129</v>
      </c>
    </row>
    <row r="8" spans="1:15" ht="12.75" customHeight="1">
      <c r="A8" s="6">
        <v>1985</v>
      </c>
      <c r="B8" s="15">
        <f>'A5-106'!B8*(100-'A5-105'!B8)/100</f>
        <v>12.971331759322849</v>
      </c>
      <c r="C8" s="15">
        <f>'A5-106'!C8*(100-'A5-105'!C8)/100</f>
        <v>11.510076049100769</v>
      </c>
      <c r="D8" s="15">
        <f>'A5-106'!D8*(100-'A5-105'!D8)/100</f>
        <v>11.550442083466857</v>
      </c>
      <c r="E8" s="15">
        <f>'A5-106'!E8*(100-'A5-105'!E8)/100</f>
        <v>8.791529465919421</v>
      </c>
      <c r="F8" s="15">
        <f>'A5-106'!F8*(100-'A5-105'!F8)/100</f>
        <v>7.162195432203017</v>
      </c>
      <c r="G8" s="15">
        <f>'A5-106'!G8*(100-'A5-105'!G8)/100</f>
        <v>10.595757617508346</v>
      </c>
      <c r="H8" s="15">
        <f>'A5-106'!H8*(100-'A5-105'!H8)/100</f>
        <v>10.910892599383114</v>
      </c>
      <c r="I8" s="15">
        <f>'A5-106'!I8*(100-'A5-105'!I8)/100</f>
        <v>11.835939576742351</v>
      </c>
      <c r="J8" s="15">
        <f>'A5-106'!J8*(100-'A5-105'!J8)/100</f>
        <v>11.560710751120217</v>
      </c>
      <c r="K8" s="15">
        <f>'A5-106'!K8*(100-'A5-105'!K8)/100</f>
        <v>8.716687338590269</v>
      </c>
      <c r="L8" s="15">
        <f>'A5-106'!L8*(100-'A5-105'!L8)/100</f>
        <v>11.05030256306482</v>
      </c>
      <c r="M8" s="15">
        <f>'A5-106'!M8*(100-'A5-105'!M8)/100</f>
        <v>7.9859884423796981</v>
      </c>
      <c r="N8" s="15">
        <f>'A5-106'!N8*(100-'A5-105'!N8)/100</f>
        <v>8.832466291230892</v>
      </c>
      <c r="O8" s="15">
        <f>'A5-106'!O8*(100-'A5-105'!O8)/100</f>
        <v>15.838849017679834</v>
      </c>
    </row>
    <row r="9" spans="1:15" ht="12.75" customHeight="1">
      <c r="A9" s="6">
        <v>1986</v>
      </c>
      <c r="B9" s="15">
        <f>'A5-106'!B9*(100-'A5-105'!B9)/100</f>
        <v>12.542679523628431</v>
      </c>
      <c r="C9" s="15">
        <f>'A5-106'!C9*(100-'A5-105'!C9)/100</f>
        <v>12.200009894625325</v>
      </c>
      <c r="D9" s="15">
        <f>'A5-106'!D9*(100-'A5-105'!D9)/100</f>
        <v>11.221796147825808</v>
      </c>
      <c r="E9" s="15">
        <f>'A5-106'!E9*(100-'A5-105'!E9)/100</f>
        <v>8.7563940458608958</v>
      </c>
      <c r="F9" s="15">
        <f>'A5-106'!F9*(100-'A5-105'!F9)/100</f>
        <v>7.3048015535091686</v>
      </c>
      <c r="G9" s="15">
        <f>'A5-106'!G9*(100-'A5-105'!G9)/100</f>
        <v>10.909809358752165</v>
      </c>
      <c r="H9" s="15">
        <f>'A5-106'!H9*(100-'A5-105'!H9)/100</f>
        <v>11.68548023521941</v>
      </c>
      <c r="I9" s="15">
        <f>'A5-106'!I9*(100-'A5-105'!I9)/100</f>
        <v>11.743503618026725</v>
      </c>
      <c r="J9" s="15">
        <f>'A5-106'!J9*(100-'A5-105'!J9)/100</f>
        <v>12.246600073525549</v>
      </c>
      <c r="K9" s="15">
        <f>'A5-106'!K9*(100-'A5-105'!K9)/100</f>
        <v>8.894289867549519</v>
      </c>
      <c r="L9" s="15">
        <f>'A5-106'!L9*(100-'A5-105'!L9)/100</f>
        <v>11.040638092325318</v>
      </c>
      <c r="M9" s="15">
        <f>'A5-106'!M9*(100-'A5-105'!M9)/100</f>
        <v>7.9862421546872149</v>
      </c>
      <c r="N9" s="15">
        <f>'A5-106'!N9*(100-'A5-105'!N9)/100</f>
        <v>9.2630480382914335</v>
      </c>
      <c r="O9" s="15">
        <f>'A5-106'!O9*(100-'A5-105'!O9)/100</f>
        <v>16.079846011779026</v>
      </c>
    </row>
    <row r="10" spans="1:15" ht="12.75" customHeight="1">
      <c r="A10" s="6">
        <v>1987</v>
      </c>
      <c r="B10" s="15">
        <f>'A5-106'!B10*(100-'A5-105'!B10)/100</f>
        <v>12.38477060902558</v>
      </c>
      <c r="C10" s="15">
        <f>'A5-106'!C10*(100-'A5-105'!C10)/100</f>
        <v>12.363568113772454</v>
      </c>
      <c r="D10" s="15">
        <f>'A5-106'!D10*(100-'A5-105'!D10)/100</f>
        <v>11.363318345323741</v>
      </c>
      <c r="E10" s="15">
        <f>'A5-106'!E10*(100-'A5-105'!E10)/100</f>
        <v>9.2130774901557171</v>
      </c>
      <c r="F10" s="15">
        <f>'A5-106'!F10*(100-'A5-105'!F10)/100</f>
        <v>7.9208008898776416</v>
      </c>
      <c r="G10" s="15">
        <f>'A5-106'!G10*(100-'A5-105'!G10)/100</f>
        <v>10.846319249705878</v>
      </c>
      <c r="H10" s="15">
        <f>'A5-106'!H10*(100-'A5-105'!H10)/100</f>
        <v>12.32004544863203</v>
      </c>
      <c r="I10" s="15">
        <f>'A5-106'!I10*(100-'A5-105'!I10)/100</f>
        <v>12.021673947067065</v>
      </c>
      <c r="J10" s="15">
        <f>'A5-106'!J10*(100-'A5-105'!J10)/100</f>
        <v>12.576639551949489</v>
      </c>
      <c r="K10" s="15">
        <f>'A5-106'!K10*(100-'A5-105'!K10)/100</f>
        <v>9.0310983977856072</v>
      </c>
      <c r="L10" s="15">
        <f>'A5-106'!L10*(100-'A5-105'!L10)/100</f>
        <v>11.090797103378</v>
      </c>
      <c r="M10" s="15">
        <f>'A5-106'!M10*(100-'A5-105'!M10)/100</f>
        <v>7.7270812709246046</v>
      </c>
      <c r="N10" s="15">
        <f>'A5-106'!N10*(100-'A5-105'!N10)/100</f>
        <v>9.7978619319233626</v>
      </c>
      <c r="O10" s="15">
        <f>'A5-106'!O10*(100-'A5-105'!O10)/100</f>
        <v>16.125887225195733</v>
      </c>
    </row>
    <row r="11" spans="1:15" ht="12.75" customHeight="1">
      <c r="A11" s="6">
        <v>1988</v>
      </c>
      <c r="B11" s="15">
        <f>'A5-106'!B11*(100-'A5-105'!B11)/100</f>
        <v>12.591851709445534</v>
      </c>
      <c r="C11" s="15">
        <f>'A5-106'!C11*(100-'A5-105'!C11)/100</f>
        <v>12.931144559552811</v>
      </c>
      <c r="D11" s="15">
        <f>'A5-106'!D11*(100-'A5-105'!D11)/100</f>
        <v>11.596649585719245</v>
      </c>
      <c r="E11" s="15">
        <f>'A5-106'!E11*(100-'A5-105'!E11)/100</f>
        <v>9.2024709915265017</v>
      </c>
      <c r="F11" s="15">
        <f>'A5-106'!F11*(100-'A5-105'!F11)/100</f>
        <v>7.931059151050599</v>
      </c>
      <c r="G11" s="15">
        <f>'A5-106'!G11*(100-'A5-105'!G11)/100</f>
        <v>11.235919684599819</v>
      </c>
      <c r="H11" s="15">
        <f>'A5-106'!H11*(100-'A5-105'!H11)/100</f>
        <v>12.652527911428871</v>
      </c>
      <c r="I11" s="15">
        <f>'A5-106'!I11*(100-'A5-105'!I11)/100</f>
        <v>12.1414343650776</v>
      </c>
      <c r="J11" s="15">
        <f>'A5-106'!J11*(100-'A5-105'!J11)/100</f>
        <v>12.896422731766677</v>
      </c>
      <c r="K11" s="15">
        <f>'A5-106'!K11*(100-'A5-105'!K11)/100</f>
        <v>9.089577355727485</v>
      </c>
      <c r="L11" s="15">
        <f>'A5-106'!L11*(100-'A5-105'!L11)/100</f>
        <v>11.488971131976008</v>
      </c>
      <c r="M11" s="15">
        <f>'A5-106'!M11*(100-'A5-105'!M11)/100</f>
        <v>7.9015292965383574</v>
      </c>
      <c r="N11" s="15">
        <f>'A5-106'!N11*(100-'A5-105'!N11)/100</f>
        <v>10.032175865137718</v>
      </c>
      <c r="O11" s="15">
        <f>'A5-106'!O11*(100-'A5-105'!O11)/100</f>
        <v>16.500982153340374</v>
      </c>
    </row>
    <row r="12" spans="1:15" ht="12.75" customHeight="1">
      <c r="A12" s="6">
        <v>1989</v>
      </c>
      <c r="B12" s="15">
        <f>'A5-106'!B12*(100-'A5-105'!B12)/100</f>
        <v>12.86255849405042</v>
      </c>
      <c r="C12" s="15">
        <f>'A5-106'!C12*(100-'A5-105'!C12)/100</f>
        <v>13.725136646566817</v>
      </c>
      <c r="D12" s="15">
        <f>'A5-106'!D12*(100-'A5-105'!D12)/100</f>
        <v>11.735771967206249</v>
      </c>
      <c r="E12" s="15">
        <f>'A5-106'!E12*(100-'A5-105'!E12)/100</f>
        <v>9.5239276900348848</v>
      </c>
      <c r="F12" s="15">
        <f>'A5-106'!F12*(100-'A5-105'!F12)/100</f>
        <v>8.4064395954180888</v>
      </c>
      <c r="G12" s="15">
        <f>'A5-106'!G12*(100-'A5-105'!G12)/100</f>
        <v>11.492764471057884</v>
      </c>
      <c r="H12" s="15">
        <f>'A5-106'!H12*(100-'A5-105'!H12)/100</f>
        <v>12.518860674132869</v>
      </c>
      <c r="I12" s="15">
        <f>'A5-106'!I12*(100-'A5-105'!I12)/100</f>
        <v>12.37121295830587</v>
      </c>
      <c r="J12" s="15">
        <f>'A5-106'!J12*(100-'A5-105'!J12)/100</f>
        <v>13.452496760315157</v>
      </c>
      <c r="K12" s="15">
        <f>'A5-106'!K12*(100-'A5-105'!K12)/100</f>
        <v>9.3265148866384457</v>
      </c>
      <c r="L12" s="15">
        <f>'A5-106'!L12*(100-'A5-105'!L12)/100</f>
        <v>11.357996153557693</v>
      </c>
      <c r="M12" s="15">
        <f>'A5-106'!M12*(100-'A5-105'!M12)/100</f>
        <v>7.7031741348719276</v>
      </c>
      <c r="N12" s="15">
        <f>'A5-106'!N12*(100-'A5-105'!N12)/100</f>
        <v>10.516581867005867</v>
      </c>
      <c r="O12" s="15">
        <f>'A5-106'!O12*(100-'A5-105'!O12)/100</f>
        <v>16.33220555221078</v>
      </c>
    </row>
    <row r="13" spans="1:15" ht="12.75" customHeight="1">
      <c r="A13" s="6">
        <v>1990</v>
      </c>
      <c r="B13" s="15">
        <f>'A5-106'!B13*(100-'A5-105'!B13)/100</f>
        <v>12.971191947565544</v>
      </c>
      <c r="C13" s="15">
        <f>'A5-106'!C13*(100-'A5-105'!C13)/100</f>
        <v>14.001592230179121</v>
      </c>
      <c r="D13" s="15">
        <f>'A5-106'!D13*(100-'A5-105'!D13)/100</f>
        <v>11.547342540597967</v>
      </c>
      <c r="E13" s="15">
        <f>'A5-106'!E13*(100-'A5-105'!E13)/100</f>
        <v>10.319848880014977</v>
      </c>
      <c r="F13" s="15">
        <f>'A5-106'!F13*(100-'A5-105'!F13)/100</f>
        <v>8.4539938674477959</v>
      </c>
      <c r="G13" s="15">
        <f>'A5-106'!G13*(100-'A5-105'!G13)/100</f>
        <v>11.823211793611797</v>
      </c>
      <c r="H13" s="15">
        <f>'A5-106'!H13*(100-'A5-105'!H13)/100</f>
        <v>13.350918374289314</v>
      </c>
      <c r="I13" s="15">
        <f>'A5-106'!I13*(100-'A5-105'!I13)/100</f>
        <v>12.585094415675462</v>
      </c>
      <c r="J13" s="15">
        <f>'A5-106'!J13*(100-'A5-105'!J13)/100</f>
        <v>13.698181943487249</v>
      </c>
      <c r="K13" s="15">
        <f>'A5-106'!K13*(100-'A5-105'!K13)/100</f>
        <v>8.9541588439283029</v>
      </c>
      <c r="L13" s="15">
        <f>'A5-106'!L13*(100-'A5-105'!L13)/100</f>
        <v>11.790738513896764</v>
      </c>
      <c r="M13" s="15">
        <f>'A5-106'!M13*(100-'A5-105'!M13)/100</f>
        <v>7.8065857966303875</v>
      </c>
      <c r="N13" s="15">
        <f>'A5-106'!N13*(100-'A5-105'!N13)/100</f>
        <v>11.002042235385012</v>
      </c>
      <c r="O13" s="15">
        <f>'A5-106'!O13*(100-'A5-105'!O13)/100</f>
        <v>16.706306538900751</v>
      </c>
    </row>
    <row r="14" spans="1:15" ht="12.75" customHeight="1">
      <c r="A14" s="6">
        <v>1991</v>
      </c>
      <c r="B14" s="15">
        <f>'A5-106'!B14*(100-'A5-105'!B14)/100</f>
        <v>13.043963066374788</v>
      </c>
      <c r="C14" s="15">
        <f>'A5-106'!C14*(100-'A5-105'!C14)/100</f>
        <v>14.794604403155468</v>
      </c>
      <c r="D14" s="15">
        <f>'A5-106'!D14*(100-'A5-105'!D14)/100</f>
        <v>11.526908793523608</v>
      </c>
      <c r="E14" s="15">
        <f>'A5-106'!E14*(100-'A5-105'!E14)/100</f>
        <v>10.643941836047947</v>
      </c>
      <c r="F14" s="15">
        <f>'A5-106'!F14*(100-'A5-105'!F14)/100</f>
        <v>8.1709925351713117</v>
      </c>
      <c r="G14" s="15">
        <f>'A5-106'!G14*(100-'A5-105'!G14)/100</f>
        <v>11.89115824259553</v>
      </c>
      <c r="H14" s="15">
        <f>'A5-106'!H14*(100-'A5-105'!H14)/100</f>
        <v>13.798948980400594</v>
      </c>
      <c r="I14" s="15">
        <f>'A5-106'!I14*(100-'A5-105'!I14)/100</f>
        <v>12.494515758997451</v>
      </c>
      <c r="J14" s="15">
        <f>'A5-106'!J14*(100-'A5-105'!J14)/100</f>
        <v>13.189105510837424</v>
      </c>
      <c r="K14" s="15">
        <f>'A5-106'!K14*(100-'A5-105'!K14)/100</f>
        <v>9.3395992570870003</v>
      </c>
      <c r="L14" s="15">
        <f>'A5-106'!L14*(100-'A5-105'!L14)/100</f>
        <v>11.96530454181368</v>
      </c>
      <c r="M14" s="15">
        <f>'A5-106'!M14*(100-'A5-105'!M14)/100</f>
        <v>8.1013841298681761</v>
      </c>
      <c r="N14" s="15">
        <f>'A5-106'!N14*(100-'A5-105'!N14)/100</f>
        <v>11.086179195196074</v>
      </c>
      <c r="O14" s="15">
        <f>'A5-106'!O14*(100-'A5-105'!O14)/100</f>
        <v>17.015367343185932</v>
      </c>
    </row>
    <row r="15" spans="1:15" ht="12.75" customHeight="1">
      <c r="A15" s="6">
        <v>1992</v>
      </c>
      <c r="B15" s="15">
        <f>'A5-106'!B15*(100-'A5-105'!B15)/100</f>
        <v>13.511272266874137</v>
      </c>
      <c r="C15" s="15">
        <f>'A5-106'!C15*(100-'A5-105'!C15)/100</f>
        <v>15.706590816537501</v>
      </c>
      <c r="D15" s="15">
        <f>'A5-106'!D15*(100-'A5-105'!D15)/100</f>
        <v>11.767618202486631</v>
      </c>
      <c r="E15" s="15">
        <f>'A5-106'!E15*(100-'A5-105'!E15)/100</f>
        <v>10.575940151670423</v>
      </c>
      <c r="F15" s="15">
        <f>'A5-106'!F15*(100-'A5-105'!F15)/100</f>
        <v>7.953195333926427</v>
      </c>
      <c r="G15" s="15">
        <f>'A5-106'!G15*(100-'A5-105'!G15)/100</f>
        <v>12.157244505437381</v>
      </c>
      <c r="H15" s="15">
        <f>'A5-106'!H15*(100-'A5-105'!H15)/100</f>
        <v>14.159009905528487</v>
      </c>
      <c r="I15" s="15">
        <f>'A5-106'!I15*(100-'A5-105'!I15)/100</f>
        <v>12.494021361144444</v>
      </c>
      <c r="J15" s="15">
        <f>'A5-106'!J15*(100-'A5-105'!J15)/100</f>
        <v>13.541386526312449</v>
      </c>
      <c r="K15" s="15">
        <f>'A5-106'!K15*(100-'A5-105'!K15)/100</f>
        <v>9.6131642897184708</v>
      </c>
      <c r="L15" s="15">
        <f>'A5-106'!L15*(100-'A5-105'!L15)/100</f>
        <v>12.209209757073561</v>
      </c>
      <c r="M15" s="15">
        <f>'A5-106'!M15*(100-'A5-105'!M15)/100</f>
        <v>8.3159253110188818</v>
      </c>
      <c r="N15" s="15">
        <f>'A5-106'!N15*(100-'A5-105'!N15)/100</f>
        <v>11.745809611711701</v>
      </c>
      <c r="O15" s="15">
        <f>'A5-106'!O15*(100-'A5-105'!O15)/100</f>
        <v>17.46546519620982</v>
      </c>
    </row>
    <row r="16" spans="1:15" ht="12.75" customHeight="1">
      <c r="A16" s="6">
        <v>1993</v>
      </c>
      <c r="B16" s="15">
        <f>'A5-106'!B16*(100-'A5-105'!B16)/100</f>
        <v>13.282088159270424</v>
      </c>
      <c r="C16" s="15">
        <f>'A5-106'!C16*(100-'A5-105'!C16)/100</f>
        <v>15.969190010834351</v>
      </c>
      <c r="D16" s="15">
        <f>'A5-106'!D16*(100-'A5-105'!D16)/100</f>
        <v>11.913476287066551</v>
      </c>
      <c r="E16" s="15">
        <f>'A5-106'!E16*(100-'A5-105'!E16)/100</f>
        <v>10.285181501171898</v>
      </c>
      <c r="F16" s="15">
        <f>'A5-106'!F16*(100-'A5-105'!F16)/100</f>
        <v>7.7498765432098766</v>
      </c>
      <c r="G16" s="15">
        <f>'A5-106'!G16*(100-'A5-105'!G16)/100</f>
        <v>12.157686011638047</v>
      </c>
      <c r="H16" s="15">
        <f>'A5-106'!H16*(100-'A5-105'!H16)/100</f>
        <v>14.359272126490023</v>
      </c>
      <c r="I16" s="15">
        <f>'A5-106'!I16*(100-'A5-105'!I16)/100</f>
        <v>11.802865198769599</v>
      </c>
      <c r="J16" s="15">
        <f>'A5-106'!J16*(100-'A5-105'!J16)/100</f>
        <v>13.363860608221032</v>
      </c>
      <c r="K16" s="15">
        <f>'A5-106'!K16*(100-'A5-105'!K16)/100</f>
        <v>9.69256001405207</v>
      </c>
      <c r="L16" s="15">
        <f>'A5-106'!L16*(100-'A5-105'!L16)/100</f>
        <v>12.453200072739799</v>
      </c>
      <c r="M16" s="15">
        <f>'A5-106'!M16*(100-'A5-105'!M16)/100</f>
        <v>8.4354485826891832</v>
      </c>
      <c r="N16" s="15">
        <f>'A5-106'!N16*(100-'A5-105'!N16)/100</f>
        <v>12.185910063037419</v>
      </c>
      <c r="O16" s="15">
        <f>'A5-106'!O16*(100-'A5-105'!O16)/100</f>
        <v>17.506887333391532</v>
      </c>
    </row>
    <row r="17" spans="1:15" ht="12.75" customHeight="1">
      <c r="A17" s="6">
        <v>1994</v>
      </c>
      <c r="B17" s="15">
        <f>'A5-106'!B17*(100-'A5-105'!B17)/100</f>
        <v>13.118784932503882</v>
      </c>
      <c r="C17" s="15">
        <f>'A5-106'!C17*(100-'A5-105'!C17)/100</f>
        <v>16.316070931121651</v>
      </c>
      <c r="D17" s="15">
        <f>'A5-106'!D17*(100-'A5-105'!D17)/100</f>
        <v>11.909860341531383</v>
      </c>
      <c r="E17" s="15">
        <f>'A5-106'!E17*(100-'A5-105'!E17)/100</f>
        <v>10.319981480043596</v>
      </c>
      <c r="F17" s="15">
        <f>'A5-106'!F17*(100-'A5-105'!F17)/100</f>
        <v>7.8784703568461518</v>
      </c>
      <c r="G17" s="15">
        <f>'A5-106'!G17*(100-'A5-105'!G17)/100</f>
        <v>12.156094490309437</v>
      </c>
      <c r="H17" s="15">
        <f>'A5-106'!H17*(100-'A5-105'!H17)/100</f>
        <v>14.327883483136139</v>
      </c>
      <c r="I17" s="15">
        <f>'A5-106'!I17*(100-'A5-105'!I17)/100</f>
        <v>11.996924613893301</v>
      </c>
      <c r="J17" s="15">
        <f>'A5-106'!J17*(100-'A5-105'!J17)/100</f>
        <v>13.992516534476295</v>
      </c>
      <c r="K17" s="15">
        <f>'A5-106'!K17*(100-'A5-105'!K17)/100</f>
        <v>9.7880730076699063</v>
      </c>
      <c r="L17" s="15">
        <f>'A5-106'!L17*(100-'A5-105'!L17)/100</f>
        <v>12.670262842984382</v>
      </c>
      <c r="M17" s="15">
        <f>'A5-106'!M17*(100-'A5-105'!M17)/100</f>
        <v>8.5918004471795371</v>
      </c>
      <c r="N17" s="15">
        <f>'A5-106'!N17*(100-'A5-105'!N17)/100</f>
        <v>13.082200358348803</v>
      </c>
      <c r="O17" s="15">
        <f>'A5-106'!O17*(100-'A5-105'!O17)/100</f>
        <v>17.484578079157806</v>
      </c>
    </row>
    <row r="18" spans="1:15" ht="12.75" customHeight="1">
      <c r="A18" s="6">
        <v>1995</v>
      </c>
      <c r="B18" s="15">
        <f>'A5-106'!B18*(100-'A5-105'!B18)/100</f>
        <v>13.28857899447673</v>
      </c>
      <c r="C18" s="15">
        <f>'A5-106'!C18*(100-'A5-105'!C18)/100</f>
        <v>15.926471252671211</v>
      </c>
      <c r="D18" s="15">
        <f>'A5-106'!D18*(100-'A5-105'!D18)/100</f>
        <v>11.930054944722096</v>
      </c>
      <c r="E18" s="15">
        <f>'A5-106'!E18*(100-'A5-105'!E18)/100</f>
        <v>10.586582661290322</v>
      </c>
      <c r="F18" s="15">
        <f>'A5-106'!F18*(100-'A5-105'!F18)/100</f>
        <v>8.3034088019471088</v>
      </c>
      <c r="G18" s="15">
        <f>'A5-106'!G18*(100-'A5-105'!G18)/100</f>
        <v>12.383243844839715</v>
      </c>
      <c r="H18" s="15">
        <f>'A5-106'!H18*(100-'A5-105'!H18)/100</f>
        <v>14.795833755559306</v>
      </c>
      <c r="I18" s="15">
        <f>'A5-106'!I18*(100-'A5-105'!I18)/100</f>
        <v>11.764543083171116</v>
      </c>
      <c r="J18" s="15">
        <f>'A5-106'!J18*(100-'A5-105'!J18)/100</f>
        <v>14.222336365024317</v>
      </c>
      <c r="K18" s="15">
        <f>'A5-106'!K18*(100-'A5-105'!K18)/100</f>
        <v>9.9662697277141863</v>
      </c>
      <c r="L18" s="15">
        <f>'A5-106'!L18*(100-'A5-105'!L18)/100</f>
        <v>12.797386269644333</v>
      </c>
      <c r="M18" s="15">
        <f>'A5-106'!M18*(100-'A5-105'!M18)/100</f>
        <v>8.7158490853658535</v>
      </c>
      <c r="N18" s="15">
        <f>'A5-106'!N18*(100-'A5-105'!N18)/100</f>
        <v>12.975013138033205</v>
      </c>
      <c r="O18" s="15">
        <f>'A5-106'!O18*(100-'A5-105'!O18)/100</f>
        <v>17.546311832330371</v>
      </c>
    </row>
    <row r="19" spans="1:15" ht="12.75" customHeight="1">
      <c r="A19" s="6">
        <v>1996</v>
      </c>
      <c r="B19" s="15">
        <f>'A5-106'!B19*(100-'A5-105'!B19)/100</f>
        <v>13.696452697600453</v>
      </c>
      <c r="C19" s="15">
        <f>'A5-106'!C19*(100-'A5-105'!C19)/100</f>
        <v>15.966857653492109</v>
      </c>
      <c r="D19" s="15">
        <f>'A5-106'!D19*(100-'A5-105'!D19)/100</f>
        <v>11.817561585177105</v>
      </c>
      <c r="E19" s="15">
        <f>'A5-106'!E19*(100-'A5-105'!E19)/100</f>
        <v>10.781230991314787</v>
      </c>
      <c r="F19" s="15">
        <f>'A5-106'!F19*(100-'A5-105'!F19)/100</f>
        <v>8.2361053922479464</v>
      </c>
      <c r="G19" s="15">
        <f>'A5-106'!G19*(100-'A5-105'!G19)/100</f>
        <v>12.130126800224753</v>
      </c>
      <c r="H19" s="15">
        <f>'A5-106'!H19*(100-'A5-105'!H19)/100</f>
        <v>14.936812294711256</v>
      </c>
      <c r="I19" s="15">
        <f>'A5-106'!I19*(100-'A5-105'!I19)/100</f>
        <v>11.669461308741061</v>
      </c>
      <c r="J19" s="15">
        <f>'A5-106'!J19*(100-'A5-105'!J19)/100</f>
        <v>14.146949981102948</v>
      </c>
      <c r="K19" s="15">
        <f>'A5-106'!K19*(100-'A5-105'!K19)/100</f>
        <v>10.327485859975059</v>
      </c>
      <c r="L19" s="15">
        <f>'A5-106'!L19*(100-'A5-105'!L19)/100</f>
        <v>12.852003136072371</v>
      </c>
      <c r="M19" s="15">
        <f>'A5-106'!M19*(100-'A5-105'!M19)/100</f>
        <v>8.8325764620814144</v>
      </c>
      <c r="N19" s="15">
        <f>'A5-106'!N19*(100-'A5-105'!N19)/100</f>
        <v>13.305826241637437</v>
      </c>
      <c r="O19" s="15">
        <f>'A5-106'!O19*(100-'A5-105'!O19)/100</f>
        <v>17.743862322331101</v>
      </c>
    </row>
    <row r="20" spans="1:15" ht="12.75" customHeight="1">
      <c r="A20" s="6">
        <v>1997</v>
      </c>
      <c r="B20" s="15">
        <f>'A5-106'!B20*(100-'A5-105'!B20)/100</f>
        <v>13.872035618525821</v>
      </c>
      <c r="C20" s="15">
        <f>'A5-106'!C20*(100-'A5-105'!C20)/100</f>
        <v>15.972573736893697</v>
      </c>
      <c r="D20" s="15">
        <f>'A5-106'!D20*(100-'A5-105'!D20)/100</f>
        <v>11.993819427641355</v>
      </c>
      <c r="E20" s="15">
        <f>'A5-106'!E20*(100-'A5-105'!E20)/100</f>
        <v>11.083867795581551</v>
      </c>
      <c r="F20" s="15">
        <f>'A5-106'!F20*(100-'A5-105'!F20)/100</f>
        <v>8.5886510951157966</v>
      </c>
      <c r="G20" s="15">
        <f>'A5-106'!G20*(100-'A5-105'!G20)/100</f>
        <v>12.423081048925816</v>
      </c>
      <c r="H20" s="15">
        <f>'A5-106'!H20*(100-'A5-105'!H20)/100</f>
        <v>15.019161478599223</v>
      </c>
      <c r="I20" s="15">
        <f>'A5-106'!I20*(100-'A5-105'!I20)/100</f>
        <v>11.813162545500187</v>
      </c>
      <c r="J20" s="15">
        <f>'A5-106'!J20*(100-'A5-105'!J20)/100</f>
        <v>14.574288998142112</v>
      </c>
      <c r="K20" s="15">
        <f>'A5-106'!K20*(100-'A5-105'!K20)/100</f>
        <v>10.614251056129767</v>
      </c>
      <c r="L20" s="15">
        <f>'A5-106'!L20*(100-'A5-105'!L20)/100</f>
        <v>12.918372162312396</v>
      </c>
      <c r="M20" s="15">
        <f>'A5-106'!M20*(100-'A5-105'!M20)/100</f>
        <v>9.2183745750274984</v>
      </c>
      <c r="N20" s="15">
        <f>'A5-106'!N20*(100-'A5-105'!N20)/100</f>
        <v>13.561951055034429</v>
      </c>
      <c r="O20" s="15">
        <f>'A5-106'!O20*(100-'A5-105'!O20)/100</f>
        <v>17.934460951080119</v>
      </c>
    </row>
    <row r="21" spans="1:15" ht="12.75" customHeight="1">
      <c r="A21" s="6">
        <v>1998</v>
      </c>
      <c r="B21" s="15">
        <f>'A5-106'!B21*(100-'A5-105'!B21)/100</f>
        <v>13.927919431138616</v>
      </c>
      <c r="C21" s="15">
        <f>'A5-106'!C21*(100-'A5-105'!C21)/100</f>
        <v>15.333255311367491</v>
      </c>
      <c r="D21" s="15">
        <f>'A5-106'!D21*(100-'A5-105'!D21)/100</f>
        <v>12.172929782780018</v>
      </c>
      <c r="E21" s="15">
        <f>'A5-106'!E21*(100-'A5-105'!E21)/100</f>
        <v>11.333001332833776</v>
      </c>
      <c r="F21" s="15">
        <f>'A5-106'!F21*(100-'A5-105'!F21)/100</f>
        <v>9.0482188227751585</v>
      </c>
      <c r="G21" s="15">
        <f>'A5-106'!G21*(100-'A5-105'!G21)/100</f>
        <v>12.743392025508513</v>
      </c>
      <c r="H21" s="15">
        <f>'A5-106'!H21*(100-'A5-105'!H21)/100</f>
        <v>15.005681390517138</v>
      </c>
      <c r="I21" s="15">
        <f>'A5-106'!I21*(100-'A5-105'!I21)/100</f>
        <v>11.671141209415239</v>
      </c>
      <c r="J21" s="15">
        <f>'A5-106'!J21*(100-'A5-105'!J21)/100</f>
        <v>15.2954752938293</v>
      </c>
      <c r="K21" s="15">
        <f>'A5-106'!K21*(100-'A5-105'!K21)/100</f>
        <v>11.525984219919222</v>
      </c>
      <c r="L21" s="15">
        <f>'A5-106'!L21*(100-'A5-105'!L21)/100</f>
        <v>12.976338506666588</v>
      </c>
      <c r="M21" s="15">
        <f>'A5-106'!M21*(100-'A5-105'!M21)/100</f>
        <v>9.2502695453728006</v>
      </c>
      <c r="N21" s="15">
        <f>'A5-106'!N21*(100-'A5-105'!N21)/100</f>
        <v>13.715115361673833</v>
      </c>
      <c r="O21" s="15">
        <f>'A5-106'!O21*(100-'A5-105'!O21)/100</f>
        <v>18.710156811313226</v>
      </c>
    </row>
    <row r="22" spans="1:15" ht="12.75" customHeight="1">
      <c r="A22" s="6">
        <v>1999</v>
      </c>
      <c r="B22" s="15">
        <f>'A5-106'!B22*(100-'A5-105'!B22)/100</f>
        <v>14.084537819724288</v>
      </c>
      <c r="C22" s="15">
        <f>'A5-106'!C22*(100-'A5-105'!C22)/100</f>
        <v>15.866921562265754</v>
      </c>
      <c r="D22" s="15">
        <f>'A5-106'!D22*(100-'A5-105'!D22)/100</f>
        <v>12.315056527994969</v>
      </c>
      <c r="E22" s="15">
        <f>'A5-106'!E22*(100-'A5-105'!E22)/100</f>
        <v>11.241819454666214</v>
      </c>
      <c r="F22" s="15">
        <f>'A5-106'!F22*(100-'A5-105'!F22)/100</f>
        <v>9.4241844973366433</v>
      </c>
      <c r="G22" s="15">
        <f>'A5-106'!G22*(100-'A5-105'!G22)/100</f>
        <v>12.952307206068271</v>
      </c>
      <c r="H22" s="15">
        <f>'A5-106'!H22*(100-'A5-105'!H22)/100</f>
        <v>15.052850108001699</v>
      </c>
      <c r="I22" s="15">
        <f>'A5-106'!I22*(100-'A5-105'!I22)/100</f>
        <v>11.564679042976804</v>
      </c>
      <c r="J22" s="15">
        <f>'A5-106'!J22*(100-'A5-105'!J22)/100</f>
        <v>15.383582760321913</v>
      </c>
      <c r="K22" s="15">
        <f>'A5-106'!K22*(100-'A5-105'!K22)/100</f>
        <v>11.553711123870634</v>
      </c>
      <c r="L22" s="15">
        <f>'A5-106'!L22*(100-'A5-105'!L22)/100</f>
        <v>12.898676934209977</v>
      </c>
      <c r="M22" s="15">
        <f>'A5-106'!M22*(100-'A5-105'!M22)/100</f>
        <v>9.4406621336886829</v>
      </c>
      <c r="N22" s="15">
        <f>'A5-106'!N22*(100-'A5-105'!N22)/100</f>
        <v>13.940746554330627</v>
      </c>
      <c r="O22" s="15">
        <f>'A5-106'!O22*(100-'A5-105'!O22)/100</f>
        <v>19.304787022656754</v>
      </c>
    </row>
    <row r="23" spans="1:15" ht="12.75" customHeight="1">
      <c r="A23" s="6">
        <v>2000</v>
      </c>
      <c r="B23" s="15">
        <f>'A5-106'!B23*(100-'A5-105'!B23)/100</f>
        <v>14.418535405857794</v>
      </c>
      <c r="C23" s="15">
        <f>'A5-106'!C23*(100-'A5-105'!C23)/100</f>
        <v>16.489131671146282</v>
      </c>
      <c r="D23" s="15">
        <f>'A5-106'!D23*(100-'A5-105'!D23)/100</f>
        <v>12.681998747925078</v>
      </c>
      <c r="E23" s="15">
        <f>'A5-106'!E23*(100-'A5-105'!E23)/100</f>
        <v>11.523704117271302</v>
      </c>
      <c r="F23" s="15">
        <f>'A5-106'!F23*(100-'A5-105'!F23)/100</f>
        <v>9.2529518235578756</v>
      </c>
      <c r="G23" s="15">
        <f>'A5-106'!G23*(100-'A5-105'!G23)/100</f>
        <v>13.849751130401872</v>
      </c>
      <c r="H23" s="15">
        <f>'A5-106'!H23*(100-'A5-105'!H23)/100</f>
        <v>15.402179977661774</v>
      </c>
      <c r="I23" s="15">
        <f>'A5-106'!I23*(100-'A5-105'!I23)/100</f>
        <v>11.992583229323806</v>
      </c>
      <c r="J23" s="15">
        <f>'A5-106'!J23*(100-'A5-105'!J23)/100</f>
        <v>16.256036103750723</v>
      </c>
      <c r="K23" s="15">
        <f>'A5-106'!K23*(100-'A5-105'!K23)/100</f>
        <v>10.864195923013858</v>
      </c>
      <c r="L23" s="15">
        <f>'A5-106'!L23*(100-'A5-105'!L23)/100</f>
        <v>13.102015538257918</v>
      </c>
      <c r="M23" s="15">
        <f>'A5-106'!M23*(100-'A5-105'!M23)/100</f>
        <v>10.447210778859631</v>
      </c>
      <c r="N23" s="15">
        <f>'A5-106'!N23*(100-'A5-105'!N23)/100</f>
        <v>14.981623674834577</v>
      </c>
      <c r="O23" s="15">
        <f>'A5-106'!O23*(100-'A5-105'!O23)/100</f>
        <v>19.862171660863215</v>
      </c>
    </row>
    <row r="24" spans="1:15" ht="12.75" customHeight="1">
      <c r="A24" s="6">
        <v>2001</v>
      </c>
      <c r="B24" s="15">
        <f>'A5-106'!B24*(100-'A5-105'!B24)/100</f>
        <v>15.248851066222295</v>
      </c>
      <c r="C24" s="15">
        <f>'A5-106'!C24*(100-'A5-105'!C24)/100</f>
        <v>16.660816526680456</v>
      </c>
      <c r="D24" s="15">
        <f>'A5-106'!D24*(100-'A5-105'!D24)/100</f>
        <v>13.057450711007453</v>
      </c>
      <c r="E24" s="15">
        <f>'A5-106'!E24*(100-'A5-105'!E24)/100</f>
        <v>11.819351326304989</v>
      </c>
      <c r="F24" s="15">
        <f>'A5-106'!F24*(100-'A5-105'!F24)/100</f>
        <v>9.9690516978306007</v>
      </c>
      <c r="G24" s="15">
        <f>'A5-106'!G24*(100-'A5-105'!G24)/100</f>
        <v>13.963333802597209</v>
      </c>
      <c r="H24" s="15">
        <f>'A5-106'!H24*(100-'A5-105'!H24)/100</f>
        <v>15.95351080598188</v>
      </c>
      <c r="I24" s="15">
        <f>'A5-106'!I24*(100-'A5-105'!I24)/100</f>
        <v>12.147345778687168</v>
      </c>
      <c r="J24" s="15">
        <f>'A5-106'!J24*(100-'A5-105'!J24)/100</f>
        <v>16.677792812382652</v>
      </c>
      <c r="K24" s="15">
        <f>'A5-106'!K24*(100-'A5-105'!K24)/100</f>
        <v>11.473851551801978</v>
      </c>
      <c r="L24" s="15">
        <f>'A5-106'!L24*(100-'A5-105'!L24)/100</f>
        <v>13.262440779995979</v>
      </c>
      <c r="M24" s="15">
        <f>'A5-106'!M24*(100-'A5-105'!M24)/100</f>
        <v>11.398320417077565</v>
      </c>
      <c r="N24" s="15">
        <f>'A5-106'!N24*(100-'A5-105'!N24)/100</f>
        <v>15.353513530543566</v>
      </c>
      <c r="O24" s="15">
        <f>'A5-106'!O24*(100-'A5-105'!O24)/100</f>
        <v>20.568636013480642</v>
      </c>
    </row>
    <row r="25" spans="1:15" ht="12.75" customHeight="1">
      <c r="A25" s="6">
        <v>2002</v>
      </c>
      <c r="B25" s="15">
        <f>'A5-106'!B25*(100-'A5-105'!B25)/100</f>
        <v>15.422924839463567</v>
      </c>
      <c r="C25" s="15">
        <f>'A5-106'!C25*(100-'A5-105'!C25)/100</f>
        <v>17.047310261383721</v>
      </c>
      <c r="D25" s="15">
        <f>'A5-106'!D25*(100-'A5-105'!D25)/100</f>
        <v>13.418050428821555</v>
      </c>
      <c r="E25" s="15">
        <f>'A5-106'!E25*(100-'A5-105'!E25)/100</f>
        <v>12.365738430016679</v>
      </c>
      <c r="F25" s="15">
        <f>'A5-106'!F25*(100-'A5-105'!F25)/100</f>
        <v>9.9751422889252019</v>
      </c>
      <c r="G25" s="15">
        <f>'A5-106'!G25*(100-'A5-105'!G25)/100</f>
        <v>14.802269723675408</v>
      </c>
      <c r="H25" s="15">
        <f>'A5-106'!H25*(100-'A5-105'!H25)/100</f>
        <v>16.13462705019468</v>
      </c>
      <c r="I25" s="15">
        <f>'A5-106'!I25*(100-'A5-105'!I25)/100</f>
        <v>12.464993996324221</v>
      </c>
      <c r="J25" s="15">
        <f>'A5-106'!J25*(100-'A5-105'!J25)/100</f>
        <v>17.557652217757685</v>
      </c>
      <c r="K25" s="15">
        <f>'A5-106'!K25*(100-'A5-105'!K25)/100</f>
        <v>12.249449075625185</v>
      </c>
      <c r="L25" s="15">
        <f>'A5-106'!L25*(100-'A5-105'!L25)/100</f>
        <v>13.432407488637889</v>
      </c>
      <c r="M25" s="15">
        <f>'A5-106'!M25*(100-'A5-105'!M25)/100</f>
        <v>12.205185076393581</v>
      </c>
      <c r="N25" s="15">
        <f>'A5-106'!N25*(100-'A5-105'!N25)/100</f>
        <v>16.089102642131678</v>
      </c>
      <c r="O25" s="15">
        <f>'A5-106'!O25*(100-'A5-105'!O25)/100</f>
        <v>21.327194458508806</v>
      </c>
    </row>
    <row r="26" spans="1:15" ht="12.75" customHeight="1">
      <c r="A26" s="6">
        <v>2003</v>
      </c>
      <c r="B26" s="15">
        <f>'A5-106'!B26*(100-'A5-105'!B26)/100</f>
        <v>15.757666373587808</v>
      </c>
      <c r="C26" s="15">
        <f>'A5-106'!C26*(100-'A5-105'!C26)/100</f>
        <v>17.259203120099141</v>
      </c>
      <c r="D26" s="15">
        <f>'A5-106'!D26*(100-'A5-105'!D26)/100</f>
        <v>13.488866291896718</v>
      </c>
      <c r="E26" s="15">
        <f>'A5-106'!E26*(100-'A5-105'!E26)/100</f>
        <v>12.507350157080552</v>
      </c>
      <c r="F26" s="15">
        <f>'A5-106'!F26*(100-'A5-105'!F26)/100</f>
        <v>10.169451411846385</v>
      </c>
      <c r="G26" s="15">
        <f>'A5-106'!G26*(100-'A5-105'!G26)/100</f>
        <v>15.078435279231144</v>
      </c>
      <c r="H26" s="15">
        <f>'A5-106'!H26*(100-'A5-105'!H26)/100</f>
        <v>16.049248648261006</v>
      </c>
      <c r="I26" s="15">
        <f>'A5-106'!I26*(100-'A5-105'!I26)/100</f>
        <v>12.967962211369249</v>
      </c>
      <c r="J26" s="15">
        <f>'A5-106'!J26*(100-'A5-105'!J26)/100</f>
        <v>17.862842350388881</v>
      </c>
      <c r="K26" s="15">
        <f>'A5-106'!K26*(100-'A5-105'!K26)/100</f>
        <v>12.809936162495138</v>
      </c>
      <c r="L26" s="15">
        <f>'A5-106'!L26*(100-'A5-105'!L26)/100</f>
        <v>13.680252330905619</v>
      </c>
      <c r="M26" s="15">
        <f>'A5-106'!M26*(100-'A5-105'!M26)/100</f>
        <v>12.47055472406405</v>
      </c>
      <c r="N26" s="15">
        <f>'A5-106'!N26*(100-'A5-105'!N26)/100</f>
        <v>16.614766289232605</v>
      </c>
      <c r="O26" s="15">
        <f>'A5-106'!O26*(100-'A5-105'!O26)/100</f>
        <v>21.817521894733435</v>
      </c>
    </row>
    <row r="27" spans="1:15" ht="12.75" customHeight="1">
      <c r="A27" s="6">
        <v>2004</v>
      </c>
      <c r="B27" s="15">
        <f>'A5-106'!B27*(100-'A5-105'!B27)/100</f>
        <v>16.044899023131705</v>
      </c>
      <c r="C27" s="15">
        <f>'A5-106'!C27*(100-'A5-105'!C27)/100</f>
        <v>17.236816188331105</v>
      </c>
      <c r="D27" s="15">
        <f>'A5-106'!D27*(100-'A5-105'!D27)/100</f>
        <v>13.504964247350125</v>
      </c>
      <c r="E27" s="15">
        <f>'A5-106'!E27*(100-'A5-105'!E27)/100</f>
        <v>12.186784115579979</v>
      </c>
      <c r="F27" s="15">
        <f>'A5-106'!F27*(100-'A5-105'!F27)/100</f>
        <v>10.3082066630898</v>
      </c>
      <c r="G27" s="15">
        <f>'A5-106'!G27*(100-'A5-105'!G27)/100</f>
        <v>14.818582307308693</v>
      </c>
      <c r="H27" s="15">
        <f>'A5-106'!H27*(100-'A5-105'!H27)/100</f>
        <v>15.955652575395968</v>
      </c>
      <c r="I27" s="15">
        <f>'A5-106'!I27*(100-'A5-105'!I27)/100</f>
        <v>12.979421429480546</v>
      </c>
      <c r="J27" s="15">
        <f>'A5-106'!J27*(100-'A5-105'!J27)/100</f>
        <v>17.618228552538895</v>
      </c>
      <c r="K27" s="15">
        <f>'A5-106'!K27*(100-'A5-105'!K27)/100</f>
        <v>12.57126666448994</v>
      </c>
      <c r="L27" s="15">
        <f>'A5-106'!L27*(100-'A5-105'!L27)/100</f>
        <v>13.593273614448313</v>
      </c>
      <c r="M27" s="15">
        <f>'A5-106'!M27*(100-'A5-105'!M27)/100</f>
        <v>12.402700804746788</v>
      </c>
      <c r="N27" s="15">
        <f>'A5-106'!N27*(100-'A5-105'!N27)/100</f>
        <v>16.69688316325923</v>
      </c>
      <c r="O27" s="15">
        <f>'A5-106'!O27*(100-'A5-105'!O27)/100</f>
        <v>22.195347469479358</v>
      </c>
    </row>
    <row r="28" spans="1:15" ht="12.75" customHeight="1">
      <c r="A28" s="6">
        <v>2005</v>
      </c>
      <c r="B28" s="15">
        <f>'A5-106'!B28*(100-'A5-105'!B28)/100</f>
        <v>16.018520458412549</v>
      </c>
      <c r="C28" s="15">
        <f>'A5-106'!C28*(100-'A5-105'!C28)/100</f>
        <v>16.978878614350652</v>
      </c>
      <c r="D28" s="15">
        <f>'A5-106'!D28*(100-'A5-105'!D28)/100</f>
        <v>13.638216363431516</v>
      </c>
      <c r="E28" s="15">
        <f>'A5-106'!E28*(100-'A5-105'!E28)/100</f>
        <v>11.859544595314087</v>
      </c>
      <c r="F28" s="15">
        <f>'A5-106'!F28*(100-'A5-105'!F28)/100</f>
        <v>10.300609026666475</v>
      </c>
      <c r="G28" s="15">
        <f>'A5-106'!G28*(100-'A5-105'!G28)/100</f>
        <v>14.654148090258404</v>
      </c>
      <c r="H28" s="15">
        <f>'A5-106'!H28*(100-'A5-105'!H28)/100</f>
        <v>15.571787966619572</v>
      </c>
      <c r="I28" s="15">
        <f>'A5-106'!I28*(100-'A5-105'!I28)/100</f>
        <v>12.964202527737191</v>
      </c>
      <c r="J28" s="15">
        <f>'A5-106'!J28*(100-'A5-105'!J28)/100</f>
        <v>17.440797839263691</v>
      </c>
      <c r="K28" s="15">
        <f>'A5-106'!K28*(100-'A5-105'!K28)/100</f>
        <v>12.419837749754111</v>
      </c>
      <c r="L28" s="15">
        <f>'A5-106'!L28*(100-'A5-105'!L28)/100</f>
        <v>13.455747309522172</v>
      </c>
      <c r="M28" s="15">
        <f>'A5-106'!M28*(100-'A5-105'!M28)/100</f>
        <v>12.038988645027803</v>
      </c>
      <c r="N28" s="15">
        <f>'A5-106'!N28*(100-'A5-105'!N28)/100</f>
        <v>16.602989065353626</v>
      </c>
      <c r="O28" s="15">
        <f>'A5-106'!O28*(100-'A5-105'!O28)/100</f>
        <v>21.818481889457736</v>
      </c>
    </row>
    <row r="29" spans="1:15" ht="12.75" customHeight="1">
      <c r="A29" s="6">
        <v>2006</v>
      </c>
      <c r="B29" s="15">
        <f>'A5-106'!B29*(100-'A5-105'!B29)/100</f>
        <v>16.428027121817077</v>
      </c>
      <c r="C29" s="15">
        <f>'A5-106'!C29*(100-'A5-105'!C29)/100</f>
        <v>17.076369053885731</v>
      </c>
      <c r="D29" s="15">
        <f>'A5-106'!D29*(100-'A5-105'!D29)/100</f>
        <v>13.742207864837958</v>
      </c>
      <c r="E29" s="15">
        <f>'A5-106'!E29*(100-'A5-105'!E29)/100</f>
        <v>12.224002501681337</v>
      </c>
      <c r="F29" s="15">
        <f>'A5-106'!F29*(100-'A5-105'!F29)/100</f>
        <v>10.251041372865245</v>
      </c>
      <c r="G29" s="15">
        <f>'A5-106'!G29*(100-'A5-105'!G29)/100</f>
        <v>14.729144914346456</v>
      </c>
      <c r="H29" s="15">
        <f>'A5-106'!H29*(100-'A5-105'!H29)/100</f>
        <v>14.980681583849082</v>
      </c>
      <c r="I29" s="15">
        <f>'A5-106'!I29*(100-'A5-105'!I29)/100</f>
        <v>12.547969097209819</v>
      </c>
      <c r="J29" s="15">
        <f>'A5-106'!J29*(100-'A5-105'!J29)/100</f>
        <v>16.961152545263271</v>
      </c>
      <c r="K29" s="15">
        <f>'A5-106'!K29*(100-'A5-105'!K29)/100</f>
        <v>12.162063211496388</v>
      </c>
      <c r="L29" s="15">
        <f>'A5-106'!L29*(100-'A5-105'!L29)/100</f>
        <v>13.349205091475703</v>
      </c>
      <c r="M29" s="15">
        <f>'A5-106'!M29*(100-'A5-105'!M29)/100</f>
        <v>12.320637172121607</v>
      </c>
      <c r="N29" s="15">
        <f>'A5-106'!N29*(100-'A5-105'!N29)/100</f>
        <v>16.884507565941082</v>
      </c>
      <c r="O29" s="15">
        <f>'A5-106'!O29*(100-'A5-105'!O29)/100</f>
        <v>21.681821254777532</v>
      </c>
    </row>
    <row r="30" spans="1:15" ht="12.75" customHeight="1">
      <c r="A30" s="6">
        <v>2007</v>
      </c>
      <c r="B30" s="15">
        <f>'A5-106'!B30*(100-'A5-105'!B30)/100</f>
        <v>17.117196804410913</v>
      </c>
      <c r="C30" s="15">
        <f>'A5-106'!C30*(100-'A5-105'!C30)/100</f>
        <v>17.305095165865389</v>
      </c>
      <c r="D30" s="15">
        <f>'A5-106'!D30*(100-'A5-105'!D30)/100</f>
        <v>13.981641543005104</v>
      </c>
      <c r="E30" s="15">
        <f>'A5-106'!E30*(100-'A5-105'!E30)/100</f>
        <v>12.568564769489369</v>
      </c>
      <c r="F30" s="15">
        <f>'A5-106'!F30*(100-'A5-105'!F30)/100</f>
        <v>10.378178340065171</v>
      </c>
      <c r="G30" s="15">
        <f>'A5-106'!G30*(100-'A5-105'!G30)/100</f>
        <v>14.651745386234593</v>
      </c>
      <c r="H30" s="15">
        <f>'A5-106'!H30*(100-'A5-105'!H30)/100</f>
        <v>14.711511054557752</v>
      </c>
      <c r="I30" s="15">
        <f>'A5-106'!I30*(100-'A5-105'!I30)/100</f>
        <v>12.20755731662844</v>
      </c>
      <c r="J30" s="15">
        <f>'A5-106'!J30*(100-'A5-105'!J30)/100</f>
        <v>17.269184040137485</v>
      </c>
      <c r="K30" s="15">
        <f>'A5-106'!K30*(100-'A5-105'!K30)/100</f>
        <v>12.604577791349346</v>
      </c>
      <c r="L30" s="15">
        <f>'A5-106'!L30*(100-'A5-105'!L30)/100</f>
        <v>13.556472119414769</v>
      </c>
      <c r="M30" s="15">
        <f>'A5-106'!M30*(100-'A5-105'!M30)/100</f>
        <v>12.684187852969153</v>
      </c>
      <c r="N30" s="15">
        <f>'A5-106'!N30*(100-'A5-105'!N30)/100</f>
        <v>17.276265057567219</v>
      </c>
      <c r="O30" s="15">
        <f>'A5-106'!O30*(100-'A5-105'!O30)/100</f>
        <v>21.910297403535793</v>
      </c>
    </row>
    <row r="31" spans="1:15" ht="12.75" customHeight="1">
      <c r="A31" s="6">
        <v>2008</v>
      </c>
      <c r="B31" s="15">
        <f>'A5-106'!B31*(100-'A5-105'!B31)/100</f>
        <v>17.578415775323624</v>
      </c>
      <c r="C31" s="15">
        <f>'A5-106'!C31*(100-'A5-105'!C31)/100</f>
        <v>17.391038859194961</v>
      </c>
      <c r="D31" s="15">
        <f>'A5-106'!D31*(100-'A5-105'!D31)/100</f>
        <v>14.362331388983309</v>
      </c>
      <c r="E31" s="15">
        <f>'A5-106'!E31*(100-'A5-105'!E31)/100</f>
        <v>13.090699969073423</v>
      </c>
      <c r="F31" s="15">
        <f>'A5-106'!F31*(100-'A5-105'!F31)/100</f>
        <v>10.547539712653331</v>
      </c>
      <c r="G31" s="15">
        <f>'A5-106'!G31*(100-'A5-105'!G31)/100</f>
        <v>14.602703290923184</v>
      </c>
      <c r="H31" s="15">
        <f>'A5-106'!H31*(100-'A5-105'!H31)/100</f>
        <v>14.680650142434086</v>
      </c>
      <c r="I31" s="15">
        <f>'A5-106'!I31*(100-'A5-105'!I31)/100</f>
        <v>12.339649350502182</v>
      </c>
      <c r="J31" s="15">
        <f>'A5-106'!J31*(100-'A5-105'!J31)/100</f>
        <v>17.195624786225913</v>
      </c>
      <c r="K31" s="15">
        <f>'A5-106'!K31*(100-'A5-105'!K31)/100</f>
        <v>12.976270727462431</v>
      </c>
      <c r="L31" s="15">
        <f>'A5-106'!L31*(100-'A5-105'!L31)/100</f>
        <v>15.079138510230159</v>
      </c>
      <c r="M31" s="15">
        <f>'A5-106'!M31*(100-'A5-105'!M31)/100</f>
        <v>12.992142433129615</v>
      </c>
      <c r="N31" s="15">
        <f>'A5-106'!N31*(100-'A5-105'!N31)/100</f>
        <v>17.136466559870058</v>
      </c>
      <c r="O31" s="15">
        <f>'A5-106'!O31*(100-'A5-105'!O31)/100</f>
        <v>22.399867098636665</v>
      </c>
    </row>
    <row r="32" spans="1:15" ht="12.75" customHeight="1">
      <c r="A32" s="6">
        <v>2009</v>
      </c>
      <c r="B32" s="15">
        <f>'A5-106'!B32*(100-'A5-105'!B32)/100</f>
        <v>18.331127641176568</v>
      </c>
      <c r="C32" s="15">
        <f>'A5-106'!C32*(100-'A5-105'!C32)/100</f>
        <v>17.803968533759431</v>
      </c>
      <c r="D32" s="15">
        <f>'A5-106'!D32*(100-'A5-105'!D32)/100</f>
        <v>14.566610883633096</v>
      </c>
      <c r="E32" s="15">
        <f>'A5-106'!E32*(100-'A5-105'!E32)/100</f>
        <v>13.28216553901977</v>
      </c>
      <c r="F32" s="15">
        <f>'A5-106'!F32*(100-'A5-105'!F32)/100</f>
        <v>10.861761826093469</v>
      </c>
      <c r="G32" s="15">
        <f>'A5-106'!G32*(100-'A5-105'!G32)/100</f>
        <v>14.957147908898456</v>
      </c>
      <c r="H32" s="15">
        <f>'A5-106'!H32*(100-'A5-105'!H32)/100</f>
        <v>14.914997593398885</v>
      </c>
      <c r="I32" s="15">
        <f>'A5-106'!I32*(100-'A5-105'!I32)/100</f>
        <v>12.579869468899222</v>
      </c>
      <c r="J32" s="15">
        <f>'A5-106'!J32*(100-'A5-105'!J32)/100</f>
        <v>17.904345759195671</v>
      </c>
      <c r="K32" s="15">
        <f>'A5-106'!K32*(100-'A5-105'!K32)/100</f>
        <v>14.351495858423073</v>
      </c>
      <c r="L32" s="15">
        <f>'A5-106'!L32*(100-'A5-105'!L32)/100</f>
        <v>15.973168049689304</v>
      </c>
      <c r="M32" s="15">
        <f>'A5-106'!M32*(100-'A5-105'!M32)/100</f>
        <v>13.290267341876673</v>
      </c>
      <c r="N32" s="15">
        <f>'A5-106'!N32*(100-'A5-105'!N32)/100</f>
        <v>17.848625180078827</v>
      </c>
      <c r="O32" s="15">
        <f>'A5-106'!O32*(100-'A5-105'!O32)/100</f>
        <v>23.200067376350344</v>
      </c>
    </row>
    <row r="33" spans="1:15" ht="12.75" customHeight="1">
      <c r="A33" s="6">
        <v>2010</v>
      </c>
      <c r="B33" s="15">
        <f>'A5-106'!B33*(100-'A5-105'!B33)/100</f>
        <v>19.515213962060212</v>
      </c>
      <c r="C33" s="15">
        <f>'A5-106'!C33*(100-'A5-105'!C33)/100</f>
        <v>17.582760309317699</v>
      </c>
      <c r="D33" s="15">
        <f>'A5-106'!D33*(100-'A5-105'!D33)/100</f>
        <v>14.771806598471663</v>
      </c>
      <c r="E33" s="15">
        <f>'A5-106'!E33*(100-'A5-105'!E33)/100</f>
        <v>13.556518339388649</v>
      </c>
      <c r="F33" s="15">
        <f>'A5-106'!F33*(100-'A5-105'!F33)/100</f>
        <v>10.925715064545161</v>
      </c>
      <c r="G33" s="15">
        <f>'A5-106'!G33*(100-'A5-105'!G33)/100</f>
        <v>15.111787316161839</v>
      </c>
      <c r="H33" s="15">
        <f>'A5-106'!H33*(100-'A5-105'!H33)/100</f>
        <v>15.219512468195784</v>
      </c>
      <c r="I33" s="15">
        <f>'A5-106'!I33*(100-'A5-105'!I33)/100</f>
        <v>12.637204108125326</v>
      </c>
      <c r="J33" s="15">
        <f>'A5-106'!J33*(100-'A5-105'!J33)/100</f>
        <v>17.692780863558987</v>
      </c>
      <c r="K33" s="15">
        <f>'A5-106'!K33*(100-'A5-105'!K33)/100</f>
        <v>14.703712330812062</v>
      </c>
      <c r="L33" s="15">
        <f>'A5-106'!L33*(100-'A5-105'!L33)/100</f>
        <v>15.573211284951906</v>
      </c>
      <c r="M33" s="15">
        <f>'A5-106'!M33*(100-'A5-105'!M33)/100</f>
        <v>13.504046937202595</v>
      </c>
      <c r="N33" s="15">
        <f>'A5-106'!N33*(100-'A5-105'!N33)/100</f>
        <v>18.108610712160662</v>
      </c>
      <c r="O33" s="15">
        <f>'A5-106'!O33*(100-'A5-105'!O33)/100</f>
        <v>23.165753221316713</v>
      </c>
    </row>
    <row r="34" spans="1:15" ht="12.75" customHeight="1">
      <c r="A34" s="6">
        <v>2011</v>
      </c>
      <c r="B34" s="15">
        <f>'A5-106'!B34*(100-'A5-105'!B34)/100</f>
        <v>19.894950188706545</v>
      </c>
      <c r="C34" s="15">
        <f>'A5-106'!C34*(100-'A5-105'!C34)/100</f>
        <v>17.331274156200141</v>
      </c>
      <c r="D34" s="15">
        <f>'A5-106'!D34*(100-'A5-105'!D34)/100</f>
        <v>15.051307740074533</v>
      </c>
      <c r="E34" s="15">
        <f>'A5-106'!E34*(100-'A5-105'!E34)/100</f>
        <v>13.244771874958239</v>
      </c>
      <c r="F34" s="15">
        <f>'A5-106'!F34*(100-'A5-105'!F34)/100</f>
        <v>10.786810150463104</v>
      </c>
      <c r="G34" s="15">
        <f>'A5-106'!G34*(100-'A5-105'!G34)/100</f>
        <v>14.786526474661066</v>
      </c>
      <c r="H34" s="15">
        <f>'A5-106'!H34*(100-'A5-105'!H34)/100</f>
        <v>15.11263935159994</v>
      </c>
      <c r="I34" s="15">
        <f>'A5-106'!I34*(100-'A5-105'!I34)/100</f>
        <v>12.575024569538829</v>
      </c>
      <c r="J34" s="15">
        <f>'A5-106'!J34*(100-'A5-105'!J34)/100</f>
        <v>17.764359414752004</v>
      </c>
      <c r="K34" s="15">
        <f>'A5-106'!K34*(100-'A5-105'!K34)/100</f>
        <v>14.551837301098731</v>
      </c>
      <c r="L34" s="15">
        <f>'A5-106'!L34*(100-'A5-105'!L34)/100</f>
        <v>15.295679760093506</v>
      </c>
      <c r="M34" s="15">
        <f>'A5-106'!M34*(100-'A5-105'!M34)/100</f>
        <v>13.861885413879149</v>
      </c>
      <c r="N34" s="15">
        <f>'A5-106'!N34*(100-'A5-105'!N34)/100</f>
        <v>18.175415614169996</v>
      </c>
      <c r="O34" s="15">
        <f>'A5-106'!O34*(100-'A5-105'!O34)/100</f>
        <v>23.148543460861578</v>
      </c>
    </row>
    <row r="35" spans="1:15" ht="12.75" customHeight="1">
      <c r="A35" s="6">
        <v>2012</v>
      </c>
      <c r="B35" s="15">
        <f>'A5-106'!B35*(100-'A5-105'!B35)/100</f>
        <v>20.231545927097645</v>
      </c>
      <c r="C35" s="15">
        <f>'A5-106'!C35*(100-'A5-105'!C35)/100</f>
        <v>17.168326978980481</v>
      </c>
      <c r="D35" s="15">
        <f>'A5-106'!D35*(100-'A5-105'!D35)/100</f>
        <v>15.142974964505687</v>
      </c>
      <c r="E35" s="15">
        <f>'A5-106'!E35*(100-'A5-105'!E35)/100</f>
        <v>13.130350021882123</v>
      </c>
      <c r="F35" s="15">
        <f>'A5-106'!F35*(100-'A5-105'!F35)/100</f>
        <v>10.816904835276132</v>
      </c>
      <c r="G35" s="15">
        <f>'A5-106'!G35*(100-'A5-105'!G35)/100</f>
        <v>14.55007584983627</v>
      </c>
      <c r="H35" s="15">
        <f>'A5-106'!H35*(100-'A5-105'!H35)/100</f>
        <v>15.256633705950328</v>
      </c>
      <c r="I35" s="15">
        <f>'A5-106'!I35*(100-'A5-105'!I35)/100</f>
        <v>11.930142220233733</v>
      </c>
      <c r="J35" s="15">
        <f>'A5-106'!J35*(100-'A5-105'!J35)/100</f>
        <v>17.611083721193491</v>
      </c>
      <c r="K35" s="15">
        <f>'A5-106'!K35*(100-'A5-105'!K35)/100</f>
        <v>15.138740519665873</v>
      </c>
      <c r="L35" s="15">
        <f>'A5-106'!L35*(100-'A5-105'!L35)/100</f>
        <v>14.669379665788835</v>
      </c>
      <c r="M35" s="15">
        <f>'A5-106'!M35*(100-'A5-105'!M35)/100</f>
        <v>14.181221084628305</v>
      </c>
      <c r="N35" s="15">
        <f>'A5-106'!N35*(100-'A5-105'!N35)/100</f>
        <v>18.021253957677587</v>
      </c>
      <c r="O35" s="15">
        <f>'A5-106'!O35*(100-'A5-105'!O35)/100</f>
        <v>23.273137902250877</v>
      </c>
    </row>
    <row r="36" spans="1:15" ht="12.75" customHeight="1">
      <c r="A36" s="6">
        <v>2013</v>
      </c>
      <c r="B36" s="15">
        <f>'A5-106'!B36*(100-'A5-105'!B36)/100</f>
        <v>20.732555405212356</v>
      </c>
      <c r="C36" s="15">
        <f>'A5-106'!C36*(100-'A5-105'!C36)/100</f>
        <v>17.014516519459637</v>
      </c>
      <c r="D36" s="15">
        <f>'A5-106'!D36*(100-'A5-105'!D36)/100</f>
        <v>15.310244801110473</v>
      </c>
      <c r="E36" s="15">
        <f>'A5-106'!E36*(100-'A5-105'!E36)/100</f>
        <v>12.885273366515802</v>
      </c>
      <c r="F36" s="15">
        <f>'A5-106'!F36*(100-'A5-105'!F36)/100</f>
        <v>10.603076437013984</v>
      </c>
      <c r="G36" s="15">
        <f>'A5-106'!G36*(100-'A5-105'!G36)/100</f>
        <v>14.434618062873124</v>
      </c>
      <c r="H36" s="15">
        <f>'A5-106'!H36*(100-'A5-105'!H36)/100</f>
        <v>15.394022662754042</v>
      </c>
      <c r="I36" s="15">
        <f>'A5-106'!I36*(100-'A5-105'!I36)/100</f>
        <v>11.869556309104125</v>
      </c>
      <c r="J36" s="15">
        <f>'A5-106'!J36*(100-'A5-105'!J36)/100</f>
        <v>17.494332666039838</v>
      </c>
      <c r="K36" s="15">
        <f>'A5-106'!K36*(100-'A5-105'!K36)/100</f>
        <v>16.453539839089643</v>
      </c>
      <c r="L36" s="15">
        <f>'A5-106'!L36*(100-'A5-105'!L36)/100</f>
        <v>14.547400465563978</v>
      </c>
      <c r="M36" s="15">
        <f>'A5-106'!M36*(100-'A5-105'!M36)/100</f>
        <v>14.245670917510108</v>
      </c>
      <c r="N36" s="15">
        <f>'A5-106'!N36*(100-'A5-105'!N36)/100</f>
        <v>17.673554815186364</v>
      </c>
      <c r="O36" s="15">
        <f>'A5-106'!O36*(100-'A5-105'!O36)/100</f>
        <v>22.553402624039634</v>
      </c>
    </row>
    <row r="37" spans="1:15" ht="12.75" customHeight="1">
      <c r="A37" s="6">
        <v>2014</v>
      </c>
      <c r="B37" s="15">
        <f>'A5-106'!B37*(100-'A5-105'!B37)/100</f>
        <v>21.387628034913842</v>
      </c>
      <c r="C37" s="15">
        <f>'A5-106'!C37*(100-'A5-105'!C37)/100</f>
        <v>17.139139008749886</v>
      </c>
      <c r="D37" s="15">
        <f>'A5-106'!D37*(100-'A5-105'!D37)/100</f>
        <v>15.509263525855255</v>
      </c>
      <c r="E37" s="15">
        <f>'A5-106'!E37*(100-'A5-105'!E37)/100</f>
        <v>12.158531440306017</v>
      </c>
      <c r="F37" s="15">
        <f>'A5-106'!F37*(100-'A5-105'!F37)/100</f>
        <v>10.588154842400053</v>
      </c>
      <c r="G37" s="15">
        <f>'A5-106'!G37*(100-'A5-105'!G37)/100</f>
        <v>14.257915735944199</v>
      </c>
      <c r="H37" s="15">
        <f>'A5-106'!H37*(100-'A5-105'!H37)/100</f>
        <v>15.395013923370023</v>
      </c>
      <c r="I37" s="15">
        <f>'A5-106'!I37*(100-'A5-105'!I37)/100</f>
        <v>11.735480365078699</v>
      </c>
      <c r="J37" s="15">
        <f>'A5-106'!J37*(100-'A5-105'!J37)/100</f>
        <v>17.583116427617167</v>
      </c>
      <c r="K37" s="15">
        <f>'A5-106'!K37*(100-'A5-105'!K37)/100</f>
        <v>16.569889165935589</v>
      </c>
      <c r="L37" s="15">
        <f>'A5-106'!L37*(100-'A5-105'!L37)/100</f>
        <v>14.312885001723235</v>
      </c>
      <c r="M37" s="15">
        <f>'A5-106'!M37*(100-'A5-105'!M37)/100</f>
        <v>14.539978565134755</v>
      </c>
      <c r="N37" s="15">
        <f>'A5-106'!N37*(100-'A5-105'!N37)/100</f>
        <v>17.612640189416677</v>
      </c>
      <c r="O37" s="15">
        <f>'A5-106'!O37*(100-'A5-105'!O37)/100</f>
        <v>22.736380923361317</v>
      </c>
    </row>
    <row r="39" spans="1:15" ht="12.75" customHeight="1">
      <c r="A39" s="6" t="s">
        <v>63</v>
      </c>
    </row>
    <row r="40" spans="1:15" ht="12.75" customHeight="1">
      <c r="A40" s="6" t="s">
        <v>315</v>
      </c>
    </row>
    <row r="41" spans="1:15" ht="12.75" customHeight="1">
      <c r="A41" s="6" t="s">
        <v>540</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honeticPr fontId="0" type="noConversion"/>
  <pageMargins left="0.75" right="0.75" top="1" bottom="1" header="0.5" footer="0.5"/>
  <pageSetup scale="89" orientation="landscape" r:id="rId1"/>
  <headerFooter alignWithMargins="0"/>
</worksheet>
</file>

<file path=xl/worksheets/sheet32.xml><?xml version="1.0" encoding="utf-8"?>
<worksheet xmlns="http://schemas.openxmlformats.org/spreadsheetml/2006/main" xmlns:r="http://schemas.openxmlformats.org/officeDocument/2006/relationships">
  <sheetPr codeName="Sheet32">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C38" sqref="C38"/>
    </sheetView>
  </sheetViews>
  <sheetFormatPr defaultColWidth="3.85546875" defaultRowHeight="12.75" customHeight="1"/>
  <cols>
    <col min="1" max="1" width="5" style="6" customWidth="1"/>
    <col min="2" max="15" width="8.7109375" style="8" customWidth="1"/>
    <col min="16" max="16384" width="3.85546875" style="8"/>
  </cols>
  <sheetData>
    <row r="1" spans="1:15" ht="12.75" customHeight="1">
      <c r="A1" s="6" t="s">
        <v>554</v>
      </c>
    </row>
    <row r="2" spans="1:15" ht="29.25" customHeight="1">
      <c r="A2" s="6" t="s">
        <v>225</v>
      </c>
      <c r="B2" s="8" t="s">
        <v>226</v>
      </c>
      <c r="C2" s="8" t="s">
        <v>227</v>
      </c>
      <c r="D2" s="8" t="s">
        <v>106</v>
      </c>
      <c r="E2" s="8" t="s">
        <v>229</v>
      </c>
      <c r="F2" s="8" t="s">
        <v>118</v>
      </c>
      <c r="G2" s="8" t="s">
        <v>119</v>
      </c>
      <c r="H2" s="8" t="s">
        <v>120</v>
      </c>
      <c r="I2" s="8" t="s">
        <v>233</v>
      </c>
      <c r="J2" s="8" t="s">
        <v>234</v>
      </c>
      <c r="K2" s="8" t="s">
        <v>123</v>
      </c>
      <c r="L2" s="8" t="s">
        <v>124</v>
      </c>
      <c r="M2" s="8" t="s">
        <v>125</v>
      </c>
      <c r="N2" s="8" t="s">
        <v>126</v>
      </c>
      <c r="O2" s="8" t="s">
        <v>107</v>
      </c>
    </row>
    <row r="3" spans="1:15" ht="12.75" customHeight="1">
      <c r="A3" s="6">
        <v>1980</v>
      </c>
      <c r="B3" s="15">
        <f>'A5-106-1'!B3*(100-'A5-105'!B3)/100</f>
        <v>13.288238161777183</v>
      </c>
      <c r="C3" s="15">
        <f>'A5-106-1'!C3*(100-'A5-105'!C3)/100</f>
        <v>11.426181412749875</v>
      </c>
      <c r="D3" s="15">
        <f>'A5-106-1'!D3*(100-'A5-105'!D3)/100</f>
        <v>12.698093981291487</v>
      </c>
      <c r="E3" s="15">
        <f>'A5-106-1'!E3*(100-'A5-105'!E3)/100</f>
        <v>69.289536897649896</v>
      </c>
      <c r="F3" s="15">
        <f>'A5-106-1'!F3*(100-'A5-105'!F3)/100</f>
        <v>5.862883206078628</v>
      </c>
      <c r="G3" s="15">
        <f>'A5-106-1'!G3*(100-'A5-105'!G3)/100</f>
        <v>8.6088345467324423</v>
      </c>
      <c r="H3" s="15">
        <f>'A5-106-1'!H3*(100-'A5-105'!H3)/100</f>
        <v>12.110876457642844</v>
      </c>
      <c r="I3" s="15">
        <f>'A5-106-1'!I3*(100-'A5-105'!I3)/100</f>
        <v>5.0123724769241553</v>
      </c>
      <c r="J3" s="15">
        <f>'A5-106-1'!J3*(100-'A5-105'!J3)/100</f>
        <v>13.483317379574665</v>
      </c>
      <c r="K3" s="15">
        <f>'A5-106-1'!K3*(100-'A5-105'!K3)/100</f>
        <v>60.266975606072741</v>
      </c>
      <c r="L3" s="15">
        <f>'A5-106-1'!L3*(100-'A5-105'!L3)/100</f>
        <v>4.2445994068935633</v>
      </c>
      <c r="M3" s="15">
        <f>'A5-106-1'!M3*(100-'A5-105'!M3)/100</f>
        <v>56.767926871347733</v>
      </c>
      <c r="N3" s="15">
        <f>'A5-106-1'!N3*(100-'A5-105'!N3)/100</f>
        <v>4.2288355612489763</v>
      </c>
      <c r="O3" s="15">
        <f>'A5-106-1'!O3*(100-'A5-105'!O3)/100</f>
        <v>15.319677922261091</v>
      </c>
    </row>
    <row r="4" spans="1:15" ht="12.75" customHeight="1">
      <c r="A4" s="6">
        <v>1981</v>
      </c>
      <c r="B4" s="15">
        <f>'A5-106-1'!B4*(100-'A5-105'!B4)/100</f>
        <v>14.419525203940324</v>
      </c>
      <c r="C4" s="15">
        <f>'A5-106-1'!C4*(100-'A5-105'!C4)/100</f>
        <v>11.29826855380081</v>
      </c>
      <c r="D4" s="15">
        <f>'A5-106-1'!D4*(100-'A5-105'!D4)/100</f>
        <v>12.724923698668263</v>
      </c>
      <c r="E4" s="15">
        <f>'A5-106-1'!E4*(100-'A5-105'!E4)/100</f>
        <v>70.655209246870214</v>
      </c>
      <c r="F4" s="15">
        <f>'A5-106-1'!F4*(100-'A5-105'!F4)/100</f>
        <v>5.8532238792761753</v>
      </c>
      <c r="G4" s="15">
        <f>'A5-106-1'!G4*(100-'A5-105'!G4)/100</f>
        <v>8.9551641816782528</v>
      </c>
      <c r="H4" s="15">
        <f>'A5-106-1'!H4*(100-'A5-105'!H4)/100</f>
        <v>11.685650527418376</v>
      </c>
      <c r="I4" s="15">
        <f>'A5-106-1'!I4*(100-'A5-105'!I4)/100</f>
        <v>5.5930355132995455</v>
      </c>
      <c r="J4" s="15">
        <f>'A5-106-1'!J4*(100-'A5-105'!J4)/100</f>
        <v>12.771855292201316</v>
      </c>
      <c r="K4" s="15">
        <f>'A5-106-1'!K4*(100-'A5-105'!K4)/100</f>
        <v>62.337150966886966</v>
      </c>
      <c r="L4" s="15">
        <f>'A5-106-1'!L4*(100-'A5-105'!L4)/100</f>
        <v>4.4702910677184553</v>
      </c>
      <c r="M4" s="15">
        <f>'A5-106-1'!M4*(100-'A5-105'!M4)/100</f>
        <v>54.799770818800425</v>
      </c>
      <c r="N4" s="15">
        <f>'A5-106-1'!N4*(100-'A5-105'!N4)/100</f>
        <v>4.4224126181052634</v>
      </c>
      <c r="O4" s="15">
        <f>'A5-106-1'!O4*(100-'A5-105'!O4)/100</f>
        <v>15.210747908845574</v>
      </c>
    </row>
    <row r="5" spans="1:15" ht="12.75" customHeight="1">
      <c r="A5" s="6">
        <v>1982</v>
      </c>
      <c r="B5" s="15">
        <f>'A5-106-1'!B5*(100-'A5-105'!B5)/100</f>
        <v>15.336721849411081</v>
      </c>
      <c r="C5" s="15">
        <f>'A5-106-1'!C5*(100-'A5-105'!C5)/100</f>
        <v>11.178055534473247</v>
      </c>
      <c r="D5" s="15">
        <f>'A5-106-1'!D5*(100-'A5-105'!D5)/100</f>
        <v>13.310095066470168</v>
      </c>
      <c r="E5" s="15">
        <f>'A5-106-1'!E5*(100-'A5-105'!E5)/100</f>
        <v>75.917014134539968</v>
      </c>
      <c r="F5" s="15">
        <f>'A5-106-1'!F5*(100-'A5-105'!F5)/100</f>
        <v>6.1272769150115316</v>
      </c>
      <c r="G5" s="15">
        <f>'A5-106-1'!G5*(100-'A5-105'!G5)/100</f>
        <v>9.8080838129923134</v>
      </c>
      <c r="H5" s="15">
        <f>'A5-106-1'!H5*(100-'A5-105'!H5)/100</f>
        <v>11.359853251463155</v>
      </c>
      <c r="I5" s="15">
        <f>'A5-106-1'!I5*(100-'A5-105'!I5)/100</f>
        <v>5.8464045763028025</v>
      </c>
      <c r="J5" s="15">
        <f>'A5-106-1'!J5*(100-'A5-105'!J5)/100</f>
        <v>12.477714834914723</v>
      </c>
      <c r="K5" s="15">
        <f>'A5-106-1'!K5*(100-'A5-105'!K5)/100</f>
        <v>66.180964632032271</v>
      </c>
      <c r="L5" s="15">
        <f>'A5-106-1'!L5*(100-'A5-105'!L5)/100</f>
        <v>4.7928870898270386</v>
      </c>
      <c r="M5" s="15">
        <f>'A5-106-1'!M5*(100-'A5-105'!M5)/100</f>
        <v>55.261898962304386</v>
      </c>
      <c r="N5" s="15">
        <f>'A5-106-1'!N5*(100-'A5-105'!N5)/100</f>
        <v>4.414087608611144</v>
      </c>
      <c r="O5" s="15">
        <f>'A5-106-1'!O5*(100-'A5-105'!O5)/100</f>
        <v>15.34853443131899</v>
      </c>
    </row>
    <row r="6" spans="1:15" ht="12.75" customHeight="1">
      <c r="A6" s="6">
        <v>1983</v>
      </c>
      <c r="B6" s="15">
        <f>'A5-106-1'!B6*(100-'A5-105'!B6)/100</f>
        <v>14.995161316242527</v>
      </c>
      <c r="C6" s="15">
        <f>'A5-106-1'!C6*(100-'A5-105'!C6)/100</f>
        <v>11.289207757826933</v>
      </c>
      <c r="D6" s="15">
        <f>'A5-106-1'!D6*(100-'A5-105'!D6)/100</f>
        <v>13.572887154739304</v>
      </c>
      <c r="E6" s="15">
        <f>'A5-106-1'!E6*(100-'A5-105'!E6)/100</f>
        <v>77.297153859841629</v>
      </c>
      <c r="F6" s="15">
        <f>'A5-106-1'!F6*(100-'A5-105'!F6)/100</f>
        <v>6.5770222994528842</v>
      </c>
      <c r="G6" s="15">
        <f>'A5-106-1'!G6*(100-'A5-105'!G6)/100</f>
        <v>10.326259646683148</v>
      </c>
      <c r="H6" s="15">
        <f>'A5-106-1'!H6*(100-'A5-105'!H6)/100</f>
        <v>11.487652729476961</v>
      </c>
      <c r="I6" s="15">
        <f>'A5-106-1'!I6*(100-'A5-105'!I6)/100</f>
        <v>6.3313572170208934</v>
      </c>
      <c r="J6" s="15">
        <f>'A5-106-1'!J6*(100-'A5-105'!J6)/100</f>
        <v>12.247536132256968</v>
      </c>
      <c r="K6" s="15">
        <f>'A5-106-1'!K6*(100-'A5-105'!K6)/100</f>
        <v>66.867268899939162</v>
      </c>
      <c r="L6" s="15">
        <f>'A5-106-1'!L6*(100-'A5-105'!L6)/100</f>
        <v>5.2081311871321683</v>
      </c>
      <c r="M6" s="15">
        <f>'A5-106-1'!M6*(100-'A5-105'!M6)/100</f>
        <v>56.420412312297046</v>
      </c>
      <c r="N6" s="15">
        <f>'A5-106-1'!N6*(100-'A5-105'!N6)/100</f>
        <v>4.727252185703759</v>
      </c>
      <c r="O6" s="15">
        <f>'A5-106-1'!O6*(100-'A5-105'!O6)/100</f>
        <v>15.451311826170048</v>
      </c>
    </row>
    <row r="7" spans="1:15" ht="12.75" customHeight="1">
      <c r="A7" s="6">
        <v>1984</v>
      </c>
      <c r="B7" s="15">
        <f>'A5-106-1'!B7*(100-'A5-105'!B7)/100</f>
        <v>14.748017656698215</v>
      </c>
      <c r="C7" s="15">
        <f>'A5-106-1'!C7*(100-'A5-105'!C7)/100</f>
        <v>11.45790459478633</v>
      </c>
      <c r="D7" s="15">
        <f>'A5-106-1'!D7*(100-'A5-105'!D7)/100</f>
        <v>13.694102218554855</v>
      </c>
      <c r="E7" s="15">
        <f>'A5-106-1'!E7*(100-'A5-105'!E7)/100</f>
        <v>76.816576146171414</v>
      </c>
      <c r="F7" s="15">
        <f>'A5-106-1'!F7*(100-'A5-105'!F7)/100</f>
        <v>6.8454598588409707</v>
      </c>
      <c r="G7" s="15">
        <f>'A5-106-1'!G7*(100-'A5-105'!G7)/100</f>
        <v>10.568527362563264</v>
      </c>
      <c r="H7" s="15">
        <f>'A5-106-1'!H7*(100-'A5-105'!H7)/100</f>
        <v>11.441266220424072</v>
      </c>
      <c r="I7" s="15">
        <f>'A5-106-1'!I7*(100-'A5-105'!I7)/100</f>
        <v>6.9301729069536329</v>
      </c>
      <c r="J7" s="15">
        <f>'A5-106-1'!J7*(100-'A5-105'!J7)/100</f>
        <v>11.791905862173987</v>
      </c>
      <c r="K7" s="15">
        <f>'A5-106-1'!K7*(100-'A5-105'!K7)/100</f>
        <v>71.522091070392875</v>
      </c>
      <c r="L7" s="15">
        <f>'A5-106-1'!L7*(100-'A5-105'!L7)/100</f>
        <v>5.6946192668839331</v>
      </c>
      <c r="M7" s="15">
        <f>'A5-106-1'!M7*(100-'A5-105'!M7)/100</f>
        <v>58.900799933387397</v>
      </c>
      <c r="N7" s="15">
        <f>'A5-106-1'!N7*(100-'A5-105'!N7)/100</f>
        <v>4.7892540861140587</v>
      </c>
      <c r="O7" s="15">
        <f>'A5-106-1'!O7*(100-'A5-105'!O7)/100</f>
        <v>15.639628602972129</v>
      </c>
    </row>
    <row r="8" spans="1:15" ht="12.75" customHeight="1">
      <c r="A8" s="6">
        <v>1985</v>
      </c>
      <c r="B8" s="15">
        <f>'A5-106-1'!B8*(100-'A5-105'!B8)/100</f>
        <v>15.149555616338898</v>
      </c>
      <c r="C8" s="15">
        <f>'A5-106-1'!C8*(100-'A5-105'!C8)/100</f>
        <v>11.543512820023407</v>
      </c>
      <c r="D8" s="15">
        <f>'A5-106-1'!D8*(100-'A5-105'!D8)/100</f>
        <v>13.92477405902847</v>
      </c>
      <c r="E8" s="15">
        <f>'A5-106-1'!E8*(100-'A5-105'!E8)/100</f>
        <v>77.705682698892531</v>
      </c>
      <c r="F8" s="15">
        <f>'A5-106-1'!F8*(100-'A5-105'!F8)/100</f>
        <v>7.0904875315358007</v>
      </c>
      <c r="G8" s="15">
        <f>'A5-106-1'!G8*(100-'A5-105'!G8)/100</f>
        <v>11.010369613081448</v>
      </c>
      <c r="H8" s="15">
        <f>'A5-106-1'!H8*(100-'A5-105'!H8)/100</f>
        <v>11.462634616348719</v>
      </c>
      <c r="I8" s="15">
        <f>'A5-106-1'!I8*(100-'A5-105'!I8)/100</f>
        <v>7.3972610244911667</v>
      </c>
      <c r="J8" s="15">
        <f>'A5-106-1'!J8*(100-'A5-105'!J8)/100</f>
        <v>11.631681954421341</v>
      </c>
      <c r="K8" s="15">
        <f>'A5-106-1'!K8*(100-'A5-105'!K8)/100</f>
        <v>71.52658231108154</v>
      </c>
      <c r="L8" s="15">
        <f>'A5-106-1'!L8*(100-'A5-105'!L8)/100</f>
        <v>5.9546986427638648</v>
      </c>
      <c r="M8" s="15">
        <f>'A5-106-1'!M8*(100-'A5-105'!M8)/100</f>
        <v>60.466877796079423</v>
      </c>
      <c r="N8" s="15">
        <f>'A5-106-1'!N8*(100-'A5-105'!N8)/100</f>
        <v>4.9840459060798068</v>
      </c>
      <c r="O8" s="15">
        <f>'A5-106-1'!O8*(100-'A5-105'!O8)/100</f>
        <v>15.838849017679834</v>
      </c>
    </row>
    <row r="9" spans="1:15" ht="12.75" customHeight="1">
      <c r="A9" s="6">
        <v>1986</v>
      </c>
      <c r="B9" s="15">
        <f>'A5-106-1'!B9*(100-'A5-105'!B9)/100</f>
        <v>15.489807845936356</v>
      </c>
      <c r="C9" s="15">
        <f>'A5-106-1'!C9*(100-'A5-105'!C9)/100</f>
        <v>12.026037753527969</v>
      </c>
      <c r="D9" s="15">
        <f>'A5-106-1'!D9*(100-'A5-105'!D9)/100</f>
        <v>13.805928921154839</v>
      </c>
      <c r="E9" s="15">
        <f>'A5-106-1'!E9*(100-'A5-105'!E9)/100</f>
        <v>76.582275237479408</v>
      </c>
      <c r="F9" s="15">
        <f>'A5-106-1'!F9*(100-'A5-105'!F9)/100</f>
        <v>7.3545034232792457</v>
      </c>
      <c r="G9" s="15">
        <f>'A5-106-1'!G9*(100-'A5-105'!G9)/100</f>
        <v>11.404754679930674</v>
      </c>
      <c r="H9" s="15">
        <f>'A5-106-1'!H9*(100-'A5-105'!H9)/100</f>
        <v>11.946942855482446</v>
      </c>
      <c r="I9" s="15">
        <f>'A5-106-1'!I9*(100-'A5-105'!I9)/100</f>
        <v>7.640299966880951</v>
      </c>
      <c r="J9" s="15">
        <f>'A5-106-1'!J9*(100-'A5-105'!J9)/100</f>
        <v>12.072624872881045</v>
      </c>
      <c r="K9" s="15">
        <f>'A5-106-1'!K9*(100-'A5-105'!K9)/100</f>
        <v>76.457752736879371</v>
      </c>
      <c r="L9" s="15">
        <f>'A5-106-1'!L9*(100-'A5-105'!L9)/100</f>
        <v>6.3535118404380819</v>
      </c>
      <c r="M9" s="15">
        <f>'A5-106-1'!M9*(100-'A5-105'!M9)/100</f>
        <v>61.903511240120217</v>
      </c>
      <c r="N9" s="15">
        <f>'A5-106-1'!N9*(100-'A5-105'!N9)/100</f>
        <v>5.3162300040401433</v>
      </c>
      <c r="O9" s="15">
        <f>'A5-106-1'!O9*(100-'A5-105'!O9)/100</f>
        <v>16.079846011779026</v>
      </c>
    </row>
    <row r="10" spans="1:15" ht="12.75" customHeight="1">
      <c r="A10" s="6">
        <v>1987</v>
      </c>
      <c r="B10" s="15">
        <f>'A5-106-1'!B10*(100-'A5-105'!B10)/100</f>
        <v>15.781120561762316</v>
      </c>
      <c r="C10" s="15">
        <f>'A5-106-1'!C10*(100-'A5-105'!C10)/100</f>
        <v>12.022593268762726</v>
      </c>
      <c r="D10" s="15">
        <f>'A5-106-1'!D10*(100-'A5-105'!D10)/100</f>
        <v>14.054197582769785</v>
      </c>
      <c r="E10" s="15">
        <f>'A5-106-1'!E10*(100-'A5-105'!E10)/100</f>
        <v>81.930202913696618</v>
      </c>
      <c r="F10" s="15">
        <f>'A5-106-1'!F10*(100-'A5-105'!F10)/100</f>
        <v>7.9891177975528365</v>
      </c>
      <c r="G10" s="15">
        <f>'A5-106-1'!G10*(100-'A5-105'!G10)/100</f>
        <v>11.27852337916816</v>
      </c>
      <c r="H10" s="15">
        <f>'A5-106-1'!H10*(100-'A5-105'!H10)/100</f>
        <v>12.231501281992712</v>
      </c>
      <c r="I10" s="15">
        <f>'A5-106-1'!I10*(100-'A5-105'!I10)/100</f>
        <v>7.9638300362782601</v>
      </c>
      <c r="J10" s="15">
        <f>'A5-106-1'!J10*(100-'A5-105'!J10)/100</f>
        <v>12.015344128745983</v>
      </c>
      <c r="K10" s="15">
        <f>'A5-106-1'!K10*(100-'A5-105'!K10)/100</f>
        <v>81.54762152317123</v>
      </c>
      <c r="L10" s="15">
        <f>'A5-106-1'!L10*(100-'A5-105'!L10)/100</f>
        <v>6.5190041754090364</v>
      </c>
      <c r="M10" s="15">
        <f>'A5-106-1'!M10*(100-'A5-105'!M10)/100</f>
        <v>60.993576924580502</v>
      </c>
      <c r="N10" s="15">
        <f>'A5-106-1'!N10*(100-'A5-105'!N10)/100</f>
        <v>5.7356781728098669</v>
      </c>
      <c r="O10" s="15">
        <f>'A5-106-1'!O10*(100-'A5-105'!O10)/100</f>
        <v>16.125887225195733</v>
      </c>
    </row>
    <row r="11" spans="1:15" ht="12.75" customHeight="1">
      <c r="A11" s="6">
        <v>1988</v>
      </c>
      <c r="B11" s="15">
        <f>'A5-106-1'!B11*(100-'A5-105'!B11)/100</f>
        <v>16.484282685424468</v>
      </c>
      <c r="C11" s="15">
        <f>'A5-106-1'!C11*(100-'A5-105'!C11)/100</f>
        <v>12.179470057450565</v>
      </c>
      <c r="D11" s="15">
        <f>'A5-106-1'!D11*(100-'A5-105'!D11)/100</f>
        <v>14.355411345614749</v>
      </c>
      <c r="E11" s="15">
        <f>'A5-106-1'!E11*(100-'A5-105'!E11)/100</f>
        <v>82.403324039262245</v>
      </c>
      <c r="F11" s="15">
        <f>'A5-106-1'!F11*(100-'A5-105'!F11)/100</f>
        <v>8.0845330766825789</v>
      </c>
      <c r="G11" s="15">
        <f>'A5-106-1'!G11*(100-'A5-105'!G11)/100</f>
        <v>11.545300733115276</v>
      </c>
      <c r="H11" s="15">
        <f>'A5-106-1'!H11*(100-'A5-105'!H11)/100</f>
        <v>12.329989669910725</v>
      </c>
      <c r="I11" s="15">
        <f>'A5-106-1'!I11*(100-'A5-105'!I11)/100</f>
        <v>8.2042585949076958</v>
      </c>
      <c r="J11" s="15">
        <f>'A5-106-1'!J11*(100-'A5-105'!J11)/100</f>
        <v>11.980738028543046</v>
      </c>
      <c r="K11" s="15">
        <f>'A5-106-1'!K11*(100-'A5-105'!K11)/100</f>
        <v>83.669968590452498</v>
      </c>
      <c r="L11" s="15">
        <f>'A5-106-1'!L11*(100-'A5-105'!L11)/100</f>
        <v>6.8305609850359614</v>
      </c>
      <c r="M11" s="15">
        <f>'A5-106-1'!M11*(100-'A5-105'!M11)/100</f>
        <v>63.630881099025352</v>
      </c>
      <c r="N11" s="15">
        <f>'A5-106-1'!N11*(100-'A5-105'!N11)/100</f>
        <v>5.9656233460282797</v>
      </c>
      <c r="O11" s="15">
        <f>'A5-106-1'!O11*(100-'A5-105'!O11)/100</f>
        <v>16.500982153340374</v>
      </c>
    </row>
    <row r="12" spans="1:15" ht="12.75" customHeight="1">
      <c r="A12" s="6">
        <v>1989</v>
      </c>
      <c r="B12" s="15">
        <f>'A5-106-1'!B12*(100-'A5-105'!B12)/100</f>
        <v>17.196687616530163</v>
      </c>
      <c r="C12" s="15">
        <f>'A5-106-1'!C12*(100-'A5-105'!C12)/100</f>
        <v>12.803246668290218</v>
      </c>
      <c r="D12" s="15">
        <f>'A5-106-1'!D12*(100-'A5-105'!D12)/100</f>
        <v>14.528486679154451</v>
      </c>
      <c r="E12" s="15">
        <f>'A5-106-1'!E12*(100-'A5-105'!E12)/100</f>
        <v>85.638253015663125</v>
      </c>
      <c r="F12" s="15">
        <f>'A5-106-1'!F12*(100-'A5-105'!F12)/100</f>
        <v>8.7278345940301136</v>
      </c>
      <c r="G12" s="15">
        <f>'A5-106-1'!G12*(100-'A5-105'!G12)/100</f>
        <v>11.741111618512976</v>
      </c>
      <c r="H12" s="15">
        <f>'A5-106-1'!H12*(100-'A5-105'!H12)/100</f>
        <v>12.141542213414505</v>
      </c>
      <c r="I12" s="15">
        <f>'A5-106-1'!I12*(100-'A5-105'!I12)/100</f>
        <v>8.5881702629336836</v>
      </c>
      <c r="J12" s="15">
        <f>'A5-106-1'!J12*(100-'A5-105'!J12)/100</f>
        <v>12.174886237994507</v>
      </c>
      <c r="K12" s="15">
        <f>'A5-106-1'!K12*(100-'A5-105'!K12)/100</f>
        <v>86.201125246550959</v>
      </c>
      <c r="L12" s="15">
        <f>'A5-106-1'!L12*(100-'A5-105'!L12)/100</f>
        <v>6.9055367234053877</v>
      </c>
      <c r="M12" s="15">
        <f>'A5-106-1'!M12*(100-'A5-105'!M12)/100</f>
        <v>63.494961144682975</v>
      </c>
      <c r="N12" s="15">
        <f>'A5-106-1'!N12*(100-'A5-105'!N12)/100</f>
        <v>6.3605338789838166</v>
      </c>
      <c r="O12" s="15">
        <f>'A5-106-1'!O12*(100-'A5-105'!O12)/100</f>
        <v>16.33220555221078</v>
      </c>
    </row>
    <row r="13" spans="1:15" ht="12.75" customHeight="1">
      <c r="A13" s="6">
        <v>1990</v>
      </c>
      <c r="B13" s="15">
        <f>'A5-106-1'!B13*(100-'A5-105'!B13)/100</f>
        <v>17.497191040253746</v>
      </c>
      <c r="C13" s="15">
        <f>'A5-106-1'!C13*(100-'A5-105'!C13)/100</f>
        <v>12.853237641828752</v>
      </c>
      <c r="D13" s="15">
        <f>'A5-106-1'!D13*(100-'A5-105'!D13)/100</f>
        <v>14.273462262267417</v>
      </c>
      <c r="E13" s="15">
        <f>'A5-106-1'!E13*(100-'A5-105'!E13)/100</f>
        <v>91.803435505023785</v>
      </c>
      <c r="F13" s="15">
        <f>'A5-106-1'!F13*(100-'A5-105'!F13)/100</f>
        <v>8.9553072497935844</v>
      </c>
      <c r="G13" s="15">
        <f>'A5-106-1'!G13*(100-'A5-105'!G13)/100</f>
        <v>11.908882786268308</v>
      </c>
      <c r="H13" s="15">
        <f>'A5-106-1'!H13*(100-'A5-105'!H13)/100</f>
        <v>12.784866137056197</v>
      </c>
      <c r="I13" s="15">
        <f>'A5-106-1'!I13*(100-'A5-105'!I13)/100</f>
        <v>9.0097068474653099</v>
      </c>
      <c r="J13" s="15">
        <f>'A5-106-1'!J13*(100-'A5-105'!J13)/100</f>
        <v>12.094357706997933</v>
      </c>
      <c r="K13" s="15">
        <f>'A5-106-1'!K13*(100-'A5-105'!K13)/100</f>
        <v>82.7149556449898</v>
      </c>
      <c r="L13" s="15">
        <f>'A5-106-1'!L13*(100-'A5-105'!L13)/100</f>
        <v>7.3286750121747017</v>
      </c>
      <c r="M13" s="15">
        <f>'A5-106-1'!M13*(100-'A5-105'!M13)/100</f>
        <v>67.609162682705573</v>
      </c>
      <c r="N13" s="15">
        <f>'A5-106-1'!N13*(100-'A5-105'!N13)/100</f>
        <v>6.891008131668813</v>
      </c>
      <c r="O13" s="15">
        <f>'A5-106-1'!O13*(100-'A5-105'!O13)/100</f>
        <v>16.706306538900751</v>
      </c>
    </row>
    <row r="14" spans="1:15" ht="12.75" customHeight="1">
      <c r="A14" s="6">
        <v>1991</v>
      </c>
      <c r="B14" s="15">
        <f>'A5-106-1'!B14*(100-'A5-105'!B14)/100</f>
        <v>17.514364000556622</v>
      </c>
      <c r="C14" s="15">
        <f>'A5-106-1'!C14*(100-'A5-105'!C14)/100</f>
        <v>13.563293862494048</v>
      </c>
      <c r="D14" s="15">
        <f>'A5-106-1'!D14*(100-'A5-105'!D14)/100</f>
        <v>14.474131887669307</v>
      </c>
      <c r="E14" s="15">
        <f>'A5-106-1'!E14*(100-'A5-105'!E14)/100</f>
        <v>94.39030589900382</v>
      </c>
      <c r="F14" s="15">
        <f>'A5-106-1'!F14*(100-'A5-105'!F14)/100</f>
        <v>8.8295091655658382</v>
      </c>
      <c r="G14" s="15">
        <f>'A5-106-1'!G14*(100-'A5-105'!G14)/100</f>
        <v>11.899696094213711</v>
      </c>
      <c r="H14" s="15">
        <f>'A5-106-1'!H14*(100-'A5-105'!H14)/100</f>
        <v>13.310397191749509</v>
      </c>
      <c r="I14" s="15">
        <f>'A5-106-1'!I14*(100-'A5-105'!I14)/100</f>
        <v>9.2724175405514302</v>
      </c>
      <c r="J14" s="15">
        <f>'A5-106-1'!J14*(100-'A5-105'!J14)/100</f>
        <v>11.680799404618055</v>
      </c>
      <c r="K14" s="15">
        <f>'A5-106-1'!K14*(100-'A5-105'!K14)/100</f>
        <v>86.417042403206565</v>
      </c>
      <c r="L14" s="15">
        <f>'A5-106-1'!L14*(100-'A5-105'!L14)/100</f>
        <v>7.6710644294976262</v>
      </c>
      <c r="M14" s="15">
        <f>'A5-106-1'!M14*(100-'A5-105'!M14)/100</f>
        <v>74.95506725086139</v>
      </c>
      <c r="N14" s="15">
        <f>'A5-106-1'!N14*(100-'A5-105'!N14)/100</f>
        <v>7.2935418616235212</v>
      </c>
      <c r="O14" s="15">
        <f>'A5-106-1'!O14*(100-'A5-105'!O14)/100</f>
        <v>17.015367343185932</v>
      </c>
    </row>
    <row r="15" spans="1:15" ht="12.75" customHeight="1">
      <c r="A15" s="6">
        <v>1992</v>
      </c>
      <c r="B15" s="15">
        <f>'A5-106-1'!B15*(100-'A5-105'!B15)/100</f>
        <v>17.972343076317035</v>
      </c>
      <c r="C15" s="15">
        <f>'A5-106-1'!C15*(100-'A5-105'!C15)/100</f>
        <v>14.364761056489883</v>
      </c>
      <c r="D15" s="15">
        <f>'A5-106-1'!D15*(100-'A5-105'!D15)/100</f>
        <v>14.618970931040156</v>
      </c>
      <c r="E15" s="15">
        <f>'A5-106-1'!E15*(100-'A5-105'!E15)/100</f>
        <v>92.639186290866149</v>
      </c>
      <c r="F15" s="15">
        <f>'A5-106-1'!F15*(100-'A5-105'!F15)/100</f>
        <v>8.6441371317566187</v>
      </c>
      <c r="G15" s="15">
        <f>'A5-106-1'!G15*(100-'A5-105'!G15)/100</f>
        <v>12.161584641725822</v>
      </c>
      <c r="H15" s="15">
        <f>'A5-106-1'!H15*(100-'A5-105'!H15)/100</f>
        <v>13.860368068601082</v>
      </c>
      <c r="I15" s="15">
        <f>'A5-106-1'!I15*(100-'A5-105'!I15)/100</f>
        <v>9.4639588066183311</v>
      </c>
      <c r="J15" s="15">
        <f>'A5-106-1'!J15*(100-'A5-105'!J15)/100</f>
        <v>12.065443101877024</v>
      </c>
      <c r="K15" s="15">
        <f>'A5-106-1'!K15*(100-'A5-105'!K15)/100</f>
        <v>88.391959356396598</v>
      </c>
      <c r="L15" s="15">
        <f>'A5-106-1'!L15*(100-'A5-105'!L15)/100</f>
        <v>8.1490370523587483</v>
      </c>
      <c r="M15" s="15">
        <f>'A5-106-1'!M15*(100-'A5-105'!M15)/100</f>
        <v>76.442139283541096</v>
      </c>
      <c r="N15" s="15">
        <f>'A5-106-1'!N15*(100-'A5-105'!N15)/100</f>
        <v>7.8332686842409229</v>
      </c>
      <c r="O15" s="15">
        <f>'A5-106-1'!O15*(100-'A5-105'!O15)/100</f>
        <v>17.46546519620982</v>
      </c>
    </row>
    <row r="16" spans="1:15" ht="12.75" customHeight="1">
      <c r="A16" s="6">
        <v>1993</v>
      </c>
      <c r="B16" s="15">
        <f>'A5-106-1'!B16*(100-'A5-105'!B16)/100</f>
        <v>17.521119723654216</v>
      </c>
      <c r="C16" s="15">
        <f>'A5-106-1'!C16*(100-'A5-105'!C16)/100</f>
        <v>14.667477456291202</v>
      </c>
      <c r="D16" s="15">
        <f>'A5-106-1'!D16*(100-'A5-105'!D16)/100</f>
        <v>14.772091095195595</v>
      </c>
      <c r="E16" s="15">
        <f>'A5-106-1'!E16*(100-'A5-105'!E16)/100</f>
        <v>88.833328614433213</v>
      </c>
      <c r="F16" s="15">
        <f>'A5-106-1'!F16*(100-'A5-105'!F16)/100</f>
        <v>8.4748232446913576</v>
      </c>
      <c r="G16" s="15">
        <f>'A5-106-1'!G16*(100-'A5-105'!G16)/100</f>
        <v>12.077056238008863</v>
      </c>
      <c r="H16" s="15">
        <f>'A5-106-1'!H16*(100-'A5-105'!H16)/100</f>
        <v>14.193968185769871</v>
      </c>
      <c r="I16" s="15">
        <f>'A5-106-1'!I16*(100-'A5-105'!I16)/100</f>
        <v>9.1978548207491606</v>
      </c>
      <c r="J16" s="15">
        <f>'A5-106-1'!J16*(100-'A5-105'!J16)/100</f>
        <v>11.868123873506503</v>
      </c>
      <c r="K16" s="15">
        <f>'A5-106-1'!K16*(100-'A5-105'!K16)/100</f>
        <v>88.916201635708845</v>
      </c>
      <c r="L16" s="15">
        <f>'A5-106-1'!L16*(100-'A5-105'!L16)/100</f>
        <v>8.5217995289762811</v>
      </c>
      <c r="M16" s="15">
        <f>'A5-106-1'!M16*(100-'A5-105'!M16)/100</f>
        <v>80.429319763292042</v>
      </c>
      <c r="N16" s="15">
        <f>'A5-106-1'!N16*(100-'A5-105'!N16)/100</f>
        <v>8.0707526065698065</v>
      </c>
      <c r="O16" s="15">
        <f>'A5-106-1'!O16*(100-'A5-105'!O16)/100</f>
        <v>17.506887333391532</v>
      </c>
    </row>
    <row r="17" spans="1:15" ht="12.75" customHeight="1">
      <c r="A17" s="6">
        <v>1994</v>
      </c>
      <c r="B17" s="15">
        <f>'A5-106-1'!B17*(100-'A5-105'!B17)/100</f>
        <v>17.267902399461676</v>
      </c>
      <c r="C17" s="15">
        <f>'A5-106-1'!C17*(100-'A5-105'!C17)/100</f>
        <v>14.974514630952033</v>
      </c>
      <c r="D17" s="15">
        <f>'A5-106-1'!D17*(100-'A5-105'!D17)/100</f>
        <v>14.654737764304462</v>
      </c>
      <c r="E17" s="15">
        <f>'A5-106-1'!E17*(100-'A5-105'!E17)/100</f>
        <v>89.353805248105857</v>
      </c>
      <c r="F17" s="15">
        <f>'A5-106-1'!F17*(100-'A5-105'!F17)/100</f>
        <v>8.5052657014961195</v>
      </c>
      <c r="G17" s="15">
        <f>'A5-106-1'!G17*(100-'A5-105'!G17)/100</f>
        <v>11.973801697332759</v>
      </c>
      <c r="H17" s="15">
        <f>'A5-106-1'!H17*(100-'A5-105'!H17)/100</f>
        <v>14.150762187517609</v>
      </c>
      <c r="I17" s="15">
        <f>'A5-106-1'!I17*(100-'A5-105'!I17)/100</f>
        <v>9.570738561527202</v>
      </c>
      <c r="J17" s="15">
        <f>'A5-106-1'!J17*(100-'A5-105'!J17)/100</f>
        <v>12.470256668174086</v>
      </c>
      <c r="K17" s="15">
        <f>'A5-106-1'!K17*(100-'A5-105'!K17)/100</f>
        <v>88.959195172398196</v>
      </c>
      <c r="L17" s="15">
        <f>'A5-106-1'!L17*(100-'A5-105'!L17)/100</f>
        <v>8.8741507331235177</v>
      </c>
      <c r="M17" s="15">
        <f>'A5-106-1'!M17*(100-'A5-105'!M17)/100</f>
        <v>82.617627574219838</v>
      </c>
      <c r="N17" s="15">
        <f>'A5-106-1'!N17*(100-'A5-105'!N17)/100</f>
        <v>8.6668138332021396</v>
      </c>
      <c r="O17" s="15">
        <f>'A5-106-1'!O17*(100-'A5-105'!O17)/100</f>
        <v>17.484578079157806</v>
      </c>
    </row>
    <row r="18" spans="1:15" ht="12.75" customHeight="1">
      <c r="A18" s="6">
        <v>1995</v>
      </c>
      <c r="B18" s="15">
        <f>'A5-106-1'!B18*(100-'A5-105'!B18)/100</f>
        <v>17.590025572093872</v>
      </c>
      <c r="C18" s="15">
        <f>'A5-106-1'!C18*(100-'A5-105'!C18)/100</f>
        <v>14.595671241269253</v>
      </c>
      <c r="D18" s="15">
        <f>'A5-106-1'!D18*(100-'A5-105'!D18)/100</f>
        <v>14.562851050253034</v>
      </c>
      <c r="E18" s="15">
        <f>'A5-106-1'!E18*(100-'A5-105'!E18)/100</f>
        <v>91.214197354747981</v>
      </c>
      <c r="F18" s="15">
        <f>'A5-106-1'!F18*(100-'A5-105'!F18)/100</f>
        <v>8.8627264188462664</v>
      </c>
      <c r="G18" s="15">
        <f>'A5-106-1'!G18*(100-'A5-105'!G18)/100</f>
        <v>12.137114490179679</v>
      </c>
      <c r="H18" s="15">
        <f>'A5-106-1'!H18*(100-'A5-105'!H18)/100</f>
        <v>14.515112401715077</v>
      </c>
      <c r="I18" s="15">
        <f>'A5-106-1'!I18*(100-'A5-105'!I18)/100</f>
        <v>9.6868424228815133</v>
      </c>
      <c r="J18" s="15">
        <f>'A5-106-1'!J18*(100-'A5-105'!J18)/100</f>
        <v>12.676880406255316</v>
      </c>
      <c r="K18" s="15">
        <f>'A5-106-1'!K18*(100-'A5-105'!K18)/100</f>
        <v>91.046079728494192</v>
      </c>
      <c r="L18" s="15">
        <f>'A5-106-1'!L18*(100-'A5-105'!L18)/100</f>
        <v>9.1971231851778334</v>
      </c>
      <c r="M18" s="15">
        <f>'A5-106-1'!M18*(100-'A5-105'!M18)/100</f>
        <v>84.769607357096049</v>
      </c>
      <c r="N18" s="15">
        <f>'A5-106-1'!N18*(100-'A5-105'!N18)/100</f>
        <v>8.3512893562162454</v>
      </c>
      <c r="O18" s="15">
        <f>'A5-106-1'!O18*(100-'A5-105'!O18)/100</f>
        <v>17.546311832330371</v>
      </c>
    </row>
    <row r="19" spans="1:15" ht="12.75" customHeight="1">
      <c r="A19" s="6">
        <v>1996</v>
      </c>
      <c r="B19" s="15">
        <f>'A5-106-1'!B19*(100-'A5-105'!B19)/100</f>
        <v>17.994673483161431</v>
      </c>
      <c r="C19" s="15">
        <f>'A5-106-1'!C19*(100-'A5-105'!C19)/100</f>
        <v>14.603224142453266</v>
      </c>
      <c r="D19" s="15">
        <f>'A5-106-1'!D19*(100-'A5-105'!D19)/100</f>
        <v>14.315664111106107</v>
      </c>
      <c r="E19" s="15">
        <f>'A5-106-1'!E19*(100-'A5-105'!E19)/100</f>
        <v>92.482154129667634</v>
      </c>
      <c r="F19" s="15">
        <f>'A5-106-1'!F19*(100-'A5-105'!F19)/100</f>
        <v>8.746010913187412</v>
      </c>
      <c r="G19" s="15">
        <f>'A5-106-1'!G19*(100-'A5-105'!G19)/100</f>
        <v>11.805415435909536</v>
      </c>
      <c r="H19" s="15">
        <f>'A5-106-1'!H19*(100-'A5-105'!H19)/100</f>
        <v>14.476399992539077</v>
      </c>
      <c r="I19" s="15">
        <f>'A5-106-1'!I19*(100-'A5-105'!I19)/100</f>
        <v>9.8846638794143509</v>
      </c>
      <c r="J19" s="15">
        <f>'A5-106-1'!J19*(100-'A5-105'!J19)/100</f>
        <v>12.492407593013036</v>
      </c>
      <c r="K19" s="15">
        <f>'A5-106-1'!K19*(100-'A5-105'!K19)/100</f>
        <v>93.255927034813993</v>
      </c>
      <c r="L19" s="15">
        <f>'A5-106-1'!L19*(100-'A5-105'!L19)/100</f>
        <v>9.3499222455146036</v>
      </c>
      <c r="M19" s="15">
        <f>'A5-106-1'!M19*(100-'A5-105'!M19)/100</f>
        <v>85.288162082316191</v>
      </c>
      <c r="N19" s="15">
        <f>'A5-106-1'!N19*(100-'A5-105'!N19)/100</f>
        <v>8.5292075966307408</v>
      </c>
      <c r="O19" s="15">
        <f>'A5-106-1'!O19*(100-'A5-105'!O19)/100</f>
        <v>17.743862322331101</v>
      </c>
    </row>
    <row r="20" spans="1:15" ht="12.75" customHeight="1">
      <c r="A20" s="6">
        <v>1997</v>
      </c>
      <c r="B20" s="15">
        <f>'A5-106-1'!B20*(100-'A5-105'!B20)/100</f>
        <v>18.195824272499753</v>
      </c>
      <c r="C20" s="15">
        <f>'A5-106-1'!C20*(100-'A5-105'!C20)/100</f>
        <v>14.592958652943238</v>
      </c>
      <c r="D20" s="15">
        <f>'A5-106-1'!D20*(100-'A5-105'!D20)/100</f>
        <v>14.472378193821726</v>
      </c>
      <c r="E20" s="15">
        <f>'A5-106-1'!E20*(100-'A5-105'!E20)/100</f>
        <v>94.615941114829511</v>
      </c>
      <c r="F20" s="15">
        <f>'A5-106-1'!F20*(100-'A5-105'!F20)/100</f>
        <v>9.0257361379973347</v>
      </c>
      <c r="G20" s="15">
        <f>'A5-106-1'!G20*(100-'A5-105'!G20)/100</f>
        <v>11.901535260329814</v>
      </c>
      <c r="H20" s="15">
        <f>'A5-106-1'!H20*(100-'A5-105'!H20)/100</f>
        <v>14.579685794573932</v>
      </c>
      <c r="I20" s="15">
        <f>'A5-106-1'!I20*(100-'A5-105'!I20)/100</f>
        <v>10.061648561203969</v>
      </c>
      <c r="J20" s="15">
        <f>'A5-106-1'!J20*(100-'A5-105'!J20)/100</f>
        <v>12.906451088061726</v>
      </c>
      <c r="K20" s="15">
        <f>'A5-106-1'!K20*(100-'A5-105'!K20)/100</f>
        <v>97.066360011460617</v>
      </c>
      <c r="L20" s="15">
        <f>'A5-106-1'!L20*(100-'A5-105'!L20)/100</f>
        <v>9.3726277998060272</v>
      </c>
      <c r="M20" s="15">
        <f>'A5-106-1'!M20*(100-'A5-105'!M20)/100</f>
        <v>89.528365298814606</v>
      </c>
      <c r="N20" s="15">
        <f>'A5-106-1'!N20*(100-'A5-105'!N20)/100</f>
        <v>8.6625741788437445</v>
      </c>
      <c r="O20" s="15">
        <f>'A5-106-1'!O20*(100-'A5-105'!O20)/100</f>
        <v>17.934460951080119</v>
      </c>
    </row>
    <row r="21" spans="1:15" ht="12.75" customHeight="1">
      <c r="A21" s="6">
        <v>1998</v>
      </c>
      <c r="B21" s="15">
        <f>'A5-106-1'!B21*(100-'A5-105'!B21)/100</f>
        <v>18.298124494805275</v>
      </c>
      <c r="C21" s="15">
        <f>'A5-106-1'!C21*(100-'A5-105'!C21)/100</f>
        <v>14.28332598717691</v>
      </c>
      <c r="D21" s="15">
        <f>'A5-106-1'!D21*(100-'A5-105'!D21)/100</f>
        <v>14.758058361959661</v>
      </c>
      <c r="E21" s="15">
        <f>'A5-106-1'!E21*(100-'A5-105'!E21)/100</f>
        <v>96.018139813350189</v>
      </c>
      <c r="F21" s="15">
        <f>'A5-106-1'!F21*(100-'A5-105'!F21)/100</f>
        <v>9.5835657376434717</v>
      </c>
      <c r="G21" s="15">
        <f>'A5-106-1'!G21*(100-'A5-105'!G21)/100</f>
        <v>12.118749178594163</v>
      </c>
      <c r="H21" s="15">
        <f>'A5-106-1'!H21*(100-'A5-105'!H21)/100</f>
        <v>14.608105862075387</v>
      </c>
      <c r="I21" s="15">
        <f>'A5-106-1'!I21*(100-'A5-105'!I21)/100</f>
        <v>9.8227358915153093</v>
      </c>
      <c r="J21" s="15">
        <f>'A5-106-1'!J21*(100-'A5-105'!J21)/100</f>
        <v>13.519838862443953</v>
      </c>
      <c r="K21" s="15">
        <f>'A5-106-1'!K21*(100-'A5-105'!K21)/100</f>
        <v>108.15190604257867</v>
      </c>
      <c r="L21" s="15">
        <f>'A5-106-1'!L21*(100-'A5-105'!L21)/100</f>
        <v>9.4080270860723711</v>
      </c>
      <c r="M21" s="15">
        <f>'A5-106-1'!M21*(100-'A5-105'!M21)/100</f>
        <v>90.150509162921978</v>
      </c>
      <c r="N21" s="15">
        <f>'A5-106-1'!N21*(100-'A5-105'!N21)/100</f>
        <v>8.9631844818532542</v>
      </c>
      <c r="O21" s="15">
        <f>'A5-106-1'!O21*(100-'A5-105'!O21)/100</f>
        <v>18.710156811313226</v>
      </c>
    </row>
    <row r="22" spans="1:15" ht="12.75" customHeight="1">
      <c r="A22" s="6">
        <v>1999</v>
      </c>
      <c r="B22" s="15">
        <f>'A5-106-1'!B22*(100-'A5-105'!B22)/100</f>
        <v>18.543209534625305</v>
      </c>
      <c r="C22" s="15">
        <f>'A5-106-1'!C22*(100-'A5-105'!C22)/100</f>
        <v>14.666303341492231</v>
      </c>
      <c r="D22" s="15">
        <f>'A5-106-1'!D22*(100-'A5-105'!D22)/100</f>
        <v>14.926895291734782</v>
      </c>
      <c r="E22" s="15">
        <f>'A5-106-1'!E22*(100-'A5-105'!E22)/100</f>
        <v>96.049014964181012</v>
      </c>
      <c r="F22" s="15">
        <f>'A5-106-1'!F22*(100-'A5-105'!F22)/100</f>
        <v>9.895186390144536</v>
      </c>
      <c r="G22" s="15">
        <f>'A5-106-1'!G22*(100-'A5-105'!G22)/100</f>
        <v>12.139057741213655</v>
      </c>
      <c r="H22" s="15">
        <f>'A5-106-1'!H22*(100-'A5-105'!H22)/100</f>
        <v>14.398261868205136</v>
      </c>
      <c r="I22" s="15">
        <f>'A5-106-1'!I22*(100-'A5-105'!I22)/100</f>
        <v>9.8088138238816356</v>
      </c>
      <c r="J22" s="15">
        <f>'A5-106-1'!J22*(100-'A5-105'!J22)/100</f>
        <v>13.505431908279734</v>
      </c>
      <c r="K22" s="15">
        <f>'A5-106-1'!K22*(100-'A5-105'!K22)/100</f>
        <v>110.12703979010941</v>
      </c>
      <c r="L22" s="15">
        <f>'A5-106-1'!L22*(100-'A5-105'!L22)/100</f>
        <v>9.4733558822689137</v>
      </c>
      <c r="M22" s="15">
        <f>'A5-106-1'!M22*(100-'A5-105'!M22)/100</f>
        <v>89.953951922856831</v>
      </c>
      <c r="N22" s="15">
        <f>'A5-106-1'!N22*(100-'A5-105'!N22)/100</f>
        <v>9.1662917929103642</v>
      </c>
      <c r="O22" s="15">
        <f>'A5-106-1'!O22*(100-'A5-105'!O22)/100</f>
        <v>19.304787022656754</v>
      </c>
    </row>
    <row r="23" spans="1:15" ht="12.75" customHeight="1">
      <c r="A23" s="6">
        <v>2000</v>
      </c>
      <c r="B23" s="15">
        <f>'A5-106-1'!B23*(100-'A5-105'!B23)/100</f>
        <v>18.901517597176287</v>
      </c>
      <c r="C23" s="15">
        <f>'A5-106-1'!C23*(100-'A5-105'!C23)/100</f>
        <v>14.165367812126648</v>
      </c>
      <c r="D23" s="15">
        <f>'A5-106-1'!D23*(100-'A5-105'!D23)/100</f>
        <v>15.382199193338295</v>
      </c>
      <c r="E23" s="15">
        <f>'A5-106-1'!E23*(100-'A5-105'!E23)/100</f>
        <v>95.191972714067816</v>
      </c>
      <c r="F23" s="15">
        <f>'A5-106-1'!F23*(100-'A5-105'!F23)/100</f>
        <v>9.325717036698336</v>
      </c>
      <c r="G23" s="15">
        <f>'A5-106-1'!G23*(100-'A5-105'!G23)/100</f>
        <v>12.242972253008297</v>
      </c>
      <c r="H23" s="15">
        <f>'A5-106-1'!H23*(100-'A5-105'!H23)/100</f>
        <v>14.220493925415605</v>
      </c>
      <c r="I23" s="15">
        <f>'A5-106-1'!I23*(100-'A5-105'!I23)/100</f>
        <v>9.8594144799910648</v>
      </c>
      <c r="J23" s="15">
        <f>'A5-106-1'!J23*(100-'A5-105'!J23)/100</f>
        <v>13.539311094055801</v>
      </c>
      <c r="K23" s="15">
        <f>'A5-106-1'!K23*(100-'A5-105'!K23)/100</f>
        <v>101.03375196105608</v>
      </c>
      <c r="L23" s="15">
        <f>'A5-106-1'!L23*(100-'A5-105'!L23)/100</f>
        <v>9.2423844949512848</v>
      </c>
      <c r="M23" s="15">
        <f>'A5-106-1'!M23*(100-'A5-105'!M23)/100</f>
        <v>94.099510989119295</v>
      </c>
      <c r="N23" s="15">
        <f>'A5-106-1'!N23*(100-'A5-105'!N23)/100</f>
        <v>9.2585984861767443</v>
      </c>
      <c r="O23" s="15">
        <f>'A5-106-1'!O23*(100-'A5-105'!O23)/100</f>
        <v>19.862171660863215</v>
      </c>
    </row>
    <row r="24" spans="1:15" ht="12.75" customHeight="1">
      <c r="A24" s="6">
        <v>2001</v>
      </c>
      <c r="B24" s="15">
        <f>'A5-106-1'!B24*(100-'A5-105'!B24)/100</f>
        <v>20.073389308511171</v>
      </c>
      <c r="C24" s="15">
        <f>'A5-106-1'!C24*(100-'A5-105'!C24)/100</f>
        <v>14.386615070788576</v>
      </c>
      <c r="D24" s="15">
        <f>'A5-106-1'!D24*(100-'A5-105'!D24)/100</f>
        <v>15.831362482603165</v>
      </c>
      <c r="E24" s="15">
        <f>'A5-106-1'!E24*(100-'A5-105'!E24)/100</f>
        <v>100.049260642148</v>
      </c>
      <c r="F24" s="15">
        <f>'A5-106-1'!F24*(100-'A5-105'!F24)/100</f>
        <v>10.285010822341647</v>
      </c>
      <c r="G24" s="15">
        <f>'A5-106-1'!G24*(100-'A5-105'!G24)/100</f>
        <v>12.067378375546754</v>
      </c>
      <c r="H24" s="15">
        <f>'A5-106-1'!H24*(100-'A5-105'!H24)/100</f>
        <v>14.678522175878616</v>
      </c>
      <c r="I24" s="15">
        <f>'A5-106-1'!I24*(100-'A5-105'!I24)/100</f>
        <v>9.7376160598401018</v>
      </c>
      <c r="J24" s="15">
        <f>'A5-106-1'!J24*(100-'A5-105'!J24)/100</f>
        <v>14.178442103726175</v>
      </c>
      <c r="K24" s="15">
        <f>'A5-106-1'!K24*(100-'A5-105'!K24)/100</f>
        <v>108.63695073980254</v>
      </c>
      <c r="L24" s="15">
        <f>'A5-106-1'!L24*(100-'A5-105'!L24)/100</f>
        <v>9.3183633037553157</v>
      </c>
      <c r="M24" s="15">
        <f>'A5-106-1'!M24*(100-'A5-105'!M24)/100</f>
        <v>105.0135238849648</v>
      </c>
      <c r="N24" s="15">
        <f>'A5-106-1'!N24*(100-'A5-105'!N24)/100</f>
        <v>9.3836529250029042</v>
      </c>
      <c r="O24" s="15">
        <f>'A5-106-1'!O24*(100-'A5-105'!O24)/100</f>
        <v>20.568636013480642</v>
      </c>
    </row>
    <row r="25" spans="1:15" ht="12.75" customHeight="1">
      <c r="A25" s="6">
        <v>2002</v>
      </c>
      <c r="B25" s="15">
        <f>'A5-106-1'!B25*(100-'A5-105'!B25)/100</f>
        <v>20.159243365963469</v>
      </c>
      <c r="C25" s="15">
        <f>'A5-106-1'!C25*(100-'A5-105'!C25)/100</f>
        <v>14.00586554302973</v>
      </c>
      <c r="D25" s="15">
        <f>'A5-106-1'!D25*(100-'A5-105'!D25)/100</f>
        <v>16.401003801602446</v>
      </c>
      <c r="E25" s="15">
        <f>'A5-106-1'!E25*(100-'A5-105'!E25)/100</f>
        <v>99.970688680085544</v>
      </c>
      <c r="F25" s="15">
        <f>'A5-106-1'!F25*(100-'A5-105'!F25)/100</f>
        <v>9.9030020598916941</v>
      </c>
      <c r="G25" s="15">
        <f>'A5-106-1'!G25*(100-'A5-105'!G25)/100</f>
        <v>12.283145450751705</v>
      </c>
      <c r="H25" s="15">
        <f>'A5-106-1'!H25*(100-'A5-105'!H25)/100</f>
        <v>14.344199755688678</v>
      </c>
      <c r="I25" s="15">
        <f>'A5-106-1'!I25*(100-'A5-105'!I25)/100</f>
        <v>10.394695608468727</v>
      </c>
      <c r="J25" s="15">
        <f>'A5-106-1'!J25*(100-'A5-105'!J25)/100</f>
        <v>14.421170783229668</v>
      </c>
      <c r="K25" s="15">
        <f>'A5-106-1'!K25*(100-'A5-105'!K25)/100</f>
        <v>112.66332791713656</v>
      </c>
      <c r="L25" s="15">
        <f>'A5-106-1'!L25*(100-'A5-105'!L25)/100</f>
        <v>9.039943077815856</v>
      </c>
      <c r="M25" s="15">
        <f>'A5-106-1'!M25*(100-'A5-105'!M25)/100</f>
        <v>109.51767492380806</v>
      </c>
      <c r="N25" s="15">
        <f>'A5-106-1'!N25*(100-'A5-105'!N25)/100</f>
        <v>9.5963935382073657</v>
      </c>
      <c r="O25" s="15">
        <f>'A5-106-1'!O25*(100-'A5-105'!O25)/100</f>
        <v>21.327194458508806</v>
      </c>
    </row>
    <row r="26" spans="1:15" ht="12.75" customHeight="1">
      <c r="A26" s="6">
        <v>2003</v>
      </c>
      <c r="B26" s="15">
        <f>'A5-106-1'!B26*(100-'A5-105'!B26)/100</f>
        <v>21.107583199417348</v>
      </c>
      <c r="C26" s="15">
        <f>'A5-106-1'!C26*(100-'A5-105'!C26)/100</f>
        <v>14.798230606407326</v>
      </c>
      <c r="D26" s="15">
        <f>'A5-106-1'!D26*(100-'A5-105'!D26)/100</f>
        <v>16.542367932125963</v>
      </c>
      <c r="E26" s="15">
        <f>'A5-106-1'!E26*(100-'A5-105'!E26)/100</f>
        <v>107.34655903147178</v>
      </c>
      <c r="F26" s="15">
        <f>'A5-106-1'!F26*(100-'A5-105'!F26)/100</f>
        <v>10.37689805119664</v>
      </c>
      <c r="G26" s="15">
        <f>'A5-106-1'!G26*(100-'A5-105'!G26)/100</f>
        <v>13.282005578498824</v>
      </c>
      <c r="H26" s="15">
        <f>'A5-106-1'!H26*(100-'A5-105'!H26)/100</f>
        <v>14.087966266448916</v>
      </c>
      <c r="I26" s="15">
        <f>'A5-106-1'!I26*(100-'A5-105'!I26)/100</f>
        <v>11.022949431134823</v>
      </c>
      <c r="J26" s="15">
        <f>'A5-106-1'!J26*(100-'A5-105'!J26)/100</f>
        <v>15.53936885734675</v>
      </c>
      <c r="K26" s="15">
        <f>'A5-106-1'!K26*(100-'A5-105'!K26)/100</f>
        <v>119.31401277618048</v>
      </c>
      <c r="L26" s="15">
        <f>'A5-106-1'!L26*(100-'A5-105'!L26)/100</f>
        <v>9.6687645794095012</v>
      </c>
      <c r="M26" s="15">
        <f>'A5-106-1'!M26*(100-'A5-105'!M26)/100</f>
        <v>114.21066508984575</v>
      </c>
      <c r="N26" s="15">
        <f>'A5-106-1'!N26*(100-'A5-105'!N26)/100</f>
        <v>10.25672721426681</v>
      </c>
      <c r="O26" s="15">
        <f>'A5-106-1'!O26*(100-'A5-105'!O26)/100</f>
        <v>21.817521894733435</v>
      </c>
    </row>
    <row r="27" spans="1:15" ht="12.75" customHeight="1">
      <c r="A27" s="6">
        <v>2004</v>
      </c>
      <c r="B27" s="15">
        <f>'A5-106-1'!B27*(100-'A5-105'!B27)/100</f>
        <v>21.368050992440025</v>
      </c>
      <c r="C27" s="15">
        <f>'A5-106-1'!C27*(100-'A5-105'!C27)/100</f>
        <v>14.701935526042753</v>
      </c>
      <c r="D27" s="15">
        <f>'A5-106-1'!D27*(100-'A5-105'!D27)/100</f>
        <v>16.401252384801079</v>
      </c>
      <c r="E27" s="15">
        <f>'A5-106-1'!E27*(100-'A5-105'!E27)/100</f>
        <v>103.85071671756461</v>
      </c>
      <c r="F27" s="15">
        <f>'A5-106-1'!F27*(100-'A5-105'!F27)/100</f>
        <v>10.270942496002728</v>
      </c>
      <c r="G27" s="15">
        <f>'A5-106-1'!G27*(100-'A5-105'!G27)/100</f>
        <v>13.025430118048192</v>
      </c>
      <c r="H27" s="15">
        <f>'A5-106-1'!H27*(100-'A5-105'!H27)/100</f>
        <v>13.778950539755302</v>
      </c>
      <c r="I27" s="15">
        <f>'A5-106-1'!I27*(100-'A5-105'!I27)/100</f>
        <v>11.203161648013275</v>
      </c>
      <c r="J27" s="15">
        <f>'A5-106-1'!J27*(100-'A5-105'!J27)/100</f>
        <v>15.063726358249175</v>
      </c>
      <c r="K27" s="15">
        <f>'A5-106-1'!K27*(100-'A5-105'!K27)/100</f>
        <v>115.817910652146</v>
      </c>
      <c r="L27" s="15">
        <f>'A5-106-1'!L27*(100-'A5-105'!L27)/100</f>
        <v>9.7780223225338752</v>
      </c>
      <c r="M27" s="15">
        <f>'A5-106-1'!M27*(100-'A5-105'!M27)/100</f>
        <v>112.58294919602238</v>
      </c>
      <c r="N27" s="15">
        <f>'A5-106-1'!N27*(100-'A5-105'!N27)/100</f>
        <v>10.059538168200419</v>
      </c>
      <c r="O27" s="15">
        <f>'A5-106-1'!O27*(100-'A5-105'!O27)/100</f>
        <v>22.195347469479358</v>
      </c>
    </row>
    <row r="28" spans="1:15" ht="12.75" customHeight="1">
      <c r="A28" s="6">
        <v>2005</v>
      </c>
      <c r="B28" s="15">
        <f>'A5-106-1'!B28*(100-'A5-105'!B28)/100</f>
        <v>22.004753683364523</v>
      </c>
      <c r="C28" s="15">
        <f>'A5-106-1'!C28*(100-'A5-105'!C28)/100</f>
        <v>15.040332127435779</v>
      </c>
      <c r="D28" s="15">
        <f>'A5-106-1'!D28*(100-'A5-105'!D28)/100</f>
        <v>16.503673812470289</v>
      </c>
      <c r="E28" s="15">
        <f>'A5-106-1'!E28*(100-'A5-105'!E28)/100</f>
        <v>105.11614847608799</v>
      </c>
      <c r="F28" s="15">
        <f>'A5-106-1'!F28*(100-'A5-105'!F28)/100</f>
        <v>10.358673559749796</v>
      </c>
      <c r="G28" s="15">
        <f>'A5-106-1'!G28*(100-'A5-105'!G28)/100</f>
        <v>13.019932149380876</v>
      </c>
      <c r="H28" s="15">
        <f>'A5-106-1'!H28*(100-'A5-105'!H28)/100</f>
        <v>13.080613327719774</v>
      </c>
      <c r="I28" s="15">
        <f>'A5-106-1'!I28*(100-'A5-105'!I28)/100</f>
        <v>11.325955146914625</v>
      </c>
      <c r="J28" s="15">
        <f>'A5-106-1'!J28*(100-'A5-105'!J28)/100</f>
        <v>15.014067787110703</v>
      </c>
      <c r="K28" s="15">
        <f>'A5-106-1'!K28*(100-'A5-105'!K28)/100</f>
        <v>117.99405996948921</v>
      </c>
      <c r="L28" s="15">
        <f>'A5-106-1'!L28*(100-'A5-105'!L28)/100</f>
        <v>9.9436223370218606</v>
      </c>
      <c r="M28" s="15">
        <f>'A5-106-1'!M28*(100-'A5-105'!M28)/100</f>
        <v>112.72247128405543</v>
      </c>
      <c r="N28" s="15">
        <f>'A5-106-1'!N28*(100-'A5-105'!N28)/100</f>
        <v>10.241437584039925</v>
      </c>
      <c r="O28" s="15">
        <f>'A5-106-1'!O28*(100-'A5-105'!O28)/100</f>
        <v>21.818481889457736</v>
      </c>
    </row>
    <row r="29" spans="1:15" ht="12.75" customHeight="1">
      <c r="A29" s="6">
        <v>2006</v>
      </c>
      <c r="B29" s="15">
        <f>'A5-106-1'!B29*(100-'A5-105'!B29)/100</f>
        <v>23.28764841469453</v>
      </c>
      <c r="C29" s="15">
        <f>'A5-106-1'!C29*(100-'A5-105'!C29)/100</f>
        <v>15.227869180171652</v>
      </c>
      <c r="D29" s="15">
        <f>'A5-106-1'!D29*(100-'A5-105'!D29)/100</f>
        <v>16.942163419412665</v>
      </c>
      <c r="E29" s="15">
        <f>'A5-106-1'!E29*(100-'A5-105'!E29)/100</f>
        <v>105.74165556036913</v>
      </c>
      <c r="F29" s="15">
        <f>'A5-106-1'!F29*(100-'A5-105'!F29)/100</f>
        <v>10.119366746430792</v>
      </c>
      <c r="G29" s="15">
        <f>'A5-106-1'!G29*(100-'A5-105'!G29)/100</f>
        <v>13.074281295784887</v>
      </c>
      <c r="H29" s="15">
        <f>'A5-106-1'!H29*(100-'A5-105'!H29)/100</f>
        <v>12.400109374215241</v>
      </c>
      <c r="I29" s="15">
        <f>'A5-106-1'!I29*(100-'A5-105'!I29)/100</f>
        <v>10.76590652602408</v>
      </c>
      <c r="J29" s="15">
        <f>'A5-106-1'!J29*(100-'A5-105'!J29)/100</f>
        <v>14.392725215334053</v>
      </c>
      <c r="K29" s="15">
        <f>'A5-106-1'!K29*(100-'A5-105'!K29)/100</f>
        <v>114.76835543272182</v>
      </c>
      <c r="L29" s="15">
        <f>'A5-106-1'!L29*(100-'A5-105'!L29)/100</f>
        <v>9.8368823906524394</v>
      </c>
      <c r="M29" s="15">
        <f>'A5-106-1'!M29*(100-'A5-105'!M29)/100</f>
        <v>114.08423356216309</v>
      </c>
      <c r="N29" s="15">
        <f>'A5-106-1'!N29*(100-'A5-105'!N29)/100</f>
        <v>10.412523855347768</v>
      </c>
      <c r="O29" s="15">
        <f>'A5-106-1'!O29*(100-'A5-105'!O29)/100</f>
        <v>21.681821254777532</v>
      </c>
    </row>
    <row r="30" spans="1:15" ht="12.75" customHeight="1">
      <c r="A30" s="6">
        <v>2007</v>
      </c>
      <c r="B30" s="15">
        <f>'A5-106-1'!B30*(100-'A5-105'!B30)/100</f>
        <v>24.434370508376468</v>
      </c>
      <c r="C30" s="15">
        <f>'A5-106-1'!C30*(100-'A5-105'!C30)/100</f>
        <v>15.607361499523</v>
      </c>
      <c r="D30" s="15">
        <f>'A5-106-1'!D30*(100-'A5-105'!D30)/100</f>
        <v>17.125036139628136</v>
      </c>
      <c r="E30" s="15">
        <f>'A5-106-1'!E30*(100-'A5-105'!E30)/100</f>
        <v>106.44046022281526</v>
      </c>
      <c r="F30" s="15">
        <f>'A5-106-1'!F30*(100-'A5-105'!F30)/100</f>
        <v>9.9715716908797578</v>
      </c>
      <c r="G30" s="15">
        <f>'A5-106-1'!G30*(100-'A5-105'!G30)/100</f>
        <v>12.900773902107241</v>
      </c>
      <c r="H30" s="15">
        <f>'A5-106-1'!H30*(100-'A5-105'!H30)/100</f>
        <v>12.044976118363886</v>
      </c>
      <c r="I30" s="15">
        <f>'A5-106-1'!I30*(100-'A5-105'!I30)/100</f>
        <v>10.296195652449292</v>
      </c>
      <c r="J30" s="15">
        <f>'A5-106-1'!J30*(100-'A5-105'!J30)/100</f>
        <v>14.47537544612404</v>
      </c>
      <c r="K30" s="15">
        <f>'A5-106-1'!K30*(100-'A5-105'!K30)/100</f>
        <v>117.21235114696012</v>
      </c>
      <c r="L30" s="15">
        <f>'A5-106-1'!L30*(100-'A5-105'!L30)/100</f>
        <v>10.152021719594018</v>
      </c>
      <c r="M30" s="15">
        <f>'A5-106-1'!M30*(100-'A5-105'!M30)/100</f>
        <v>115.00825426157893</v>
      </c>
      <c r="N30" s="15">
        <f>'A5-106-1'!N30*(100-'A5-105'!N30)/100</f>
        <v>10.989207611672761</v>
      </c>
      <c r="O30" s="15">
        <f>'A5-106-1'!O30*(100-'A5-105'!O30)/100</f>
        <v>21.910297403535793</v>
      </c>
    </row>
    <row r="31" spans="1:15" ht="12.75" customHeight="1">
      <c r="A31" s="6">
        <v>2008</v>
      </c>
      <c r="B31" s="15">
        <f>'A5-106-1'!B31*(100-'A5-105'!B31)/100</f>
        <v>25.68953627445233</v>
      </c>
      <c r="C31" s="15">
        <f>'A5-106-1'!C31*(100-'A5-105'!C31)/100</f>
        <v>15.592022844405536</v>
      </c>
      <c r="D31" s="15">
        <f>'A5-106-1'!D31*(100-'A5-105'!D31)/100</f>
        <v>17.865174753773836</v>
      </c>
      <c r="E31" s="15">
        <f>'A5-106-1'!E31*(100-'A5-105'!E31)/100</f>
        <v>109.72249010988232</v>
      </c>
      <c r="F31" s="15">
        <f>'A5-106-1'!F31*(100-'A5-105'!F31)/100</f>
        <v>9.9632165601120501</v>
      </c>
      <c r="G31" s="15">
        <f>'A5-106-1'!G31*(100-'A5-105'!G31)/100</f>
        <v>12.773349636152782</v>
      </c>
      <c r="H31" s="15">
        <f>'A5-106-1'!H31*(100-'A5-105'!H31)/100</f>
        <v>11.850411643424644</v>
      </c>
      <c r="I31" s="15">
        <f>'A5-106-1'!I31*(100-'A5-105'!I31)/100</f>
        <v>10.035367910088105</v>
      </c>
      <c r="J31" s="15">
        <f>'A5-106-1'!J31*(100-'A5-105'!J31)/100</f>
        <v>14.25484623091034</v>
      </c>
      <c r="K31" s="15">
        <f>'A5-106-1'!K31*(100-'A5-105'!K31)/100</f>
        <v>122.76050396975394</v>
      </c>
      <c r="L31" s="15">
        <f>'A5-106-1'!L31*(100-'A5-105'!L31)/100</f>
        <v>11.240381903126826</v>
      </c>
      <c r="M31" s="15">
        <f>'A5-106-1'!M31*(100-'A5-105'!M31)/100</f>
        <v>115.90806052649526</v>
      </c>
      <c r="N31" s="15">
        <f>'A5-106-1'!N31*(100-'A5-105'!N31)/100</f>
        <v>11.277148777252727</v>
      </c>
      <c r="O31" s="15">
        <f>'A5-106-1'!O31*(100-'A5-105'!O31)/100</f>
        <v>22.399867098636665</v>
      </c>
    </row>
    <row r="32" spans="1:15" ht="12.75" customHeight="1">
      <c r="A32" s="6">
        <v>2009</v>
      </c>
      <c r="B32" s="15">
        <f>'A5-106-1'!B32*(100-'A5-105'!B32)/100</f>
        <v>27.484666242032247</v>
      </c>
      <c r="C32" s="15">
        <f>'A5-106-1'!C32*(100-'A5-105'!C32)/100</f>
        <v>16.028093888391062</v>
      </c>
      <c r="D32" s="15">
        <f>'A5-106-1'!D32*(100-'A5-105'!D32)/100</f>
        <v>18.455371591571321</v>
      </c>
      <c r="E32" s="15">
        <f>'A5-106-1'!E32*(100-'A5-105'!E32)/100</f>
        <v>111.54885936991039</v>
      </c>
      <c r="F32" s="15">
        <f>'A5-106-1'!F32*(100-'A5-105'!F32)/100</f>
        <v>10.356885412892991</v>
      </c>
      <c r="G32" s="15">
        <f>'A5-106-1'!G32*(100-'A5-105'!G32)/100</f>
        <v>13.045983377691048</v>
      </c>
      <c r="H32" s="15">
        <f>'A5-106-1'!H32*(100-'A5-105'!H32)/100</f>
        <v>12.230611241536547</v>
      </c>
      <c r="I32" s="15">
        <f>'A5-106-1'!I32*(100-'A5-105'!I32)/100</f>
        <v>10.293679470838292</v>
      </c>
      <c r="J32" s="15">
        <f>'A5-106-1'!J32*(100-'A5-105'!J32)/100</f>
        <v>15.111017159920518</v>
      </c>
      <c r="K32" s="15">
        <f>'A5-106-1'!K32*(100-'A5-105'!K32)/100</f>
        <v>139.60044457388724</v>
      </c>
      <c r="L32" s="15">
        <f>'A5-106-1'!L32*(100-'A5-105'!L32)/100</f>
        <v>11.971042875335499</v>
      </c>
      <c r="M32" s="15">
        <f>'A5-106-1'!M32*(100-'A5-105'!M32)/100</f>
        <v>121.76572177215559</v>
      </c>
      <c r="N32" s="15">
        <f>'A5-106-1'!N32*(100-'A5-105'!N32)/100</f>
        <v>12.03445337629333</v>
      </c>
      <c r="O32" s="15">
        <f>'A5-106-1'!O32*(100-'A5-105'!O32)/100</f>
        <v>23.200067376350344</v>
      </c>
    </row>
    <row r="33" spans="1:15" ht="12.75" customHeight="1">
      <c r="A33" s="6">
        <v>2010</v>
      </c>
      <c r="B33" s="15">
        <f>'A5-106-1'!B33*(100-'A5-105'!B33)/100</f>
        <v>29.424024820868361</v>
      </c>
      <c r="C33" s="15">
        <f>'A5-106-1'!C33*(100-'A5-105'!C33)/100</f>
        <v>15.6634613594732</v>
      </c>
      <c r="D33" s="15">
        <f>'A5-106-1'!D33*(100-'A5-105'!D33)/100</f>
        <v>18.626716335635223</v>
      </c>
      <c r="E33" s="15">
        <f>'A5-106-1'!E33*(100-'A5-105'!E33)/100</f>
        <v>113.1570313004224</v>
      </c>
      <c r="F33" s="15">
        <f>'A5-106-1'!F33*(100-'A5-105'!F33)/100</f>
        <v>10.373201653731114</v>
      </c>
      <c r="G33" s="15">
        <f>'A5-106-1'!G33*(100-'A5-105'!G33)/100</f>
        <v>13.013560982674717</v>
      </c>
      <c r="H33" s="15">
        <f>'A5-106-1'!H33*(100-'A5-105'!H33)/100</f>
        <v>12.07732236303702</v>
      </c>
      <c r="I33" s="15">
        <f>'A5-106-1'!I33*(100-'A5-105'!I33)/100</f>
        <v>9.9960663611394587</v>
      </c>
      <c r="J33" s="15">
        <f>'A5-106-1'!J33*(100-'A5-105'!J33)/100</f>
        <v>15.327963773335691</v>
      </c>
      <c r="K33" s="15">
        <f>'A5-106-1'!K33*(100-'A5-105'!K33)/100</f>
        <v>143.68575026769562</v>
      </c>
      <c r="L33" s="15">
        <f>'A5-106-1'!L33*(100-'A5-105'!L33)/100</f>
        <v>11.691946556037196</v>
      </c>
      <c r="M33" s="15">
        <f>'A5-106-1'!M33*(100-'A5-105'!M33)/100</f>
        <v>125.33057347848757</v>
      </c>
      <c r="N33" s="15">
        <f>'A5-106-1'!N33*(100-'A5-105'!N33)/100</f>
        <v>13.075738862761984</v>
      </c>
      <c r="O33" s="15">
        <f>'A5-106-1'!O33*(100-'A5-105'!O33)/100</f>
        <v>23.165753221316713</v>
      </c>
    </row>
    <row r="34" spans="1:15" ht="12.75" customHeight="1">
      <c r="A34" s="6">
        <v>2011</v>
      </c>
      <c r="B34" s="15">
        <f>'A5-106-1'!B34*(100-'A5-105'!B34)/100</f>
        <v>29.943730369420713</v>
      </c>
      <c r="C34" s="15">
        <f>'A5-106-1'!C34*(100-'A5-105'!C34)/100</f>
        <v>15.253964967112148</v>
      </c>
      <c r="D34" s="15">
        <f>'A5-106-1'!D34*(100-'A5-105'!D34)/100</f>
        <v>19.137165841810646</v>
      </c>
      <c r="E34" s="15">
        <f>'A5-106-1'!E34*(100-'A5-105'!E34)/100</f>
        <v>109.142628746334</v>
      </c>
      <c r="F34" s="15">
        <f>'A5-106-1'!F34*(100-'A5-105'!F34)/100</f>
        <v>10.288535029182762</v>
      </c>
      <c r="G34" s="15">
        <f>'A5-106-1'!G34*(100-'A5-105'!G34)/100</f>
        <v>12.683956342596638</v>
      </c>
      <c r="H34" s="15">
        <f>'A5-106-1'!H34*(100-'A5-105'!H34)/100</f>
        <v>11.900840786040511</v>
      </c>
      <c r="I34" s="15">
        <f>'A5-106-1'!I34*(100-'A5-105'!I34)/100</f>
        <v>10.056951349636099</v>
      </c>
      <c r="J34" s="15">
        <f>'A5-106-1'!J34*(100-'A5-105'!J34)/100</f>
        <v>15.379121111773836</v>
      </c>
      <c r="K34" s="15">
        <f>'A5-106-1'!K34*(100-'A5-105'!K34)/100</f>
        <v>144.34252634970932</v>
      </c>
      <c r="L34" s="15">
        <f>'A5-106-1'!L34*(100-'A5-105'!L34)/100</f>
        <v>11.465519182728009</v>
      </c>
      <c r="M34" s="15">
        <f>'A5-106-1'!M34*(100-'A5-105'!M34)/100</f>
        <v>128.41213998027106</v>
      </c>
      <c r="N34" s="15">
        <f>'A5-106-1'!N34*(100-'A5-105'!N34)/100</f>
        <v>13.420763240334354</v>
      </c>
      <c r="O34" s="15">
        <f>'A5-106-1'!O34*(100-'A5-105'!O34)/100</f>
        <v>23.148543460861578</v>
      </c>
    </row>
    <row r="35" spans="1:15" ht="12.75" customHeight="1">
      <c r="A35" s="6">
        <v>2012</v>
      </c>
      <c r="B35" s="15">
        <f>'A5-106-1'!B35*(100-'A5-105'!B35)/100</f>
        <v>30.775863496474248</v>
      </c>
      <c r="C35" s="15">
        <f>'A5-106-1'!C35*(100-'A5-105'!C35)/100</f>
        <v>14.976017465399568</v>
      </c>
      <c r="D35" s="15">
        <f>'A5-106-1'!D35*(100-'A5-105'!D35)/100</f>
        <v>19.327463522397476</v>
      </c>
      <c r="E35" s="15">
        <f>'A5-106-1'!E35*(100-'A5-105'!E35)/100</f>
        <v>106.26423785549255</v>
      </c>
      <c r="F35" s="15">
        <f>'A5-106-1'!F35*(100-'A5-105'!F35)/100</f>
        <v>10.237107919200495</v>
      </c>
      <c r="G35" s="15">
        <f>'A5-106-1'!G35*(100-'A5-105'!G35)/100</f>
        <v>12.333517294872216</v>
      </c>
      <c r="H35" s="15">
        <f>'A5-106-1'!H35*(100-'A5-105'!H35)/100</f>
        <v>11.88185107356041</v>
      </c>
      <c r="I35" s="15">
        <f>'A5-106-1'!I35*(100-'A5-105'!I35)/100</f>
        <v>9.4244783100024829</v>
      </c>
      <c r="J35" s="15">
        <f>'A5-106-1'!J35*(100-'A5-105'!J35)/100</f>
        <v>15.259035434809496</v>
      </c>
      <c r="K35" s="15">
        <f>'A5-106-1'!K35*(100-'A5-105'!K35)/100</f>
        <v>151.3575061841324</v>
      </c>
      <c r="L35" s="15">
        <f>'A5-106-1'!L35*(100-'A5-105'!L35)/100</f>
        <v>10.786981643441159</v>
      </c>
      <c r="M35" s="15">
        <f>'A5-106-1'!M35*(100-'A5-105'!M35)/100</f>
        <v>129.30776316148012</v>
      </c>
      <c r="N35" s="15">
        <f>'A5-106-1'!N35*(100-'A5-105'!N35)/100</f>
        <v>13.247387741780878</v>
      </c>
      <c r="O35" s="15">
        <f>'A5-106-1'!O35*(100-'A5-105'!O35)/100</f>
        <v>23.273137902250877</v>
      </c>
    </row>
    <row r="36" spans="1:15" ht="12.75" customHeight="1">
      <c r="A36" s="6">
        <v>2013</v>
      </c>
      <c r="B36" s="15">
        <f>'A5-106-1'!B36*(100-'A5-105'!B36)/100</f>
        <v>30.842371397456056</v>
      </c>
      <c r="C36" s="15">
        <f>'A5-106-1'!C36*(100-'A5-105'!C36)/100</f>
        <v>14.633964469672483</v>
      </c>
      <c r="D36" s="15">
        <f>'A5-106-1'!D36*(100-'A5-105'!D36)/100</f>
        <v>19.389261462001532</v>
      </c>
      <c r="E36" s="15">
        <f>'A5-106-1'!E36*(100-'A5-105'!E36)/100</f>
        <v>102.99661583169939</v>
      </c>
      <c r="F36" s="15">
        <f>'A5-106-1'!F36*(100-'A5-105'!F36)/100</f>
        <v>10.123435671309217</v>
      </c>
      <c r="G36" s="15">
        <f>'A5-106-1'!G36*(100-'A5-105'!G36)/100</f>
        <v>11.92998087507563</v>
      </c>
      <c r="H36" s="15">
        <f>'A5-106-1'!H36*(100-'A5-105'!H36)/100</f>
        <v>12.083922939695354</v>
      </c>
      <c r="I36" s="15">
        <f>'A5-106-1'!I36*(100-'A5-105'!I36)/100</f>
        <v>9.3967835127847721</v>
      </c>
      <c r="J36" s="15">
        <f>'A5-106-1'!J36*(100-'A5-105'!J36)/100</f>
        <v>15.172309891276369</v>
      </c>
      <c r="K36" s="15">
        <f>'A5-106-1'!K36*(100-'A5-105'!K36)/100</f>
        <v>164.82892954162577</v>
      </c>
      <c r="L36" s="15">
        <f>'A5-106-1'!L36*(100-'A5-105'!L36)/100</f>
        <v>10.513900928078918</v>
      </c>
      <c r="M36" s="15">
        <f>'A5-106-1'!M36*(100-'A5-105'!M36)/100</f>
        <v>134.57083284499143</v>
      </c>
      <c r="N36" s="15">
        <f>'A5-106-1'!N36*(100-'A5-105'!N36)/100</f>
        <v>13.3045460235434</v>
      </c>
      <c r="O36" s="15">
        <f>'A5-106-1'!O36*(100-'A5-105'!O36)/100</f>
        <v>22.553402624039634</v>
      </c>
    </row>
    <row r="37" spans="1:15" ht="12.75" customHeight="1">
      <c r="A37" s="6">
        <v>2014</v>
      </c>
      <c r="B37" s="15">
        <f>'A5-106-1'!B37*(100-'A5-105'!B37)/100</f>
        <v>32.237165372092974</v>
      </c>
      <c r="C37" s="15">
        <f>'A5-106-1'!C37*(100-'A5-105'!C37)/100</f>
        <v>14.838500962188361</v>
      </c>
      <c r="D37" s="15">
        <f>'A5-106-1'!D37*(100-'A5-105'!D37)/100</f>
        <v>19.883651303322729</v>
      </c>
      <c r="E37" s="15">
        <f>'A5-106-1'!E37*(100-'A5-105'!E37)/100</f>
        <v>98.607659662975152</v>
      </c>
      <c r="F37" s="15">
        <f>'A5-106-1'!F37*(100-'A5-105'!F37)/100</f>
        <v>10.227702287100229</v>
      </c>
      <c r="G37" s="15">
        <f>'A5-106-1'!G37*(100-'A5-105'!G37)/100</f>
        <v>11.924935757818858</v>
      </c>
      <c r="H37" s="15">
        <f>'A5-106-1'!H37*(100-'A5-105'!H37)/100</f>
        <v>12.158689491413099</v>
      </c>
      <c r="I37" s="15">
        <f>'A5-106-1'!I37*(100-'A5-105'!I37)/100</f>
        <v>9.3920222909761328</v>
      </c>
      <c r="J37" s="15">
        <f>'A5-106-1'!J37*(100-'A5-105'!J37)/100</f>
        <v>15.449686578988663</v>
      </c>
      <c r="K37" s="15">
        <f>'A5-106-1'!K37*(100-'A5-105'!K37)/100</f>
        <v>170.42591650083565</v>
      </c>
      <c r="L37" s="15">
        <f>'A5-106-1'!L37*(100-'A5-105'!L37)/100</f>
        <v>10.320964123202618</v>
      </c>
      <c r="M37" s="15">
        <f>'A5-106-1'!M37*(100-'A5-105'!M37)/100</f>
        <v>140.11294766521459</v>
      </c>
      <c r="N37" s="15">
        <f>'A5-106-1'!N37*(100-'A5-105'!N37)/100</f>
        <v>13.480644350418766</v>
      </c>
      <c r="O37" s="15">
        <f>'A5-106-1'!O37*(100-'A5-105'!O37)/100</f>
        <v>22.736380923361317</v>
      </c>
    </row>
    <row r="39" spans="1:15" s="29" customFormat="1" ht="12.75" customHeight="1">
      <c r="A39" s="29" t="s">
        <v>69</v>
      </c>
    </row>
    <row r="40" spans="1:15" s="29" customFormat="1" ht="12.75" customHeight="1">
      <c r="A40" s="29" t="s">
        <v>181</v>
      </c>
    </row>
    <row r="41" spans="1:15" s="29" customFormat="1" ht="12.75" customHeight="1">
      <c r="A41" s="29" t="s">
        <v>180</v>
      </c>
    </row>
    <row r="42" spans="1:15" s="29" customFormat="1" ht="12.75" customHeight="1">
      <c r="A42" s="29" t="s">
        <v>540</v>
      </c>
    </row>
    <row r="43" spans="1:15" s="29" customFormat="1" ht="12.75" customHeight="1"/>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honeticPr fontId="0" type="noConversion"/>
  <pageMargins left="0.75" right="0.75" top="1" bottom="1" header="0.5" footer="0.5"/>
  <pageSetup scale="86" orientation="landscape" r:id="rId1"/>
  <headerFooter alignWithMargins="0"/>
</worksheet>
</file>

<file path=xl/worksheets/sheet33.xml><?xml version="1.0" encoding="utf-8"?>
<worksheet xmlns="http://schemas.openxmlformats.org/spreadsheetml/2006/main" xmlns:r="http://schemas.openxmlformats.org/officeDocument/2006/relationships">
  <sheetPr codeName="Sheet33">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B37" sqref="B37"/>
    </sheetView>
  </sheetViews>
  <sheetFormatPr defaultColWidth="3.85546875" defaultRowHeight="12.75" customHeight="1"/>
  <cols>
    <col min="1" max="1" width="5" style="6" customWidth="1"/>
    <col min="2" max="9" width="8.7109375" style="8" customWidth="1"/>
    <col min="10" max="10" width="10" style="8" customWidth="1"/>
    <col min="11" max="15" width="8.7109375" style="8" customWidth="1"/>
    <col min="16" max="16384" width="3.85546875" style="8"/>
  </cols>
  <sheetData>
    <row r="1" spans="1:15" ht="25.5" customHeight="1">
      <c r="A1" s="76" t="s">
        <v>328</v>
      </c>
      <c r="B1" s="76"/>
      <c r="C1" s="76"/>
      <c r="D1" s="76"/>
      <c r="E1" s="76"/>
      <c r="F1" s="76"/>
      <c r="G1" s="76"/>
      <c r="H1" s="76"/>
      <c r="I1" s="76"/>
      <c r="J1" s="76"/>
      <c r="K1" s="76"/>
      <c r="L1" s="76"/>
      <c r="M1" s="76"/>
      <c r="N1" s="76"/>
      <c r="O1" s="76"/>
    </row>
    <row r="2" spans="1:15">
      <c r="B2" s="8" t="s">
        <v>226</v>
      </c>
      <c r="C2" s="8" t="s">
        <v>227</v>
      </c>
      <c r="D2" s="8" t="s">
        <v>106</v>
      </c>
      <c r="E2" s="8" t="s">
        <v>229</v>
      </c>
      <c r="F2" s="8" t="s">
        <v>118</v>
      </c>
      <c r="G2" s="8" t="s">
        <v>119</v>
      </c>
      <c r="H2" s="8" t="s">
        <v>120</v>
      </c>
      <c r="I2" s="8" t="s">
        <v>233</v>
      </c>
      <c r="J2" s="8" t="s">
        <v>234</v>
      </c>
      <c r="K2" s="8" t="s">
        <v>123</v>
      </c>
      <c r="L2" s="8" t="s">
        <v>124</v>
      </c>
      <c r="M2" s="8" t="s">
        <v>125</v>
      </c>
      <c r="N2" s="8" t="s">
        <v>126</v>
      </c>
      <c r="O2" s="8" t="s">
        <v>107</v>
      </c>
    </row>
    <row r="3" spans="1:15" ht="12.75" customHeight="1">
      <c r="A3" s="6">
        <v>1980</v>
      </c>
      <c r="B3" s="18">
        <f>'A5-104'!$O$4-'A5-104'!B4</f>
        <v>-12.859144233539155</v>
      </c>
      <c r="C3" s="18">
        <f>'A5-104'!$O$4-'A5-104'!C4</f>
        <v>241.75963969631778</v>
      </c>
      <c r="D3" s="18">
        <f>'A5-104'!$O$4-'A5-104'!D4</f>
        <v>-32.068924160905908</v>
      </c>
      <c r="E3" s="18">
        <f>'A5-104'!$O$4-'A5-104'!E4</f>
        <v>45.244562818414806</v>
      </c>
      <c r="F3" s="18">
        <f>'A5-104'!$O$4-'A5-104'!F4</f>
        <v>-120.26177011251139</v>
      </c>
      <c r="G3" s="18">
        <f>'A5-104'!$O$4-'A5-104'!G4</f>
        <v>53.708009037744205</v>
      </c>
      <c r="H3" s="18">
        <f>'A5-104'!$O$4-'A5-104'!H4</f>
        <v>72.122188080529668</v>
      </c>
      <c r="I3" s="18">
        <f>'A5-104'!$O$4-'A5-104'!I4</f>
        <v>142.03085678218599</v>
      </c>
      <c r="J3" s="18">
        <f>'A5-104'!$O$4-'A5-104'!J4</f>
        <v>366.79267990361814</v>
      </c>
      <c r="K3" s="18">
        <f>'A5-104'!$O$4-'A5-104'!K4</f>
        <v>116.44076755424589</v>
      </c>
      <c r="L3" s="18">
        <f>'A5-104'!$O$4-'A5-104'!L4</f>
        <v>150.47964176457049</v>
      </c>
      <c r="M3" s="18">
        <f>'A5-104'!$O$4-'A5-104'!M4</f>
        <v>41.400904167225235</v>
      </c>
      <c r="N3" s="18">
        <f>'A5-104'!$O$4-'A5-104'!N4</f>
        <v>-30.800240869961726</v>
      </c>
      <c r="O3" s="18">
        <f>'A5-104'!$O$4-'A5-104'!O4</f>
        <v>0</v>
      </c>
    </row>
    <row r="4" spans="1:15" ht="12.75" customHeight="1">
      <c r="A4" s="6">
        <v>1981</v>
      </c>
      <c r="B4" s="18">
        <f>'A5-104'!$O$4-'A5-104'!B5</f>
        <v>-1.442064045261759</v>
      </c>
      <c r="C4" s="18">
        <f>'A5-104'!$O$4-'A5-104'!C5</f>
        <v>260.35998362962812</v>
      </c>
      <c r="D4" s="18">
        <f>'A5-104'!$O$4-'A5-104'!D5</f>
        <v>-38.984015028320982</v>
      </c>
      <c r="E4" s="18">
        <f>'A5-104'!$O$4-'A5-104'!E5</f>
        <v>64.156252512536867</v>
      </c>
      <c r="F4" s="18">
        <f>'A5-104'!$O$4-'A5-104'!F5</f>
        <v>-133.63459146174887</v>
      </c>
      <c r="G4" s="18">
        <f>'A5-104'!$O$4-'A5-104'!G5</f>
        <v>76.535846584268938</v>
      </c>
      <c r="H4" s="18">
        <f>'A5-104'!$O$4-'A5-104'!H5</f>
        <v>87.374508760814479</v>
      </c>
      <c r="I4" s="18">
        <f>'A5-104'!$O$4-'A5-104'!I5</f>
        <v>140.20132253149359</v>
      </c>
      <c r="J4" s="18">
        <f>'A5-104'!$O$4-'A5-104'!J5</f>
        <v>349.1446500934112</v>
      </c>
      <c r="K4" s="18">
        <f>'A5-104'!$O$4-'A5-104'!K5</f>
        <v>116.18625073992348</v>
      </c>
      <c r="L4" s="18">
        <f>'A5-104'!$O$4-'A5-104'!L5</f>
        <v>174.93742644770759</v>
      </c>
      <c r="M4" s="18">
        <f>'A5-104'!$O$4-'A5-104'!M5</f>
        <v>47.940382846305283</v>
      </c>
      <c r="N4" s="18">
        <f>'A5-104'!$O$4-'A5-104'!N5</f>
        <v>14.190466941726754</v>
      </c>
      <c r="O4" s="18">
        <f>'A5-104'!$O$4-'A5-104'!O5</f>
        <v>5.3089537978848966E-2</v>
      </c>
    </row>
    <row r="5" spans="1:15" ht="12.75" customHeight="1">
      <c r="A5" s="6">
        <v>1982</v>
      </c>
      <c r="B5" s="18">
        <f>'A5-104'!$O$4-'A5-104'!B6</f>
        <v>15.937940620134441</v>
      </c>
      <c r="C5" s="18">
        <f>'A5-104'!$O$4-'A5-104'!C6</f>
        <v>273.3212468479278</v>
      </c>
      <c r="D5" s="18">
        <f>'A5-104'!$O$4-'A5-104'!D6</f>
        <v>-11.25541749153399</v>
      </c>
      <c r="E5" s="18">
        <f>'A5-104'!$O$4-'A5-104'!E6</f>
        <v>52.552200077887392</v>
      </c>
      <c r="F5" s="18">
        <f>'A5-104'!$O$4-'A5-104'!F6</f>
        <v>-134.9188267758534</v>
      </c>
      <c r="G5" s="18">
        <f>'A5-104'!$O$4-'A5-104'!G6</f>
        <v>133.39119125120442</v>
      </c>
      <c r="H5" s="18">
        <f>'A5-104'!$O$4-'A5-104'!H6</f>
        <v>98.928889242224159</v>
      </c>
      <c r="I5" s="18">
        <f>'A5-104'!$O$4-'A5-104'!I6</f>
        <v>138.34927859159075</v>
      </c>
      <c r="J5" s="18">
        <f>'A5-104'!$O$4-'A5-104'!J6</f>
        <v>354.33437575692358</v>
      </c>
      <c r="K5" s="18">
        <f>'A5-104'!$O$4-'A5-104'!K6</f>
        <v>112.25378150646088</v>
      </c>
      <c r="L5" s="18">
        <f>'A5-104'!$O$4-'A5-104'!L6</f>
        <v>184.60442298631347</v>
      </c>
      <c r="M5" s="18">
        <f>'A5-104'!$O$4-'A5-104'!M6</f>
        <v>32.125077393892525</v>
      </c>
      <c r="N5" s="18">
        <f>'A5-104'!$O$4-'A5-104'!N6</f>
        <v>4.2765982181851996</v>
      </c>
      <c r="O5" s="18">
        <f>'A5-104'!$O$4-'A5-104'!O6</f>
        <v>-3.3090951438091452</v>
      </c>
    </row>
    <row r="6" spans="1:15" ht="12.75" customHeight="1">
      <c r="A6" s="6">
        <v>1983</v>
      </c>
      <c r="B6" s="18">
        <f>'A5-104'!$O$4-'A5-104'!B7</f>
        <v>27.821599370040303</v>
      </c>
      <c r="C6" s="18">
        <f>'A5-104'!$O$4-'A5-104'!C7</f>
        <v>276.91518164755939</v>
      </c>
      <c r="D6" s="18">
        <f>'A5-104'!$O$4-'A5-104'!D7</f>
        <v>-13.879332141275881</v>
      </c>
      <c r="E6" s="18">
        <f>'A5-104'!$O$4-'A5-104'!E7</f>
        <v>48.698650451350431</v>
      </c>
      <c r="F6" s="18">
        <f>'A5-104'!$O$4-'A5-104'!F7</f>
        <v>-124.64867066831766</v>
      </c>
      <c r="G6" s="18">
        <f>'A5-104'!$O$4-'A5-104'!G7</f>
        <v>152.19360625100921</v>
      </c>
      <c r="H6" s="18">
        <f>'A5-104'!$O$4-'A5-104'!H7</f>
        <v>115.93489977651029</v>
      </c>
      <c r="I6" s="18">
        <f>'A5-104'!$O$4-'A5-104'!I7</f>
        <v>138.41733973714236</v>
      </c>
      <c r="J6" s="18">
        <f>'A5-104'!$O$4-'A5-104'!J7</f>
        <v>357.07680343302229</v>
      </c>
      <c r="K6" s="18">
        <f>'A5-104'!$O$4-'A5-104'!K7</f>
        <v>112.03277461813695</v>
      </c>
      <c r="L6" s="18">
        <f>'A5-104'!$O$4-'A5-104'!L7</f>
        <v>200.0100437862634</v>
      </c>
      <c r="M6" s="18">
        <f>'A5-104'!$O$4-'A5-104'!M7</f>
        <v>21.002646259204084</v>
      </c>
      <c r="N6" s="18">
        <f>'A5-104'!$O$4-'A5-104'!N7</f>
        <v>16.710448490608314</v>
      </c>
      <c r="O6" s="18">
        <f>'A5-104'!$O$4-'A5-104'!O7</f>
        <v>-20.653106846105857</v>
      </c>
    </row>
    <row r="7" spans="1:15" ht="12.75" customHeight="1">
      <c r="A7" s="6">
        <v>1984</v>
      </c>
      <c r="B7" s="18">
        <f>'A5-104'!$O$4-'A5-104'!B8</f>
        <v>16.840450630271562</v>
      </c>
      <c r="C7" s="18">
        <f>'A5-104'!$O$4-'A5-104'!C8</f>
        <v>253.03493480793816</v>
      </c>
      <c r="D7" s="18">
        <f>'A5-104'!$O$4-'A5-104'!D8</f>
        <v>-29.950070544439996</v>
      </c>
      <c r="E7" s="18">
        <f>'A5-104'!$O$4-'A5-104'!E8</f>
        <v>34.65516047286701</v>
      </c>
      <c r="F7" s="18">
        <f>'A5-104'!$O$4-'A5-104'!F8</f>
        <v>-119.00050079141147</v>
      </c>
      <c r="G7" s="18">
        <f>'A5-104'!$O$4-'A5-104'!G8</f>
        <v>150.20182953692529</v>
      </c>
      <c r="H7" s="18">
        <f>'A5-104'!$O$4-'A5-104'!H8</f>
        <v>136.59657464167094</v>
      </c>
      <c r="I7" s="18">
        <f>'A5-104'!$O$4-'A5-104'!I8</f>
        <v>147.48386233008114</v>
      </c>
      <c r="J7" s="18">
        <f>'A5-104'!$O$4-'A5-104'!J8</f>
        <v>366.82990633452516</v>
      </c>
      <c r="K7" s="18">
        <f>'A5-104'!$O$4-'A5-104'!K8</f>
        <v>115.53570238498833</v>
      </c>
      <c r="L7" s="18">
        <f>'A5-104'!$O$4-'A5-104'!L8</f>
        <v>228.94984240703911</v>
      </c>
      <c r="M7" s="18">
        <f>'A5-104'!$O$4-'A5-104'!M8</f>
        <v>16.368607689993951</v>
      </c>
      <c r="N7" s="18">
        <f>'A5-104'!$O$4-'A5-104'!N8</f>
        <v>6.3845205474578961</v>
      </c>
      <c r="O7" s="18">
        <f>'A5-104'!$O$4-'A5-104'!O8</f>
        <v>-45.597971370547157</v>
      </c>
    </row>
    <row r="8" spans="1:15" ht="12.75" customHeight="1">
      <c r="A8" s="6">
        <v>1985</v>
      </c>
      <c r="B8" s="18">
        <f>'A5-104'!$O$4-'A5-104'!B9</f>
        <v>15.036258672588474</v>
      </c>
      <c r="C8" s="18">
        <f>'A5-104'!$O$4-'A5-104'!C9</f>
        <v>243.04872438893915</v>
      </c>
      <c r="D8" s="18">
        <f>'A5-104'!$O$4-'A5-104'!D9</f>
        <v>-48.413270555988674</v>
      </c>
      <c r="E8" s="18">
        <f>'A5-104'!$O$4-'A5-104'!E9</f>
        <v>33.728594029741998</v>
      </c>
      <c r="F8" s="18">
        <f>'A5-104'!$O$4-'A5-104'!F9</f>
        <v>-127.01935989149479</v>
      </c>
      <c r="G8" s="18">
        <f>'A5-104'!$O$4-'A5-104'!G9</f>
        <v>173.67972913975814</v>
      </c>
      <c r="H8" s="18">
        <f>'A5-104'!$O$4-'A5-104'!H9</f>
        <v>142.80525002355694</v>
      </c>
      <c r="I8" s="18">
        <f>'A5-104'!$O$4-'A5-104'!I9</f>
        <v>146.48189856651584</v>
      </c>
      <c r="J8" s="18">
        <f>'A5-104'!$O$4-'A5-104'!J9</f>
        <v>379.80122959981463</v>
      </c>
      <c r="K8" s="18">
        <f>'A5-104'!$O$4-'A5-104'!K9</f>
        <v>103.48174959368066</v>
      </c>
      <c r="L8" s="18">
        <f>'A5-104'!$O$4-'A5-104'!L9</f>
        <v>237.73454320967176</v>
      </c>
      <c r="M8" s="18">
        <f>'A5-104'!$O$4-'A5-104'!M9</f>
        <v>4.8106479995303744</v>
      </c>
      <c r="N8" s="18">
        <f>'A5-104'!$O$4-'A5-104'!N9</f>
        <v>-25.657073464752557</v>
      </c>
      <c r="O8" s="18">
        <f>'A5-104'!$O$4-'A5-104'!O9</f>
        <v>-54.352722825328556</v>
      </c>
    </row>
    <row r="9" spans="1:15" ht="12.75" customHeight="1">
      <c r="A9" s="6">
        <v>1986</v>
      </c>
      <c r="B9" s="18">
        <f>'A5-104'!$O$4-'A5-104'!B10</f>
        <v>-15.154271672644427</v>
      </c>
      <c r="C9" s="18">
        <f>'A5-104'!$O$4-'A5-104'!C10</f>
        <v>253.72745197373956</v>
      </c>
      <c r="D9" s="18">
        <f>'A5-104'!$O$4-'A5-104'!D10</f>
        <v>-63.49956738190258</v>
      </c>
      <c r="E9" s="18">
        <f>'A5-104'!$O$4-'A5-104'!E10</f>
        <v>9.0553217380415845</v>
      </c>
      <c r="F9" s="18">
        <f>'A5-104'!$O$4-'A5-104'!F10</f>
        <v>-111.76235677286559</v>
      </c>
      <c r="G9" s="18">
        <f>'A5-104'!$O$4-'A5-104'!G10</f>
        <v>171.21746533590613</v>
      </c>
      <c r="H9" s="18">
        <f>'A5-104'!$O$4-'A5-104'!H10</f>
        <v>149.40874127643042</v>
      </c>
      <c r="I9" s="18">
        <f>'A5-104'!$O$4-'A5-104'!I10</f>
        <v>131.57473612490253</v>
      </c>
      <c r="J9" s="18">
        <f>'A5-104'!$O$4-'A5-104'!J10</f>
        <v>387.86190559354441</v>
      </c>
      <c r="K9" s="18">
        <f>'A5-104'!$O$4-'A5-104'!K10</f>
        <v>82.370624063156811</v>
      </c>
      <c r="L9" s="18">
        <f>'A5-104'!$O$4-'A5-104'!L10</f>
        <v>239.92528993176313</v>
      </c>
      <c r="M9" s="18">
        <f>'A5-104'!$O$4-'A5-104'!M10</f>
        <v>2.2344165604515638</v>
      </c>
      <c r="N9" s="18">
        <f>'A5-104'!$O$4-'A5-104'!N10</f>
        <v>-37.373366688934084</v>
      </c>
      <c r="O9" s="18">
        <f>'A5-104'!$O$4-'A5-104'!O10</f>
        <v>-61.450389271679114</v>
      </c>
    </row>
    <row r="10" spans="1:15" ht="12.75" customHeight="1">
      <c r="A10" s="6">
        <v>1987</v>
      </c>
      <c r="B10" s="18">
        <f>'A5-104'!$O$4-'A5-104'!B11</f>
        <v>-17.407190575207778</v>
      </c>
      <c r="C10" s="18">
        <f>'A5-104'!$O$4-'A5-104'!C11</f>
        <v>275.34430494240996</v>
      </c>
      <c r="D10" s="18">
        <f>'A5-104'!$O$4-'A5-104'!D11</f>
        <v>-80.309233547688336</v>
      </c>
      <c r="E10" s="18">
        <f>'A5-104'!$O$4-'A5-104'!E11</f>
        <v>43.863994642935268</v>
      </c>
      <c r="F10" s="18">
        <f>'A5-104'!$O$4-'A5-104'!F11</f>
        <v>-106.81955938499141</v>
      </c>
      <c r="G10" s="18">
        <f>'A5-104'!$O$4-'A5-104'!G11</f>
        <v>169.79209308047689</v>
      </c>
      <c r="H10" s="18">
        <f>'A5-104'!$O$4-'A5-104'!H11</f>
        <v>162.07198990216352</v>
      </c>
      <c r="I10" s="18">
        <f>'A5-104'!$O$4-'A5-104'!I11</f>
        <v>112.98816845072156</v>
      </c>
      <c r="J10" s="18">
        <f>'A5-104'!$O$4-'A5-104'!J11</f>
        <v>314.49081372958835</v>
      </c>
      <c r="K10" s="18">
        <f>'A5-104'!$O$4-'A5-104'!K11</f>
        <v>81.838279312247323</v>
      </c>
      <c r="L10" s="18">
        <f>'A5-104'!$O$4-'A5-104'!L11</f>
        <v>212.92260099204418</v>
      </c>
      <c r="M10" s="18">
        <f>'A5-104'!$O$4-'A5-104'!M11</f>
        <v>-8.9171099570262413</v>
      </c>
      <c r="N10" s="18">
        <f>'A5-104'!$O$4-'A5-104'!N11</f>
        <v>-36.403985034505013</v>
      </c>
      <c r="O10" s="18">
        <f>'A5-104'!$O$4-'A5-104'!O11</f>
        <v>-76.995343015061508</v>
      </c>
    </row>
    <row r="11" spans="1:15" ht="12.75" customHeight="1">
      <c r="A11" s="6">
        <v>1988</v>
      </c>
      <c r="B11" s="18">
        <f>'A5-104'!$O$4-'A5-104'!B12</f>
        <v>-31.768440002282432</v>
      </c>
      <c r="C11" s="18">
        <f>'A5-104'!$O$4-'A5-104'!C12</f>
        <v>294.46773449694456</v>
      </c>
      <c r="D11" s="18">
        <f>'A5-104'!$O$4-'A5-104'!D12</f>
        <v>-90.849913383628973</v>
      </c>
      <c r="E11" s="18">
        <f>'A5-104'!$O$4-'A5-104'!E12</f>
        <v>35.778956797666297</v>
      </c>
      <c r="F11" s="18">
        <f>'A5-104'!$O$4-'A5-104'!F12</f>
        <v>-108.01561437602572</v>
      </c>
      <c r="G11" s="18">
        <f>'A5-104'!$O$4-'A5-104'!G12</f>
        <v>171.29994239957159</v>
      </c>
      <c r="H11" s="18">
        <f>'A5-104'!$O$4-'A5-104'!H12</f>
        <v>159.7007359456843</v>
      </c>
      <c r="I11" s="18">
        <f>'A5-104'!$O$4-'A5-104'!I12</f>
        <v>99.026042498164315</v>
      </c>
      <c r="J11" s="18">
        <f>'A5-104'!$O$4-'A5-104'!J12</f>
        <v>301.51232402486869</v>
      </c>
      <c r="K11" s="18">
        <f>'A5-104'!$O$4-'A5-104'!K12</f>
        <v>81.126592832910774</v>
      </c>
      <c r="L11" s="18">
        <f>'A5-104'!$O$4-'A5-104'!L12</f>
        <v>195.80826253558212</v>
      </c>
      <c r="M11" s="18">
        <f>'A5-104'!$O$4-'A5-104'!M12</f>
        <v>-31.390044466187192</v>
      </c>
      <c r="N11" s="18">
        <f>'A5-104'!$O$4-'A5-104'!N12</f>
        <v>-81.464740748691611</v>
      </c>
      <c r="O11" s="18">
        <f>'A5-104'!$O$4-'A5-104'!O12</f>
        <v>-89.271855593775172</v>
      </c>
    </row>
    <row r="12" spans="1:15" ht="12.75" customHeight="1">
      <c r="A12" s="6">
        <v>1989</v>
      </c>
      <c r="B12" s="18">
        <f>'A5-104'!$O$4-'A5-104'!B13</f>
        <v>-51.870286962631781</v>
      </c>
      <c r="C12" s="18">
        <f>'A5-104'!$O$4-'A5-104'!C13</f>
        <v>291.53769332620118</v>
      </c>
      <c r="D12" s="18">
        <f>'A5-104'!$O$4-'A5-104'!D13</f>
        <v>-90.412073304829391</v>
      </c>
      <c r="E12" s="18">
        <f>'A5-104'!$O$4-'A5-104'!E13</f>
        <v>53.492840716751971</v>
      </c>
      <c r="F12" s="18">
        <f>'A5-104'!$O$4-'A5-104'!F13</f>
        <v>-139.58902739936639</v>
      </c>
      <c r="G12" s="18">
        <f>'A5-104'!$O$4-'A5-104'!G13</f>
        <v>182.40251582087762</v>
      </c>
      <c r="H12" s="18">
        <f>'A5-104'!$O$4-'A5-104'!H13</f>
        <v>175.33122667261318</v>
      </c>
      <c r="I12" s="18">
        <f>'A5-104'!$O$4-'A5-104'!I13</f>
        <v>118.64195031887061</v>
      </c>
      <c r="J12" s="18">
        <f>'A5-104'!$O$4-'A5-104'!J13</f>
        <v>299.76939578426413</v>
      </c>
      <c r="K12" s="18">
        <f>'A5-104'!$O$4-'A5-104'!K13</f>
        <v>101.4817342674271</v>
      </c>
      <c r="L12" s="18">
        <f>'A5-104'!$O$4-'A5-104'!L13</f>
        <v>199.54979003521589</v>
      </c>
      <c r="M12" s="18">
        <f>'A5-104'!$O$4-'A5-104'!M13</f>
        <v>-38.706596327070201</v>
      </c>
      <c r="N12" s="18">
        <f>'A5-104'!$O$4-'A5-104'!N13</f>
        <v>-90.600605008578441</v>
      </c>
      <c r="O12" s="18">
        <f>'A5-104'!$O$4-'A5-104'!O13</f>
        <v>-112.97167670647013</v>
      </c>
    </row>
    <row r="13" spans="1:15" ht="12.75" customHeight="1">
      <c r="A13" s="6">
        <v>1990</v>
      </c>
      <c r="B13" s="18">
        <f>'A5-104'!$O$4-'A5-104'!B14</f>
        <v>-46.996495263884299</v>
      </c>
      <c r="C13" s="18">
        <f>'A5-104'!$O$4-'A5-104'!C14</f>
        <v>283.90715754933024</v>
      </c>
      <c r="D13" s="18">
        <f>'A5-104'!$O$4-'A5-104'!D14</f>
        <v>-86.759923533675419</v>
      </c>
      <c r="E13" s="18">
        <f>'A5-104'!$O$4-'A5-104'!E14</f>
        <v>59.530990785279755</v>
      </c>
      <c r="F13" s="18">
        <f>'A5-104'!$O$4-'A5-104'!F14</f>
        <v>-108.82286523753146</v>
      </c>
      <c r="G13" s="18">
        <f>'A5-104'!$O$4-'A5-104'!G14</f>
        <v>184.95303785926876</v>
      </c>
      <c r="H13" s="18">
        <f>'A5-104'!$O$4-'A5-104'!H14</f>
        <v>195.47952686154008</v>
      </c>
      <c r="I13" s="18">
        <f>'A5-104'!$O$4-'A5-104'!I14</f>
        <v>113.80085622654769</v>
      </c>
      <c r="J13" s="18">
        <f>'A5-104'!$O$4-'A5-104'!J14</f>
        <v>286.32502210111375</v>
      </c>
      <c r="K13" s="18">
        <f>'A5-104'!$O$4-'A5-104'!K14</f>
        <v>117.4898603045292</v>
      </c>
      <c r="L13" s="18">
        <f>'A5-104'!$O$4-'A5-104'!L14</f>
        <v>193.33242816788425</v>
      </c>
      <c r="M13" s="18">
        <f>'A5-104'!$O$4-'A5-104'!M14</f>
        <v>-42.546457467811251</v>
      </c>
      <c r="N13" s="18">
        <f>'A5-104'!$O$4-'A5-104'!N14</f>
        <v>-84.502302477475496</v>
      </c>
      <c r="O13" s="18">
        <f>'A5-104'!$O$4-'A5-104'!O14</f>
        <v>-110.75906661026465</v>
      </c>
    </row>
    <row r="14" spans="1:15" ht="12.75" customHeight="1">
      <c r="A14" s="6">
        <v>1991</v>
      </c>
      <c r="B14" s="18">
        <f>'A5-104'!$O$4-'A5-104'!B15</f>
        <v>-34.505822426453278</v>
      </c>
      <c r="C14" s="18">
        <f>'A5-104'!$O$4-'A5-104'!C15</f>
        <v>283.68035966526588</v>
      </c>
      <c r="D14" s="18">
        <f>'A5-104'!$O$4-'A5-104'!D15</f>
        <v>-64.909965587603892</v>
      </c>
      <c r="E14" s="18">
        <f>'A5-104'!$O$4-'A5-104'!E15</f>
        <v>66.300717405571277</v>
      </c>
      <c r="F14" s="18">
        <f>'A5-104'!$O$4-'A5-104'!F15</f>
        <v>-67.106154832676111</v>
      </c>
      <c r="G14" s="18">
        <f>'A5-104'!$O$4-'A5-104'!G15</f>
        <v>184.09585592978351</v>
      </c>
      <c r="H14" s="18">
        <f>'A5-104'!$O$4-'A5-104'!H15</f>
        <v>149.78759386296792</v>
      </c>
      <c r="I14" s="18">
        <f>'A5-104'!$O$4-'A5-104'!I15</f>
        <v>119.68556387293393</v>
      </c>
      <c r="J14" s="18">
        <f>'A5-104'!$O$4-'A5-104'!J15</f>
        <v>279.13666202835486</v>
      </c>
      <c r="K14" s="18">
        <f>'A5-104'!$O$4-'A5-104'!K15</f>
        <v>129.04293268827701</v>
      </c>
      <c r="L14" s="18">
        <f>'A5-104'!$O$4-'A5-104'!L15</f>
        <v>187.39767083874904</v>
      </c>
      <c r="M14" s="18">
        <f>'A5-104'!$O$4-'A5-104'!M15</f>
        <v>-20.050600761059741</v>
      </c>
      <c r="N14" s="18">
        <f>'A5-104'!$O$4-'A5-104'!N15</f>
        <v>-70.345835180532958</v>
      </c>
      <c r="O14" s="18">
        <f>'A5-104'!$O$4-'A5-104'!O15</f>
        <v>-93.182576273367204</v>
      </c>
    </row>
    <row r="15" spans="1:15" ht="12.75" customHeight="1">
      <c r="A15" s="6">
        <v>1992</v>
      </c>
      <c r="B15" s="18">
        <f>'A5-104'!$O$4-'A5-104'!B16</f>
        <v>-31.102788913384074</v>
      </c>
      <c r="C15" s="18">
        <f>'A5-104'!$O$4-'A5-104'!C16</f>
        <v>289.00072403522302</v>
      </c>
      <c r="D15" s="18">
        <f>'A5-104'!$O$4-'A5-104'!D16</f>
        <v>-50.559976653823696</v>
      </c>
      <c r="E15" s="18">
        <f>'A5-104'!$O$4-'A5-104'!E16</f>
        <v>56.250478789823774</v>
      </c>
      <c r="F15" s="18">
        <f>'A5-104'!$O$4-'A5-104'!F16</f>
        <v>-46.090155639166824</v>
      </c>
      <c r="G15" s="18">
        <f>'A5-104'!$O$4-'A5-104'!G16</f>
        <v>177.48890712698585</v>
      </c>
      <c r="H15" s="18">
        <f>'A5-104'!$O$4-'A5-104'!H16</f>
        <v>144.31715188004</v>
      </c>
      <c r="I15" s="18">
        <f>'A5-104'!$O$4-'A5-104'!I16</f>
        <v>122.51058284103783</v>
      </c>
      <c r="J15" s="18">
        <f>'A5-104'!$O$4-'A5-104'!J16</f>
        <v>284.51474746107738</v>
      </c>
      <c r="K15" s="18">
        <f>'A5-104'!$O$4-'A5-104'!K16</f>
        <v>120.86229928141552</v>
      </c>
      <c r="L15" s="18">
        <f>'A5-104'!$O$4-'A5-104'!L16</f>
        <v>199.27100219102545</v>
      </c>
      <c r="M15" s="18">
        <f>'A5-104'!$O$4-'A5-104'!M16</f>
        <v>-7.6245369245034453</v>
      </c>
      <c r="N15" s="18">
        <f>'A5-104'!$O$4-'A5-104'!N16</f>
        <v>-32.100926790612675</v>
      </c>
      <c r="O15" s="18">
        <f>'A5-104'!$O$4-'A5-104'!O16</f>
        <v>-96.773589403089545</v>
      </c>
    </row>
    <row r="16" spans="1:15" ht="12.75" customHeight="1">
      <c r="A16" s="6">
        <v>1993</v>
      </c>
      <c r="B16" s="18">
        <f>'A5-104'!$O$4-'A5-104'!B17</f>
        <v>-37.335976046064616</v>
      </c>
      <c r="C16" s="18">
        <f>'A5-104'!$O$4-'A5-104'!C17</f>
        <v>309.93329767541479</v>
      </c>
      <c r="D16" s="18">
        <f>'A5-104'!$O$4-'A5-104'!D17</f>
        <v>-45.352916742623393</v>
      </c>
      <c r="E16" s="18">
        <f>'A5-104'!$O$4-'A5-104'!E17</f>
        <v>68.251972763169533</v>
      </c>
      <c r="F16" s="18">
        <f>'A5-104'!$O$4-'A5-104'!F17</f>
        <v>-33.022289716446039</v>
      </c>
      <c r="G16" s="18">
        <f>'A5-104'!$O$4-'A5-104'!G17</f>
        <v>181.95964680807924</v>
      </c>
      <c r="H16" s="18">
        <f>'A5-104'!$O$4-'A5-104'!H17</f>
        <v>162.81406077443808</v>
      </c>
      <c r="I16" s="18">
        <f>'A5-104'!$O$4-'A5-104'!I17</f>
        <v>178.89141066490265</v>
      </c>
      <c r="J16" s="18">
        <f>'A5-104'!$O$4-'A5-104'!J17</f>
        <v>282.55691097519082</v>
      </c>
      <c r="K16" s="18">
        <f>'A5-104'!$O$4-'A5-104'!K17</f>
        <v>129.74156362395615</v>
      </c>
      <c r="L16" s="18">
        <f>'A5-104'!$O$4-'A5-104'!L17</f>
        <v>204.49282133056317</v>
      </c>
      <c r="M16" s="18">
        <f>'A5-104'!$O$4-'A5-104'!M17</f>
        <v>-3.7319248456790319</v>
      </c>
      <c r="N16" s="18">
        <f>'A5-104'!$O$4-'A5-104'!N17</f>
        <v>-21.052354866090127</v>
      </c>
      <c r="O16" s="18">
        <f>'A5-104'!$O$4-'A5-104'!O17</f>
        <v>-99.927165162759138</v>
      </c>
    </row>
    <row r="17" spans="1:15" ht="12.75" customHeight="1">
      <c r="A17" s="6">
        <v>1994</v>
      </c>
      <c r="B17" s="18">
        <f>'A5-104'!$O$4-'A5-104'!B18</f>
        <v>-56.456411994107839</v>
      </c>
      <c r="C17" s="18">
        <f>'A5-104'!$O$4-'A5-104'!C18</f>
        <v>293.79186488403411</v>
      </c>
      <c r="D17" s="18">
        <f>'A5-104'!$O$4-'A5-104'!D18</f>
        <v>-48.912465027978897</v>
      </c>
      <c r="E17" s="18">
        <f>'A5-104'!$O$4-'A5-104'!E18</f>
        <v>136.67458511336667</v>
      </c>
      <c r="F17" s="18">
        <f>'A5-104'!$O$4-'A5-104'!F18</f>
        <v>-36.806265542017854</v>
      </c>
      <c r="G17" s="18">
        <f>'A5-104'!$O$4-'A5-104'!G18</f>
        <v>184.09526896028274</v>
      </c>
      <c r="H17" s="18">
        <f>'A5-104'!$O$4-'A5-104'!H18</f>
        <v>170.01306670965619</v>
      </c>
      <c r="I17" s="18">
        <f>'A5-104'!$O$4-'A5-104'!I18</f>
        <v>185.33938530222144</v>
      </c>
      <c r="J17" s="18">
        <f>'A5-104'!$O$4-'A5-104'!J18</f>
        <v>268.40032730472365</v>
      </c>
      <c r="K17" s="18">
        <f>'A5-104'!$O$4-'A5-104'!K18</f>
        <v>124.88666947657316</v>
      </c>
      <c r="L17" s="18">
        <f>'A5-104'!$O$4-'A5-104'!L18</f>
        <v>201.54223291386052</v>
      </c>
      <c r="M17" s="18">
        <f>'A5-104'!$O$4-'A5-104'!M18</f>
        <v>-18.334125513991012</v>
      </c>
      <c r="N17" s="18">
        <f>'A5-104'!$O$4-'A5-104'!N18</f>
        <v>-23.740776850297834</v>
      </c>
      <c r="O17" s="18">
        <f>'A5-104'!$O$4-'A5-104'!O18</f>
        <v>-105.06185173117979</v>
      </c>
    </row>
    <row r="18" spans="1:15" ht="12.75" customHeight="1">
      <c r="A18" s="6">
        <v>1995</v>
      </c>
      <c r="B18" s="18">
        <f>'A5-104'!$O$4-'A5-104'!B19</f>
        <v>-66.783679367228387</v>
      </c>
      <c r="C18" s="18">
        <f>'A5-104'!$O$4-'A5-104'!C19</f>
        <v>270.28258679470855</v>
      </c>
      <c r="D18" s="18">
        <f>'A5-104'!$O$4-'A5-104'!D19</f>
        <v>-43.604427914531925</v>
      </c>
      <c r="E18" s="18">
        <f>'A5-104'!$O$4-'A5-104'!E19</f>
        <v>120.45481680893135</v>
      </c>
      <c r="F18" s="18">
        <f>'A5-104'!$O$4-'A5-104'!F19</f>
        <v>-45.156862734901324</v>
      </c>
      <c r="G18" s="18">
        <f>'A5-104'!$O$4-'A5-104'!G19</f>
        <v>195.77785170739298</v>
      </c>
      <c r="H18" s="18">
        <f>'A5-104'!$O$4-'A5-104'!H19</f>
        <v>177.95450656539242</v>
      </c>
      <c r="I18" s="18">
        <f>'A5-104'!$O$4-'A5-104'!I19</f>
        <v>181.59350540513492</v>
      </c>
      <c r="J18" s="18">
        <f>'A5-104'!$O$4-'A5-104'!J19</f>
        <v>223.94131073238918</v>
      </c>
      <c r="K18" s="18">
        <f>'A5-104'!$O$4-'A5-104'!K19</f>
        <v>121.67751067468907</v>
      </c>
      <c r="L18" s="18">
        <f>'A5-104'!$O$4-'A5-104'!L19</f>
        <v>201.05708117257473</v>
      </c>
      <c r="M18" s="18">
        <f>'A5-104'!$O$4-'A5-104'!M19</f>
        <v>-27.314892631357452</v>
      </c>
      <c r="N18" s="18">
        <f>'A5-104'!$O$4-'A5-104'!N19</f>
        <v>-17.479682808995449</v>
      </c>
      <c r="O18" s="18">
        <f>'A5-104'!$O$4-'A5-104'!O19</f>
        <v>-105.99821492958313</v>
      </c>
    </row>
    <row r="19" spans="1:15" ht="12.75" customHeight="1">
      <c r="A19" s="6">
        <v>1996</v>
      </c>
      <c r="B19" s="18">
        <f>'A5-104'!$O$4-'A5-104'!B20</f>
        <v>-59.96937132454218</v>
      </c>
      <c r="C19" s="18">
        <f>'A5-104'!$O$4-'A5-104'!C20</f>
        <v>285.38253603599264</v>
      </c>
      <c r="D19" s="18">
        <f>'A5-104'!$O$4-'A5-104'!D20</f>
        <v>-53.983079286082102</v>
      </c>
      <c r="E19" s="18">
        <f>'A5-104'!$O$4-'A5-104'!E20</f>
        <v>124.11458862804147</v>
      </c>
      <c r="F19" s="18">
        <f>'A5-104'!$O$4-'A5-104'!F20</f>
        <v>-49.557947015070113</v>
      </c>
      <c r="G19" s="18">
        <f>'A5-104'!$O$4-'A5-104'!G20</f>
        <v>184.99717707010609</v>
      </c>
      <c r="H19" s="18">
        <f>'A5-104'!$O$4-'A5-104'!H20</f>
        <v>187.52196408197688</v>
      </c>
      <c r="I19" s="18">
        <f>'A5-104'!$O$4-'A5-104'!I20</f>
        <v>167.32502292098184</v>
      </c>
      <c r="J19" s="18">
        <f>'A5-104'!$O$4-'A5-104'!J20</f>
        <v>206.6353067368957</v>
      </c>
      <c r="K19" s="18">
        <f>'A5-104'!$O$4-'A5-104'!K20</f>
        <v>98.765339994115266</v>
      </c>
      <c r="L19" s="18">
        <f>'A5-104'!$O$4-'A5-104'!L20</f>
        <v>193.88024669399715</v>
      </c>
      <c r="M19" s="18">
        <f>'A5-104'!$O$4-'A5-104'!M20</f>
        <v>-38.574991463926608</v>
      </c>
      <c r="N19" s="18">
        <f>'A5-104'!$O$4-'A5-104'!N20</f>
        <v>-19.278633067985311</v>
      </c>
      <c r="O19" s="18">
        <f>'A5-104'!$O$4-'A5-104'!O20</f>
        <v>-98.641048314815862</v>
      </c>
    </row>
    <row r="20" spans="1:15" ht="12.75" customHeight="1">
      <c r="A20" s="6">
        <v>1997</v>
      </c>
      <c r="B20" s="18">
        <f>'A5-104'!$O$4-'A5-104'!B21</f>
        <v>-53.713269607144866</v>
      </c>
      <c r="C20" s="18">
        <f>'A5-104'!$O$4-'A5-104'!C21</f>
        <v>270.1756762419775</v>
      </c>
      <c r="D20" s="18">
        <f>'A5-104'!$O$4-'A5-104'!D21</f>
        <v>-55.107501255543866</v>
      </c>
      <c r="E20" s="18">
        <f>'A5-104'!$O$4-'A5-104'!E21</f>
        <v>109.9151069022746</v>
      </c>
      <c r="F20" s="18">
        <f>'A5-104'!$O$4-'A5-104'!F21</f>
        <v>-29.678084326077851</v>
      </c>
      <c r="G20" s="18">
        <f>'A5-104'!$O$4-'A5-104'!G21</f>
        <v>192.94924706925735</v>
      </c>
      <c r="H20" s="18">
        <f>'A5-104'!$O$4-'A5-104'!H21</f>
        <v>191.05876667457528</v>
      </c>
      <c r="I20" s="18">
        <f>'A5-104'!$O$4-'A5-104'!I21</f>
        <v>163.65231951503461</v>
      </c>
      <c r="J20" s="18">
        <f>'A5-104'!$O$4-'A5-104'!J21</f>
        <v>198.46592306512071</v>
      </c>
      <c r="K20" s="18">
        <f>'A5-104'!$O$4-'A5-104'!K21</f>
        <v>87.14769293748509</v>
      </c>
      <c r="L20" s="18">
        <f>'A5-104'!$O$4-'A5-104'!L21</f>
        <v>184.76471319308598</v>
      </c>
      <c r="M20" s="18">
        <f>'A5-104'!$O$4-'A5-104'!M21</f>
        <v>-28.504170450405127</v>
      </c>
      <c r="N20" s="18">
        <f>'A5-104'!$O$4-'A5-104'!N21</f>
        <v>-20.296690185031594</v>
      </c>
      <c r="O20" s="18">
        <f>'A5-104'!$O$4-'A5-104'!O21</f>
        <v>-110.53879708738009</v>
      </c>
    </row>
    <row r="21" spans="1:15" ht="12.75" customHeight="1">
      <c r="A21" s="6">
        <v>1998</v>
      </c>
      <c r="B21" s="18">
        <f>'A5-104'!$O$4-'A5-104'!B22</f>
        <v>-41.732427820902103</v>
      </c>
      <c r="C21" s="18">
        <f>'A5-104'!$O$4-'A5-104'!C22</f>
        <v>253.86438742785197</v>
      </c>
      <c r="D21" s="18">
        <f>'A5-104'!$O$4-'A5-104'!D22</f>
        <v>-59.825433795865365</v>
      </c>
      <c r="E21" s="18">
        <f>'A5-104'!$O$4-'A5-104'!E22</f>
        <v>103.71441232173311</v>
      </c>
      <c r="F21" s="18">
        <f>'A5-104'!$O$4-'A5-104'!F22</f>
        <v>-29.370200475865659</v>
      </c>
      <c r="G21" s="18">
        <f>'A5-104'!$O$4-'A5-104'!G22</f>
        <v>195.66367721492929</v>
      </c>
      <c r="H21" s="18">
        <f>'A5-104'!$O$4-'A5-104'!H22</f>
        <v>187.57154633822392</v>
      </c>
      <c r="I21" s="18">
        <f>'A5-104'!$O$4-'A5-104'!I22</f>
        <v>138.40387534812771</v>
      </c>
      <c r="J21" s="18">
        <f>'A5-104'!$O$4-'A5-104'!J22</f>
        <v>188.94900819854183</v>
      </c>
      <c r="K21" s="18">
        <f>'A5-104'!$O$4-'A5-104'!K22</f>
        <v>77.155891226613221</v>
      </c>
      <c r="L21" s="18">
        <f>'A5-104'!$O$4-'A5-104'!L22</f>
        <v>173.35162822496454</v>
      </c>
      <c r="M21" s="18">
        <f>'A5-104'!$O$4-'A5-104'!M22</f>
        <v>-17.891871241864919</v>
      </c>
      <c r="N21" s="18">
        <f>'A5-104'!$O$4-'A5-104'!N22</f>
        <v>-10.171770212384899</v>
      </c>
      <c r="O21" s="18">
        <f>'A5-104'!$O$4-'A5-104'!O22</f>
        <v>-105.45060186219189</v>
      </c>
    </row>
    <row r="22" spans="1:15" ht="12.75" customHeight="1">
      <c r="A22" s="6">
        <v>1999</v>
      </c>
      <c r="B22" s="18">
        <f>'A5-104'!$O$4-'A5-104'!B23</f>
        <v>-46.171257917473667</v>
      </c>
      <c r="C22" s="18">
        <f>'A5-104'!$O$4-'A5-104'!C23</f>
        <v>233.09098947667906</v>
      </c>
      <c r="D22" s="18">
        <f>'A5-104'!$O$4-'A5-104'!D23</f>
        <v>-68.54381822270193</v>
      </c>
      <c r="E22" s="18">
        <f>'A5-104'!$O$4-'A5-104'!E23</f>
        <v>73.331637112700264</v>
      </c>
      <c r="F22" s="18">
        <f>'A5-104'!$O$4-'A5-104'!F23</f>
        <v>-50.121333453949319</v>
      </c>
      <c r="G22" s="18">
        <f>'A5-104'!$O$4-'A5-104'!G23</f>
        <v>193.20841236349202</v>
      </c>
      <c r="H22" s="18">
        <f>'A5-104'!$O$4-'A5-104'!H23</f>
        <v>209.72093356431492</v>
      </c>
      <c r="I22" s="18">
        <f>'A5-104'!$O$4-'A5-104'!I23</f>
        <v>128.42441405727641</v>
      </c>
      <c r="J22" s="18">
        <f>'A5-104'!$O$4-'A5-104'!J23</f>
        <v>177.5252913153397</v>
      </c>
      <c r="K22" s="18">
        <f>'A5-104'!$O$4-'A5-104'!K23</f>
        <v>83.630809586747546</v>
      </c>
      <c r="L22" s="18">
        <f>'A5-104'!$O$4-'A5-104'!L23</f>
        <v>159.31295502382568</v>
      </c>
      <c r="M22" s="18">
        <f>'A5-104'!$O$4-'A5-104'!M23</f>
        <v>-30.448983422347283</v>
      </c>
      <c r="N22" s="18">
        <f>'A5-104'!$O$4-'A5-104'!N23</f>
        <v>-7.9659077284063642</v>
      </c>
      <c r="O22" s="18">
        <f>'A5-104'!$O$4-'A5-104'!O23</f>
        <v>-102.89258258867312</v>
      </c>
    </row>
    <row r="23" spans="1:15" ht="12.75" customHeight="1">
      <c r="A23" s="6">
        <v>2000</v>
      </c>
      <c r="B23" s="18">
        <f>'A5-104'!$O$4-'A5-104'!B24</f>
        <v>-54.552959325592838</v>
      </c>
      <c r="C23" s="18">
        <f>'A5-104'!$O$4-'A5-104'!C24</f>
        <v>216.41682118479321</v>
      </c>
      <c r="D23" s="18">
        <f>'A5-104'!$O$4-'A5-104'!D24</f>
        <v>-73.174168960388897</v>
      </c>
      <c r="E23" s="18">
        <f>'A5-104'!$O$4-'A5-104'!E24</f>
        <v>71.843774817759822</v>
      </c>
      <c r="F23" s="18">
        <f>'A5-104'!$O$4-'A5-104'!F24</f>
        <v>-50.717456153253579</v>
      </c>
      <c r="G23" s="18">
        <f>'A5-104'!$O$4-'A5-104'!G24</f>
        <v>228.76677529398944</v>
      </c>
      <c r="H23" s="18">
        <f>'A5-104'!$O$4-'A5-104'!H24</f>
        <v>227.8128849084585</v>
      </c>
      <c r="I23" s="18">
        <f>'A5-104'!$O$4-'A5-104'!I24</f>
        <v>126.72290591547221</v>
      </c>
      <c r="J23" s="18">
        <f>'A5-104'!$O$4-'A5-104'!J24</f>
        <v>174.10690687715487</v>
      </c>
      <c r="K23" s="18">
        <f>'A5-104'!$O$4-'A5-104'!K24</f>
        <v>96.668626183157357</v>
      </c>
      <c r="L23" s="18">
        <f>'A5-104'!$O$4-'A5-104'!L24</f>
        <v>130.9618871436312</v>
      </c>
      <c r="M23" s="18">
        <f>'A5-104'!$O$4-'A5-104'!M24</f>
        <v>-19.483424979897563</v>
      </c>
      <c r="N23" s="18">
        <f>'A5-104'!$O$4-'A5-104'!N24</f>
        <v>1.3632416558561999</v>
      </c>
      <c r="O23" s="18">
        <f>'A5-104'!$O$4-'A5-104'!O24</f>
        <v>-105.16757843593973</v>
      </c>
    </row>
    <row r="24" spans="1:15" ht="12.75" customHeight="1">
      <c r="A24" s="6">
        <v>2001</v>
      </c>
      <c r="B24" s="18">
        <f>'A5-104'!$O$4-'A5-104'!B25</f>
        <v>-27.656019957728631</v>
      </c>
      <c r="C24" s="18">
        <f>'A5-104'!$O$4-'A5-104'!C25</f>
        <v>236.47683041842038</v>
      </c>
      <c r="D24" s="18">
        <f>'A5-104'!$O$4-'A5-104'!D25</f>
        <v>-69.660154327547616</v>
      </c>
      <c r="E24" s="18">
        <f>'A5-104'!$O$4-'A5-104'!E25</f>
        <v>68.235762189814523</v>
      </c>
      <c r="F24" s="18">
        <f>'A5-104'!$O$4-'A5-104'!F25</f>
        <v>-41.456538059576587</v>
      </c>
      <c r="G24" s="18">
        <f>'A5-104'!$O$4-'A5-104'!G25</f>
        <v>235.13102458197261</v>
      </c>
      <c r="H24" s="18">
        <f>'A5-104'!$O$4-'A5-104'!H25</f>
        <v>229.44314721134219</v>
      </c>
      <c r="I24" s="18">
        <f>'A5-104'!$O$4-'A5-104'!I25</f>
        <v>123.29874030187034</v>
      </c>
      <c r="J24" s="18">
        <f>'A5-104'!$O$4-'A5-104'!J25</f>
        <v>179.83297393026874</v>
      </c>
      <c r="K24" s="18">
        <f>'A5-104'!$O$4-'A5-104'!K25</f>
        <v>124.40788705838031</v>
      </c>
      <c r="L24" s="18">
        <f>'A5-104'!$O$4-'A5-104'!L25</f>
        <v>133.75184786351679</v>
      </c>
      <c r="M24" s="18">
        <f>'A5-104'!$O$4-'A5-104'!M25</f>
        <v>-7.6087104098392047</v>
      </c>
      <c r="N24" s="18">
        <f>'A5-104'!$O$4-'A5-104'!N25</f>
        <v>2.9786892085421641</v>
      </c>
      <c r="O24" s="18">
        <f>'A5-104'!$O$4-'A5-104'!O25</f>
        <v>-82.098925771188306</v>
      </c>
    </row>
    <row r="25" spans="1:15" ht="12.75" customHeight="1">
      <c r="A25" s="6">
        <v>2002</v>
      </c>
      <c r="B25" s="18">
        <f>'A5-104'!$O$4-'A5-104'!B26</f>
        <v>-25.743008990579256</v>
      </c>
      <c r="C25" s="18">
        <f>'A5-104'!$O$4-'A5-104'!C26</f>
        <v>231.42638837486186</v>
      </c>
      <c r="D25" s="18">
        <f>'A5-104'!$O$4-'A5-104'!D26</f>
        <v>-75.047493099018538</v>
      </c>
      <c r="E25" s="18">
        <f>'A5-104'!$O$4-'A5-104'!E26</f>
        <v>81.32167728825948</v>
      </c>
      <c r="F25" s="18">
        <f>'A5-104'!$O$4-'A5-104'!F26</f>
        <v>-32.468221438710316</v>
      </c>
      <c r="G25" s="18">
        <f>'A5-104'!$O$4-'A5-104'!G26</f>
        <v>258.60396538810983</v>
      </c>
      <c r="H25" s="18">
        <f>'A5-104'!$O$4-'A5-104'!H26</f>
        <v>237.34670579632916</v>
      </c>
      <c r="I25" s="18">
        <f>'A5-104'!$O$4-'A5-104'!I26</f>
        <v>120.6696153514406</v>
      </c>
      <c r="J25" s="18">
        <f>'A5-104'!$O$4-'A5-104'!J26</f>
        <v>179.93558425594574</v>
      </c>
      <c r="K25" s="18">
        <f>'A5-104'!$O$4-'A5-104'!K26</f>
        <v>135.96930445525823</v>
      </c>
      <c r="L25" s="18">
        <f>'A5-104'!$O$4-'A5-104'!L26</f>
        <v>81.993453013245244</v>
      </c>
      <c r="M25" s="18">
        <f>'A5-104'!$O$4-'A5-104'!M26</f>
        <v>12.18449050357026</v>
      </c>
      <c r="N25" s="18">
        <f>'A5-104'!$O$4-'A5-104'!N26</f>
        <v>-6.9483020989600845</v>
      </c>
      <c r="O25" s="18">
        <f>'A5-104'!$O$4-'A5-104'!O26</f>
        <v>-72.913455831080682</v>
      </c>
    </row>
    <row r="26" spans="1:15" ht="12.75" customHeight="1">
      <c r="A26" s="6">
        <v>2003</v>
      </c>
      <c r="B26" s="18">
        <f>'A5-104'!$O$4-'A5-104'!B27</f>
        <v>-35.151297648319314</v>
      </c>
      <c r="C26" s="18">
        <f>'A5-104'!$O$4-'A5-104'!C27</f>
        <v>231.36182345891768</v>
      </c>
      <c r="D26" s="18">
        <f>'A5-104'!$O$4-'A5-104'!D27</f>
        <v>-77.337467248655912</v>
      </c>
      <c r="E26" s="18">
        <f>'A5-104'!$O$4-'A5-104'!E27</f>
        <v>84.411008376896689</v>
      </c>
      <c r="F26" s="18">
        <f>'A5-104'!$O$4-'A5-104'!F27</f>
        <v>-19.471897554212092</v>
      </c>
      <c r="G26" s="18">
        <f>'A5-104'!$O$4-'A5-104'!G27</f>
        <v>236.95747276933321</v>
      </c>
      <c r="H26" s="18">
        <f>'A5-104'!$O$4-'A5-104'!H27</f>
        <v>242.30284415696985</v>
      </c>
      <c r="I26" s="18">
        <f>'A5-104'!$O$4-'A5-104'!I27</f>
        <v>125.22544066655814</v>
      </c>
      <c r="J26" s="18">
        <f>'A5-104'!$O$4-'A5-104'!J27</f>
        <v>195.53985024605322</v>
      </c>
      <c r="K26" s="18">
        <f>'A5-104'!$O$4-'A5-104'!K27</f>
        <v>159.76864750934692</v>
      </c>
      <c r="L26" s="18">
        <f>'A5-104'!$O$4-'A5-104'!L27</f>
        <v>63.645691020616368</v>
      </c>
      <c r="M26" s="18">
        <f>'A5-104'!$O$4-'A5-104'!M27</f>
        <v>27.971278522170223</v>
      </c>
      <c r="N26" s="18">
        <f>'A5-104'!$O$4-'A5-104'!N27</f>
        <v>-0.1916181943133779</v>
      </c>
      <c r="O26" s="18">
        <f>'A5-104'!$O$4-'A5-104'!O27</f>
        <v>-63.756808562860215</v>
      </c>
    </row>
    <row r="27" spans="1:15" ht="12.75" customHeight="1">
      <c r="A27" s="6">
        <v>2004</v>
      </c>
      <c r="B27" s="18">
        <f>'A5-104'!$O$4-'A5-104'!B28</f>
        <v>-33.480006150116424</v>
      </c>
      <c r="C27" s="18">
        <f>'A5-104'!$O$4-'A5-104'!C28</f>
        <v>220.50691908989643</v>
      </c>
      <c r="D27" s="18">
        <f>'A5-104'!$O$4-'A5-104'!D28</f>
        <v>-91.70137100416764</v>
      </c>
      <c r="E27" s="18">
        <f>'A5-104'!$O$4-'A5-104'!E28</f>
        <v>73.121639598725551</v>
      </c>
      <c r="F27" s="18">
        <f>'A5-104'!$O$4-'A5-104'!F28</f>
        <v>-16.816277787992249</v>
      </c>
      <c r="G27" s="18">
        <f>'A5-104'!$O$4-'A5-104'!G28</f>
        <v>217.25478633585681</v>
      </c>
      <c r="H27" s="18">
        <f>'A5-104'!$O$4-'A5-104'!H28</f>
        <v>227.72005806693824</v>
      </c>
      <c r="I27" s="18">
        <f>'A5-104'!$O$4-'A5-104'!I28</f>
        <v>117.11658190020785</v>
      </c>
      <c r="J27" s="18">
        <f>'A5-104'!$O$4-'A5-104'!J28</f>
        <v>176.16633455730971</v>
      </c>
      <c r="K27" s="18">
        <f>'A5-104'!$O$4-'A5-104'!K28</f>
        <v>149.45747975224458</v>
      </c>
      <c r="L27" s="18">
        <f>'A5-104'!$O$4-'A5-104'!L28</f>
        <v>57.243609514538093</v>
      </c>
      <c r="M27" s="18">
        <f>'A5-104'!$O$4-'A5-104'!M28</f>
        <v>13.607276287416425</v>
      </c>
      <c r="N27" s="18">
        <f>'A5-104'!$O$4-'A5-104'!N28</f>
        <v>0.86317544901203291</v>
      </c>
      <c r="O27" s="18">
        <f>'A5-104'!$O$4-'A5-104'!O28</f>
        <v>-55.788289479210789</v>
      </c>
    </row>
    <row r="28" spans="1:15" ht="12.75" customHeight="1">
      <c r="A28" s="6">
        <v>2005</v>
      </c>
      <c r="B28" s="18">
        <f>'A5-104'!$O$4-'A5-104'!B29</f>
        <v>-46.848914669410306</v>
      </c>
      <c r="C28" s="18">
        <f>'A5-104'!$O$4-'A5-104'!C29</f>
        <v>209.66207227398718</v>
      </c>
      <c r="D28" s="18">
        <f>'A5-104'!$O$4-'A5-104'!D29</f>
        <v>-74.287975358317908</v>
      </c>
      <c r="E28" s="18">
        <f>'A5-104'!$O$4-'A5-104'!E29</f>
        <v>83.653740401841105</v>
      </c>
      <c r="F28" s="18">
        <f>'A5-104'!$O$4-'A5-104'!F29</f>
        <v>-15.462784577673347</v>
      </c>
      <c r="G28" s="18">
        <f>'A5-104'!$O$4-'A5-104'!G29</f>
        <v>221.58038291465573</v>
      </c>
      <c r="H28" s="18">
        <f>'A5-104'!$O$4-'A5-104'!H29</f>
        <v>216.70685603210245</v>
      </c>
      <c r="I28" s="18">
        <f>'A5-104'!$O$4-'A5-104'!I29</f>
        <v>123.56018637998091</v>
      </c>
      <c r="J28" s="18">
        <f>'A5-104'!$O$4-'A5-104'!J29</f>
        <v>178.43700338497297</v>
      </c>
      <c r="K28" s="18">
        <f>'A5-104'!$O$4-'A5-104'!K29</f>
        <v>150.88387416729233</v>
      </c>
      <c r="L28" s="18">
        <f>'A5-104'!$O$4-'A5-104'!L29</f>
        <v>50.491100240481501</v>
      </c>
      <c r="M28" s="18">
        <f>'A5-104'!$O$4-'A5-104'!M29</f>
        <v>-6.3070874312345495</v>
      </c>
      <c r="N28" s="18">
        <f>'A5-104'!$O$4-'A5-104'!N29</f>
        <v>1.9915649824356478</v>
      </c>
      <c r="O28" s="18">
        <f>'A5-104'!$O$4-'A5-104'!O29</f>
        <v>-52.661240204804926</v>
      </c>
    </row>
    <row r="29" spans="1:15" ht="12.75" customHeight="1">
      <c r="A29" s="6">
        <v>2006</v>
      </c>
      <c r="B29" s="18">
        <f>'A5-104'!$O$4-'A5-104'!B30</f>
        <v>-46.799539211116553</v>
      </c>
      <c r="C29" s="18">
        <f>'A5-104'!$O$4-'A5-104'!C30</f>
        <v>206.45205974821351</v>
      </c>
      <c r="D29" s="18">
        <f>'A5-104'!$O$4-'A5-104'!D30</f>
        <v>-71.956448212380337</v>
      </c>
      <c r="E29" s="18">
        <f>'A5-104'!$O$4-'A5-104'!E30</f>
        <v>70.335473842487772</v>
      </c>
      <c r="F29" s="18">
        <f>'A5-104'!$O$4-'A5-104'!F30</f>
        <v>-22.616799334262396</v>
      </c>
      <c r="G29" s="18">
        <f>'A5-104'!$O$4-'A5-104'!G30</f>
        <v>238.79445287790531</v>
      </c>
      <c r="H29" s="18">
        <f>'A5-104'!$O$4-'A5-104'!H30</f>
        <v>189.29407426704529</v>
      </c>
      <c r="I29" s="18">
        <f>'A5-104'!$O$4-'A5-104'!I30</f>
        <v>118.1838241636508</v>
      </c>
      <c r="J29" s="18">
        <f>'A5-104'!$O$4-'A5-104'!J30</f>
        <v>177.09776904891601</v>
      </c>
      <c r="K29" s="18">
        <f>'A5-104'!$O$4-'A5-104'!K30</f>
        <v>143.58076848960604</v>
      </c>
      <c r="L29" s="18">
        <f>'A5-104'!$O$4-'A5-104'!L30</f>
        <v>38.907986675786333</v>
      </c>
      <c r="M29" s="18">
        <f>'A5-104'!$O$4-'A5-104'!M30</f>
        <v>-3.0985073532760907</v>
      </c>
      <c r="N29" s="18">
        <f>'A5-104'!$O$4-'A5-104'!N30</f>
        <v>-3.0853271102687359</v>
      </c>
      <c r="O29" s="18">
        <f>'A5-104'!$O$4-'A5-104'!O30</f>
        <v>-55.158639953133388</v>
      </c>
    </row>
    <row r="30" spans="1:15" ht="12.75" customHeight="1">
      <c r="A30" s="6">
        <v>2007</v>
      </c>
      <c r="B30" s="18">
        <f>'A5-104'!$O$4-'A5-104'!B31</f>
        <v>-46.206206996341507</v>
      </c>
      <c r="C30" s="18">
        <f>'A5-104'!$O$4-'A5-104'!C31</f>
        <v>195.20626822050326</v>
      </c>
      <c r="D30" s="18">
        <f>'A5-104'!$O$4-'A5-104'!D31</f>
        <v>-76.517348296445334</v>
      </c>
      <c r="E30" s="18">
        <f>'A5-104'!$O$4-'A5-104'!E31</f>
        <v>95.3405600809117</v>
      </c>
      <c r="F30" s="18">
        <f>'A5-104'!$O$4-'A5-104'!F31</f>
        <v>-25.411157518393338</v>
      </c>
      <c r="G30" s="18">
        <f>'A5-104'!$O$4-'A5-104'!G31</f>
        <v>226.41966155136697</v>
      </c>
      <c r="H30" s="18">
        <f>'A5-104'!$O$4-'A5-104'!H31</f>
        <v>181.24831047722705</v>
      </c>
      <c r="I30" s="18">
        <f>'A5-104'!$O$4-'A5-104'!I31</f>
        <v>119.25405278978474</v>
      </c>
      <c r="J30" s="18">
        <f>'A5-104'!$O$4-'A5-104'!J31</f>
        <v>158.11405856060946</v>
      </c>
      <c r="K30" s="18">
        <f>'A5-104'!$O$4-'A5-104'!K31</f>
        <v>128.912146518697</v>
      </c>
      <c r="L30" s="18">
        <f>'A5-104'!$O$4-'A5-104'!L31</f>
        <v>36.437928671631653</v>
      </c>
      <c r="M30" s="18">
        <f>'A5-104'!$O$4-'A5-104'!M31</f>
        <v>-20.971502040852101</v>
      </c>
      <c r="N30" s="18">
        <f>'A5-104'!$O$4-'A5-104'!N31</f>
        <v>-3.3610579021562899</v>
      </c>
      <c r="O30" s="18">
        <f>'A5-104'!$O$4-'A5-104'!O31</f>
        <v>-52.104842507959802</v>
      </c>
    </row>
    <row r="31" spans="1:15" ht="12.75" customHeight="1">
      <c r="A31" s="6">
        <v>2008</v>
      </c>
      <c r="B31" s="18">
        <f>'A5-104'!$O$4-'A5-104'!B32</f>
        <v>-56.213691576481096</v>
      </c>
      <c r="C31" s="18">
        <f>'A5-104'!$O$4-'A5-104'!C32</f>
        <v>198.97552750402906</v>
      </c>
      <c r="D31" s="18">
        <f>'A5-104'!$O$4-'A5-104'!D32</f>
        <v>-71.639498494354029</v>
      </c>
      <c r="E31" s="18">
        <f>'A5-104'!$O$4-'A5-104'!E32</f>
        <v>89.16903689676883</v>
      </c>
      <c r="F31" s="18">
        <f>'A5-104'!$O$4-'A5-104'!F32</f>
        <v>-29.153798521396311</v>
      </c>
      <c r="G31" s="18">
        <f>'A5-104'!$O$4-'A5-104'!G32</f>
        <v>219.44217048637438</v>
      </c>
      <c r="H31" s="18">
        <f>'A5-104'!$O$4-'A5-104'!H32</f>
        <v>181.40083857790228</v>
      </c>
      <c r="I31" s="18">
        <f>'A5-104'!$O$4-'A5-104'!I32</f>
        <v>116.88895496198506</v>
      </c>
      <c r="J31" s="18">
        <f>'A5-104'!$O$4-'A5-104'!J32</f>
        <v>142.22749841270411</v>
      </c>
      <c r="K31" s="18">
        <f>'A5-104'!$O$4-'A5-104'!K32</f>
        <v>106.33066728452854</v>
      </c>
      <c r="L31" s="18">
        <f>'A5-104'!$O$4-'A5-104'!L32</f>
        <v>13.811876823283683</v>
      </c>
      <c r="M31" s="18">
        <f>'A5-104'!$O$4-'A5-104'!M32</f>
        <v>-28.356502340492625</v>
      </c>
      <c r="N31" s="18">
        <f>'A5-104'!$O$4-'A5-104'!N32</f>
        <v>3.3149016071934057</v>
      </c>
      <c r="O31" s="18">
        <f>'A5-104'!$O$4-'A5-104'!O32</f>
        <v>-43.350079379542194</v>
      </c>
    </row>
    <row r="32" spans="1:15" ht="12.75" customHeight="1">
      <c r="A32" s="6">
        <v>2009</v>
      </c>
      <c r="B32" s="18">
        <f>'A5-104'!$O$4-'A5-104'!B33</f>
        <v>-32.668826143775959</v>
      </c>
      <c r="C32" s="18">
        <f>'A5-104'!$O$4-'A5-104'!C33</f>
        <v>213.60886046052815</v>
      </c>
      <c r="D32" s="18">
        <f>'A5-104'!$O$4-'A5-104'!D33</f>
        <v>-39.051963547856758</v>
      </c>
      <c r="E32" s="18">
        <f>'A5-104'!$O$4-'A5-104'!E33</f>
        <v>97.847436062416818</v>
      </c>
      <c r="F32" s="18">
        <f>'A5-104'!$O$4-'A5-104'!F33</f>
        <v>14.575111496998261</v>
      </c>
      <c r="G32" s="18">
        <f>'A5-104'!$O$4-'A5-104'!G33</f>
        <v>224.98048682127092</v>
      </c>
      <c r="H32" s="18">
        <f>'A5-104'!$O$4-'A5-104'!H33</f>
        <v>209.81592931597288</v>
      </c>
      <c r="I32" s="18">
        <f>'A5-104'!$O$4-'A5-104'!I33</f>
        <v>148.01699593697617</v>
      </c>
      <c r="J32" s="18">
        <f>'A5-104'!$O$4-'A5-104'!J33</f>
        <v>146.87625160513539</v>
      </c>
      <c r="K32" s="18">
        <f>'A5-104'!$O$4-'A5-104'!K33</f>
        <v>142.81259025263557</v>
      </c>
      <c r="L32" s="18">
        <f>'A5-104'!$O$4-'A5-104'!L33</f>
        <v>2.277340395324245</v>
      </c>
      <c r="M32" s="18">
        <f>'A5-104'!$O$4-'A5-104'!M33</f>
        <v>-14.881620717605529</v>
      </c>
      <c r="N32" s="18">
        <f>'A5-104'!$O$4-'A5-104'!N33</f>
        <v>12.405379674466531</v>
      </c>
      <c r="O32" s="18">
        <f>'A5-104'!$O$4-'A5-104'!O33</f>
        <v>-11.996694392479185</v>
      </c>
    </row>
    <row r="33" spans="1:15" ht="12.75" customHeight="1">
      <c r="A33" s="6">
        <v>2010</v>
      </c>
      <c r="B33" s="18">
        <f>'A5-104'!$O$4-'A5-104'!B34</f>
        <v>-34.791865621107945</v>
      </c>
      <c r="C33" s="18">
        <f>'A5-104'!$O$4-'A5-104'!C34</f>
        <v>201.43449064191418</v>
      </c>
      <c r="D33" s="18">
        <f>'A5-104'!$O$4-'A5-104'!D34</f>
        <v>-36.659097139318192</v>
      </c>
      <c r="E33" s="18">
        <f>'A5-104'!$O$4-'A5-104'!E34</f>
        <v>118.10174041382879</v>
      </c>
      <c r="F33" s="18">
        <f>'A5-104'!$O$4-'A5-104'!F34</f>
        <v>6.7647993195369054</v>
      </c>
      <c r="G33" s="18">
        <f>'A5-104'!$O$4-'A5-104'!G34</f>
        <v>220.8730018912006</v>
      </c>
      <c r="H33" s="18">
        <f>'A5-104'!$O$4-'A5-104'!H34</f>
        <v>193.56785005166876</v>
      </c>
      <c r="I33" s="18">
        <f>'A5-104'!$O$4-'A5-104'!I34</f>
        <v>151.78585835088461</v>
      </c>
      <c r="J33" s="18">
        <f>'A5-104'!$O$4-'A5-104'!J34</f>
        <v>154.354721859047</v>
      </c>
      <c r="K33" s="18">
        <f>'A5-104'!$O$4-'A5-104'!K34</f>
        <v>146.77501256689243</v>
      </c>
      <c r="L33" s="18">
        <f>'A5-104'!$O$4-'A5-104'!L34</f>
        <v>1.9632171738855959</v>
      </c>
      <c r="M33" s="18">
        <f>'A5-104'!$O$4-'A5-104'!M34</f>
        <v>-37.838576275697278</v>
      </c>
      <c r="N33" s="18">
        <f>'A5-104'!$O$4-'A5-104'!N34</f>
        <v>16.985667707388984</v>
      </c>
      <c r="O33" s="18">
        <f>'A5-104'!$O$4-'A5-104'!O34</f>
        <v>-5.5598257387309786</v>
      </c>
    </row>
    <row r="34" spans="1:15" ht="12.75" customHeight="1">
      <c r="A34" s="6">
        <v>2011</v>
      </c>
      <c r="B34" s="18">
        <f>'A5-104'!$O$4-'A5-104'!B35</f>
        <v>-43.706628711184976</v>
      </c>
      <c r="C34" s="18">
        <f>'A5-104'!$O$4-'A5-104'!C35</f>
        <v>211.80025934408263</v>
      </c>
      <c r="D34" s="18">
        <f>'A5-104'!$O$4-'A5-104'!D35</f>
        <v>-33.204883201958637</v>
      </c>
      <c r="E34" s="18">
        <f>'A5-104'!$O$4-'A5-104'!E35</f>
        <v>105.47641673291037</v>
      </c>
      <c r="F34" s="18">
        <f>'A5-104'!$O$4-'A5-104'!F35</f>
        <v>5.8625219263640247</v>
      </c>
      <c r="G34" s="18">
        <f>'A5-104'!$O$4-'A5-104'!G35</f>
        <v>220.47687759944893</v>
      </c>
      <c r="H34" s="18">
        <f>'A5-104'!$O$4-'A5-104'!H35</f>
        <v>182.10424114810576</v>
      </c>
      <c r="I34" s="18">
        <f>'A5-104'!$O$4-'A5-104'!I35</f>
        <v>153.56072145658891</v>
      </c>
      <c r="J34" s="18">
        <f>'A5-104'!$O$4-'A5-104'!J35</f>
        <v>153.39257055342773</v>
      </c>
      <c r="K34" s="18">
        <f>'A5-104'!$O$4-'A5-104'!K35</f>
        <v>145.82488963240644</v>
      </c>
      <c r="L34" s="18">
        <f>'A5-104'!$O$4-'A5-104'!L35</f>
        <v>-9.419697854605829</v>
      </c>
      <c r="M34" s="18">
        <f>'A5-104'!$O$4-'A5-104'!M35</f>
        <v>-50.205972877108024</v>
      </c>
      <c r="N34" s="18">
        <f>'A5-104'!$O$4-'A5-104'!N35</f>
        <v>35.60809544431936</v>
      </c>
      <c r="O34" s="18">
        <f>'A5-104'!$O$4-'A5-104'!O35</f>
        <v>2.9087788442832334</v>
      </c>
    </row>
    <row r="35" spans="1:15" ht="12.75" customHeight="1">
      <c r="A35" s="6">
        <v>2012</v>
      </c>
      <c r="B35" s="18">
        <f>'A5-104'!$O$4-'A5-104'!B36</f>
        <v>-24.554992244825371</v>
      </c>
      <c r="C35" s="18">
        <f>'A5-104'!$O$4-'A5-104'!C36</f>
        <v>208.37731817863914</v>
      </c>
      <c r="D35" s="18">
        <f>'A5-104'!$O$4-'A5-104'!D36</f>
        <v>-43.726445676056755</v>
      </c>
      <c r="E35" s="18">
        <f>'A5-104'!$O$4-'A5-104'!E36</f>
        <v>123.57578990438537</v>
      </c>
      <c r="F35" s="18">
        <f>'A5-104'!$O$4-'A5-104'!F36</f>
        <v>10.536953949444069</v>
      </c>
      <c r="G35" s="18">
        <f>'A5-104'!$O$4-'A5-104'!G36</f>
        <v>216.4801595747399</v>
      </c>
      <c r="H35" s="18">
        <f>'A5-104'!$O$4-'A5-104'!H36</f>
        <v>198.2407437485067</v>
      </c>
      <c r="I35" s="18">
        <f>'A5-104'!$O$4-'A5-104'!I36</f>
        <v>152.72424884365591</v>
      </c>
      <c r="J35" s="18">
        <f>'A5-104'!$O$4-'A5-104'!J36</f>
        <v>134.02490547148386</v>
      </c>
      <c r="K35" s="18">
        <f>'A5-104'!$O$4-'A5-104'!K36</f>
        <v>140.86634955031195</v>
      </c>
      <c r="L35" s="18">
        <f>'A5-104'!$O$4-'A5-104'!L36</f>
        <v>-5.4625363179877695</v>
      </c>
      <c r="M35" s="18">
        <f>'A5-104'!$O$4-'A5-104'!M36</f>
        <v>-44.613938409381262</v>
      </c>
      <c r="N35" s="18">
        <f>'A5-104'!$O$4-'A5-104'!N36</f>
        <v>5.4645270351186355</v>
      </c>
      <c r="O35" s="18">
        <f>'A5-104'!$O$4-'A5-104'!O36</f>
        <v>-1.6828574599903732</v>
      </c>
    </row>
    <row r="36" spans="1:15" ht="12.75" customHeight="1">
      <c r="A36" s="6">
        <v>2013</v>
      </c>
      <c r="B36" s="18">
        <f>'A5-104'!$O$4-'A5-104'!B37</f>
        <v>-12.883359698553022</v>
      </c>
      <c r="C36" s="18">
        <f>'A5-104'!$O$4-'A5-104'!C37</f>
        <v>195.96170730987137</v>
      </c>
      <c r="D36" s="18">
        <f>'A5-104'!$O$4-'A5-104'!D37</f>
        <v>-48.3894452365098</v>
      </c>
      <c r="E36" s="18">
        <f>'A5-104'!$O$4-'A5-104'!E37</f>
        <v>134.57157366488605</v>
      </c>
      <c r="F36" s="18">
        <f>'A5-104'!$O$4-'A5-104'!F37</f>
        <v>25.26786081278351</v>
      </c>
      <c r="G36" s="18">
        <f>'A5-104'!$O$4-'A5-104'!G37</f>
        <v>225.10154676676962</v>
      </c>
      <c r="H36" s="18">
        <f>'A5-104'!$O$4-'A5-104'!H37</f>
        <v>201.62928820714637</v>
      </c>
      <c r="I36" s="18">
        <f>'A5-104'!$O$4-'A5-104'!I37</f>
        <v>155.86748235356413</v>
      </c>
      <c r="J36" s="18">
        <f>'A5-104'!$O$4-'A5-104'!J37</f>
        <v>127.29278797775578</v>
      </c>
      <c r="K36" s="18">
        <f>'A5-104'!$O$4-'A5-104'!K37</f>
        <v>151.37719950839005</v>
      </c>
      <c r="L36" s="18">
        <f>'A5-104'!$O$4-'A5-104'!L37</f>
        <v>-1.9809066795639865</v>
      </c>
      <c r="M36" s="18">
        <f>'A5-104'!$O$4-'A5-104'!M37</f>
        <v>-49.591129495675204</v>
      </c>
      <c r="N36" s="18">
        <f>'A5-104'!$O$4-'A5-104'!N37</f>
        <v>-11.817141801827802</v>
      </c>
      <c r="O36" s="18">
        <f>'A5-104'!$O$4-'A5-104'!O37</f>
        <v>3.8637419120009326</v>
      </c>
    </row>
    <row r="37" spans="1:15" ht="12.75" customHeight="1">
      <c r="A37" s="6">
        <v>2014</v>
      </c>
      <c r="B37" s="18">
        <f>'A5-104'!$O$4-'A5-104'!B38</f>
        <v>-12.789651002964774</v>
      </c>
      <c r="C37" s="18">
        <f>'A5-104'!$O$4-'A5-104'!C38</f>
        <v>192.1188015553887</v>
      </c>
      <c r="D37" s="18">
        <f>'A5-104'!$O$4-'A5-104'!D38</f>
        <v>-40.252768304243091</v>
      </c>
      <c r="E37" s="18">
        <f>'A5-104'!$O$4-'A5-104'!E38</f>
        <v>133.78208745460233</v>
      </c>
      <c r="F37" s="18">
        <f>'A5-104'!$O$4-'A5-104'!F38</f>
        <v>9.6335108539556131</v>
      </c>
      <c r="G37" s="18">
        <f>'A5-104'!$O$4-'A5-104'!G38</f>
        <v>226.17241232068977</v>
      </c>
      <c r="H37" s="18">
        <f>'A5-104'!$O$4-'A5-104'!H38</f>
        <v>193.31013186227278</v>
      </c>
      <c r="I37" s="18">
        <f>'A5-104'!$O$4-'A5-104'!I38</f>
        <v>145.06500707414148</v>
      </c>
      <c r="J37" s="18">
        <f>'A5-104'!$O$4-'A5-104'!J38</f>
        <v>136.60336049029934</v>
      </c>
      <c r="K37" s="18">
        <f>'A5-104'!$O$4-'A5-104'!K38</f>
        <v>138.50002606725729</v>
      </c>
      <c r="L37" s="18">
        <f>'A5-104'!$O$4-'A5-104'!L38</f>
        <v>6.9279783217391468</v>
      </c>
      <c r="M37" s="18">
        <f>'A5-104'!$O$4-'A5-104'!M38</f>
        <v>-59.260884509586049</v>
      </c>
      <c r="N37" s="18">
        <f>'A5-104'!$O$4-'A5-104'!N38</f>
        <v>-25.073678389602037</v>
      </c>
      <c r="O37" s="18">
        <f>'A5-104'!$O$4-'A5-104'!O38</f>
        <v>5.8442581446715849</v>
      </c>
    </row>
    <row r="39" spans="1:15" ht="12.75" customHeight="1">
      <c r="A39" s="6" t="s">
        <v>23</v>
      </c>
    </row>
    <row r="40" spans="1:15" ht="12.75" customHeight="1">
      <c r="A40" s="6" t="s">
        <v>540</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mergeCells count="1">
    <mergeCell ref="A1:O1"/>
  </mergeCells>
  <phoneticPr fontId="0" type="noConversion"/>
  <pageMargins left="0.75" right="0.75" top="1" bottom="1" header="0.5" footer="0.5"/>
  <pageSetup scale="91" orientation="landscape" r:id="rId1"/>
  <headerFooter alignWithMargins="0"/>
</worksheet>
</file>

<file path=xl/worksheets/sheet34.xml><?xml version="1.0" encoding="utf-8"?>
<worksheet xmlns="http://schemas.openxmlformats.org/spreadsheetml/2006/main" xmlns:r="http://schemas.openxmlformats.org/officeDocument/2006/relationships">
  <sheetPr codeName="Sheet34">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B37" sqref="B37"/>
    </sheetView>
  </sheetViews>
  <sheetFormatPr defaultColWidth="3.85546875" defaultRowHeight="12.75" customHeight="1"/>
  <cols>
    <col min="1" max="1" width="5" style="6" customWidth="1"/>
    <col min="2" max="15" width="8.7109375" style="8" customWidth="1"/>
    <col min="16" max="16384" width="3.85546875" style="8"/>
  </cols>
  <sheetData>
    <row r="1" spans="1:15" ht="12.75" customHeight="1">
      <c r="A1" s="6" t="s">
        <v>555</v>
      </c>
    </row>
    <row r="2" spans="1:15" ht="29.25" customHeight="1">
      <c r="A2" s="6" t="s">
        <v>225</v>
      </c>
      <c r="B2" s="8" t="s">
        <v>226</v>
      </c>
      <c r="C2" s="8" t="s">
        <v>227</v>
      </c>
      <c r="D2" s="8" t="s">
        <v>106</v>
      </c>
      <c r="E2" s="8" t="s">
        <v>229</v>
      </c>
      <c r="F2" s="8" t="s">
        <v>118</v>
      </c>
      <c r="G2" s="8" t="s">
        <v>119</v>
      </c>
      <c r="H2" s="8" t="s">
        <v>120</v>
      </c>
      <c r="I2" s="8" t="s">
        <v>233</v>
      </c>
      <c r="J2" s="8" t="s">
        <v>234</v>
      </c>
      <c r="K2" s="8" t="s">
        <v>123</v>
      </c>
      <c r="L2" s="8" t="s">
        <v>124</v>
      </c>
      <c r="M2" s="8" t="s">
        <v>125</v>
      </c>
      <c r="N2" s="8" t="s">
        <v>126</v>
      </c>
      <c r="O2" s="8" t="s">
        <v>107</v>
      </c>
    </row>
    <row r="3" spans="1:15" ht="12.75" customHeight="1">
      <c r="A3" s="6">
        <v>1980</v>
      </c>
      <c r="B3" s="18">
        <f>'A5-107'!B3*'A5-108'!B3</f>
        <v>-168.30070691748821</v>
      </c>
      <c r="C3" s="18">
        <f>'A5-107'!C3*'A5-108'!C3</f>
        <v>2902.477581943685</v>
      </c>
      <c r="D3" s="18">
        <f>'A5-107'!D3*'A5-108'!D3</f>
        <v>-375.27147978617319</v>
      </c>
      <c r="E3" s="18">
        <f>'A5-107'!E3*'A5-108'!E3</f>
        <v>401.60278652117876</v>
      </c>
      <c r="F3" s="18">
        <f>'A5-107'!F3*'A5-108'!F3</f>
        <v>-829.25209121191233</v>
      </c>
      <c r="G3" s="18">
        <f>'A5-107'!G3*'A5-108'!G3</f>
        <v>545.63359835205415</v>
      </c>
      <c r="H3" s="18">
        <f>'A5-107'!H3*'A5-108'!H3</f>
        <v>769.19539687075758</v>
      </c>
      <c r="I3" s="18">
        <f>'A5-107'!I3*'A5-108'!I3</f>
        <v>1704.0345574440748</v>
      </c>
      <c r="J3" s="18">
        <f>'A5-107'!J3*'A5-108'!J3</f>
        <v>4565.8200342929085</v>
      </c>
      <c r="K3" s="18">
        <f>'A5-107'!K3*'A5-108'!K3</f>
        <v>1009.0750758034527</v>
      </c>
      <c r="L3" s="18">
        <f>'A5-107'!L3*'A5-108'!L3</f>
        <v>1606.4249326180163</v>
      </c>
      <c r="M3" s="18">
        <f>'A5-107'!M3*'A5-108'!M3</f>
        <v>380.07265592202907</v>
      </c>
      <c r="N3" s="18">
        <f>'A5-107'!N3*'A5-108'!N3</f>
        <v>-256.8186107174962</v>
      </c>
      <c r="O3" s="18">
        <f>'A5-107'!O3*'A5-108'!O3</f>
        <v>0</v>
      </c>
    </row>
    <row r="4" spans="1:15" ht="12.75" customHeight="1">
      <c r="A4" s="6">
        <v>1981</v>
      </c>
      <c r="B4" s="18">
        <f>'A5-107'!B4*'A5-108'!B4</f>
        <v>-20.267313767358335</v>
      </c>
      <c r="C4" s="18">
        <f>'A5-107'!C4*'A5-108'!C4</f>
        <v>3113.3823182061551</v>
      </c>
      <c r="D4" s="18">
        <f>'A5-107'!D4*'A5-108'!D4</f>
        <v>-443.92437210672171</v>
      </c>
      <c r="E4" s="18">
        <f>'A5-107'!E4*'A5-108'!E4</f>
        <v>565.04034468639395</v>
      </c>
      <c r="F4" s="18">
        <f>'A5-107'!F4*'A5-108'!F4</f>
        <v>-897.4850027838396</v>
      </c>
      <c r="G4" s="18">
        <f>'A5-107'!G4*'A5-108'!G4</f>
        <v>774.58534952954346</v>
      </c>
      <c r="H4" s="18">
        <f>'A5-107'!H4*'A5-108'!H4</f>
        <v>925.49303078764763</v>
      </c>
      <c r="I4" s="18">
        <f>'A5-107'!I4*'A5-108'!I4</f>
        <v>1730.5935541847527</v>
      </c>
      <c r="J4" s="18">
        <f>'A5-107'!J4*'A5-108'!J4</f>
        <v>4163.0178975899862</v>
      </c>
      <c r="K4" s="18">
        <f>'A5-107'!K4*'A5-108'!K4</f>
        <v>1007.5554771864915</v>
      </c>
      <c r="L4" s="18">
        <f>'A5-107'!L4*'A5-108'!L4</f>
        <v>1873.2662333969913</v>
      </c>
      <c r="M4" s="18">
        <f>'A5-107'!M4*'A5-108'!M4</f>
        <v>412.40808655035642</v>
      </c>
      <c r="N4" s="18">
        <f>'A5-107'!N4*'A5-108'!N4</f>
        <v>120.53830740311389</v>
      </c>
      <c r="O4" s="18">
        <f>'A5-107'!O4*'A5-108'!O4</f>
        <v>0.80753157879335458</v>
      </c>
    </row>
    <row r="5" spans="1:15" ht="12.75" customHeight="1">
      <c r="A5" s="6">
        <v>1982</v>
      </c>
      <c r="B5" s="18">
        <f>'A5-107'!B5*'A5-108'!B5</f>
        <v>227.11294906634583</v>
      </c>
      <c r="C5" s="18">
        <f>'A5-107'!C5*'A5-108'!C5</f>
        <v>3200.1844316955767</v>
      </c>
      <c r="D5" s="18">
        <f>'A5-107'!D5*'A5-108'!D5</f>
        <v>-128.72367867869886</v>
      </c>
      <c r="E5" s="18">
        <f>'A5-107'!E5*'A5-108'!E5</f>
        <v>473.73971501732763</v>
      </c>
      <c r="F5" s="18">
        <f>'A5-107'!F5*'A5-108'!F5</f>
        <v>-917.31479736942845</v>
      </c>
      <c r="G5" s="18">
        <f>'A5-107'!G5*'A5-108'!G5</f>
        <v>1395.1741298574975</v>
      </c>
      <c r="H5" s="18">
        <f>'A5-107'!H5*'A5-108'!H5</f>
        <v>1024.9639873937415</v>
      </c>
      <c r="I5" s="18">
        <f>'A5-107'!I5*'A5-108'!I5</f>
        <v>1611.3943817283409</v>
      </c>
      <c r="J5" s="18">
        <f>'A5-107'!J5*'A5-108'!J5</f>
        <v>4155.310201523308</v>
      </c>
      <c r="K5" s="18">
        <f>'A5-107'!K5*'A5-108'!K5</f>
        <v>981.79090711218987</v>
      </c>
      <c r="L5" s="18">
        <f>'A5-107'!L5*'A5-108'!L5</f>
        <v>1962.9809748391451</v>
      </c>
      <c r="M5" s="18">
        <f>'A5-107'!M5*'A5-108'!M5</f>
        <v>266.99179366449459</v>
      </c>
      <c r="N5" s="18">
        <f>'A5-107'!N5*'A5-108'!N5</f>
        <v>35.220775793234303</v>
      </c>
      <c r="O5" s="18">
        <f>'A5-107'!O5*'A5-108'!O5</f>
        <v>-50.789760751265128</v>
      </c>
    </row>
    <row r="6" spans="1:15" ht="12.75" customHeight="1">
      <c r="A6" s="6">
        <v>1983</v>
      </c>
      <c r="B6" s="18">
        <f>'A5-107'!B6*'A5-108'!B6</f>
        <v>377.43729706540068</v>
      </c>
      <c r="C6" s="18">
        <f>'A5-107'!C6*'A5-108'!C6</f>
        <v>3199.0170277569014</v>
      </c>
      <c r="D6" s="18">
        <f>'A5-107'!D6*'A5-108'!D6</f>
        <v>-157.81574980433211</v>
      </c>
      <c r="E6" s="18">
        <f>'A5-107'!E6*'A5-108'!E6</f>
        <v>436.55165785136262</v>
      </c>
      <c r="F6" s="18">
        <f>'A5-107'!F6*'A5-108'!F6</f>
        <v>-876.05733961387614</v>
      </c>
      <c r="G6" s="18">
        <f>'A5-107'!G6*'A5-108'!G6</f>
        <v>1599.3148170668339</v>
      </c>
      <c r="H6" s="18">
        <f>'A5-107'!H6*'A5-108'!H6</f>
        <v>1227.2021147766702</v>
      </c>
      <c r="I6" s="18">
        <f>'A5-107'!I6*'A5-108'!I6</f>
        <v>1584.7953165280662</v>
      </c>
      <c r="J6" s="18">
        <f>'A5-107'!J6*'A5-108'!J6</f>
        <v>4178.57284324994</v>
      </c>
      <c r="K6" s="18">
        <f>'A5-107'!K6*'A5-108'!K6</f>
        <v>953.44337262172826</v>
      </c>
      <c r="L6" s="18">
        <f>'A5-107'!L6*'A5-108'!L6</f>
        <v>2143.7729014751912</v>
      </c>
      <c r="M6" s="18">
        <f>'A5-107'!M6*'A5-108'!M6</f>
        <v>167.10499685577537</v>
      </c>
      <c r="N6" s="18">
        <f>'A5-107'!N6*'A5-108'!N6</f>
        <v>145.07181398537838</v>
      </c>
      <c r="O6" s="18">
        <f>'A5-107'!O6*'A5-108'!O6</f>
        <v>-319.11759405838899</v>
      </c>
    </row>
    <row r="7" spans="1:15" ht="12.75" customHeight="1">
      <c r="A7" s="6">
        <v>1984</v>
      </c>
      <c r="B7" s="18">
        <f>'A5-107'!B7*'A5-108'!B7</f>
        <v>220.20870009948061</v>
      </c>
      <c r="C7" s="18">
        <f>'A5-107'!C7*'A5-108'!C7</f>
        <v>2907.5249582083957</v>
      </c>
      <c r="D7" s="18">
        <f>'A5-107'!D7*'A5-108'!D7</f>
        <v>-341.59005918201996</v>
      </c>
      <c r="E7" s="18">
        <f>'A5-107'!E7*'A5-108'!E7</f>
        <v>301.76693972754151</v>
      </c>
      <c r="F7" s="18">
        <f>'A5-107'!F7*'A5-108'!F7</f>
        <v>-841.9974338920515</v>
      </c>
      <c r="G7" s="18">
        <f>'A5-107'!G7*'A5-108'!G7</f>
        <v>1559.0713464326061</v>
      </c>
      <c r="H7" s="18">
        <f>'A5-107'!H7*'A5-108'!H7</f>
        <v>1460.5632913592451</v>
      </c>
      <c r="I7" s="18">
        <f>'A5-107'!I7*'A5-108'!I7</f>
        <v>1721.5922621525242</v>
      </c>
      <c r="J7" s="18">
        <f>'A5-107'!J7*'A5-108'!J7</f>
        <v>4254.3129296008537</v>
      </c>
      <c r="K7" s="18">
        <f>'A5-107'!K7*'A5-108'!K7</f>
        <v>1029.4301250736808</v>
      </c>
      <c r="L7" s="18">
        <f>'A5-107'!L7*'A5-108'!L7</f>
        <v>2526.0389852329226</v>
      </c>
      <c r="M7" s="18">
        <f>'A5-107'!M7*'A5-108'!M7</f>
        <v>131.33859946997802</v>
      </c>
      <c r="N7" s="18">
        <f>'A5-107'!N7*'A5-108'!N7</f>
        <v>55.281516209605023</v>
      </c>
      <c r="O7" s="18">
        <f>'A5-107'!O7*'A5-108'!O7</f>
        <v>-713.13533728431355</v>
      </c>
    </row>
    <row r="8" spans="1:15" ht="12.75" customHeight="1">
      <c r="A8" s="6">
        <v>1985</v>
      </c>
      <c r="B8" s="18">
        <f>'A5-107'!B8*'A5-108'!B8</f>
        <v>195.04029966114049</v>
      </c>
      <c r="C8" s="18">
        <f>'A5-107'!C8*'A5-108'!C8</f>
        <v>2797.5093013536225</v>
      </c>
      <c r="D8" s="18">
        <f>'A5-107'!D8*'A5-108'!D8</f>
        <v>-559.1946776281585</v>
      </c>
      <c r="E8" s="18">
        <f>'A5-107'!E8*'A5-108'!E8</f>
        <v>296.52592825651067</v>
      </c>
      <c r="F8" s="18">
        <f>'A5-107'!F8*'A5-108'!F8</f>
        <v>-909.73747921621509</v>
      </c>
      <c r="G8" s="18">
        <f>'A5-107'!G8*'A5-108'!G8</f>
        <v>1840.2683130393784</v>
      </c>
      <c r="H8" s="18">
        <f>'A5-107'!H8*'A5-108'!H8</f>
        <v>1558.1327456350828</v>
      </c>
      <c r="I8" s="18">
        <f>'A5-107'!I8*'A5-108'!I8</f>
        <v>1733.7509005197835</v>
      </c>
      <c r="J8" s="18">
        <f>'A5-107'!J8*'A5-108'!J8</f>
        <v>4390.7721583232551</v>
      </c>
      <c r="K8" s="18">
        <f>'A5-107'!K8*'A5-108'!K8</f>
        <v>902.01805645840489</v>
      </c>
      <c r="L8" s="18">
        <f>'A5-107'!L8*'A5-108'!L8</f>
        <v>2627.0386321588799</v>
      </c>
      <c r="M8" s="18">
        <f>'A5-107'!M8*'A5-108'!M8</f>
        <v>38.417779324606585</v>
      </c>
      <c r="N8" s="18">
        <f>'A5-107'!N8*'A5-108'!N8</f>
        <v>-226.61523650906156</v>
      </c>
      <c r="O8" s="18">
        <f>'A5-107'!O8*'A5-108'!O8</f>
        <v>-860.88457053017953</v>
      </c>
    </row>
    <row r="9" spans="1:15" ht="12.75" customHeight="1">
      <c r="A9" s="6">
        <v>1986</v>
      </c>
      <c r="B9" s="18">
        <f>'A5-107'!B9*'A5-108'!B9</f>
        <v>-190.07517300397961</v>
      </c>
      <c r="C9" s="18">
        <f>'A5-107'!C9*'A5-108'!C9</f>
        <v>3095.4774246176944</v>
      </c>
      <c r="D9" s="18">
        <f>'A5-107'!D9*'A5-108'!D9</f>
        <v>-712.57920063483971</v>
      </c>
      <c r="E9" s="18">
        <f>'A5-107'!E9*'A5-108'!E9</f>
        <v>79.291965350342068</v>
      </c>
      <c r="F9" s="18">
        <f>'A5-107'!F9*'A5-108'!F9</f>
        <v>-816.40183737827454</v>
      </c>
      <c r="G9" s="18">
        <f>'A5-107'!G9*'A5-108'!G9</f>
        <v>1867.949905703493</v>
      </c>
      <c r="H9" s="18">
        <f>'A5-107'!H9*'A5-108'!H9</f>
        <v>1745.9128931547382</v>
      </c>
      <c r="I9" s="18">
        <f>'A5-107'!I9*'A5-108'!I9</f>
        <v>1545.1483897237044</v>
      </c>
      <c r="J9" s="18">
        <f>'A5-107'!J9*'A5-108'!J9</f>
        <v>4749.9896415596604</v>
      </c>
      <c r="K9" s="18">
        <f>'A5-107'!K9*'A5-108'!K9</f>
        <v>732.62820698866619</v>
      </c>
      <c r="L9" s="18">
        <f>'A5-107'!L9*'A5-108'!L9</f>
        <v>2648.9282953328202</v>
      </c>
      <c r="M9" s="18">
        <f>'A5-107'!M9*'A5-108'!M9</f>
        <v>17.844591726209494</v>
      </c>
      <c r="N9" s="18">
        <f>'A5-107'!N9*'A5-108'!N9</f>
        <v>-346.19129099227729</v>
      </c>
      <c r="O9" s="18">
        <f>'A5-107'!O9*'A5-108'!O9</f>
        <v>-988.11279685247803</v>
      </c>
    </row>
    <row r="10" spans="1:15" ht="12.75" customHeight="1">
      <c r="A10" s="6">
        <v>1987</v>
      </c>
      <c r="B10" s="18">
        <f>'A5-107'!B10*'A5-108'!B10</f>
        <v>-215.58406222154036</v>
      </c>
      <c r="C10" s="18">
        <f>'A5-107'!C10*'A5-108'!C10</f>
        <v>3404.2380688948188</v>
      </c>
      <c r="D10" s="18">
        <f>'A5-107'!D10*'A5-108'!D10</f>
        <v>-912.57938687133571</v>
      </c>
      <c r="E10" s="18">
        <f>'A5-107'!E10*'A5-108'!E10</f>
        <v>404.12238167313785</v>
      </c>
      <c r="F10" s="18">
        <f>'A5-107'!F10*'A5-108'!F10</f>
        <v>-846.09646103297757</v>
      </c>
      <c r="G10" s="18">
        <f>'A5-107'!G10*'A5-108'!G10</f>
        <v>1841.6192476266287</v>
      </c>
      <c r="H10" s="18">
        <f>'A5-107'!H10*'A5-108'!H10</f>
        <v>1996.734281544886</v>
      </c>
      <c r="I10" s="18">
        <f>'A5-107'!I10*'A5-108'!I10</f>
        <v>1358.3069209908642</v>
      </c>
      <c r="J10" s="18">
        <f>'A5-107'!J10*'A5-108'!J10</f>
        <v>3955.2376066763204</v>
      </c>
      <c r="K10" s="18">
        <f>'A5-107'!K10*'A5-108'!K10</f>
        <v>739.08955317436778</v>
      </c>
      <c r="L10" s="18">
        <f>'A5-107'!L10*'A5-108'!L10</f>
        <v>2361.481366326273</v>
      </c>
      <c r="M10" s="18">
        <f>'A5-107'!M10*'A5-108'!M10</f>
        <v>-68.90323333971277</v>
      </c>
      <c r="N10" s="18">
        <f>'A5-107'!N10*'A5-108'!N10</f>
        <v>-356.68121913988449</v>
      </c>
      <c r="O10" s="18">
        <f>'A5-107'!O10*'A5-108'!O10</f>
        <v>-1241.618218326144</v>
      </c>
    </row>
    <row r="11" spans="1:15" ht="12.75" customHeight="1">
      <c r="A11" s="6">
        <v>1988</v>
      </c>
      <c r="B11" s="18">
        <f>'A5-107'!B11*'A5-108'!B11</f>
        <v>-400.0234855491579</v>
      </c>
      <c r="C11" s="18">
        <f>'A5-107'!C11*'A5-108'!C11</f>
        <v>3807.8048429040064</v>
      </c>
      <c r="D11" s="18">
        <f>'A5-107'!D11*'A5-108'!D11</f>
        <v>-1053.5546104028901</v>
      </c>
      <c r="E11" s="18">
        <f>'A5-107'!E11*'A5-108'!E11</f>
        <v>329.25481203760404</v>
      </c>
      <c r="F11" s="18">
        <f>'A5-107'!F11*'A5-108'!F11</f>
        <v>-856.67822685333147</v>
      </c>
      <c r="G11" s="18">
        <f>'A5-107'!G11*'A5-108'!G11</f>
        <v>1924.7123947781618</v>
      </c>
      <c r="H11" s="18">
        <f>'A5-107'!H11*'A5-108'!H11</f>
        <v>2020.6180190285027</v>
      </c>
      <c r="I11" s="18">
        <f>'A5-107'!I11*'A5-108'!I11</f>
        <v>1202.3181954248471</v>
      </c>
      <c r="J11" s="18">
        <f>'A5-107'!J11*'A5-108'!J11</f>
        <v>3888.4303894621166</v>
      </c>
      <c r="K11" s="18">
        <f>'A5-107'!K11*'A5-108'!K11</f>
        <v>737.40644116134945</v>
      </c>
      <c r="L11" s="18">
        <f>'A5-107'!L11*'A5-108'!L11</f>
        <v>2249.6354756736823</v>
      </c>
      <c r="M11" s="18">
        <f>'A5-107'!M11*'A5-108'!M11</f>
        <v>-248.02935596921984</v>
      </c>
      <c r="N11" s="18">
        <f>'A5-107'!N11*'A5-108'!N11</f>
        <v>-817.26860599872521</v>
      </c>
      <c r="O11" s="18">
        <f>'A5-107'!O11*'A5-108'!O11</f>
        <v>-1473.0732959484631</v>
      </c>
    </row>
    <row r="12" spans="1:15" ht="12.75" customHeight="1">
      <c r="A12" s="6">
        <v>1989</v>
      </c>
      <c r="B12" s="18">
        <f>'A5-107'!B12*'A5-108'!B12</f>
        <v>-667.18460016003212</v>
      </c>
      <c r="C12" s="18">
        <f>'A5-107'!C12*'A5-108'!C12</f>
        <v>4001.3946785270018</v>
      </c>
      <c r="D12" s="18">
        <f>'A5-107'!D12*'A5-108'!D12</f>
        <v>-1061.0554753878132</v>
      </c>
      <c r="E12" s="18">
        <f>'A5-107'!E12*'A5-108'!E12</f>
        <v>509.46194692089961</v>
      </c>
      <c r="F12" s="18">
        <f>'A5-107'!F12*'A5-108'!F12</f>
        <v>-1173.4467270159341</v>
      </c>
      <c r="G12" s="18">
        <f>'A5-107'!G12*'A5-108'!G12</f>
        <v>2096.309153257756</v>
      </c>
      <c r="H12" s="18">
        <f>'A5-107'!H12*'A5-108'!H12</f>
        <v>2194.9471985392529</v>
      </c>
      <c r="I12" s="18">
        <f>'A5-107'!I12*'A5-108'!I12</f>
        <v>1467.7448331834935</v>
      </c>
      <c r="J12" s="18">
        <f>'A5-107'!J12*'A5-108'!J12</f>
        <v>4032.6468256294452</v>
      </c>
      <c r="K12" s="18">
        <f>'A5-107'!K12*'A5-108'!K12</f>
        <v>946.4709053670457</v>
      </c>
      <c r="L12" s="18">
        <f>'A5-107'!L12*'A5-108'!L12</f>
        <v>2266.4857476632274</v>
      </c>
      <c r="M12" s="18">
        <f>'A5-107'!M12*'A5-108'!M12</f>
        <v>-298.16365167561594</v>
      </c>
      <c r="N12" s="18">
        <f>'A5-107'!N12*'A5-108'!N12</f>
        <v>-952.80867977297692</v>
      </c>
      <c r="O12" s="18">
        <f>'A5-107'!O12*'A5-108'!O12</f>
        <v>-1845.0766455479727</v>
      </c>
    </row>
    <row r="13" spans="1:15" ht="12.75" customHeight="1">
      <c r="A13" s="6">
        <v>1990</v>
      </c>
      <c r="B13" s="18">
        <f>'A5-107'!B13*'A5-108'!B13</f>
        <v>-609.60056093069818</v>
      </c>
      <c r="C13" s="18">
        <f>'A5-107'!C13*'A5-108'!C13</f>
        <v>3975.1522512349416</v>
      </c>
      <c r="D13" s="18">
        <f>'A5-107'!D13*'A5-108'!D13</f>
        <v>-1001.8465558394369</v>
      </c>
      <c r="E13" s="18">
        <f>'A5-107'!E13*'A5-108'!E13</f>
        <v>614.35082858165117</v>
      </c>
      <c r="F13" s="18">
        <f>'A5-107'!F13*'A5-108'!F13</f>
        <v>-919.98783535618884</v>
      </c>
      <c r="G13" s="18">
        <f>'A5-107'!G13*'A5-108'!G13</f>
        <v>2186.7389384820358</v>
      </c>
      <c r="H13" s="18">
        <f>'A5-107'!H13*'A5-108'!H13</f>
        <v>2609.8312069731169</v>
      </c>
      <c r="I13" s="18">
        <f>'A5-107'!I13*'A5-108'!I13</f>
        <v>1432.1945201958115</v>
      </c>
      <c r="J13" s="18">
        <f>'A5-107'!J13*'A5-108'!J13</f>
        <v>3922.1322477140639</v>
      </c>
      <c r="K13" s="18">
        <f>'A5-107'!K13*'A5-108'!K13</f>
        <v>1052.022871717701</v>
      </c>
      <c r="L13" s="18">
        <f>'A5-107'!L13*'A5-108'!L13</f>
        <v>2279.5321067842524</v>
      </c>
      <c r="M13" s="18">
        <f>'A5-107'!M13*'A5-108'!M13</f>
        <v>-332.14257056515419</v>
      </c>
      <c r="N13" s="18">
        <f>'A5-107'!N13*'A5-108'!N13</f>
        <v>-929.69790084446493</v>
      </c>
      <c r="O13" s="18">
        <f>'A5-107'!O13*'A5-108'!O13</f>
        <v>-1850.3749187536082</v>
      </c>
    </row>
    <row r="14" spans="1:15" ht="12.75" customHeight="1">
      <c r="A14" s="6">
        <v>1991</v>
      </c>
      <c r="B14" s="18">
        <f>'A5-107'!B14*'A5-108'!B14</f>
        <v>-450.09267330554343</v>
      </c>
      <c r="C14" s="18">
        <f>'A5-107'!C14*'A5-108'!C14</f>
        <v>4196.938698192469</v>
      </c>
      <c r="D14" s="18">
        <f>'A5-107'!D14*'A5-108'!D14</f>
        <v>-748.2112531190661</v>
      </c>
      <c r="E14" s="18">
        <f>'A5-107'!E14*'A5-108'!E14</f>
        <v>705.70097975315241</v>
      </c>
      <c r="F14" s="18">
        <f>'A5-107'!F14*'A5-108'!F14</f>
        <v>-548.32389020184678</v>
      </c>
      <c r="G14" s="18">
        <f>'A5-107'!G14*'A5-108'!G14</f>
        <v>2189.1129546671245</v>
      </c>
      <c r="H14" s="18">
        <f>'A5-107'!H14*'A5-108'!H14</f>
        <v>2066.9113656120594</v>
      </c>
      <c r="I14" s="18">
        <f>'A5-107'!I14*'A5-108'!I14</f>
        <v>1495.4131639348691</v>
      </c>
      <c r="J14" s="18">
        <f>'A5-107'!J14*'A5-108'!J14</f>
        <v>3681.5628874349386</v>
      </c>
      <c r="K14" s="18">
        <f>'A5-107'!K14*'A5-108'!K14</f>
        <v>1205.2092782677596</v>
      </c>
      <c r="L14" s="18">
        <f>'A5-107'!L14*'A5-108'!L14</f>
        <v>2242.2702020121887</v>
      </c>
      <c r="M14" s="18">
        <f>'A5-107'!M14*'A5-108'!M14</f>
        <v>-162.43761879997217</v>
      </c>
      <c r="N14" s="18">
        <f>'A5-107'!N14*'A5-108'!N14</f>
        <v>-779.86653444711658</v>
      </c>
      <c r="O14" s="18">
        <f>'A5-107'!O14*'A5-108'!O14</f>
        <v>-1585.5357652757846</v>
      </c>
    </row>
    <row r="15" spans="1:15" ht="12.75" customHeight="1">
      <c r="A15" s="6">
        <v>1992</v>
      </c>
      <c r="B15" s="18">
        <f>'A5-107'!B15*'A5-108'!B15</f>
        <v>-420.23824926784664</v>
      </c>
      <c r="C15" s="18">
        <f>'A5-107'!C15*'A5-108'!C15</f>
        <v>4539.216118104322</v>
      </c>
      <c r="D15" s="18">
        <f>'A5-107'!D15*'A5-108'!D15</f>
        <v>-594.97050158883485</v>
      </c>
      <c r="E15" s="18">
        <f>'A5-107'!E15*'A5-108'!E15</f>
        <v>594.90169718398272</v>
      </c>
      <c r="F15" s="18">
        <f>'A5-107'!F15*'A5-108'!F15</f>
        <v>-366.56401076936436</v>
      </c>
      <c r="G15" s="18">
        <f>'A5-107'!G15*'A5-108'!G15</f>
        <v>2157.7760409456346</v>
      </c>
      <c r="H15" s="18">
        <f>'A5-107'!H15*'A5-108'!H15</f>
        <v>2043.3879830071455</v>
      </c>
      <c r="I15" s="18">
        <f>'A5-107'!I15*'A5-108'!I15</f>
        <v>1530.6498389821827</v>
      </c>
      <c r="J15" s="18">
        <f>'A5-107'!J15*'A5-108'!J15</f>
        <v>3852.7241678066221</v>
      </c>
      <c r="K15" s="18">
        <f>'A5-107'!K15*'A5-108'!K15</f>
        <v>1161.8691394253701</v>
      </c>
      <c r="L15" s="18">
        <f>'A5-107'!L15*'A5-108'!L15</f>
        <v>2432.9414642524948</v>
      </c>
      <c r="M15" s="18">
        <f>'A5-107'!M15*'A5-108'!M15</f>
        <v>-63.405079595276263</v>
      </c>
      <c r="N15" s="18">
        <f>'A5-107'!N15*'A5-108'!N15</f>
        <v>-377.051374442032</v>
      </c>
      <c r="O15" s="18">
        <f>'A5-107'!O15*'A5-108'!O15</f>
        <v>-1690.1957576319599</v>
      </c>
    </row>
    <row r="16" spans="1:15" ht="12.75" customHeight="1">
      <c r="A16" s="6">
        <v>1993</v>
      </c>
      <c r="B16" s="18">
        <f>'A5-107'!B16*'A5-108'!B16</f>
        <v>-495.899725356239</v>
      </c>
      <c r="C16" s="18">
        <f>'A5-107'!C16*'A5-108'!C16</f>
        <v>4949.3837212631834</v>
      </c>
      <c r="D16" s="18">
        <f>'A5-107'!D16*'A5-108'!D16</f>
        <v>-540.31089816254735</v>
      </c>
      <c r="E16" s="18">
        <f>'A5-107'!E16*'A5-108'!E16</f>
        <v>701.98392768223948</v>
      </c>
      <c r="F16" s="18">
        <f>'A5-107'!F16*'A5-108'!F16</f>
        <v>-255.9186684765659</v>
      </c>
      <c r="G16" s="18">
        <f>'A5-107'!G16*'A5-108'!G16</f>
        <v>2212.2082526811846</v>
      </c>
      <c r="H16" s="18">
        <f>'A5-107'!H16*'A5-108'!H16</f>
        <v>2337.8914046790414</v>
      </c>
      <c r="I16" s="18">
        <f>'A5-107'!I16*'A5-108'!I16</f>
        <v>2111.4312052955802</v>
      </c>
      <c r="J16" s="18">
        <f>'A5-107'!J16*'A5-108'!J16</f>
        <v>3776.0511721619696</v>
      </c>
      <c r="K16" s="18">
        <f>'A5-107'!K16*'A5-108'!K16</f>
        <v>1257.5278917421499</v>
      </c>
      <c r="L16" s="18">
        <f>'A5-107'!L16*'A5-108'!L16</f>
        <v>2546.5900174685362</v>
      </c>
      <c r="M16" s="18">
        <f>'A5-107'!M16*'A5-108'!M16</f>
        <v>-31.480460150185738</v>
      </c>
      <c r="N16" s="18">
        <f>'A5-107'!N16*'A5-108'!N16</f>
        <v>-256.54210301332245</v>
      </c>
      <c r="O16" s="18">
        <f>'A5-107'!O16*'A5-108'!O16</f>
        <v>-1749.4136220496316</v>
      </c>
    </row>
    <row r="17" spans="1:15" ht="12.75" customHeight="1">
      <c r="A17" s="6">
        <v>1994</v>
      </c>
      <c r="B17" s="18">
        <f>'A5-107'!B17*'A5-108'!B17</f>
        <v>-740.63952701153335</v>
      </c>
      <c r="C17" s="18">
        <f>'A5-107'!C17*'A5-108'!C17</f>
        <v>4793.5289064344088</v>
      </c>
      <c r="D17" s="18">
        <f>'A5-107'!D17*'A5-108'!D17</f>
        <v>-582.54062744326654</v>
      </c>
      <c r="E17" s="18">
        <f>'A5-107'!E17*'A5-108'!E17</f>
        <v>1410.4791871625862</v>
      </c>
      <c r="F17" s="18">
        <f>'A5-107'!F17*'A5-108'!F17</f>
        <v>-289.97707201899561</v>
      </c>
      <c r="G17" s="18">
        <f>'A5-107'!G17*'A5-108'!G17</f>
        <v>2237.8794847001268</v>
      </c>
      <c r="H17" s="18">
        <f>'A5-107'!H17*'A5-108'!H17</f>
        <v>2435.9274104266055</v>
      </c>
      <c r="I17" s="18">
        <f>'A5-107'!I17*'A5-108'!I17</f>
        <v>2223.5026334560748</v>
      </c>
      <c r="J17" s="18">
        <f>'A5-107'!J17*'A5-108'!J17</f>
        <v>3755.5960176701947</v>
      </c>
      <c r="K17" s="18">
        <f>'A5-107'!K17*'A5-108'!K17</f>
        <v>1222.3998385214391</v>
      </c>
      <c r="L17" s="18">
        <f>'A5-107'!L17*'A5-108'!L17</f>
        <v>2553.593064980591</v>
      </c>
      <c r="M17" s="18">
        <f>'A5-107'!M17*'A5-108'!M17</f>
        <v>-157.52314778975372</v>
      </c>
      <c r="N17" s="18">
        <f>'A5-107'!N17*'A5-108'!N17</f>
        <v>-310.58159941844531</v>
      </c>
      <c r="O17" s="18">
        <f>'A5-107'!O17*'A5-108'!O17</f>
        <v>-1836.9621497347136</v>
      </c>
    </row>
    <row r="18" spans="1:15" ht="12.75" customHeight="1">
      <c r="A18" s="6">
        <v>1995</v>
      </c>
      <c r="B18" s="18">
        <f>'A5-107'!B18*'A5-108'!B18</f>
        <v>-887.46019881322013</v>
      </c>
      <c r="C18" s="18">
        <f>'A5-107'!C18*'A5-108'!C18</f>
        <v>4304.6478486835376</v>
      </c>
      <c r="D18" s="18">
        <f>'A5-107'!D18*'A5-108'!D18</f>
        <v>-520.20322085353985</v>
      </c>
      <c r="E18" s="18">
        <f>'A5-107'!E18*'A5-108'!E18</f>
        <v>1275.2048750983347</v>
      </c>
      <c r="F18" s="18">
        <f>'A5-107'!F18*'A5-108'!F18</f>
        <v>-374.95589150129706</v>
      </c>
      <c r="G18" s="18">
        <f>'A5-107'!G18*'A5-108'!G18</f>
        <v>2424.3648771115168</v>
      </c>
      <c r="H18" s="18">
        <f>'A5-107'!H18*'A5-108'!H18</f>
        <v>2632.9852951941334</v>
      </c>
      <c r="I18" s="18">
        <f>'A5-107'!I18*'A5-108'!I18</f>
        <v>2136.3646179627767</v>
      </c>
      <c r="J18" s="18">
        <f>'A5-107'!J18*'A5-108'!J18</f>
        <v>3184.968647260469</v>
      </c>
      <c r="K18" s="18">
        <f>'A5-107'!K18*'A5-108'!K18</f>
        <v>1212.6708911807734</v>
      </c>
      <c r="L18" s="18">
        <f>'A5-107'!L18*'A5-108'!L18</f>
        <v>2573.0051300126738</v>
      </c>
      <c r="M18" s="18">
        <f>'A5-107'!M18*'A5-108'!M18</f>
        <v>-238.07248195788333</v>
      </c>
      <c r="N18" s="18">
        <f>'A5-107'!N18*'A5-108'!N18</f>
        <v>-226.79911409536911</v>
      </c>
      <c r="O18" s="18">
        <f>'A5-107'!O18*'A5-108'!O18</f>
        <v>-1859.8777328248423</v>
      </c>
    </row>
    <row r="19" spans="1:15" ht="12.75" customHeight="1">
      <c r="A19" s="6">
        <v>1996</v>
      </c>
      <c r="B19" s="18">
        <f>'A5-107'!B19*'A5-108'!B19</f>
        <v>-821.367657651429</v>
      </c>
      <c r="C19" s="18">
        <f>'A5-107'!C19*'A5-108'!C19</f>
        <v>4556.6623296792768</v>
      </c>
      <c r="D19" s="18">
        <f>'A5-107'!D19*'A5-108'!D19</f>
        <v>-637.94836402077374</v>
      </c>
      <c r="E19" s="18">
        <f>'A5-107'!E19*'A5-108'!E19</f>
        <v>1338.1080493909267</v>
      </c>
      <c r="F19" s="18">
        <f>'A5-107'!F19*'A5-108'!F19</f>
        <v>-408.164474639557</v>
      </c>
      <c r="G19" s="18">
        <f>'A5-107'!G19*'A5-108'!G19</f>
        <v>2244.0392155440181</v>
      </c>
      <c r="H19" s="18">
        <f>'A5-107'!H19*'A5-108'!H19</f>
        <v>2800.980378628075</v>
      </c>
      <c r="I19" s="18">
        <f>'A5-107'!I19*'A5-108'!I19</f>
        <v>1952.5928809606087</v>
      </c>
      <c r="J19" s="18">
        <f>'A5-107'!J19*'A5-108'!J19</f>
        <v>2923.2593487367285</v>
      </c>
      <c r="K19" s="18">
        <f>'A5-107'!K19*'A5-108'!K19</f>
        <v>1019.9976522448546</v>
      </c>
      <c r="L19" s="18">
        <f>'A5-107'!L19*'A5-108'!L19</f>
        <v>2491.7495385337365</v>
      </c>
      <c r="M19" s="18">
        <f>'A5-107'!M19*'A5-108'!M19</f>
        <v>-340.71656162926962</v>
      </c>
      <c r="N19" s="18">
        <f>'A5-107'!N19*'A5-108'!N19</f>
        <v>-256.51814177889821</v>
      </c>
      <c r="O19" s="18">
        <f>'A5-107'!O19*'A5-108'!O19</f>
        <v>-1750.2731806285028</v>
      </c>
    </row>
    <row r="20" spans="1:15" ht="12.75" customHeight="1">
      <c r="A20" s="6">
        <v>1997</v>
      </c>
      <c r="B20" s="18">
        <f>'A5-107'!B20*'A5-108'!B20</f>
        <v>-745.11238917779406</v>
      </c>
      <c r="C20" s="18">
        <f>'A5-107'!C20*'A5-108'!C20</f>
        <v>4315.400910690104</v>
      </c>
      <c r="D20" s="18">
        <f>'A5-107'!D20*'A5-108'!D20</f>
        <v>-660.94941916751236</v>
      </c>
      <c r="E20" s="18">
        <f>'A5-107'!E20*'A5-108'!E20</f>
        <v>1218.2845136420249</v>
      </c>
      <c r="F20" s="18">
        <f>'A5-107'!F20*'A5-108'!F20</f>
        <v>-254.8947114481075</v>
      </c>
      <c r="G20" s="18">
        <f>'A5-107'!G20*'A5-108'!G20</f>
        <v>2397.0241346705961</v>
      </c>
      <c r="H20" s="18">
        <f>'A5-107'!H20*'A5-108'!H20</f>
        <v>2869.5424685874582</v>
      </c>
      <c r="I20" s="18">
        <f>'A5-107'!I20*'A5-108'!I20</f>
        <v>1933.2514513792362</v>
      </c>
      <c r="J20" s="18">
        <f>'A5-107'!J20*'A5-108'!J20</f>
        <v>2892.4997190341078</v>
      </c>
      <c r="K20" s="18">
        <f>'A5-107'!K20*'A5-108'!K20</f>
        <v>925.00749180097375</v>
      </c>
      <c r="L20" s="18">
        <f>'A5-107'!L20*'A5-108'!L20</f>
        <v>2386.8593274911959</v>
      </c>
      <c r="M20" s="18">
        <f>'A5-107'!M20*'A5-108'!M20</f>
        <v>-262.76212016226475</v>
      </c>
      <c r="N20" s="18">
        <f>'A5-107'!N20*'A5-108'!N20</f>
        <v>-275.26271886859615</v>
      </c>
      <c r="O20" s="18">
        <f>'A5-107'!O20*'A5-108'!O20</f>
        <v>-1982.4537399429871</v>
      </c>
    </row>
    <row r="21" spans="1:15" ht="12.75" customHeight="1">
      <c r="A21" s="6">
        <v>1998</v>
      </c>
      <c r="B21" s="18">
        <f>'A5-107'!B21*'A5-108'!B21</f>
        <v>-581.2458923553321</v>
      </c>
      <c r="C21" s="18">
        <f>'A5-107'!C21*'A5-108'!C21</f>
        <v>3892.5674668951656</v>
      </c>
      <c r="D21" s="18">
        <f>'A5-107'!D21*'A5-108'!D21</f>
        <v>-728.2508048214238</v>
      </c>
      <c r="E21" s="18">
        <f>'A5-107'!E21*'A5-108'!E21</f>
        <v>1175.3955730762732</v>
      </c>
      <c r="F21" s="18">
        <f>'A5-107'!F21*'A5-108'!F21</f>
        <v>-265.74800077440756</v>
      </c>
      <c r="G21" s="18">
        <f>'A5-107'!G21*'A5-108'!G21</f>
        <v>2493.4189439024017</v>
      </c>
      <c r="H21" s="18">
        <f>'A5-107'!H21*'A5-108'!H21</f>
        <v>2814.6388622780096</v>
      </c>
      <c r="I21" s="18">
        <f>'A5-107'!I21*'A5-108'!I21</f>
        <v>1615.3311731183032</v>
      </c>
      <c r="J21" s="18">
        <f>'A5-107'!J21*'A5-108'!J21</f>
        <v>2890.0648866943466</v>
      </c>
      <c r="K21" s="18">
        <f>'A5-107'!K21*'A5-108'!K21</f>
        <v>889.29758475174788</v>
      </c>
      <c r="L21" s="18">
        <f>'A5-107'!L21*'A5-108'!L21</f>
        <v>2249.469408528958</v>
      </c>
      <c r="M21" s="18">
        <f>'A5-107'!M21*'A5-108'!M21</f>
        <v>-165.5046316583545</v>
      </c>
      <c r="N21" s="18">
        <f>'A5-107'!N21*'A5-108'!N21</f>
        <v>-139.50700189529644</v>
      </c>
      <c r="O21" s="18">
        <f>'A5-107'!O21*'A5-108'!O21</f>
        <v>-1972.9972966889686</v>
      </c>
    </row>
    <row r="22" spans="1:15" ht="12.75" customHeight="1">
      <c r="A22" s="6">
        <v>1999</v>
      </c>
      <c r="B22" s="18">
        <f>'A5-107'!B22*'A5-108'!B22</f>
        <v>-650.30082832290236</v>
      </c>
      <c r="C22" s="18">
        <f>'A5-107'!C22*'A5-108'!C22</f>
        <v>3698.4364468973786</v>
      </c>
      <c r="D22" s="18">
        <f>'A5-107'!D22*'A5-108'!D22</f>
        <v>-844.12099605718595</v>
      </c>
      <c r="E22" s="18">
        <f>'A5-107'!E22*'A5-108'!E22</f>
        <v>824.38102473607671</v>
      </c>
      <c r="F22" s="18">
        <f>'A5-107'!F22*'A5-108'!F22</f>
        <v>-472.35269372254965</v>
      </c>
      <c r="G22" s="18">
        <f>'A5-107'!G22*'A5-108'!G22</f>
        <v>2502.4947117286679</v>
      </c>
      <c r="H22" s="18">
        <f>'A5-107'!H22*'A5-108'!H22</f>
        <v>3156.8977774538153</v>
      </c>
      <c r="I22" s="18">
        <f>'A5-107'!I22*'A5-108'!I22</f>
        <v>1485.1871298547601</v>
      </c>
      <c r="J22" s="18">
        <f>'A5-107'!J22*'A5-108'!J22</f>
        <v>2730.9750109997854</v>
      </c>
      <c r="K22" s="18">
        <f>'A5-107'!K22*'A5-108'!K22</f>
        <v>966.24621502071204</v>
      </c>
      <c r="L22" s="18">
        <f>'A5-107'!L22*'A5-108'!L22</f>
        <v>2054.9263382866516</v>
      </c>
      <c r="M22" s="18">
        <f>'A5-107'!M22*'A5-108'!M22</f>
        <v>-287.45856480466841</v>
      </c>
      <c r="N22" s="18">
        <f>'A5-107'!N22*'A5-108'!N22</f>
        <v>-111.05070071689673</v>
      </c>
      <c r="O22" s="18">
        <f>'A5-107'!O22*'A5-108'!O22</f>
        <v>-1986.3193930854552</v>
      </c>
    </row>
    <row r="23" spans="1:15" ht="12.75" customHeight="1">
      <c r="A23" s="6">
        <v>2000</v>
      </c>
      <c r="B23" s="18">
        <f>'A5-107'!B23*'A5-108'!B23</f>
        <v>-786.57377553038043</v>
      </c>
      <c r="C23" s="18">
        <f>'A5-107'!C23*'A5-108'!C23</f>
        <v>3568.5254603669755</v>
      </c>
      <c r="D23" s="18">
        <f>'A5-107'!D23*'A5-108'!D23</f>
        <v>-927.99471913611012</v>
      </c>
      <c r="E23" s="18">
        <f>'A5-107'!E23*'A5-108'!E23</f>
        <v>827.90640366773118</v>
      </c>
      <c r="F23" s="18">
        <f>'A5-107'!F23*'A5-108'!F23</f>
        <v>-469.28617839946429</v>
      </c>
      <c r="G23" s="18">
        <f>'A5-107'!G23*'A5-108'!G23</f>
        <v>3168.3629047263212</v>
      </c>
      <c r="H23" s="18">
        <f>'A5-107'!H23*'A5-108'!H23</f>
        <v>3508.8150545904255</v>
      </c>
      <c r="I23" s="18">
        <f>'A5-107'!I23*'A5-108'!I23</f>
        <v>1519.7349962530704</v>
      </c>
      <c r="J23" s="18">
        <f>'A5-107'!J23*'A5-108'!J23</f>
        <v>2830.2881641073946</v>
      </c>
      <c r="K23" s="18">
        <f>'A5-107'!K23*'A5-108'!K23</f>
        <v>1050.2268944624088</v>
      </c>
      <c r="L23" s="18">
        <f>'A5-107'!L23*'A5-108'!L23</f>
        <v>1715.8646802754358</v>
      </c>
      <c r="M23" s="18">
        <f>'A5-107'!M23*'A5-108'!M23</f>
        <v>-203.54744745908883</v>
      </c>
      <c r="N23" s="18">
        <f>'A5-107'!N23*'A5-108'!N23</f>
        <v>20.423573465895934</v>
      </c>
      <c r="O23" s="18">
        <f>'A5-107'!O23*'A5-108'!O23</f>
        <v>-2088.8564960519316</v>
      </c>
    </row>
    <row r="24" spans="1:15" ht="12.75" customHeight="1">
      <c r="A24" s="6">
        <v>2001</v>
      </c>
      <c r="B24" s="18">
        <f>'A5-107'!B24*'A5-108'!B24</f>
        <v>-421.72252941987534</v>
      </c>
      <c r="C24" s="18">
        <f>'A5-107'!C24*'A5-108'!C24</f>
        <v>3939.89708441223</v>
      </c>
      <c r="D24" s="18">
        <f>'A5-107'!D24*'A5-108'!D24</f>
        <v>-909.58403165312552</v>
      </c>
      <c r="E24" s="18">
        <f>'A5-107'!E24*'A5-108'!E24</f>
        <v>806.50244633961609</v>
      </c>
      <c r="F24" s="18">
        <f>'A5-107'!F24*'A5-108'!F24</f>
        <v>-413.28237112900092</v>
      </c>
      <c r="G24" s="18">
        <f>'A5-107'!G24*'A5-108'!G24</f>
        <v>3283.2129835847732</v>
      </c>
      <c r="H24" s="18">
        <f>'A5-107'!H24*'A5-108'!H24</f>
        <v>3660.4237283946391</v>
      </c>
      <c r="I24" s="18">
        <f>'A5-107'!I24*'A5-108'!I24</f>
        <v>1497.7524325233701</v>
      </c>
      <c r="J24" s="18">
        <f>'A5-107'!J24*'A5-108'!J24</f>
        <v>2999.2170800436329</v>
      </c>
      <c r="K24" s="18">
        <f>'A5-107'!K24*'A5-108'!K24</f>
        <v>1427.4376279812022</v>
      </c>
      <c r="L24" s="18">
        <f>'A5-107'!L24*'A5-108'!L24</f>
        <v>1773.875961504923</v>
      </c>
      <c r="M24" s="18">
        <f>'A5-107'!M24*'A5-108'!M24</f>
        <v>-86.726519212100811</v>
      </c>
      <c r="N24" s="18">
        <f>'A5-107'!N24*'A5-108'!N24</f>
        <v>45.733345066636225</v>
      </c>
      <c r="O24" s="18">
        <f>'A5-107'!O24*'A5-108'!O24</f>
        <v>-1688.6629212853377</v>
      </c>
    </row>
    <row r="25" spans="1:15" ht="12.75" customHeight="1">
      <c r="A25" s="6">
        <v>2002</v>
      </c>
      <c r="B25" s="18">
        <f>'A5-107'!B25*'A5-108'!B25</f>
        <v>-397.03249280333876</v>
      </c>
      <c r="C25" s="18">
        <f>'A5-107'!C25*'A5-108'!C25</f>
        <v>3945.197445297757</v>
      </c>
      <c r="D25" s="18">
        <f>'A5-107'!D25*'A5-108'!D25</f>
        <v>-1006.9910469592684</v>
      </c>
      <c r="E25" s="18">
        <f>'A5-107'!E25*'A5-108'!E25</f>
        <v>1005.6025900368447</v>
      </c>
      <c r="F25" s="18">
        <f>'A5-107'!F25*'A5-108'!F25</f>
        <v>-323.87512871946711</v>
      </c>
      <c r="G25" s="18">
        <f>'A5-107'!G25*'A5-108'!G25</f>
        <v>3827.9256472868215</v>
      </c>
      <c r="H25" s="18">
        <f>'A5-107'!H25*'A5-108'!H25</f>
        <v>3829.5005796160513</v>
      </c>
      <c r="I25" s="18">
        <f>'A5-107'!I25*'A5-108'!I25</f>
        <v>1504.1460308944602</v>
      </c>
      <c r="J25" s="18">
        <f>'A5-107'!J25*'A5-108'!J25</f>
        <v>3159.2464099649305</v>
      </c>
      <c r="K25" s="18">
        <f>'A5-107'!K25*'A5-108'!K25</f>
        <v>1665.5490707728623</v>
      </c>
      <c r="L25" s="18">
        <f>'A5-107'!L25*'A5-108'!L25</f>
        <v>1101.3694722743942</v>
      </c>
      <c r="M25" s="18">
        <f>'A5-107'!M25*'A5-108'!M25</f>
        <v>148.71396165763505</v>
      </c>
      <c r="N25" s="18">
        <f>'A5-107'!N25*'A5-108'!N25</f>
        <v>-111.79194565870777</v>
      </c>
      <c r="O25" s="18">
        <f>'A5-107'!O25*'A5-108'!O25</f>
        <v>-1555.0394511513505</v>
      </c>
    </row>
    <row r="26" spans="1:15" ht="12.75" customHeight="1">
      <c r="A26" s="6">
        <v>2003</v>
      </c>
      <c r="B26" s="18">
        <f>'A5-107'!B26*'A5-108'!B26</f>
        <v>-553.90242094089751</v>
      </c>
      <c r="C26" s="18">
        <f>'A5-107'!C26*'A5-108'!C26</f>
        <v>3993.1207053139788</v>
      </c>
      <c r="D26" s="18">
        <f>'A5-107'!D26*'A5-108'!D26</f>
        <v>-1043.1947550710611</v>
      </c>
      <c r="E26" s="18">
        <f>'A5-107'!E26*'A5-108'!E26</f>
        <v>1055.7580388821066</v>
      </c>
      <c r="F26" s="18">
        <f>'A5-107'!F26*'A5-108'!F26</f>
        <v>-198.01851607401034</v>
      </c>
      <c r="G26" s="18">
        <f>'A5-107'!G26*'A5-108'!G26</f>
        <v>3572.9479170825671</v>
      </c>
      <c r="H26" s="18">
        <f>'A5-107'!H26*'A5-108'!H26</f>
        <v>3888.7785940560457</v>
      </c>
      <c r="I26" s="18">
        <f>'A5-107'!I26*'A5-108'!I26</f>
        <v>1623.918782465988</v>
      </c>
      <c r="J26" s="18">
        <f>'A5-107'!J26*'A5-108'!J26</f>
        <v>3492.8975181638993</v>
      </c>
      <c r="K26" s="18">
        <f>'A5-107'!K26*'A5-108'!K26</f>
        <v>2046.6261753629219</v>
      </c>
      <c r="L26" s="18">
        <f>'A5-107'!L26*'A5-108'!L26</f>
        <v>870.68911293688586</v>
      </c>
      <c r="M26" s="18">
        <f>'A5-107'!M26*'A5-108'!M26</f>
        <v>348.81735951276119</v>
      </c>
      <c r="N26" s="18">
        <f>'A5-107'!N26*'A5-108'!N26</f>
        <v>-3.1836915152815339</v>
      </c>
      <c r="O26" s="18">
        <f>'A5-107'!O26*'A5-108'!O26</f>
        <v>-1391.0155667585309</v>
      </c>
    </row>
    <row r="27" spans="1:15" ht="12.75" customHeight="1">
      <c r="A27" s="6">
        <v>2004</v>
      </c>
      <c r="B27" s="18">
        <f>'A5-107'!B27*'A5-108'!B27</f>
        <v>-537.1833179724465</v>
      </c>
      <c r="C27" s="18">
        <f>'A5-107'!C27*'A5-108'!C27</f>
        <v>3800.8372326077438</v>
      </c>
      <c r="D27" s="18">
        <f>'A5-107'!D27*'A5-108'!D27</f>
        <v>-1238.4237368442734</v>
      </c>
      <c r="E27" s="18">
        <f>'A5-107'!E27*'A5-108'!E27</f>
        <v>891.11763596691253</v>
      </c>
      <c r="F27" s="18">
        <f>'A5-107'!F27*'A5-108'!F27</f>
        <v>-173.34566674255069</v>
      </c>
      <c r="G27" s="18">
        <f>'A5-107'!G27*'A5-108'!G27</f>
        <v>3219.4079329746583</v>
      </c>
      <c r="H27" s="18">
        <f>'A5-107'!H27*'A5-108'!H27</f>
        <v>3633.4221309650625</v>
      </c>
      <c r="I27" s="18">
        <f>'A5-107'!I27*'A5-108'!I27</f>
        <v>1520.1054728630711</v>
      </c>
      <c r="J27" s="18">
        <f>'A5-107'!J27*'A5-108'!J27</f>
        <v>3103.7387454937134</v>
      </c>
      <c r="K27" s="18">
        <f>'A5-107'!K27*'A5-108'!K27</f>
        <v>1878.8698329680724</v>
      </c>
      <c r="L27" s="18">
        <f>'A5-107'!L27*'A5-108'!L27</f>
        <v>778.12804680975307</v>
      </c>
      <c r="M27" s="18">
        <f>'A5-107'!M27*'A5-108'!M27</f>
        <v>168.76697656035159</v>
      </c>
      <c r="N27" s="18">
        <f>'A5-107'!N27*'A5-108'!N27</f>
        <v>14.412339621547739</v>
      </c>
      <c r="O27" s="18">
        <f>'A5-107'!O27*'A5-108'!O27</f>
        <v>-1238.2404697189831</v>
      </c>
    </row>
    <row r="28" spans="1:15" ht="12.75" customHeight="1">
      <c r="A28" s="6">
        <v>2005</v>
      </c>
      <c r="B28" s="18">
        <f>'A5-107'!B28*'A5-108'!B28</f>
        <v>-750.45029808637275</v>
      </c>
      <c r="C28" s="18">
        <f>'A5-107'!C28*'A5-108'!C28</f>
        <v>3559.8268751732417</v>
      </c>
      <c r="D28" s="18">
        <f>'A5-107'!D28*'A5-108'!D28</f>
        <v>-1013.1554811380086</v>
      </c>
      <c r="E28" s="18">
        <f>'A5-107'!E28*'A5-108'!E28</f>
        <v>992.09526486046241</v>
      </c>
      <c r="F28" s="18">
        <f>'A5-107'!F28*'A5-108'!F28</f>
        <v>-159.27609839818123</v>
      </c>
      <c r="G28" s="18">
        <f>'A5-107'!G28*'A5-108'!G28</f>
        <v>3247.0717451275282</v>
      </c>
      <c r="H28" s="18">
        <f>'A5-107'!H28*'A5-108'!H28</f>
        <v>3374.5132130446532</v>
      </c>
      <c r="I28" s="18">
        <f>'A5-107'!I28*'A5-108'!I28</f>
        <v>1601.8592805950268</v>
      </c>
      <c r="J28" s="18">
        <f>'A5-107'!J28*'A5-108'!J28</f>
        <v>3112.0837030813245</v>
      </c>
      <c r="K28" s="18">
        <f>'A5-107'!K28*'A5-108'!K28</f>
        <v>1873.9532362120865</v>
      </c>
      <c r="L28" s="18">
        <f>'A5-107'!L28*'A5-108'!L28</f>
        <v>679.39548621567326</v>
      </c>
      <c r="M28" s="18">
        <f>'A5-107'!M28*'A5-108'!M28</f>
        <v>-75.93095396783032</v>
      </c>
      <c r="N28" s="18">
        <f>'A5-107'!N28*'A5-108'!N28</f>
        <v>33.06593162632025</v>
      </c>
      <c r="O28" s="18">
        <f>'A5-107'!O28*'A5-108'!O28</f>
        <v>-1148.9883156849198</v>
      </c>
    </row>
    <row r="29" spans="1:15" ht="12.75" customHeight="1">
      <c r="A29" s="6">
        <v>2006</v>
      </c>
      <c r="B29" s="18">
        <f>'A5-107'!B29*'A5-108'!B29</f>
        <v>-768.82409944876451</v>
      </c>
      <c r="C29" s="18">
        <f>'A5-107'!C29*'A5-108'!C29</f>
        <v>3525.4515641953612</v>
      </c>
      <c r="D29" s="18">
        <f>'A5-107'!D29*'A5-108'!D29</f>
        <v>-988.84046854997825</v>
      </c>
      <c r="E29" s="18">
        <f>'A5-107'!E29*'A5-108'!E29</f>
        <v>859.78100820751274</v>
      </c>
      <c r="F29" s="18">
        <f>'A5-107'!F29*'A5-108'!F29</f>
        <v>-231.84574569731495</v>
      </c>
      <c r="G29" s="18">
        <f>'A5-107'!G29*'A5-108'!G29</f>
        <v>3517.2381011807433</v>
      </c>
      <c r="H29" s="18">
        <f>'A5-107'!H29*'A5-108'!H29</f>
        <v>2835.7542523040856</v>
      </c>
      <c r="I29" s="18">
        <f>'A5-107'!I29*'A5-108'!I29</f>
        <v>1482.9669733955693</v>
      </c>
      <c r="J29" s="18">
        <f>'A5-107'!J29*'A5-108'!J29</f>
        <v>3003.7822762644687</v>
      </c>
      <c r="K29" s="18">
        <f>'A5-107'!K29*'A5-108'!K29</f>
        <v>1746.2383823258176</v>
      </c>
      <c r="L29" s="18">
        <f>'A5-107'!L29*'A5-108'!L29</f>
        <v>519.39069383147569</v>
      </c>
      <c r="M29" s="18">
        <f>'A5-107'!M29*'A5-108'!M29</f>
        <v>-38.175584874865542</v>
      </c>
      <c r="N29" s="18">
        <f>'A5-107'!N29*'A5-108'!N29</f>
        <v>-52.094228936735604</v>
      </c>
      <c r="O29" s="18">
        <f>'A5-107'!O29*'A5-108'!O29</f>
        <v>-1195.9397721204687</v>
      </c>
    </row>
    <row r="30" spans="1:15" ht="12.75" customHeight="1">
      <c r="A30" s="6">
        <v>2007</v>
      </c>
      <c r="B30" s="18">
        <f>'A5-107'!B30*'A5-108'!B30</f>
        <v>-790.92073874172604</v>
      </c>
      <c r="C30" s="18">
        <f>'A5-107'!C30*'A5-108'!C30</f>
        <v>3378.0630485292536</v>
      </c>
      <c r="D30" s="18">
        <f>'A5-107'!D30*'A5-108'!D30</f>
        <v>-1069.8381357021708</v>
      </c>
      <c r="E30" s="18">
        <f>'A5-107'!E30*'A5-108'!E30</f>
        <v>1198.2940045363312</v>
      </c>
      <c r="F30" s="18">
        <f>'A5-107'!F30*'A5-108'!F30</f>
        <v>-263.72152455337397</v>
      </c>
      <c r="G30" s="18">
        <f>'A5-107'!G30*'A5-108'!G30</f>
        <v>3317.4432314880391</v>
      </c>
      <c r="H30" s="18">
        <f>'A5-107'!H30*'A5-108'!H30</f>
        <v>2666.4365232056412</v>
      </c>
      <c r="I30" s="18">
        <f>'A5-107'!I30*'A5-108'!I30</f>
        <v>1455.8006846715309</v>
      </c>
      <c r="J30" s="18">
        <f>'A5-107'!J30*'A5-108'!J30</f>
        <v>2730.5007766162407</v>
      </c>
      <c r="K30" s="18">
        <f>'A5-107'!K30*'A5-108'!K30</f>
        <v>1624.8831790447412</v>
      </c>
      <c r="L30" s="18">
        <f>'A5-107'!L30*'A5-108'!L30</f>
        <v>493.96976412619853</v>
      </c>
      <c r="M30" s="18">
        <f>'A5-107'!M30*'A5-108'!M30</f>
        <v>-266.00647144509401</v>
      </c>
      <c r="N30" s="18">
        <f>'A5-107'!N30*'A5-108'!N30</f>
        <v>-58.066527191482891</v>
      </c>
      <c r="O30" s="18">
        <f>'A5-107'!O30*'A5-108'!O30</f>
        <v>-1141.6325955137931</v>
      </c>
    </row>
    <row r="31" spans="1:15" ht="12.75" customHeight="1">
      <c r="A31" s="6">
        <v>2008</v>
      </c>
      <c r="B31" s="18">
        <f>'A5-107'!B31*'A5-108'!B31</f>
        <v>-988.14764279719202</v>
      </c>
      <c r="C31" s="18">
        <f>'A5-107'!C31*'A5-108'!C31</f>
        <v>3460.3911308513852</v>
      </c>
      <c r="D31" s="18">
        <f>'A5-107'!D31*'A5-108'!D31</f>
        <v>-1028.9102179164834</v>
      </c>
      <c r="E31" s="18">
        <f>'A5-107'!E31*'A5-108'!E31</f>
        <v>1167.2851085468387</v>
      </c>
      <c r="F31" s="18">
        <f>'A5-107'!F31*'A5-108'!F31</f>
        <v>-307.50084767912153</v>
      </c>
      <c r="G31" s="18">
        <f>'A5-107'!G31*'A5-108'!G31</f>
        <v>3204.4489051287055</v>
      </c>
      <c r="H31" s="18">
        <f>'A5-107'!H31*'A5-108'!H31</f>
        <v>2663.0822467063435</v>
      </c>
      <c r="I31" s="18">
        <f>'A5-107'!I31*'A5-108'!I31</f>
        <v>1442.3687171775377</v>
      </c>
      <c r="J31" s="18">
        <f>'A5-107'!J31*'A5-108'!J31</f>
        <v>2445.6906969884017</v>
      </c>
      <c r="K31" s="18">
        <f>'A5-107'!K31*'A5-108'!K31</f>
        <v>1379.775525315775</v>
      </c>
      <c r="L31" s="18">
        <f>'A5-107'!L31*'A5-108'!L31</f>
        <v>208.27120370453238</v>
      </c>
      <c r="M31" s="18">
        <f>'A5-107'!M31*'A5-108'!M31</f>
        <v>-368.41171731305349</v>
      </c>
      <c r="N31" s="18">
        <f>'A5-107'!N31*'A5-108'!N31</f>
        <v>56.805700540929308</v>
      </c>
      <c r="O31" s="18">
        <f>'A5-107'!O31*'A5-108'!O31</f>
        <v>-971.03601681709495</v>
      </c>
    </row>
    <row r="32" spans="1:15" ht="12.75" customHeight="1">
      <c r="A32" s="6">
        <v>2009</v>
      </c>
      <c r="B32" s="18">
        <f>'A5-107'!B32*'A5-108'!B32</f>
        <v>-598.85642192896319</v>
      </c>
      <c r="C32" s="18">
        <f>'A5-107'!C32*'A5-108'!C32</f>
        <v>3803.0854301714521</v>
      </c>
      <c r="D32" s="18">
        <f>'A5-107'!D32*'A5-108'!D32</f>
        <v>-568.85475724345315</v>
      </c>
      <c r="E32" s="18">
        <f>'A5-107'!E32*'A5-108'!E32</f>
        <v>1299.625843349673</v>
      </c>
      <c r="F32" s="18">
        <f>'A5-107'!F32*'A5-108'!F32</f>
        <v>158.31138966915174</v>
      </c>
      <c r="G32" s="18">
        <f>'A5-107'!G32*'A5-108'!G32</f>
        <v>3365.0664180017288</v>
      </c>
      <c r="H32" s="18">
        <f>'A5-107'!H32*'A5-108'!H32</f>
        <v>3129.4040808044861</v>
      </c>
      <c r="I32" s="18">
        <f>'A5-107'!I32*'A5-108'!I32</f>
        <v>1862.0344880657467</v>
      </c>
      <c r="J32" s="18">
        <f>'A5-107'!J32*'A5-108'!J32</f>
        <v>2629.7231925529622</v>
      </c>
      <c r="K32" s="18">
        <f>'A5-107'!K32*'A5-108'!K32</f>
        <v>2049.5742975413709</v>
      </c>
      <c r="L32" s="18">
        <f>'A5-107'!L32*'A5-108'!L32</f>
        <v>36.376340840860038</v>
      </c>
      <c r="M32" s="18">
        <f>'A5-107'!M32*'A5-108'!M32</f>
        <v>-197.78071781738805</v>
      </c>
      <c r="N32" s="18">
        <f>'A5-107'!N32*'A5-108'!N32</f>
        <v>221.41897202612139</v>
      </c>
      <c r="O32" s="18">
        <f>'A5-107'!O32*'A5-108'!O32</f>
        <v>-278.32411819900142</v>
      </c>
    </row>
    <row r="33" spans="1:15" ht="12.75" customHeight="1">
      <c r="A33" s="6">
        <v>2010</v>
      </c>
      <c r="B33" s="18">
        <f>'A5-107'!B33*'A5-108'!B33</f>
        <v>-678.97070173516852</v>
      </c>
      <c r="C33" s="18">
        <f>'A5-107'!C33*'A5-108'!C33</f>
        <v>3541.7743669862762</v>
      </c>
      <c r="D33" s="18">
        <f>'A5-107'!D33*'A5-108'!D33</f>
        <v>-541.52109301659414</v>
      </c>
      <c r="E33" s="18">
        <f>'A5-107'!E33*'A5-108'!E33</f>
        <v>1601.0484098337877</v>
      </c>
      <c r="F33" s="18">
        <f>'A5-107'!F33*'A5-108'!F33</f>
        <v>73.91026983408922</v>
      </c>
      <c r="G33" s="18">
        <f>'A5-107'!G33*'A5-108'!G33</f>
        <v>3337.7858284620352</v>
      </c>
      <c r="H33" s="18">
        <f>'A5-107'!H33*'A5-108'!H33</f>
        <v>2946.0083073032247</v>
      </c>
      <c r="I33" s="18">
        <f>'A5-107'!I33*'A5-108'!I33</f>
        <v>1918.1488727071278</v>
      </c>
      <c r="J33" s="18">
        <f>'A5-107'!J33*'A5-108'!J33</f>
        <v>2730.964269107717</v>
      </c>
      <c r="K33" s="18">
        <f>'A5-107'!K33*'A5-108'!K33</f>
        <v>2158.1375621349116</v>
      </c>
      <c r="L33" s="18">
        <f>'A5-107'!L33*'A5-108'!L33</f>
        <v>30.573595847166551</v>
      </c>
      <c r="M33" s="18">
        <f>'A5-107'!M33*'A5-108'!M33</f>
        <v>-510.97391006393661</v>
      </c>
      <c r="N33" s="18">
        <f>'A5-107'!N33*'A5-108'!N33</f>
        <v>307.5868441992256</v>
      </c>
      <c r="O33" s="18">
        <f>'A5-107'!O33*'A5-108'!O33</f>
        <v>-128.79755101696674</v>
      </c>
    </row>
    <row r="34" spans="1:15" ht="12.75" customHeight="1">
      <c r="A34" s="6">
        <v>2011</v>
      </c>
      <c r="B34" s="18">
        <f>'A5-107'!B34*'A5-108'!B34</f>
        <v>-869.54120112531643</v>
      </c>
      <c r="C34" s="18">
        <f>'A5-107'!C34*'A5-108'!C34</f>
        <v>3670.768361046587</v>
      </c>
      <c r="D34" s="18">
        <f>'A5-107'!D34*'A5-108'!D34</f>
        <v>-499.77691554591087</v>
      </c>
      <c r="E34" s="18">
        <f>'A5-107'!E34*'A5-108'!E34</f>
        <v>1397.0110778154258</v>
      </c>
      <c r="F34" s="18">
        <f>'A5-107'!F34*'A5-108'!F34</f>
        <v>63.237911022615975</v>
      </c>
      <c r="G34" s="18">
        <f>'A5-107'!G34*'A5-108'!G34</f>
        <v>3260.0871876748588</v>
      </c>
      <c r="H34" s="18">
        <f>'A5-107'!H34*'A5-108'!H34</f>
        <v>2752.075720868108</v>
      </c>
      <c r="I34" s="18">
        <f>'A5-107'!I34*'A5-108'!I34</f>
        <v>1931.029845232714</v>
      </c>
      <c r="J34" s="18">
        <f>'A5-107'!J34*'A5-108'!J34</f>
        <v>2724.9207548637951</v>
      </c>
      <c r="K34" s="18">
        <f>'A5-107'!K34*'A5-108'!K34</f>
        <v>2122.0200683814578</v>
      </c>
      <c r="L34" s="18">
        <f>'A5-107'!L34*'A5-108'!L34</f>
        <v>-144.08068182089059</v>
      </c>
      <c r="M34" s="18">
        <f>'A5-107'!M34*'A5-108'!M34</f>
        <v>-695.94944311479594</v>
      </c>
      <c r="N34" s="18">
        <f>'A5-107'!N34*'A5-108'!N34</f>
        <v>647.19193392953764</v>
      </c>
      <c r="O34" s="18">
        <f>'A5-107'!O34*'A5-108'!O34</f>
        <v>67.333993494925139</v>
      </c>
    </row>
    <row r="35" spans="1:15" ht="12.75" customHeight="1">
      <c r="A35" s="6">
        <v>2012</v>
      </c>
      <c r="B35" s="18">
        <f>'A5-107'!B35*'A5-108'!B35</f>
        <v>-496.785453340711</v>
      </c>
      <c r="C35" s="18">
        <f>'A5-107'!C35*'A5-108'!C35</f>
        <v>3577.48993349393</v>
      </c>
      <c r="D35" s="18">
        <f>'A5-107'!D35*'A5-108'!D35</f>
        <v>-662.14847215934537</v>
      </c>
      <c r="E35" s="18">
        <f>'A5-107'!E35*'A5-108'!E35</f>
        <v>1622.5933756751472</v>
      </c>
      <c r="F35" s="18">
        <f>'A5-107'!F35*'A5-108'!F35</f>
        <v>113.97722812482348</v>
      </c>
      <c r="G35" s="18">
        <f>'A5-107'!G35*'A5-108'!G35</f>
        <v>3149.8027417971252</v>
      </c>
      <c r="H35" s="18">
        <f>'A5-107'!H35*'A5-108'!H35</f>
        <v>3024.4864129661291</v>
      </c>
      <c r="I35" s="18">
        <f>'A5-107'!I35*'A5-108'!I35</f>
        <v>1822.0220091831823</v>
      </c>
      <c r="J35" s="18">
        <f>'A5-107'!J35*'A5-108'!J35</f>
        <v>2360.3238309833459</v>
      </c>
      <c r="K35" s="18">
        <f>'A5-107'!K35*'A5-108'!K35</f>
        <v>2132.539113794724</v>
      </c>
      <c r="L35" s="18">
        <f>'A5-107'!L35*'A5-108'!L35</f>
        <v>-80.1320191867228</v>
      </c>
      <c r="M35" s="18">
        <f>'A5-107'!M35*'A5-108'!M35</f>
        <v>-632.68012403942612</v>
      </c>
      <c r="N35" s="18">
        <f>'A5-107'!N35*'A5-108'!N35</f>
        <v>98.477629458467874</v>
      </c>
      <c r="O35" s="18">
        <f>'A5-107'!O35*'A5-108'!O35</f>
        <v>-39.16537373618759</v>
      </c>
    </row>
    <row r="36" spans="1:15" ht="12.75" customHeight="1">
      <c r="A36" s="6">
        <v>2013</v>
      </c>
      <c r="B36" s="18">
        <f>'A5-107'!B36*'A5-108'!B36</f>
        <v>-267.10496875553048</v>
      </c>
      <c r="C36" s="18">
        <f>'A5-107'!C36*'A5-108'!C36</f>
        <v>3334.1937062053207</v>
      </c>
      <c r="D36" s="18">
        <f>'A5-107'!D36*'A5-108'!D36</f>
        <v>-740.85425236089407</v>
      </c>
      <c r="E36" s="18">
        <f>'A5-107'!E36*'A5-108'!E36</f>
        <v>1733.9915140342755</v>
      </c>
      <c r="F36" s="18">
        <f>'A5-107'!F36*'A5-108'!F36</f>
        <v>267.91705959777386</v>
      </c>
      <c r="G36" s="18">
        <f>'A5-107'!G36*'A5-108'!G36</f>
        <v>3249.254852940292</v>
      </c>
      <c r="H36" s="18">
        <f>'A5-107'!H36*'A5-108'!H36</f>
        <v>3103.8858321357775</v>
      </c>
      <c r="I36" s="18">
        <f>'A5-107'!I36*'A5-108'!I36</f>
        <v>1850.0778585539229</v>
      </c>
      <c r="J36" s="18">
        <f>'A5-107'!J36*'A5-108'!J36</f>
        <v>2226.9023788705363</v>
      </c>
      <c r="K36" s="18">
        <f>'A5-107'!K36*'A5-108'!K36</f>
        <v>2490.6907828411167</v>
      </c>
      <c r="L36" s="18">
        <f>'A5-107'!L36*'A5-108'!L36</f>
        <v>-28.817042752527932</v>
      </c>
      <c r="M36" s="18">
        <f>'A5-107'!M36*'A5-108'!M36</f>
        <v>-706.45891122301794</v>
      </c>
      <c r="N36" s="18">
        <f>'A5-107'!N36*'A5-108'!N36</f>
        <v>-208.85090339343381</v>
      </c>
      <c r="O36" s="18">
        <f>'A5-107'!O36*'A5-108'!O36</f>
        <v>87.140526976733753</v>
      </c>
    </row>
    <row r="37" spans="1:15" ht="12.75" customHeight="1">
      <c r="A37" s="6">
        <v>2014</v>
      </c>
      <c r="B37" s="18">
        <f>'A5-107'!B37*'A5-108'!B37</f>
        <v>-273.54029834777333</v>
      </c>
      <c r="C37" s="18">
        <f>'A5-107'!C37*'A5-108'!C37</f>
        <v>3292.7508460522408</v>
      </c>
      <c r="D37" s="18">
        <f>'A5-107'!D37*'A5-108'!D37</f>
        <v>-624.2907912756998</v>
      </c>
      <c r="E37" s="18">
        <f>'A5-107'!E37*'A5-108'!E37</f>
        <v>1626.5937164665518</v>
      </c>
      <c r="F37" s="18">
        <f>'A5-107'!F37*'A5-108'!F37</f>
        <v>102.00110459762359</v>
      </c>
      <c r="G37" s="18">
        <f>'A5-107'!G37*'A5-108'!G37</f>
        <v>3224.7471966636222</v>
      </c>
      <c r="H37" s="18">
        <f>'A5-107'!H37*'A5-108'!H37</f>
        <v>2976.0121715481846</v>
      </c>
      <c r="I37" s="18">
        <f>'A5-107'!I37*'A5-108'!I37</f>
        <v>1702.4075421785899</v>
      </c>
      <c r="J37" s="18">
        <f>'A5-107'!J37*'A5-108'!J37</f>
        <v>2401.9127919046923</v>
      </c>
      <c r="K37" s="18">
        <f>'A5-107'!K37*'A5-108'!K37</f>
        <v>2294.9300814136432</v>
      </c>
      <c r="L37" s="18">
        <f>'A5-107'!L37*'A5-108'!L37</f>
        <v>99.159357013483941</v>
      </c>
      <c r="M37" s="18">
        <f>'A5-107'!M37*'A5-108'!M37</f>
        <v>-861.65199052030732</v>
      </c>
      <c r="N37" s="18">
        <f>'A5-107'!N37*'A5-108'!N37</f>
        <v>-441.61367570121325</v>
      </c>
      <c r="O37" s="18">
        <f>'A5-107'!O37*'A5-108'!O37</f>
        <v>132.87727939171003</v>
      </c>
    </row>
    <row r="39" spans="1:15" s="29" customFormat="1" ht="13.5" customHeight="1">
      <c r="A39" s="29" t="s">
        <v>24</v>
      </c>
    </row>
    <row r="40" spans="1:15" s="29" customFormat="1" ht="12.75" customHeight="1">
      <c r="A40" s="29" t="s">
        <v>255</v>
      </c>
    </row>
    <row r="41" spans="1:15" s="29" customFormat="1" ht="12.75" customHeight="1">
      <c r="A41" s="29" t="s">
        <v>25</v>
      </c>
    </row>
    <row r="42" spans="1:15" s="29" customFormat="1" ht="12.75" customHeight="1">
      <c r="A42" s="29" t="s">
        <v>26</v>
      </c>
    </row>
    <row r="43" spans="1:15" s="29" customFormat="1" ht="12.75" customHeight="1">
      <c r="A43" s="29" t="s">
        <v>540</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honeticPr fontId="0" type="noConversion"/>
  <pageMargins left="0.75" right="0.75" top="1" bottom="1" header="0.5" footer="0.5"/>
  <pageSetup scale="84" orientation="landscape" r:id="rId1"/>
  <headerFooter alignWithMargins="0"/>
</worksheet>
</file>

<file path=xl/worksheets/sheet35.xml><?xml version="1.0" encoding="utf-8"?>
<worksheet xmlns="http://schemas.openxmlformats.org/spreadsheetml/2006/main" xmlns:r="http://schemas.openxmlformats.org/officeDocument/2006/relationships">
  <sheetPr codeName="Sheet35">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C38" sqref="C38"/>
    </sheetView>
  </sheetViews>
  <sheetFormatPr defaultColWidth="3.85546875" defaultRowHeight="12.75" customHeight="1"/>
  <cols>
    <col min="1" max="1" width="5" style="6" customWidth="1"/>
    <col min="2" max="15" width="8.7109375" style="8" customWidth="1"/>
    <col min="16" max="16384" width="3.85546875" style="8"/>
  </cols>
  <sheetData>
    <row r="1" spans="1:15" ht="12.75" customHeight="1">
      <c r="A1" s="6" t="s">
        <v>556</v>
      </c>
    </row>
    <row r="2" spans="1:15" ht="29.25" customHeight="1">
      <c r="A2" s="6" t="s">
        <v>225</v>
      </c>
      <c r="B2" s="8" t="s">
        <v>226</v>
      </c>
      <c r="C2" s="8" t="s">
        <v>227</v>
      </c>
      <c r="D2" s="8" t="s">
        <v>106</v>
      </c>
      <c r="E2" s="8" t="s">
        <v>229</v>
      </c>
      <c r="F2" s="8" t="s">
        <v>118</v>
      </c>
      <c r="G2" s="8" t="s">
        <v>119</v>
      </c>
      <c r="H2" s="8" t="s">
        <v>120</v>
      </c>
      <c r="I2" s="8" t="s">
        <v>233</v>
      </c>
      <c r="J2" s="8" t="s">
        <v>234</v>
      </c>
      <c r="K2" s="8" t="s">
        <v>123</v>
      </c>
      <c r="L2" s="8" t="s">
        <v>124</v>
      </c>
      <c r="M2" s="8" t="s">
        <v>125</v>
      </c>
      <c r="N2" s="8" t="s">
        <v>126</v>
      </c>
      <c r="O2" s="8" t="s">
        <v>107</v>
      </c>
    </row>
    <row r="3" spans="1:15" ht="12.75" customHeight="1">
      <c r="A3" s="6">
        <v>1980</v>
      </c>
      <c r="B3" s="18">
        <f>'A5-107-1'!B3*'A5-108'!B3</f>
        <v>-170.875371131912</v>
      </c>
      <c r="C3" s="18">
        <f>'A5-107-1'!C3*'A5-108'!C3</f>
        <v>2762.3895014511731</v>
      </c>
      <c r="D3" s="18">
        <f>'A5-107-1'!D3*'A5-108'!D3</f>
        <v>-407.21421287409248</v>
      </c>
      <c r="E3" s="18">
        <f>'A5-107-1'!E3*'A5-108'!E3</f>
        <v>3134.9748048245915</v>
      </c>
      <c r="F3" s="18">
        <f>'A5-107-1'!F3*'A5-108'!F3</f>
        <v>-705.0807123259317</v>
      </c>
      <c r="G3" s="18">
        <f>'A5-107-1'!G3*'A5-108'!G3</f>
        <v>462.36336364035054</v>
      </c>
      <c r="H3" s="18">
        <f>'A5-107-1'!H3*'A5-108'!H3</f>
        <v>873.46290969817608</v>
      </c>
      <c r="I3" s="18">
        <f>'A5-107-1'!I3*'A5-108'!I3</f>
        <v>711.91155740898557</v>
      </c>
      <c r="J3" s="18">
        <f>'A5-107-1'!J3*'A5-108'!J3</f>
        <v>4945.5821156452212</v>
      </c>
      <c r="K3" s="18">
        <f>'A5-107-1'!K3*'A5-108'!K3</f>
        <v>7017.5328977441241</v>
      </c>
      <c r="L3" s="18">
        <f>'A5-107-1'!L3*'A5-108'!L3</f>
        <v>638.72579818345173</v>
      </c>
      <c r="M3" s="18">
        <f>'A5-107-1'!M3*'A5-108'!M3</f>
        <v>2350.2435001727176</v>
      </c>
      <c r="N3" s="18">
        <f>'A5-107-1'!N3*'A5-108'!N3</f>
        <v>-130.24915388592825</v>
      </c>
      <c r="O3" s="18">
        <f>'A5-107-1'!O3*'A5-108'!O3</f>
        <v>0</v>
      </c>
    </row>
    <row r="4" spans="1:15" ht="12.75" customHeight="1">
      <c r="A4" s="6">
        <v>1981</v>
      </c>
      <c r="B4" s="18">
        <f>'A5-107-1'!B4*'A5-108'!B4</f>
        <v>-20.793878846348075</v>
      </c>
      <c r="C4" s="18">
        <f>'A5-107-1'!C4*'A5-108'!C4</f>
        <v>2941.6170157107208</v>
      </c>
      <c r="D4" s="18">
        <f>'A5-107-1'!D4*'A5-108'!D4</f>
        <v>-496.06861670312139</v>
      </c>
      <c r="E4" s="18">
        <f>'A5-107-1'!E4*'A5-108'!E4</f>
        <v>4532.9734457683353</v>
      </c>
      <c r="F4" s="18">
        <f>'A5-107-1'!F4*'A5-108'!F4</f>
        <v>-782.1931818412246</v>
      </c>
      <c r="G4" s="18">
        <f>'A5-107-1'!G4*'A5-108'!G4</f>
        <v>685.391071945867</v>
      </c>
      <c r="H4" s="18">
        <f>'A5-107-1'!H4*'A5-108'!H4</f>
        <v>1021.0279743837333</v>
      </c>
      <c r="I4" s="18">
        <f>'A5-107-1'!I4*'A5-108'!I4</f>
        <v>784.15097593020732</v>
      </c>
      <c r="J4" s="18">
        <f>'A5-107-1'!J4*'A5-108'!J4</f>
        <v>4459.2249470393108</v>
      </c>
      <c r="K4" s="18">
        <f>'A5-107-1'!K4*'A5-108'!K4</f>
        <v>7242.7198526511929</v>
      </c>
      <c r="L4" s="18">
        <f>'A5-107-1'!L4*'A5-108'!L4</f>
        <v>782.02121485884152</v>
      </c>
      <c r="M4" s="18">
        <f>'A5-107-1'!M4*'A5-108'!M4</f>
        <v>2627.1219929430808</v>
      </c>
      <c r="N4" s="18">
        <f>'A5-107-1'!N4*'A5-108'!N4</f>
        <v>62.756100059898003</v>
      </c>
      <c r="O4" s="18">
        <f>'A5-107-1'!O4*'A5-108'!O4</f>
        <v>0.80753157879335458</v>
      </c>
    </row>
    <row r="5" spans="1:15" ht="12.75" customHeight="1">
      <c r="A5" s="6">
        <v>1982</v>
      </c>
      <c r="B5" s="18">
        <f>'A5-107-1'!B5*'A5-108'!B5</f>
        <v>244.43576214343227</v>
      </c>
      <c r="C5" s="18">
        <f>'A5-107-1'!C5*'A5-108'!C5</f>
        <v>3055.2000760176079</v>
      </c>
      <c r="D5" s="18">
        <f>'A5-107-1'!D5*'A5-108'!D5</f>
        <v>-149.81067682512861</v>
      </c>
      <c r="E5" s="18">
        <f>'A5-107-1'!E5*'A5-108'!E5</f>
        <v>3989.6061161141497</v>
      </c>
      <c r="F5" s="18">
        <f>'A5-107-1'!F5*'A5-108'!F5</f>
        <v>-826.68501270412628</v>
      </c>
      <c r="G5" s="18">
        <f>'A5-107-1'!G5*'A5-108'!G5</f>
        <v>1308.3119837066999</v>
      </c>
      <c r="H5" s="18">
        <f>'A5-107-1'!H5*'A5-108'!H5</f>
        <v>1123.8176641219186</v>
      </c>
      <c r="I5" s="18">
        <f>'A5-107-1'!I5*'A5-108'!I5</f>
        <v>808.84585548606753</v>
      </c>
      <c r="J5" s="18">
        <f>'A5-107-1'!J5*'A5-108'!J5</f>
        <v>4421.283296902413</v>
      </c>
      <c r="K5" s="18">
        <f>'A5-107-1'!K5*'A5-108'!K5</f>
        <v>7429.0635436909661</v>
      </c>
      <c r="L5" s="18">
        <f>'A5-107-1'!L5*'A5-108'!L5</f>
        <v>884.78815565607158</v>
      </c>
      <c r="M5" s="18">
        <f>'A5-107-1'!M5*'A5-108'!M5</f>
        <v>1775.2927810974975</v>
      </c>
      <c r="N5" s="18">
        <f>'A5-107-1'!N5*'A5-108'!N5</f>
        <v>18.877279201899785</v>
      </c>
      <c r="O5" s="18">
        <f>'A5-107-1'!O5*'A5-108'!O5</f>
        <v>-50.789760751265128</v>
      </c>
    </row>
    <row r="6" spans="1:15" ht="12.75" customHeight="1">
      <c r="A6" s="6">
        <v>1983</v>
      </c>
      <c r="B6" s="18">
        <f>'A5-107-1'!B6*'A5-108'!B6</f>
        <v>417.18937062962578</v>
      </c>
      <c r="C6" s="18">
        <f>'A5-107-1'!C6*'A5-108'!C6</f>
        <v>3126.1530169156817</v>
      </c>
      <c r="D6" s="18">
        <f>'A5-107-1'!D6*'A5-108'!D6</f>
        <v>-188.38260893668377</v>
      </c>
      <c r="E6" s="18">
        <f>'A5-107-1'!E6*'A5-108'!E6</f>
        <v>3764.2670767046802</v>
      </c>
      <c r="F6" s="18">
        <f>'A5-107-1'!F6*'A5-108'!F6</f>
        <v>-819.81708658268394</v>
      </c>
      <c r="G6" s="18">
        <f>'A5-107-1'!G6*'A5-108'!G6</f>
        <v>1571.5906947129806</v>
      </c>
      <c r="H6" s="18">
        <f>'A5-107-1'!H6*'A5-108'!H6</f>
        <v>1331.8198678592664</v>
      </c>
      <c r="I6" s="18">
        <f>'A5-107-1'!I6*'A5-108'!I6</f>
        <v>876.36962290558915</v>
      </c>
      <c r="J6" s="18">
        <f>'A5-107-1'!J6*'A5-108'!J6</f>
        <v>4373.31105203676</v>
      </c>
      <c r="K6" s="18">
        <f>'A5-107-1'!K6*'A5-108'!K6</f>
        <v>7491.325665997243</v>
      </c>
      <c r="L6" s="18">
        <f>'A5-107-1'!L6*'A5-108'!L6</f>
        <v>1041.6785467829088</v>
      </c>
      <c r="M6" s="18">
        <f>'A5-107-1'!M6*'A5-108'!M6</f>
        <v>1184.9779615936177</v>
      </c>
      <c r="N6" s="18">
        <f>'A5-107-1'!N6*'A5-108'!N6</f>
        <v>78.994504151318239</v>
      </c>
      <c r="O6" s="18">
        <f>'A5-107-1'!O6*'A5-108'!O6</f>
        <v>-319.11759405838899</v>
      </c>
    </row>
    <row r="7" spans="1:15" ht="12.75" customHeight="1">
      <c r="A7" s="6">
        <v>1984</v>
      </c>
      <c r="B7" s="18">
        <f>'A5-107-1'!B7*'A5-108'!B7</f>
        <v>248.36326324199956</v>
      </c>
      <c r="C7" s="18">
        <f>'A5-107-1'!C7*'A5-108'!C7</f>
        <v>2899.2501421773341</v>
      </c>
      <c r="D7" s="18">
        <f>'A5-107-1'!D7*'A5-108'!D7</f>
        <v>-410.13932748849015</v>
      </c>
      <c r="E7" s="18">
        <f>'A5-107-1'!E7*'A5-108'!E7</f>
        <v>2662.0907733217782</v>
      </c>
      <c r="F7" s="18">
        <f>'A5-107-1'!F7*'A5-108'!F7</f>
        <v>-814.61315134958033</v>
      </c>
      <c r="G7" s="18">
        <f>'A5-107-1'!G7*'A5-108'!G7</f>
        <v>1587.412145368058</v>
      </c>
      <c r="H7" s="18">
        <f>'A5-107-1'!H7*'A5-108'!H7</f>
        <v>1562.8377752733852</v>
      </c>
      <c r="I7" s="18">
        <f>'A5-107-1'!I7*'A5-108'!I7</f>
        <v>1022.0886669328078</v>
      </c>
      <c r="J7" s="18">
        <f>'A5-107-1'!J7*'A5-108'!J7</f>
        <v>4325.6237229268218</v>
      </c>
      <c r="K7" s="18">
        <f>'A5-107-1'!K7*'A5-108'!K7</f>
        <v>8263.3550278609418</v>
      </c>
      <c r="L7" s="18">
        <f>'A5-107-1'!L7*'A5-108'!L7</f>
        <v>1303.782183721165</v>
      </c>
      <c r="M7" s="18">
        <f>'A5-107-1'!M7*'A5-108'!M7</f>
        <v>964.12408673644018</v>
      </c>
      <c r="N7" s="18">
        <f>'A5-107-1'!N7*'A5-108'!N7</f>
        <v>30.577091119791895</v>
      </c>
      <c r="O7" s="18">
        <f>'A5-107-1'!O7*'A5-108'!O7</f>
        <v>-713.13533728431355</v>
      </c>
    </row>
    <row r="8" spans="1:15" ht="12.75" customHeight="1">
      <c r="A8" s="6">
        <v>1985</v>
      </c>
      <c r="B8" s="18">
        <f>'A5-107-1'!B8*'A5-108'!B8</f>
        <v>227.79263702203718</v>
      </c>
      <c r="C8" s="18">
        <f>'A5-107-1'!C8*'A5-108'!C8</f>
        <v>2805.636065874055</v>
      </c>
      <c r="D8" s="18">
        <f>'A5-107-1'!D8*'A5-108'!D8</f>
        <v>-674.14385395075794</v>
      </c>
      <c r="E8" s="18">
        <f>'A5-107-1'!E8*'A5-108'!E8</f>
        <v>2620.9034255548927</v>
      </c>
      <c r="F8" s="18">
        <f>'A5-107-1'!F8*'A5-108'!F8</f>
        <v>-900.62918757430236</v>
      </c>
      <c r="G8" s="18">
        <f>'A5-107-1'!G8*'A5-108'!G8</f>
        <v>1912.2780121286094</v>
      </c>
      <c r="H8" s="18">
        <f>'A5-107-1'!H8*'A5-108'!H8</f>
        <v>1636.9244023163576</v>
      </c>
      <c r="I8" s="18">
        <f>'A5-107-1'!I8*'A5-108'!I8</f>
        <v>1083.5648390595561</v>
      </c>
      <c r="J8" s="18">
        <f>'A5-107-1'!J8*'A5-108'!J8</f>
        <v>4417.7271086032006</v>
      </c>
      <c r="K8" s="18">
        <f>'A5-107-1'!K8*'A5-108'!K8</f>
        <v>7401.6958800071288</v>
      </c>
      <c r="L8" s="18">
        <f>'A5-107-1'!L8*'A5-108'!L8</f>
        <v>1415.6375617887197</v>
      </c>
      <c r="M8" s="18">
        <f>'A5-107-1'!M8*'A5-108'!M8</f>
        <v>290.88486470755709</v>
      </c>
      <c r="N8" s="18">
        <f>'A5-107-1'!N8*'A5-108'!N8</f>
        <v>-127.87603196398882</v>
      </c>
      <c r="O8" s="18">
        <f>'A5-107-1'!O8*'A5-108'!O8</f>
        <v>-860.88457053017953</v>
      </c>
    </row>
    <row r="9" spans="1:15" ht="12.75" customHeight="1">
      <c r="A9" s="6">
        <v>1986</v>
      </c>
      <c r="B9" s="18">
        <f>'A5-107-1'!B9*'A5-108'!B9</f>
        <v>-234.73675625437872</v>
      </c>
      <c r="C9" s="18">
        <f>'A5-107-1'!C9*'A5-108'!C9</f>
        <v>3051.3359165426468</v>
      </c>
      <c r="D9" s="18">
        <f>'A5-107-1'!D9*'A5-108'!D9</f>
        <v>-876.67051379862926</v>
      </c>
      <c r="E9" s="18">
        <f>'A5-107-1'!E9*'A5-108'!E9</f>
        <v>693.47714170663107</v>
      </c>
      <c r="F9" s="18">
        <f>'A5-107-1'!F9*'A5-108'!F9</f>
        <v>-821.95663547979632</v>
      </c>
      <c r="G9" s="18">
        <f>'A5-107-1'!G9*'A5-108'!G9</f>
        <v>1952.6931890755434</v>
      </c>
      <c r="H9" s="18">
        <f>'A5-107-1'!H9*'A5-108'!H9</f>
        <v>1784.9776941390755</v>
      </c>
      <c r="I9" s="18">
        <f>'A5-107-1'!I9*'A5-108'!I9</f>
        <v>1005.2704520574626</v>
      </c>
      <c r="J9" s="18">
        <f>'A5-107-1'!J9*'A5-108'!J9</f>
        <v>4682.5112887116638</v>
      </c>
      <c r="K9" s="18">
        <f>'A5-107-1'!K9*'A5-108'!K9</f>
        <v>6297.8728074032897</v>
      </c>
      <c r="L9" s="18">
        <f>'A5-107-1'!L9*'A5-108'!L9</f>
        <v>1524.3681704019968</v>
      </c>
      <c r="M9" s="18">
        <f>'A5-107-1'!M9*'A5-108'!M9</f>
        <v>138.31823066502415</v>
      </c>
      <c r="N9" s="18">
        <f>'A5-107-1'!N9*'A5-108'!N9</f>
        <v>-198.68541334370579</v>
      </c>
      <c r="O9" s="18">
        <f>'A5-107-1'!O9*'A5-108'!O9</f>
        <v>-988.11279685247803</v>
      </c>
    </row>
    <row r="10" spans="1:15" ht="12.75" customHeight="1">
      <c r="A10" s="6">
        <v>1987</v>
      </c>
      <c r="B10" s="18">
        <f>'A5-107-1'!B10*'A5-108'!B10</f>
        <v>-274.70497310892665</v>
      </c>
      <c r="C10" s="18">
        <f>'A5-107-1'!C10*'A5-108'!C10</f>
        <v>3310.3525871927695</v>
      </c>
      <c r="D10" s="18">
        <f>'A5-107-1'!D10*'A5-108'!D10</f>
        <v>-1128.6818360000154</v>
      </c>
      <c r="E10" s="18">
        <f>'A5-107-1'!E10*'A5-108'!E10</f>
        <v>3593.785981700988</v>
      </c>
      <c r="F10" s="18">
        <f>'A5-107-1'!F10*'A5-108'!F10</f>
        <v>-853.39404300938702</v>
      </c>
      <c r="G10" s="18">
        <f>'A5-107-1'!G10*'A5-108'!G10</f>
        <v>1915.0040914060548</v>
      </c>
      <c r="H10" s="18">
        <f>'A5-107-1'!H10*'A5-108'!H10</f>
        <v>1982.383752263423</v>
      </c>
      <c r="I10" s="18">
        <f>'A5-107-1'!I10*'A5-108'!I10</f>
        <v>899.81856965192401</v>
      </c>
      <c r="J10" s="18">
        <f>'A5-107-1'!J10*'A5-108'!J10</f>
        <v>3778.7153522903563</v>
      </c>
      <c r="K10" s="18">
        <f>'A5-107-1'!K10*'A5-108'!K10</f>
        <v>6673.7170274627188</v>
      </c>
      <c r="L10" s="18">
        <f>'A5-107-1'!L10*'A5-108'!L10</f>
        <v>1388.0433249060882</v>
      </c>
      <c r="M10" s="18">
        <f>'A5-107-1'!M10*'A5-108'!M10</f>
        <v>-543.88643210882276</v>
      </c>
      <c r="N10" s="18">
        <f>'A5-107-1'!N10*'A5-108'!N10</f>
        <v>-208.80154236570746</v>
      </c>
      <c r="O10" s="18">
        <f>'A5-107-1'!O10*'A5-108'!O10</f>
        <v>-1241.618218326144</v>
      </c>
    </row>
    <row r="11" spans="1:15" ht="12.75" customHeight="1">
      <c r="A11" s="6">
        <v>1988</v>
      </c>
      <c r="B11" s="18">
        <f>'A5-107-1'!B11*'A5-108'!B11</f>
        <v>-523.67994547257035</v>
      </c>
      <c r="C11" s="18">
        <f>'A5-107-1'!C11*'A5-108'!C11</f>
        <v>3586.4609551908393</v>
      </c>
      <c r="D11" s="18">
        <f>'A5-107-1'!D11*'A5-108'!D11</f>
        <v>-1304.1878773354647</v>
      </c>
      <c r="E11" s="18">
        <f>'A5-107-1'!E11*'A5-108'!E11</f>
        <v>2948.3049707848604</v>
      </c>
      <c r="F11" s="18">
        <f>'A5-107-1'!F11*'A5-108'!F11</f>
        <v>-873.25580722117024</v>
      </c>
      <c r="G11" s="18">
        <f>'A5-107-1'!G11*'A5-108'!G11</f>
        <v>1977.7093505683786</v>
      </c>
      <c r="H11" s="18">
        <f>'A5-107-1'!H11*'A5-108'!H11</f>
        <v>1969.1084244874278</v>
      </c>
      <c r="I11" s="18">
        <f>'A5-107-1'!I11*'A5-108'!I11</f>
        <v>812.43526028525935</v>
      </c>
      <c r="J11" s="18">
        <f>'A5-107-1'!J11*'A5-108'!J11</f>
        <v>3612.3401665191373</v>
      </c>
      <c r="K11" s="18">
        <f>'A5-107-1'!K11*'A5-108'!K11</f>
        <v>6787.8594741800734</v>
      </c>
      <c r="L11" s="18">
        <f>'A5-107-1'!L11*'A5-108'!L11</f>
        <v>1337.480278623226</v>
      </c>
      <c r="M11" s="18">
        <f>'A5-107-1'!M11*'A5-108'!M11</f>
        <v>-1997.3761871210759</v>
      </c>
      <c r="N11" s="18">
        <f>'A5-107-1'!N11*'A5-108'!N11</f>
        <v>-485.98795928853599</v>
      </c>
      <c r="O11" s="18">
        <f>'A5-107-1'!O11*'A5-108'!O11</f>
        <v>-1473.0732959484631</v>
      </c>
    </row>
    <row r="12" spans="1:15" ht="12.75" customHeight="1">
      <c r="A12" s="6">
        <v>1989</v>
      </c>
      <c r="B12" s="18">
        <f>'A5-107-1'!B12*'A5-108'!B12</f>
        <v>-891.99712147615594</v>
      </c>
      <c r="C12" s="18">
        <f>'A5-107-1'!C12*'A5-108'!C12</f>
        <v>3732.6290007597004</v>
      </c>
      <c r="D12" s="18">
        <f>'A5-107-1'!D12*'A5-108'!D12</f>
        <v>-1313.5506026439496</v>
      </c>
      <c r="E12" s="18">
        <f>'A5-107-1'!E12*'A5-108'!E12</f>
        <v>4581.0334278277714</v>
      </c>
      <c r="F12" s="18">
        <f>'A5-107-1'!F12*'A5-108'!F12</f>
        <v>-1218.3099422832074</v>
      </c>
      <c r="G12" s="18">
        <f>'A5-107-1'!G12*'A5-108'!G12</f>
        <v>2141.6082977505034</v>
      </c>
      <c r="H12" s="18">
        <f>'A5-107-1'!H12*'A5-108'!H12</f>
        <v>2128.79148997528</v>
      </c>
      <c r="I12" s="18">
        <f>'A5-107-1'!I12*'A5-108'!I12</f>
        <v>1018.91726966498</v>
      </c>
      <c r="J12" s="18">
        <f>'A5-107-1'!J12*'A5-108'!J12</f>
        <v>3649.6582913057659</v>
      </c>
      <c r="K12" s="18">
        <f>'A5-107-1'!K12*'A5-108'!K12</f>
        <v>8747.8396858236865</v>
      </c>
      <c r="L12" s="18">
        <f>'A5-107-1'!L12*'A5-108'!L12</f>
        <v>1377.9984032360178</v>
      </c>
      <c r="M12" s="18">
        <f>'A5-107-1'!M12*'A5-108'!M12</f>
        <v>-2457.6738298302512</v>
      </c>
      <c r="N12" s="18">
        <f>'A5-107-1'!N12*'A5-108'!N12</f>
        <v>-576.26821761349402</v>
      </c>
      <c r="O12" s="18">
        <f>'A5-107-1'!O12*'A5-108'!O12</f>
        <v>-1845.0766455479727</v>
      </c>
    </row>
    <row r="13" spans="1:15" ht="12.75" customHeight="1">
      <c r="A13" s="6">
        <v>1990</v>
      </c>
      <c r="B13" s="18">
        <f>'A5-107-1'!B13*'A5-108'!B13</f>
        <v>-822.30665585456393</v>
      </c>
      <c r="C13" s="18">
        <f>'A5-107-1'!C13*'A5-108'!C13</f>
        <v>3649.1261641976571</v>
      </c>
      <c r="D13" s="18">
        <f>'A5-107-1'!D13*'A5-108'!D13</f>
        <v>-1238.3644944351229</v>
      </c>
      <c r="E13" s="18">
        <f>'A5-107-1'!E13*'A5-108'!E13</f>
        <v>5465.149473106595</v>
      </c>
      <c r="F13" s="18">
        <f>'A5-107-1'!F13*'A5-108'!F13</f>
        <v>-974.54219400497573</v>
      </c>
      <c r="G13" s="18">
        <f>'A5-107-1'!G13*'A5-108'!G13</f>
        <v>2202.5840488302765</v>
      </c>
      <c r="H13" s="18">
        <f>'A5-107-1'!H13*'A5-108'!H13</f>
        <v>2499.1795834598711</v>
      </c>
      <c r="I13" s="18">
        <f>'A5-107-1'!I13*'A5-108'!I13</f>
        <v>1025.3123535917421</v>
      </c>
      <c r="J13" s="18">
        <f>'A5-107-1'!J13*'A5-108'!J13</f>
        <v>3462.9172377549585</v>
      </c>
      <c r="K13" s="18">
        <f>'A5-107-1'!K13*'A5-108'!K13</f>
        <v>9718.1685838251815</v>
      </c>
      <c r="L13" s="18">
        <f>'A5-107-1'!L13*'A5-108'!L13</f>
        <v>1416.8705353570338</v>
      </c>
      <c r="M13" s="18">
        <f>'A5-107-1'!M13*'A5-108'!M13</f>
        <v>-2876.5303645140643</v>
      </c>
      <c r="N13" s="18">
        <f>'A5-107-1'!N13*'A5-108'!N13</f>
        <v>-582.30605351702127</v>
      </c>
      <c r="O13" s="18">
        <f>'A5-107-1'!O13*'A5-108'!O13</f>
        <v>-1850.3749187536082</v>
      </c>
    </row>
    <row r="14" spans="1:15" ht="12.75" customHeight="1">
      <c r="A14" s="6">
        <v>1991</v>
      </c>
      <c r="B14" s="18">
        <f>'A5-107-1'!B14*'A5-108'!B14</f>
        <v>-604.34753411547263</v>
      </c>
      <c r="C14" s="18">
        <f>'A5-107-1'!C14*'A5-108'!C14</f>
        <v>3847.6400811580047</v>
      </c>
      <c r="D14" s="18">
        <f>'A5-107-1'!D14*'A5-108'!D14</f>
        <v>-939.51540273905482</v>
      </c>
      <c r="E14" s="18">
        <f>'A5-107-1'!E14*'A5-108'!E14</f>
        <v>6258.1449972352793</v>
      </c>
      <c r="F14" s="18">
        <f>'A5-107-1'!F14*'A5-108'!F14</f>
        <v>-592.51440916099398</v>
      </c>
      <c r="G14" s="18">
        <f>'A5-107-1'!G14*'A5-108'!G14</f>
        <v>2190.6847377685749</v>
      </c>
      <c r="H14" s="18">
        <f>'A5-107-1'!H14*'A5-108'!H14</f>
        <v>1993.7323687125643</v>
      </c>
      <c r="I14" s="18">
        <f>'A5-107-1'!I14*'A5-108'!I14</f>
        <v>1109.7745218061812</v>
      </c>
      <c r="J14" s="18">
        <f>'A5-107-1'!J14*'A5-108'!J14</f>
        <v>3260.5393556278786</v>
      </c>
      <c r="K14" s="18">
        <f>'A5-107-1'!K14*'A5-108'!K14</f>
        <v>11151.508585956964</v>
      </c>
      <c r="L14" s="18">
        <f>'A5-107-1'!L14*'A5-108'!L14</f>
        <v>1437.5396069418323</v>
      </c>
      <c r="M14" s="18">
        <f>'A5-107-1'!M14*'A5-108'!M14</f>
        <v>-1502.8941284654054</v>
      </c>
      <c r="N14" s="18">
        <f>'A5-107-1'!N14*'A5-108'!N14</f>
        <v>-513.0702936800858</v>
      </c>
      <c r="O14" s="18">
        <f>'A5-107-1'!O14*'A5-108'!O14</f>
        <v>-1585.5357652757846</v>
      </c>
    </row>
    <row r="15" spans="1:15" ht="12.75" customHeight="1">
      <c r="A15" s="6">
        <v>1992</v>
      </c>
      <c r="B15" s="18">
        <f>'A5-107-1'!B15*'A5-108'!B15</f>
        <v>-558.98999298160845</v>
      </c>
      <c r="C15" s="18">
        <f>'A5-107-1'!C15*'A5-108'!C15</f>
        <v>4151.4263459185513</v>
      </c>
      <c r="D15" s="18">
        <f>'A5-107-1'!D15*'A5-108'!D15</f>
        <v>-739.13482897631752</v>
      </c>
      <c r="E15" s="18">
        <f>'A5-107-1'!E15*'A5-108'!E15</f>
        <v>5210.9985835608995</v>
      </c>
      <c r="F15" s="18">
        <f>'A5-107-1'!F15*'A5-108'!F15</f>
        <v>-398.40962576896368</v>
      </c>
      <c r="G15" s="18">
        <f>'A5-107-1'!G15*'A5-108'!G15</f>
        <v>2158.5463669922519</v>
      </c>
      <c r="H15" s="18">
        <f>'A5-107-1'!H15*'A5-108'!H15</f>
        <v>2000.2888436695589</v>
      </c>
      <c r="I15" s="18">
        <f>'A5-107-1'!I15*'A5-108'!I15</f>
        <v>1159.4351093823846</v>
      </c>
      <c r="J15" s="18">
        <f>'A5-107-1'!J15*'A5-108'!J15</f>
        <v>3432.7964971365395</v>
      </c>
      <c r="K15" s="18">
        <f>'A5-107-1'!K15*'A5-108'!K15</f>
        <v>10683.255445803523</v>
      </c>
      <c r="L15" s="18">
        <f>'A5-107-1'!L15*'A5-108'!L15</f>
        <v>1623.8667803153276</v>
      </c>
      <c r="M15" s="18">
        <f>'A5-107-1'!M15*'A5-108'!M15</f>
        <v>-582.83591355539443</v>
      </c>
      <c r="N15" s="18">
        <f>'A5-107-1'!N15*'A5-108'!N15</f>
        <v>-251.45518456401675</v>
      </c>
      <c r="O15" s="18">
        <f>'A5-107-1'!O15*'A5-108'!O15</f>
        <v>-1690.1957576319599</v>
      </c>
    </row>
    <row r="16" spans="1:15" ht="12.75" customHeight="1">
      <c r="A16" s="6">
        <v>1993</v>
      </c>
      <c r="B16" s="18">
        <f>'A5-107-1'!B16*'A5-108'!B16</f>
        <v>-654.16810630258408</v>
      </c>
      <c r="C16" s="18">
        <f>'A5-107-1'!C16*'A5-108'!C16</f>
        <v>4545.9396566081368</v>
      </c>
      <c r="D16" s="18">
        <f>'A5-107-1'!D16*'A5-108'!D16</f>
        <v>-669.95741755485426</v>
      </c>
      <c r="E16" s="18">
        <f>'A5-107-1'!E16*'A5-108'!E16</f>
        <v>6063.0499250539842</v>
      </c>
      <c r="F16" s="18">
        <f>'A5-107-1'!F16*'A5-108'!F16</f>
        <v>-279.85806848186928</v>
      </c>
      <c r="G16" s="18">
        <f>'A5-107-1'!G16*'A5-108'!G16</f>
        <v>2197.5368875494028</v>
      </c>
      <c r="H16" s="18">
        <f>'A5-107-1'!H16*'A5-108'!H16</f>
        <v>2310.9775988283764</v>
      </c>
      <c r="I16" s="18">
        <f>'A5-107-1'!I16*'A5-108'!I16</f>
        <v>1645.4172239747927</v>
      </c>
      <c r="J16" s="18">
        <f>'A5-107-1'!J16*'A5-108'!J16</f>
        <v>3353.420420768914</v>
      </c>
      <c r="K16" s="18">
        <f>'A5-107-1'!K16*'A5-108'!K16</f>
        <v>11536.127031719834</v>
      </c>
      <c r="L16" s="18">
        <f>'A5-107-1'!L16*'A5-108'!L16</f>
        <v>1742.6468284938242</v>
      </c>
      <c r="M16" s="18">
        <f>'A5-107-1'!M16*'A5-108'!M16</f>
        <v>-300.15617674569319</v>
      </c>
      <c r="N16" s="18">
        <f>'A5-107-1'!N16*'A5-108'!N16</f>
        <v>-169.90834790992943</v>
      </c>
      <c r="O16" s="18">
        <f>'A5-107-1'!O16*'A5-108'!O16</f>
        <v>-1749.4136220496316</v>
      </c>
    </row>
    <row r="17" spans="1:15" ht="12.75" customHeight="1">
      <c r="A17" s="6">
        <v>1994</v>
      </c>
      <c r="B17" s="18">
        <f>'A5-107-1'!B17*'A5-108'!B17</f>
        <v>-974.88381213805167</v>
      </c>
      <c r="C17" s="18">
        <f>'A5-107-1'!C17*'A5-108'!C17</f>
        <v>4399.3905791606512</v>
      </c>
      <c r="D17" s="18">
        <f>'A5-107-1'!D17*'A5-108'!D17</f>
        <v>-716.7993483907436</v>
      </c>
      <c r="E17" s="18">
        <f>'A5-107-1'!E17*'A5-108'!E17</f>
        <v>12212.394260585434</v>
      </c>
      <c r="F17" s="18">
        <f>'A5-107-1'!F17*'A5-108'!F17</f>
        <v>-313.04706791468294</v>
      </c>
      <c r="G17" s="18">
        <f>'A5-107-1'!G17*'A5-108'!G17</f>
        <v>2204.320243947564</v>
      </c>
      <c r="H17" s="18">
        <f>'A5-107-1'!H17*'A5-108'!H17</f>
        <v>2405.8144757789114</v>
      </c>
      <c r="I17" s="18">
        <f>'A5-107-1'!I17*'A5-108'!I17</f>
        <v>1773.8348018817187</v>
      </c>
      <c r="J17" s="18">
        <f>'A5-107-1'!J17*'A5-108'!J17</f>
        <v>3347.020971311837</v>
      </c>
      <c r="K17" s="18">
        <f>'A5-107-1'!K17*'A5-108'!K17</f>
        <v>11109.817604397256</v>
      </c>
      <c r="L17" s="18">
        <f>'A5-107-1'!L17*'A5-108'!L17</f>
        <v>1788.5161539678861</v>
      </c>
      <c r="M17" s="18">
        <f>'A5-107-1'!M17*'A5-108'!M17</f>
        <v>-1514.7219536139112</v>
      </c>
      <c r="N17" s="18">
        <f>'A5-107-1'!N17*'A5-108'!N17</f>
        <v>-205.75689321712639</v>
      </c>
      <c r="O17" s="18">
        <f>'A5-107-1'!O17*'A5-108'!O17</f>
        <v>-1836.9621497347136</v>
      </c>
    </row>
    <row r="18" spans="1:15" ht="12.75" customHeight="1">
      <c r="A18" s="6">
        <v>1995</v>
      </c>
      <c r="B18" s="18">
        <f>'A5-107-1'!B18*'A5-108'!B18</f>
        <v>-1174.7266278680652</v>
      </c>
      <c r="C18" s="18">
        <f>'A5-107-1'!C18*'A5-108'!C18</f>
        <v>3944.9557790953882</v>
      </c>
      <c r="D18" s="18">
        <f>'A5-107-1'!D18*'A5-108'!D18</f>
        <v>-635.00478885082396</v>
      </c>
      <c r="E18" s="18">
        <f>'A5-107-1'!E18*'A5-108'!E18</f>
        <v>10987.189432739879</v>
      </c>
      <c r="F18" s="18">
        <f>'A5-107-1'!F18*'A5-108'!F18</f>
        <v>-400.21292035282443</v>
      </c>
      <c r="G18" s="18">
        <f>'A5-107-1'!G18*'A5-108'!G18</f>
        <v>2376.1782008140476</v>
      </c>
      <c r="H18" s="18">
        <f>'A5-107-1'!H18*'A5-108'!H18</f>
        <v>2583.0296651884146</v>
      </c>
      <c r="I18" s="18">
        <f>'A5-107-1'!I18*'A5-108'!I18</f>
        <v>1759.0676718782242</v>
      </c>
      <c r="J18" s="18">
        <f>'A5-107-1'!J18*'A5-108'!J18</f>
        <v>2838.8772141745576</v>
      </c>
      <c r="K18" s="18">
        <f>'A5-107-1'!K18*'A5-108'!K18</f>
        <v>11078.260338052445</v>
      </c>
      <c r="L18" s="18">
        <f>'A5-107-1'!L18*'A5-108'!L18</f>
        <v>1849.1467427964687</v>
      </c>
      <c r="M18" s="18">
        <f>'A5-107-1'!M18*'A5-108'!M18</f>
        <v>-2315.4727233614071</v>
      </c>
      <c r="N18" s="18">
        <f>'A5-107-1'!N18*'A5-108'!N18</f>
        <v>-145.97788899279976</v>
      </c>
      <c r="O18" s="18">
        <f>'A5-107-1'!O18*'A5-108'!O18</f>
        <v>-1859.8777328248423</v>
      </c>
    </row>
    <row r="19" spans="1:15" ht="12.75" customHeight="1">
      <c r="A19" s="6">
        <v>1996</v>
      </c>
      <c r="B19" s="18">
        <f>'A5-107-1'!B19*'A5-108'!B19</f>
        <v>-1079.1292559756007</v>
      </c>
      <c r="C19" s="18">
        <f>'A5-107-1'!C19*'A5-108'!C19</f>
        <v>4167.5051400753473</v>
      </c>
      <c r="D19" s="18">
        <f>'A5-107-1'!D19*'A5-108'!D19</f>
        <v>-772.80363074276102</v>
      </c>
      <c r="E19" s="18">
        <f>'A5-107-1'!E19*'A5-108'!E19</f>
        <v>11478.384515238826</v>
      </c>
      <c r="F19" s="18">
        <f>'A5-107-1'!F19*'A5-108'!F19</f>
        <v>-433.43434542896671</v>
      </c>
      <c r="G19" s="18">
        <f>'A5-107-1'!G19*'A5-108'!G19</f>
        <v>2183.9685297831202</v>
      </c>
      <c r="H19" s="18">
        <f>'A5-107-1'!H19*'A5-108'!H19</f>
        <v>2714.642959437243</v>
      </c>
      <c r="I19" s="18">
        <f>'A5-107-1'!I19*'A5-108'!I19</f>
        <v>1653.9516101892075</v>
      </c>
      <c r="J19" s="18">
        <f>'A5-107-1'!J19*'A5-108'!J19</f>
        <v>2581.3724748645736</v>
      </c>
      <c r="K19" s="18">
        <f>'A5-107-1'!K19*'A5-108'!K19</f>
        <v>9210.4533400598102</v>
      </c>
      <c r="L19" s="18">
        <f>'A5-107-1'!L19*'A5-108'!L19</f>
        <v>1812.7652315300631</v>
      </c>
      <c r="M19" s="18">
        <f>'A5-107-1'!M19*'A5-108'!M19</f>
        <v>-3289.990124299336</v>
      </c>
      <c r="N19" s="18">
        <f>'A5-107-1'!N19*'A5-108'!N19</f>
        <v>-164.43146361611693</v>
      </c>
      <c r="O19" s="18">
        <f>'A5-107-1'!O19*'A5-108'!O19</f>
        <v>-1750.2731806285028</v>
      </c>
    </row>
    <row r="20" spans="1:15" ht="12.75" customHeight="1">
      <c r="A20" s="6">
        <v>1997</v>
      </c>
      <c r="B20" s="18">
        <f>'A5-107-1'!B20*'A5-108'!B20</f>
        <v>-977.35721487300975</v>
      </c>
      <c r="C20" s="18">
        <f>'A5-107-1'!C20*'A5-108'!C20</f>
        <v>3942.6624724301564</v>
      </c>
      <c r="D20" s="18">
        <f>'A5-107-1'!D20*'A5-108'!D20</f>
        <v>-797.53659948673646</v>
      </c>
      <c r="E20" s="18">
        <f>'A5-107-1'!E20*'A5-108'!E20</f>
        <v>10399.721282295804</v>
      </c>
      <c r="F20" s="18">
        <f>'A5-107-1'!F20*'A5-108'!F20</f>
        <v>-267.86655820841315</v>
      </c>
      <c r="G20" s="18">
        <f>'A5-107-1'!G20*'A5-108'!G20</f>
        <v>2296.3922674488554</v>
      </c>
      <c r="H20" s="18">
        <f>'A5-107-1'!H20*'A5-108'!H20</f>
        <v>2785.5767864141203</v>
      </c>
      <c r="I20" s="18">
        <f>'A5-107-1'!I20*'A5-108'!I20</f>
        <v>1646.61212518614</v>
      </c>
      <c r="J20" s="18">
        <f>'A5-107-1'!J20*'A5-108'!J20</f>
        <v>2561.490728687002</v>
      </c>
      <c r="K20" s="18">
        <f>'A5-107-1'!K20*'A5-108'!K20</f>
        <v>8459.1093368381516</v>
      </c>
      <c r="L20" s="18">
        <f>'A5-107-1'!L20*'A5-108'!L20</f>
        <v>1731.7308872967051</v>
      </c>
      <c r="M20" s="18">
        <f>'A5-107-1'!M20*'A5-108'!M20</f>
        <v>-2551.9317846235472</v>
      </c>
      <c r="N20" s="18">
        <f>'A5-107-1'!N20*'A5-108'!N20</f>
        <v>-175.82158431284594</v>
      </c>
      <c r="O20" s="18">
        <f>'A5-107-1'!O20*'A5-108'!O20</f>
        <v>-1982.4537399429871</v>
      </c>
    </row>
    <row r="21" spans="1:15" ht="12.75" customHeight="1">
      <c r="A21" s="6">
        <v>1998</v>
      </c>
      <c r="B21" s="18">
        <f>'A5-107-1'!B21*'A5-108'!B21</f>
        <v>-763.62515973734196</v>
      </c>
      <c r="C21" s="18">
        <f>'A5-107-1'!C21*'A5-108'!C21</f>
        <v>3626.0278021669856</v>
      </c>
      <c r="D21" s="18">
        <f>'A5-107-1'!D21*'A5-108'!D21</f>
        <v>-882.90724348893491</v>
      </c>
      <c r="E21" s="18">
        <f>'A5-107-1'!E21*'A5-108'!E21</f>
        <v>9958.4649429676192</v>
      </c>
      <c r="F21" s="18">
        <f>'A5-107-1'!F21*'A5-108'!F21</f>
        <v>-281.47124698822614</v>
      </c>
      <c r="G21" s="18">
        <f>'A5-107-1'!G21*'A5-108'!G21</f>
        <v>2371.1990275291378</v>
      </c>
      <c r="H21" s="18">
        <f>'A5-107-1'!H21*'A5-108'!H21</f>
        <v>2740.0650056219542</v>
      </c>
      <c r="I21" s="18">
        <f>'A5-107-1'!I21*'A5-108'!I21</f>
        <v>1359.5047139068649</v>
      </c>
      <c r="J21" s="18">
        <f>'A5-107-1'!J21*'A5-108'!J21</f>
        <v>2554.560144062887</v>
      </c>
      <c r="K21" s="18">
        <f>'A5-107-1'!K21*'A5-108'!K21</f>
        <v>8344.5566985720925</v>
      </c>
      <c r="L21" s="18">
        <f>'A5-107-1'!L21*'A5-108'!L21</f>
        <v>1630.8968137552142</v>
      </c>
      <c r="M21" s="18">
        <f>'A5-107-1'!M21*'A5-108'!M21</f>
        <v>-1612.9613023315637</v>
      </c>
      <c r="N21" s="18">
        <f>'A5-107-1'!N21*'A5-108'!N21</f>
        <v>-91.171452920625512</v>
      </c>
      <c r="O21" s="18">
        <f>'A5-107-1'!O21*'A5-108'!O21</f>
        <v>-1972.9972966889686</v>
      </c>
    </row>
    <row r="22" spans="1:15" ht="12.75" customHeight="1">
      <c r="A22" s="6">
        <v>1999</v>
      </c>
      <c r="B22" s="18">
        <f>'A5-107-1'!B22*'A5-108'!B22</f>
        <v>-856.16331004094184</v>
      </c>
      <c r="C22" s="18">
        <f>'A5-107-1'!C22*'A5-108'!C22</f>
        <v>3418.5831578335483</v>
      </c>
      <c r="D22" s="18">
        <f>'A5-107-1'!D22*'A5-108'!D22</f>
        <v>-1023.1463975059742</v>
      </c>
      <c r="E22" s="18">
        <f>'A5-107-1'!E22*'A5-108'!E22</f>
        <v>7043.4315103856397</v>
      </c>
      <c r="F22" s="18">
        <f>'A5-107-1'!F22*'A5-108'!F22</f>
        <v>-495.95993664941534</v>
      </c>
      <c r="G22" s="18">
        <f>'A5-107-1'!G22*'A5-108'!G22</f>
        <v>2345.3680737686477</v>
      </c>
      <c r="H22" s="18">
        <f>'A5-107-1'!H22*'A5-108'!H22</f>
        <v>3019.6169207034582</v>
      </c>
      <c r="I22" s="18">
        <f>'A5-107-1'!I22*'A5-108'!I22</f>
        <v>1259.6911679289119</v>
      </c>
      <c r="J22" s="18">
        <f>'A5-107-1'!J22*'A5-108'!J22</f>
        <v>2397.5557338568437</v>
      </c>
      <c r="K22" s="18">
        <f>'A5-107-1'!K22*'A5-108'!K22</f>
        <v>9210.013495038811</v>
      </c>
      <c r="L22" s="18">
        <f>'A5-107-1'!L22*'A5-108'!L22</f>
        <v>1509.228319596602</v>
      </c>
      <c r="M22" s="18">
        <f>'A5-107-1'!M22*'A5-108'!M22</f>
        <v>-2739.006390873692</v>
      </c>
      <c r="N22" s="18">
        <f>'A5-107-1'!N22*'A5-108'!N22</f>
        <v>-73.017834633972498</v>
      </c>
      <c r="O22" s="18">
        <f>'A5-107-1'!O22*'A5-108'!O22</f>
        <v>-1986.3193930854552</v>
      </c>
    </row>
    <row r="23" spans="1:15" ht="12.75" customHeight="1">
      <c r="A23" s="6">
        <v>2000</v>
      </c>
      <c r="B23" s="18">
        <f>'A5-107-1'!B23*'A5-108'!B23</f>
        <v>-1031.1337206707353</v>
      </c>
      <c r="C23" s="18">
        <f>'A5-107-1'!C23*'A5-108'!C23</f>
        <v>3065.6238728138383</v>
      </c>
      <c r="D23" s="18">
        <f>'A5-107-1'!D23*'A5-108'!D23</f>
        <v>-1125.5796427556941</v>
      </c>
      <c r="E23" s="18">
        <f>'A5-107-1'!E23*'A5-108'!E23</f>
        <v>6838.9506521278254</v>
      </c>
      <c r="F23" s="18">
        <f>'A5-107-1'!F23*'A5-108'!F23</f>
        <v>-472.97664490639778</v>
      </c>
      <c r="G23" s="18">
        <f>'A5-107-1'!G23*'A5-108'!G23</f>
        <v>2800.7852823344965</v>
      </c>
      <c r="H23" s="18">
        <f>'A5-107-1'!H23*'A5-108'!H23</f>
        <v>3239.6117459721386</v>
      </c>
      <c r="I23" s="18">
        <f>'A5-107-1'!I23*'A5-108'!I23</f>
        <v>1249.413653529552</v>
      </c>
      <c r="J23" s="18">
        <f>'A5-107-1'!J23*'A5-108'!J23</f>
        <v>2357.2875758336031</v>
      </c>
      <c r="K23" s="18">
        <f>'A5-107-1'!K23*'A5-108'!K23</f>
        <v>9766.7940002051728</v>
      </c>
      <c r="L23" s="18">
        <f>'A5-107-1'!L23*'A5-108'!L23</f>
        <v>1210.400115165857</v>
      </c>
      <c r="M23" s="18">
        <f>'A5-107-1'!M23*'A5-108'!M23</f>
        <v>-1833.3807630015522</v>
      </c>
      <c r="N23" s="18">
        <f>'A5-107-1'!N23*'A5-108'!N23</f>
        <v>12.621707131203291</v>
      </c>
      <c r="O23" s="18">
        <f>'A5-107-1'!O23*'A5-108'!O23</f>
        <v>-2088.8564960519316</v>
      </c>
    </row>
    <row r="24" spans="1:15" ht="12.75" customHeight="1">
      <c r="A24" s="6">
        <v>2001</v>
      </c>
      <c r="B24" s="18">
        <f>'A5-107-1'!B24*'A5-108'!B24</f>
        <v>-555.15005533544149</v>
      </c>
      <c r="C24" s="18">
        <f>'A5-107-1'!C24*'A5-108'!C24</f>
        <v>3402.1011323899611</v>
      </c>
      <c r="D24" s="18">
        <f>'A5-107-1'!D24*'A5-108'!D24</f>
        <v>-1102.8151537534839</v>
      </c>
      <c r="E24" s="18">
        <f>'A5-107-1'!E24*'A5-108'!E24</f>
        <v>6826.9375564443808</v>
      </c>
      <c r="F24" s="18">
        <f>'A5-107-1'!F24*'A5-108'!F24</f>
        <v>-426.38094259956358</v>
      </c>
      <c r="G24" s="18">
        <f>'A5-107-1'!G24*'A5-108'!G24</f>
        <v>2837.4150414606488</v>
      </c>
      <c r="H24" s="18">
        <f>'A5-107-1'!H24*'A5-108'!H24</f>
        <v>3367.8863244450681</v>
      </c>
      <c r="I24" s="18">
        <f>'A5-107-1'!I24*'A5-108'!I24</f>
        <v>1200.6357937215466</v>
      </c>
      <c r="J24" s="18">
        <f>'A5-107-1'!J24*'A5-108'!J24</f>
        <v>2549.7514092112137</v>
      </c>
      <c r="K24" s="18">
        <f>'A5-107-1'!K24*'A5-108'!K24</f>
        <v>13515.293498004181</v>
      </c>
      <c r="L24" s="18">
        <f>'A5-107-1'!L24*'A5-108'!L24</f>
        <v>1246.3483109408587</v>
      </c>
      <c r="M24" s="18">
        <f>'A5-107-1'!M24*'A5-108'!M24</f>
        <v>-799.01749235742966</v>
      </c>
      <c r="N24" s="18">
        <f>'A5-107-1'!N24*'A5-108'!N24</f>
        <v>27.950985704411263</v>
      </c>
      <c r="O24" s="18">
        <f>'A5-107-1'!O24*'A5-108'!O24</f>
        <v>-1688.6629212853377</v>
      </c>
    </row>
    <row r="25" spans="1:15" ht="12.75" customHeight="1">
      <c r="A25" s="6">
        <v>2002</v>
      </c>
      <c r="B25" s="18">
        <f>'A5-107-1'!B25*'A5-108'!B25</f>
        <v>-518.95958321327282</v>
      </c>
      <c r="C25" s="18">
        <f>'A5-107-1'!C25*'A5-108'!C25</f>
        <v>3241.3268786872936</v>
      </c>
      <c r="D25" s="18">
        <f>'A5-107-1'!D25*'A5-108'!D25</f>
        <v>-1230.8542196177364</v>
      </c>
      <c r="E25" s="18">
        <f>'A5-107-1'!E25*'A5-108'!E25</f>
        <v>8129.7840831269714</v>
      </c>
      <c r="F25" s="18">
        <f>'A5-107-1'!F25*'A5-108'!F25</f>
        <v>-321.53286378856791</v>
      </c>
      <c r="G25" s="18">
        <f>'A5-107-1'!G25*'A5-108'!G25</f>
        <v>3176.4701210033127</v>
      </c>
      <c r="H25" s="18">
        <f>'A5-107-1'!H25*'A5-108'!H25</f>
        <v>3404.5485592972173</v>
      </c>
      <c r="I25" s="18">
        <f>'A5-107-1'!I25*'A5-108'!I25</f>
        <v>1254.32392076923</v>
      </c>
      <c r="J25" s="18">
        <f>'A5-107-1'!J25*'A5-108'!J25</f>
        <v>2594.8817905352048</v>
      </c>
      <c r="K25" s="18">
        <f>'A5-107-1'!K25*'A5-108'!K25</f>
        <v>15318.754334507734</v>
      </c>
      <c r="L25" s="18">
        <f>'A5-107-1'!L25*'A5-108'!L25</f>
        <v>741.21614799330598</v>
      </c>
      <c r="M25" s="18">
        <f>'A5-107-1'!M25*'A5-108'!M25</f>
        <v>1334.417070082234</v>
      </c>
      <c r="N25" s="18">
        <f>'A5-107-1'!N25*'A5-108'!N25</f>
        <v>-66.678641363973227</v>
      </c>
      <c r="O25" s="18">
        <f>'A5-107-1'!O25*'A5-108'!O25</f>
        <v>-1555.0394511513505</v>
      </c>
    </row>
    <row r="26" spans="1:15" ht="12.75" customHeight="1">
      <c r="A26" s="6">
        <v>2003</v>
      </c>
      <c r="B26" s="18">
        <f>'A5-107-1'!B26*'A5-108'!B26</f>
        <v>-741.95893967938332</v>
      </c>
      <c r="C26" s="18">
        <f>'A5-107-1'!C26*'A5-108'!C26</f>
        <v>3423.7456170639643</v>
      </c>
      <c r="D26" s="18">
        <f>'A5-107-1'!D26*'A5-108'!D26</f>
        <v>-1279.3448381660075</v>
      </c>
      <c r="E26" s="18">
        <f>'A5-107-1'!E26*'A5-108'!E26</f>
        <v>9061.2312936365997</v>
      </c>
      <c r="F26" s="18">
        <f>'A5-107-1'!F26*'A5-108'!F26</f>
        <v>-202.05789578340409</v>
      </c>
      <c r="G26" s="18">
        <f>'A5-107-1'!G26*'A5-108'!G26</f>
        <v>3147.270475189267</v>
      </c>
      <c r="H26" s="18">
        <f>'A5-107-1'!H26*'A5-108'!H26</f>
        <v>3413.5542947480203</v>
      </c>
      <c r="I26" s="18">
        <f>'A5-107-1'!I26*'A5-108'!I26</f>
        <v>1380.3536999590447</v>
      </c>
      <c r="J26" s="18">
        <f>'A5-107-1'!J26*'A5-108'!J26</f>
        <v>3038.5658592837667</v>
      </c>
      <c r="K26" s="18">
        <f>'A5-107-1'!K26*'A5-108'!K26</f>
        <v>19062.638450163293</v>
      </c>
      <c r="L26" s="18">
        <f>'A5-107-1'!L26*'A5-108'!L26</f>
        <v>615.37520297217691</v>
      </c>
      <c r="M26" s="18">
        <f>'A5-107-1'!M26*'A5-108'!M26</f>
        <v>3194.618323430379</v>
      </c>
      <c r="N26" s="18">
        <f>'A5-107-1'!N26*'A5-108'!N26</f>
        <v>-1.9653755483626889</v>
      </c>
      <c r="O26" s="18">
        <f>'A5-107-1'!O26*'A5-108'!O26</f>
        <v>-1391.0155667585309</v>
      </c>
    </row>
    <row r="27" spans="1:15" ht="12.75" customHeight="1">
      <c r="A27" s="6">
        <v>2004</v>
      </c>
      <c r="B27" s="18">
        <f>'A5-107-1'!B27*'A5-108'!B27</f>
        <v>-715.40247864289336</v>
      </c>
      <c r="C27" s="18">
        <f>'A5-107-1'!C27*'A5-108'!C27</f>
        <v>3241.8785075059832</v>
      </c>
      <c r="D27" s="18">
        <f>'A5-107-1'!D27*'A5-108'!D27</f>
        <v>-1504.0173298716331</v>
      </c>
      <c r="E27" s="18">
        <f>'A5-107-1'!E27*'A5-108'!E27</f>
        <v>7593.7346798911021</v>
      </c>
      <c r="F27" s="18">
        <f>'A5-107-1'!F27*'A5-108'!F27</f>
        <v>-172.71902215727636</v>
      </c>
      <c r="G27" s="18">
        <f>'A5-107-1'!G27*'A5-108'!G27</f>
        <v>2829.8370372291938</v>
      </c>
      <c r="H27" s="18">
        <f>'A5-107-1'!H27*'A5-108'!H27</f>
        <v>3137.7434170145475</v>
      </c>
      <c r="I27" s="18">
        <f>'A5-107-1'!I27*'A5-108'!I27</f>
        <v>1312.0759986908142</v>
      </c>
      <c r="J27" s="18">
        <f>'A5-107-1'!J27*'A5-108'!J27</f>
        <v>2653.7214573070887</v>
      </c>
      <c r="K27" s="18">
        <f>'A5-107-1'!K27*'A5-108'!K27</f>
        <v>17309.853036240384</v>
      </c>
      <c r="L27" s="18">
        <f>'A5-107-1'!L27*'A5-108'!L27</f>
        <v>559.72929165556604</v>
      </c>
      <c r="M27" s="18">
        <f>'A5-107-1'!M27*'A5-108'!M27</f>
        <v>1531.9472949624435</v>
      </c>
      <c r="N27" s="18">
        <f>'A5-107-1'!N27*'A5-108'!N27</f>
        <v>8.6831463751900788</v>
      </c>
      <c r="O27" s="18">
        <f>'A5-107-1'!O27*'A5-108'!O27</f>
        <v>-1238.2404697189831</v>
      </c>
    </row>
    <row r="28" spans="1:15" ht="12.75" customHeight="1">
      <c r="A28" s="6">
        <v>2005</v>
      </c>
      <c r="B28" s="18">
        <f>'A5-107-1'!B28*'A5-108'!B28</f>
        <v>-1030.8988276333366</v>
      </c>
      <c r="C28" s="18">
        <f>'A5-107-1'!C28*'A5-108'!C28</f>
        <v>3153.3872015272113</v>
      </c>
      <c r="D28" s="18">
        <f>'A5-107-1'!D28*'A5-108'!D28</f>
        <v>-1226.0245135025093</v>
      </c>
      <c r="E28" s="18">
        <f>'A5-107-1'!E28*'A5-108'!E28</f>
        <v>8793.3589966600503</v>
      </c>
      <c r="F28" s="18">
        <f>'A5-107-1'!F28*'A5-108'!F28</f>
        <v>-160.17393776485181</v>
      </c>
      <c r="G28" s="18">
        <f>'A5-107-1'!G28*'A5-108'!G28</f>
        <v>2884.961551182651</v>
      </c>
      <c r="H28" s="18">
        <f>'A5-107-1'!H28*'A5-108'!H28</f>
        <v>2834.6585892217699</v>
      </c>
      <c r="I28" s="18">
        <f>'A5-107-1'!I28*'A5-108'!I28</f>
        <v>1399.437128884075</v>
      </c>
      <c r="J28" s="18">
        <f>'A5-107-1'!J28*'A5-108'!J28</f>
        <v>2679.0652645508862</v>
      </c>
      <c r="K28" s="18">
        <f>'A5-107-1'!K28*'A5-108'!K28</f>
        <v>17803.400896924355</v>
      </c>
      <c r="L28" s="18">
        <f>'A5-107-1'!L28*'A5-108'!L28</f>
        <v>502.06443217206169</v>
      </c>
      <c r="M28" s="18">
        <f>'A5-107-1'!M28*'A5-108'!M28</f>
        <v>-710.95048185336339</v>
      </c>
      <c r="N28" s="18">
        <f>'A5-107-1'!N28*'A5-108'!N28</f>
        <v>20.396488462174258</v>
      </c>
      <c r="O28" s="18">
        <f>'A5-107-1'!O28*'A5-108'!O28</f>
        <v>-1148.9883156849198</v>
      </c>
    </row>
    <row r="29" spans="1:15" ht="12.75" customHeight="1">
      <c r="A29" s="6">
        <v>2006</v>
      </c>
      <c r="B29" s="18">
        <f>'A5-107-1'!B29*'A5-108'!B29</f>
        <v>-1089.8512151181928</v>
      </c>
      <c r="C29" s="18">
        <f>'A5-107-1'!C29*'A5-108'!C29</f>
        <v>3143.8249578227769</v>
      </c>
      <c r="D29" s="18">
        <f>'A5-107-1'!D29*'A5-108'!D29</f>
        <v>-1219.097904694652</v>
      </c>
      <c r="E29" s="18">
        <f>'A5-107-1'!E29*'A5-108'!E29</f>
        <v>7437.3894487276939</v>
      </c>
      <c r="F29" s="18">
        <f>'A5-107-1'!F29*'A5-108'!F29</f>
        <v>-228.86768709383296</v>
      </c>
      <c r="G29" s="18">
        <f>'A5-107-1'!G29*'A5-108'!G29</f>
        <v>3122.065848798783</v>
      </c>
      <c r="H29" s="18">
        <f>'A5-107-1'!H29*'A5-108'!H29</f>
        <v>2347.267224802184</v>
      </c>
      <c r="I29" s="18">
        <f>'A5-107-1'!I29*'A5-108'!I29</f>
        <v>1272.3560038339306</v>
      </c>
      <c r="J29" s="18">
        <f>'A5-107-1'!J29*'A5-108'!J29</f>
        <v>2548.91952616974</v>
      </c>
      <c r="K29" s="18">
        <f>'A5-107-1'!K29*'A5-108'!K29</f>
        <v>16478.528671318451</v>
      </c>
      <c r="L29" s="18">
        <f>'A5-107-1'!L29*'A5-108'!L29</f>
        <v>382.73328898678233</v>
      </c>
      <c r="M29" s="18">
        <f>'A5-107-1'!M29*'A5-108'!M29</f>
        <v>-353.49083658522932</v>
      </c>
      <c r="N29" s="18">
        <f>'A5-107-1'!N29*'A5-108'!N29</f>
        <v>-32.126042137224402</v>
      </c>
      <c r="O29" s="18">
        <f>'A5-107-1'!O29*'A5-108'!O29</f>
        <v>-1195.9397721204687</v>
      </c>
    </row>
    <row r="30" spans="1:15" ht="12.75" customHeight="1">
      <c r="A30" s="6">
        <v>2007</v>
      </c>
      <c r="B30" s="18">
        <f>'A5-107-1'!B30*'A5-108'!B30</f>
        <v>-1129.0195815353454</v>
      </c>
      <c r="C30" s="18">
        <f>'A5-107-1'!C30*'A5-108'!C30</f>
        <v>3046.6547950902427</v>
      </c>
      <c r="D30" s="18">
        <f>'A5-107-1'!D30*'A5-108'!D30</f>
        <v>-1310.3623548851397</v>
      </c>
      <c r="E30" s="18">
        <f>'A5-107-1'!E30*'A5-108'!E30</f>
        <v>10148.09309291321</v>
      </c>
      <c r="F30" s="18">
        <f>'A5-107-1'!F30*'A5-108'!F30</f>
        <v>-253.38917894289733</v>
      </c>
      <c r="G30" s="18">
        <f>'A5-107-1'!G30*'A5-108'!G30</f>
        <v>2920.9888606658296</v>
      </c>
      <c r="H30" s="18">
        <f>'A5-107-1'!H30*'A5-108'!H30</f>
        <v>2183.1315711920029</v>
      </c>
      <c r="I30" s="18">
        <f>'A5-107-1'!I30*'A5-108'!I30</f>
        <v>1227.86305987114</v>
      </c>
      <c r="J30" s="18">
        <f>'A5-107-1'!J30*'A5-108'!J30</f>
        <v>2288.760360975265</v>
      </c>
      <c r="K30" s="18">
        <f>'A5-107-1'!K30*'A5-108'!K30</f>
        <v>15110.095784857886</v>
      </c>
      <c r="L30" s="18">
        <f>'A5-107-1'!L30*'A5-108'!L30</f>
        <v>369.91864329142214</v>
      </c>
      <c r="M30" s="18">
        <f>'A5-107-1'!M30*'A5-108'!M30</f>
        <v>-2411.89583896154</v>
      </c>
      <c r="N30" s="18">
        <f>'A5-107-1'!N30*'A5-108'!N30</f>
        <v>-36.935363081648781</v>
      </c>
      <c r="O30" s="18">
        <f>'A5-107-1'!O30*'A5-108'!O30</f>
        <v>-1141.6325955137931</v>
      </c>
    </row>
    <row r="31" spans="1:15" ht="12.75" customHeight="1">
      <c r="A31" s="6">
        <v>2008</v>
      </c>
      <c r="B31" s="18">
        <f>'A5-107-1'!B31*'A5-108'!B31</f>
        <v>-1444.1036688748866</v>
      </c>
      <c r="C31" s="18">
        <f>'A5-107-1'!C31*'A5-108'!C31</f>
        <v>3102.4309703204631</v>
      </c>
      <c r="D31" s="18">
        <f>'A5-107-1'!D31*'A5-108'!D31</f>
        <v>-1279.8521598743523</v>
      </c>
      <c r="E31" s="18">
        <f>'A5-107-1'!E31*'A5-108'!E31</f>
        <v>9783.8487690134498</v>
      </c>
      <c r="F31" s="18">
        <f>'A5-107-1'!F31*'A5-108'!F31</f>
        <v>-290.46560821854592</v>
      </c>
      <c r="G31" s="18">
        <f>'A5-107-1'!G31*'A5-108'!G31</f>
        <v>2803.0115685387068</v>
      </c>
      <c r="H31" s="18">
        <f>'A5-107-1'!H31*'A5-108'!H31</f>
        <v>2149.6746096105676</v>
      </c>
      <c r="I31" s="18">
        <f>'A5-107-1'!I31*'A5-108'!I31</f>
        <v>1173.0236676692386</v>
      </c>
      <c r="J31" s="18">
        <f>'A5-107-1'!J31*'A5-108'!J31</f>
        <v>2027.4311196801416</v>
      </c>
      <c r="K31" s="18">
        <f>'A5-107-1'!K31*'A5-108'!K31</f>
        <v>13053.206303288953</v>
      </c>
      <c r="L31" s="18">
        <f>'A5-107-1'!L31*'A5-108'!L31</f>
        <v>155.25077029265475</v>
      </c>
      <c r="M31" s="18">
        <f>'A5-107-1'!M31*'A5-108'!M31</f>
        <v>-3286.7471896015236</v>
      </c>
      <c r="N31" s="18">
        <f>'A5-107-1'!N31*'A5-108'!N31</f>
        <v>37.382638606274213</v>
      </c>
      <c r="O31" s="18">
        <f>'A5-107-1'!O31*'A5-108'!O31</f>
        <v>-971.03601681709495</v>
      </c>
    </row>
    <row r="32" spans="1:15" ht="12.75" customHeight="1">
      <c r="A32" s="6">
        <v>2009</v>
      </c>
      <c r="B32" s="18">
        <f>'A5-107-1'!B32*'A5-108'!B32</f>
        <v>-897.89178308065959</v>
      </c>
      <c r="C32" s="18">
        <f>'A5-107-1'!C32*'A5-108'!C32</f>
        <v>3423.7428708535704</v>
      </c>
      <c r="D32" s="18">
        <f>'A5-107-1'!D32*'A5-108'!D32</f>
        <v>-720.71849865619436</v>
      </c>
      <c r="E32" s="18">
        <f>'A5-107-1'!E32*'A5-108'!E32</f>
        <v>10914.769885032832</v>
      </c>
      <c r="F32" s="18">
        <f>'A5-107-1'!F32*'A5-108'!F32</f>
        <v>150.95275965455022</v>
      </c>
      <c r="G32" s="18">
        <f>'A5-107-1'!G32*'A5-108'!G32</f>
        <v>2935.0916913751403</v>
      </c>
      <c r="H32" s="18">
        <f>'A5-107-1'!H32*'A5-108'!H32</f>
        <v>2566.1770637453756</v>
      </c>
      <c r="I32" s="18">
        <f>'A5-107-1'!I32*'A5-108'!I32</f>
        <v>1523.6395124116066</v>
      </c>
      <c r="J32" s="18">
        <f>'A5-107-1'!J32*'A5-108'!J32</f>
        <v>2219.4495583900043</v>
      </c>
      <c r="K32" s="18">
        <f>'A5-107-1'!K32*'A5-108'!K32</f>
        <v>19936.701090016322</v>
      </c>
      <c r="L32" s="18">
        <f>'A5-107-1'!L32*'A5-108'!L32</f>
        <v>27.262139514160033</v>
      </c>
      <c r="M32" s="18">
        <f>'A5-107-1'!M32*'A5-108'!M32</f>
        <v>-1812.0712878187012</v>
      </c>
      <c r="N32" s="18">
        <f>'A5-107-1'!N32*'A5-108'!N32</f>
        <v>149.29196330758438</v>
      </c>
      <c r="O32" s="18">
        <f>'A5-107-1'!O32*'A5-108'!O32</f>
        <v>-278.32411819900142</v>
      </c>
    </row>
    <row r="33" spans="1:15" ht="12.75" customHeight="1">
      <c r="A33" s="6">
        <v>2010</v>
      </c>
      <c r="B33" s="18">
        <f>'A5-107-1'!B33*'A5-108'!B33</f>
        <v>-1023.7167175997968</v>
      </c>
      <c r="C33" s="18">
        <f>'A5-107-1'!C33*'A5-108'!C33</f>
        <v>3155.1613606347887</v>
      </c>
      <c r="D33" s="18">
        <f>'A5-107-1'!D33*'A5-108'!D33</f>
        <v>-682.83860353457658</v>
      </c>
      <c r="E33" s="18">
        <f>'A5-107-1'!E33*'A5-108'!E33</f>
        <v>13364.042336641985</v>
      </c>
      <c r="F33" s="18">
        <f>'A5-107-1'!F33*'A5-108'!F33</f>
        <v>70.172627488579337</v>
      </c>
      <c r="G33" s="18">
        <f>'A5-107-1'!G33*'A5-108'!G33</f>
        <v>2874.3442795375672</v>
      </c>
      <c r="H33" s="18">
        <f>'A5-107-1'!H33*'A5-108'!H33</f>
        <v>2337.7813241940157</v>
      </c>
      <c r="I33" s="18">
        <f>'A5-107-1'!I33*'A5-108'!I33</f>
        <v>1517.2615127579563</v>
      </c>
      <c r="J33" s="18">
        <f>'A5-107-1'!J33*'A5-108'!J33</f>
        <v>2365.9435848987791</v>
      </c>
      <c r="K33" s="18">
        <f>'A5-107-1'!K33*'A5-108'!K33</f>
        <v>21089.477801224391</v>
      </c>
      <c r="L33" s="18">
        <f>'A5-107-1'!L33*'A5-108'!L33</f>
        <v>22.953830274964773</v>
      </c>
      <c r="M33" s="18">
        <f>'A5-107-1'!M33*'A5-108'!M33</f>
        <v>-4742.3304642426338</v>
      </c>
      <c r="N33" s="18">
        <f>'A5-107-1'!N33*'A5-108'!N33</f>
        <v>222.10015535146738</v>
      </c>
      <c r="O33" s="18">
        <f>'A5-107-1'!O33*'A5-108'!O33</f>
        <v>-128.79755101696674</v>
      </c>
    </row>
    <row r="34" spans="1:15" ht="12.75" customHeight="1">
      <c r="A34" s="6">
        <v>2011</v>
      </c>
      <c r="B34" s="18">
        <f>'A5-107-1'!B34*'A5-108'!B34</f>
        <v>-1308.7395054841049</v>
      </c>
      <c r="C34" s="18">
        <f>'A5-107-1'!C34*'A5-108'!C34</f>
        <v>3230.7937360599039</v>
      </c>
      <c r="D34" s="18">
        <f>'A5-107-1'!D34*'A5-108'!D34</f>
        <v>-635.44735659383491</v>
      </c>
      <c r="E34" s="18">
        <f>'A5-107-1'!E34*'A5-108'!E34</f>
        <v>11511.973392973647</v>
      </c>
      <c r="F34" s="18">
        <f>'A5-107-1'!F34*'A5-108'!F34</f>
        <v>60.316762198748272</v>
      </c>
      <c r="G34" s="18">
        <f>'A5-107-1'!G34*'A5-108'!G34</f>
        <v>2796.5190900234329</v>
      </c>
      <c r="H34" s="18">
        <f>'A5-107-1'!H34*'A5-108'!H34</f>
        <v>2167.1935803663337</v>
      </c>
      <c r="I34" s="18">
        <f>'A5-107-1'!I34*'A5-108'!I34</f>
        <v>1544.3527049039349</v>
      </c>
      <c r="J34" s="18">
        <f>'A5-107-1'!J34*'A5-108'!J34</f>
        <v>2359.0429201874781</v>
      </c>
      <c r="K34" s="18">
        <f>'A5-107-1'!K34*'A5-108'!K34</f>
        <v>21048.732974209081</v>
      </c>
      <c r="L34" s="18">
        <f>'A5-107-1'!L34*'A5-108'!L34</f>
        <v>-108.00172644748501</v>
      </c>
      <c r="M34" s="18">
        <f>'A5-107-1'!M34*'A5-108'!M34</f>
        <v>-6447.0564169408881</v>
      </c>
      <c r="N34" s="18">
        <f>'A5-107-1'!N34*'A5-108'!N34</f>
        <v>477.88781839743848</v>
      </c>
      <c r="O34" s="18">
        <f>'A5-107-1'!O34*'A5-108'!O34</f>
        <v>67.333993494925139</v>
      </c>
    </row>
    <row r="35" spans="1:15" ht="12.75" customHeight="1">
      <c r="A35" s="6">
        <v>2012</v>
      </c>
      <c r="B35" s="18">
        <f>'A5-107-1'!B35*'A5-108'!B35</f>
        <v>-755.70108948372933</v>
      </c>
      <c r="C35" s="18">
        <f>'A5-107-1'!C35*'A5-108'!C35</f>
        <v>3120.6623564364227</v>
      </c>
      <c r="D35" s="18">
        <f>'A5-107-1'!D35*'A5-108'!D35</f>
        <v>-845.12128376808175</v>
      </c>
      <c r="E35" s="18">
        <f>'A5-107-1'!E35*'A5-108'!E35</f>
        <v>13131.687131579984</v>
      </c>
      <c r="F35" s="18">
        <f>'A5-107-1'!F35*'A5-108'!F35</f>
        <v>107.86793472010481</v>
      </c>
      <c r="G35" s="18">
        <f>'A5-107-1'!G35*'A5-108'!G35</f>
        <v>2669.9617921117515</v>
      </c>
      <c r="H35" s="18">
        <f>'A5-107-1'!H35*'A5-108'!H35</f>
        <v>2355.4669939316086</v>
      </c>
      <c r="I35" s="18">
        <f>'A5-107-1'!I35*'A5-108'!I35</f>
        <v>1439.3463706384568</v>
      </c>
      <c r="J35" s="18">
        <f>'A5-107-1'!J35*'A5-108'!J35</f>
        <v>2045.0907817363654</v>
      </c>
      <c r="K35" s="18">
        <f>'A5-107-1'!K35*'A5-108'!K35</f>
        <v>21321.179373197498</v>
      </c>
      <c r="L35" s="18">
        <f>'A5-107-1'!L35*'A5-108'!L35</f>
        <v>-58.924278988764726</v>
      </c>
      <c r="M35" s="18">
        <f>'A5-107-1'!M35*'A5-108'!M35</f>
        <v>-5768.928581541134</v>
      </c>
      <c r="N35" s="18">
        <f>'A5-107-1'!N35*'A5-108'!N35</f>
        <v>72.390708459660814</v>
      </c>
      <c r="O35" s="18">
        <f>'A5-107-1'!O35*'A5-108'!O35</f>
        <v>-39.16537373618759</v>
      </c>
    </row>
    <row r="36" spans="1:15" ht="12.75" customHeight="1">
      <c r="A36" s="6">
        <v>2013</v>
      </c>
      <c r="B36" s="18">
        <f>'A5-107-1'!B36*'A5-108'!B36</f>
        <v>-397.35336466978981</v>
      </c>
      <c r="C36" s="18">
        <f>'A5-107-1'!C36*'A5-108'!C36</f>
        <v>2867.696662189016</v>
      </c>
      <c r="D36" s="18">
        <f>'A5-107-1'!D36*'A5-108'!D36</f>
        <v>-938.23560569189306</v>
      </c>
      <c r="E36" s="18">
        <f>'A5-107-1'!E36*'A5-108'!E36</f>
        <v>13860.416674629503</v>
      </c>
      <c r="F36" s="18">
        <f>'A5-107-1'!F36*'A5-108'!F36</f>
        <v>255.79756348980888</v>
      </c>
      <c r="G36" s="18">
        <f>'A5-107-1'!G36*'A5-108'!G36</f>
        <v>2685.4571478775042</v>
      </c>
      <c r="H36" s="18">
        <f>'A5-107-1'!H36*'A5-108'!H36</f>
        <v>2436.4727810807817</v>
      </c>
      <c r="I36" s="18">
        <f>'A5-107-1'!I36*'A5-108'!I36</f>
        <v>1464.6529883592427</v>
      </c>
      <c r="J36" s="18">
        <f>'A5-107-1'!J36*'A5-108'!J36</f>
        <v>1931.3256261230497</v>
      </c>
      <c r="K36" s="18">
        <f>'A5-107-1'!K36*'A5-108'!K36</f>
        <v>24951.341751977052</v>
      </c>
      <c r="L36" s="18">
        <f>'A5-107-1'!L36*'A5-108'!L36</f>
        <v>-20.827056576705527</v>
      </c>
      <c r="M36" s="18">
        <f>'A5-107-1'!M36*'A5-108'!M36</f>
        <v>-6673.5195979568316</v>
      </c>
      <c r="N36" s="18">
        <f>'A5-107-1'!N36*'A5-108'!N36</f>
        <v>-157.22170696915657</v>
      </c>
      <c r="O36" s="18">
        <f>'A5-107-1'!O36*'A5-108'!O36</f>
        <v>87.140526976733753</v>
      </c>
    </row>
    <row r="37" spans="1:15" ht="12.75" customHeight="1">
      <c r="A37" s="6">
        <v>2014</v>
      </c>
      <c r="B37" s="18">
        <f>'A5-107-1'!B37*'A5-108'!B37</f>
        <v>-412.30209443393022</v>
      </c>
      <c r="C37" s="18">
        <f>'A5-107-1'!C37*'A5-108'!C37</f>
        <v>2850.75502173411</v>
      </c>
      <c r="D37" s="18">
        <f>'A5-107-1'!D37*'A5-108'!D37</f>
        <v>-800.37200895501098</v>
      </c>
      <c r="E37" s="18">
        <f>'A5-107-1'!E37*'A5-108'!E37</f>
        <v>13191.938548725804</v>
      </c>
      <c r="F37" s="18">
        <f>'A5-107-1'!F37*'A5-108'!F37</f>
        <v>98.528680993806702</v>
      </c>
      <c r="G37" s="18">
        <f>'A5-107-1'!G37*'A5-108'!G37</f>
        <v>2697.091487115144</v>
      </c>
      <c r="H37" s="18">
        <f>'A5-107-1'!H37*'A5-108'!H37</f>
        <v>2350.3978688574966</v>
      </c>
      <c r="I37" s="18">
        <f>'A5-107-1'!I37*'A5-108'!I37</f>
        <v>1362.4537800809471</v>
      </c>
      <c r="J37" s="18">
        <f>'A5-107-1'!J37*'A5-108'!J37</f>
        <v>2110.479105211728</v>
      </c>
      <c r="K37" s="18">
        <f>'A5-107-1'!K37*'A5-108'!K37</f>
        <v>23603.993877901954</v>
      </c>
      <c r="L37" s="18">
        <f>'A5-107-1'!L37*'A5-108'!L37</f>
        <v>71.50341570499522</v>
      </c>
      <c r="M37" s="18">
        <f>'A5-107-1'!M37*'A5-108'!M37</f>
        <v>-8303.2172098859555</v>
      </c>
      <c r="N37" s="18">
        <f>'A5-107-1'!N37*'A5-108'!N37</f>
        <v>-338.00934092700578</v>
      </c>
      <c r="O37" s="18">
        <f>'A5-107-1'!O37*'A5-108'!O37</f>
        <v>132.87727939171003</v>
      </c>
    </row>
    <row r="39" spans="1:15" ht="12.75" customHeight="1">
      <c r="A39" s="6" t="s">
        <v>27</v>
      </c>
    </row>
    <row r="40" spans="1:15" ht="12.75" customHeight="1">
      <c r="A40" s="6" t="s">
        <v>255</v>
      </c>
    </row>
    <row r="41" spans="1:15" ht="12.75" customHeight="1">
      <c r="A41" s="6" t="s">
        <v>256</v>
      </c>
    </row>
    <row r="42" spans="1:15" ht="12.75" customHeight="1">
      <c r="A42" s="6" t="s">
        <v>26</v>
      </c>
    </row>
    <row r="43" spans="1:15" ht="12.75" customHeight="1">
      <c r="A43" s="6" t="s">
        <v>540</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honeticPr fontId="0" type="noConversion"/>
  <pageMargins left="0.75" right="0.75" top="1" bottom="1" header="0.5" footer="0.5"/>
  <pageSetup scale="84" orientation="landscape" r:id="rId1"/>
  <headerFooter alignWithMargins="0"/>
</worksheet>
</file>

<file path=xl/worksheets/sheet36.xml><?xml version="1.0" encoding="utf-8"?>
<worksheet xmlns="http://schemas.openxmlformats.org/spreadsheetml/2006/main" xmlns:r="http://schemas.openxmlformats.org/officeDocument/2006/relationships">
  <sheetPr codeName="Sheet36">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B37" sqref="B37"/>
    </sheetView>
  </sheetViews>
  <sheetFormatPr defaultColWidth="3.85546875" defaultRowHeight="12.75" customHeight="1"/>
  <cols>
    <col min="1" max="1" width="5" style="6" customWidth="1"/>
    <col min="2" max="9" width="8.7109375" style="8" customWidth="1"/>
    <col min="10" max="10" width="10.5703125" style="8" customWidth="1"/>
    <col min="11" max="15" width="8.7109375" style="8" customWidth="1"/>
    <col min="16" max="16384" width="3.85546875" style="8"/>
  </cols>
  <sheetData>
    <row r="1" spans="1:15" ht="12.75" customHeight="1">
      <c r="A1" s="6" t="s">
        <v>48</v>
      </c>
    </row>
    <row r="2" spans="1:15" ht="29.25" customHeight="1">
      <c r="A2" s="6" t="s">
        <v>225</v>
      </c>
      <c r="B2" s="8" t="s">
        <v>226</v>
      </c>
      <c r="C2" s="8" t="s">
        <v>227</v>
      </c>
      <c r="D2" s="8" t="s">
        <v>228</v>
      </c>
      <c r="E2" s="8" t="s">
        <v>229</v>
      </c>
      <c r="F2" s="8" t="s">
        <v>230</v>
      </c>
      <c r="G2" s="8" t="s">
        <v>231</v>
      </c>
      <c r="H2" s="8" t="s">
        <v>232</v>
      </c>
      <c r="I2" s="8" t="s">
        <v>233</v>
      </c>
      <c r="J2" s="8" t="s">
        <v>234</v>
      </c>
      <c r="K2" s="8" t="s">
        <v>235</v>
      </c>
      <c r="L2" s="8" t="s">
        <v>236</v>
      </c>
      <c r="M2" s="8" t="s">
        <v>237</v>
      </c>
      <c r="N2" s="8" t="s">
        <v>238</v>
      </c>
      <c r="O2" s="8" t="s">
        <v>239</v>
      </c>
    </row>
    <row r="3" spans="1:15" ht="12.75" customHeight="1">
      <c r="A3" s="6">
        <v>1980</v>
      </c>
      <c r="B3" s="15">
        <f>'A17'!B3/'A1'!B3*100</f>
        <v>65.130081876184036</v>
      </c>
      <c r="C3" s="15">
        <f>'A17'!C3/'A1'!C3*100</f>
        <v>65.633882216240465</v>
      </c>
      <c r="D3" s="15">
        <f>'A17'!D3/'A1'!D3*100</f>
        <v>67.860347499796063</v>
      </c>
      <c r="E3" s="15">
        <f>'A17'!E3/'A1'!E3*100</f>
        <v>64.742973246090642</v>
      </c>
      <c r="F3" s="15">
        <f>'A17'!F3/'A1'!F3*100</f>
        <v>67.677824267782427</v>
      </c>
      <c r="G3" s="15">
        <f>'A17'!G3/'A1'!G3*100</f>
        <v>63.697847067557532</v>
      </c>
      <c r="H3" s="15">
        <f>'A17'!H3/'A1'!H3*100</f>
        <v>52.15064572636264</v>
      </c>
      <c r="I3" s="15">
        <f>'A17'!I3/'A1'!I3*100</f>
        <v>64.578582936349576</v>
      </c>
      <c r="J3" s="15">
        <f>'A17'!J3/'A1'!J3*100</f>
        <v>66.1634793424642</v>
      </c>
      <c r="K3" s="15">
        <f>'A17'!K3/'A1'!K3*100</f>
        <v>63.07494390074838</v>
      </c>
      <c r="L3" s="15">
        <f>'A17'!L3/'A1'!L3*100</f>
        <v>63.008576878193686</v>
      </c>
      <c r="M3" s="15">
        <f>'A17'!M3/'A1'!M3*100</f>
        <v>64.116270845398844</v>
      </c>
      <c r="N3" s="15">
        <f>'A17'!N3/'A1'!N3*100</f>
        <v>64.0482150148231</v>
      </c>
      <c r="O3" s="15">
        <f>'A17'!O3/'A1'!O3*100</f>
        <v>66.114027216231335</v>
      </c>
    </row>
    <row r="4" spans="1:15" ht="12.75" customHeight="1">
      <c r="A4" s="6">
        <v>1981</v>
      </c>
      <c r="B4" s="15">
        <f>'A17'!B4/'A1'!B4*100</f>
        <v>65.28533309745994</v>
      </c>
      <c r="C4" s="15">
        <f>'A17'!C4/'A1'!C4*100</f>
        <v>65.9439682173889</v>
      </c>
      <c r="D4" s="15">
        <f>'A17'!D4/'A1'!D4*100</f>
        <v>68.129079042784625</v>
      </c>
      <c r="E4" s="15">
        <f>'A17'!E4/'A1'!E4*100</f>
        <v>65.19873195183041</v>
      </c>
      <c r="F4" s="15">
        <f>'A17'!F4/'A1'!F4*100</f>
        <v>67.840033326390341</v>
      </c>
      <c r="G4" s="15">
        <f>'A17'!G4/'A1'!G4*100</f>
        <v>64.220630503115345</v>
      </c>
      <c r="H4" s="15">
        <f>'A17'!H4/'A1'!H4*100</f>
        <v>52.835230527124111</v>
      </c>
      <c r="I4" s="15">
        <f>'A17'!I4/'A1'!I4*100</f>
        <v>65.117898285130323</v>
      </c>
      <c r="J4" s="15">
        <f>'A17'!J4/'A1'!J4*100</f>
        <v>66.596898620852798</v>
      </c>
      <c r="K4" s="15">
        <f>'A17'!K4/'A1'!K4*100</f>
        <v>63.321737357239485</v>
      </c>
      <c r="L4" s="15">
        <f>'A17'!L4/'A1'!L4*100</f>
        <v>63.201486265128651</v>
      </c>
      <c r="M4" s="15">
        <f>'A17'!M4/'A1'!M4*100</f>
        <v>64.297834095988009</v>
      </c>
      <c r="N4" s="15">
        <f>'A17'!N4/'A1'!N4*100</f>
        <v>64.371772805507746</v>
      </c>
      <c r="O4" s="15">
        <f>'A17'!O4/'A1'!O4*100</f>
        <v>66.237219767485939</v>
      </c>
    </row>
    <row r="5" spans="1:15" ht="12.75" customHeight="1">
      <c r="A5" s="6">
        <v>1982</v>
      </c>
      <c r="B5" s="15">
        <f>'A17'!B5/'A1'!B5*100</f>
        <v>65.465861007293739</v>
      </c>
      <c r="C5" s="15">
        <f>'A17'!C5/'A1'!C5*100</f>
        <v>66.304799975650099</v>
      </c>
      <c r="D5" s="15">
        <f>'A17'!D5/'A1'!D5*100</f>
        <v>68.277729118560387</v>
      </c>
      <c r="E5" s="15">
        <f>'A17'!E5/'A1'!E5*100</f>
        <v>65.653082080030316</v>
      </c>
      <c r="F5" s="15">
        <f>'A17'!F5/'A1'!F5*100</f>
        <v>67.978458989229495</v>
      </c>
      <c r="G5" s="15">
        <f>'A17'!G5/'A1'!G5*100</f>
        <v>64.752041978628611</v>
      </c>
      <c r="H5" s="15">
        <f>'A17'!H5/'A1'!H5*100</f>
        <v>53.582528110305994</v>
      </c>
      <c r="I5" s="15">
        <f>'A17'!I5/'A1'!I5*100</f>
        <v>65.789655193148505</v>
      </c>
      <c r="J5" s="15">
        <f>'A17'!J5/'A1'!J5*100</f>
        <v>67.046795535989389</v>
      </c>
      <c r="K5" s="15">
        <f>'A17'!K5/'A1'!K5*100</f>
        <v>63.527074709443831</v>
      </c>
      <c r="L5" s="15">
        <f>'A17'!L5/'A1'!L5*100</f>
        <v>63.586042739234436</v>
      </c>
      <c r="M5" s="15">
        <f>'A17'!M5/'A1'!M5*100</f>
        <v>64.474878736490808</v>
      </c>
      <c r="N5" s="15">
        <f>'A17'!N5/'A1'!N5*100</f>
        <v>64.768266036629768</v>
      </c>
      <c r="O5" s="15">
        <f>'A17'!O5/'A1'!O5*100</f>
        <v>66.279727796015365</v>
      </c>
    </row>
    <row r="6" spans="1:15" ht="12.75" customHeight="1">
      <c r="A6" s="6">
        <v>1983</v>
      </c>
      <c r="B6" s="15">
        <f>'A17'!B6/'A1'!B6*100</f>
        <v>65.655761826280894</v>
      </c>
      <c r="C6" s="15">
        <f>'A17'!C6/'A1'!C6*100</f>
        <v>66.827564752076867</v>
      </c>
      <c r="D6" s="15">
        <f>'A17'!D6/'A1'!D6*100</f>
        <v>68.369599495427309</v>
      </c>
      <c r="E6" s="15">
        <f>'A17'!E6/'A1'!E6*100</f>
        <v>65.99538509398262</v>
      </c>
      <c r="F6" s="15">
        <f>'A17'!F6/'A1'!F6*100</f>
        <v>68.060131795716643</v>
      </c>
      <c r="G6" s="15">
        <f>'A17'!G6/'A1'!G6*100</f>
        <v>65.229191120127808</v>
      </c>
      <c r="H6" s="15">
        <f>'A17'!H6/'A1'!H6*100</f>
        <v>54.255642131120766</v>
      </c>
      <c r="I6" s="15">
        <f>'A17'!I6/'A1'!I6*100</f>
        <v>66.500695582902708</v>
      </c>
      <c r="J6" s="15">
        <f>'A17'!J6/'A1'!J6*100</f>
        <v>67.530818740355556</v>
      </c>
      <c r="K6" s="15">
        <f>'A17'!K6/'A1'!K6*100</f>
        <v>63.753110749714295</v>
      </c>
      <c r="L6" s="15">
        <f>'A17'!L6/'A1'!L6*100</f>
        <v>63.989605940840022</v>
      </c>
      <c r="M6" s="15">
        <f>'A17'!M6/'A1'!M6*100</f>
        <v>64.610187960730585</v>
      </c>
      <c r="N6" s="15">
        <f>'A17'!N6/'A1'!N6*100</f>
        <v>65.234839740744036</v>
      </c>
      <c r="O6" s="15">
        <f>'A17'!O6/'A1'!O6*100</f>
        <v>66.282293662742958</v>
      </c>
    </row>
    <row r="7" spans="1:15" ht="12.75" customHeight="1">
      <c r="A7" s="6">
        <v>1984</v>
      </c>
      <c r="B7" s="15">
        <f>'A17'!B7/'A1'!B7*100</f>
        <v>65.919140608200962</v>
      </c>
      <c r="C7" s="15">
        <f>'A17'!C7/'A1'!C7*100</f>
        <v>67.241548131398474</v>
      </c>
      <c r="D7" s="15">
        <f>'A17'!D7/'A1'!D7*100</f>
        <v>68.43564511090284</v>
      </c>
      <c r="E7" s="15">
        <f>'A17'!E7/'A1'!E7*100</f>
        <v>66.27645761548348</v>
      </c>
      <c r="F7" s="15">
        <f>'A17'!F7/'A1'!F7*100</f>
        <v>68.141774226592915</v>
      </c>
      <c r="G7" s="15">
        <f>'A17'!G7/'A1'!G7*100</f>
        <v>65.660513280341476</v>
      </c>
      <c r="H7" s="15">
        <f>'A17'!H7/'A1'!H7*100</f>
        <v>54.754324790206468</v>
      </c>
      <c r="I7" s="15">
        <f>'A17'!I7/'A1'!I7*100</f>
        <v>67.167214212349919</v>
      </c>
      <c r="J7" s="15">
        <f>'A17'!J7/'A1'!J7*100</f>
        <v>68.045321026246853</v>
      </c>
      <c r="K7" s="15">
        <f>'A17'!K7/'A1'!K7*100</f>
        <v>64.056532063410174</v>
      </c>
      <c r="L7" s="15">
        <f>'A17'!L7/'A1'!L7*100</f>
        <v>64.371155927529756</v>
      </c>
      <c r="M7" s="15">
        <f>'A17'!M7/'A1'!M7*100</f>
        <v>64.676254669320187</v>
      </c>
      <c r="N7" s="15">
        <f>'A17'!N7/'A1'!N7*100</f>
        <v>65.654416848375263</v>
      </c>
      <c r="O7" s="15">
        <f>'A17'!O7/'A1'!O7*100</f>
        <v>66.347658792604165</v>
      </c>
    </row>
    <row r="8" spans="1:15" ht="12.75" customHeight="1">
      <c r="A8" s="6">
        <v>1985</v>
      </c>
      <c r="B8" s="15">
        <f>'A17'!B8/'A1'!B8*100</f>
        <v>66.135640863398308</v>
      </c>
      <c r="C8" s="15">
        <f>'A17'!C8/'A1'!C8*100</f>
        <v>67.422340858798748</v>
      </c>
      <c r="D8" s="15">
        <f>'A17'!D8/'A1'!D8*100</f>
        <v>68.445287107258935</v>
      </c>
      <c r="E8" s="15">
        <f>'A17'!E8/'A1'!E8*100</f>
        <v>66.474502756326658</v>
      </c>
      <c r="F8" s="15">
        <f>'A17'!F8/'A1'!F8*100</f>
        <v>68.115055079559355</v>
      </c>
      <c r="G8" s="15">
        <f>'A17'!G8/'A1'!G8*100</f>
        <v>65.849833958194608</v>
      </c>
      <c r="H8" s="15">
        <f>'A17'!H8/'A1'!H8*100</f>
        <v>54.9926832608868</v>
      </c>
      <c r="I8" s="15">
        <f>'A17'!I8/'A1'!I8*100</f>
        <v>67.560568811693727</v>
      </c>
      <c r="J8" s="15">
        <f>'A17'!J8/'A1'!J8*100</f>
        <v>68.473318736401637</v>
      </c>
      <c r="K8" s="15">
        <f>'A17'!K8/'A1'!K8*100</f>
        <v>64.274378628829311</v>
      </c>
      <c r="L8" s="15">
        <f>'A17'!L8/'A1'!L8*100</f>
        <v>64.738833421460768</v>
      </c>
      <c r="M8" s="15">
        <f>'A17'!M8/'A1'!M8*100</f>
        <v>64.601834981920589</v>
      </c>
      <c r="N8" s="15">
        <f>'A17'!N8/'A1'!N8*100</f>
        <v>65.606323160165502</v>
      </c>
      <c r="O8" s="15">
        <f>'A17'!O8/'A1'!O8*100</f>
        <v>66.396762324744316</v>
      </c>
    </row>
    <row r="9" spans="1:15" ht="12.75" customHeight="1">
      <c r="A9" s="6">
        <v>1986</v>
      </c>
      <c r="B9" s="15">
        <f>'A17'!B9/'A1'!B9*100</f>
        <v>66.403218808429088</v>
      </c>
      <c r="C9" s="15">
        <f>'A17'!C9/'A1'!C9*100</f>
        <v>67.434814263492953</v>
      </c>
      <c r="D9" s="15">
        <f>'A17'!D9/'A1'!D9*100</f>
        <v>68.493045710563621</v>
      </c>
      <c r="E9" s="15">
        <f>'A17'!E9/'A1'!E9*100</f>
        <v>66.645392843793246</v>
      </c>
      <c r="F9" s="15">
        <f>'A17'!F9/'A1'!F9*100</f>
        <v>67.98861094163108</v>
      </c>
      <c r="G9" s="15">
        <f>'A17'!G9/'A1'!G9*100</f>
        <v>65.870565045400696</v>
      </c>
      <c r="H9" s="15">
        <f>'A17'!H9/'A1'!H9*100</f>
        <v>55.03828851200533</v>
      </c>
      <c r="I9" s="15">
        <f>'A17'!I9/'A1'!I9*100</f>
        <v>67.786589723859308</v>
      </c>
      <c r="J9" s="15">
        <f>'A17'!J9/'A1'!J9*100</f>
        <v>68.752453288023545</v>
      </c>
      <c r="K9" s="15">
        <f>'A17'!K9/'A1'!K9*100</f>
        <v>64.42944903342628</v>
      </c>
      <c r="L9" s="15">
        <f>'A17'!L9/'A1'!L9*100</f>
        <v>65.097322042915124</v>
      </c>
      <c r="M9" s="15">
        <f>'A17'!M9/'A1'!M9*100</f>
        <v>64.474466312019658</v>
      </c>
      <c r="N9" s="15">
        <f>'A17'!N9/'A1'!N9*100</f>
        <v>65.624614081823466</v>
      </c>
      <c r="O9" s="15">
        <f>'A17'!O9/'A1'!O9*100</f>
        <v>66.4591149317732</v>
      </c>
    </row>
    <row r="10" spans="1:15" ht="12.75" customHeight="1">
      <c r="A10" s="6">
        <v>1987</v>
      </c>
      <c r="B10" s="15">
        <f>'A17'!B10/'A1'!B10*100</f>
        <v>66.633587208948427</v>
      </c>
      <c r="C10" s="15">
        <f>'A17'!C10/'A1'!C10*100</f>
        <v>67.410796649196286</v>
      </c>
      <c r="D10" s="15">
        <f>'A17'!D10/'A1'!D10*100</f>
        <v>68.366729678638933</v>
      </c>
      <c r="E10" s="15">
        <f>'A17'!E10/'A1'!E10*100</f>
        <v>66.88090400981153</v>
      </c>
      <c r="F10" s="15">
        <f>'A17'!F10/'A1'!F10*100</f>
        <v>67.85641857635369</v>
      </c>
      <c r="G10" s="15">
        <f>'A17'!G10/'A1'!G10*100</f>
        <v>65.929934028327622</v>
      </c>
      <c r="H10" s="15">
        <f>'A17'!H10/'A1'!H10*100</f>
        <v>55.018042156261217</v>
      </c>
      <c r="I10" s="15">
        <f>'A17'!I10/'A1'!I10*100</f>
        <v>68.022592162493396</v>
      </c>
      <c r="J10" s="15">
        <f>'A17'!J10/'A1'!J10*100</f>
        <v>68.94560123941018</v>
      </c>
      <c r="K10" s="15">
        <f>'A17'!K10/'A1'!K10*100</f>
        <v>64.60627194344265</v>
      </c>
      <c r="L10" s="15">
        <f>'A17'!L10/'A1'!L10*100</f>
        <v>65.414897555265554</v>
      </c>
      <c r="M10" s="15">
        <f>'A17'!M10/'A1'!M10*100</f>
        <v>64.427611193745221</v>
      </c>
      <c r="N10" s="15">
        <f>'A17'!N10/'A1'!N10*100</f>
        <v>65.601014013097668</v>
      </c>
      <c r="O10" s="15">
        <f>'A17'!O10/'A1'!O10*100</f>
        <v>66.368455178920698</v>
      </c>
    </row>
    <row r="11" spans="1:15" ht="12.75" customHeight="1">
      <c r="A11" s="6">
        <v>1988</v>
      </c>
      <c r="B11" s="15">
        <f>'A17'!B11/'A1'!B11*100</f>
        <v>66.789820567911264</v>
      </c>
      <c r="C11" s="15">
        <f>'A17'!C11/'A1'!C11*100</f>
        <v>67.320018328238064</v>
      </c>
      <c r="D11" s="15">
        <f>'A17'!D11/'A1'!D11*100</f>
        <v>68.26172968534209</v>
      </c>
      <c r="E11" s="15">
        <f>'A17'!E11/'A1'!E11*100</f>
        <v>67.078453405740433</v>
      </c>
      <c r="F11" s="15">
        <f>'A17'!F11/'A1'!F11*100</f>
        <v>67.623282134195634</v>
      </c>
      <c r="G11" s="15">
        <f>'A17'!G11/'A1'!G11*100</f>
        <v>65.981716729952993</v>
      </c>
      <c r="H11" s="15">
        <f>'A17'!H11/'A1'!H11*100</f>
        <v>54.973714121330431</v>
      </c>
      <c r="I11" s="15">
        <f>'A17'!I11/'A1'!I11*100</f>
        <v>68.216477412391612</v>
      </c>
      <c r="J11" s="15">
        <f>'A17'!J11/'A1'!J11*100</f>
        <v>69.019904350176716</v>
      </c>
      <c r="K11" s="15">
        <f>'A17'!K11/'A1'!K11*100</f>
        <v>64.734790471894058</v>
      </c>
      <c r="L11" s="15">
        <f>'A17'!L11/'A1'!L11*100</f>
        <v>65.755588065413789</v>
      </c>
      <c r="M11" s="15">
        <f>'A17'!M11/'A1'!M11*100</f>
        <v>64.403614634202427</v>
      </c>
      <c r="N11" s="15">
        <f>'A17'!N11/'A1'!N11*100</f>
        <v>65.529358023823747</v>
      </c>
      <c r="O11" s="15">
        <f>'A17'!O11/'A1'!O11*100</f>
        <v>66.2270193334124</v>
      </c>
    </row>
    <row r="12" spans="1:15" ht="12.75" customHeight="1">
      <c r="A12" s="6">
        <v>1989</v>
      </c>
      <c r="B12" s="15">
        <f>'A17'!B12/'A1'!B12*100</f>
        <v>66.865226394963372</v>
      </c>
      <c r="C12" s="15">
        <f>'A17'!C12/'A1'!C12*100</f>
        <v>67.163475466589688</v>
      </c>
      <c r="D12" s="15">
        <f>'A17'!D12/'A1'!D12*100</f>
        <v>68.164821467849549</v>
      </c>
      <c r="E12" s="15">
        <f>'A17'!E12/'A1'!E12*100</f>
        <v>67.207744701362444</v>
      </c>
      <c r="F12" s="15">
        <f>'A17'!F12/'A1'!F12*100</f>
        <v>67.411883182275929</v>
      </c>
      <c r="G12" s="15">
        <f>'A17'!G12/'A1'!G12*100</f>
        <v>65.977413626261438</v>
      </c>
      <c r="H12" s="15">
        <f>'A17'!H12/'A1'!H12*100</f>
        <v>54.9299008219295</v>
      </c>
      <c r="I12" s="15">
        <f>'A17'!I12/'A1'!I12*100</f>
        <v>68.395945918762393</v>
      </c>
      <c r="J12" s="15">
        <f>'A17'!J12/'A1'!J12*100</f>
        <v>68.99765706708439</v>
      </c>
      <c r="K12" s="15">
        <f>'A17'!K12/'A1'!K12*100</f>
        <v>64.775680493601087</v>
      </c>
      <c r="L12" s="15">
        <f>'A17'!L12/'A1'!L12*100</f>
        <v>66.131858269850269</v>
      </c>
      <c r="M12" s="15">
        <f>'A17'!M12/'A1'!M12*100</f>
        <v>64.370968940271581</v>
      </c>
      <c r="N12" s="15">
        <f>'A17'!N12/'A1'!N12*100</f>
        <v>65.38825425748125</v>
      </c>
      <c r="O12" s="15">
        <f>'A17'!O12/'A1'!O12*100</f>
        <v>66.006129182818825</v>
      </c>
    </row>
    <row r="13" spans="1:15" ht="12.75" customHeight="1">
      <c r="A13" s="6">
        <v>1990</v>
      </c>
      <c r="B13" s="15">
        <f>'A17'!B13/'A1'!B13*100</f>
        <v>66.901336233594463</v>
      </c>
      <c r="C13" s="15">
        <f>'A17'!C13/'A1'!C13*100</f>
        <v>66.956458838251564</v>
      </c>
      <c r="D13" s="15">
        <f>'A17'!D13/'A1'!D13*100</f>
        <v>68.026083291894295</v>
      </c>
      <c r="E13" s="15">
        <f>'A17'!E13/'A1'!E13*100</f>
        <v>67.35345430085826</v>
      </c>
      <c r="F13" s="15">
        <f>'A17'!F13/'A1'!F13*100</f>
        <v>67.294966913976339</v>
      </c>
      <c r="G13" s="15">
        <f>'A17'!G13/'A1'!G13*100</f>
        <v>65.880757173222776</v>
      </c>
      <c r="H13" s="15">
        <f>'A17'!H13/'A1'!H13*100</f>
        <v>55.707304631335354</v>
      </c>
      <c r="I13" s="15">
        <f>'A17'!I13/'A1'!I13*100</f>
        <v>68.550824826077502</v>
      </c>
      <c r="J13" s="15">
        <f>'A17'!J13/'A1'!J13*100</f>
        <v>68.924810938828244</v>
      </c>
      <c r="K13" s="15">
        <f>'A17'!K13/'A1'!K13*100</f>
        <v>64.741735644357107</v>
      </c>
      <c r="L13" s="15">
        <f>'A17'!L13/'A1'!L13*100</f>
        <v>66.540009567474485</v>
      </c>
      <c r="M13" s="15">
        <f>'A17'!M13/'A1'!M13*100</f>
        <v>64.283326609282639</v>
      </c>
      <c r="N13" s="15">
        <f>'A17'!N13/'A1'!N13*100</f>
        <v>65.266081973514105</v>
      </c>
      <c r="O13" s="15">
        <f>'A17'!O13/'A1'!O13*100</f>
        <v>65.7910655597165</v>
      </c>
    </row>
    <row r="14" spans="1:15" ht="12.75" customHeight="1">
      <c r="A14" s="6">
        <v>1991</v>
      </c>
      <c r="B14" s="15">
        <f>'A17'!B14/'A1'!B14*100</f>
        <v>66.811925915468834</v>
      </c>
      <c r="C14" s="15">
        <f>'A17'!C14/'A1'!C14*100</f>
        <v>66.720109390992846</v>
      </c>
      <c r="D14" s="15">
        <f>'A17'!D14/'A1'!D14*100</f>
        <v>67.869428370172898</v>
      </c>
      <c r="E14" s="15">
        <f>'A17'!E14/'A1'!E14*100</f>
        <v>67.458278015411224</v>
      </c>
      <c r="F14" s="15">
        <f>'A17'!F14/'A1'!F14*100</f>
        <v>67.211806940566404</v>
      </c>
      <c r="G14" s="15">
        <f>'A17'!G14/'A1'!G14*100</f>
        <v>65.710069873782786</v>
      </c>
      <c r="H14" s="15">
        <f>'A17'!H14/'A1'!H14*100</f>
        <v>69.125489446208718</v>
      </c>
      <c r="I14" s="15">
        <f>'A17'!I14/'A1'!I14*100</f>
        <v>68.868955709204542</v>
      </c>
      <c r="J14" s="15">
        <f>'A17'!J14/'A1'!J14*100</f>
        <v>68.823076616809786</v>
      </c>
      <c r="K14" s="15">
        <f>'A17'!K14/'A1'!K14*100</f>
        <v>64.715548414997031</v>
      </c>
      <c r="L14" s="15">
        <f>'A17'!L14/'A1'!L14*100</f>
        <v>66.965627007813239</v>
      </c>
      <c r="M14" s="15">
        <f>'A17'!M14/'A1'!M14*100</f>
        <v>64.122804971493053</v>
      </c>
      <c r="N14" s="15">
        <f>'A17'!N14/'A1'!N14*100</f>
        <v>65.062590316346601</v>
      </c>
      <c r="O14" s="15">
        <f>'A17'!O14/'A1'!O14*100</f>
        <v>65.587639224937547</v>
      </c>
    </row>
    <row r="15" spans="1:15" ht="12.75" customHeight="1">
      <c r="A15" s="6">
        <v>1992</v>
      </c>
      <c r="B15" s="15">
        <f>'A17'!B15/'A1'!B15*100</f>
        <v>66.73150637908347</v>
      </c>
      <c r="C15" s="15">
        <f>'A17'!C15/'A1'!C15*100</f>
        <v>66.518668213018216</v>
      </c>
      <c r="D15" s="15">
        <f>'A17'!D15/'A1'!D15*100</f>
        <v>67.698281003060728</v>
      </c>
      <c r="E15" s="15">
        <f>'A17'!E15/'A1'!E15*100</f>
        <v>67.467614964699877</v>
      </c>
      <c r="F15" s="15">
        <f>'A17'!F15/'A1'!F15*100</f>
        <v>67.17602698948204</v>
      </c>
      <c r="G15" s="15">
        <f>'A17'!G15/'A1'!G15*100</f>
        <v>65.560979904905409</v>
      </c>
      <c r="H15" s="15">
        <f>'A17'!H15/'A1'!H15*100</f>
        <v>68.538634610280241</v>
      </c>
      <c r="I15" s="15">
        <f>'A17'!I15/'A1'!I15*100</f>
        <v>69.064818120931577</v>
      </c>
      <c r="J15" s="15">
        <f>'A17'!J15/'A1'!J15*100</f>
        <v>68.713666930757498</v>
      </c>
      <c r="K15" s="15">
        <f>'A17'!K15/'A1'!K15*100</f>
        <v>64.646398663678923</v>
      </c>
      <c r="L15" s="15">
        <f>'A17'!L15/'A1'!L15*100</f>
        <v>67.358588983226184</v>
      </c>
      <c r="M15" s="15">
        <f>'A17'!M15/'A1'!M15*100</f>
        <v>63.952004040579766</v>
      </c>
      <c r="N15" s="15">
        <f>'A17'!N15/'A1'!N15*100</f>
        <v>64.839191442067246</v>
      </c>
      <c r="O15" s="15">
        <f>'A17'!O15/'A1'!O15*100</f>
        <v>65.475244645325674</v>
      </c>
    </row>
    <row r="16" spans="1:15" ht="12.75" customHeight="1">
      <c r="A16" s="6">
        <v>1993</v>
      </c>
      <c r="B16" s="15">
        <f>'A17'!B16/'A1'!B16*100</f>
        <v>66.638312351139845</v>
      </c>
      <c r="C16" s="15">
        <f>'A17'!C16/'A1'!C16*100</f>
        <v>66.374335983943638</v>
      </c>
      <c r="D16" s="15">
        <f>'A17'!D16/'A1'!D16*100</f>
        <v>67.603577524179244</v>
      </c>
      <c r="E16" s="15">
        <f>'A17'!E16/'A1'!E16*100</f>
        <v>67.464848125554582</v>
      </c>
      <c r="F16" s="15">
        <f>'A17'!F16/'A1'!F16*100</f>
        <v>67.035136202131866</v>
      </c>
      <c r="G16" s="15">
        <f>'A17'!G16/'A1'!G16*100</f>
        <v>65.459041941925705</v>
      </c>
      <c r="H16" s="15">
        <f>'A17'!H16/'A1'!H16*100</f>
        <v>68.327362143891122</v>
      </c>
      <c r="I16" s="15">
        <f>'A17'!I16/'A1'!I16*100</f>
        <v>68.95274513467983</v>
      </c>
      <c r="J16" s="15">
        <f>'A17'!J16/'A1'!J16*100</f>
        <v>68.606580481701883</v>
      </c>
      <c r="K16" s="15">
        <f>'A17'!K16/'A1'!K16*100</f>
        <v>64.61056941716906</v>
      </c>
      <c r="L16" s="15">
        <f>'A17'!L16/'A1'!L16*100</f>
        <v>67.704405520061954</v>
      </c>
      <c r="M16" s="15">
        <f>'A17'!M16/'A1'!M16*100</f>
        <v>63.800702776927729</v>
      </c>
      <c r="N16" s="15">
        <f>'A17'!N16/'A1'!N16*100</f>
        <v>64.689064855405192</v>
      </c>
      <c r="O16" s="15">
        <f>'A17'!O16/'A1'!O16*100</f>
        <v>65.374351816299409</v>
      </c>
    </row>
    <row r="17" spans="1:15" ht="12.75" customHeight="1">
      <c r="A17" s="6">
        <v>1994</v>
      </c>
      <c r="B17" s="15">
        <f>'A17'!B17/'A1'!B17*100</f>
        <v>66.582420668351588</v>
      </c>
      <c r="C17" s="15">
        <f>'A17'!C17/'A1'!C17*100</f>
        <v>66.261022578986911</v>
      </c>
      <c r="D17" s="15">
        <f>'A17'!D17/'A1'!D17*100</f>
        <v>67.599825528371468</v>
      </c>
      <c r="E17" s="15">
        <f>'A17'!E17/'A1'!E17*100</f>
        <v>67.442923602334133</v>
      </c>
      <c r="F17" s="15">
        <f>'A17'!F17/'A1'!F17*100</f>
        <v>66.90251572327044</v>
      </c>
      <c r="G17" s="15">
        <f>'A17'!G17/'A1'!G17*100</f>
        <v>65.37669811548183</v>
      </c>
      <c r="H17" s="15">
        <f>'A17'!H17/'A1'!H17*100</f>
        <v>68.21110692935207</v>
      </c>
      <c r="I17" s="15">
        <f>'A17'!I17/'A1'!I17*100</f>
        <v>68.826120328150736</v>
      </c>
      <c r="J17" s="15">
        <f>'A17'!J17/'A1'!J17*100</f>
        <v>68.485403215531065</v>
      </c>
      <c r="K17" s="15">
        <f>'A17'!K17/'A1'!K17*100</f>
        <v>64.589666529616352</v>
      </c>
      <c r="L17" s="15">
        <f>'A17'!L17/'A1'!L17*100</f>
        <v>68.012648129394265</v>
      </c>
      <c r="M17" s="15">
        <f>'A17'!M17/'A1'!M17*100</f>
        <v>63.70192033928803</v>
      </c>
      <c r="N17" s="15">
        <f>'A17'!N17/'A1'!N17*100</f>
        <v>64.664707915658482</v>
      </c>
      <c r="O17" s="15">
        <f>'A17'!O17/'A1'!O17*100</f>
        <v>65.365007916365485</v>
      </c>
    </row>
    <row r="18" spans="1:15" ht="12.75" customHeight="1">
      <c r="A18" s="6">
        <v>1995</v>
      </c>
      <c r="B18" s="15">
        <f>'A17'!B18/'A1'!B18*100</f>
        <v>66.574094645634304</v>
      </c>
      <c r="C18" s="15">
        <f>'A17'!C18/'A1'!C18*100</f>
        <v>66.133231263089669</v>
      </c>
      <c r="D18" s="15">
        <f>'A17'!D18/'A1'!D18*100</f>
        <v>67.638915145687122</v>
      </c>
      <c r="E18" s="15">
        <f>'A17'!E18/'A1'!E18*100</f>
        <v>67.375285499428387</v>
      </c>
      <c r="F18" s="15">
        <f>'A17'!F18/'A1'!F18*100</f>
        <v>66.771098492265509</v>
      </c>
      <c r="G18" s="15">
        <f>'A17'!G18/'A1'!G18*100</f>
        <v>65.319727599498236</v>
      </c>
      <c r="H18" s="15">
        <f>'A17'!H18/'A1'!H18*100</f>
        <v>67.890944996850436</v>
      </c>
      <c r="I18" s="15">
        <f>'A17'!I18/'A1'!I18*100</f>
        <v>68.618841291035338</v>
      </c>
      <c r="J18" s="15">
        <f>'A17'!J18/'A1'!J18*100</f>
        <v>68.365956164075186</v>
      </c>
      <c r="K18" s="15">
        <f>'A17'!K18/'A1'!K18*100</f>
        <v>64.585556133391179</v>
      </c>
      <c r="L18" s="15">
        <f>'A17'!L18/'A1'!L18*100</f>
        <v>68.266509965409412</v>
      </c>
      <c r="M18" s="15">
        <f>'A17'!M18/'A1'!M18*100</f>
        <v>63.682361281958158</v>
      </c>
      <c r="N18" s="15">
        <f>'A17'!N18/'A1'!N18*100</f>
        <v>64.693919757341789</v>
      </c>
      <c r="O18" s="15">
        <f>'A17'!O18/'A1'!O18*100</f>
        <v>65.434297336922555</v>
      </c>
    </row>
    <row r="19" spans="1:15" ht="12.75" customHeight="1">
      <c r="A19" s="6">
        <v>1996</v>
      </c>
      <c r="B19" s="15">
        <f>'A17'!B19/'A1'!B19*100</f>
        <v>66.597168879622515</v>
      </c>
      <c r="C19" s="15">
        <f>'A17'!C19/'A1'!C19*100</f>
        <v>65.998269110915729</v>
      </c>
      <c r="D19" s="15">
        <f>'A17'!D19/'A1'!D19*100</f>
        <v>67.696393569295154</v>
      </c>
      <c r="E19" s="15">
        <f>'A17'!E19/'A1'!E19*100</f>
        <v>67.270572292922353</v>
      </c>
      <c r="F19" s="15">
        <f>'A17'!F19/'A1'!F19*100</f>
        <v>66.660163870464288</v>
      </c>
      <c r="G19" s="15">
        <f>'A17'!G19/'A1'!G19*100</f>
        <v>65.287824522739641</v>
      </c>
      <c r="H19" s="15">
        <f>'A17'!H19/'A1'!H19*100</f>
        <v>67.815559160655042</v>
      </c>
      <c r="I19" s="15">
        <f>'A17'!I19/'A1'!I19*100</f>
        <v>68.36846389078633</v>
      </c>
      <c r="J19" s="15">
        <f>'A17'!J19/'A1'!J19*100</f>
        <v>68.275973085219405</v>
      </c>
      <c r="K19" s="15">
        <f>'A17'!K19/'A1'!K19*100</f>
        <v>64.560260541711855</v>
      </c>
      <c r="L19" s="15">
        <f>'A17'!L19/'A1'!L19*100</f>
        <v>68.458852805305355</v>
      </c>
      <c r="M19" s="15">
        <f>'A17'!M19/'A1'!M19*100</f>
        <v>63.729266610662393</v>
      </c>
      <c r="N19" s="15">
        <f>'A17'!N19/'A1'!N19*100</f>
        <v>64.745121636723113</v>
      </c>
      <c r="O19" s="15">
        <f>'A17'!O19/'A1'!O19*100</f>
        <v>65.534905526954361</v>
      </c>
    </row>
    <row r="20" spans="1:15" ht="12.75" customHeight="1">
      <c r="A20" s="6">
        <v>1997</v>
      </c>
      <c r="B20" s="15">
        <f>'A17'!B20/'A1'!B20*100</f>
        <v>66.652190434829819</v>
      </c>
      <c r="C20" s="15">
        <f>'A17'!C20/'A1'!C20*100</f>
        <v>65.867222460132552</v>
      </c>
      <c r="D20" s="15">
        <f>'A17'!D20/'A1'!D20*100</f>
        <v>67.788307698069076</v>
      </c>
      <c r="E20" s="15">
        <f>'A17'!E20/'A1'!E20*100</f>
        <v>67.137295030398349</v>
      </c>
      <c r="F20" s="15">
        <f>'A17'!F20/'A1'!F20*100</f>
        <v>66.712088767763291</v>
      </c>
      <c r="G20" s="15">
        <f>'A17'!G20/'A1'!G20*100</f>
        <v>65.263605296089096</v>
      </c>
      <c r="H20" s="15">
        <f>'A17'!H20/'A1'!H20*100</f>
        <v>67.848060036006686</v>
      </c>
      <c r="I20" s="15">
        <f>'A17'!I20/'A1'!I20*100</f>
        <v>68.147034375062063</v>
      </c>
      <c r="J20" s="15">
        <f>'A17'!J20/'A1'!J20*100</f>
        <v>68.169486856729222</v>
      </c>
      <c r="K20" s="15">
        <f>'A17'!K20/'A1'!K20*100</f>
        <v>64.565323640438194</v>
      </c>
      <c r="L20" s="15">
        <f>'A17'!L20/'A1'!L20*100</f>
        <v>68.588316046179315</v>
      </c>
      <c r="M20" s="15">
        <f>'A17'!M20/'A1'!M20*100</f>
        <v>63.817126227298068</v>
      </c>
      <c r="N20" s="15">
        <f>'A17'!N20/'A1'!N20*100</f>
        <v>64.780931149789936</v>
      </c>
      <c r="O20" s="15">
        <f>'A17'!O20/'A1'!O20*100</f>
        <v>65.710631589796179</v>
      </c>
    </row>
    <row r="21" spans="1:15" ht="12.75" customHeight="1">
      <c r="A21" s="6">
        <v>1998</v>
      </c>
      <c r="B21" s="15">
        <f>'A17'!B21/'A1'!B21*100</f>
        <v>66.704282873878228</v>
      </c>
      <c r="C21" s="15">
        <f>'A17'!C21/'A1'!C21*100</f>
        <v>65.752229736352049</v>
      </c>
      <c r="D21" s="15">
        <f>'A17'!D21/'A1'!D21*100</f>
        <v>67.887307129853454</v>
      </c>
      <c r="E21" s="15">
        <f>'A17'!E21/'A1'!E21*100</f>
        <v>66.990082232668428</v>
      </c>
      <c r="F21" s="15">
        <f>'A17'!F21/'A1'!F21*100</f>
        <v>66.757176105508137</v>
      </c>
      <c r="G21" s="15">
        <f>'A17'!G21/'A1'!G21*100</f>
        <v>65.217205174580272</v>
      </c>
      <c r="H21" s="15">
        <f>'A17'!H21/'A1'!H21*100</f>
        <v>67.830468315798711</v>
      </c>
      <c r="I21" s="15">
        <f>'A17'!I21/'A1'!I21*100</f>
        <v>67.93378077886733</v>
      </c>
      <c r="J21" s="15">
        <f>'A17'!J21/'A1'!J21*100</f>
        <v>68.042001093765222</v>
      </c>
      <c r="K21" s="15">
        <f>'A17'!K21/'A1'!K21*100</f>
        <v>64.626571068354693</v>
      </c>
      <c r="L21" s="15">
        <f>'A17'!L21/'A1'!L21*100</f>
        <v>68.642393072872267</v>
      </c>
      <c r="M21" s="15">
        <f>'A17'!M21/'A1'!M21*100</f>
        <v>63.942151418675188</v>
      </c>
      <c r="N21" s="15">
        <f>'A17'!N21/'A1'!N21*100</f>
        <v>64.838566249401467</v>
      </c>
      <c r="O21" s="15">
        <f>'A17'!O21/'A1'!O21*100</f>
        <v>65.887909586988201</v>
      </c>
    </row>
    <row r="22" spans="1:15" ht="12.75" customHeight="1">
      <c r="A22" s="6">
        <v>1999</v>
      </c>
      <c r="B22" s="15">
        <f>'A17'!B22/'A1'!B22*100</f>
        <v>66.767660660181789</v>
      </c>
      <c r="C22" s="15">
        <f>'A17'!C22/'A1'!C22*100</f>
        <v>65.66429470361544</v>
      </c>
      <c r="D22" s="15">
        <f>'A17'!D22/'A1'!D22*100</f>
        <v>68.073194068613603</v>
      </c>
      <c r="E22" s="15">
        <f>'A17'!E22/'A1'!E22*100</f>
        <v>66.838312916048309</v>
      </c>
      <c r="F22" s="15">
        <f>'A17'!F22/'A1'!F22*100</f>
        <v>66.892545982575029</v>
      </c>
      <c r="G22" s="15">
        <f>'A17'!G22/'A1'!G22*100</f>
        <v>65.139900540923762</v>
      </c>
      <c r="H22" s="15">
        <f>'A17'!H22/'A1'!H22*100</f>
        <v>67.734272153163005</v>
      </c>
      <c r="I22" s="15">
        <f>'A17'!I22/'A1'!I22*100</f>
        <v>67.701859098033594</v>
      </c>
      <c r="J22" s="15">
        <f>'A17'!J22/'A1'!J22*100</f>
        <v>67.920812492213244</v>
      </c>
      <c r="K22" s="15">
        <f>'A17'!K22/'A1'!K22*100</f>
        <v>64.748070836944464</v>
      </c>
      <c r="L22" s="15">
        <f>'A17'!L22/'A1'!L22*100</f>
        <v>68.677796969853858</v>
      </c>
      <c r="M22" s="15">
        <f>'A17'!M22/'A1'!M22*100</f>
        <v>64.109091689085517</v>
      </c>
      <c r="N22" s="15">
        <f>'A17'!N22/'A1'!N22*100</f>
        <v>64.962085711851415</v>
      </c>
      <c r="O22" s="15">
        <f>'A17'!O22/'A1'!O22*100</f>
        <v>66.043172274102432</v>
      </c>
    </row>
    <row r="23" spans="1:15" ht="12.75" customHeight="1">
      <c r="A23" s="6">
        <v>2000</v>
      </c>
      <c r="B23" s="15">
        <f>'A17'!B23/'A1'!B23*100</f>
        <v>66.854109733025012</v>
      </c>
      <c r="C23" s="15">
        <f>'A17'!C23/'A1'!C23*100</f>
        <v>65.591025484696985</v>
      </c>
      <c r="D23" s="15">
        <f>'A17'!D23/'A1'!D23*100</f>
        <v>68.27079557311778</v>
      </c>
      <c r="E23" s="15">
        <f>'A17'!E23/'A1'!E23*100</f>
        <v>66.684570575861642</v>
      </c>
      <c r="F23" s="15">
        <f>'A17'!F23/'A1'!F23*100</f>
        <v>66.937198067632849</v>
      </c>
      <c r="G23" s="15">
        <f>'A17'!G23/'A1'!G23*100</f>
        <v>65.062904678070879</v>
      </c>
      <c r="H23" s="15">
        <f>'A17'!H23/'A1'!H23*100</f>
        <v>67.427298197052949</v>
      </c>
      <c r="I23" s="15">
        <f>'A17'!I23/'A1'!I23*100</f>
        <v>67.445703618236777</v>
      </c>
      <c r="J23" s="15">
        <f>'A17'!J23/'A1'!J23*100</f>
        <v>67.818864199639449</v>
      </c>
      <c r="K23" s="15">
        <f>'A17'!K23/'A1'!K23*100</f>
        <v>64.819088831989419</v>
      </c>
      <c r="L23" s="15">
        <f>'A17'!L23/'A1'!L23*100</f>
        <v>68.647315370789698</v>
      </c>
      <c r="M23" s="15">
        <f>'A17'!M23/'A1'!M23*100</f>
        <v>64.303792617422815</v>
      </c>
      <c r="N23" s="15">
        <f>'A17'!N23/'A1'!N23*100</f>
        <v>65.167776117375354</v>
      </c>
      <c r="O23" s="15">
        <f>'A17'!O23/'A1'!O23*100</f>
        <v>66.207616606606692</v>
      </c>
    </row>
    <row r="24" spans="1:15" ht="12.75" customHeight="1">
      <c r="A24" s="6">
        <v>2001</v>
      </c>
      <c r="B24" s="15">
        <f>'A17'!B24/'A1'!B24*100</f>
        <v>66.900129701686112</v>
      </c>
      <c r="C24" s="15">
        <f>'A17'!C24/'A1'!C24*100</f>
        <v>65.554407348610866</v>
      </c>
      <c r="D24" s="15">
        <f>'A17'!D24/'A1'!D24*100</f>
        <v>68.481854036652351</v>
      </c>
      <c r="E24" s="15">
        <f>'A17'!E24/'A1'!E24*100</f>
        <v>66.539361642372896</v>
      </c>
      <c r="F24" s="15">
        <f>'A17'!F24/'A1'!F24*100</f>
        <v>66.936572199730094</v>
      </c>
      <c r="G24" s="15">
        <f>'A17'!G24/'A1'!G24*100</f>
        <v>65.019756632187338</v>
      </c>
      <c r="H24" s="15">
        <f>'A17'!H24/'A1'!H24*100</f>
        <v>67.167035499245173</v>
      </c>
      <c r="I24" s="15">
        <f>'A17'!I24/'A1'!I24*100</f>
        <v>67.194585343859416</v>
      </c>
      <c r="J24" s="15">
        <f>'A17'!J24/'A1'!J24*100</f>
        <v>67.75257413290889</v>
      </c>
      <c r="K24" s="15">
        <f>'A17'!K24/'A1'!K24*100</f>
        <v>64.979273317711431</v>
      </c>
      <c r="L24" s="15">
        <f>'A17'!L24/'A1'!L24*100</f>
        <v>68.522949856559563</v>
      </c>
      <c r="M24" s="15">
        <f>'A17'!M24/'A1'!M24*100</f>
        <v>64.511328011140336</v>
      </c>
      <c r="N24" s="15">
        <f>'A17'!N24/'A1'!N24*100</f>
        <v>65.353971073331635</v>
      </c>
      <c r="O24" s="15">
        <f>'A17'!O24/'A1'!O24*100</f>
        <v>66.403152623618709</v>
      </c>
    </row>
    <row r="25" spans="1:15" ht="12.75" customHeight="1">
      <c r="A25" s="6">
        <v>2002</v>
      </c>
      <c r="B25" s="15">
        <f>'A17'!B25/'A1'!B25*100</f>
        <v>67.017183893305969</v>
      </c>
      <c r="C25" s="15">
        <f>'A17'!C25/'A1'!C25*100</f>
        <v>65.562220428577774</v>
      </c>
      <c r="D25" s="15">
        <f>'A17'!D25/'A1'!D25*100</f>
        <v>68.675873885217868</v>
      </c>
      <c r="E25" s="15">
        <f>'A17'!E25/'A1'!E25*100</f>
        <v>66.412682752066573</v>
      </c>
      <c r="F25" s="15">
        <f>'A17'!F25/'A1'!F25*100</f>
        <v>66.884615384615387</v>
      </c>
      <c r="G25" s="15">
        <f>'A17'!G25/'A1'!G25*100</f>
        <v>65.012830194475654</v>
      </c>
      <c r="H25" s="15">
        <f>'A17'!H25/'A1'!H25*100</f>
        <v>66.956008044273801</v>
      </c>
      <c r="I25" s="15">
        <f>'A17'!I25/'A1'!I25*100</f>
        <v>66.921693429022312</v>
      </c>
      <c r="J25" s="15">
        <f>'A17'!J25/'A1'!J25*100</f>
        <v>67.714703079399072</v>
      </c>
      <c r="K25" s="15">
        <f>'A17'!K25/'A1'!K25*100</f>
        <v>65.114581832172277</v>
      </c>
      <c r="L25" s="15">
        <f>'A17'!L25/'A1'!L25*100</f>
        <v>68.563704871049111</v>
      </c>
      <c r="M25" s="15">
        <f>'A17'!M25/'A1'!M25*100</f>
        <v>64.71629993835262</v>
      </c>
      <c r="N25" s="15">
        <f>'A17'!N25/'A1'!N25*100</f>
        <v>65.804240183863214</v>
      </c>
      <c r="O25" s="15">
        <f>'A17'!O25/'A1'!O25*100</f>
        <v>66.593608626782355</v>
      </c>
    </row>
    <row r="26" spans="1:15" ht="12.75" customHeight="1">
      <c r="A26" s="6">
        <v>2003</v>
      </c>
      <c r="B26" s="15">
        <f>'A17'!B26/'A1'!B26*100</f>
        <v>67.139959432048684</v>
      </c>
      <c r="C26" s="15">
        <f>'A17'!C26/'A1'!C26*100</f>
        <v>65.581290905183337</v>
      </c>
      <c r="D26" s="15">
        <f>'A17'!D26/'A1'!D26*100</f>
        <v>68.836369026604899</v>
      </c>
      <c r="E26" s="15">
        <f>'A17'!E26/'A1'!E26*100</f>
        <v>66.297206939372316</v>
      </c>
      <c r="F26" s="15">
        <f>'A17'!F26/'A1'!F26*100</f>
        <v>66.839378238341979</v>
      </c>
      <c r="G26" s="15">
        <f>'A17'!G26/'A1'!G26*100</f>
        <v>65.041689861787759</v>
      </c>
      <c r="H26" s="15">
        <f>'A17'!H26/'A1'!H26*100</f>
        <v>66.71055152066107</v>
      </c>
      <c r="I26" s="15">
        <f>'A17'!I26/'A1'!I26*100</f>
        <v>66.696872561503284</v>
      </c>
      <c r="J26" s="15">
        <f>'A17'!J26/'A1'!J26*100</f>
        <v>67.651137421187897</v>
      </c>
      <c r="K26" s="15">
        <f>'A17'!K26/'A1'!K26*100</f>
        <v>65.281458379017579</v>
      </c>
      <c r="L26" s="15">
        <f>'A17'!L26/'A1'!L26*100</f>
        <v>68.647601930314622</v>
      </c>
      <c r="M26" s="15">
        <f>'A17'!M26/'A1'!M26*100</f>
        <v>64.914652725808153</v>
      </c>
      <c r="N26" s="15">
        <f>'A17'!N26/'A1'!N26*100</f>
        <v>65.927077216707659</v>
      </c>
      <c r="O26" s="15">
        <f>'A17'!O26/'A1'!O26*100</f>
        <v>66.739237366510864</v>
      </c>
    </row>
    <row r="27" spans="1:15" ht="12.75" customHeight="1">
      <c r="A27" s="6">
        <v>2004</v>
      </c>
      <c r="B27" s="15">
        <f>'A17'!B27/'A1'!B27*100</f>
        <v>67.221832045750972</v>
      </c>
      <c r="C27" s="15">
        <f>'A17'!C27/'A1'!C27*100</f>
        <v>65.589816075607928</v>
      </c>
      <c r="D27" s="15">
        <f>'A17'!D27/'A1'!D27*100</f>
        <v>69.017315849255553</v>
      </c>
      <c r="E27" s="15">
        <f>'A17'!E27/'A1'!E27*100</f>
        <v>66.205669992646904</v>
      </c>
      <c r="F27" s="15">
        <f>'A17'!F27/'A1'!F27*100</f>
        <v>66.749569542758763</v>
      </c>
      <c r="G27" s="15">
        <f>'A17'!G27/'A1'!G27*100</f>
        <v>65.063520901025683</v>
      </c>
      <c r="H27" s="15">
        <f>'A17'!H27/'A1'!H27*100</f>
        <v>66.377220683535583</v>
      </c>
      <c r="I27" s="15">
        <f>'A17'!I27/'A1'!I27*100</f>
        <v>65.760210948632832</v>
      </c>
      <c r="J27" s="15">
        <f>'A17'!J27/'A1'!J27*100</f>
        <v>67.558338216091855</v>
      </c>
      <c r="K27" s="15">
        <f>'A17'!K27/'A1'!K27*100</f>
        <v>65.460849037599871</v>
      </c>
      <c r="L27" s="15">
        <f>'A17'!L27/'A1'!L27*100</f>
        <v>68.83404414971173</v>
      </c>
      <c r="M27" s="15">
        <f>'A17'!M27/'A1'!M27*100</f>
        <v>65.096811840692553</v>
      </c>
      <c r="N27" s="15">
        <f>'A17'!N27/'A1'!N27*100</f>
        <v>66.052546512948965</v>
      </c>
      <c r="O27" s="15">
        <f>'A17'!O27/'A1'!O27*100</f>
        <v>66.921671158274805</v>
      </c>
    </row>
    <row r="28" spans="1:15" ht="12.75" customHeight="1">
      <c r="A28" s="6">
        <v>2005</v>
      </c>
      <c r="B28" s="15">
        <f>'A17'!B28/'A1'!B28*100</f>
        <v>67.310932698979087</v>
      </c>
      <c r="C28" s="15">
        <f>'A17'!C28/'A1'!C28*100</f>
        <v>65.647065784488589</v>
      </c>
      <c r="D28" s="15">
        <f>'A17'!D28/'A1'!D28*100</f>
        <v>69.240671715271816</v>
      </c>
      <c r="E28" s="15">
        <f>'A17'!E28/'A1'!E28*100</f>
        <v>66.14530821680205</v>
      </c>
      <c r="F28" s="15">
        <f>'A17'!F28/'A1'!F28*100</f>
        <v>66.673018292682926</v>
      </c>
      <c r="G28" s="15">
        <f>'A17'!G28/'A1'!G28*100</f>
        <v>65.086341459428098</v>
      </c>
      <c r="H28" s="15">
        <f>'A17'!H28/'A1'!H28*100</f>
        <v>66.847808557402246</v>
      </c>
      <c r="I28" s="15">
        <f>'A17'!I28/'A1'!I28*100</f>
        <v>65.471656647392535</v>
      </c>
      <c r="J28" s="15">
        <f>'A17'!J28/'A1'!J28*100</f>
        <v>67.486444438589274</v>
      </c>
      <c r="K28" s="15">
        <f>'A17'!K28/'A1'!K28*100</f>
        <v>65.648098420020204</v>
      </c>
      <c r="L28" s="15">
        <f>'A17'!L28/'A1'!L28*100</f>
        <v>68.98396591500142</v>
      </c>
      <c r="M28" s="15">
        <f>'A17'!M28/'A1'!M28*100</f>
        <v>65.313209370947689</v>
      </c>
      <c r="N28" s="15">
        <f>'A17'!N28/'A1'!N28*100</f>
        <v>66.258618745368423</v>
      </c>
      <c r="O28" s="15">
        <f>'A17'!O28/'A1'!O28*100</f>
        <v>67.119004482320108</v>
      </c>
    </row>
    <row r="29" spans="1:15" ht="12.75" customHeight="1">
      <c r="A29" s="6">
        <v>2006</v>
      </c>
      <c r="B29" s="15">
        <f>'A17'!B29/'A1'!B29*100</f>
        <v>67.401721103070599</v>
      </c>
      <c r="C29" s="15">
        <f>'A17'!C29/'A1'!C29*100</f>
        <v>65.808996060845942</v>
      </c>
      <c r="D29" s="15">
        <f>'A17'!D29/'A1'!D29*100</f>
        <v>69.374543952048242</v>
      </c>
      <c r="E29" s="15">
        <f>'A17'!E29/'A1'!E29*100</f>
        <v>66.088300546358653</v>
      </c>
      <c r="F29" s="15">
        <f>'A17'!F29/'A1'!F29*100</f>
        <v>66.584393392823245</v>
      </c>
      <c r="G29" s="15">
        <f>'A17'!G29/'A1'!G29*100</f>
        <v>65.136106217332255</v>
      </c>
      <c r="H29" s="15">
        <f>'A17'!H29/'A1'!H29*100</f>
        <v>66.594275427018275</v>
      </c>
      <c r="I29" s="15">
        <f>'A17'!I29/'A1'!I29*100</f>
        <v>65.109992977781872</v>
      </c>
      <c r="J29" s="15">
        <f>'A17'!J29/'A1'!J29*100</f>
        <v>67.447892769529133</v>
      </c>
      <c r="K29" s="15">
        <f>'A17'!K29/'A1'!K29*100</f>
        <v>65.870315295666529</v>
      </c>
      <c r="L29" s="15">
        <f>'A17'!L29/'A1'!L29*100</f>
        <v>68.875207053479087</v>
      </c>
      <c r="M29" s="15">
        <f>'A17'!M29/'A1'!M29*100</f>
        <v>65.545957331199517</v>
      </c>
      <c r="N29" s="15">
        <f>'A17'!N29/'A1'!N29*100</f>
        <v>66.495818429110614</v>
      </c>
      <c r="O29" s="15">
        <f>'A17'!O29/'A1'!O29*100</f>
        <v>67.262942309451802</v>
      </c>
    </row>
    <row r="30" spans="1:15" ht="12.75" customHeight="1">
      <c r="A30" s="6">
        <v>2007</v>
      </c>
      <c r="B30" s="15">
        <f>'A17'!B30/'A1'!B30*100</f>
        <v>67.428461686191667</v>
      </c>
      <c r="C30" s="15">
        <f>'A17'!C30/'A1'!C30*100</f>
        <v>65.988123135416956</v>
      </c>
      <c r="D30" s="15">
        <f>'A17'!D30/'A1'!D30*100</f>
        <v>69.47410555061542</v>
      </c>
      <c r="E30" s="15">
        <f>'A17'!E30/'A1'!E30*100</f>
        <v>66.017411531541697</v>
      </c>
      <c r="F30" s="15">
        <f>'A17'!F30/'A1'!F30*100</f>
        <v>66.521739130434781</v>
      </c>
      <c r="G30" s="15">
        <f>'A17'!G30/'A1'!G30*100</f>
        <v>65.141721018541901</v>
      </c>
      <c r="H30" s="15">
        <f>'A17'!H30/'A1'!H30*100</f>
        <v>66.307767523014874</v>
      </c>
      <c r="I30" s="15">
        <f>'A17'!I30/'A1'!I30*100</f>
        <v>64.76078933859344</v>
      </c>
      <c r="J30" s="15">
        <f>'A17'!J30/'A1'!J30*100</f>
        <v>67.409975765640922</v>
      </c>
      <c r="K30" s="15">
        <f>'A17'!K30/'A1'!K30*100</f>
        <v>66.105390211857909</v>
      </c>
      <c r="L30" s="15">
        <f>'A17'!L30/'A1'!L30*100</f>
        <v>68.9459722345035</v>
      </c>
      <c r="M30" s="15">
        <f>'A17'!M30/'A1'!M30*100</f>
        <v>65.669467288625484</v>
      </c>
      <c r="N30" s="15">
        <f>'A17'!N30/'A1'!N30*100</f>
        <v>66.654244200984692</v>
      </c>
      <c r="O30" s="15">
        <f>'A17'!O30/'A1'!O30*100</f>
        <v>67.298440533384323</v>
      </c>
    </row>
    <row r="31" spans="1:15" ht="12.75" customHeight="1">
      <c r="A31" s="6">
        <v>2008</v>
      </c>
      <c r="B31" s="15">
        <f>'A17'!B31/'A1'!B31*100</f>
        <v>67.493294433203147</v>
      </c>
      <c r="C31" s="15">
        <f>'A17'!C31/'A1'!C31*100</f>
        <v>66.05153889319952</v>
      </c>
      <c r="D31" s="15">
        <f>'A17'!D31/'A1'!D31*100</f>
        <v>69.48357117516656</v>
      </c>
      <c r="E31" s="15">
        <f>'A17'!E31/'A1'!E31*100</f>
        <v>65.901888754247878</v>
      </c>
      <c r="F31" s="15">
        <f>'A17'!F31/'A1'!F31*100</f>
        <v>66.572557876905705</v>
      </c>
      <c r="G31" s="15">
        <f>'A17'!G31/'A1'!G31*100</f>
        <v>65.045133023479195</v>
      </c>
      <c r="H31" s="15">
        <f>'A17'!H31/'A1'!H31*100</f>
        <v>66.243990233112655</v>
      </c>
      <c r="I31" s="15">
        <f>'A17'!I31/'A1'!I31*100</f>
        <v>64.702807084749367</v>
      </c>
      <c r="J31" s="15">
        <f>'A17'!J31/'A1'!J31*100</f>
        <v>67.330512313635452</v>
      </c>
      <c r="K31" s="15">
        <f>'A17'!K31/'A1'!K31*100</f>
        <v>66.251332262070889</v>
      </c>
      <c r="L31" s="15">
        <f>'A17'!L31/'A1'!L31*100</f>
        <v>68.825181039062784</v>
      </c>
      <c r="M31" s="15">
        <f>'A17'!M31/'A1'!M31*100</f>
        <v>65.62951753388856</v>
      </c>
      <c r="N31" s="15">
        <f>'A17'!N31/'A1'!N31*100</f>
        <v>66.515934602749198</v>
      </c>
      <c r="O31" s="15">
        <f>'A17'!O31/'A1'!O31*100</f>
        <v>67.219017803705441</v>
      </c>
    </row>
    <row r="32" spans="1:15" ht="12.75" customHeight="1">
      <c r="A32" s="6">
        <v>2009</v>
      </c>
      <c r="B32" s="15">
        <f>'A17'!B32/'A1'!B32*100</f>
        <v>67.510373443983411</v>
      </c>
      <c r="C32" s="15">
        <f>'A17'!C32/'A1'!C32*100</f>
        <v>65.989039030277425</v>
      </c>
      <c r="D32" s="15">
        <f>'A17'!D32/'A1'!D32*100</f>
        <v>69.445140393827955</v>
      </c>
      <c r="E32" s="15">
        <f>'A17'!E32/'A1'!E32*100</f>
        <v>65.709534237596841</v>
      </c>
      <c r="F32" s="15">
        <f>'A17'!F32/'A1'!F32*100</f>
        <v>66.466841513675533</v>
      </c>
      <c r="G32" s="15">
        <f>'A17'!G32/'A1'!G32*100</f>
        <v>64.891312003247762</v>
      </c>
      <c r="H32" s="15">
        <f>'A17'!H32/'A1'!H32*100</f>
        <v>66.057973951891455</v>
      </c>
      <c r="I32" s="15">
        <f>'A17'!I32/'A1'!I32*100</f>
        <v>64.645380586017907</v>
      </c>
      <c r="J32" s="15">
        <f>'A17'!J32/'A1'!J32*100</f>
        <v>67.193212017381327</v>
      </c>
      <c r="K32" s="15">
        <f>'A17'!K32/'A1'!K32*100</f>
        <v>66.270122819247007</v>
      </c>
      <c r="L32" s="15">
        <f>'A17'!L32/'A1'!L32*100</f>
        <v>68.489493190819871</v>
      </c>
      <c r="M32" s="15">
        <f>'A17'!M32/'A1'!M32*100</f>
        <v>65.437358734102688</v>
      </c>
      <c r="N32" s="15">
        <f>'A17'!N32/'A1'!N32*100</f>
        <v>66.401546503533169</v>
      </c>
      <c r="O32" s="15">
        <f>'A17'!O32/'A1'!O32*100</f>
        <v>67.170776946359084</v>
      </c>
    </row>
    <row r="33" spans="1:15" ht="12.75" customHeight="1">
      <c r="A33" s="6">
        <v>2010</v>
      </c>
      <c r="B33" s="15">
        <f>'A17'!B33/'A1'!B33*100</f>
        <v>67.383805374001454</v>
      </c>
      <c r="C33" s="15">
        <f>'A17'!C33/'A1'!C33*100</f>
        <v>65.921446997189619</v>
      </c>
      <c r="D33" s="15">
        <f>'A17'!D33/'A1'!D33*100</f>
        <v>69.372673182610015</v>
      </c>
      <c r="E33" s="15">
        <f>'A17'!E33/'A1'!E33*100</f>
        <v>65.454352745100977</v>
      </c>
      <c r="F33" s="15">
        <f>'A17'!F33/'A1'!F33*100</f>
        <v>66.206639313688925</v>
      </c>
      <c r="G33" s="15">
        <f>'A17'!G33/'A1'!G33*100</f>
        <v>64.747506229954993</v>
      </c>
      <c r="H33" s="15">
        <f>'A17'!H33/'A1'!H33*100</f>
        <v>65.913455053888683</v>
      </c>
      <c r="I33" s="15">
        <f>'A17'!I33/'A1'!I33*100</f>
        <v>64.527313123043058</v>
      </c>
      <c r="J33" s="15">
        <f>'A17'!J33/'A1'!J33*100</f>
        <v>67.039052348455257</v>
      </c>
      <c r="K33" s="15">
        <f>'A17'!K33/'A1'!K33*100</f>
        <v>66.206486926724324</v>
      </c>
      <c r="L33" s="15">
        <f>'A17'!L33/'A1'!L33*100</f>
        <v>68.092163475828599</v>
      </c>
      <c r="M33" s="15">
        <f>'A17'!M33/'A1'!M33*100</f>
        <v>65.118581310842401</v>
      </c>
      <c r="N33" s="15">
        <f>'A17'!N33/'A1'!N33*100</f>
        <v>66.263810950043478</v>
      </c>
      <c r="O33" s="15">
        <f>'A17'!O33/'A1'!O33*100</f>
        <v>67.130191296443385</v>
      </c>
    </row>
    <row r="34" spans="1:15" ht="12.75" customHeight="1">
      <c r="A34" s="6">
        <v>2011</v>
      </c>
      <c r="B34" s="15">
        <f>'A17'!B34/'A1'!B34*100</f>
        <v>67.229185317815578</v>
      </c>
      <c r="C34" s="15">
        <f>'A17'!C34/'A1'!C34*100</f>
        <v>65.779064315416548</v>
      </c>
      <c r="D34" s="15">
        <f>'A17'!D34/'A1'!D34*100</f>
        <v>69.208078649854215</v>
      </c>
      <c r="E34" s="15">
        <f>'A17'!E34/'A1'!E34*100</f>
        <v>65.144118054662968</v>
      </c>
      <c r="F34" s="15">
        <f>'A17'!F34/'A1'!F34*100</f>
        <v>65.725956182695882</v>
      </c>
      <c r="G34" s="15">
        <f>'A17'!G34/'A1'!G34*100</f>
        <v>64.470203640564634</v>
      </c>
      <c r="H34" s="15">
        <f>'A17'!H34/'A1'!H34*100</f>
        <v>64.929864665179736</v>
      </c>
      <c r="I34" s="15">
        <f>'A17'!I34/'A1'!I34*100</f>
        <v>64.517560325165064</v>
      </c>
      <c r="J34" s="15">
        <f>'A17'!J34/'A1'!J34*100</f>
        <v>66.707921311059025</v>
      </c>
      <c r="K34" s="15">
        <f>'A17'!K34/'A1'!K34*100</f>
        <v>66.134894991922451</v>
      </c>
      <c r="L34" s="15">
        <f>'A17'!L34/'A1'!L34*100</f>
        <v>67.707814018494417</v>
      </c>
      <c r="M34" s="15">
        <f>'A17'!M34/'A1'!M34*100</f>
        <v>64.699595489950539</v>
      </c>
      <c r="N34" s="15">
        <f>'A17'!N34/'A1'!N34*100</f>
        <v>66.151465839782702</v>
      </c>
      <c r="O34" s="15">
        <f>'A17'!O34/'A1'!O34*100</f>
        <v>67.104493240121968</v>
      </c>
    </row>
    <row r="35" spans="1:15" ht="12.75" customHeight="1">
      <c r="A35" s="6">
        <v>2012</v>
      </c>
      <c r="B35" s="15">
        <f>'A17'!B35/'A1'!B35*100</f>
        <v>66.915970083589968</v>
      </c>
      <c r="C35" s="15">
        <f>'A17'!C35/'A1'!C35*100</f>
        <v>65.544057281295153</v>
      </c>
      <c r="D35" s="15">
        <f>'A17'!D35/'A1'!D35*100</f>
        <v>68.893814278411796</v>
      </c>
      <c r="E35" s="15">
        <f>'A17'!E35/'A1'!E35*100</f>
        <v>64.840442008079307</v>
      </c>
      <c r="F35" s="15">
        <f>'A17'!F35/'A1'!F35*100</f>
        <v>65.121004987991867</v>
      </c>
      <c r="G35" s="15">
        <f>'A17'!G35/'A1'!G35*100</f>
        <v>64.043045627735623</v>
      </c>
      <c r="H35" s="15">
        <f>'A17'!H35/'A1'!H35*100</f>
        <v>65.574712200634067</v>
      </c>
      <c r="I35" s="15">
        <f>'A17'!I35/'A1'!I35*100</f>
        <v>64.199178543638638</v>
      </c>
      <c r="J35" s="15">
        <f>'A17'!J35/'A1'!J35*100</f>
        <v>66.232924459383966</v>
      </c>
      <c r="K35" s="15">
        <f>'A17'!K35/'A1'!K35*100</f>
        <v>66.042247907532882</v>
      </c>
      <c r="L35" s="15">
        <f>'A17'!L35/'A1'!L35*100</f>
        <v>67.365672790721547</v>
      </c>
      <c r="M35" s="15">
        <f>'A17'!M35/'A1'!M35*100</f>
        <v>64.23535005313903</v>
      </c>
      <c r="N35" s="15">
        <f>'A17'!N35/'A1'!N35*100</f>
        <v>65.686745531254175</v>
      </c>
      <c r="O35" s="15">
        <f>'A17'!O35/'A1'!O35*100</f>
        <v>66.798763880792876</v>
      </c>
    </row>
    <row r="36" spans="1:15" ht="12.75" customHeight="1">
      <c r="A36" s="6">
        <v>2013</v>
      </c>
      <c r="B36" s="15">
        <f>'A17'!B36/'A1'!B36*100</f>
        <v>66.670991177996882</v>
      </c>
      <c r="C36" s="15">
        <f>'A17'!C36/'A1'!C36*100</f>
        <v>65.21680880025437</v>
      </c>
      <c r="D36" s="15">
        <f>'A17'!D36/'A1'!D36*100</f>
        <v>68.24398172005867</v>
      </c>
      <c r="E36" s="15">
        <f>'A17'!E36/'A1'!E36*100</f>
        <v>64.622332024679906</v>
      </c>
      <c r="F36" s="15">
        <f>'A17'!F36/'A1'!F36*100</f>
        <v>64.485294117647058</v>
      </c>
      <c r="G36" s="15">
        <f>'A17'!G36/'A1'!G36*100</f>
        <v>63.617111805166459</v>
      </c>
      <c r="H36" s="15">
        <f>'A17'!H36/'A1'!H36*100</f>
        <v>65.531163510470506</v>
      </c>
      <c r="I36" s="15">
        <f>'A17'!I36/'A1'!I36*100</f>
        <v>64.028522503708828</v>
      </c>
      <c r="J36" s="15">
        <f>'A17'!J36/'A1'!J36*100</f>
        <v>65.868345430341876</v>
      </c>
      <c r="K36" s="15">
        <f>'A17'!K36/'A1'!K36*100</f>
        <v>65.925196850393704</v>
      </c>
      <c r="L36" s="15">
        <f>'A17'!L36/'A1'!L36*100</f>
        <v>66.913369174019479</v>
      </c>
      <c r="M36" s="15">
        <f>'A17'!M36/'A1'!M36*100</f>
        <v>63.6420395421436</v>
      </c>
      <c r="N36" s="15">
        <f>'A17'!N36/'A1'!N36*100</f>
        <v>65.265092442922708</v>
      </c>
      <c r="O36" s="15">
        <f>'A17'!O36/'A1'!O36*100</f>
        <v>66.564032891255067</v>
      </c>
    </row>
    <row r="37" spans="1:15" ht="12.75" customHeight="1">
      <c r="A37" s="6">
        <v>2014</v>
      </c>
      <c r="B37" s="15">
        <f>'A17'!B37/'A1'!B37*100</f>
        <v>66.46232439335887</v>
      </c>
      <c r="C37" s="15">
        <f>'A17'!C37/'A1'!C37*100</f>
        <v>64.73242771861662</v>
      </c>
      <c r="D37" s="15">
        <f>'A17'!D37/'A1'!D37*100</f>
        <v>67.894285858297337</v>
      </c>
      <c r="E37" s="15">
        <f>'A17'!E37/'A1'!E37*100</f>
        <v>64.862029408860238</v>
      </c>
      <c r="F37" s="15">
        <f>'A17'!F37/'A1'!F37*100</f>
        <v>63.751143641354069</v>
      </c>
      <c r="G37" s="15">
        <f>'A17'!G37/'A1'!G37*100</f>
        <v>63.067559697343221</v>
      </c>
      <c r="H37" s="15">
        <f>'A17'!H37/'A1'!H37*100</f>
        <v>65.4647857662723</v>
      </c>
      <c r="I37" s="15">
        <f>'A17'!I37/'A1'!I37*100</f>
        <v>63.761984954482941</v>
      </c>
      <c r="J37" s="15">
        <f>'A17'!J37/'A1'!J37*100</f>
        <v>65.419432716468719</v>
      </c>
      <c r="K37" s="15">
        <f>'A17'!K37/'A1'!K37*100</f>
        <v>65.836091103757056</v>
      </c>
      <c r="L37" s="15">
        <f>'A17'!L37/'A1'!L37*100</f>
        <v>66.511205975372363</v>
      </c>
      <c r="M37" s="15">
        <f>'A17'!M37/'A1'!M37*100</f>
        <v>63.199876942838372</v>
      </c>
      <c r="N37" s="15">
        <f>'A17'!N37/'A1'!N37*100</f>
        <v>64.923163405630262</v>
      </c>
      <c r="O37" s="15">
        <f>'A17'!O37/'A1'!O37*100</f>
        <v>66.345049239925984</v>
      </c>
    </row>
    <row r="39" spans="1:15" ht="12.75" customHeight="1">
      <c r="A39" s="6" t="s">
        <v>186</v>
      </c>
    </row>
    <row r="40" spans="1:15" ht="12.75" customHeight="1">
      <c r="A40" s="6" t="s">
        <v>540</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honeticPr fontId="0" type="noConversion"/>
  <pageMargins left="0.75" right="0.75" top="1" bottom="1" header="0.5" footer="0.5"/>
  <pageSetup scale="91" orientation="landscape" r:id="rId1"/>
  <headerFooter alignWithMargins="0"/>
</worksheet>
</file>

<file path=xl/worksheets/sheet37.xml><?xml version="1.0" encoding="utf-8"?>
<worksheet xmlns="http://schemas.openxmlformats.org/spreadsheetml/2006/main" xmlns:r="http://schemas.openxmlformats.org/officeDocument/2006/relationships">
  <sheetPr codeName="Sheet37">
    <pageSetUpPr fitToPage="1"/>
  </sheetPr>
  <dimension ref="A1:O56"/>
  <sheetViews>
    <sheetView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B37" sqref="B37"/>
    </sheetView>
  </sheetViews>
  <sheetFormatPr defaultColWidth="8.85546875" defaultRowHeight="12.75"/>
  <cols>
    <col min="1" max="1" width="4.85546875" style="6" customWidth="1"/>
    <col min="2" max="2" width="12.140625" style="10" customWidth="1"/>
    <col min="3" max="3" width="9.140625" style="10" bestFit="1" customWidth="1"/>
    <col min="4" max="4" width="10.140625" style="10" customWidth="1"/>
    <col min="5" max="6" width="8.7109375" style="10" customWidth="1"/>
    <col min="7" max="7" width="9.140625" style="10" bestFit="1" customWidth="1"/>
    <col min="8" max="8" width="10.140625" style="10" bestFit="1" customWidth="1"/>
    <col min="9" max="9" width="11.140625" style="10" customWidth="1"/>
    <col min="10" max="10" width="11.5703125" style="10" customWidth="1"/>
    <col min="11" max="11" width="9.140625" style="10" bestFit="1" customWidth="1"/>
    <col min="12" max="12" width="12" style="10" bestFit="1" customWidth="1"/>
    <col min="13" max="13" width="9.140625" style="10" bestFit="1" customWidth="1"/>
    <col min="14" max="14" width="14.28515625" style="10" bestFit="1" customWidth="1"/>
    <col min="15" max="15" width="10.28515625" style="10" customWidth="1"/>
    <col min="16" max="16384" width="8.85546875" style="8"/>
  </cols>
  <sheetData>
    <row r="1" spans="1:15" ht="15" customHeight="1">
      <c r="A1" s="6" t="s">
        <v>596</v>
      </c>
    </row>
    <row r="2" spans="1:15" ht="40.5" customHeight="1">
      <c r="A2" s="6" t="s">
        <v>225</v>
      </c>
      <c r="B2" s="10" t="s">
        <v>115</v>
      </c>
      <c r="C2" s="10" t="s">
        <v>116</v>
      </c>
      <c r="D2" s="10" t="s">
        <v>106</v>
      </c>
      <c r="E2" s="10" t="s">
        <v>117</v>
      </c>
      <c r="F2" s="10" t="s">
        <v>118</v>
      </c>
      <c r="G2" s="10" t="s">
        <v>119</v>
      </c>
      <c r="H2" s="10" t="s">
        <v>120</v>
      </c>
      <c r="I2" s="10" t="s">
        <v>121</v>
      </c>
      <c r="J2" s="10" t="s">
        <v>234</v>
      </c>
      <c r="K2" s="10" t="s">
        <v>123</v>
      </c>
      <c r="L2" s="10" t="s">
        <v>236</v>
      </c>
      <c r="M2" s="10" t="s">
        <v>125</v>
      </c>
      <c r="N2" s="10" t="s">
        <v>126</v>
      </c>
      <c r="O2" s="10" t="s">
        <v>107</v>
      </c>
    </row>
    <row r="3" spans="1:15" ht="12.75" customHeight="1">
      <c r="A3" s="6">
        <v>1980</v>
      </c>
      <c r="B3" s="10">
        <f>'A6-1'!B3/'A7-1'!$F$28*100</f>
        <v>1107811.498397436</v>
      </c>
      <c r="C3" s="10">
        <f>'A6-1'!C3/'A7-1'!$F$28*100</f>
        <v>575091.4129273505</v>
      </c>
      <c r="D3" s="10">
        <f>'A6-1'!D3/'A7-1'!$F$28*100</f>
        <v>1135384.3482905985</v>
      </c>
      <c r="E3" s="10">
        <f>'A6-1'!E3/'A7-1'!$F$28*100</f>
        <v>378852.43055555556</v>
      </c>
      <c r="F3" s="10">
        <f>'A6-1'!F3/'A7-1'!$F$28*100</f>
        <v>345412.2262286325</v>
      </c>
      <c r="G3" s="10">
        <f>'A6-1'!G3/'A7-1'!$F$28*100</f>
        <v>3734730.5021367525</v>
      </c>
      <c r="H3" s="10">
        <f>'A6-1'!H3/'A7-1'!$F$28*100</f>
        <v>4806425.213675214</v>
      </c>
      <c r="I3" s="10">
        <f>'A6-1'!I3/'A7-1'!$F$28*100</f>
        <v>3747720.6196581195</v>
      </c>
      <c r="J3" s="10">
        <f>'A6-1'!J3/'A7-1'!$F$28*100</f>
        <v>983055.55555555562</v>
      </c>
      <c r="K3" s="10">
        <f>'A6-1'!K3/'A7-1'!$F$28*100</f>
        <v>300753.10496794875</v>
      </c>
      <c r="L3" s="10">
        <f>'A6-1'!L3/'A7-1'!$F$28*100</f>
        <v>1611766.0256410257</v>
      </c>
      <c r="M3" s="10">
        <f>'A6-1'!M3/'A7-1'!$F$28*100</f>
        <v>353814.67013888893</v>
      </c>
      <c r="N3" s="10">
        <f>'A6-1'!N3/'A7-1'!$F$28*100</f>
        <v>2533407.5854700855</v>
      </c>
      <c r="O3" s="10">
        <f>'A6-1'!O3/'A7-1'!$F$28*100</f>
        <v>20718764.95726496</v>
      </c>
    </row>
    <row r="4" spans="1:15" ht="12.75" customHeight="1">
      <c r="A4" s="6">
        <v>1981</v>
      </c>
      <c r="B4" s="10">
        <f>'A6-1'!B4/'A7-1'!$F$28*100</f>
        <v>1158665.4647435897</v>
      </c>
      <c r="C4" s="10">
        <f>'A6-1'!C4/'A7-1'!$F$28*100</f>
        <v>590560.63034188037</v>
      </c>
      <c r="D4" s="10">
        <f>'A6-1'!D4/'A7-1'!$F$28*100</f>
        <v>1194376.4690170942</v>
      </c>
      <c r="E4" s="10">
        <f>'A6-1'!E4/'A7-1'!$F$28*100</f>
        <v>383801.31543803425</v>
      </c>
      <c r="F4" s="10">
        <f>'A6-1'!F4/'A7-1'!$F$28*100</f>
        <v>358158.38675213675</v>
      </c>
      <c r="G4" s="10">
        <f>'A6-1'!G4/'A7-1'!$F$28*100</f>
        <v>3854045.6730769235</v>
      </c>
      <c r="H4" s="10">
        <f>'A6-1'!H4/'A7-1'!$F$28*100</f>
        <v>4957733.4401709409</v>
      </c>
      <c r="I4" s="10">
        <f>'A6-1'!I4/'A7-1'!$F$28*100</f>
        <v>3900059.027777778</v>
      </c>
      <c r="J4" s="10">
        <f>'A6-1'!J4/'A7-1'!$F$28*100</f>
        <v>1006630.341880342</v>
      </c>
      <c r="K4" s="10">
        <f>'A6-1'!K4/'A7-1'!$F$28*100</f>
        <v>313111.04433760681</v>
      </c>
      <c r="L4" s="10">
        <f>'A6-1'!L4/'A7-1'!$F$28*100</f>
        <v>1665454.5940170942</v>
      </c>
      <c r="M4" s="10">
        <f>'A6-1'!M4/'A7-1'!$F$28*100</f>
        <v>361783.25320512825</v>
      </c>
      <c r="N4" s="10">
        <f>'A6-1'!N4/'A7-1'!$F$28*100</f>
        <v>2562030.982905983</v>
      </c>
      <c r="O4" s="10">
        <f>'A6-1'!O4/'A7-1'!$F$28*100</f>
        <v>21275897.435897436</v>
      </c>
    </row>
    <row r="5" spans="1:15" ht="12.75" customHeight="1">
      <c r="A5" s="6">
        <v>1982</v>
      </c>
      <c r="B5" s="10">
        <f>'A6-1'!B5/'A7-1'!$F$28*100</f>
        <v>1196957.5320512822</v>
      </c>
      <c r="C5" s="10">
        <f>'A6-1'!C5/'A7-1'!$F$28*100</f>
        <v>602125.6009615385</v>
      </c>
      <c r="D5" s="10">
        <f>'A6-1'!D5/'A7-1'!$F$28*100</f>
        <v>1239547.9433760683</v>
      </c>
      <c r="E5" s="10">
        <f>'A6-1'!E5/'A7-1'!$F$28*100</f>
        <v>390001.23530982912</v>
      </c>
      <c r="F5" s="10">
        <f>'A6-1'!F5/'A7-1'!$F$28*100</f>
        <v>371651.17521367525</v>
      </c>
      <c r="G5" s="10">
        <f>'A6-1'!G5/'A7-1'!$F$28*100</f>
        <v>3964692.0405982905</v>
      </c>
      <c r="H5" s="10">
        <f>'A6-1'!H5/'A7-1'!$F$28*100</f>
        <v>5088123.931623932</v>
      </c>
      <c r="I5" s="10">
        <f>'A6-1'!I5/'A7-1'!$F$28*100</f>
        <v>4032102.564102564</v>
      </c>
      <c r="J5" s="10">
        <f>'A6-1'!J5/'A7-1'!$F$28*100</f>
        <v>1027325.7211538462</v>
      </c>
      <c r="K5" s="10">
        <f>'A6-1'!K5/'A7-1'!$F$28*100</f>
        <v>325118.18910256412</v>
      </c>
      <c r="L5" s="10">
        <f>'A6-1'!L5/'A7-1'!$F$28*100</f>
        <v>1718907.3183760683</v>
      </c>
      <c r="M5" s="10">
        <f>'A6-1'!M5/'A7-1'!$F$28*100</f>
        <v>369404.24679487181</v>
      </c>
      <c r="N5" s="10">
        <f>'A6-1'!N5/'A7-1'!$F$28*100</f>
        <v>2596422.542735043</v>
      </c>
      <c r="O5" s="10">
        <f>'A6-1'!O5/'A7-1'!$F$28*100</f>
        <v>21696211.53846154</v>
      </c>
    </row>
    <row r="6" spans="1:15" ht="12.75" customHeight="1">
      <c r="A6" s="6">
        <v>1983</v>
      </c>
      <c r="B6" s="10">
        <f>'A6-1'!B6/'A7-1'!$F$28*100</f>
        <v>1237427.3504273505</v>
      </c>
      <c r="C6" s="10">
        <f>'A6-1'!C6/'A7-1'!$F$28*100</f>
        <v>611394.63141025649</v>
      </c>
      <c r="D6" s="10">
        <f>'A6-1'!D6/'A7-1'!$F$28*100</f>
        <v>1283355.2350427352</v>
      </c>
      <c r="E6" s="10">
        <f>'A6-1'!E6/'A7-1'!$F$28*100</f>
        <v>396658.48691239319</v>
      </c>
      <c r="F6" s="10">
        <f>'A6-1'!F6/'A7-1'!$F$28*100</f>
        <v>385647.13541666669</v>
      </c>
      <c r="G6" s="10">
        <f>'A6-1'!G6/'A7-1'!$F$28*100</f>
        <v>4061582.264957265</v>
      </c>
      <c r="H6" s="10">
        <f>'A6-1'!H6/'A7-1'!$F$28*100</f>
        <v>5225461.004273505</v>
      </c>
      <c r="I6" s="10">
        <f>'A6-1'!I6/'A7-1'!$F$28*100</f>
        <v>4154579.3269230775</v>
      </c>
      <c r="J6" s="10">
        <f>'A6-1'!J6/'A7-1'!$F$28*100</f>
        <v>1047978.9663461539</v>
      </c>
      <c r="K6" s="10">
        <f>'A6-1'!K6/'A7-1'!$F$28*100</f>
        <v>337918.13568376069</v>
      </c>
      <c r="L6" s="10">
        <f>'A6-1'!L6/'A7-1'!$F$28*100</f>
        <v>1769282.451923077</v>
      </c>
      <c r="M6" s="10">
        <f>'A6-1'!M6/'A7-1'!$F$28*100</f>
        <v>377156.45032051281</v>
      </c>
      <c r="N6" s="10">
        <f>'A6-1'!N6/'A7-1'!$F$28*100</f>
        <v>2636610.576923077</v>
      </c>
      <c r="O6" s="10">
        <f>'A6-1'!O6/'A7-1'!$F$28*100</f>
        <v>22180927.350427352</v>
      </c>
    </row>
    <row r="7" spans="1:15" ht="12.75" customHeight="1">
      <c r="A7" s="6">
        <v>1984</v>
      </c>
      <c r="B7" s="10">
        <f>'A6-1'!B7/'A7-1'!$F$28*100</f>
        <v>1284706.4636752137</v>
      </c>
      <c r="C7" s="10">
        <f>'A6-1'!C7/'A7-1'!$F$28*100</f>
        <v>621964.20940170949</v>
      </c>
      <c r="D7" s="10">
        <f>'A6-1'!D7/'A7-1'!$F$28*100</f>
        <v>1329038.59508547</v>
      </c>
      <c r="E7" s="10">
        <f>'A6-1'!E7/'A7-1'!$F$28*100</f>
        <v>405621.09375000006</v>
      </c>
      <c r="F7" s="10">
        <f>'A6-1'!F7/'A7-1'!$F$28*100</f>
        <v>398658.98771367525</v>
      </c>
      <c r="G7" s="10">
        <f>'A6-1'!G7/'A7-1'!$F$28*100</f>
        <v>4151137.0192307695</v>
      </c>
      <c r="H7" s="10">
        <f>'A6-1'!H7/'A7-1'!$F$28*100</f>
        <v>5358238.247863248</v>
      </c>
      <c r="I7" s="10">
        <f>'A6-1'!I7/'A7-1'!$F$28*100</f>
        <v>4284392.895299145</v>
      </c>
      <c r="J7" s="10">
        <f>'A6-1'!J7/'A7-1'!$F$28*100</f>
        <v>1071950.0534188035</v>
      </c>
      <c r="K7" s="10">
        <f>'A6-1'!K7/'A7-1'!$F$28*100</f>
        <v>350693.94364316238</v>
      </c>
      <c r="L7" s="10">
        <f>'A6-1'!L7/'A7-1'!$F$28*100</f>
        <v>1811788.1944444445</v>
      </c>
      <c r="M7" s="10">
        <f>'A6-1'!M7/'A7-1'!$F$28*100</f>
        <v>386926.84962606843</v>
      </c>
      <c r="N7" s="10">
        <f>'A6-1'!N7/'A7-1'!$F$28*100</f>
        <v>2689661.057692308</v>
      </c>
      <c r="O7" s="10">
        <f>'A6-1'!O7/'A7-1'!$F$28*100</f>
        <v>22848957.264957264</v>
      </c>
    </row>
    <row r="8" spans="1:15" ht="12.75" customHeight="1">
      <c r="A8" s="6">
        <v>1985</v>
      </c>
      <c r="B8" s="10">
        <f>'A6-1'!B8/'A7-1'!$F$28*100</f>
        <v>1335001.7361111112</v>
      </c>
      <c r="C8" s="10">
        <f>'A6-1'!C8/'A7-1'!$F$28*100</f>
        <v>633347.75641025649</v>
      </c>
      <c r="D8" s="10">
        <f>'A6-1'!D8/'A7-1'!$F$28*100</f>
        <v>1381551.1485042737</v>
      </c>
      <c r="E8" s="10">
        <f>'A6-1'!E8/'A7-1'!$F$28*100</f>
        <v>417141.2259615385</v>
      </c>
      <c r="F8" s="10">
        <f>'A6-1'!F8/'A7-1'!$F$28*100</f>
        <v>412032.75240384619</v>
      </c>
      <c r="G8" s="10">
        <f>'A6-1'!G8/'A7-1'!$F$28*100</f>
        <v>4242070.245726496</v>
      </c>
      <c r="H8" s="10">
        <f>'A6-1'!H8/'A7-1'!$F$28*100</f>
        <v>5488473.290598291</v>
      </c>
      <c r="I8" s="10">
        <f>'A6-1'!I8/'A7-1'!$F$28*100</f>
        <v>4411676.549145299</v>
      </c>
      <c r="J8" s="10">
        <f>'A6-1'!J8/'A7-1'!$F$28*100</f>
        <v>1098830.8627136752</v>
      </c>
      <c r="K8" s="10">
        <f>'A6-1'!K8/'A7-1'!$F$28*100</f>
        <v>362068.00881410256</v>
      </c>
      <c r="L8" s="10">
        <f>'A6-1'!L8/'A7-1'!$F$28*100</f>
        <v>1860343.3493589745</v>
      </c>
      <c r="M8" s="10">
        <f>'A6-1'!M8/'A7-1'!$F$28*100</f>
        <v>397828.12500000006</v>
      </c>
      <c r="N8" s="10">
        <f>'A6-1'!N8/'A7-1'!$F$28*100</f>
        <v>2745658.653846154</v>
      </c>
      <c r="O8" s="10">
        <f>'A6-1'!O8/'A7-1'!$F$28*100</f>
        <v>23562664.529914532</v>
      </c>
    </row>
    <row r="9" spans="1:15" ht="12.75" customHeight="1">
      <c r="A9" s="6">
        <v>1986</v>
      </c>
      <c r="B9" s="10">
        <f>'A6-1'!B9/'A7-1'!$F$28*100</f>
        <v>1381904.246794872</v>
      </c>
      <c r="C9" s="10">
        <f>'A6-1'!C9/'A7-1'!$F$28*100</f>
        <v>646832.19818376075</v>
      </c>
      <c r="D9" s="10">
        <f>'A6-1'!D9/'A7-1'!$F$28*100</f>
        <v>1437110.4433760685</v>
      </c>
      <c r="E9" s="10">
        <f>'A6-1'!E9/'A7-1'!$F$28*100</f>
        <v>432107.90598290606</v>
      </c>
      <c r="F9" s="10">
        <f>'A6-1'!F9/'A7-1'!$F$28*100</f>
        <v>425043.70325854706</v>
      </c>
      <c r="G9" s="10">
        <f>'A6-1'!G9/'A7-1'!$F$28*100</f>
        <v>4338937.232905983</v>
      </c>
      <c r="H9" s="10">
        <f>'A6-1'!H9/'A7-1'!$F$28*100</f>
        <v>5623530.9829059839</v>
      </c>
      <c r="I9" s="10">
        <f>'A6-1'!I9/'A7-1'!$F$28*100</f>
        <v>4541512.286324787</v>
      </c>
      <c r="J9" s="10">
        <f>'A6-1'!J9/'A7-1'!$F$28*100</f>
        <v>1128086.672008547</v>
      </c>
      <c r="K9" s="10">
        <f>'A6-1'!K9/'A7-1'!$F$28*100</f>
        <v>375182.7256944445</v>
      </c>
      <c r="L9" s="10">
        <f>'A6-1'!L9/'A7-1'!$F$28*100</f>
        <v>1919202.0566239317</v>
      </c>
      <c r="M9" s="10">
        <f>'A6-1'!M9/'A7-1'!$F$28*100</f>
        <v>408466.34615384619</v>
      </c>
      <c r="N9" s="10">
        <f>'A6-1'!N9/'A7-1'!$F$28*100</f>
        <v>2802925.2136752135</v>
      </c>
      <c r="O9" s="10">
        <f>'A6-1'!O9/'A7-1'!$F$28*100</f>
        <v>24250271.367521368</v>
      </c>
    </row>
    <row r="10" spans="1:15" ht="12.75" customHeight="1">
      <c r="A10" s="6">
        <v>1987</v>
      </c>
      <c r="B10" s="10">
        <f>'A6-1'!B10/'A7-1'!$F$28*100</f>
        <v>1434024.9732905985</v>
      </c>
      <c r="C10" s="10">
        <f>'A6-1'!C10/'A7-1'!$F$28*100</f>
        <v>661827.65758547012</v>
      </c>
      <c r="D10" s="10">
        <f>'A6-1'!D10/'A7-1'!$F$28*100</f>
        <v>1503408.7873931625</v>
      </c>
      <c r="E10" s="10">
        <f>'A6-1'!E10/'A7-1'!$F$28*100</f>
        <v>446453.45886752137</v>
      </c>
      <c r="F10" s="10">
        <f>'A6-1'!F10/'A7-1'!$F$28*100</f>
        <v>438921.34081196581</v>
      </c>
      <c r="G10" s="10">
        <f>'A6-1'!G10/'A7-1'!$F$28*100</f>
        <v>4442654.647435898</v>
      </c>
      <c r="H10" s="10">
        <f>'A6-1'!H10/'A7-1'!$F$28*100</f>
        <v>5759085.47008547</v>
      </c>
      <c r="I10" s="10">
        <f>'A6-1'!I10/'A7-1'!$F$28*100</f>
        <v>4679985.042735043</v>
      </c>
      <c r="J10" s="10">
        <f>'A6-1'!J10/'A7-1'!$F$28*100</f>
        <v>1156402.777777778</v>
      </c>
      <c r="K10" s="10">
        <f>'A6-1'!K10/'A7-1'!$F$28*100</f>
        <v>388130.40865384619</v>
      </c>
      <c r="L10" s="10">
        <f>'A6-1'!L10/'A7-1'!$F$28*100</f>
        <v>1992569.1773504273</v>
      </c>
      <c r="M10" s="10">
        <f>'A6-1'!M10/'A7-1'!$F$28*100</f>
        <v>420733.10630341887</v>
      </c>
      <c r="N10" s="10">
        <f>'A6-1'!N10/'A7-1'!$F$28*100</f>
        <v>2869111.6452991455</v>
      </c>
      <c r="O10" s="10">
        <f>'A6-1'!O10/'A7-1'!$F$28*100</f>
        <v>24921769.230769232</v>
      </c>
    </row>
    <row r="11" spans="1:15" ht="12.75" customHeight="1">
      <c r="A11" s="6">
        <v>1988</v>
      </c>
      <c r="B11" s="10">
        <f>'A6-1'!B11/'A7-1'!$F$28*100</f>
        <v>1494624.0651709402</v>
      </c>
      <c r="C11" s="10">
        <f>'A6-1'!C11/'A7-1'!$F$28*100</f>
        <v>683296.60790598288</v>
      </c>
      <c r="D11" s="10">
        <f>'A6-1'!D11/'A7-1'!$F$28*100</f>
        <v>1578094.2841880345</v>
      </c>
      <c r="E11" s="10">
        <f>'A6-1'!E11/'A7-1'!$F$28*100</f>
        <v>457122.09535256418</v>
      </c>
      <c r="F11" s="10">
        <f>'A6-1'!F11/'A7-1'!$F$28*100</f>
        <v>454226.49572649581</v>
      </c>
      <c r="G11" s="10">
        <f>'A6-1'!G11/'A7-1'!$F$28*100</f>
        <v>4564843.4829059839</v>
      </c>
      <c r="H11" s="10">
        <f>'A6-1'!H11/'A7-1'!$F$28*100</f>
        <v>5906406.517094017</v>
      </c>
      <c r="I11" s="10">
        <f>'A6-1'!I11/'A7-1'!$F$28*100</f>
        <v>4833635.14957265</v>
      </c>
      <c r="J11" s="10">
        <f>'A6-1'!J11/'A7-1'!$F$28*100</f>
        <v>1189860.30982906</v>
      </c>
      <c r="K11" s="10">
        <f>'A6-1'!K11/'A7-1'!$F$28*100</f>
        <v>400501.76949786325</v>
      </c>
      <c r="L11" s="10">
        <f>'A6-1'!L11/'A7-1'!$F$28*100</f>
        <v>2081530.8493589745</v>
      </c>
      <c r="M11" s="10">
        <f>'A6-1'!M11/'A7-1'!$F$28*100</f>
        <v>434632.17815170949</v>
      </c>
      <c r="N11" s="10">
        <f>'A6-1'!N11/'A7-1'!$F$28*100</f>
        <v>2958184.294871795</v>
      </c>
      <c r="O11" s="10">
        <f>'A6-1'!O11/'A7-1'!$F$28*100</f>
        <v>25599384.615384616</v>
      </c>
    </row>
    <row r="12" spans="1:15" ht="12.75" customHeight="1">
      <c r="A12" s="6">
        <v>1989</v>
      </c>
      <c r="B12" s="10">
        <f>'A6-1'!B12/'A7-1'!$F$28*100</f>
        <v>1551929.0865384617</v>
      </c>
      <c r="C12" s="10">
        <f>'A6-1'!C12/'A7-1'!$F$28*100</f>
        <v>709464.610042735</v>
      </c>
      <c r="D12" s="10">
        <f>'A6-1'!D12/'A7-1'!$F$28*100</f>
        <v>1659058.760683761</v>
      </c>
      <c r="E12" s="10">
        <f>'A6-1'!E12/'A7-1'!$F$28*100</f>
        <v>467895.33253205125</v>
      </c>
      <c r="F12" s="10">
        <f>'A6-1'!F12/'A7-1'!$F$28*100</f>
        <v>473572.08199786325</v>
      </c>
      <c r="G12" s="10">
        <f>'A6-1'!G12/'A7-1'!$F$28*100</f>
        <v>4700924.67948718</v>
      </c>
      <c r="H12" s="10">
        <f>'A6-1'!H12/'A7-1'!$F$28*100</f>
        <v>6074155.448717949</v>
      </c>
      <c r="I12" s="10">
        <f>'A6-1'!I12/'A7-1'!$F$28*100</f>
        <v>4992862.713675214</v>
      </c>
      <c r="J12" s="10">
        <f>'A6-1'!J12/'A7-1'!$F$28*100</f>
        <v>1223160.5235042737</v>
      </c>
      <c r="K12" s="10">
        <f>'A6-1'!K12/'A7-1'!$F$28*100</f>
        <v>410670.97355769237</v>
      </c>
      <c r="L12" s="10">
        <f>'A6-1'!L12/'A7-1'!$F$28*100</f>
        <v>2185919.2040598295</v>
      </c>
      <c r="M12" s="10">
        <f>'A6-1'!M12/'A7-1'!$F$28*100</f>
        <v>452490.88541666669</v>
      </c>
      <c r="N12" s="10">
        <f>'A6-1'!N12/'A7-1'!$F$28*100</f>
        <v>3056123.1303418805</v>
      </c>
      <c r="O12" s="10">
        <f>'A6-1'!O12/'A7-1'!$F$28*100</f>
        <v>26282181.623931624</v>
      </c>
    </row>
    <row r="13" spans="1:15" ht="12.75" customHeight="1">
      <c r="A13" s="6">
        <v>1990</v>
      </c>
      <c r="B13" s="10">
        <f>'A6-1'!B13/'A7-1'!$F$28*100</f>
        <v>1593311.030982906</v>
      </c>
      <c r="C13" s="10">
        <f>'A6-1'!C13/'A7-1'!$F$28*100</f>
        <v>739401.04166666674</v>
      </c>
      <c r="D13" s="10">
        <f>'A6-1'!D13/'A7-1'!$F$28*100</f>
        <v>1731943.776709402</v>
      </c>
      <c r="E13" s="10">
        <f>'A6-1'!E13/'A7-1'!$F$28*100</f>
        <v>477600.26041666669</v>
      </c>
      <c r="F13" s="10">
        <f>'A6-1'!F13/'A7-1'!$F$28*100</f>
        <v>490604.13327991456</v>
      </c>
      <c r="G13" s="10">
        <f>'A6-1'!G13/'A7-1'!$F$28*100</f>
        <v>4841285.256410257</v>
      </c>
      <c r="H13" s="10">
        <f>'A6-1'!H13/'A7-1'!$F$28*100</f>
        <v>6267334.401709402</v>
      </c>
      <c r="I13" s="10">
        <f>'A6-1'!I13/'A7-1'!$F$28*100</f>
        <v>5156983.974358975</v>
      </c>
      <c r="J13" s="10">
        <f>'A6-1'!J13/'A7-1'!$F$28*100</f>
        <v>1256165.8653846155</v>
      </c>
      <c r="K13" s="10">
        <f>'A6-1'!K13/'A7-1'!$F$28*100</f>
        <v>417215.24439102568</v>
      </c>
      <c r="L13" s="10">
        <f>'A6-1'!L13/'A7-1'!$F$28*100</f>
        <v>2296334.668803419</v>
      </c>
      <c r="M13" s="10">
        <f>'A6-1'!M13/'A7-1'!$F$28*100</f>
        <v>469994.55795940175</v>
      </c>
      <c r="N13" s="10">
        <f>'A6-1'!N13/'A7-1'!$F$28*100</f>
        <v>3141893.1623931625</v>
      </c>
      <c r="O13" s="10">
        <f>'A6-1'!O13/'A7-1'!$F$28*100</f>
        <v>26910572.649572648</v>
      </c>
    </row>
    <row r="14" spans="1:15" ht="12.75" customHeight="1">
      <c r="A14" s="6">
        <v>1991</v>
      </c>
      <c r="B14" s="10">
        <f>'A6-1'!B14/'A7-1'!$F$28*100</f>
        <v>1627894.2307692308</v>
      </c>
      <c r="C14" s="10">
        <f>'A6-1'!C14/'A7-1'!$F$28*100</f>
        <v>765255.4754273505</v>
      </c>
      <c r="D14" s="10">
        <f>'A6-1'!D14/'A7-1'!$F$28*100</f>
        <v>1794185.096153846</v>
      </c>
      <c r="E14" s="10">
        <f>'A6-1'!E14/'A7-1'!$F$28*100</f>
        <v>485943.20913461543</v>
      </c>
      <c r="F14" s="10">
        <f>'A6-1'!F14/'A7-1'!$F$28*100</f>
        <v>500508.98103632481</v>
      </c>
      <c r="G14" s="10">
        <f>'A6-1'!G14/'A7-1'!$F$28*100</f>
        <v>4972925.747863248</v>
      </c>
      <c r="H14" s="10">
        <f>'A6-1'!H14/'A7-1'!$F$28*100</f>
        <v>6474626.602564103</v>
      </c>
      <c r="I14" s="10">
        <f>'A6-1'!I14/'A7-1'!$F$28*100</f>
        <v>5315700.320512821</v>
      </c>
      <c r="J14" s="10">
        <f>'A6-1'!J14/'A7-1'!$F$28*100</f>
        <v>1287725.293803419</v>
      </c>
      <c r="K14" s="10">
        <f>'A6-1'!K14/'A7-1'!$F$28*100</f>
        <v>423723.79139957263</v>
      </c>
      <c r="L14" s="10">
        <f>'A6-1'!L14/'A7-1'!$F$28*100</f>
        <v>2404431.891025641</v>
      </c>
      <c r="M14" s="10">
        <f>'A6-1'!M14/'A7-1'!$F$28*100</f>
        <v>483872.09535256418</v>
      </c>
      <c r="N14" s="10">
        <f>'A6-1'!N14/'A7-1'!$F$28*100</f>
        <v>3205353.8995726495</v>
      </c>
      <c r="O14" s="10">
        <f>'A6-1'!O14/'A7-1'!$F$28*100</f>
        <v>27406858.974358976</v>
      </c>
    </row>
    <row r="15" spans="1:15" ht="12.75" customHeight="1">
      <c r="A15" s="6">
        <v>1992</v>
      </c>
      <c r="B15" s="10">
        <f>'A6-1'!B15/'A7-1'!$F$28*100</f>
        <v>1667548.076923077</v>
      </c>
      <c r="C15" s="10">
        <f>'A6-1'!C15/'A7-1'!$F$28*100</f>
        <v>790940.57158119662</v>
      </c>
      <c r="D15" s="10">
        <f>'A6-1'!D15/'A7-1'!$F$28*100</f>
        <v>1851321.5811965812</v>
      </c>
      <c r="E15" s="10">
        <f>'A6-1'!E15/'A7-1'!$F$28*100</f>
        <v>493111.27804487187</v>
      </c>
      <c r="F15" s="10">
        <f>'A6-1'!F15/'A7-1'!$F$28*100</f>
        <v>505801.08173076925</v>
      </c>
      <c r="G15" s="10">
        <f>'A6-1'!G15/'A7-1'!$F$28*100</f>
        <v>5092722.756410257</v>
      </c>
      <c r="H15" s="10">
        <f>'A6-1'!H15/'A7-1'!$F$28*100</f>
        <v>6689907.585470086</v>
      </c>
      <c r="I15" s="10">
        <f>'A6-1'!I15/'A7-1'!$F$28*100</f>
        <v>5461163.995726496</v>
      </c>
      <c r="J15" s="10">
        <f>'A6-1'!J15/'A7-1'!$F$28*100</f>
        <v>1318441.1057692308</v>
      </c>
      <c r="K15" s="10">
        <f>'A6-1'!K15/'A7-1'!$F$28*100</f>
        <v>429730.73584401706</v>
      </c>
      <c r="L15" s="10">
        <f>'A6-1'!L15/'A7-1'!$F$28*100</f>
        <v>2500861.6452991455</v>
      </c>
      <c r="M15" s="10">
        <f>'A6-1'!M15/'A7-1'!$F$28*100</f>
        <v>493157.218215812</v>
      </c>
      <c r="N15" s="10">
        <f>'A6-1'!N15/'A7-1'!$F$28*100</f>
        <v>3274066.5064102565</v>
      </c>
      <c r="O15" s="10">
        <f>'A6-1'!O15/'A7-1'!$F$28*100</f>
        <v>27949576.923076924</v>
      </c>
    </row>
    <row r="16" spans="1:15" ht="12.75" customHeight="1">
      <c r="A16" s="6">
        <v>1993</v>
      </c>
      <c r="B16" s="10">
        <f>'A6-1'!B16/'A7-1'!$F$28*100</f>
        <v>1711277.510683761</v>
      </c>
      <c r="C16" s="10">
        <f>'A6-1'!C16/'A7-1'!$F$28*100</f>
        <v>813462.80715811974</v>
      </c>
      <c r="D16" s="10">
        <f>'A6-1'!D16/'A7-1'!$F$28*100</f>
        <v>1904869.6581196582</v>
      </c>
      <c r="E16" s="10">
        <f>'A6-1'!E16/'A7-1'!$F$28*100</f>
        <v>498710.8039529915</v>
      </c>
      <c r="F16" s="10">
        <f>'A6-1'!F16/'A7-1'!$F$28*100</f>
        <v>507334.26816239319</v>
      </c>
      <c r="G16" s="10">
        <f>'A6-1'!G16/'A7-1'!$F$28*100</f>
        <v>5189712.606837607</v>
      </c>
      <c r="H16" s="10">
        <f>'A6-1'!H16/'A7-1'!$F$28*100</f>
        <v>6874485.0427350439</v>
      </c>
      <c r="I16" s="10">
        <f>'A6-1'!I16/'A7-1'!$F$28*100</f>
        <v>5558822.64957265</v>
      </c>
      <c r="J16" s="10">
        <f>'A6-1'!J16/'A7-1'!$F$28*100</f>
        <v>1345962.4732905985</v>
      </c>
      <c r="K16" s="10">
        <f>'A6-1'!K16/'A7-1'!$F$28*100</f>
        <v>437307.75908119656</v>
      </c>
      <c r="L16" s="10">
        <f>'A6-1'!L16/'A7-1'!$F$28*100</f>
        <v>2578139.69017094</v>
      </c>
      <c r="M16" s="10">
        <f>'A6-1'!M16/'A7-1'!$F$28*100</f>
        <v>496982.171474359</v>
      </c>
      <c r="N16" s="10">
        <f>'A6-1'!N16/'A7-1'!$F$28*100</f>
        <v>3336638.621794872</v>
      </c>
      <c r="O16" s="10">
        <f>'A6-1'!O16/'A7-1'!$F$28*100</f>
        <v>28581275.641025644</v>
      </c>
    </row>
    <row r="17" spans="1:15" ht="12.75" customHeight="1">
      <c r="A17" s="6">
        <v>1994</v>
      </c>
      <c r="B17" s="10">
        <f>'A6-1'!B17/'A7-1'!$F$28*100</f>
        <v>1765750.9348290598</v>
      </c>
      <c r="C17" s="10">
        <f>'A6-1'!C17/'A7-1'!$F$28*100</f>
        <v>835854.30021367525</v>
      </c>
      <c r="D17" s="10">
        <f>'A6-1'!D17/'A7-1'!$F$28*100</f>
        <v>1967678.685897436</v>
      </c>
      <c r="E17" s="10">
        <f>'A6-1'!E17/'A7-1'!$F$28*100</f>
        <v>505734.2414529915</v>
      </c>
      <c r="F17" s="10">
        <f>'A6-1'!F17/'A7-1'!$F$28*100</f>
        <v>509128.97302350431</v>
      </c>
      <c r="G17" s="10">
        <f>'A6-1'!G17/'A7-1'!$F$28*100</f>
        <v>5287559.8290598299</v>
      </c>
      <c r="H17" s="10">
        <f>'A6-1'!H17/'A7-1'!$F$28*100</f>
        <v>7072080.128205128</v>
      </c>
      <c r="I17" s="10">
        <f>'A6-1'!I17/'A7-1'!$F$28*100</f>
        <v>5656554.4871794879</v>
      </c>
      <c r="J17" s="10">
        <f>'A6-1'!J17/'A7-1'!$F$28*100</f>
        <v>1373484.375</v>
      </c>
      <c r="K17" s="10">
        <f>'A6-1'!K17/'A7-1'!$F$28*100</f>
        <v>446076.45566239319</v>
      </c>
      <c r="L17" s="10">
        <f>'A6-1'!L17/'A7-1'!$F$28*100</f>
        <v>2657514.69017094</v>
      </c>
      <c r="M17" s="10">
        <f>'A6-1'!M17/'A7-1'!$F$28*100</f>
        <v>502824.15197649581</v>
      </c>
      <c r="N17" s="10">
        <f>'A6-1'!N17/'A7-1'!$F$28*100</f>
        <v>3406555.5555555555</v>
      </c>
      <c r="O17" s="10">
        <f>'A6-1'!O17/'A7-1'!$F$28*100</f>
        <v>29299882.47863248</v>
      </c>
    </row>
    <row r="18" spans="1:15" ht="12.75" customHeight="1">
      <c r="A18" s="6">
        <v>1995</v>
      </c>
      <c r="B18" s="10">
        <f>'A6-1'!B18/'A7-1'!$F$28*100</f>
        <v>1819475.9615384617</v>
      </c>
      <c r="C18" s="10">
        <f>'A6-1'!C18/'A7-1'!$F$28*100</f>
        <v>860405.31517094024</v>
      </c>
      <c r="D18" s="10">
        <f>'A6-1'!D18/'A7-1'!$F$28*100</f>
        <v>2025854.5673076925</v>
      </c>
      <c r="E18" s="10">
        <f>'A6-1'!E18/'A7-1'!$F$28*100</f>
        <v>515083.6004273505</v>
      </c>
      <c r="F18" s="10">
        <f>'A6-1'!F18/'A7-1'!$F$28*100</f>
        <v>514736.34481837606</v>
      </c>
      <c r="G18" s="10">
        <f>'A6-1'!G18/'A7-1'!$F$28*100</f>
        <v>5386459.401709402</v>
      </c>
      <c r="H18" s="10">
        <f>'A6-1'!H18/'A7-1'!$F$28*100</f>
        <v>7262112.713675214</v>
      </c>
      <c r="I18" s="10">
        <f>'A6-1'!I18/'A7-1'!$F$28*100</f>
        <v>5778959.935897436</v>
      </c>
      <c r="J18" s="10">
        <f>'A6-1'!J18/'A7-1'!$F$28*100</f>
        <v>1404069.310897436</v>
      </c>
      <c r="K18" s="10">
        <f>'A6-1'!K18/'A7-1'!$F$28*100</f>
        <v>455882.44524572656</v>
      </c>
      <c r="L18" s="10">
        <f>'A6-1'!L18/'A7-1'!$F$28*100</f>
        <v>2748682.4252136755</v>
      </c>
      <c r="M18" s="10">
        <f>'A6-1'!M18/'A7-1'!$F$28*100</f>
        <v>511475.16025641025</v>
      </c>
      <c r="N18" s="10">
        <f>'A6-1'!N18/'A7-1'!$F$28*100</f>
        <v>3483191.506410256</v>
      </c>
      <c r="O18" s="10">
        <f>'A6-1'!O18/'A7-1'!$F$28*100</f>
        <v>30080420.940170944</v>
      </c>
    </row>
    <row r="19" spans="1:15" ht="12.75" customHeight="1">
      <c r="A19" s="6">
        <v>1996</v>
      </c>
      <c r="B19" s="10">
        <f>'A6-1'!B19/'A7-1'!$F$28*100</f>
        <v>1878063.3012820515</v>
      </c>
      <c r="C19" s="10">
        <f>'A6-1'!C19/'A7-1'!$F$28*100</f>
        <v>885241.98717948725</v>
      </c>
      <c r="D19" s="10">
        <f>'A6-1'!D19/'A7-1'!$F$28*100</f>
        <v>2088745.1923076925</v>
      </c>
      <c r="E19" s="10">
        <f>'A6-1'!E19/'A7-1'!$F$28*100</f>
        <v>524838.0074786325</v>
      </c>
      <c r="F19" s="10">
        <f>'A6-1'!F19/'A7-1'!$F$28*100</f>
        <v>522615.45138888893</v>
      </c>
      <c r="G19" s="10">
        <f>'A6-1'!G19/'A7-1'!$F$28*100</f>
        <v>5482070.512820513</v>
      </c>
      <c r="H19" s="10">
        <f>'A6-1'!H19/'A7-1'!$F$28*100</f>
        <v>7442677.884615384</v>
      </c>
      <c r="I19" s="10">
        <f>'A6-1'!I19/'A7-1'!$F$28*100</f>
        <v>5903314.6367521379</v>
      </c>
      <c r="J19" s="10">
        <f>'A6-1'!J19/'A7-1'!$F$28*100</f>
        <v>1439737.8472222222</v>
      </c>
      <c r="K19" s="10">
        <f>'A6-1'!K19/'A7-1'!$F$28*100</f>
        <v>468190.63835470087</v>
      </c>
      <c r="L19" s="10">
        <f>'A6-1'!L19/'A7-1'!$F$28*100</f>
        <v>2843535.523504274</v>
      </c>
      <c r="M19" s="10">
        <f>'A6-1'!M19/'A7-1'!$F$28*100</f>
        <v>521187.3664529915</v>
      </c>
      <c r="N19" s="10">
        <f>'A6-1'!N19/'A7-1'!$F$28*100</f>
        <v>3567355.5021367525</v>
      </c>
      <c r="O19" s="10">
        <f>'A6-1'!O19/'A7-1'!$F$28*100</f>
        <v>30967309.829059832</v>
      </c>
    </row>
    <row r="20" spans="1:15" ht="12.75" customHeight="1">
      <c r="A20" s="6">
        <v>1997</v>
      </c>
      <c r="B20" s="10">
        <f>'A6-1'!B20/'A7-1'!$F$28*100</f>
        <v>1944696.981837607</v>
      </c>
      <c r="C20" s="10">
        <f>'A6-1'!C20/'A7-1'!$F$28*100</f>
        <v>913374.79967948725</v>
      </c>
      <c r="D20" s="10">
        <f>'A6-1'!D20/'A7-1'!$F$28*100</f>
        <v>2170397.5694444445</v>
      </c>
      <c r="E20" s="10">
        <f>'A6-1'!E20/'A7-1'!$F$28*100</f>
        <v>537148.93830128212</v>
      </c>
      <c r="F20" s="10">
        <f>'A6-1'!F20/'A7-1'!$F$28*100</f>
        <v>532935.22970085475</v>
      </c>
      <c r="G20" s="10">
        <f>'A6-1'!G20/'A7-1'!$F$28*100</f>
        <v>5573803.4188034199</v>
      </c>
      <c r="H20" s="10">
        <f>'A6-1'!H20/'A7-1'!$F$28*100</f>
        <v>7619959.935897436</v>
      </c>
      <c r="I20" s="10">
        <f>'A6-1'!I20/'A7-1'!$F$28*100</f>
        <v>6027371.260683761</v>
      </c>
      <c r="J20" s="10">
        <f>'A6-1'!J20/'A7-1'!$F$28*100</f>
        <v>1480120.592948718</v>
      </c>
      <c r="K20" s="10">
        <f>'A6-1'!K20/'A7-1'!$F$28*100</f>
        <v>484824.68616452999</v>
      </c>
      <c r="L20" s="10">
        <f>'A6-1'!L20/'A7-1'!$F$28*100</f>
        <v>2946302.884615385</v>
      </c>
      <c r="M20" s="10">
        <f>'A6-1'!M20/'A7-1'!$F$28*100</f>
        <v>530307.32505341887</v>
      </c>
      <c r="N20" s="10">
        <f>'A6-1'!N20/'A7-1'!$F$28*100</f>
        <v>3664805.5555555555</v>
      </c>
      <c r="O20" s="10">
        <f>'A6-1'!O20/'A7-1'!$F$28*100</f>
        <v>31926224.358974364</v>
      </c>
    </row>
    <row r="21" spans="1:15" ht="12.75" customHeight="1">
      <c r="A21" s="6">
        <v>1998</v>
      </c>
      <c r="B21" s="10">
        <f>'A6-1'!B21/'A7-1'!$F$28*100</f>
        <v>2013524.5726495727</v>
      </c>
      <c r="C21" s="10">
        <f>'A6-1'!C21/'A7-1'!$F$28*100</f>
        <v>942091.74679487187</v>
      </c>
      <c r="D21" s="10">
        <f>'A6-1'!D21/'A7-1'!$F$28*100</f>
        <v>2253952.19017094</v>
      </c>
      <c r="E21" s="10">
        <f>'A6-1'!E21/'A7-1'!$F$28*100</f>
        <v>551155.94951923075</v>
      </c>
      <c r="F21" s="10">
        <f>'A6-1'!F21/'A7-1'!$F$28*100</f>
        <v>545752.50400641025</v>
      </c>
      <c r="G21" s="10">
        <f>'A6-1'!G21/'A7-1'!$F$28*100</f>
        <v>5679609.508547009</v>
      </c>
      <c r="H21" s="10">
        <f>'A6-1'!H21/'A7-1'!$F$28*100</f>
        <v>7805684.8290598299</v>
      </c>
      <c r="I21" s="10">
        <f>'A6-1'!I21/'A7-1'!$F$28*100</f>
        <v>6160046.474358975</v>
      </c>
      <c r="J21" s="10">
        <f>'A6-1'!J21/'A7-1'!$F$28*100</f>
        <v>1523129.2735042737</v>
      </c>
      <c r="K21" s="10">
        <f>'A6-1'!K21/'A7-1'!$F$28*100</f>
        <v>505469.11725427356</v>
      </c>
      <c r="L21" s="10">
        <f>'A6-1'!L21/'A7-1'!$F$28*100</f>
        <v>3068557.158119658</v>
      </c>
      <c r="M21" s="10">
        <f>'A6-1'!M21/'A7-1'!$F$28*100</f>
        <v>541898.203792735</v>
      </c>
      <c r="N21" s="10">
        <f>'A6-1'!N21/'A7-1'!$F$28*100</f>
        <v>3790959.668803419</v>
      </c>
      <c r="O21" s="10">
        <f>'A6-1'!O21/'A7-1'!$F$28*100</f>
        <v>32990448.71794872</v>
      </c>
    </row>
    <row r="22" spans="1:15" ht="12.75" customHeight="1">
      <c r="A22" s="6">
        <v>1999</v>
      </c>
      <c r="B22" s="10">
        <f>'A6-1'!B22/'A7-1'!$F$28*100</f>
        <v>2090232.2382478632</v>
      </c>
      <c r="C22" s="10">
        <f>'A6-1'!C22/'A7-1'!$F$28*100</f>
        <v>970882.87927350425</v>
      </c>
      <c r="D22" s="10">
        <f>'A6-1'!D22/'A7-1'!$F$28*100</f>
        <v>2346088.408119658</v>
      </c>
      <c r="E22" s="10">
        <f>'A6-1'!E22/'A7-1'!$F$28*100</f>
        <v>563806.55715811974</v>
      </c>
      <c r="F22" s="10">
        <f>'A6-1'!F22/'A7-1'!$F$28*100</f>
        <v>558515.35790598288</v>
      </c>
      <c r="G22" s="10">
        <f>'A6-1'!G22/'A7-1'!$F$28*100</f>
        <v>5803072.64957265</v>
      </c>
      <c r="H22" s="10">
        <f>'A6-1'!H22/'A7-1'!$F$28*100</f>
        <v>8000090.277777778</v>
      </c>
      <c r="I22" s="10">
        <f>'A6-1'!I22/'A7-1'!$F$28*100</f>
        <v>6300314.6367521379</v>
      </c>
      <c r="J22" s="10">
        <f>'A6-1'!J22/'A7-1'!$F$28*100</f>
        <v>1570684.9626068377</v>
      </c>
      <c r="K22" s="10">
        <f>'A6-1'!K22/'A7-1'!$F$28*100</f>
        <v>522991.28605769237</v>
      </c>
      <c r="L22" s="10">
        <f>'A6-1'!L22/'A7-1'!$F$28*100</f>
        <v>3209207.799145299</v>
      </c>
      <c r="M22" s="10">
        <f>'A6-1'!M22/'A7-1'!$F$28*100</f>
        <v>555335.77056623937</v>
      </c>
      <c r="N22" s="10">
        <f>'A6-1'!N22/'A7-1'!$F$28*100</f>
        <v>3916858.1730769235</v>
      </c>
      <c r="O22" s="10">
        <f>'A6-1'!O22/'A7-1'!$F$28*100</f>
        <v>34144017.094017096</v>
      </c>
    </row>
    <row r="23" spans="1:15" ht="12.75" customHeight="1">
      <c r="A23" s="6">
        <v>2000</v>
      </c>
      <c r="B23" s="10">
        <f>'A6-1'!B23/'A7-1'!$F$28*100</f>
        <v>2148578.2585470085</v>
      </c>
      <c r="C23" s="10">
        <f>'A6-1'!C23/'A7-1'!$F$28*100</f>
        <v>999714.4764957265</v>
      </c>
      <c r="D23" s="10">
        <f>'A6-1'!D23/'A7-1'!$F$28*100</f>
        <v>2441416.666666667</v>
      </c>
      <c r="E23" s="10">
        <f>'A6-1'!E23/'A7-1'!$F$28*100</f>
        <v>577723.29059829062</v>
      </c>
      <c r="F23" s="10">
        <f>'A6-1'!F23/'A7-1'!$F$28*100</f>
        <v>572440.170940171</v>
      </c>
      <c r="G23" s="10">
        <f>'A6-1'!G23/'A7-1'!$F$28*100</f>
        <v>5938825.320512821</v>
      </c>
      <c r="H23" s="10">
        <f>'A6-1'!H23/'A7-1'!$F$28*100</f>
        <v>8194557.692307692</v>
      </c>
      <c r="I23" s="10">
        <f>'A6-1'!I23/'A7-1'!$F$28*100</f>
        <v>6459672.008547009</v>
      </c>
      <c r="J23" s="10">
        <f>'A6-1'!J23/'A7-1'!$F$28*100</f>
        <v>1614432.5587606838</v>
      </c>
      <c r="K23" s="10">
        <f>'A6-1'!K23/'A7-1'!$F$28*100</f>
        <v>538032.3517628205</v>
      </c>
      <c r="L23" s="10">
        <f>'A6-1'!L23/'A7-1'!$F$28*100</f>
        <v>3359632.478632479</v>
      </c>
      <c r="M23" s="10">
        <f>'A6-1'!M23/'A7-1'!$F$28*100</f>
        <v>569665.19764957263</v>
      </c>
      <c r="N23" s="10">
        <f>'A6-1'!N23/'A7-1'!$F$28*100</f>
        <v>4036310.3632478635</v>
      </c>
      <c r="O23" s="10">
        <f>'A6-1'!O23/'A7-1'!$F$28*100</f>
        <v>35339408.119658127</v>
      </c>
    </row>
    <row r="24" spans="1:15" ht="12.75" customHeight="1">
      <c r="A24" s="6">
        <v>2001</v>
      </c>
      <c r="B24" s="10">
        <f>'A6-1'!B24/'A7-1'!$F$28*100</f>
        <v>2218332.932692308</v>
      </c>
      <c r="C24" s="10">
        <f>'A6-1'!C24/'A7-1'!$F$28*100</f>
        <v>1027702.123397436</v>
      </c>
      <c r="D24" s="10">
        <f>'A6-1'!D24/'A7-1'!$F$28*100</f>
        <v>2539688.0341880345</v>
      </c>
      <c r="E24" s="10">
        <f>'A6-1'!E24/'A7-1'!$F$28*100</f>
        <v>590281.45032051287</v>
      </c>
      <c r="F24" s="10">
        <f>'A6-1'!F24/'A7-1'!$F$28*100</f>
        <v>586253.13835470087</v>
      </c>
      <c r="G24" s="10">
        <f>'A6-1'!G24/'A7-1'!$F$28*100</f>
        <v>6072560.363247863</v>
      </c>
      <c r="H24" s="10">
        <f>'A6-1'!H24/'A7-1'!$F$28*100</f>
        <v>8358325.32051282</v>
      </c>
      <c r="I24" s="10">
        <f>'A6-1'!I24/'A7-1'!$F$28*100</f>
        <v>6618171.474358975</v>
      </c>
      <c r="J24" s="10">
        <f>'A6-1'!J24/'A7-1'!$F$28*100</f>
        <v>1654723.6912393165</v>
      </c>
      <c r="K24" s="10">
        <f>'A6-1'!K24/'A7-1'!$F$28*100</f>
        <v>552282.85256410262</v>
      </c>
      <c r="L24" s="10">
        <f>'A6-1'!L24/'A7-1'!$F$28*100</f>
        <v>3515276.7094017095</v>
      </c>
      <c r="M24" s="10">
        <f>'A6-1'!M24/'A7-1'!$F$28*100</f>
        <v>582813.16773504275</v>
      </c>
      <c r="N24" s="10">
        <f>'A6-1'!N24/'A7-1'!$F$28*100</f>
        <v>4148508.5470085475</v>
      </c>
      <c r="O24" s="10">
        <f>'A6-1'!O24/'A7-1'!$F$28*100</f>
        <v>36369948.71794872</v>
      </c>
    </row>
    <row r="25" spans="1:15" ht="12.75" customHeight="1">
      <c r="A25" s="6">
        <v>2002</v>
      </c>
      <c r="B25" s="10">
        <f>'A6-1'!B25/'A7-1'!$F$28*100</f>
        <v>2304165.064102564</v>
      </c>
      <c r="C25" s="10">
        <f>'A6-1'!C25/'A7-1'!$F$28*100</f>
        <v>1051476.4289529915</v>
      </c>
      <c r="D25" s="10">
        <f>'A6-1'!D25/'A7-1'!$F$28*100</f>
        <v>2637462.0726495725</v>
      </c>
      <c r="E25" s="10">
        <f>'A6-1'!E25/'A7-1'!$F$28*100</f>
        <v>601900.5074786325</v>
      </c>
      <c r="F25" s="10">
        <f>'A6-1'!F25/'A7-1'!$F$28*100</f>
        <v>598374.1319444445</v>
      </c>
      <c r="G25" s="10">
        <f>'A6-1'!G25/'A7-1'!$F$28*100</f>
        <v>6189567.841880342</v>
      </c>
      <c r="H25" s="10">
        <f>'A6-1'!H25/'A7-1'!$F$28*100</f>
        <v>8481154.3803418819</v>
      </c>
      <c r="I25" s="10">
        <f>'A6-1'!I25/'A7-1'!$F$28*100</f>
        <v>6781711.538461539</v>
      </c>
      <c r="J25" s="10">
        <f>'A6-1'!J25/'A7-1'!$F$28*100</f>
        <v>1687551.0149572652</v>
      </c>
      <c r="K25" s="10">
        <f>'A6-1'!K25/'A7-1'!$F$28*100</f>
        <v>565624.46581196587</v>
      </c>
      <c r="L25" s="10">
        <f>'A6-1'!L25/'A7-1'!$F$28*100</f>
        <v>3673375.8012820515</v>
      </c>
      <c r="M25" s="10">
        <f>'A6-1'!M25/'A7-1'!$F$28*100</f>
        <v>594386.217948718</v>
      </c>
      <c r="N25" s="10">
        <f>'A6-1'!N25/'A7-1'!$F$28*100</f>
        <v>4267049.946581197</v>
      </c>
      <c r="O25" s="10">
        <f>'A6-1'!O25/'A7-1'!$F$28*100</f>
        <v>37234132.47863248</v>
      </c>
    </row>
    <row r="26" spans="1:15" ht="12.75" customHeight="1">
      <c r="A26" s="6">
        <v>2003</v>
      </c>
      <c r="B26" s="10">
        <f>'A6-1'!B26/'A7-1'!$F$28*100</f>
        <v>2400223.023504274</v>
      </c>
      <c r="C26" s="10">
        <f>'A6-1'!C26/'A7-1'!$F$28*100</f>
        <v>1073214.8771367522</v>
      </c>
      <c r="D26" s="10">
        <f>'A6-1'!D26/'A7-1'!$F$28*100</f>
        <v>2747403.044871795</v>
      </c>
      <c r="E26" s="10">
        <f>'A6-1'!E26/'A7-1'!$F$28*100</f>
        <v>612456.59722222225</v>
      </c>
      <c r="F26" s="10">
        <f>'A6-1'!F26/'A7-1'!$F$28*100</f>
        <v>610431.08974358975</v>
      </c>
      <c r="G26" s="10">
        <f>'A6-1'!G26/'A7-1'!$F$28*100</f>
        <v>6307292.2008547019</v>
      </c>
      <c r="H26" s="10">
        <f>'A6-1'!H26/'A7-1'!$F$28*100</f>
        <v>8590906.5170940179</v>
      </c>
      <c r="I26" s="10">
        <f>'A6-1'!I26/'A7-1'!$F$28*100</f>
        <v>6930184.8290598299</v>
      </c>
      <c r="J26" s="10">
        <f>'A6-1'!J26/'A7-1'!$F$28*100</f>
        <v>1717134.8824786325</v>
      </c>
      <c r="K26" s="10">
        <f>'A6-1'!K26/'A7-1'!$F$28*100</f>
        <v>578848.69123931625</v>
      </c>
      <c r="L26" s="10">
        <f>'A6-1'!L26/'A7-1'!$F$28*100</f>
        <v>3842416.39957265</v>
      </c>
      <c r="M26" s="10">
        <f>'A6-1'!M26/'A7-1'!$F$28*100</f>
        <v>606239.65010683762</v>
      </c>
      <c r="N26" s="10">
        <f>'A6-1'!N26/'A7-1'!$F$28*100</f>
        <v>4383614.850427351</v>
      </c>
      <c r="O26" s="10">
        <f>'A6-1'!O26/'A7-1'!$F$28*100</f>
        <v>38114572.649572648</v>
      </c>
    </row>
    <row r="27" spans="1:15" ht="12.75" customHeight="1">
      <c r="A27" s="6">
        <v>2004</v>
      </c>
      <c r="B27" s="10">
        <f>'A6-1'!B27/'A7-1'!$F$28*100</f>
        <v>2501680.555555556</v>
      </c>
      <c r="C27" s="10">
        <f>'A6-1'!C27/'A7-1'!$F$28*100</f>
        <v>1098391.4262820513</v>
      </c>
      <c r="D27" s="10">
        <f>'A6-1'!D27/'A7-1'!$F$28*100</f>
        <v>2872455.3952991455</v>
      </c>
      <c r="E27" s="10">
        <f>'A6-1'!E27/'A7-1'!$F$28*100</f>
        <v>623675.280448718</v>
      </c>
      <c r="F27" s="10">
        <f>'A6-1'!F27/'A7-1'!$F$28*100</f>
        <v>624048.54433760687</v>
      </c>
      <c r="G27" s="10">
        <f>'A6-1'!G27/'A7-1'!$F$28*100</f>
        <v>6429992.521367522</v>
      </c>
      <c r="H27" s="10">
        <f>'A6-1'!H27/'A7-1'!$F$28*100</f>
        <v>8693563.034188034</v>
      </c>
      <c r="I27" s="10">
        <f>'A6-1'!I27/'A7-1'!$F$28*100</f>
        <v>7081733.4401709409</v>
      </c>
      <c r="J27" s="10">
        <f>'A6-1'!J27/'A7-1'!$F$28*100</f>
        <v>1743885.2831196582</v>
      </c>
      <c r="K27" s="10">
        <f>'A6-1'!K27/'A7-1'!$F$28*100</f>
        <v>596009.48183760687</v>
      </c>
      <c r="L27" s="10">
        <f>'A6-1'!L27/'A7-1'!$F$28*100</f>
        <v>4020467.681623932</v>
      </c>
      <c r="M27" s="10">
        <f>'A6-1'!M27/'A7-1'!$F$28*100</f>
        <v>620346.62126068375</v>
      </c>
      <c r="N27" s="10">
        <f>'A6-1'!N27/'A7-1'!$F$28*100</f>
        <v>4510256.4102564109</v>
      </c>
      <c r="O27" s="10">
        <f>'A6-1'!O27/'A7-1'!$F$28*100</f>
        <v>39091572.649572648</v>
      </c>
    </row>
    <row r="28" spans="1:15" ht="12.75" customHeight="1">
      <c r="A28" s="6">
        <v>2005</v>
      </c>
      <c r="B28" s="10">
        <f>'A6-1'!B28/'A7-1'!$F$28*100</f>
        <v>2614342.6816239315</v>
      </c>
      <c r="C28" s="10">
        <f>'A6-1'!C28/'A7-1'!$F$28*100</f>
        <v>1127665.998931624</v>
      </c>
      <c r="D28" s="10">
        <f>'A6-1'!D28/'A7-1'!$F$28*100</f>
        <v>3017540.331196581</v>
      </c>
      <c r="E28" s="10">
        <f>'A6-1'!E28/'A7-1'!$F$28*100</f>
        <v>634644.56463675213</v>
      </c>
      <c r="F28" s="10">
        <f>'A6-1'!F28/'A7-1'!$F$28*100</f>
        <v>637380.80929487187</v>
      </c>
      <c r="G28" s="10">
        <f>'A6-1'!G28/'A7-1'!$F$28*100</f>
        <v>6561826.923076923</v>
      </c>
      <c r="H28" s="10">
        <f>'A6-1'!H28/'A7-1'!$F$28*100</f>
        <v>8794313.568376068</v>
      </c>
      <c r="I28" s="10">
        <f>'A6-1'!I28/'A7-1'!$F$28*100</f>
        <v>7232266.5598290609</v>
      </c>
      <c r="J28" s="10">
        <f>'A6-1'!J28/'A7-1'!$F$28*100</f>
        <v>1772901.0416666667</v>
      </c>
      <c r="K28" s="10">
        <f>'A6-1'!K28/'A7-1'!$F$28*100</f>
        <v>617858.90758547012</v>
      </c>
      <c r="L28" s="10">
        <f>'A6-1'!L28/'A7-1'!$F$28*100</f>
        <v>4213368.856837607</v>
      </c>
      <c r="M28" s="10">
        <f>'A6-1'!M28/'A7-1'!$F$28*100</f>
        <v>636625.26709401712</v>
      </c>
      <c r="N28" s="10">
        <f>'A6-1'!N28/'A7-1'!$F$28*100</f>
        <v>4634984.508547009</v>
      </c>
      <c r="O28" s="10">
        <f>'A6-1'!O28/'A7-1'!$F$28*100</f>
        <v>40137871.7948718</v>
      </c>
    </row>
    <row r="29" spans="1:15" ht="12.75" customHeight="1">
      <c r="A29" s="6">
        <v>2006</v>
      </c>
      <c r="B29" s="10">
        <f>'A6-1'!B29/'A7-1'!$F$28*100</f>
        <v>2729431.08974359</v>
      </c>
      <c r="C29" s="10">
        <f>'A6-1'!C29/'A7-1'!$F$28*100</f>
        <v>1158754.407051282</v>
      </c>
      <c r="D29" s="10">
        <f>'A6-1'!D29/'A7-1'!$F$28*100</f>
        <v>3176213.1410256415</v>
      </c>
      <c r="E29" s="10">
        <f>'A6-1'!E29/'A7-1'!$F$28*100</f>
        <v>650765.69177350425</v>
      </c>
      <c r="F29" s="10">
        <f>'A6-1'!F29/'A7-1'!$F$28*100</f>
        <v>650975.56089743599</v>
      </c>
      <c r="G29" s="10">
        <f>'A6-1'!G29/'A7-1'!$F$28*100</f>
        <v>6701897.97008547</v>
      </c>
      <c r="H29" s="10">
        <f>'A6-1'!H29/'A7-1'!$F$28*100</f>
        <v>8922730.2350427359</v>
      </c>
      <c r="I29" s="10">
        <f>'A6-1'!I29/'A7-1'!$F$28*100</f>
        <v>7392251.602564103</v>
      </c>
      <c r="J29" s="10">
        <f>'A6-1'!J29/'A7-1'!$F$28*100</f>
        <v>1807834.935897436</v>
      </c>
      <c r="K29" s="10">
        <f>'A6-1'!K29/'A7-1'!$F$28*100</f>
        <v>643630.54220085475</v>
      </c>
      <c r="L29" s="10">
        <f>'A6-1'!L29/'A7-1'!$F$28*100</f>
        <v>4422772.97008547</v>
      </c>
      <c r="M29" s="10">
        <f>'A6-1'!M29/'A7-1'!$F$28*100</f>
        <v>655798.61111111112</v>
      </c>
      <c r="N29" s="10">
        <f>'A6-1'!N29/'A7-1'!$F$28*100</f>
        <v>4770861.645299145</v>
      </c>
      <c r="O29" s="10">
        <f>'A6-1'!O29/'A7-1'!$F$28*100</f>
        <v>41159064.102564104</v>
      </c>
    </row>
    <row r="30" spans="1:15" ht="12.75" customHeight="1">
      <c r="A30" s="6">
        <v>2007</v>
      </c>
      <c r="B30" s="10">
        <f>'A6-1'!B30/'A7-1'!$F$28*100</f>
        <v>2858610.576923077</v>
      </c>
      <c r="C30" s="10">
        <f>'A6-1'!C30/'A7-1'!$F$28*100</f>
        <v>1195738.9155982905</v>
      </c>
      <c r="D30" s="10">
        <f>'A6-1'!D30/'A7-1'!$F$28*100</f>
        <v>3339240.6517094015</v>
      </c>
      <c r="E30" s="10">
        <f>'A6-1'!E30/'A7-1'!$F$28*100</f>
        <v>665704.32692307699</v>
      </c>
      <c r="F30" s="10">
        <f>'A6-1'!F30/'A7-1'!$F$28*100</f>
        <v>667897.03525641025</v>
      </c>
      <c r="G30" s="10">
        <f>'A6-1'!G30/'A7-1'!$F$28*100</f>
        <v>6859200.32051282</v>
      </c>
      <c r="H30" s="10">
        <f>'A6-1'!H30/'A7-1'!$F$28*100</f>
        <v>9059568.376068376</v>
      </c>
      <c r="I30" s="10">
        <f>'A6-1'!I30/'A7-1'!$F$28*100</f>
        <v>7552038.9957264969</v>
      </c>
      <c r="J30" s="10">
        <f>'A6-1'!J30/'A7-1'!$F$28*100</f>
        <v>1846446.8482905985</v>
      </c>
      <c r="K30" s="10">
        <f>'A6-1'!K30/'A7-1'!$F$28*100</f>
        <v>672913.1944444445</v>
      </c>
      <c r="L30" s="10">
        <f>'A6-1'!L30/'A7-1'!$F$28*100</f>
        <v>4638191.23931624</v>
      </c>
      <c r="M30" s="10">
        <f>'A6-1'!M30/'A7-1'!$F$28*100</f>
        <v>677584.3349358975</v>
      </c>
      <c r="N30" s="10">
        <f>'A6-1'!N30/'A7-1'!$F$28*100</f>
        <v>4928518.162393162</v>
      </c>
      <c r="O30" s="10">
        <f>'A6-1'!O30/'A7-1'!$F$28*100</f>
        <v>42081145.299145296</v>
      </c>
    </row>
    <row r="31" spans="1:15" ht="12.75" customHeight="1">
      <c r="A31" s="6">
        <v>2008</v>
      </c>
      <c r="B31" s="10">
        <f>'A6-1'!B31/'A7-1'!$F$28*100</f>
        <v>2983773.7713675215</v>
      </c>
      <c r="C31" s="10">
        <f>'A6-1'!C31/'A7-1'!$F$28*100</f>
        <v>1231043.0021367522</v>
      </c>
      <c r="D31" s="10">
        <f>'A6-1'!D31/'A7-1'!$F$28*100</f>
        <v>3503456.730769231</v>
      </c>
      <c r="E31" s="10">
        <f>'A6-1'!E31/'A7-1'!$F$28*100</f>
        <v>679097.68963675213</v>
      </c>
      <c r="F31" s="10">
        <f>'A6-1'!F31/'A7-1'!$F$28*100</f>
        <v>684087.47329059837</v>
      </c>
      <c r="G31" s="10">
        <f>'A6-1'!G31/'A7-1'!$F$28*100</f>
        <v>7016073.183760684</v>
      </c>
      <c r="H31" s="10">
        <f>'A6-1'!H31/'A7-1'!$F$28*100</f>
        <v>9190025.6410256419</v>
      </c>
      <c r="I31" s="10">
        <f>'A6-1'!I31/'A7-1'!$F$28*100</f>
        <v>7685312.5</v>
      </c>
      <c r="J31" s="10">
        <f>'A6-1'!J31/'A7-1'!$F$28*100</f>
        <v>1887879.9412393165</v>
      </c>
      <c r="K31" s="10">
        <f>'A6-1'!K31/'A7-1'!$F$28*100</f>
        <v>703006.81089743599</v>
      </c>
      <c r="L31" s="10">
        <f>'A6-1'!L31/'A7-1'!$F$28*100</f>
        <v>4829602.564102564</v>
      </c>
      <c r="M31" s="10">
        <f>'A6-1'!M31/'A7-1'!$F$28*100</f>
        <v>698931.89102564112</v>
      </c>
      <c r="N31" s="10">
        <f>'A6-1'!N31/'A7-1'!$F$28*100</f>
        <v>5062924.67948718</v>
      </c>
      <c r="O31" s="10">
        <f>'A6-1'!O31/'A7-1'!$F$28*100</f>
        <v>42796581.1965812</v>
      </c>
    </row>
    <row r="32" spans="1:15" ht="12.75" customHeight="1">
      <c r="A32" s="6">
        <v>2009</v>
      </c>
      <c r="B32" s="10">
        <f>'A6-1'!B32/'A7-1'!$F$28*100</f>
        <v>3113522.9700854705</v>
      </c>
      <c r="C32" s="10">
        <f>'A6-1'!C32/'A7-1'!$F$28*100</f>
        <v>1263582.1314102565</v>
      </c>
      <c r="D32" s="10">
        <f>'A6-1'!D32/'A7-1'!$F$28*100</f>
        <v>3624810.3632478635</v>
      </c>
      <c r="E32" s="10">
        <f>'A6-1'!E32/'A7-1'!$F$28*100</f>
        <v>686583.33333333337</v>
      </c>
      <c r="F32" s="10">
        <f>'A6-1'!F32/'A7-1'!$F$28*100</f>
        <v>694620.592948718</v>
      </c>
      <c r="G32" s="10">
        <f>'A6-1'!G32/'A7-1'!$F$28*100</f>
        <v>7123964.743589744</v>
      </c>
      <c r="H32" s="10">
        <f>'A6-1'!H32/'A7-1'!$F$28*100</f>
        <v>9260518.162393162</v>
      </c>
      <c r="I32" s="10">
        <f>'A6-1'!I32/'A7-1'!$F$28*100</f>
        <v>7760664.52991453</v>
      </c>
      <c r="J32" s="10">
        <f>'A6-1'!J32/'A7-1'!$F$28*100</f>
        <v>1913282.0512820515</v>
      </c>
      <c r="K32" s="10">
        <f>'A6-1'!K32/'A7-1'!$F$28*100</f>
        <v>726979.70085470087</v>
      </c>
      <c r="L32" s="10">
        <f>'A6-1'!L32/'A7-1'!$F$28*100</f>
        <v>4953424.67948718</v>
      </c>
      <c r="M32" s="10">
        <f>'A6-1'!M32/'A7-1'!$F$28*100</f>
        <v>710004.60737179487</v>
      </c>
      <c r="N32" s="10">
        <f>'A6-1'!N32/'A7-1'!$F$28*100</f>
        <v>5133536.324786325</v>
      </c>
      <c r="O32" s="10">
        <f>'A6-1'!O32/'A7-1'!$F$28*100</f>
        <v>43106384.615384616</v>
      </c>
    </row>
    <row r="33" spans="1:15" ht="12.75" customHeight="1">
      <c r="A33" s="6">
        <v>2010</v>
      </c>
      <c r="B33" s="10">
        <f>'A6-1'!B33/'A7-1'!$F$28*100</f>
        <v>3249749.198717949</v>
      </c>
      <c r="C33" s="10">
        <f>'A6-1'!C33/'A7-1'!$F$28*100</f>
        <v>1288899.172008547</v>
      </c>
      <c r="D33" s="10">
        <f>'A6-1'!D33/'A7-1'!$F$28*100</f>
        <v>3770918.5363247865</v>
      </c>
      <c r="E33" s="10">
        <f>'A6-1'!E33/'A7-1'!$F$28*100</f>
        <v>693013.2879273505</v>
      </c>
      <c r="F33" s="10">
        <f>'A6-1'!F33/'A7-1'!$F$28*100</f>
        <v>705466.27938034188</v>
      </c>
      <c r="G33" s="10">
        <f>'A6-1'!G33/'A7-1'!$F$28*100</f>
        <v>7232232.905982906</v>
      </c>
      <c r="H33" s="10">
        <f>'A6-1'!H33/'A7-1'!$F$28*100</f>
        <v>9356686.9658119678</v>
      </c>
      <c r="I33" s="10">
        <f>'A6-1'!I33/'A7-1'!$F$28*100</f>
        <v>7840168.8034188049</v>
      </c>
      <c r="J33" s="10">
        <f>'A6-1'!J33/'A7-1'!$F$28*100</f>
        <v>1931989.0491452992</v>
      </c>
      <c r="K33" s="10">
        <f>'A6-1'!K33/'A7-1'!$F$28*100</f>
        <v>746254.00641025649</v>
      </c>
      <c r="L33" s="10">
        <f>'A6-1'!L33/'A7-1'!$F$28*100</f>
        <v>5052656.517094017</v>
      </c>
      <c r="M33" s="10">
        <f>'A6-1'!M33/'A7-1'!$F$28*100</f>
        <v>724215.14423076925</v>
      </c>
      <c r="N33" s="10">
        <f>'A6-1'!N33/'A7-1'!$F$28*100</f>
        <v>5212610.576923077</v>
      </c>
      <c r="O33" s="10">
        <f>'A6-1'!O33/'A7-1'!$F$28*100</f>
        <v>43392474.35897436</v>
      </c>
    </row>
    <row r="34" spans="1:15" ht="12.75" customHeight="1">
      <c r="A34" s="6">
        <v>2011</v>
      </c>
      <c r="B34" s="10">
        <f>'A6-1'!B34/'A7-1'!$F$28*100</f>
        <v>3410743.856837607</v>
      </c>
      <c r="C34" s="10">
        <f>'A6-1'!C34/'A7-1'!$F$28*100</f>
        <v>1317192.0405982905</v>
      </c>
      <c r="D34" s="10">
        <f>'A6-1'!D34/'A7-1'!$F$28*100</f>
        <v>3933802.884615385</v>
      </c>
      <c r="E34" s="10">
        <f>'A6-1'!E34/'A7-1'!$F$28*100</f>
        <v>699778.311965812</v>
      </c>
      <c r="F34" s="10">
        <f>'A6-1'!F34/'A7-1'!$F$28*100</f>
        <v>718722.35576923087</v>
      </c>
      <c r="G34" s="10">
        <f>'A6-1'!G34/'A7-1'!$F$28*100</f>
        <v>7352324.7863247879</v>
      </c>
      <c r="H34" s="10">
        <f>'A6-1'!H34/'A7-1'!$F$28*100</f>
        <v>9480683.76068376</v>
      </c>
      <c r="I34" s="10">
        <f>'A6-1'!I34/'A7-1'!$F$28*100</f>
        <v>7913110.0427350439</v>
      </c>
      <c r="J34" s="10">
        <f>'A6-1'!J34/'A7-1'!$F$28*100</f>
        <v>1955747.1955128207</v>
      </c>
      <c r="K34" s="10">
        <f>'A6-1'!K34/'A7-1'!$F$28*100</f>
        <v>768144.43108974362</v>
      </c>
      <c r="L34" s="10">
        <f>'A6-1'!L34/'A7-1'!$F$28*100</f>
        <v>5135674.145299145</v>
      </c>
      <c r="M34" s="10">
        <f>'A6-1'!M34/'A7-1'!$F$28*100</f>
        <v>741100.093482906</v>
      </c>
      <c r="N34" s="10">
        <f>'A6-1'!N34/'A7-1'!$F$28*100</f>
        <v>5286151.1752136759</v>
      </c>
      <c r="O34" s="10">
        <f>'A6-1'!O34/'A7-1'!$F$28*100</f>
        <v>43724833.333333336</v>
      </c>
    </row>
    <row r="35" spans="1:15" ht="12.75" customHeight="1">
      <c r="A35" s="6">
        <v>2012</v>
      </c>
      <c r="B35" s="10">
        <f>'A6-1'!B35/'A7-1'!$F$28*100</f>
        <v>4262123.9644662822</v>
      </c>
      <c r="C35" s="10">
        <f>'A6-1'!C35/'A7-1'!$F$28*100</f>
        <v>1497293.0081280845</v>
      </c>
      <c r="D35" s="10">
        <f>'A6-1'!D35/'A7-1'!$F$28*100</f>
        <v>4872092.7872023424</v>
      </c>
      <c r="E35" s="10">
        <f>'A6-1'!E35/'A7-1'!$F$28*100</f>
        <v>752482.33287036174</v>
      </c>
      <c r="F35" s="10">
        <f>'A6-1'!F35/'A7-1'!$F$28*100</f>
        <v>793519.53546510998</v>
      </c>
      <c r="G35" s="10">
        <f>'A6-1'!G35/'A7-1'!$F$28*100</f>
        <v>8065876.2644392252</v>
      </c>
      <c r="H35" s="10">
        <f>'A6-1'!H35/'A7-1'!$F$28*100</f>
        <v>10073527.071017886</v>
      </c>
      <c r="I35" s="10">
        <f>'A6-1'!I35/'A7-1'!$F$28*100</f>
        <v>8470668.1962386854</v>
      </c>
      <c r="J35" s="10">
        <f>'A6-1'!J35/'A7-1'!$F$28*100</f>
        <v>2115761.2439088649</v>
      </c>
      <c r="K35" s="10">
        <f>'A6-1'!K35/'A7-1'!$F$28*100</f>
        <v>916746.22058263526</v>
      </c>
      <c r="L35" s="10">
        <f>'A6-1'!L35/'A7-1'!$F$28*100</f>
        <v>5963486.958315297</v>
      </c>
      <c r="M35" s="10">
        <f>'A6-1'!M35/'A7-1'!$F$28*100</f>
        <v>837496.96820769389</v>
      </c>
      <c r="N35" s="10">
        <f>'A6-1'!N35/'A7-1'!$F$28*100</f>
        <v>5857095.9136377973</v>
      </c>
      <c r="O35" s="10">
        <f>'A6-1'!O35/'A7-1'!$F$28*100</f>
        <v>46450547.205437407</v>
      </c>
    </row>
    <row r="36" spans="1:15" ht="12.75" customHeight="1">
      <c r="A36" s="6">
        <v>2013</v>
      </c>
      <c r="B36" s="10">
        <f>'A6-1'!B36/'A7-1'!$F$28*100</f>
        <v>5326023.1348245423</v>
      </c>
      <c r="C36" s="10">
        <f>'A6-1'!C36/'A7-1'!$F$28*100</f>
        <v>1702019.3586737325</v>
      </c>
      <c r="D36" s="10">
        <f>'A6-1'!D36/'A7-1'!$F$28*100</f>
        <v>6034183.4157330757</v>
      </c>
      <c r="E36" s="10">
        <f>'A6-1'!E36/'A7-1'!$F$28*100</f>
        <v>809155.77347828017</v>
      </c>
      <c r="F36" s="10">
        <f>'A6-1'!F36/'A7-1'!$F$28*100</f>
        <v>876100.83102374081</v>
      </c>
      <c r="G36" s="10">
        <f>'A6-1'!G36/'A7-1'!$F$28*100</f>
        <v>8848678.7246194053</v>
      </c>
      <c r="H36" s="10">
        <f>'A6-1'!H36/'A7-1'!$F$28*100</f>
        <v>10703441.883733034</v>
      </c>
      <c r="I36" s="10">
        <f>'A6-1'!I36/'A7-1'!$F$28*100</f>
        <v>9067511.9268238414</v>
      </c>
      <c r="J36" s="10">
        <f>'A6-1'!J36/'A7-1'!$F$28*100</f>
        <v>2288867.2173465705</v>
      </c>
      <c r="K36" s="10">
        <f>'A6-1'!K36/'A7-1'!$F$28*100</f>
        <v>1094095.8483032438</v>
      </c>
      <c r="L36" s="10">
        <f>'A6-1'!L36/'A7-1'!$F$28*100</f>
        <v>6924733.8705374831</v>
      </c>
      <c r="M36" s="10">
        <f>'A6-1'!M36/'A7-1'!$F$28*100</f>
        <v>946432.44269575458</v>
      </c>
      <c r="N36" s="10">
        <f>'A6-1'!N36/'A7-1'!$F$28*100</f>
        <v>6489707.0485627735</v>
      </c>
      <c r="O36" s="10">
        <f>'A6-1'!O36/'A7-1'!$F$28*100</f>
        <v>49346176.330412589</v>
      </c>
    </row>
    <row r="37" spans="1:15" ht="12.75" customHeight="1">
      <c r="A37" s="6">
        <v>2014</v>
      </c>
      <c r="B37" s="10">
        <f>'A6-1'!B37/'A7-1'!$F$28*100</f>
        <v>6655489.7673508637</v>
      </c>
      <c r="C37" s="10">
        <f>'A6-1'!C37/'A7-1'!$F$28*100</f>
        <v>1934738.1451555765</v>
      </c>
      <c r="D37" s="10">
        <f>'A6-1'!D37/'A7-1'!$F$28*100</f>
        <v>7473455.6760394229</v>
      </c>
      <c r="E37" s="10">
        <f>'A6-1'!E37/'A7-1'!$F$28*100</f>
        <v>870097.59186735866</v>
      </c>
      <c r="F37" s="10">
        <f>'A6-1'!F37/'A7-1'!$F$28*100</f>
        <v>967276.33261177305</v>
      </c>
      <c r="G37" s="10">
        <f>'A6-1'!G37/'A7-1'!$F$28*100</f>
        <v>9707453.0533944182</v>
      </c>
      <c r="H37" s="10">
        <f>'A6-1'!H37/'A7-1'!$F$28*100</f>
        <v>11372746.343041735</v>
      </c>
      <c r="I37" s="10">
        <f>'A6-1'!I37/'A7-1'!$F$28*100</f>
        <v>9706409.2983362842</v>
      </c>
      <c r="J37" s="10">
        <f>'A6-1'!J37/'A7-1'!$F$28*100</f>
        <v>2476136.2624097173</v>
      </c>
      <c r="K37" s="10">
        <f>'A6-1'!K37/'A7-1'!$F$28*100</f>
        <v>1305754.7425869026</v>
      </c>
      <c r="L37" s="10">
        <f>'A6-1'!L37/'A7-1'!$F$28*100</f>
        <v>8040922.9554709364</v>
      </c>
      <c r="M37" s="10">
        <f>'A6-1'!M37/'A7-1'!$F$28*100</f>
        <v>1069537.446211885</v>
      </c>
      <c r="N37" s="10">
        <f>'A6-1'!N37/'A7-1'!$F$28*100</f>
        <v>7190645.0222371789</v>
      </c>
      <c r="O37" s="10">
        <f>'A6-1'!O37/'A7-1'!$F$28*100</f>
        <v>52422312.866685249</v>
      </c>
    </row>
    <row r="39" spans="1:15">
      <c r="A39" s="6" t="s">
        <v>595</v>
      </c>
    </row>
    <row r="40" spans="1:15">
      <c r="A40" s="6" t="s">
        <v>597</v>
      </c>
    </row>
    <row r="46" spans="1:15">
      <c r="A46" s="29"/>
    </row>
    <row r="47" spans="1:15">
      <c r="A47" s="29"/>
    </row>
    <row r="48" spans="1:15">
      <c r="A48" s="29"/>
    </row>
    <row r="49" spans="1:1">
      <c r="A49" s="29"/>
    </row>
    <row r="50" spans="1:1">
      <c r="A50" s="29"/>
    </row>
    <row r="51" spans="1:1">
      <c r="A51" s="29"/>
    </row>
    <row r="52" spans="1:1">
      <c r="A52" s="29"/>
    </row>
    <row r="53" spans="1:1">
      <c r="A53" s="29"/>
    </row>
    <row r="54" spans="1:1">
      <c r="A54" s="29"/>
    </row>
    <row r="55" spans="1:1">
      <c r="A55" s="29"/>
    </row>
    <row r="56" spans="1:1">
      <c r="A56" s="29"/>
    </row>
  </sheetData>
  <phoneticPr fontId="0" type="noConversion"/>
  <pageMargins left="0.75" right="0.75" top="1" bottom="1" header="0.5" footer="0.5"/>
  <pageSetup scale="82" orientation="landscape" r:id="rId1"/>
  <headerFooter alignWithMargins="0"/>
</worksheet>
</file>

<file path=xl/worksheets/sheet38.xml><?xml version="1.0" encoding="utf-8"?>
<worksheet xmlns="http://schemas.openxmlformats.org/spreadsheetml/2006/main" xmlns:r="http://schemas.openxmlformats.org/officeDocument/2006/relationships">
  <sheetPr codeName="Sheet39">
    <pageSetUpPr fitToPage="1"/>
  </sheetPr>
  <dimension ref="A1:O56"/>
  <sheetViews>
    <sheetView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B34" sqref="B34"/>
    </sheetView>
  </sheetViews>
  <sheetFormatPr defaultColWidth="8.85546875" defaultRowHeight="12.75"/>
  <cols>
    <col min="1" max="1" width="9.140625" style="6" customWidth="1"/>
    <col min="2" max="2" width="9.5703125" style="10" customWidth="1"/>
    <col min="3" max="3" width="10" style="10" customWidth="1"/>
    <col min="4" max="4" width="10.85546875" style="10" customWidth="1"/>
    <col min="5" max="5" width="10" style="10" customWidth="1"/>
    <col min="6" max="6" width="9.5703125" style="10" customWidth="1"/>
    <col min="7" max="7" width="11" style="10" customWidth="1"/>
    <col min="8" max="8" width="10.28515625" style="10" customWidth="1"/>
    <col min="9" max="9" width="8.85546875" style="10" customWidth="1"/>
    <col min="10" max="10" width="10.7109375" style="10" customWidth="1"/>
    <col min="11" max="11" width="10.42578125" style="10" customWidth="1"/>
    <col min="12" max="12" width="9.5703125" style="10" customWidth="1"/>
    <col min="13" max="13" width="10.7109375" style="10" customWidth="1"/>
    <col min="14" max="14" width="13" style="10" customWidth="1"/>
    <col min="15" max="15" width="10.28515625" style="10" customWidth="1"/>
    <col min="16" max="16" width="10.7109375" style="8" bestFit="1" customWidth="1"/>
    <col min="17" max="16384" width="8.85546875" style="8"/>
  </cols>
  <sheetData>
    <row r="1" spans="1:15" ht="12.75" customHeight="1">
      <c r="A1" s="6" t="s">
        <v>649</v>
      </c>
    </row>
    <row r="2" spans="1:15" ht="30" customHeight="1">
      <c r="B2" s="10" t="s">
        <v>226</v>
      </c>
      <c r="C2" s="10" t="s">
        <v>227</v>
      </c>
      <c r="D2" s="10" t="s">
        <v>228</v>
      </c>
      <c r="E2" s="10" t="s">
        <v>229</v>
      </c>
      <c r="F2" s="10" t="s">
        <v>230</v>
      </c>
      <c r="G2" s="10" t="s">
        <v>231</v>
      </c>
      <c r="H2" s="10" t="s">
        <v>232</v>
      </c>
      <c r="I2" s="10" t="s">
        <v>233</v>
      </c>
      <c r="J2" s="10" t="s">
        <v>234</v>
      </c>
      <c r="K2" s="10" t="s">
        <v>235</v>
      </c>
      <c r="L2" s="10" t="s">
        <v>236</v>
      </c>
      <c r="M2" s="10" t="s">
        <v>237</v>
      </c>
      <c r="N2" s="10" t="s">
        <v>238</v>
      </c>
      <c r="O2" s="10" t="s">
        <v>239</v>
      </c>
    </row>
    <row r="3" spans="1:15" ht="12.75" customHeight="1">
      <c r="A3" s="6">
        <v>1980</v>
      </c>
      <c r="B3" s="10">
        <v>1036911.5625</v>
      </c>
      <c r="C3" s="10">
        <v>538285.5625</v>
      </c>
      <c r="D3" s="10">
        <v>1062719.75</v>
      </c>
      <c r="E3" s="10">
        <v>354605.875</v>
      </c>
      <c r="F3" s="10">
        <v>323305.84375</v>
      </c>
      <c r="G3" s="10">
        <v>3495707.75</v>
      </c>
      <c r="H3" s="10">
        <v>4498814</v>
      </c>
      <c r="I3" s="10">
        <v>3507866.5</v>
      </c>
      <c r="J3" s="10">
        <v>920140</v>
      </c>
      <c r="K3" s="10">
        <v>281504.90625</v>
      </c>
      <c r="L3" s="10">
        <v>1508613</v>
      </c>
      <c r="M3" s="10">
        <v>331170.53125</v>
      </c>
      <c r="N3" s="10">
        <v>2371269.5</v>
      </c>
      <c r="O3" s="10">
        <v>19392764</v>
      </c>
    </row>
    <row r="4" spans="1:15" ht="12.75" customHeight="1">
      <c r="A4" s="6">
        <v>1981</v>
      </c>
      <c r="B4" s="10">
        <v>1084510.875</v>
      </c>
      <c r="C4" s="10">
        <v>552764.75</v>
      </c>
      <c r="D4" s="10">
        <v>1117936.375</v>
      </c>
      <c r="E4" s="10">
        <v>359238.03125</v>
      </c>
      <c r="F4" s="10">
        <v>335236.25</v>
      </c>
      <c r="G4" s="10">
        <v>3607386.75</v>
      </c>
      <c r="H4" s="10">
        <v>4640438.5</v>
      </c>
      <c r="I4" s="10">
        <v>3650455.25</v>
      </c>
      <c r="J4" s="10">
        <v>942206</v>
      </c>
      <c r="K4" s="10">
        <v>293071.9375</v>
      </c>
      <c r="L4" s="10">
        <v>1558865.5</v>
      </c>
      <c r="M4" s="10">
        <v>338629.125</v>
      </c>
      <c r="N4" s="10">
        <v>2398061</v>
      </c>
      <c r="O4" s="10">
        <v>19914240</v>
      </c>
    </row>
    <row r="5" spans="1:15" ht="12.75" customHeight="1">
      <c r="A5" s="6">
        <v>1982</v>
      </c>
      <c r="B5" s="10">
        <v>1120352.25</v>
      </c>
      <c r="C5" s="10">
        <v>563589.5625</v>
      </c>
      <c r="D5" s="10">
        <v>1160216.875</v>
      </c>
      <c r="E5" s="10">
        <v>365041.15625</v>
      </c>
      <c r="F5" s="10">
        <v>347865.5</v>
      </c>
      <c r="G5" s="10">
        <v>3710951.75</v>
      </c>
      <c r="H5" s="10">
        <v>4762484</v>
      </c>
      <c r="I5" s="10">
        <v>3774048</v>
      </c>
      <c r="J5" s="10">
        <v>961576.875</v>
      </c>
      <c r="K5" s="10">
        <v>304310.625</v>
      </c>
      <c r="L5" s="10">
        <v>1608897.25</v>
      </c>
      <c r="M5" s="10">
        <v>345762.375</v>
      </c>
      <c r="N5" s="10">
        <v>2430251.5</v>
      </c>
      <c r="O5" s="10">
        <v>20307654</v>
      </c>
    </row>
    <row r="6" spans="1:15" ht="12.75" customHeight="1">
      <c r="A6" s="6">
        <v>1983</v>
      </c>
      <c r="B6" s="10">
        <v>1158232</v>
      </c>
      <c r="C6" s="10">
        <v>572265.375</v>
      </c>
      <c r="D6" s="10">
        <v>1201220.5</v>
      </c>
      <c r="E6" s="10">
        <v>371272.34375</v>
      </c>
      <c r="F6" s="10">
        <v>360965.71875</v>
      </c>
      <c r="G6" s="10">
        <v>3801641</v>
      </c>
      <c r="H6" s="10">
        <v>4891031.5</v>
      </c>
      <c r="I6" s="10">
        <v>3888686.25</v>
      </c>
      <c r="J6" s="10">
        <v>980908.3125</v>
      </c>
      <c r="K6" s="10">
        <v>316291.375</v>
      </c>
      <c r="L6" s="10">
        <v>1656048.375</v>
      </c>
      <c r="M6" s="10">
        <v>353018.4375</v>
      </c>
      <c r="N6" s="10">
        <v>2467867.5</v>
      </c>
      <c r="O6" s="10">
        <v>20761348</v>
      </c>
    </row>
    <row r="7" spans="1:15" ht="12.75" customHeight="1">
      <c r="A7" s="6">
        <v>1984</v>
      </c>
      <c r="B7" s="10">
        <v>1202485.25</v>
      </c>
      <c r="C7" s="10">
        <v>582158.5</v>
      </c>
      <c r="D7" s="10">
        <v>1243980.125</v>
      </c>
      <c r="E7" s="10">
        <v>379661.34375</v>
      </c>
      <c r="F7" s="10">
        <v>373144.8125</v>
      </c>
      <c r="G7" s="10">
        <v>3885464.25</v>
      </c>
      <c r="H7" s="10">
        <v>5015311</v>
      </c>
      <c r="I7" s="10">
        <v>4010191.75</v>
      </c>
      <c r="J7" s="10">
        <v>1003345.25</v>
      </c>
      <c r="K7" s="10">
        <v>328249.53125</v>
      </c>
      <c r="L7" s="10">
        <v>1695833.75</v>
      </c>
      <c r="M7" s="10">
        <v>362163.53125</v>
      </c>
      <c r="N7" s="10">
        <v>2517522.75</v>
      </c>
      <c r="O7" s="10">
        <v>21386624</v>
      </c>
    </row>
    <row r="8" spans="1:15" ht="12.75" customHeight="1">
      <c r="A8" s="6">
        <v>1985</v>
      </c>
      <c r="B8" s="10">
        <v>1249561.625</v>
      </c>
      <c r="C8" s="10">
        <v>592813.5</v>
      </c>
      <c r="D8" s="10">
        <v>1293131.875</v>
      </c>
      <c r="E8" s="10">
        <v>390444.1875</v>
      </c>
      <c r="F8" s="10">
        <v>385662.65625</v>
      </c>
      <c r="G8" s="10">
        <v>3970577.75</v>
      </c>
      <c r="H8" s="10">
        <v>5137211</v>
      </c>
      <c r="I8" s="10">
        <v>4129329.25</v>
      </c>
      <c r="J8" s="10">
        <v>1028505.6875</v>
      </c>
      <c r="K8" s="10">
        <v>338895.65625</v>
      </c>
      <c r="L8" s="10">
        <v>1741281.375</v>
      </c>
      <c r="M8" s="10">
        <v>372367.125</v>
      </c>
      <c r="N8" s="10">
        <v>2569936.5</v>
      </c>
      <c r="O8" s="10">
        <v>22054654</v>
      </c>
    </row>
    <row r="9" spans="1:15" ht="12.75" customHeight="1">
      <c r="A9" s="6">
        <v>1986</v>
      </c>
      <c r="B9" s="10">
        <v>1293462.375</v>
      </c>
      <c r="C9" s="10">
        <v>605434.9375</v>
      </c>
      <c r="D9" s="10">
        <v>1345135.375</v>
      </c>
      <c r="E9" s="10">
        <v>404453</v>
      </c>
      <c r="F9" s="10">
        <v>397840.90625</v>
      </c>
      <c r="G9" s="10">
        <v>4061245.25</v>
      </c>
      <c r="H9" s="10">
        <v>5263625</v>
      </c>
      <c r="I9" s="10">
        <v>4250855.5</v>
      </c>
      <c r="J9" s="10">
        <v>1055889.125</v>
      </c>
      <c r="K9" s="10">
        <v>351171.03125</v>
      </c>
      <c r="L9" s="10">
        <v>1796373.125</v>
      </c>
      <c r="M9" s="10">
        <v>382324.5</v>
      </c>
      <c r="N9" s="10">
        <v>2623538</v>
      </c>
      <c r="O9" s="10">
        <v>22698254</v>
      </c>
    </row>
    <row r="10" spans="1:15" ht="12.75" customHeight="1">
      <c r="A10" s="6">
        <v>1987</v>
      </c>
      <c r="B10" s="10">
        <v>1342247.375</v>
      </c>
      <c r="C10" s="10">
        <v>619470.6875</v>
      </c>
      <c r="D10" s="10">
        <v>1407190.625</v>
      </c>
      <c r="E10" s="10">
        <v>417880.4375</v>
      </c>
      <c r="F10" s="10">
        <v>410830.375</v>
      </c>
      <c r="G10" s="10">
        <v>4158324.75</v>
      </c>
      <c r="H10" s="10">
        <v>5390504</v>
      </c>
      <c r="I10" s="10">
        <v>4380466</v>
      </c>
      <c r="J10" s="10">
        <v>1082393</v>
      </c>
      <c r="K10" s="10">
        <v>363290.0625</v>
      </c>
      <c r="L10" s="10">
        <v>1865044.75</v>
      </c>
      <c r="M10" s="10">
        <v>393806.1875</v>
      </c>
      <c r="N10" s="10">
        <v>2685488.5</v>
      </c>
      <c r="O10" s="10">
        <v>23326776</v>
      </c>
    </row>
    <row r="11" spans="1:15" ht="12.75" customHeight="1">
      <c r="A11" s="6">
        <v>1988</v>
      </c>
      <c r="B11" s="10">
        <v>1398968.125</v>
      </c>
      <c r="C11" s="10">
        <v>639565.625</v>
      </c>
      <c r="D11" s="10">
        <v>1477096.25</v>
      </c>
      <c r="E11" s="10">
        <v>427866.28125</v>
      </c>
      <c r="F11" s="10">
        <v>425156</v>
      </c>
      <c r="G11" s="10">
        <v>4272693.5</v>
      </c>
      <c r="H11" s="10">
        <v>5528396.5</v>
      </c>
      <c r="I11" s="10">
        <v>4524282.5</v>
      </c>
      <c r="J11" s="10">
        <v>1113709.25</v>
      </c>
      <c r="K11" s="10">
        <v>374869.65625</v>
      </c>
      <c r="L11" s="10">
        <v>1948312.875</v>
      </c>
      <c r="M11" s="10">
        <v>406815.71875</v>
      </c>
      <c r="N11" s="10">
        <v>2768860.5</v>
      </c>
      <c r="O11" s="10">
        <v>23961024</v>
      </c>
    </row>
    <row r="12" spans="1:15" ht="12.75" customHeight="1">
      <c r="A12" s="6">
        <v>1989</v>
      </c>
      <c r="B12" s="10">
        <v>1452605.625</v>
      </c>
      <c r="C12" s="10">
        <v>664058.875</v>
      </c>
      <c r="D12" s="10">
        <v>1552879</v>
      </c>
      <c r="E12" s="10">
        <v>437950.03125</v>
      </c>
      <c r="F12" s="10">
        <v>443263.46875</v>
      </c>
      <c r="G12" s="10">
        <v>4400065.5</v>
      </c>
      <c r="H12" s="10">
        <v>5685409.5</v>
      </c>
      <c r="I12" s="10">
        <v>4673319.5</v>
      </c>
      <c r="J12" s="10">
        <v>1144878.25</v>
      </c>
      <c r="K12" s="10">
        <v>384388.03125</v>
      </c>
      <c r="L12" s="10">
        <v>2046020.375</v>
      </c>
      <c r="M12" s="10">
        <v>423531.46875</v>
      </c>
      <c r="N12" s="10">
        <v>2860531.25</v>
      </c>
      <c r="O12" s="10">
        <v>24600122</v>
      </c>
    </row>
    <row r="13" spans="1:15" ht="12.75" customHeight="1">
      <c r="A13" s="6">
        <v>1990</v>
      </c>
      <c r="B13" s="10">
        <v>1491339.125</v>
      </c>
      <c r="C13" s="10">
        <v>692079.375</v>
      </c>
      <c r="D13" s="10">
        <v>1621099.375</v>
      </c>
      <c r="E13" s="10">
        <v>447033.84375</v>
      </c>
      <c r="F13" s="10">
        <v>459205.46875</v>
      </c>
      <c r="G13" s="10">
        <v>4531443</v>
      </c>
      <c r="H13" s="10">
        <v>5866225</v>
      </c>
      <c r="I13" s="10">
        <v>4826937</v>
      </c>
      <c r="J13" s="10">
        <v>1175771.25</v>
      </c>
      <c r="K13" s="10">
        <v>390513.46875</v>
      </c>
      <c r="L13" s="10">
        <v>2149369.25</v>
      </c>
      <c r="M13" s="10">
        <v>439914.90625</v>
      </c>
      <c r="N13" s="10">
        <v>2940812</v>
      </c>
      <c r="O13" s="10">
        <v>25188296</v>
      </c>
    </row>
    <row r="14" spans="1:15" ht="12.75" customHeight="1">
      <c r="A14" s="6">
        <v>1991</v>
      </c>
      <c r="B14" s="10">
        <v>1523709</v>
      </c>
      <c r="C14" s="10">
        <v>716279.125</v>
      </c>
      <c r="D14" s="10">
        <v>1679357.25</v>
      </c>
      <c r="E14" s="10">
        <v>454842.84375</v>
      </c>
      <c r="F14" s="10">
        <v>468476.40625</v>
      </c>
      <c r="G14" s="10">
        <v>4654658.5</v>
      </c>
      <c r="H14" s="10">
        <v>6060250.5</v>
      </c>
      <c r="I14" s="10">
        <v>4975495.5</v>
      </c>
      <c r="J14" s="10">
        <v>1205310.875</v>
      </c>
      <c r="K14" s="10">
        <v>396605.46875</v>
      </c>
      <c r="L14" s="10">
        <v>2250548.25</v>
      </c>
      <c r="M14" s="10">
        <v>452904.28125</v>
      </c>
      <c r="N14" s="10">
        <v>3000211.25</v>
      </c>
      <c r="O14" s="10">
        <v>25652820</v>
      </c>
    </row>
    <row r="15" spans="1:15" ht="12.75" customHeight="1">
      <c r="A15" s="6">
        <v>1992</v>
      </c>
      <c r="B15" s="10">
        <v>1560825</v>
      </c>
      <c r="C15" s="10">
        <v>740320.375</v>
      </c>
      <c r="D15" s="10">
        <v>1732837</v>
      </c>
      <c r="E15" s="10">
        <v>461552.15625</v>
      </c>
      <c r="F15" s="10">
        <v>473429.8125</v>
      </c>
      <c r="G15" s="10">
        <v>4766788.5</v>
      </c>
      <c r="H15" s="10">
        <v>6261753.5</v>
      </c>
      <c r="I15" s="10">
        <v>5111649.5</v>
      </c>
      <c r="J15" s="10">
        <v>1234060.875</v>
      </c>
      <c r="K15" s="10">
        <v>402227.96875</v>
      </c>
      <c r="L15" s="10">
        <v>2340806.5</v>
      </c>
      <c r="M15" s="10">
        <v>461595.15625</v>
      </c>
      <c r="N15" s="10">
        <v>3064526.25</v>
      </c>
      <c r="O15" s="10">
        <v>26160804</v>
      </c>
    </row>
    <row r="16" spans="1:15" ht="12.75" customHeight="1">
      <c r="A16" s="6">
        <v>1993</v>
      </c>
      <c r="B16" s="10">
        <v>1601755.75</v>
      </c>
      <c r="C16" s="10">
        <v>761401.1875</v>
      </c>
      <c r="D16" s="10">
        <v>1782958</v>
      </c>
      <c r="E16" s="10">
        <v>466793.3125</v>
      </c>
      <c r="F16" s="10">
        <v>474864.875</v>
      </c>
      <c r="G16" s="10">
        <v>4857571</v>
      </c>
      <c r="H16" s="10">
        <v>6434518</v>
      </c>
      <c r="I16" s="10">
        <v>5203058</v>
      </c>
      <c r="J16" s="10">
        <v>1259820.875</v>
      </c>
      <c r="K16" s="10">
        <v>409320.0625</v>
      </c>
      <c r="L16" s="10">
        <v>2413138.75</v>
      </c>
      <c r="M16" s="10">
        <v>465175.3125</v>
      </c>
      <c r="N16" s="10">
        <v>3123093.75</v>
      </c>
      <c r="O16" s="10">
        <v>26752074</v>
      </c>
    </row>
    <row r="17" spans="1:15" ht="12.75" customHeight="1">
      <c r="A17" s="6">
        <v>1994</v>
      </c>
      <c r="B17" s="10">
        <v>1652742.875</v>
      </c>
      <c r="C17" s="10">
        <v>782359.625</v>
      </c>
      <c r="D17" s="10">
        <v>1841747.25</v>
      </c>
      <c r="E17" s="10">
        <v>473367.25</v>
      </c>
      <c r="F17" s="10">
        <v>476544.71875</v>
      </c>
      <c r="G17" s="10">
        <v>4949156</v>
      </c>
      <c r="H17" s="10">
        <v>6619467</v>
      </c>
      <c r="I17" s="10">
        <v>5294535</v>
      </c>
      <c r="J17" s="10">
        <v>1285581.375</v>
      </c>
      <c r="K17" s="10">
        <v>417527.5625</v>
      </c>
      <c r="L17" s="10">
        <v>2487433.75</v>
      </c>
      <c r="M17" s="10">
        <v>470643.40625</v>
      </c>
      <c r="N17" s="10">
        <v>3188536</v>
      </c>
      <c r="O17" s="10">
        <v>27424690</v>
      </c>
    </row>
    <row r="18" spans="1:15" ht="12.75" customHeight="1">
      <c r="A18" s="6">
        <v>1995</v>
      </c>
      <c r="B18" s="10">
        <v>1703029.5</v>
      </c>
      <c r="C18" s="10">
        <v>805339.375</v>
      </c>
      <c r="D18" s="10">
        <v>1896199.875</v>
      </c>
      <c r="E18" s="10">
        <v>482118.25</v>
      </c>
      <c r="F18" s="10">
        <v>481793.21875</v>
      </c>
      <c r="G18" s="10">
        <v>5041726</v>
      </c>
      <c r="H18" s="10">
        <v>6797337.5</v>
      </c>
      <c r="I18" s="10">
        <v>5409106.5</v>
      </c>
      <c r="J18" s="10">
        <v>1314208.875</v>
      </c>
      <c r="K18" s="10">
        <v>426705.96875</v>
      </c>
      <c r="L18" s="10">
        <v>2572766.75</v>
      </c>
      <c r="M18" s="10">
        <v>478740.75</v>
      </c>
      <c r="N18" s="10">
        <v>3260267.25</v>
      </c>
      <c r="O18" s="10">
        <v>28155274</v>
      </c>
    </row>
    <row r="19" spans="1:15" ht="12.75" customHeight="1">
      <c r="A19" s="6">
        <v>1996</v>
      </c>
      <c r="B19" s="10">
        <v>1757867.25</v>
      </c>
      <c r="C19" s="10">
        <v>828586.5</v>
      </c>
      <c r="D19" s="10">
        <v>1955065.5</v>
      </c>
      <c r="E19" s="10">
        <v>491248.375</v>
      </c>
      <c r="F19" s="10">
        <v>489168.0625</v>
      </c>
      <c r="G19" s="10">
        <v>5131218</v>
      </c>
      <c r="H19" s="10">
        <v>6966346.5</v>
      </c>
      <c r="I19" s="10">
        <v>5525502.5</v>
      </c>
      <c r="J19" s="10">
        <v>1347594.625</v>
      </c>
      <c r="K19" s="10">
        <v>438226.4375</v>
      </c>
      <c r="L19" s="10">
        <v>2661549.25</v>
      </c>
      <c r="M19" s="10">
        <v>487831.375</v>
      </c>
      <c r="N19" s="10">
        <v>3339044.75</v>
      </c>
      <c r="O19" s="10">
        <v>28985402</v>
      </c>
    </row>
    <row r="20" spans="1:15" ht="12.75" customHeight="1">
      <c r="A20" s="6">
        <v>1997</v>
      </c>
      <c r="B20" s="10">
        <v>1820236.375</v>
      </c>
      <c r="C20" s="10">
        <v>854918.8125</v>
      </c>
      <c r="D20" s="10">
        <v>2031492.125</v>
      </c>
      <c r="E20" s="10">
        <v>502771.40625</v>
      </c>
      <c r="F20" s="10">
        <v>498827.375</v>
      </c>
      <c r="G20" s="10">
        <v>5217080</v>
      </c>
      <c r="H20" s="10">
        <v>7132282.5</v>
      </c>
      <c r="I20" s="10">
        <v>5641619.5</v>
      </c>
      <c r="J20" s="10">
        <v>1385392.875</v>
      </c>
      <c r="K20" s="10">
        <v>453795.90625</v>
      </c>
      <c r="L20" s="10">
        <v>2757739.5</v>
      </c>
      <c r="M20" s="10">
        <v>496367.65625</v>
      </c>
      <c r="N20" s="10">
        <v>3430258</v>
      </c>
      <c r="O20" s="10">
        <v>29882946</v>
      </c>
    </row>
    <row r="21" spans="1:15" ht="12.75" customHeight="1">
      <c r="A21" s="6">
        <v>1998</v>
      </c>
      <c r="B21" s="10">
        <v>1884659</v>
      </c>
      <c r="C21" s="10">
        <v>881797.875</v>
      </c>
      <c r="D21" s="10">
        <v>2109699.25</v>
      </c>
      <c r="E21" s="10">
        <v>515881.96875</v>
      </c>
      <c r="F21" s="10">
        <v>510824.34375</v>
      </c>
      <c r="G21" s="10">
        <v>5316114.5</v>
      </c>
      <c r="H21" s="10">
        <v>7306121</v>
      </c>
      <c r="I21" s="10">
        <v>5765803.5</v>
      </c>
      <c r="J21" s="10">
        <v>1425649</v>
      </c>
      <c r="K21" s="10">
        <v>473119.09375</v>
      </c>
      <c r="L21" s="10">
        <v>2872169.5</v>
      </c>
      <c r="M21" s="10">
        <v>507216.71875</v>
      </c>
      <c r="N21" s="10">
        <v>3548338.25</v>
      </c>
      <c r="O21" s="10">
        <v>30879060</v>
      </c>
    </row>
    <row r="22" spans="1:15" ht="12.75" customHeight="1">
      <c r="A22" s="6">
        <v>1999</v>
      </c>
      <c r="B22" s="10">
        <v>1956457.375</v>
      </c>
      <c r="C22" s="10">
        <v>908746.375</v>
      </c>
      <c r="D22" s="10">
        <v>2195938.75</v>
      </c>
      <c r="E22" s="10">
        <v>527722.9375</v>
      </c>
      <c r="F22" s="10">
        <v>522770.375</v>
      </c>
      <c r="G22" s="10">
        <v>5431676</v>
      </c>
      <c r="H22" s="10">
        <v>7488084.5</v>
      </c>
      <c r="I22" s="10">
        <v>5897094.5</v>
      </c>
      <c r="J22" s="10">
        <v>1470161.125</v>
      </c>
      <c r="K22" s="10">
        <v>489519.84375</v>
      </c>
      <c r="L22" s="10">
        <v>3003818.5</v>
      </c>
      <c r="M22" s="10">
        <v>519794.28125</v>
      </c>
      <c r="N22" s="10">
        <v>3666179.25</v>
      </c>
      <c r="O22" s="10">
        <v>31958800</v>
      </c>
    </row>
    <row r="23" spans="1:15" ht="12.75" customHeight="1">
      <c r="A23" s="6">
        <v>2000</v>
      </c>
      <c r="B23" s="10">
        <v>2011069.25</v>
      </c>
      <c r="C23" s="10">
        <v>935732.75</v>
      </c>
      <c r="D23" s="10">
        <v>2285166</v>
      </c>
      <c r="E23" s="10">
        <v>540749</v>
      </c>
      <c r="F23" s="10">
        <v>535804</v>
      </c>
      <c r="G23" s="10">
        <v>5558740.5</v>
      </c>
      <c r="H23" s="10">
        <v>7670106</v>
      </c>
      <c r="I23" s="10">
        <v>6046253</v>
      </c>
      <c r="J23" s="10">
        <v>1511108.875</v>
      </c>
      <c r="K23" s="10">
        <v>503598.28125</v>
      </c>
      <c r="L23" s="10">
        <v>3144616</v>
      </c>
      <c r="M23" s="10">
        <v>533206.625</v>
      </c>
      <c r="N23" s="10">
        <v>3777986.5</v>
      </c>
      <c r="O23" s="10">
        <v>33077686</v>
      </c>
    </row>
    <row r="24" spans="1:15" ht="12.75" customHeight="1">
      <c r="A24" s="6">
        <v>2001</v>
      </c>
      <c r="B24" s="10">
        <v>2076359.625</v>
      </c>
      <c r="C24" s="10">
        <v>961929.1875</v>
      </c>
      <c r="D24" s="10">
        <v>2377148</v>
      </c>
      <c r="E24" s="10">
        <v>552503.4375</v>
      </c>
      <c r="F24" s="10">
        <v>548732.9375</v>
      </c>
      <c r="G24" s="10">
        <v>5683916.5</v>
      </c>
      <c r="H24" s="10">
        <v>7823392.5</v>
      </c>
      <c r="I24" s="10">
        <v>6194608.5</v>
      </c>
      <c r="J24" s="10">
        <v>1548821.375</v>
      </c>
      <c r="K24" s="10">
        <v>516936.75</v>
      </c>
      <c r="L24" s="10">
        <v>3290299</v>
      </c>
      <c r="M24" s="10">
        <v>545513.125</v>
      </c>
      <c r="N24" s="10">
        <v>3883004</v>
      </c>
      <c r="O24" s="10">
        <v>34042272</v>
      </c>
    </row>
    <row r="25" spans="1:15" ht="12.75" customHeight="1">
      <c r="A25" s="6">
        <v>2002</v>
      </c>
      <c r="B25" s="10">
        <v>2156698.5</v>
      </c>
      <c r="C25" s="10">
        <v>984181.9375</v>
      </c>
      <c r="D25" s="10">
        <v>2468664.5</v>
      </c>
      <c r="E25" s="10">
        <v>563378.875</v>
      </c>
      <c r="F25" s="10">
        <v>560078.1875</v>
      </c>
      <c r="G25" s="10">
        <v>5793435.5</v>
      </c>
      <c r="H25" s="10">
        <v>7938360.5</v>
      </c>
      <c r="I25" s="10">
        <v>6347682</v>
      </c>
      <c r="J25" s="10">
        <v>1579547.75</v>
      </c>
      <c r="K25" s="10">
        <v>529424.5</v>
      </c>
      <c r="L25" s="10">
        <v>3438279.75</v>
      </c>
      <c r="M25" s="10">
        <v>556345.5</v>
      </c>
      <c r="N25" s="10">
        <v>3993958.75</v>
      </c>
      <c r="O25" s="10">
        <v>34851148</v>
      </c>
    </row>
    <row r="26" spans="1:15" ht="12.75" customHeight="1">
      <c r="A26" s="6">
        <v>2003</v>
      </c>
      <c r="B26" s="10">
        <v>2246608.75</v>
      </c>
      <c r="C26" s="10">
        <v>1004529.125</v>
      </c>
      <c r="D26" s="10">
        <v>2571569.25</v>
      </c>
      <c r="E26" s="10">
        <v>573259.375</v>
      </c>
      <c r="F26" s="10">
        <v>571363.5</v>
      </c>
      <c r="G26" s="10">
        <v>5903625.5</v>
      </c>
      <c r="H26" s="10">
        <v>8041088.5</v>
      </c>
      <c r="I26" s="10">
        <v>6486653</v>
      </c>
      <c r="J26" s="10">
        <v>1607238.25</v>
      </c>
      <c r="K26" s="10">
        <v>541802.375</v>
      </c>
      <c r="L26" s="10">
        <v>3596501.75</v>
      </c>
      <c r="M26" s="10">
        <v>567440.3125</v>
      </c>
      <c r="N26" s="10">
        <v>4103063.5</v>
      </c>
      <c r="O26" s="10">
        <v>35675240</v>
      </c>
    </row>
    <row r="27" spans="1:15" ht="12.75" customHeight="1">
      <c r="A27" s="6">
        <v>2004</v>
      </c>
      <c r="B27" s="10">
        <v>2341573</v>
      </c>
      <c r="C27" s="10">
        <v>1028094.375</v>
      </c>
      <c r="D27" s="10">
        <v>2688618.25</v>
      </c>
      <c r="E27" s="10">
        <v>583760.0625</v>
      </c>
      <c r="F27" s="10">
        <v>584109.4375</v>
      </c>
      <c r="G27" s="10">
        <v>6018473</v>
      </c>
      <c r="H27" s="10">
        <v>8137175</v>
      </c>
      <c r="I27" s="10">
        <v>6628502.5</v>
      </c>
      <c r="J27" s="10">
        <v>1632276.625</v>
      </c>
      <c r="K27" s="10">
        <v>557864.875</v>
      </c>
      <c r="L27" s="10">
        <v>3763157.75</v>
      </c>
      <c r="M27" s="10">
        <v>580644.4375</v>
      </c>
      <c r="N27" s="10">
        <v>4221600</v>
      </c>
      <c r="O27" s="10">
        <v>36589712</v>
      </c>
    </row>
    <row r="28" spans="1:15" ht="12.75" customHeight="1">
      <c r="A28" s="6">
        <v>2005</v>
      </c>
      <c r="B28" s="10">
        <v>2447024.75</v>
      </c>
      <c r="C28" s="10">
        <v>1055495.375</v>
      </c>
      <c r="D28" s="10">
        <v>2824417.75</v>
      </c>
      <c r="E28" s="10">
        <v>594027.3125</v>
      </c>
      <c r="F28" s="10">
        <v>596588.4375</v>
      </c>
      <c r="G28" s="10">
        <v>6141870</v>
      </c>
      <c r="H28" s="10">
        <v>8231477.5</v>
      </c>
      <c r="I28" s="10">
        <v>6769401.5</v>
      </c>
      <c r="J28" s="10">
        <v>1659435.375</v>
      </c>
      <c r="K28" s="10">
        <v>578315.9375</v>
      </c>
      <c r="L28" s="10">
        <v>3943713.25</v>
      </c>
      <c r="M28" s="10">
        <v>595881.25</v>
      </c>
      <c r="N28" s="10">
        <v>4338345.5</v>
      </c>
      <c r="O28" s="10">
        <v>37569048</v>
      </c>
    </row>
    <row r="29" spans="1:15" ht="12.75" customHeight="1">
      <c r="A29" s="6">
        <v>2006</v>
      </c>
      <c r="B29" s="10">
        <v>2554747.5</v>
      </c>
      <c r="C29" s="10">
        <v>1084594.125</v>
      </c>
      <c r="D29" s="10">
        <v>2972935.5</v>
      </c>
      <c r="E29" s="10">
        <v>609116.6875</v>
      </c>
      <c r="F29" s="10">
        <v>609313.125</v>
      </c>
      <c r="G29" s="10">
        <v>6272976.5</v>
      </c>
      <c r="H29" s="10">
        <v>8351675.5</v>
      </c>
      <c r="I29" s="10">
        <v>6919147.5</v>
      </c>
      <c r="J29" s="10">
        <v>1692133.5</v>
      </c>
      <c r="K29" s="10">
        <v>602438.1875</v>
      </c>
      <c r="L29" s="10">
        <v>4139715.5</v>
      </c>
      <c r="M29" s="10">
        <v>613827.5</v>
      </c>
      <c r="N29" s="10">
        <v>4465526.5</v>
      </c>
      <c r="O29" s="10">
        <v>38524884</v>
      </c>
    </row>
    <row r="30" spans="1:15" ht="12.75" customHeight="1">
      <c r="A30" s="6">
        <v>2007</v>
      </c>
      <c r="B30" s="10">
        <v>2675659.5</v>
      </c>
      <c r="C30" s="10">
        <v>1119211.625</v>
      </c>
      <c r="D30" s="10">
        <v>3125529.25</v>
      </c>
      <c r="E30" s="10">
        <v>623099.25</v>
      </c>
      <c r="F30" s="10">
        <v>625151.625</v>
      </c>
      <c r="G30" s="10">
        <v>6420211.5</v>
      </c>
      <c r="H30" s="10">
        <v>8479756</v>
      </c>
      <c r="I30" s="10">
        <v>7068708.5</v>
      </c>
      <c r="J30" s="10">
        <v>1728274.25</v>
      </c>
      <c r="K30" s="10">
        <v>629846.75</v>
      </c>
      <c r="L30" s="10">
        <v>4341347</v>
      </c>
      <c r="M30" s="10">
        <v>634218.9375</v>
      </c>
      <c r="N30" s="10">
        <v>4613093</v>
      </c>
      <c r="O30" s="10">
        <v>39387952</v>
      </c>
    </row>
    <row r="31" spans="1:15" ht="12.75" customHeight="1">
      <c r="A31" s="6">
        <v>2008</v>
      </c>
      <c r="B31" s="10">
        <v>2792812.25</v>
      </c>
      <c r="C31" s="10">
        <v>1152256.25</v>
      </c>
      <c r="D31" s="10">
        <v>3279235.5</v>
      </c>
      <c r="E31" s="10">
        <v>635635.4375</v>
      </c>
      <c r="F31" s="10">
        <v>640305.875</v>
      </c>
      <c r="G31" s="10">
        <v>6567044.5</v>
      </c>
      <c r="H31" s="10">
        <v>8601864</v>
      </c>
      <c r="I31" s="10">
        <v>7193452.5</v>
      </c>
      <c r="J31" s="10">
        <v>1767055.625</v>
      </c>
      <c r="K31" s="10">
        <v>658014.375</v>
      </c>
      <c r="L31" s="10">
        <v>4520508</v>
      </c>
      <c r="M31" s="10">
        <v>654200.25</v>
      </c>
      <c r="N31" s="10">
        <v>4738897.5</v>
      </c>
      <c r="O31" s="10">
        <v>40057600</v>
      </c>
    </row>
    <row r="32" spans="1:15" ht="12.75" customHeight="1">
      <c r="A32" s="6">
        <v>2009</v>
      </c>
      <c r="B32" s="10">
        <v>2914257.5</v>
      </c>
      <c r="C32" s="10">
        <v>1182712.875</v>
      </c>
      <c r="D32" s="10">
        <v>3392822.5</v>
      </c>
      <c r="E32" s="10">
        <v>642642</v>
      </c>
      <c r="F32" s="10">
        <v>650164.875</v>
      </c>
      <c r="G32" s="10">
        <v>6668031</v>
      </c>
      <c r="H32" s="10">
        <v>8667845</v>
      </c>
      <c r="I32" s="10">
        <v>7263982</v>
      </c>
      <c r="J32" s="10">
        <v>1790832</v>
      </c>
      <c r="K32" s="10">
        <v>680453</v>
      </c>
      <c r="L32" s="10">
        <v>4636405.5</v>
      </c>
      <c r="M32" s="10">
        <v>664564.3125</v>
      </c>
      <c r="N32" s="10">
        <v>4804990</v>
      </c>
      <c r="O32" s="10">
        <v>40347576</v>
      </c>
    </row>
    <row r="33" spans="1:15" ht="12.75" customHeight="1">
      <c r="A33" s="6">
        <v>2010</v>
      </c>
      <c r="B33" s="10">
        <v>3041765.25</v>
      </c>
      <c r="C33" s="10">
        <v>1206409.625</v>
      </c>
      <c r="D33" s="10">
        <v>3529579.75</v>
      </c>
      <c r="E33" s="10">
        <v>648660.4375</v>
      </c>
      <c r="F33" s="10">
        <v>660316.4375</v>
      </c>
      <c r="G33" s="10">
        <v>6769370</v>
      </c>
      <c r="H33" s="10">
        <v>8757859</v>
      </c>
      <c r="I33" s="10">
        <v>7338398</v>
      </c>
      <c r="J33" s="10">
        <v>1808341.75</v>
      </c>
      <c r="K33" s="10">
        <v>698493.75</v>
      </c>
      <c r="L33" s="10">
        <v>4729286.5</v>
      </c>
      <c r="M33" s="10">
        <v>677865.375</v>
      </c>
      <c r="N33" s="10">
        <v>4879003.5</v>
      </c>
      <c r="O33" s="10">
        <v>40615356</v>
      </c>
    </row>
    <row r="34" spans="1:15" ht="12.75" customHeight="1">
      <c r="A34" s="6">
        <v>2011</v>
      </c>
      <c r="B34" s="10">
        <v>3192456.25</v>
      </c>
      <c r="C34" s="10">
        <v>1232891.75</v>
      </c>
      <c r="D34" s="10">
        <v>3682039.5</v>
      </c>
      <c r="E34" s="10">
        <v>654992.5</v>
      </c>
      <c r="F34" s="10">
        <v>672724.125</v>
      </c>
      <c r="G34" s="10">
        <v>6881776</v>
      </c>
      <c r="H34" s="10">
        <v>8873920</v>
      </c>
      <c r="I34" s="10">
        <v>7406671</v>
      </c>
      <c r="J34" s="10">
        <v>1830579.375</v>
      </c>
      <c r="K34" s="10">
        <v>718983.1875</v>
      </c>
      <c r="L34" s="10">
        <v>4806991</v>
      </c>
      <c r="M34" s="10">
        <v>693669.6875</v>
      </c>
      <c r="N34" s="10">
        <v>4947837.5</v>
      </c>
      <c r="O34" s="10">
        <v>40926444</v>
      </c>
    </row>
    <row r="35" spans="1:15" ht="12.75" customHeight="1">
      <c r="A35" s="6">
        <v>2012</v>
      </c>
      <c r="B35" s="51">
        <f>B34*((B$34/B$29))</f>
        <v>3989348.0307404399</v>
      </c>
      <c r="C35" s="51">
        <f t="shared" ref="C35:O37" si="0">C34*((C$34/C$29))</f>
        <v>1401466.2556078869</v>
      </c>
      <c r="D35" s="51">
        <f t="shared" si="0"/>
        <v>4560278.8488213923</v>
      </c>
      <c r="E35" s="51">
        <f t="shared" si="0"/>
        <v>704323.46356665855</v>
      </c>
      <c r="F35" s="51">
        <f t="shared" si="0"/>
        <v>742734.28519534285</v>
      </c>
      <c r="G35" s="51">
        <f t="shared" si="0"/>
        <v>7549660.1835151138</v>
      </c>
      <c r="H35" s="51">
        <f t="shared" si="0"/>
        <v>9428821.3384727407</v>
      </c>
      <c r="I35" s="51">
        <f t="shared" si="0"/>
        <v>7928545.4316794081</v>
      </c>
      <c r="J35" s="51">
        <f t="shared" si="0"/>
        <v>1980352.5242986977</v>
      </c>
      <c r="K35" s="51">
        <f t="shared" si="0"/>
        <v>858074.46246534656</v>
      </c>
      <c r="L35" s="51">
        <f t="shared" si="0"/>
        <v>5581823.7929831175</v>
      </c>
      <c r="M35" s="51">
        <f t="shared" si="0"/>
        <v>783897.16224240139</v>
      </c>
      <c r="N35" s="51">
        <f t="shared" si="0"/>
        <v>5482241.7751649776</v>
      </c>
      <c r="O35" s="51">
        <f t="shared" si="0"/>
        <v>43477712.184289411</v>
      </c>
    </row>
    <row r="36" spans="1:15" ht="12.75" customHeight="1">
      <c r="A36" s="6">
        <v>2013</v>
      </c>
      <c r="B36" s="51">
        <f>B35*((B$34/B$29))</f>
        <v>4985157.6541957706</v>
      </c>
      <c r="C36" s="51">
        <f t="shared" si="0"/>
        <v>1593090.1197186136</v>
      </c>
      <c r="D36" s="51">
        <f t="shared" si="0"/>
        <v>5647995.677126158</v>
      </c>
      <c r="E36" s="51">
        <f t="shared" si="0"/>
        <v>757369.80397567025</v>
      </c>
      <c r="F36" s="51">
        <f t="shared" si="0"/>
        <v>820030.37783822138</v>
      </c>
      <c r="G36" s="51">
        <f t="shared" si="0"/>
        <v>8282363.2862437638</v>
      </c>
      <c r="H36" s="51">
        <f t="shared" si="0"/>
        <v>10018421.60317412</v>
      </c>
      <c r="I36" s="51">
        <f t="shared" si="0"/>
        <v>8487191.1635071151</v>
      </c>
      <c r="J36" s="51">
        <f t="shared" si="0"/>
        <v>2142379.7154363897</v>
      </c>
      <c r="K36" s="51">
        <f t="shared" si="0"/>
        <v>1024073.7140118362</v>
      </c>
      <c r="L36" s="51">
        <f t="shared" si="0"/>
        <v>6481550.9028230831</v>
      </c>
      <c r="M36" s="51">
        <f t="shared" si="0"/>
        <v>885860.76636322634</v>
      </c>
      <c r="N36" s="51">
        <f t="shared" si="0"/>
        <v>6074365.7974547558</v>
      </c>
      <c r="O36" s="51">
        <f t="shared" si="0"/>
        <v>46188021.045266181</v>
      </c>
    </row>
    <row r="37" spans="1:15" ht="12.75" customHeight="1">
      <c r="A37" s="6">
        <v>2014</v>
      </c>
      <c r="B37" s="51">
        <f>B36*((B$34/B$29))</f>
        <v>6229538.4222404072</v>
      </c>
      <c r="C37" s="51">
        <f t="shared" si="0"/>
        <v>1810914.9038656196</v>
      </c>
      <c r="D37" s="51">
        <f t="shared" si="0"/>
        <v>6995154.5127729001</v>
      </c>
      <c r="E37" s="51">
        <f t="shared" si="0"/>
        <v>814411.34598784766</v>
      </c>
      <c r="F37" s="51">
        <f t="shared" si="0"/>
        <v>905370.64732461958</v>
      </c>
      <c r="G37" s="51">
        <f t="shared" si="0"/>
        <v>9086176.0579771753</v>
      </c>
      <c r="H37" s="51">
        <f t="shared" si="0"/>
        <v>10644890.577087063</v>
      </c>
      <c r="I37" s="51">
        <f t="shared" si="0"/>
        <v>9085199.1032427624</v>
      </c>
      <c r="J37" s="51">
        <f t="shared" si="0"/>
        <v>2317663.5416154955</v>
      </c>
      <c r="K37" s="51">
        <f t="shared" si="0"/>
        <v>1222186.4390613409</v>
      </c>
      <c r="L37" s="51">
        <f t="shared" si="0"/>
        <v>7526303.8863207959</v>
      </c>
      <c r="M37" s="51">
        <f t="shared" si="0"/>
        <v>1001087.0496543242</v>
      </c>
      <c r="N37" s="51">
        <f t="shared" si="0"/>
        <v>6730443.7408139994</v>
      </c>
      <c r="O37" s="51">
        <f t="shared" si="0"/>
        <v>49067284.843217388</v>
      </c>
    </row>
    <row r="39" spans="1:15" s="6" customFormat="1">
      <c r="A39" s="73" t="s">
        <v>594</v>
      </c>
      <c r="B39" s="73"/>
      <c r="C39" s="73"/>
      <c r="D39" s="73"/>
      <c r="E39" s="73"/>
      <c r="F39" s="73"/>
      <c r="G39" s="73"/>
      <c r="H39" s="73"/>
      <c r="I39" s="73"/>
      <c r="J39" s="73"/>
      <c r="K39" s="73"/>
      <c r="L39" s="73"/>
      <c r="M39" s="73"/>
      <c r="N39" s="73"/>
      <c r="O39" s="73"/>
    </row>
    <row r="40" spans="1:15" s="6" customFormat="1" ht="13.9" customHeight="1">
      <c r="A40" s="6" t="s">
        <v>593</v>
      </c>
      <c r="B40" s="31"/>
      <c r="C40" s="31"/>
      <c r="D40" s="31"/>
      <c r="E40" s="31"/>
      <c r="F40" s="31"/>
      <c r="G40" s="31"/>
      <c r="H40" s="31"/>
      <c r="I40" s="31"/>
      <c r="J40" s="31"/>
      <c r="K40" s="31"/>
      <c r="L40" s="31"/>
      <c r="M40" s="31"/>
      <c r="N40" s="31"/>
      <c r="O40" s="31"/>
    </row>
    <row r="41" spans="1:15" s="6" customFormat="1">
      <c r="A41" s="6" t="s">
        <v>597</v>
      </c>
      <c r="B41" s="31"/>
      <c r="C41" s="31"/>
      <c r="D41" s="31"/>
      <c r="E41" s="31"/>
      <c r="F41" s="31"/>
      <c r="G41" s="31"/>
      <c r="H41" s="31"/>
      <c r="I41" s="31"/>
      <c r="J41" s="31"/>
      <c r="K41" s="31"/>
      <c r="L41" s="31"/>
      <c r="M41" s="31"/>
      <c r="N41" s="31"/>
      <c r="O41" s="31"/>
    </row>
    <row r="46" spans="1:15">
      <c r="A46" s="29"/>
    </row>
    <row r="47" spans="1:15">
      <c r="A47" s="29"/>
    </row>
    <row r="48" spans="1:15">
      <c r="A48" s="29"/>
    </row>
    <row r="49" spans="1:1">
      <c r="A49" s="29"/>
    </row>
    <row r="50" spans="1:1">
      <c r="A50" s="29"/>
    </row>
    <row r="51" spans="1:1">
      <c r="A51" s="29"/>
    </row>
    <row r="52" spans="1:1">
      <c r="A52" s="29"/>
    </row>
    <row r="53" spans="1:1">
      <c r="A53" s="29"/>
    </row>
    <row r="54" spans="1:1">
      <c r="A54" s="29"/>
    </row>
    <row r="55" spans="1:1">
      <c r="A55" s="29"/>
    </row>
    <row r="56" spans="1:1">
      <c r="A56" s="29"/>
    </row>
  </sheetData>
  <mergeCells count="1">
    <mergeCell ref="A39:O39"/>
  </mergeCells>
  <phoneticPr fontId="0" type="noConversion"/>
  <pageMargins left="0.75" right="0.75" top="1" bottom="1" header="0.5" footer="0.5"/>
  <pageSetup scale="80"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150"/>
  <dimension ref="A1:AC107"/>
  <sheetViews>
    <sheetView view="pageBreakPreview" zoomScale="70" zoomScaleSheetLayoutView="70" workbookViewId="0">
      <pane xSplit="1" ySplit="4" topLeftCell="B29" activePane="bottomRight" state="frozen"/>
      <selection activeCell="C38" sqref="C38"/>
      <selection pane="topRight" activeCell="C38" sqref="C38"/>
      <selection pane="bottomLeft" activeCell="C38" sqref="C38"/>
      <selection pane="bottomRight" activeCell="C38" sqref="C38"/>
    </sheetView>
  </sheetViews>
  <sheetFormatPr defaultRowHeight="12.75"/>
  <cols>
    <col min="1" max="1" width="9.140625" style="37"/>
    <col min="2" max="3" width="9.140625" style="13"/>
    <col min="4" max="4" width="9.28515625" style="13" bestFit="1" customWidth="1"/>
    <col min="5" max="29" width="9.140625" style="13"/>
    <col min="30" max="16384" width="9.140625" style="8"/>
  </cols>
  <sheetData>
    <row r="1" spans="1:29">
      <c r="A1" s="37" t="s">
        <v>719</v>
      </c>
    </row>
    <row r="3" spans="1:29">
      <c r="B3" s="13" t="s">
        <v>115</v>
      </c>
      <c r="D3" s="13" t="s">
        <v>116</v>
      </c>
      <c r="F3" s="13" t="s">
        <v>106</v>
      </c>
      <c r="H3" s="13" t="s">
        <v>117</v>
      </c>
      <c r="J3" s="13" t="s">
        <v>118</v>
      </c>
      <c r="L3" s="13" t="s">
        <v>119</v>
      </c>
      <c r="N3" s="13" t="s">
        <v>120</v>
      </c>
      <c r="P3" s="13" t="s">
        <v>121</v>
      </c>
      <c r="R3" s="13" t="s">
        <v>122</v>
      </c>
      <c r="T3" s="13" t="s">
        <v>123</v>
      </c>
      <c r="V3" s="13" t="s">
        <v>124</v>
      </c>
      <c r="X3" s="13" t="s">
        <v>125</v>
      </c>
      <c r="Z3" s="13" t="s">
        <v>126</v>
      </c>
      <c r="AB3" s="13" t="s">
        <v>107</v>
      </c>
    </row>
    <row r="4" spans="1:29" s="11" customFormat="1" ht="51">
      <c r="A4" s="4"/>
      <c r="B4" s="22" t="s">
        <v>274</v>
      </c>
      <c r="C4" s="22" t="s">
        <v>275</v>
      </c>
      <c r="D4" s="22" t="s">
        <v>274</v>
      </c>
      <c r="E4" s="22" t="s">
        <v>275</v>
      </c>
      <c r="F4" s="22" t="s">
        <v>274</v>
      </c>
      <c r="G4" s="22" t="s">
        <v>275</v>
      </c>
      <c r="H4" s="22" t="s">
        <v>274</v>
      </c>
      <c r="I4" s="22" t="s">
        <v>275</v>
      </c>
      <c r="J4" s="22" t="s">
        <v>274</v>
      </c>
      <c r="K4" s="22" t="s">
        <v>275</v>
      </c>
      <c r="L4" s="22" t="s">
        <v>274</v>
      </c>
      <c r="M4" s="22" t="s">
        <v>275</v>
      </c>
      <c r="N4" s="22" t="s">
        <v>274</v>
      </c>
      <c r="O4" s="22" t="s">
        <v>275</v>
      </c>
      <c r="P4" s="22" t="s">
        <v>274</v>
      </c>
      <c r="Q4" s="22" t="s">
        <v>275</v>
      </c>
      <c r="R4" s="22" t="s">
        <v>274</v>
      </c>
      <c r="S4" s="22" t="s">
        <v>275</v>
      </c>
      <c r="T4" s="22" t="s">
        <v>274</v>
      </c>
      <c r="U4" s="22" t="s">
        <v>275</v>
      </c>
      <c r="V4" s="22" t="s">
        <v>274</v>
      </c>
      <c r="W4" s="22" t="s">
        <v>275</v>
      </c>
      <c r="X4" s="22" t="s">
        <v>274</v>
      </c>
      <c r="Y4" s="22" t="s">
        <v>275</v>
      </c>
      <c r="Z4" s="22" t="s">
        <v>274</v>
      </c>
      <c r="AA4" s="22" t="s">
        <v>275</v>
      </c>
      <c r="AB4" s="22" t="s">
        <v>274</v>
      </c>
      <c r="AC4" s="22" t="s">
        <v>275</v>
      </c>
    </row>
    <row r="5" spans="1:29">
      <c r="A5" s="37">
        <v>1960</v>
      </c>
    </row>
    <row r="6" spans="1:29">
      <c r="A6" s="37">
        <v>1961</v>
      </c>
    </row>
    <row r="7" spans="1:29">
      <c r="A7" s="37">
        <v>1962</v>
      </c>
    </row>
    <row r="8" spans="1:29">
      <c r="A8" s="37">
        <v>1963</v>
      </c>
    </row>
    <row r="9" spans="1:29">
      <c r="A9" s="37">
        <v>1964</v>
      </c>
    </row>
    <row r="10" spans="1:29">
      <c r="A10" s="37">
        <v>1965</v>
      </c>
    </row>
    <row r="11" spans="1:29">
      <c r="A11" s="37">
        <v>1966</v>
      </c>
    </row>
    <row r="12" spans="1:29">
      <c r="A12" s="37">
        <v>1967</v>
      </c>
      <c r="X12" s="43">
        <v>28.202999999999999</v>
      </c>
      <c r="Y12" s="43">
        <v>50.481000000000002</v>
      </c>
    </row>
    <row r="13" spans="1:29">
      <c r="A13" s="37">
        <v>1968</v>
      </c>
    </row>
    <row r="14" spans="1:29">
      <c r="A14" s="37">
        <v>1969</v>
      </c>
      <c r="Z14" s="43">
        <v>28.364999999999998</v>
      </c>
      <c r="AA14" s="43">
        <v>24.503</v>
      </c>
    </row>
    <row r="15" spans="1:29">
      <c r="A15" s="37">
        <v>1970</v>
      </c>
      <c r="Z15" s="42">
        <f t="shared" ref="Z15:AA18" si="0">Z14*POWER(Z$19/Z$14,1/4)</f>
        <v>28.290204679427198</v>
      </c>
      <c r="AA15" s="42">
        <f t="shared" si="0"/>
        <v>24.114612945086826</v>
      </c>
    </row>
    <row r="16" spans="1:29">
      <c r="A16" s="37">
        <v>1971</v>
      </c>
      <c r="Z16" s="42">
        <f t="shared" si="0"/>
        <v>28.215606585717769</v>
      </c>
      <c r="AA16" s="42">
        <f t="shared" si="0"/>
        <v>23.732382054905486</v>
      </c>
    </row>
    <row r="17" spans="1:29">
      <c r="A17" s="37">
        <v>1972</v>
      </c>
      <c r="Z17" s="42">
        <f t="shared" si="0"/>
        <v>28.141205198806617</v>
      </c>
      <c r="AA17" s="42">
        <f t="shared" si="0"/>
        <v>23.356209750600748</v>
      </c>
    </row>
    <row r="18" spans="1:29">
      <c r="A18" s="37">
        <v>1973</v>
      </c>
      <c r="N18" s="43">
        <v>24.806999999999999</v>
      </c>
      <c r="O18" s="43">
        <v>38.874000000000002</v>
      </c>
      <c r="Z18" s="42">
        <f t="shared" si="0"/>
        <v>28.066999999999997</v>
      </c>
      <c r="AA18" s="42">
        <f t="shared" si="0"/>
        <v>22.985999999999997</v>
      </c>
    </row>
    <row r="19" spans="1:29">
      <c r="A19" s="37">
        <v>1974</v>
      </c>
      <c r="N19" s="42">
        <f t="shared" ref="N19:O22" si="1">N18*((N$23/N$18)^(1/5))</f>
        <v>25.046914365651467</v>
      </c>
      <c r="O19" s="42">
        <f t="shared" si="1"/>
        <v>36.101827036473644</v>
      </c>
      <c r="Z19" s="43">
        <v>28.067</v>
      </c>
      <c r="AA19" s="43">
        <v>22.986000000000001</v>
      </c>
      <c r="AB19" s="43">
        <v>46.648000000000003</v>
      </c>
      <c r="AC19" s="43">
        <v>41.875999999999998</v>
      </c>
    </row>
    <row r="20" spans="1:29">
      <c r="A20" s="37">
        <v>1975</v>
      </c>
      <c r="N20" s="42">
        <f t="shared" si="1"/>
        <v>25.289148999890269</v>
      </c>
      <c r="O20" s="42">
        <f t="shared" si="1"/>
        <v>33.527342577853041</v>
      </c>
      <c r="X20" s="43">
        <v>3.4</v>
      </c>
      <c r="Y20" s="43">
        <v>23.509</v>
      </c>
      <c r="Z20" s="42">
        <f t="shared" ref="Z20:AC23" si="2">Z19*POWER(Z$24/Z$19,1/4)</f>
        <v>26.160677555267561</v>
      </c>
      <c r="AA20" s="42">
        <f t="shared" si="2"/>
        <v>21.699164445443778</v>
      </c>
      <c r="AB20" s="42">
        <f t="shared" si="2"/>
        <v>45.392192768152171</v>
      </c>
      <c r="AC20" s="42">
        <f t="shared" si="2"/>
        <v>40.398085335828924</v>
      </c>
    </row>
    <row r="21" spans="1:29">
      <c r="A21" s="37">
        <v>1976</v>
      </c>
      <c r="N21" s="42">
        <f t="shared" si="1"/>
        <v>25.53372634258282</v>
      </c>
      <c r="O21" s="42">
        <f t="shared" si="1"/>
        <v>31.136449110928865</v>
      </c>
      <c r="X21" s="42">
        <f t="shared" ref="X21:Y25" si="3">X20*POWER(X$26/X$20,1/6)</f>
        <v>3.9893550172637142</v>
      </c>
      <c r="Y21" s="42">
        <f t="shared" si="3"/>
        <v>24.511514375623356</v>
      </c>
      <c r="Z21" s="42">
        <f t="shared" si="2"/>
        <v>24.383833332763743</v>
      </c>
      <c r="AA21" s="42">
        <f t="shared" si="2"/>
        <v>20.484370383294674</v>
      </c>
      <c r="AB21" s="42">
        <f t="shared" si="2"/>
        <v>44.170193026519598</v>
      </c>
      <c r="AC21" s="42">
        <f t="shared" si="2"/>
        <v>38.972330184375686</v>
      </c>
    </row>
    <row r="22" spans="1:29">
      <c r="A22" s="37">
        <v>1977</v>
      </c>
      <c r="N22" s="42">
        <f t="shared" si="1"/>
        <v>25.780669050616801</v>
      </c>
      <c r="O22" s="42">
        <f t="shared" si="1"/>
        <v>28.916054440827221</v>
      </c>
      <c r="X22" s="42">
        <f t="shared" si="3"/>
        <v>4.6808686628726974</v>
      </c>
      <c r="Y22" s="42">
        <f t="shared" si="3"/>
        <v>25.556779828422751</v>
      </c>
      <c r="Z22" s="42">
        <f t="shared" si="2"/>
        <v>22.727673117177378</v>
      </c>
      <c r="AA22" s="42">
        <f t="shared" si="2"/>
        <v>19.337584682349661</v>
      </c>
      <c r="AB22" s="42">
        <f t="shared" si="2"/>
        <v>42.98109064624996</v>
      </c>
      <c r="AC22" s="42">
        <f t="shared" si="2"/>
        <v>37.596893698646255</v>
      </c>
    </row>
    <row r="23" spans="1:29">
      <c r="A23" s="37">
        <v>1978</v>
      </c>
      <c r="L23" s="43">
        <v>16.411999999999999</v>
      </c>
      <c r="M23" s="43">
        <v>39.780999999999999</v>
      </c>
      <c r="N23" s="43">
        <v>26.03</v>
      </c>
      <c r="O23" s="43">
        <v>26.853999999999999</v>
      </c>
      <c r="X23" s="42">
        <f t="shared" si="3"/>
        <v>5.4922490839363789</v>
      </c>
      <c r="Y23" s="42">
        <f t="shared" si="3"/>
        <v>26.646619429113329</v>
      </c>
      <c r="Z23" s="42">
        <f t="shared" si="2"/>
        <v>21.184000000000005</v>
      </c>
      <c r="AA23" s="42">
        <f t="shared" si="2"/>
        <v>18.254999999999999</v>
      </c>
      <c r="AB23" s="42">
        <f t="shared" si="2"/>
        <v>41.824000000000005</v>
      </c>
      <c r="AC23" s="42">
        <f t="shared" si="2"/>
        <v>36.27000000000001</v>
      </c>
    </row>
    <row r="24" spans="1:29">
      <c r="A24" s="37">
        <v>1979</v>
      </c>
      <c r="L24" s="42">
        <f t="shared" ref="L24:M28" si="4">L23*((L$29/L$23)^(1/6))</f>
        <v>16.899931012540307</v>
      </c>
      <c r="M24" s="42">
        <f t="shared" si="4"/>
        <v>38.945878436908167</v>
      </c>
      <c r="N24" s="42">
        <f>N23*((N$26/N$23)^(1/3))</f>
        <v>17.429057969108388</v>
      </c>
      <c r="O24" s="42">
        <f>O23*((O$26/O$23)^(1/3))</f>
        <v>27.609227918927491</v>
      </c>
      <c r="T24" s="43">
        <v>14.03</v>
      </c>
      <c r="U24" s="43">
        <v>33.926000000000002</v>
      </c>
      <c r="X24" s="42">
        <f t="shared" si="3"/>
        <v>6.4442739526657737</v>
      </c>
      <c r="Y24" s="42">
        <f t="shared" si="3"/>
        <v>27.78293399117257</v>
      </c>
      <c r="Z24" s="43">
        <v>21.184000000000001</v>
      </c>
      <c r="AA24" s="43">
        <v>18.254999999999999</v>
      </c>
      <c r="AB24" s="43">
        <v>41.823999999999998</v>
      </c>
      <c r="AC24" s="43">
        <v>36.270000000000003</v>
      </c>
    </row>
    <row r="25" spans="1:29">
      <c r="A25" s="37">
        <v>1980</v>
      </c>
      <c r="B25" s="42">
        <f>B26</f>
        <v>36.575000000000003</v>
      </c>
      <c r="C25" s="42">
        <f>C26</f>
        <v>30.695</v>
      </c>
      <c r="D25" s="42">
        <f t="shared" ref="D25:D29" si="5">D26</f>
        <v>16.925999999999998</v>
      </c>
      <c r="E25" s="42">
        <f t="shared" ref="E25:E29" si="6">E26</f>
        <v>28.640999999999998</v>
      </c>
      <c r="F25" s="13">
        <v>43.4</v>
      </c>
      <c r="G25" s="13">
        <v>38.6</v>
      </c>
      <c r="H25" s="42">
        <f t="shared" ref="H25:K31" si="7">H26</f>
        <v>10.125999999999999</v>
      </c>
      <c r="I25" s="42">
        <f t="shared" si="7"/>
        <v>47.786000000000001</v>
      </c>
      <c r="J25" s="42">
        <f t="shared" si="7"/>
        <v>7.7519999999999998</v>
      </c>
      <c r="K25" s="42">
        <f t="shared" si="7"/>
        <v>27.922999999999998</v>
      </c>
      <c r="L25" s="42">
        <f t="shared" si="4"/>
        <v>17.402368281051771</v>
      </c>
      <c r="M25" s="42">
        <f t="shared" si="4"/>
        <v>38.128288560429063</v>
      </c>
      <c r="N25" s="42">
        <f>N24*((N$26/N$23)^(1/3))</f>
        <v>11.670075362679238</v>
      </c>
      <c r="O25" s="42">
        <f>O24*((O$26/O$23)^(1/3))</f>
        <v>28.385695474762986</v>
      </c>
      <c r="P25" s="42">
        <f t="shared" ref="P25:S27" si="8">P26</f>
        <v>15.159000000000001</v>
      </c>
      <c r="Q25" s="42">
        <f t="shared" si="8"/>
        <v>35.488</v>
      </c>
      <c r="R25" s="42">
        <f t="shared" si="8"/>
        <v>6.024</v>
      </c>
      <c r="S25" s="42">
        <f t="shared" si="8"/>
        <v>18.036999999999999</v>
      </c>
      <c r="T25" s="42">
        <f t="shared" ref="T25:U30" si="9">T24*POWER(T$31/T$24,1/7)</f>
        <v>13.949484123311283</v>
      </c>
      <c r="U25" s="42">
        <f t="shared" si="9"/>
        <v>34.031300129067148</v>
      </c>
      <c r="V25" s="43">
        <v>17.532</v>
      </c>
      <c r="W25" s="43">
        <v>29.521999999999998</v>
      </c>
      <c r="X25" s="42">
        <f t="shared" si="3"/>
        <v>7.5613225369673742</v>
      </c>
      <c r="Y25" s="42">
        <f t="shared" si="3"/>
        <v>28.967705386091335</v>
      </c>
      <c r="Z25" s="42">
        <f t="shared" ref="Z25:AC30" si="10">Z24*POWER(Z$31/Z$24,1/7)</f>
        <v>20.786447786957147</v>
      </c>
      <c r="AA25" s="42">
        <f t="shared" si="10"/>
        <v>18.857166618511652</v>
      </c>
      <c r="AB25" s="42">
        <f t="shared" si="10"/>
        <v>42.855963570591769</v>
      </c>
      <c r="AC25" s="42">
        <f t="shared" si="10"/>
        <v>36.748893415724289</v>
      </c>
    </row>
    <row r="26" spans="1:29">
      <c r="A26" s="37">
        <v>1981</v>
      </c>
      <c r="B26" s="43">
        <v>36.575000000000003</v>
      </c>
      <c r="C26" s="43">
        <v>30.695</v>
      </c>
      <c r="D26" s="42">
        <f t="shared" si="5"/>
        <v>16.925999999999998</v>
      </c>
      <c r="E26" s="42">
        <f t="shared" si="6"/>
        <v>28.640999999999998</v>
      </c>
      <c r="F26" s="13">
        <v>40.5</v>
      </c>
      <c r="G26" s="13">
        <v>37.9</v>
      </c>
      <c r="H26" s="42">
        <f t="shared" si="7"/>
        <v>10.125999999999999</v>
      </c>
      <c r="I26" s="42">
        <f t="shared" si="7"/>
        <v>47.786000000000001</v>
      </c>
      <c r="J26" s="42">
        <f t="shared" si="7"/>
        <v>7.7519999999999998</v>
      </c>
      <c r="K26" s="42">
        <f t="shared" si="7"/>
        <v>27.922999999999998</v>
      </c>
      <c r="L26" s="42">
        <f t="shared" si="4"/>
        <v>17.919743078515388</v>
      </c>
      <c r="M26" s="42">
        <f t="shared" si="4"/>
        <v>37.327862328293065</v>
      </c>
      <c r="N26" s="43">
        <v>7.8140000000000001</v>
      </c>
      <c r="O26" s="43">
        <v>29.184000000000001</v>
      </c>
      <c r="P26" s="42">
        <f t="shared" si="8"/>
        <v>15.159000000000001</v>
      </c>
      <c r="Q26" s="42">
        <f t="shared" si="8"/>
        <v>35.488</v>
      </c>
      <c r="R26" s="42">
        <f t="shared" si="8"/>
        <v>6.024</v>
      </c>
      <c r="S26" s="42">
        <f t="shared" si="8"/>
        <v>18.036999999999999</v>
      </c>
      <c r="T26" s="42">
        <f t="shared" si="9"/>
        <v>13.869430314077944</v>
      </c>
      <c r="U26" s="42">
        <f t="shared" si="9"/>
        <v>34.136927090569046</v>
      </c>
      <c r="V26" s="42">
        <f t="shared" ref="V26:W29" si="11">V25*POWER(V$30/V$25,1/4)</f>
        <v>17.530749866293636</v>
      </c>
      <c r="W26" s="42">
        <f t="shared" si="11"/>
        <v>30.397526356003432</v>
      </c>
      <c r="X26" s="43">
        <v>8.8719999999999999</v>
      </c>
      <c r="Y26" s="43">
        <v>30.202999999999999</v>
      </c>
      <c r="Z26" s="42">
        <f t="shared" si="10"/>
        <v>20.396356287759428</v>
      </c>
      <c r="AA26" s="42">
        <f t="shared" si="10"/>
        <v>19.479196542224607</v>
      </c>
      <c r="AB26" s="42">
        <f t="shared" si="10"/>
        <v>43.913389765777758</v>
      </c>
      <c r="AC26" s="42">
        <f t="shared" si="10"/>
        <v>37.234109933285467</v>
      </c>
    </row>
    <row r="27" spans="1:29">
      <c r="A27" s="37">
        <v>1982</v>
      </c>
      <c r="B27" s="42">
        <f t="shared" ref="B27:C29" si="12">B26*POWER(B$30/B$26, 1/4)</f>
        <v>39.455696763494529</v>
      </c>
      <c r="C27" s="42">
        <f t="shared" si="12"/>
        <v>30.663451394395086</v>
      </c>
      <c r="D27" s="42">
        <f t="shared" si="5"/>
        <v>16.925999999999998</v>
      </c>
      <c r="E27" s="42">
        <f t="shared" si="6"/>
        <v>28.640999999999998</v>
      </c>
      <c r="F27" s="13">
        <v>43.7</v>
      </c>
      <c r="G27" s="13">
        <v>35.1</v>
      </c>
      <c r="H27" s="42">
        <f t="shared" si="7"/>
        <v>10.125999999999999</v>
      </c>
      <c r="I27" s="42">
        <f t="shared" si="7"/>
        <v>47.786000000000001</v>
      </c>
      <c r="J27" s="42">
        <f t="shared" si="7"/>
        <v>7.7519999999999998</v>
      </c>
      <c r="K27" s="42">
        <f t="shared" si="7"/>
        <v>27.922999999999998</v>
      </c>
      <c r="L27" s="42">
        <f t="shared" si="4"/>
        <v>18.452499499717081</v>
      </c>
      <c r="M27" s="42">
        <f t="shared" si="4"/>
        <v>36.544239424532954</v>
      </c>
      <c r="N27" s="42">
        <f>N26*POWER(N28/N26, 1/2)</f>
        <v>13.97620735392832</v>
      </c>
      <c r="O27" s="42">
        <f>O26*POWER(O28/O26, 1/2)</f>
        <v>27.580445246587299</v>
      </c>
      <c r="P27" s="42">
        <f t="shared" si="8"/>
        <v>15.159000000000001</v>
      </c>
      <c r="Q27" s="42">
        <f t="shared" si="8"/>
        <v>35.488</v>
      </c>
      <c r="R27" s="42">
        <f t="shared" si="8"/>
        <v>6.024</v>
      </c>
      <c r="S27" s="42">
        <f t="shared" si="8"/>
        <v>18.036999999999999</v>
      </c>
      <c r="T27" s="42">
        <f t="shared" si="9"/>
        <v>13.789835920570384</v>
      </c>
      <c r="U27" s="42">
        <f t="shared" si="9"/>
        <v>34.242881898934094</v>
      </c>
      <c r="V27" s="42">
        <f t="shared" si="11"/>
        <v>17.529499821729086</v>
      </c>
      <c r="W27" s="42">
        <f t="shared" si="11"/>
        <v>31.299017971815029</v>
      </c>
      <c r="X27" s="42">
        <f t="shared" ref="X27:Y31" si="13">X26*POWER(X$32/X$26,1/6)</f>
        <v>7.9252918142248765</v>
      </c>
      <c r="Y27" s="42">
        <f t="shared" si="13"/>
        <v>28.744103622554164</v>
      </c>
      <c r="Z27" s="42">
        <f t="shared" si="10"/>
        <v>20.013585489977647</v>
      </c>
      <c r="AA27" s="42">
        <f t="shared" si="10"/>
        <v>20.121744989946066</v>
      </c>
      <c r="AB27" s="42">
        <f t="shared" si="10"/>
        <v>44.99690684925806</v>
      </c>
      <c r="AC27" s="42">
        <f t="shared" si="10"/>
        <v>37.725733040189375</v>
      </c>
    </row>
    <row r="28" spans="1:29">
      <c r="A28" s="37">
        <v>1983</v>
      </c>
      <c r="B28" s="42">
        <f t="shared" si="12"/>
        <v>42.563281123522422</v>
      </c>
      <c r="C28" s="42">
        <f t="shared" si="12"/>
        <v>30.631935214739531</v>
      </c>
      <c r="D28" s="42">
        <f t="shared" si="5"/>
        <v>16.925999999999998</v>
      </c>
      <c r="E28" s="42">
        <f t="shared" si="6"/>
        <v>28.640999999999998</v>
      </c>
      <c r="F28" s="13">
        <v>48.7</v>
      </c>
      <c r="G28" s="13">
        <v>33.9</v>
      </c>
      <c r="H28" s="42">
        <f t="shared" si="7"/>
        <v>10.125999999999999</v>
      </c>
      <c r="I28" s="42">
        <f t="shared" si="7"/>
        <v>47.786000000000001</v>
      </c>
      <c r="J28" s="42">
        <f t="shared" si="7"/>
        <v>7.7519999999999998</v>
      </c>
      <c r="K28" s="42">
        <f t="shared" si="7"/>
        <v>27.922999999999998</v>
      </c>
      <c r="L28" s="42">
        <f t="shared" si="4"/>
        <v>19.001094842441702</v>
      </c>
      <c r="M28" s="42">
        <f t="shared" si="4"/>
        <v>35.777067097285823</v>
      </c>
      <c r="N28" s="43">
        <v>24.998000000000001</v>
      </c>
      <c r="O28" s="43">
        <v>26.065000000000001</v>
      </c>
      <c r="P28" s="42">
        <f t="shared" ref="P28:Q30" si="14">P29</f>
        <v>15.159000000000001</v>
      </c>
      <c r="Q28" s="42">
        <f t="shared" si="14"/>
        <v>35.488</v>
      </c>
      <c r="R28" s="43">
        <v>6.024</v>
      </c>
      <c r="S28" s="43">
        <v>18.036999999999999</v>
      </c>
      <c r="T28" s="42">
        <f t="shared" si="9"/>
        <v>13.71069830627685</v>
      </c>
      <c r="U28" s="42">
        <f t="shared" si="9"/>
        <v>34.349165571739277</v>
      </c>
      <c r="V28" s="42">
        <f t="shared" si="11"/>
        <v>17.528249866299994</v>
      </c>
      <c r="W28" s="42">
        <f t="shared" si="11"/>
        <v>32.227244892462316</v>
      </c>
      <c r="X28" s="42">
        <f t="shared" si="13"/>
        <v>7.0796044117019648</v>
      </c>
      <c r="Y28" s="42">
        <f t="shared" si="13"/>
        <v>27.355676358776655</v>
      </c>
      <c r="Z28" s="42">
        <f t="shared" si="10"/>
        <v>19.637998008743558</v>
      </c>
      <c r="AA28" s="42">
        <f t="shared" si="10"/>
        <v>20.785488793788826</v>
      </c>
      <c r="AB28" s="42">
        <f t="shared" si="10"/>
        <v>46.107158586484196</v>
      </c>
      <c r="AC28" s="42">
        <f t="shared" si="10"/>
        <v>38.223847326274814</v>
      </c>
    </row>
    <row r="29" spans="1:29">
      <c r="A29" s="37">
        <v>1984</v>
      </c>
      <c r="B29" s="42">
        <f t="shared" si="12"/>
        <v>45.915623055887117</v>
      </c>
      <c r="C29" s="42">
        <f t="shared" si="12"/>
        <v>30.600451427705647</v>
      </c>
      <c r="D29" s="42">
        <f t="shared" si="5"/>
        <v>16.925999999999998</v>
      </c>
      <c r="E29" s="42">
        <f t="shared" si="6"/>
        <v>28.640999999999998</v>
      </c>
      <c r="F29" s="13">
        <v>47.6</v>
      </c>
      <c r="G29" s="13">
        <v>33.299999999999997</v>
      </c>
      <c r="H29" s="42">
        <f t="shared" si="7"/>
        <v>10.125999999999999</v>
      </c>
      <c r="I29" s="42">
        <f t="shared" si="7"/>
        <v>47.786000000000001</v>
      </c>
      <c r="J29" s="42">
        <f t="shared" si="7"/>
        <v>7.7519999999999998</v>
      </c>
      <c r="K29" s="42">
        <f t="shared" si="7"/>
        <v>27.922999999999998</v>
      </c>
      <c r="L29" s="43">
        <v>19.565999999999999</v>
      </c>
      <c r="M29" s="43">
        <v>35.026000000000003</v>
      </c>
      <c r="N29" s="43">
        <v>36.526000000000003</v>
      </c>
      <c r="O29" s="43">
        <v>32.018999999999998</v>
      </c>
      <c r="P29" s="42">
        <f t="shared" si="14"/>
        <v>15.159000000000001</v>
      </c>
      <c r="Q29" s="42">
        <f t="shared" si="14"/>
        <v>35.488</v>
      </c>
      <c r="R29" s="42">
        <f t="shared" ref="R29:S31" si="15">R28*POWER(R$32/R$28,1/4)</f>
        <v>5.2186682212975333</v>
      </c>
      <c r="S29" s="42">
        <f t="shared" si="15"/>
        <v>23.280113609486438</v>
      </c>
      <c r="T29" s="42">
        <f t="shared" si="9"/>
        <v>13.632014849816095</v>
      </c>
      <c r="U29" s="42">
        <f t="shared" si="9"/>
        <v>34.455779129719964</v>
      </c>
      <c r="V29" s="42">
        <f t="shared" si="11"/>
        <v>17.527000000000001</v>
      </c>
      <c r="W29" s="42">
        <f t="shared" si="11"/>
        <v>33.183000000000007</v>
      </c>
      <c r="X29" s="42">
        <f t="shared" si="13"/>
        <v>6.3241581257903405</v>
      </c>
      <c r="Y29" s="42">
        <f t="shared" si="13"/>
        <v>26.034314337043714</v>
      </c>
      <c r="Z29" s="42">
        <f t="shared" si="10"/>
        <v>19.269459037439407</v>
      </c>
      <c r="AA29" s="42">
        <f t="shared" si="10"/>
        <v>21.471127112116278</v>
      </c>
      <c r="AB29" s="42">
        <f t="shared" si="10"/>
        <v>47.244804627148632</v>
      </c>
      <c r="AC29" s="42">
        <f t="shared" si="10"/>
        <v>38.728538498268293</v>
      </c>
    </row>
    <row r="30" spans="1:29">
      <c r="A30" s="37">
        <v>1985</v>
      </c>
      <c r="B30" s="43">
        <v>49.531999999999996</v>
      </c>
      <c r="C30" s="43">
        <v>30.568999999999999</v>
      </c>
      <c r="D30" s="43">
        <v>16.925999999999998</v>
      </c>
      <c r="E30" s="43">
        <v>28.640999999999998</v>
      </c>
      <c r="F30" s="13">
        <v>47.7</v>
      </c>
      <c r="G30" s="13">
        <v>35.1</v>
      </c>
      <c r="H30" s="42">
        <f t="shared" si="7"/>
        <v>10.125999999999999</v>
      </c>
      <c r="I30" s="42">
        <f t="shared" si="7"/>
        <v>47.786000000000001</v>
      </c>
      <c r="J30" s="42">
        <f t="shared" si="7"/>
        <v>7.7519999999999998</v>
      </c>
      <c r="K30" s="42">
        <f t="shared" si="7"/>
        <v>27.922999999999998</v>
      </c>
      <c r="L30" s="42">
        <f>L29*POWER(L$34/L$29,1/5)</f>
        <v>20.432733397135621</v>
      </c>
      <c r="M30" s="42">
        <f t="shared" ref="L30:O33" si="16">M29*POWER(M$34/M$29,1/5)</f>
        <v>32.317736701558907</v>
      </c>
      <c r="N30" s="42">
        <f t="shared" si="16"/>
        <v>32.325247173452787</v>
      </c>
      <c r="O30" s="42">
        <f t="shared" si="16"/>
        <v>32.302533852805361</v>
      </c>
      <c r="P30" s="42">
        <f t="shared" si="14"/>
        <v>15.159000000000001</v>
      </c>
      <c r="Q30" s="42">
        <f t="shared" si="14"/>
        <v>35.488</v>
      </c>
      <c r="R30" s="42">
        <f t="shared" si="15"/>
        <v>4.5209990046448807</v>
      </c>
      <c r="S30" s="42">
        <f t="shared" si="15"/>
        <v>30.047329914652977</v>
      </c>
      <c r="T30" s="42">
        <f t="shared" si="9"/>
        <v>13.553782944850553</v>
      </c>
      <c r="U30" s="42">
        <f t="shared" si="9"/>
        <v>34.562723596779698</v>
      </c>
      <c r="V30" s="43">
        <v>17.527000000000001</v>
      </c>
      <c r="W30" s="43">
        <v>33.183</v>
      </c>
      <c r="X30" s="42">
        <f t="shared" si="13"/>
        <v>5.6493235602107665</v>
      </c>
      <c r="Y30" s="42">
        <f t="shared" si="13"/>
        <v>24.776778103040492</v>
      </c>
      <c r="Z30" s="42">
        <f t="shared" si="10"/>
        <v>18.907836299312866</v>
      </c>
      <c r="AA30" s="42">
        <f t="shared" si="10"/>
        <v>22.179382166004906</v>
      </c>
      <c r="AB30" s="42">
        <f t="shared" si="10"/>
        <v>48.410520897111887</v>
      </c>
      <c r="AC30" s="42">
        <f t="shared" si="10"/>
        <v>39.239893394530917</v>
      </c>
    </row>
    <row r="31" spans="1:29">
      <c r="A31" s="37">
        <v>1986</v>
      </c>
      <c r="B31" s="42">
        <f t="shared" ref="B31:C33" si="17">B30*POWER(B$34/B$30, 1/4)</f>
        <v>49.004121126965181</v>
      </c>
      <c r="C31" s="42">
        <f t="shared" si="17"/>
        <v>31.000526265172958</v>
      </c>
      <c r="D31" s="42">
        <f>D30*POWER(D$33/D$30,1/3)</f>
        <v>13.788274548559357</v>
      </c>
      <c r="E31" s="42">
        <f>E30*POWER(E$33/E$30,1/3)</f>
        <v>26.980226649664846</v>
      </c>
      <c r="F31" s="13">
        <v>44.4</v>
      </c>
      <c r="G31" s="13">
        <v>32.9</v>
      </c>
      <c r="H31" s="42">
        <f t="shared" si="7"/>
        <v>10.125999999999999</v>
      </c>
      <c r="I31" s="42">
        <f t="shared" si="7"/>
        <v>47.786000000000001</v>
      </c>
      <c r="J31" s="42">
        <f t="shared" si="7"/>
        <v>7.7519999999999998</v>
      </c>
      <c r="K31" s="42">
        <f t="shared" si="7"/>
        <v>27.922999999999998</v>
      </c>
      <c r="L31" s="42">
        <f t="shared" si="16"/>
        <v>21.337861294000888</v>
      </c>
      <c r="M31" s="42">
        <f t="shared" si="16"/>
        <v>29.818880417726476</v>
      </c>
      <c r="N31" s="42">
        <f t="shared" si="16"/>
        <v>28.607611148902624</v>
      </c>
      <c r="O31" s="42">
        <f t="shared" si="16"/>
        <v>32.588578447535411</v>
      </c>
      <c r="P31" s="43">
        <v>15.159000000000001</v>
      </c>
      <c r="Q31" s="43">
        <v>35.488</v>
      </c>
      <c r="R31" s="42">
        <f t="shared" si="15"/>
        <v>3.9165992420415039</v>
      </c>
      <c r="S31" s="42">
        <f t="shared" si="15"/>
        <v>38.781685095905182</v>
      </c>
      <c r="T31" s="43">
        <v>13.476000000000001</v>
      </c>
      <c r="U31" s="43">
        <v>34.67</v>
      </c>
      <c r="V31" s="42">
        <f t="shared" ref="V31:W34" si="18">V30*POWER(V$35/V$30,1/5)</f>
        <v>17.702451977471032</v>
      </c>
      <c r="W31" s="42">
        <f t="shared" si="18"/>
        <v>32.748573038434898</v>
      </c>
      <c r="X31" s="42">
        <f t="shared" si="13"/>
        <v>5.0464988466688601</v>
      </c>
      <c r="Y31" s="42">
        <f t="shared" si="13"/>
        <v>23.579984677907056</v>
      </c>
      <c r="Z31" s="43">
        <v>18.553000000000001</v>
      </c>
      <c r="AA31" s="43">
        <v>22.911000000000001</v>
      </c>
      <c r="AB31" s="43">
        <v>49.604999999999997</v>
      </c>
      <c r="AC31" s="43">
        <v>39.758000000000003</v>
      </c>
    </row>
    <row r="32" spans="1:29">
      <c r="A32" s="37">
        <v>1987</v>
      </c>
      <c r="B32" s="42">
        <f t="shared" si="17"/>
        <v>48.481868033317362</v>
      </c>
      <c r="C32" s="42">
        <f t="shared" si="17"/>
        <v>31.438144156422471</v>
      </c>
      <c r="D32" s="42">
        <f>D31*POWER(D$33/D$30,1/3)</f>
        <v>11.232217595796394</v>
      </c>
      <c r="E32" s="42">
        <f>E31*POWER(E$33/E$30,1/3)</f>
        <v>25.415754689685599</v>
      </c>
      <c r="F32" s="13">
        <v>44.8</v>
      </c>
      <c r="G32" s="13">
        <v>32.1</v>
      </c>
      <c r="H32" s="43">
        <v>10.125999999999999</v>
      </c>
      <c r="I32" s="43">
        <v>47.786000000000001</v>
      </c>
      <c r="J32" s="43">
        <v>7.7519999999999998</v>
      </c>
      <c r="K32" s="43">
        <v>27.922999999999998</v>
      </c>
      <c r="L32" s="42">
        <f t="shared" si="16"/>
        <v>22.283084487650999</v>
      </c>
      <c r="M32" s="42">
        <f t="shared" si="16"/>
        <v>27.513239481395395</v>
      </c>
      <c r="N32" s="42">
        <f t="shared" si="16"/>
        <v>25.317530017803779</v>
      </c>
      <c r="O32" s="42">
        <f t="shared" si="16"/>
        <v>32.877156017249625</v>
      </c>
      <c r="P32" s="43">
        <v>20.956</v>
      </c>
      <c r="Q32" s="43">
        <v>37.366</v>
      </c>
      <c r="R32" s="43">
        <v>3.3929999999999998</v>
      </c>
      <c r="S32" s="43">
        <v>50.055</v>
      </c>
      <c r="T32" s="42">
        <f t="shared" ref="T32:U35" si="19">T31*POWER(T$36/T$31,1/5)</f>
        <v>13.588699173730268</v>
      </c>
      <c r="U32" s="42">
        <f t="shared" si="19"/>
        <v>32.448600150154107</v>
      </c>
      <c r="V32" s="42">
        <f t="shared" si="18"/>
        <v>17.879660296380898</v>
      </c>
      <c r="W32" s="42">
        <f t="shared" si="18"/>
        <v>32.319833530835226</v>
      </c>
      <c r="X32" s="43">
        <v>4.508</v>
      </c>
      <c r="Y32" s="43">
        <v>22.440999999999999</v>
      </c>
      <c r="Z32" s="42">
        <f t="shared" ref="Z32:AC35" si="20">Z31*POWER(Z$36/Z$31,1/5)</f>
        <v>21.63616182905805</v>
      </c>
      <c r="AA32" s="42">
        <f t="shared" si="20"/>
        <v>22.448717380466334</v>
      </c>
      <c r="AB32" s="42">
        <f t="shared" si="20"/>
        <v>49.00338290571721</v>
      </c>
      <c r="AC32" s="42">
        <f t="shared" si="20"/>
        <v>39.48076038538305</v>
      </c>
    </row>
    <row r="33" spans="1:29">
      <c r="A33" s="37">
        <v>1988</v>
      </c>
      <c r="B33" s="42">
        <f t="shared" si="17"/>
        <v>47.965180763268705</v>
      </c>
      <c r="C33" s="42">
        <f t="shared" si="17"/>
        <v>31.881939665984124</v>
      </c>
      <c r="D33" s="43">
        <v>9.15</v>
      </c>
      <c r="E33" s="43">
        <v>23.942</v>
      </c>
      <c r="F33" s="13">
        <v>43.8</v>
      </c>
      <c r="G33" s="13">
        <v>32.200000000000003</v>
      </c>
      <c r="H33" s="42">
        <f t="shared" ref="H33:I36" si="21">H32*POWER(H$37/H$32,1/5)</f>
        <v>10.719921620451569</v>
      </c>
      <c r="I33" s="42">
        <f t="shared" si="21"/>
        <v>44.100211854381989</v>
      </c>
      <c r="J33" s="42">
        <f t="shared" ref="J33:K35" si="22">J32*POWER(J$36/J$32, 1/4)</f>
        <v>7.578244926974298</v>
      </c>
      <c r="K33" s="42">
        <f t="shared" si="22"/>
        <v>29.138108252006401</v>
      </c>
      <c r="L33" s="42">
        <f t="shared" si="16"/>
        <v>23.270179116938632</v>
      </c>
      <c r="M33" s="42">
        <f t="shared" si="16"/>
        <v>25.38587418964973</v>
      </c>
      <c r="N33" s="42">
        <f t="shared" si="16"/>
        <v>22.405831890894639</v>
      </c>
      <c r="O33" s="42">
        <f t="shared" si="16"/>
        <v>33.168288991885113</v>
      </c>
      <c r="P33" s="42">
        <f>P32*POWER(P34/P32,1/2)</f>
        <v>18.074376448442141</v>
      </c>
      <c r="Q33" s="42">
        <f>Q32*POWER(Q34/Q32,1/2)</f>
        <v>38.41672685172437</v>
      </c>
      <c r="R33" s="42">
        <f>R32*POWER(R$35/R$32,1/3)</f>
        <v>6.8253546591209435</v>
      </c>
      <c r="S33" s="42">
        <f>S32*POWER(S$35/S$32,1/3)</f>
        <v>40.940368766012597</v>
      </c>
      <c r="T33" s="42">
        <f t="shared" si="19"/>
        <v>13.702340845513332</v>
      </c>
      <c r="U33" s="42">
        <f t="shared" si="19"/>
        <v>30.369531344233664</v>
      </c>
      <c r="V33" s="42">
        <f t="shared" si="18"/>
        <v>18.058642538379544</v>
      </c>
      <c r="W33" s="42">
        <f t="shared" si="18"/>
        <v>31.896707017889124</v>
      </c>
      <c r="X33" s="42">
        <f t="shared" ref="X33:Y36" si="23">X32*POWER(X$37/X$32,1/5)</f>
        <v>4.554241558032821</v>
      </c>
      <c r="Y33" s="42">
        <f t="shared" si="23"/>
        <v>21.727669582470476</v>
      </c>
      <c r="Z33" s="42">
        <f t="shared" si="20"/>
        <v>25.231687527256433</v>
      </c>
      <c r="AA33" s="42">
        <f t="shared" si="20"/>
        <v>21.995762386104982</v>
      </c>
      <c r="AB33" s="42">
        <f t="shared" si="20"/>
        <v>48.409062316386205</v>
      </c>
      <c r="AC33" s="42">
        <f t="shared" si="20"/>
        <v>39.205454011973224</v>
      </c>
    </row>
    <row r="34" spans="1:29">
      <c r="A34" s="37">
        <v>1989</v>
      </c>
      <c r="B34" s="43">
        <v>47.454000000000001</v>
      </c>
      <c r="C34" s="43">
        <v>32.332000000000001</v>
      </c>
      <c r="D34" s="42">
        <f t="shared" ref="D34:E36" si="24">D33*POWER(D$37/D$33,1/4)</f>
        <v>8.53034808089504</v>
      </c>
      <c r="E34" s="42">
        <f t="shared" si="24"/>
        <v>24.483360341147872</v>
      </c>
      <c r="F34" s="13">
        <v>42</v>
      </c>
      <c r="G34" s="13">
        <v>31.8</v>
      </c>
      <c r="H34" s="42">
        <f t="shared" si="21"/>
        <v>11.348678604446473</v>
      </c>
      <c r="I34" s="42">
        <f t="shared" si="21"/>
        <v>40.698712710864555</v>
      </c>
      <c r="J34" s="42">
        <f t="shared" si="22"/>
        <v>7.4083844392687928</v>
      </c>
      <c r="K34" s="42">
        <f t="shared" si="22"/>
        <v>30.406093632691455</v>
      </c>
      <c r="L34" s="43">
        <v>24.300999999999998</v>
      </c>
      <c r="M34" s="43">
        <v>23.422999999999998</v>
      </c>
      <c r="N34" s="43">
        <v>19.829000000000001</v>
      </c>
      <c r="O34" s="43">
        <v>33.462000000000003</v>
      </c>
      <c r="P34" s="43">
        <v>15.589</v>
      </c>
      <c r="Q34" s="43">
        <v>39.497</v>
      </c>
      <c r="R34" s="42">
        <f>R33*POWER(R$35/R$32,1/3)</f>
        <v>13.729875102500435</v>
      </c>
      <c r="S34" s="42">
        <f>S33*POWER(S$35/S$32,1/3)</f>
        <v>33.485441907843366</v>
      </c>
      <c r="T34" s="42">
        <f t="shared" si="19"/>
        <v>13.816932897417447</v>
      </c>
      <c r="U34" s="42">
        <f t="shared" si="19"/>
        <v>28.42367405066658</v>
      </c>
      <c r="V34" s="42">
        <f t="shared" si="18"/>
        <v>18.239416461115962</v>
      </c>
      <c r="W34" s="42">
        <f t="shared" si="18"/>
        <v>31.479120015095113</v>
      </c>
      <c r="X34" s="42">
        <f t="shared" si="23"/>
        <v>4.6009574465202343</v>
      </c>
      <c r="Y34" s="42">
        <f t="shared" si="23"/>
        <v>21.037013746491365</v>
      </c>
      <c r="Z34" s="42">
        <f t="shared" si="20"/>
        <v>29.424722393141042</v>
      </c>
      <c r="AA34" s="42">
        <f t="shared" si="20"/>
        <v>21.551946810421303</v>
      </c>
      <c r="AB34" s="42">
        <f t="shared" si="20"/>
        <v>47.821949738869044</v>
      </c>
      <c r="AC34" s="42">
        <f t="shared" si="20"/>
        <v>38.932067398935288</v>
      </c>
    </row>
    <row r="35" spans="1:29">
      <c r="A35" s="37">
        <v>1990</v>
      </c>
      <c r="B35" s="42">
        <f t="shared" ref="B35:C38" si="25">B34*POWER(B$39/B$34, 1/5)</f>
        <v>43.132618274244223</v>
      </c>
      <c r="C35" s="42">
        <f t="shared" si="25"/>
        <v>29.976762252779025</v>
      </c>
      <c r="D35" s="42">
        <f t="shared" si="24"/>
        <v>7.9526599323748286</v>
      </c>
      <c r="E35" s="42">
        <f t="shared" si="24"/>
        <v>25.036961556866281</v>
      </c>
      <c r="F35" s="13">
        <v>47.8</v>
      </c>
      <c r="G35" s="13">
        <v>30.3</v>
      </c>
      <c r="H35" s="42">
        <f t="shared" si="21"/>
        <v>12.014314155180909</v>
      </c>
      <c r="I35" s="42">
        <f t="shared" si="21"/>
        <v>37.559575037662832</v>
      </c>
      <c r="J35" s="42">
        <f t="shared" si="22"/>
        <v>7.2423312427714217</v>
      </c>
      <c r="K35" s="42">
        <f t="shared" si="22"/>
        <v>31.729257163986897</v>
      </c>
      <c r="L35" s="42">
        <f t="shared" ref="L35:O38" si="26">L34*POWER(L$39/L$34,1/5)</f>
        <v>23.914286385386117</v>
      </c>
      <c r="M35" s="42">
        <f t="shared" si="26"/>
        <v>22.797246951531271</v>
      </c>
      <c r="N35" s="42">
        <f t="shared" si="26"/>
        <v>22.555218953464404</v>
      </c>
      <c r="O35" s="42">
        <f t="shared" si="26"/>
        <v>34.360621423550008</v>
      </c>
      <c r="P35" s="42">
        <f>P34*POWER(P36/P34,1/2)</f>
        <v>16.267724610405718</v>
      </c>
      <c r="Q35" s="42">
        <f>Q34*POWER(Q36/Q34,1/2)</f>
        <v>36.996871962370008</v>
      </c>
      <c r="R35" s="43">
        <v>27.619</v>
      </c>
      <c r="S35" s="43">
        <v>27.388000000000002</v>
      </c>
      <c r="T35" s="42">
        <f t="shared" si="19"/>
        <v>13.932483277428243</v>
      </c>
      <c r="U35" s="42">
        <f t="shared" si="19"/>
        <v>26.602493050717939</v>
      </c>
      <c r="V35" s="43">
        <v>18.422000000000001</v>
      </c>
      <c r="W35" s="43">
        <v>31.067</v>
      </c>
      <c r="X35" s="42">
        <f t="shared" si="23"/>
        <v>4.6481525309855858</v>
      </c>
      <c r="Y35" s="42">
        <f t="shared" si="23"/>
        <v>20.368311736805566</v>
      </c>
      <c r="Z35" s="42">
        <f t="shared" si="20"/>
        <v>34.314561282439925</v>
      </c>
      <c r="AA35" s="42">
        <f t="shared" si="20"/>
        <v>21.117086244423668</v>
      </c>
      <c r="AB35" s="42">
        <f t="shared" si="20"/>
        <v>47.241957753286222</v>
      </c>
      <c r="AC35" s="42">
        <f t="shared" si="20"/>
        <v>38.660587159438279</v>
      </c>
    </row>
    <row r="36" spans="1:29">
      <c r="A36" s="37">
        <v>1991</v>
      </c>
      <c r="B36" s="42">
        <f t="shared" si="25"/>
        <v>39.204761646893132</v>
      </c>
      <c r="C36" s="42">
        <f t="shared" si="25"/>
        <v>27.793092761339768</v>
      </c>
      <c r="D36" s="42">
        <f t="shared" si="24"/>
        <v>7.414093704059507</v>
      </c>
      <c r="E36" s="42">
        <f t="shared" si="24"/>
        <v>25.603080429547397</v>
      </c>
      <c r="F36" s="13">
        <v>45.7</v>
      </c>
      <c r="G36" s="13">
        <v>30.7</v>
      </c>
      <c r="H36" s="42">
        <f t="shared" si="21"/>
        <v>12.718991316119016</v>
      </c>
      <c r="I36" s="42">
        <f t="shared" si="21"/>
        <v>34.662562598281681</v>
      </c>
      <c r="J36" s="43">
        <v>7.08</v>
      </c>
      <c r="K36" s="43">
        <v>33.11</v>
      </c>
      <c r="L36" s="42">
        <f t="shared" si="26"/>
        <v>23.533726732326397</v>
      </c>
      <c r="M36" s="42">
        <f t="shared" si="26"/>
        <v>22.188211098881521</v>
      </c>
      <c r="N36" s="42">
        <f t="shared" si="26"/>
        <v>25.656256091518475</v>
      </c>
      <c r="O36" s="42">
        <f t="shared" si="26"/>
        <v>35.283375309680345</v>
      </c>
      <c r="P36" s="43">
        <v>16.975999999999999</v>
      </c>
      <c r="Q36" s="43">
        <v>34.655000000000001</v>
      </c>
      <c r="R36" s="42">
        <f>R35*POWER(R$38/R$35,1/3)</f>
        <v>26.311036030336322</v>
      </c>
      <c r="S36" s="42">
        <f>S35*POWER(S$38/S$35,1/3)</f>
        <v>26.512298837543124</v>
      </c>
      <c r="T36" s="43">
        <v>14.048999999999999</v>
      </c>
      <c r="U36" s="43">
        <v>24.898</v>
      </c>
      <c r="V36" s="42">
        <f>V35*POWER('6'!BK$19/V$35,1/5)</f>
        <v>19.885759156063529</v>
      </c>
      <c r="W36" s="42">
        <f>W35*POWER('A6-A'!W$40/W$35,1/5)</f>
        <v>33.075234547536169</v>
      </c>
      <c r="X36" s="42">
        <f t="shared" si="23"/>
        <v>4.695831726861134</v>
      </c>
      <c r="Y36" s="42">
        <f t="shared" si="23"/>
        <v>19.720865708750352</v>
      </c>
      <c r="Z36" s="43">
        <v>40.017000000000003</v>
      </c>
      <c r="AA36" s="43">
        <v>20.690999999999999</v>
      </c>
      <c r="AB36" s="43">
        <v>46.668999999999997</v>
      </c>
      <c r="AC36" s="43">
        <v>38.390999999999998</v>
      </c>
    </row>
    <row r="37" spans="1:29">
      <c r="A37" s="37">
        <v>1992</v>
      </c>
      <c r="B37" s="42">
        <f t="shared" si="25"/>
        <v>35.634593894048379</v>
      </c>
      <c r="C37" s="42">
        <f t="shared" si="25"/>
        <v>25.768493566006306</v>
      </c>
      <c r="D37" s="43">
        <v>6.9119999999999999</v>
      </c>
      <c r="E37" s="43">
        <v>26.181999999999999</v>
      </c>
      <c r="F37" s="13">
        <v>43.1</v>
      </c>
      <c r="G37" s="13">
        <v>29.4</v>
      </c>
      <c r="H37" s="43">
        <v>13.465</v>
      </c>
      <c r="I37" s="43">
        <v>31.989000000000001</v>
      </c>
      <c r="J37" s="42">
        <f t="shared" ref="J37:K39" si="27">J36*POWER(J$40/J$36,1/4)</f>
        <v>6.3770734984125426</v>
      </c>
      <c r="K37" s="42">
        <f t="shared" si="27"/>
        <v>30.730261480930928</v>
      </c>
      <c r="L37" s="42">
        <f t="shared" si="26"/>
        <v>23.159223109841999</v>
      </c>
      <c r="M37" s="42">
        <f t="shared" si="26"/>
        <v>21.595445836737781</v>
      </c>
      <c r="N37" s="42">
        <f t="shared" si="26"/>
        <v>29.18364383833547</v>
      </c>
      <c r="O37" s="42">
        <f t="shared" si="26"/>
        <v>36.23090973525067</v>
      </c>
      <c r="P37" s="42">
        <f>P36*POWER(P38/P36,1/2)</f>
        <v>24.787685329614785</v>
      </c>
      <c r="Q37" s="42">
        <f>Q36*POWER(Q38/Q36,1/2)</f>
        <v>37.666179060265719</v>
      </c>
      <c r="R37" s="42">
        <f>R36*POWER(R$38/R$35,1/3)</f>
        <v>25.06501383068381</v>
      </c>
      <c r="S37" s="42">
        <f>S36*POWER(S$38/S$35,1/3)</f>
        <v>25.664597256141029</v>
      </c>
      <c r="T37" s="42">
        <f t="shared" ref="T37:U39" si="28">T36*POWER(T$40/T$36,1/4)</f>
        <v>13.664501361972448</v>
      </c>
      <c r="U37" s="42">
        <f t="shared" si="28"/>
        <v>27.899010124958902</v>
      </c>
      <c r="V37" s="42">
        <f>V36*POWER('6'!BK$19/V$35,1/5)</f>
        <v>21.465824406305746</v>
      </c>
      <c r="W37" s="42">
        <f>W36*POWER('A6-A'!W$40/W$35,1/5)</f>
        <v>35.21328549182509</v>
      </c>
      <c r="X37" s="43">
        <v>4.7439999999999998</v>
      </c>
      <c r="Y37" s="43">
        <v>19.094000000000001</v>
      </c>
      <c r="Z37" s="42">
        <f t="shared" ref="Z37:AC38" si="29">Z36*POWER(Z$39/Z$36,1/3)</f>
        <v>34.253849861754297</v>
      </c>
      <c r="AA37" s="42">
        <f t="shared" si="29"/>
        <v>18.360325690829558</v>
      </c>
      <c r="AB37" s="42">
        <f t="shared" si="29"/>
        <v>46.195886622576893</v>
      </c>
      <c r="AC37" s="42">
        <f t="shared" si="29"/>
        <v>38.445921393092128</v>
      </c>
    </row>
    <row r="38" spans="1:29">
      <c r="A38" s="37">
        <v>1993</v>
      </c>
      <c r="B38" s="42">
        <f t="shared" si="25"/>
        <v>32.389542204865819</v>
      </c>
      <c r="C38" s="42">
        <f t="shared" si="25"/>
        <v>23.89137712608057</v>
      </c>
      <c r="D38" s="42">
        <f>D37*POWER(D$40/D$37,1/3)</f>
        <v>9.6824891715810146</v>
      </c>
      <c r="E38" s="42">
        <f>E37*POWER(E$40/E$37,1/3)</f>
        <v>24.657262227920221</v>
      </c>
      <c r="F38" s="13">
        <v>42.5</v>
      </c>
      <c r="G38" s="13">
        <v>27.3</v>
      </c>
      <c r="H38" s="42">
        <f>H37*POWER(H$40/H$37,1/3)</f>
        <v>9.6158510101530066</v>
      </c>
      <c r="I38" s="42">
        <f>I37*POWER(I$40/I$37,1/3)</f>
        <v>29.533699513977577</v>
      </c>
      <c r="J38" s="42">
        <f t="shared" si="27"/>
        <v>5.743935932790337</v>
      </c>
      <c r="K38" s="42">
        <f t="shared" si="27"/>
        <v>28.521563596689433</v>
      </c>
      <c r="L38" s="42">
        <f t="shared" si="26"/>
        <v>22.790679145377311</v>
      </c>
      <c r="M38" s="42">
        <f t="shared" si="26"/>
        <v>21.018516490993001</v>
      </c>
      <c r="N38" s="42">
        <f t="shared" si="26"/>
        <v>33.195999628502641</v>
      </c>
      <c r="O38" s="42">
        <f t="shared" si="26"/>
        <v>37.203890181213339</v>
      </c>
      <c r="P38" s="43">
        <v>36.194000000000003</v>
      </c>
      <c r="Q38" s="43">
        <v>40.939</v>
      </c>
      <c r="R38" s="43">
        <v>23.878</v>
      </c>
      <c r="S38" s="43">
        <v>24.844000000000001</v>
      </c>
      <c r="T38" s="42">
        <f t="shared" si="28"/>
        <v>13.290525836098434</v>
      </c>
      <c r="U38" s="42">
        <f t="shared" si="28"/>
        <v>31.261738531310122</v>
      </c>
      <c r="V38" s="42">
        <f>V37*POWER('6'!BK$19/V$35,1/5)</f>
        <v>23.171437098585734</v>
      </c>
      <c r="W38" s="42">
        <f>W37*POWER('A6-A'!W$40/W$35,1/5)</f>
        <v>37.489544430793686</v>
      </c>
      <c r="X38" s="42">
        <f>X37*POWER(X$40/X$37,1/3)</f>
        <v>5.3470838161299605</v>
      </c>
      <c r="Y38" s="42">
        <f>Y37*POWER(Y$40/Y$37,1/3)</f>
        <v>20.596071103155818</v>
      </c>
      <c r="Z38" s="42">
        <f t="shared" si="29"/>
        <v>29.320694463643068</v>
      </c>
      <c r="AA38" s="42">
        <f t="shared" si="29"/>
        <v>16.292183049313032</v>
      </c>
      <c r="AB38" s="42">
        <f t="shared" si="29"/>
        <v>45.727569496796136</v>
      </c>
      <c r="AC38" s="42">
        <f t="shared" si="29"/>
        <v>38.500921355625508</v>
      </c>
    </row>
    <row r="39" spans="1:29">
      <c r="A39" s="37">
        <v>1994</v>
      </c>
      <c r="B39" s="43">
        <v>29.44</v>
      </c>
      <c r="C39" s="43">
        <v>22.151</v>
      </c>
      <c r="D39" s="42">
        <f>D38*POWER(D$40/D$37,1/3)</f>
        <v>13.563454363105267</v>
      </c>
      <c r="E39" s="42">
        <f>E38*POWER(E$40/E$37,1/3)</f>
        <v>23.221319248965752</v>
      </c>
      <c r="F39" s="13">
        <v>39.700000000000003</v>
      </c>
      <c r="G39" s="13">
        <v>27.8</v>
      </c>
      <c r="H39" s="42">
        <f>H38*POWER(H$40/H$37,1/3)</f>
        <v>6.8670323542117044</v>
      </c>
      <c r="I39" s="42">
        <f>I38*POWER(I$40/I$37,1/3)</f>
        <v>27.266854449401961</v>
      </c>
      <c r="J39" s="42">
        <f t="shared" si="27"/>
        <v>5.1736584199967215</v>
      </c>
      <c r="K39" s="42">
        <f t="shared" si="27"/>
        <v>26.471613022388013</v>
      </c>
      <c r="L39" s="43">
        <v>22.428000000000001</v>
      </c>
      <c r="M39" s="43">
        <v>20.457000000000001</v>
      </c>
      <c r="N39" s="43">
        <v>37.76</v>
      </c>
      <c r="O39" s="43">
        <v>38.203000000000003</v>
      </c>
      <c r="P39" s="42">
        <f>P38*POWER('6'!AV19/P38,1/2)</f>
        <v>25.524341323528802</v>
      </c>
      <c r="Q39" s="42">
        <f>Q38*POWER('A6-A'!Q40/Q38,1/2)</f>
        <v>38.610267365041643</v>
      </c>
      <c r="R39" s="42">
        <f>R38*POWER('6'!BA$19/R$38,1/3)</f>
        <v>21.731488128144093</v>
      </c>
      <c r="S39" s="42">
        <f>S38*POWER('A6-A'!S$44/S$38,1/6)</f>
        <v>25.325704551234818</v>
      </c>
      <c r="T39" s="42">
        <f t="shared" si="28"/>
        <v>12.926785421645461</v>
      </c>
      <c r="U39" s="42">
        <f t="shared" si="28"/>
        <v>35.029783910709256</v>
      </c>
      <c r="V39" s="42">
        <f>V38*POWER('6'!BK$19/V$35,1/5)</f>
        <v>25.012572871694243</v>
      </c>
      <c r="W39" s="42">
        <f>W38*POWER('A6-A'!W$40/W$35,1/5)</f>
        <v>39.912945412456288</v>
      </c>
      <c r="X39" s="42">
        <f>X38*POWER(X$40/X$37,1/3)</f>
        <v>6.0268350203876357</v>
      </c>
      <c r="Y39" s="42">
        <f>Y38*POWER(Y$40/Y$37,1/3)</f>
        <v>22.216305901657595</v>
      </c>
      <c r="Z39" s="43">
        <v>25.097999999999999</v>
      </c>
      <c r="AA39" s="43">
        <v>14.457000000000001</v>
      </c>
      <c r="AB39" s="43">
        <v>45.264000000000003</v>
      </c>
      <c r="AC39" s="43">
        <v>38.555999999999997</v>
      </c>
    </row>
    <row r="40" spans="1:29">
      <c r="A40" s="37">
        <v>1995</v>
      </c>
      <c r="B40" s="42">
        <f>B39*POWER('6'!M$25/B$39,1/7)</f>
        <v>26.916295401225483</v>
      </c>
      <c r="C40" s="42">
        <f>C39*POWER('6'!N$25/C$39,1/7)</f>
        <v>22.124332449397766</v>
      </c>
      <c r="D40" s="44">
        <v>19</v>
      </c>
      <c r="E40" s="43">
        <v>21.869</v>
      </c>
      <c r="F40" s="13">
        <v>42.2</v>
      </c>
      <c r="G40" s="13">
        <v>27.9</v>
      </c>
      <c r="H40" s="43">
        <v>4.9039999999999999</v>
      </c>
      <c r="I40" s="43">
        <v>25.173999999999999</v>
      </c>
      <c r="J40" s="43">
        <v>4.66</v>
      </c>
      <c r="K40" s="43">
        <v>24.568999999999999</v>
      </c>
      <c r="L40" s="44">
        <v>18</v>
      </c>
      <c r="M40" s="42">
        <f>'A6-A'!M39*POWER(M$45/'A6-A'!M$39,1/6)</f>
        <v>20.045890762625799</v>
      </c>
      <c r="N40" s="44">
        <v>48</v>
      </c>
      <c r="O40" s="42">
        <f>'A6-A'!O39*POWER(O$45/'A6-A'!O$39,1/6)</f>
        <v>36.824263971368694</v>
      </c>
      <c r="P40" s="44">
        <v>18</v>
      </c>
      <c r="Q40" s="43">
        <v>36.414000000000001</v>
      </c>
      <c r="R40" s="44">
        <v>18</v>
      </c>
      <c r="S40" s="42">
        <f>'A6-A'!S39*POWER(S$44/'A6-A'!S$38,1/6)</f>
        <v>25.816748954131214</v>
      </c>
      <c r="T40" s="43">
        <v>12.573</v>
      </c>
      <c r="U40" s="43">
        <v>39.252000000000002</v>
      </c>
      <c r="V40" s="44">
        <v>27</v>
      </c>
      <c r="W40" s="43">
        <v>42.493000000000002</v>
      </c>
      <c r="X40" s="43">
        <v>6.7930000000000001</v>
      </c>
      <c r="Y40" s="43">
        <v>23.963999999999999</v>
      </c>
      <c r="Z40" s="44">
        <v>36</v>
      </c>
      <c r="AA40" s="43">
        <v>18.428000000000001</v>
      </c>
      <c r="AB40" s="50">
        <v>44.499000000000002</v>
      </c>
      <c r="AC40" s="42">
        <f>'A6-A'!AC39*POWER(AC$42/'A6-A'!AC$39,1/3)</f>
        <v>38.493565620196044</v>
      </c>
    </row>
    <row r="41" spans="1:29">
      <c r="A41" s="37">
        <v>1996</v>
      </c>
      <c r="B41" s="42">
        <f>B40*POWER('6'!M$25/B$39,1/7)</f>
        <v>24.608932001563591</v>
      </c>
      <c r="C41" s="42">
        <f>C40*POWER('6'!N$25/C$39,1/7)</f>
        <v>22.097697003813597</v>
      </c>
      <c r="D41" s="44">
        <v>16</v>
      </c>
      <c r="E41" s="42">
        <f>E40*POWER(E42/E40,1/2)</f>
        <v>25.278257673344498</v>
      </c>
      <c r="F41" s="13">
        <v>48.8</v>
      </c>
      <c r="G41" s="13">
        <v>27.8</v>
      </c>
      <c r="H41" s="42">
        <f>H40*((POWER(H$45/H$40, 1/5)))</f>
        <v>5.0541230564883124</v>
      </c>
      <c r="I41" s="42">
        <f>I40*POWER(I$45/I$40,1/5)</f>
        <v>25.105629631447027</v>
      </c>
      <c r="J41" s="44">
        <v>3</v>
      </c>
      <c r="K41" s="42">
        <f>'A6-A'!K40*POWER(K$45/'A6-A'!K$40,1/5)</f>
        <v>24.959206977905104</v>
      </c>
      <c r="L41" s="44">
        <v>23</v>
      </c>
      <c r="M41" s="42">
        <f>M40*POWER(M$45/'A6-A'!M$39,1/6)</f>
        <v>19.643043284309837</v>
      </c>
      <c r="N41" s="44">
        <v>42</v>
      </c>
      <c r="O41" s="42">
        <f>O40*POWER(O$45/'A6-A'!O$39,1/6)</f>
        <v>35.495286156402436</v>
      </c>
      <c r="P41" s="44">
        <v>16</v>
      </c>
      <c r="Q41" s="42">
        <f>Q40*POWER(Q$43/Q$40,1/3)</f>
        <v>39.598969707423258</v>
      </c>
      <c r="R41" s="44">
        <v>18</v>
      </c>
      <c r="S41" s="42">
        <f>S40*POWER(S$44/'A6-A'!S$38,1/6)</f>
        <v>26.317314300665252</v>
      </c>
      <c r="T41" s="42">
        <f t="shared" ref="T41:U44" si="30">T40*POWER(T$45/T$40,1/5)</f>
        <v>12.035817270107435</v>
      </c>
      <c r="U41" s="42">
        <f t="shared" si="30"/>
        <v>39.857244863606333</v>
      </c>
      <c r="V41" s="44">
        <v>28</v>
      </c>
      <c r="W41" s="42">
        <f t="shared" ref="W41:Y44" si="31">W40*POWER(W$45/W$40,1/5)</f>
        <v>39.918596657697151</v>
      </c>
      <c r="X41" s="42">
        <f t="shared" si="31"/>
        <v>7.5128125655604823</v>
      </c>
      <c r="Y41" s="42">
        <f t="shared" si="31"/>
        <v>23.133381100215818</v>
      </c>
      <c r="Z41" s="44">
        <v>40</v>
      </c>
      <c r="AA41" s="42">
        <f>AA40*POWER(AA$44/AA$40,1/4)</f>
        <v>18.246073645576967</v>
      </c>
      <c r="AB41" s="50">
        <v>44.195999999999998</v>
      </c>
      <c r="AC41" s="42">
        <f>AC40*POWER(AC$42/'A6-A'!AC$39,1/3)</f>
        <v>38.431232341434253</v>
      </c>
    </row>
    <row r="42" spans="1:29">
      <c r="A42" s="37">
        <v>1997</v>
      </c>
      <c r="B42" s="42">
        <f>B41*POWER('6'!M$25/B$39,1/7)</f>
        <v>22.499364241262118</v>
      </c>
      <c r="C42" s="42">
        <f>C41*POWER('6'!N$25/C$39,1/7)</f>
        <v>22.071093624596315</v>
      </c>
      <c r="D42" s="44">
        <v>13</v>
      </c>
      <c r="E42" s="43">
        <v>29.219000000000001</v>
      </c>
      <c r="F42" s="13">
        <v>43.9</v>
      </c>
      <c r="G42" s="13">
        <v>29.6</v>
      </c>
      <c r="H42" s="42">
        <f>H41*((POWER(H$45/H$40, 1/5)))</f>
        <v>5.2088417353439569</v>
      </c>
      <c r="I42" s="42">
        <f>I41*POWER(I$45/I$40,1/5)</f>
        <v>25.037444950798083</v>
      </c>
      <c r="J42" s="44">
        <v>3</v>
      </c>
      <c r="K42" s="42">
        <f>K41*POWER(K$45/'A6-A'!K$40,1/5)</f>
        <v>25.355611256701817</v>
      </c>
      <c r="L42" s="44">
        <v>18</v>
      </c>
      <c r="M42" s="42">
        <f>M41*POWER(M$45/'A6-A'!M$39,1/6)</f>
        <v>19.24829153457522</v>
      </c>
      <c r="N42" s="44">
        <v>41</v>
      </c>
      <c r="O42" s="42">
        <f>O41*POWER(O$45/'A6-A'!O$39,1/6)</f>
        <v>34.214270794509126</v>
      </c>
      <c r="P42" s="44">
        <v>23</v>
      </c>
      <c r="Q42" s="42">
        <f>Q41*POWER(Q$43/Q$40,1/3)</f>
        <v>43.062514469419035</v>
      </c>
      <c r="R42" s="44">
        <v>23</v>
      </c>
      <c r="S42" s="42">
        <f>S41*POWER(S$44/'A6-A'!S$38,1/6)</f>
        <v>26.827585194036189</v>
      </c>
      <c r="T42" s="42">
        <f t="shared" si="30"/>
        <v>11.521585728101201</v>
      </c>
      <c r="U42" s="42">
        <f t="shared" si="30"/>
        <v>40.471822279564691</v>
      </c>
      <c r="V42" s="44">
        <v>21</v>
      </c>
      <c r="W42" s="42">
        <f t="shared" si="31"/>
        <v>37.500161417643142</v>
      </c>
      <c r="X42" s="42">
        <f t="shared" si="31"/>
        <v>8.3088992558874537</v>
      </c>
      <c r="Y42" s="42">
        <f t="shared" si="31"/>
        <v>22.331552375555937</v>
      </c>
      <c r="Z42" s="44">
        <v>37</v>
      </c>
      <c r="AA42" s="42">
        <f>AA41*POWER(AA$44/AA$40,1/4)</f>
        <v>18.065943318852742</v>
      </c>
      <c r="AB42" s="50">
        <v>44.347000000000001</v>
      </c>
      <c r="AC42" s="43">
        <v>38.369</v>
      </c>
    </row>
    <row r="43" spans="1:29">
      <c r="A43" s="37">
        <v>1998</v>
      </c>
      <c r="B43" s="42">
        <f>B42*POWER('6'!M$25/B$39,1/7)</f>
        <v>20.570636353858038</v>
      </c>
      <c r="C43" s="42">
        <f>C42*POWER('6'!N$25/C$39,1/7)</f>
        <v>22.044522273141276</v>
      </c>
      <c r="D43" s="44">
        <v>15</v>
      </c>
      <c r="E43" s="42">
        <f>E42*POWER(E$45/E$42,1/3)</f>
        <v>26.511134705542627</v>
      </c>
      <c r="F43" s="13">
        <v>43</v>
      </c>
      <c r="G43" s="13">
        <v>30.2</v>
      </c>
      <c r="H43" s="42">
        <f>H42*((POWER(H$45/H$40, 1/5)))</f>
        <v>5.3682967194536069</v>
      </c>
      <c r="I43" s="42">
        <f>I42*POWER(I$45/I$40,1/5)</f>
        <v>24.969445453741166</v>
      </c>
      <c r="J43" s="44">
        <v>5</v>
      </c>
      <c r="K43" s="42">
        <f>K42*POWER(K$45/'A6-A'!K$40,1/5)</f>
        <v>25.758311262457621</v>
      </c>
      <c r="L43" s="44">
        <v>19</v>
      </c>
      <c r="M43" s="42">
        <f>M42*POWER(M$45/'A6-A'!M$39,1/6)</f>
        <v>18.861472819537063</v>
      </c>
      <c r="N43" s="44">
        <v>39</v>
      </c>
      <c r="O43" s="42">
        <f>O42*POWER(O$45/'A6-A'!O$39,1/6)</f>
        <v>32.979486933615014</v>
      </c>
      <c r="P43" s="44">
        <v>18</v>
      </c>
      <c r="Q43" s="43">
        <v>46.829000000000001</v>
      </c>
      <c r="R43" s="44">
        <v>23</v>
      </c>
      <c r="S43" s="42">
        <f>S42*POWER(S$44/'A6-A'!S$38,1/6)</f>
        <v>27.347749816746177</v>
      </c>
      <c r="T43" s="42">
        <f t="shared" si="30"/>
        <v>11.029324782096857</v>
      </c>
      <c r="U43" s="42">
        <f t="shared" si="30"/>
        <v>41.095876150845001</v>
      </c>
      <c r="V43" s="44">
        <v>33</v>
      </c>
      <c r="W43" s="42">
        <f t="shared" si="31"/>
        <v>35.228245081058837</v>
      </c>
      <c r="X43" s="42">
        <f t="shared" si="31"/>
        <v>9.1893423723844254</v>
      </c>
      <c r="Y43" s="42">
        <f t="shared" si="31"/>
        <v>21.557515926521674</v>
      </c>
      <c r="Z43" s="44">
        <v>36</v>
      </c>
      <c r="AA43" s="42">
        <f>AA42*POWER(AA$44/AA$40,1/4)</f>
        <v>17.887591288941081</v>
      </c>
      <c r="AB43" s="50">
        <v>44.811</v>
      </c>
      <c r="AC43" s="42">
        <f>AC42*POWER(AC$45/AC$42,1/3)</f>
        <v>38.476034471465248</v>
      </c>
    </row>
    <row r="44" spans="1:29">
      <c r="A44" s="37">
        <v>1999</v>
      </c>
      <c r="B44" s="42">
        <f>B43*POWER('6'!M$25/B$39,1/7)</f>
        <v>18.807246083275505</v>
      </c>
      <c r="C44" s="42">
        <f>C43*POWER('6'!N$25/C$39,1/7)</f>
        <v>22.017982910890314</v>
      </c>
      <c r="D44" s="44">
        <v>14</v>
      </c>
      <c r="E44" s="42">
        <f>E43*POWER(E$45/E$42,1/3)</f>
        <v>24.054220314707099</v>
      </c>
      <c r="F44" s="13">
        <v>39.4</v>
      </c>
      <c r="G44" s="13">
        <v>30.3</v>
      </c>
      <c r="H44" s="42">
        <f>H43*((POWER(H$45/H$40, 1/5)))</f>
        <v>5.5326329983403442</v>
      </c>
      <c r="I44" s="42">
        <f>I43*POWER(I$45/I$40,1/5)</f>
        <v>24.901630637333934</v>
      </c>
      <c r="J44" s="44">
        <v>4</v>
      </c>
      <c r="K44" s="42">
        <f>K43*POWER(K$45/'A6-A'!K$40,1/5)</f>
        <v>26.167406984451297</v>
      </c>
      <c r="L44" s="44">
        <v>21</v>
      </c>
      <c r="M44" s="42">
        <f>M43*POWER(M$45/'A6-A'!M$39,1/6)</f>
        <v>18.482427714849468</v>
      </c>
      <c r="N44" s="44">
        <v>32</v>
      </c>
      <c r="O44" s="42">
        <f>O43*POWER(O$45/'A6-A'!O$39,1/6)</f>
        <v>31.789266091242673</v>
      </c>
      <c r="P44" s="44">
        <v>13</v>
      </c>
      <c r="Q44" s="42">
        <f>(Q43+Q45)/2</f>
        <v>45.938500000000005</v>
      </c>
      <c r="R44" s="44">
        <v>27</v>
      </c>
      <c r="S44" s="43">
        <v>27.878</v>
      </c>
      <c r="T44" s="42">
        <f t="shared" si="30"/>
        <v>10.558095736099999</v>
      </c>
      <c r="U44" s="42">
        <f t="shared" si="30"/>
        <v>41.72955259932408</v>
      </c>
      <c r="V44" s="44">
        <v>45</v>
      </c>
      <c r="W44" s="42">
        <f t="shared" si="31"/>
        <v>33.093970921076213</v>
      </c>
      <c r="X44" s="42">
        <f t="shared" si="31"/>
        <v>10.163080648386146</v>
      </c>
      <c r="Y44" s="42">
        <f t="shared" si="31"/>
        <v>20.810308441921133</v>
      </c>
      <c r="Z44" s="44">
        <v>27</v>
      </c>
      <c r="AA44" s="43">
        <v>17.710999999999999</v>
      </c>
      <c r="AB44" s="50">
        <v>44.085000000000001</v>
      </c>
      <c r="AC44" s="42">
        <f>AC43*POWER(AC$45/AC$42,1/3)</f>
        <v>38.583367527154266</v>
      </c>
    </row>
    <row r="45" spans="1:29">
      <c r="A45" s="37">
        <v>2000</v>
      </c>
      <c r="B45" s="42">
        <f>B44*POWER('6'!M$25/B$39,1/7)</f>
        <v>17.195020083593221</v>
      </c>
      <c r="C45" s="42">
        <f>C44*POWER('6'!N$25/C$39,1/7)</f>
        <v>21.991475499331681</v>
      </c>
      <c r="D45" s="44">
        <v>6</v>
      </c>
      <c r="E45" s="43">
        <v>21.824999999999999</v>
      </c>
      <c r="F45" s="13">
        <v>36.299999999999997</v>
      </c>
      <c r="G45" s="13">
        <v>29</v>
      </c>
      <c r="H45" s="43">
        <v>5.702</v>
      </c>
      <c r="I45" s="43">
        <v>24.834</v>
      </c>
      <c r="J45" s="44">
        <v>6</v>
      </c>
      <c r="K45" s="43">
        <v>26.582999999999998</v>
      </c>
      <c r="L45" s="44">
        <v>19</v>
      </c>
      <c r="M45" s="43">
        <v>18.111000000000001</v>
      </c>
      <c r="N45" s="44">
        <v>30</v>
      </c>
      <c r="O45" s="43">
        <v>30.641999999999999</v>
      </c>
      <c r="P45" s="44">
        <v>17</v>
      </c>
      <c r="Q45" s="43">
        <v>45.048000000000002</v>
      </c>
      <c r="R45" s="42">
        <f>R44*((R50/R44)^(1/6))</f>
        <v>23.651740673046557</v>
      </c>
      <c r="S45" s="42">
        <f>S44*POWER(S$49/S$44,1/5)</f>
        <v>26.455933560052621</v>
      </c>
      <c r="T45" s="43">
        <v>10.106999999999999</v>
      </c>
      <c r="U45" s="43">
        <v>42.372999999999998</v>
      </c>
      <c r="V45" s="44">
        <v>34</v>
      </c>
      <c r="W45" s="43">
        <v>31.088999999999999</v>
      </c>
      <c r="X45" s="43">
        <v>11.24</v>
      </c>
      <c r="Y45" s="43">
        <v>20.088999999999999</v>
      </c>
      <c r="Z45" s="44">
        <v>38</v>
      </c>
      <c r="AA45" s="42">
        <f>AA44*POWER(AA$49/AA$44,1/5)</f>
        <v>18.02823047786335</v>
      </c>
      <c r="AB45" s="50">
        <v>40.380000000000003</v>
      </c>
      <c r="AC45" s="43">
        <v>38.691000000000003</v>
      </c>
    </row>
    <row r="46" spans="1:29">
      <c r="A46" s="37">
        <v>2001</v>
      </c>
      <c r="B46" s="48">
        <v>15.721</v>
      </c>
      <c r="C46" s="43">
        <v>21.965</v>
      </c>
      <c r="D46" s="44">
        <v>15</v>
      </c>
      <c r="E46" s="42">
        <f>E45</f>
        <v>21.824999999999999</v>
      </c>
      <c r="F46" s="13">
        <v>37.700000000000003</v>
      </c>
      <c r="G46" s="13">
        <v>29.8</v>
      </c>
      <c r="H46" s="42">
        <f>H45*((POWER('6'!AB$27/H$45, 1/3)))</f>
        <v>6.6634417576903022</v>
      </c>
      <c r="I46" s="42">
        <f>I45*POWER('A6-A'!I$49/I$45,1/4)</f>
        <v>24.803443650347333</v>
      </c>
      <c r="J46" s="42">
        <f>J45*POWER('A6-A'!J$49/J$45,1/4)</f>
        <v>6.3442275806433841</v>
      </c>
      <c r="K46" s="42">
        <f>K45*POWER(K$49/K$45,1/4)</f>
        <v>25.243924440440388</v>
      </c>
      <c r="L46" s="42">
        <f>L45*POWER('A6-A'!L$49/L$45,1/4)</f>
        <v>18.506071182080639</v>
      </c>
      <c r="M46" s="42">
        <f t="shared" ref="M46:N49" si="32">M45*POWER(M$50/M$45,1/5)</f>
        <v>18.224176638963648</v>
      </c>
      <c r="N46" s="42">
        <f t="shared" si="32"/>
        <v>25.261419326026818</v>
      </c>
      <c r="O46" s="42">
        <f>O45*POWER(O$49/O$45,1/4)</f>
        <v>29.638524051708107</v>
      </c>
      <c r="P46" s="44">
        <v>21</v>
      </c>
      <c r="Q46" s="42">
        <f>Q45*POWER(Q$49/Q$45,1/4)</f>
        <v>43.751604214748056</v>
      </c>
      <c r="R46" s="42">
        <f>R45*((R51/R45)^(1/6))</f>
        <v>20.524511031737802</v>
      </c>
      <c r="S46" s="42">
        <f>S45*POWER(S$49/S$44,1/5)</f>
        <v>25.106407221964222</v>
      </c>
      <c r="T46" s="42">
        <f>T45*POWER('6'!BF$27/T$45,1/3)</f>
        <v>9.4265504157646003</v>
      </c>
      <c r="U46" s="42">
        <f>U45*POWER('A6-A'!U$49/U$45,1/4)</f>
        <v>38.972651257356418</v>
      </c>
      <c r="V46" s="44">
        <v>38</v>
      </c>
      <c r="W46" s="42">
        <f>W45*POWER(W$49/W$45,1/4)</f>
        <v>32.64865903134956</v>
      </c>
      <c r="X46" s="42">
        <f>X45*POWER('6'!BP$28/X$45,1/4)</f>
        <v>10.356094104151305</v>
      </c>
      <c r="Y46" s="42">
        <f>Y45*POWER('A6-A'!Y$50/Y$45,1/5)</f>
        <v>21.279965710808991</v>
      </c>
      <c r="Z46" s="42">
        <f>Z45*((Z$50/Z$45)^(1/5))</f>
        <v>33.521703844011782</v>
      </c>
      <c r="AA46" s="42">
        <f>AA45*POWER(AA$49/AA$44,1/5)</f>
        <v>18.351143027664218</v>
      </c>
      <c r="AB46" s="50">
        <v>36.719000000000001</v>
      </c>
      <c r="AC46" s="42">
        <f>AC45*POWER(AC$49/AC$45,1/4)</f>
        <v>39.187125610520688</v>
      </c>
    </row>
    <row r="47" spans="1:29">
      <c r="A47" s="37">
        <v>2002</v>
      </c>
      <c r="B47" s="48">
        <v>16.925999999999998</v>
      </c>
      <c r="C47" s="42">
        <f>C46*POWER(C48/C46,1/2)</f>
        <v>22.232866661769012</v>
      </c>
      <c r="D47" s="42">
        <f>D46*((D48/D46)^(1/2))</f>
        <v>17.277152543170999</v>
      </c>
      <c r="E47" s="42">
        <f>E46</f>
        <v>21.824999999999999</v>
      </c>
      <c r="F47" s="13">
        <v>43.3</v>
      </c>
      <c r="G47" s="13">
        <v>30.6</v>
      </c>
      <c r="H47" s="42">
        <f>H46*((POWER('6'!AB$27/H$45, 1/3)))</f>
        <v>7.7869968534077207</v>
      </c>
      <c r="I47" s="42">
        <f>I46*POWER('A6-A'!I$49/I$45,1/4)</f>
        <v>24.772924897960678</v>
      </c>
      <c r="J47" s="42">
        <f>J46*POWER('A6-A'!J$49/J$45,1/4)</f>
        <v>6.7082039324993685</v>
      </c>
      <c r="K47" s="42">
        <f>K46*POWER(K$49/K$45,1/4)</f>
        <v>23.9723026428418</v>
      </c>
      <c r="L47" s="42">
        <f>L46*POWER('A6-A'!L$49/L$45,1/4)</f>
        <v>18.024982662959761</v>
      </c>
      <c r="M47" s="42">
        <f t="shared" si="32"/>
        <v>18.338060524993008</v>
      </c>
      <c r="N47" s="42">
        <f t="shared" si="32"/>
        <v>21.271310212178708</v>
      </c>
      <c r="O47" s="42">
        <f>O46*POWER(O$49/O$45,1/4)</f>
        <v>28.667910317984461</v>
      </c>
      <c r="P47" s="42">
        <f>P46*((P$49/P$46)^(1/3))</f>
        <v>23.002898185514546</v>
      </c>
      <c r="Q47" s="42">
        <f>Q46*POWER(Q$49/Q$45,1/4)</f>
        <v>42.492516235214879</v>
      </c>
      <c r="R47" s="42">
        <f>R46*((R52/R46)^(1/6))</f>
        <v>20.024248548732793</v>
      </c>
      <c r="S47" s="42">
        <f>S46*POWER(S$49/S$44,1/5)</f>
        <v>23.825720690003255</v>
      </c>
      <c r="T47" s="42">
        <f>T46*POWER('6'!BF$27/T$45,1/3)</f>
        <v>8.7919118176463602</v>
      </c>
      <c r="U47" s="42">
        <f>U46*POWER('A6-A'!U$49/U$45,1/4)</f>
        <v>35.845173719763167</v>
      </c>
      <c r="V47" s="13">
        <f>V46*((V$49/V$46)^(1/3))</f>
        <v>35.959006836787054</v>
      </c>
      <c r="W47" s="42">
        <f>W46*POWER(W$49/W$45,1/4)</f>
        <v>34.286562338618907</v>
      </c>
      <c r="X47" s="42">
        <f>X46*POWER('6'!BP$28/X$45,1/4)</f>
        <v>9.5416979621029725</v>
      </c>
      <c r="Y47" s="42">
        <f>Y46*POWER('A6-A'!Y$50/Y$45,1/5)</f>
        <v>22.541537192155229</v>
      </c>
      <c r="Z47" s="42">
        <f>Z46*((Z$50/Z$45)^(1/5))</f>
        <v>29.571174436990376</v>
      </c>
      <c r="AA47" s="42">
        <f>AA46*POWER(AA$49/AA$44,1/5)</f>
        <v>18.67983942380247</v>
      </c>
      <c r="AB47" s="50">
        <v>41.335000000000001</v>
      </c>
      <c r="AC47" s="42">
        <f>AC46*POWER(AC$49/AC$45,1/4)</f>
        <v>39.689612923282581</v>
      </c>
    </row>
    <row r="48" spans="1:29">
      <c r="A48" s="37">
        <v>2003</v>
      </c>
      <c r="B48" s="48">
        <v>19.079999999999998</v>
      </c>
      <c r="C48" s="43">
        <v>22.504000000000001</v>
      </c>
      <c r="D48" s="44">
        <v>19.899999999999999</v>
      </c>
      <c r="E48" s="42">
        <f>E47</f>
        <v>21.824999999999999</v>
      </c>
      <c r="F48" s="13">
        <v>43.1</v>
      </c>
      <c r="G48" s="13">
        <v>30.6</v>
      </c>
      <c r="H48" s="44">
        <v>9.1</v>
      </c>
      <c r="I48" s="42">
        <f>'A6-A'!I47*POWER(I$49/'A6-A'!I$45,1/4)</f>
        <v>24.742443696579453</v>
      </c>
      <c r="J48" s="42">
        <f>J47*POWER('A6-A'!J$49/J$45,1/4)</f>
        <v>7.0930620675238174</v>
      </c>
      <c r="K48" s="42">
        <f>K47*POWER(K$49/K$45,1/4)</f>
        <v>22.764736733223032</v>
      </c>
      <c r="L48" s="42">
        <f>L47*POWER('A6-A'!L$49/L$45,1/4)</f>
        <v>17.556400642973831</v>
      </c>
      <c r="M48" s="42">
        <f t="shared" si="32"/>
        <v>18.452656077714042</v>
      </c>
      <c r="N48" s="42">
        <f t="shared" si="32"/>
        <v>17.911449562794761</v>
      </c>
      <c r="O48" s="42">
        <f>O47*POWER(O$49/O$45,1/4)</f>
        <v>27.729082614444014</v>
      </c>
      <c r="P48" s="42">
        <f>P47*((P$49/P$46)^(1/3))</f>
        <v>25.196824996816591</v>
      </c>
      <c r="Q48" s="42">
        <f>Q47*POWER(Q$49/Q$45,1/4)</f>
        <v>41.269662413689346</v>
      </c>
      <c r="R48" s="42">
        <f>R47*((R53/R47)^(1/6))</f>
        <v>18.819584773242966</v>
      </c>
      <c r="S48" s="42">
        <f>S47*POWER(S$49/S$44,1/5)</f>
        <v>22.610362421805625</v>
      </c>
      <c r="T48" s="44">
        <v>8.1999999999999993</v>
      </c>
      <c r="U48" s="42">
        <f>'A6-A'!U47*POWER(U$49/'A6-A'!U$45,1/4)</f>
        <v>32.968670017220568</v>
      </c>
      <c r="V48" s="13">
        <f>V47*((V$49/V$46)^(1/3))</f>
        <v>34.027636123371003</v>
      </c>
      <c r="W48" s="42">
        <f>W47*POWER(W$49/W$45,1/4)</f>
        <v>36.006635245607121</v>
      </c>
      <c r="X48" s="42">
        <f>X47*POWER('6'!BP$28/X$45,1/4)</f>
        <v>8.7913453744597074</v>
      </c>
      <c r="Y48" s="42">
        <f>Y47*POWER('A6-A'!Y$50/Y$45,1/5)</f>
        <v>23.877900269699282</v>
      </c>
      <c r="Z48" s="42">
        <f>Z47*((Z$50/Z$45)^(1/5))</f>
        <v>26.086214520957981</v>
      </c>
      <c r="AA48" s="42">
        <f>AA47*POWER(AA$49/AA$44,1/5)</f>
        <v>19.014423263609569</v>
      </c>
      <c r="AB48" s="50">
        <v>43.307000000000002</v>
      </c>
      <c r="AC48" s="42">
        <f>AC47*POWER(AC$49/AC$45,1/4)</f>
        <v>40.198543512900152</v>
      </c>
    </row>
    <row r="49" spans="1:29">
      <c r="A49" s="37">
        <v>2004</v>
      </c>
      <c r="B49" s="48">
        <v>14.987</v>
      </c>
      <c r="C49" s="42">
        <f>C48*POWER(C$53/C$48,1/5)</f>
        <v>22.402895602820028</v>
      </c>
      <c r="D49" s="44">
        <v>13.6</v>
      </c>
      <c r="E49" s="42">
        <f>E48</f>
        <v>21.824999999999999</v>
      </c>
      <c r="F49" s="13">
        <v>41.3</v>
      </c>
      <c r="G49" s="13">
        <v>30.7</v>
      </c>
      <c r="H49" s="44">
        <v>10.199999999999999</v>
      </c>
      <c r="I49" s="43">
        <v>24.712</v>
      </c>
      <c r="J49" s="44">
        <v>7.5</v>
      </c>
      <c r="K49" s="43">
        <v>21.617999999999999</v>
      </c>
      <c r="L49" s="44">
        <v>17.100000000000001</v>
      </c>
      <c r="M49" s="42">
        <f t="shared" si="32"/>
        <v>18.567967744371199</v>
      </c>
      <c r="N49" s="42">
        <f t="shared" si="32"/>
        <v>15.082287938091271</v>
      </c>
      <c r="O49" s="43">
        <v>26.821000000000002</v>
      </c>
      <c r="P49" s="44">
        <v>27.6</v>
      </c>
      <c r="Q49" s="43">
        <v>40.082000000000001</v>
      </c>
      <c r="R49" s="42">
        <f>R48*((R54/R48)^(1/6))</f>
        <v>17.739335716203431</v>
      </c>
      <c r="S49" s="43">
        <v>21.457000000000001</v>
      </c>
      <c r="T49" s="44">
        <v>7.2</v>
      </c>
      <c r="U49" s="43">
        <v>30.323</v>
      </c>
      <c r="V49" s="44">
        <v>32.200000000000003</v>
      </c>
      <c r="W49" s="43">
        <v>37.813000000000002</v>
      </c>
      <c r="X49" s="44">
        <v>8.1</v>
      </c>
      <c r="Y49" s="42">
        <f>'A6-A'!Y48*POWER(Y$50/'A6-A'!Y$45,1/5)</f>
        <v>25.293488923556051</v>
      </c>
      <c r="Z49" s="42">
        <f>Z48*((Z$50/Z$45)^(1/5))</f>
        <v>23.011956778497712</v>
      </c>
      <c r="AA49" s="43">
        <v>19.355</v>
      </c>
      <c r="AB49" s="50">
        <v>42.57</v>
      </c>
      <c r="AC49" s="43">
        <v>40.713999999999999</v>
      </c>
    </row>
    <row r="50" spans="1:29">
      <c r="A50" s="37">
        <v>2005</v>
      </c>
      <c r="B50" s="48">
        <v>16.463000000000001</v>
      </c>
      <c r="C50" s="42">
        <f>C49*POWER(C$53/C$48,1/5)</f>
        <v>22.302245440404057</v>
      </c>
      <c r="D50" s="44">
        <v>12.2</v>
      </c>
      <c r="E50" s="42">
        <f t="shared" ref="E50:E59" si="33">E49</f>
        <v>21.824999999999999</v>
      </c>
      <c r="F50" s="13">
        <v>36.700000000000003</v>
      </c>
      <c r="G50" s="13">
        <v>30.9</v>
      </c>
      <c r="H50" s="44">
        <v>11</v>
      </c>
      <c r="I50" s="42">
        <f>I49*POWER(I$52/I$49, 1/3)</f>
        <v>27.499431962716123</v>
      </c>
      <c r="J50" s="44">
        <v>6.1</v>
      </c>
      <c r="K50" s="42">
        <f>K49*POWER(K$52/K$49, 1/3)</f>
        <v>23.012451382904207</v>
      </c>
      <c r="L50" s="44">
        <v>12.1</v>
      </c>
      <c r="M50" s="43">
        <v>18.684000000000001</v>
      </c>
      <c r="N50" s="44">
        <v>12.7</v>
      </c>
      <c r="O50" s="42">
        <f>O49*POWER(O$52/O$49,1/3)</f>
        <v>25.366181512462699</v>
      </c>
      <c r="P50" s="44">
        <v>25.5</v>
      </c>
      <c r="Q50" s="42">
        <f>Q49*POWER(Q$53/Q$49,1/4)</f>
        <v>37.775426061400154</v>
      </c>
      <c r="R50" s="44">
        <v>12.2</v>
      </c>
      <c r="S50" s="42">
        <f>S49*POWER(S$52/S$49,1/3)</f>
        <v>21.164702943273998</v>
      </c>
      <c r="T50" s="44">
        <v>11.3</v>
      </c>
      <c r="U50" s="42">
        <f>U49*POWER(U$52/U$49,1/3)</f>
        <v>28.696294347403203</v>
      </c>
      <c r="V50" s="44">
        <v>28.1</v>
      </c>
      <c r="W50" s="42">
        <f>W49*POWER(W$52/W$49,1/3)</f>
        <v>35.913143254587013</v>
      </c>
      <c r="X50" s="44">
        <v>8.8000000000000007</v>
      </c>
      <c r="Y50" s="43">
        <v>26.792999999999999</v>
      </c>
      <c r="Z50" s="44">
        <v>20.3</v>
      </c>
      <c r="AA50" s="42">
        <f>AA49*POWER(AA$52/AA$49,1/3)</f>
        <v>19.593385215750935</v>
      </c>
      <c r="AB50" s="50">
        <v>42.537999999999997</v>
      </c>
      <c r="AC50" s="42">
        <f>AC49*POWER(AC$52/AC$49,1/3)</f>
        <v>40.25586414495401</v>
      </c>
    </row>
    <row r="51" spans="1:29">
      <c r="A51" s="37">
        <v>2006</v>
      </c>
      <c r="B51" s="48">
        <v>16.907</v>
      </c>
      <c r="C51" s="42">
        <f>C50*POWER(C$53/C$48,1/5)</f>
        <v>22.202047471997915</v>
      </c>
      <c r="D51" s="44">
        <v>14.6</v>
      </c>
      <c r="E51" s="42">
        <f t="shared" si="33"/>
        <v>21.824999999999999</v>
      </c>
      <c r="F51" s="13">
        <v>38.4</v>
      </c>
      <c r="G51" s="13">
        <v>31</v>
      </c>
      <c r="H51" s="44">
        <v>6.2</v>
      </c>
      <c r="I51" s="42">
        <f>I50*POWER(I$52/I$49, 1/3)</f>
        <v>30.601277042410697</v>
      </c>
      <c r="J51" s="44">
        <v>6.1</v>
      </c>
      <c r="K51" s="42">
        <f>K50*POWER(K$52/K$49, 1/3)</f>
        <v>24.496850710080942</v>
      </c>
      <c r="L51" s="44">
        <v>12.1</v>
      </c>
      <c r="M51" s="42">
        <f>M50*POWER(M$55/M$50,1/5)</f>
        <v>19.798000145188411</v>
      </c>
      <c r="N51" s="44">
        <v>13.6</v>
      </c>
      <c r="O51" s="42">
        <f>O50*POWER(O$52/O$49,1/3)</f>
        <v>23.990274953327781</v>
      </c>
      <c r="P51" s="44">
        <v>24</v>
      </c>
      <c r="Q51" s="42">
        <f>Q50*POWER(Q$53/Q$49,1/4)</f>
        <v>35.601587099453866</v>
      </c>
      <c r="R51" s="44">
        <v>10.1</v>
      </c>
      <c r="S51" s="42">
        <f>S50*POWER(S$52/S$49,1/3)</f>
        <v>20.876387690591926</v>
      </c>
      <c r="T51" s="44">
        <v>9.8000000000000007</v>
      </c>
      <c r="U51" s="42">
        <f>U50*POWER(U$52/U$49,1/3)</f>
        <v>27.156854838663886</v>
      </c>
      <c r="V51" s="44">
        <v>23.3</v>
      </c>
      <c r="W51" s="42">
        <f>W50*POWER(W$52/W$49,1/3)</f>
        <v>34.108741925382503</v>
      </c>
      <c r="X51" s="44">
        <v>16.600000000000001</v>
      </c>
      <c r="Y51" s="42">
        <f t="shared" ref="Y51:Y59" si="34">Y50</f>
        <v>26.792999999999999</v>
      </c>
      <c r="Z51" s="44">
        <v>23.9</v>
      </c>
      <c r="AA51" s="42">
        <f>AA50*POWER(AA$52/AA$49,1/3)</f>
        <v>19.834706495107582</v>
      </c>
      <c r="AB51" s="50">
        <v>41.874000000000002</v>
      </c>
      <c r="AC51" s="42">
        <f>AC50*POWER(AC$52/AC$49,1/3)</f>
        <v>39.802883481283928</v>
      </c>
    </row>
    <row r="52" spans="1:29">
      <c r="A52" s="37">
        <v>2007</v>
      </c>
      <c r="B52" s="48">
        <v>21.582999999999998</v>
      </c>
      <c r="C52" s="42">
        <f>C51*POWER(C$53/C$48,1/5)</f>
        <v>22.102299666015981</v>
      </c>
      <c r="D52" s="44">
        <v>15.6</v>
      </c>
      <c r="E52" s="42">
        <f t="shared" si="33"/>
        <v>21.824999999999999</v>
      </c>
      <c r="F52" s="13">
        <v>38</v>
      </c>
      <c r="G52" s="13">
        <v>31.1</v>
      </c>
      <c r="H52" s="44">
        <v>6</v>
      </c>
      <c r="I52" s="43">
        <v>34.052999999999997</v>
      </c>
      <c r="J52" s="44">
        <v>8.9</v>
      </c>
      <c r="K52" s="43">
        <v>26.077000000000002</v>
      </c>
      <c r="L52" s="44">
        <v>9.5</v>
      </c>
      <c r="M52" s="42">
        <f>M51*POWER(M$55/M$50,1/5)</f>
        <v>20.978420560312582</v>
      </c>
      <c r="N52" s="44">
        <v>21.7</v>
      </c>
      <c r="O52" s="43">
        <v>22.689</v>
      </c>
      <c r="P52" s="44">
        <v>24.1</v>
      </c>
      <c r="Q52" s="42">
        <f>Q51*POWER(Q$53/Q$49,1/4)</f>
        <v>33.552844696969139</v>
      </c>
      <c r="R52" s="44">
        <v>17.7</v>
      </c>
      <c r="S52" s="43">
        <v>20.591999999999999</v>
      </c>
      <c r="T52" s="44">
        <v>13.9</v>
      </c>
      <c r="U52" s="43">
        <v>25.7</v>
      </c>
      <c r="V52" s="44">
        <v>26.7</v>
      </c>
      <c r="W52" s="43">
        <v>32.395000000000003</v>
      </c>
      <c r="X52" s="44">
        <v>12.9</v>
      </c>
      <c r="Y52" s="42">
        <f t="shared" si="34"/>
        <v>26.792999999999999</v>
      </c>
      <c r="Z52" s="44">
        <v>25.4</v>
      </c>
      <c r="AA52" s="43">
        <v>20.079000000000001</v>
      </c>
      <c r="AB52" s="50">
        <v>42.433999999999997</v>
      </c>
      <c r="AC52" s="43">
        <v>39.354999999999997</v>
      </c>
    </row>
    <row r="53" spans="1:29">
      <c r="A53" s="37">
        <v>2008</v>
      </c>
      <c r="B53" s="48">
        <v>21.169</v>
      </c>
      <c r="C53" s="43">
        <v>22.003</v>
      </c>
      <c r="D53" s="44">
        <v>20.399999999999999</v>
      </c>
      <c r="E53" s="42">
        <f t="shared" si="33"/>
        <v>21.824999999999999</v>
      </c>
      <c r="F53" s="13">
        <v>34.200000000000003</v>
      </c>
      <c r="G53" s="13">
        <v>30.2</v>
      </c>
      <c r="H53" s="44">
        <v>3.1</v>
      </c>
      <c r="I53" s="42">
        <f>I52*POWER(I$55/I$52, 1/3)</f>
        <v>31.253887417594129</v>
      </c>
      <c r="J53" s="44">
        <v>15</v>
      </c>
      <c r="K53" s="42">
        <f>K52*POWER(K$55/K$52, 1/3)</f>
        <v>24.901836645507213</v>
      </c>
      <c r="L53" s="44">
        <v>12.5</v>
      </c>
      <c r="M53" s="42">
        <f>M52*POWER(M$55/M$50,1/5)</f>
        <v>22.229221435393491</v>
      </c>
      <c r="N53" s="44">
        <v>18.399999999999999</v>
      </c>
      <c r="O53" s="42">
        <f>O52*POWER(O$55/O$52,1/3)</f>
        <v>22.710646009135917</v>
      </c>
      <c r="P53" s="44">
        <v>28.8</v>
      </c>
      <c r="Q53" s="43">
        <v>31.622</v>
      </c>
      <c r="R53" s="44">
        <v>13.8</v>
      </c>
      <c r="S53" s="42">
        <f>S52*POWER(S$55/S$52,1/3)</f>
        <v>21.028674415684069</v>
      </c>
      <c r="T53" s="44">
        <v>10.6</v>
      </c>
      <c r="U53" s="42">
        <f>U52*POWER(U$55/U$52,1/3)</f>
        <v>26.520211281035348</v>
      </c>
      <c r="V53" s="44">
        <v>28.3</v>
      </c>
      <c r="W53" s="42">
        <f>W52*POWER(W$55/W$52,1/3)</f>
        <v>35.001634050927294</v>
      </c>
      <c r="X53" s="44">
        <v>12.8</v>
      </c>
      <c r="Y53" s="42">
        <f t="shared" si="34"/>
        <v>26.792999999999999</v>
      </c>
      <c r="Z53" s="44">
        <v>24.6</v>
      </c>
      <c r="AA53" s="42">
        <f>AA52*POWER(AA$55/AA$52,1/3)</f>
        <v>20.314233386349176</v>
      </c>
      <c r="AB53" s="50">
        <v>42.851999999999997</v>
      </c>
      <c r="AC53" s="42">
        <f>AC52*POWER(AC$55/AC$52,1/3)</f>
        <v>39.476623743534482</v>
      </c>
    </row>
    <row r="54" spans="1:29">
      <c r="A54" s="37">
        <v>2009</v>
      </c>
      <c r="B54" s="48">
        <v>27.998000000000001</v>
      </c>
      <c r="C54" s="42">
        <f>C53*POWER(C$55/C$53,1/2)</f>
        <v>21.841406616790962</v>
      </c>
      <c r="D54" s="44">
        <v>19.899999999999999</v>
      </c>
      <c r="E54" s="42">
        <f t="shared" si="33"/>
        <v>21.824999999999999</v>
      </c>
      <c r="F54" s="13">
        <v>33.299999999999997</v>
      </c>
      <c r="G54" s="13">
        <v>30.2</v>
      </c>
      <c r="H54" s="44">
        <v>9.8000000000000007</v>
      </c>
      <c r="I54" s="42">
        <f>I53*POWER(I$55/I$52, 1/3)</f>
        <v>28.684858271272681</v>
      </c>
      <c r="J54" s="44">
        <v>11.7</v>
      </c>
      <c r="K54" s="42">
        <f>K53*POWER(K$55/K$52, 1/3)</f>
        <v>23.779632178529965</v>
      </c>
      <c r="L54" s="44">
        <v>16.600000000000001</v>
      </c>
      <c r="M54" s="42">
        <f>M53*POWER(M$55/M$50,1/5)</f>
        <v>23.554599079712354</v>
      </c>
      <c r="N54" s="44">
        <v>22</v>
      </c>
      <c r="O54" s="42">
        <f>O53*POWER(O$55/O$52,1/3)</f>
        <v>22.732312669235366</v>
      </c>
      <c r="P54" s="44">
        <v>30.1</v>
      </c>
      <c r="Q54" s="42">
        <f>Q53*POWER(Q$55/Q$53,1/2)</f>
        <v>35.254376863022273</v>
      </c>
      <c r="R54" s="44">
        <v>13.2</v>
      </c>
      <c r="S54" s="42">
        <f>S53*POWER(S$55/S$52,1/3)</f>
        <v>21.474608958860031</v>
      </c>
      <c r="T54" s="44">
        <v>14.7</v>
      </c>
      <c r="U54" s="42">
        <f>U53*POWER(U$55/U$52,1/3)</f>
        <v>27.366599470457373</v>
      </c>
      <c r="V54" s="44">
        <v>40.9</v>
      </c>
      <c r="W54" s="42">
        <f>W53*POWER(W$55/W$52,1/3)</f>
        <v>37.818008527088523</v>
      </c>
      <c r="X54" s="44">
        <v>14.8</v>
      </c>
      <c r="Y54" s="42">
        <f t="shared" si="34"/>
        <v>26.792999999999999</v>
      </c>
      <c r="Z54" s="44">
        <v>17</v>
      </c>
      <c r="AA54" s="42">
        <f>AA53*POWER(AA$55/AA$52,1/3)</f>
        <v>20.552222624386847</v>
      </c>
      <c r="AB54" s="50">
        <v>41.073999999999998</v>
      </c>
      <c r="AC54" s="42">
        <f>AC53*POWER(AC$55/AC$52,1/3)</f>
        <v>39.598623356335672</v>
      </c>
    </row>
    <row r="55" spans="1:29">
      <c r="A55" s="37">
        <v>2010</v>
      </c>
      <c r="B55" s="48">
        <v>23.538</v>
      </c>
      <c r="C55" s="43">
        <v>21.681000000000001</v>
      </c>
      <c r="D55" s="44">
        <v>16.100000000000001</v>
      </c>
      <c r="E55" s="42">
        <f t="shared" si="33"/>
        <v>21.824999999999999</v>
      </c>
      <c r="F55" s="13">
        <v>35</v>
      </c>
      <c r="G55" s="13">
        <v>30.3</v>
      </c>
      <c r="H55" s="44">
        <v>8.6999999999999993</v>
      </c>
      <c r="I55" s="43">
        <v>26.327000000000002</v>
      </c>
      <c r="J55" s="44">
        <v>8.5</v>
      </c>
      <c r="K55" s="43">
        <v>22.707999999999998</v>
      </c>
      <c r="L55" s="44">
        <v>21</v>
      </c>
      <c r="M55" s="43">
        <v>24.959</v>
      </c>
      <c r="N55" s="44">
        <v>25.2</v>
      </c>
      <c r="O55" s="43">
        <v>22.754000000000001</v>
      </c>
      <c r="P55" s="44">
        <v>31.2</v>
      </c>
      <c r="Q55" s="43">
        <v>39.304000000000002</v>
      </c>
      <c r="R55" s="44">
        <v>14.3</v>
      </c>
      <c r="S55" s="43">
        <v>21.93</v>
      </c>
      <c r="T55" s="44">
        <v>15.3</v>
      </c>
      <c r="U55" s="43">
        <v>28.24</v>
      </c>
      <c r="V55" s="44">
        <v>37.700000000000003</v>
      </c>
      <c r="W55" s="43">
        <v>40.860999999999997</v>
      </c>
      <c r="X55" s="44">
        <v>19.399999999999999</v>
      </c>
      <c r="Y55" s="42">
        <f t="shared" si="34"/>
        <v>26.792999999999999</v>
      </c>
      <c r="Z55" s="44">
        <v>13.3</v>
      </c>
      <c r="AA55" s="43">
        <v>20.792999999999999</v>
      </c>
      <c r="AB55" s="50">
        <v>38.622</v>
      </c>
      <c r="AC55" s="43">
        <v>39.720999999999997</v>
      </c>
    </row>
    <row r="56" spans="1:29">
      <c r="A56" s="37">
        <v>2011</v>
      </c>
      <c r="B56" s="48">
        <v>21.268000000000001</v>
      </c>
      <c r="C56" s="42">
        <f>C55</f>
        <v>21.681000000000001</v>
      </c>
      <c r="D56" s="44">
        <v>19.2</v>
      </c>
      <c r="E56" s="42">
        <f t="shared" si="33"/>
        <v>21.824999999999999</v>
      </c>
      <c r="F56" s="13">
        <v>37.4</v>
      </c>
      <c r="G56" s="13">
        <v>32</v>
      </c>
      <c r="H56" s="44">
        <v>9.9</v>
      </c>
      <c r="I56" s="42">
        <f>I55</f>
        <v>26.327000000000002</v>
      </c>
      <c r="J56" s="44">
        <v>8.3000000000000007</v>
      </c>
      <c r="K56" s="42">
        <f>K55</f>
        <v>22.707999999999998</v>
      </c>
      <c r="L56" s="44">
        <v>16.7</v>
      </c>
      <c r="M56" s="42">
        <f>M55</f>
        <v>24.959</v>
      </c>
      <c r="N56" s="44">
        <v>20.9</v>
      </c>
      <c r="O56" s="42">
        <f>O55</f>
        <v>22.754000000000001</v>
      </c>
      <c r="P56" s="44">
        <v>28.9</v>
      </c>
      <c r="Q56" s="42">
        <f>Q55</f>
        <v>39.304000000000002</v>
      </c>
      <c r="R56" s="44">
        <v>19.3</v>
      </c>
      <c r="S56" s="42">
        <f>S55</f>
        <v>21.93</v>
      </c>
      <c r="T56" s="44">
        <v>8.5</v>
      </c>
      <c r="U56" s="42">
        <f>U55</f>
        <v>28.24</v>
      </c>
      <c r="V56" s="44">
        <v>31.6</v>
      </c>
      <c r="W56" s="42">
        <f>W55</f>
        <v>40.860999999999997</v>
      </c>
      <c r="X56" s="44">
        <v>19.600000000000001</v>
      </c>
      <c r="Y56" s="42">
        <f t="shared" si="34"/>
        <v>26.792999999999999</v>
      </c>
      <c r="Z56" s="44">
        <v>16.899999999999999</v>
      </c>
      <c r="AA56" s="42">
        <f>AA55</f>
        <v>20.792999999999999</v>
      </c>
      <c r="AB56" s="50">
        <v>39.454999999999998</v>
      </c>
      <c r="AC56" s="42">
        <f>AC55*POWER(AC$58/AC$55,1/3)</f>
        <v>39.210466225769039</v>
      </c>
    </row>
    <row r="57" spans="1:29">
      <c r="A57" s="37">
        <v>2012</v>
      </c>
      <c r="B57" s="48">
        <v>16.904</v>
      </c>
      <c r="C57" s="42">
        <f>C56</f>
        <v>21.681000000000001</v>
      </c>
      <c r="D57" s="44">
        <v>16.600000000000001</v>
      </c>
      <c r="E57" s="42">
        <f t="shared" si="33"/>
        <v>21.824999999999999</v>
      </c>
      <c r="F57" s="13">
        <v>35.5</v>
      </c>
      <c r="G57" s="13">
        <v>31.9</v>
      </c>
      <c r="H57" s="44">
        <v>12.6</v>
      </c>
      <c r="I57" s="42">
        <f>I56</f>
        <v>26.327000000000002</v>
      </c>
      <c r="J57" s="44">
        <v>10.5</v>
      </c>
      <c r="K57" s="42">
        <f>K56</f>
        <v>22.707999999999998</v>
      </c>
      <c r="L57" s="44">
        <v>17.5</v>
      </c>
      <c r="M57" s="42">
        <f>M56</f>
        <v>24.959</v>
      </c>
      <c r="N57" s="44">
        <v>22</v>
      </c>
      <c r="O57" s="42">
        <f>O56</f>
        <v>22.754000000000001</v>
      </c>
      <c r="P57" s="44">
        <v>31.3</v>
      </c>
      <c r="Q57" s="42">
        <f>Q56</f>
        <v>39.304000000000002</v>
      </c>
      <c r="R57" s="44">
        <v>13.2</v>
      </c>
      <c r="S57" s="42">
        <f>S56</f>
        <v>21.93</v>
      </c>
      <c r="T57" s="44">
        <v>6.8</v>
      </c>
      <c r="U57" s="42">
        <f>U56</f>
        <v>28.24</v>
      </c>
      <c r="V57" s="44">
        <v>29.3</v>
      </c>
      <c r="W57" s="42">
        <f>W56</f>
        <v>40.860999999999997</v>
      </c>
      <c r="X57" s="44">
        <v>19.3</v>
      </c>
      <c r="Y57" s="42">
        <f t="shared" si="34"/>
        <v>26.792999999999999</v>
      </c>
      <c r="Z57" s="44">
        <v>12.6</v>
      </c>
      <c r="AA57" s="42">
        <f>AA56</f>
        <v>20.792999999999999</v>
      </c>
      <c r="AB57" s="50">
        <v>39.936</v>
      </c>
      <c r="AC57" s="42">
        <f>AC56*POWER(AC$58/AC$55,1/3)</f>
        <v>38.706494339069373</v>
      </c>
    </row>
    <row r="58" spans="1:29">
      <c r="A58" s="37">
        <v>2013</v>
      </c>
      <c r="B58" s="48">
        <v>20.800999999999998</v>
      </c>
      <c r="C58" s="42">
        <f>C57</f>
        <v>21.681000000000001</v>
      </c>
      <c r="D58" s="44">
        <v>21.6</v>
      </c>
      <c r="E58" s="42">
        <f t="shared" si="33"/>
        <v>21.824999999999999</v>
      </c>
      <c r="F58" s="13">
        <v>34.4</v>
      </c>
      <c r="G58" s="13">
        <v>31.4</v>
      </c>
      <c r="H58" s="44">
        <v>4.4000000000000004</v>
      </c>
      <c r="I58" s="42">
        <f>I57</f>
        <v>26.327000000000002</v>
      </c>
      <c r="J58" s="44">
        <v>9</v>
      </c>
      <c r="K58" s="42">
        <f>K57</f>
        <v>22.707999999999998</v>
      </c>
      <c r="L58" s="44">
        <v>20.100000000000001</v>
      </c>
      <c r="M58" s="42">
        <f>M57</f>
        <v>24.959</v>
      </c>
      <c r="N58" s="44">
        <v>20.100000000000001</v>
      </c>
      <c r="O58" s="42">
        <f>O57</f>
        <v>22.754000000000001</v>
      </c>
      <c r="P58" s="44">
        <v>27.8</v>
      </c>
      <c r="Q58" s="42">
        <f>Q57</f>
        <v>39.304000000000002</v>
      </c>
      <c r="R58" s="44">
        <v>9.1999999999999993</v>
      </c>
      <c r="S58" s="42">
        <f>S57</f>
        <v>21.93</v>
      </c>
      <c r="T58" s="44">
        <v>12.3</v>
      </c>
      <c r="U58" s="42">
        <f>U57</f>
        <v>28.24</v>
      </c>
      <c r="V58" s="44">
        <v>29.8</v>
      </c>
      <c r="W58" s="42">
        <f>W57</f>
        <v>40.860999999999997</v>
      </c>
      <c r="X58" s="44">
        <v>20.6</v>
      </c>
      <c r="Y58" s="42">
        <f t="shared" si="34"/>
        <v>26.792999999999999</v>
      </c>
      <c r="Z58" s="44">
        <v>11.1</v>
      </c>
      <c r="AA58" s="42">
        <f>AA57</f>
        <v>20.792999999999999</v>
      </c>
      <c r="AB58" s="50">
        <v>40.795999999999999</v>
      </c>
      <c r="AC58" s="43">
        <v>38.209000000000003</v>
      </c>
    </row>
    <row r="59" spans="1:29">
      <c r="A59" s="37">
        <v>2014</v>
      </c>
      <c r="B59" s="42">
        <f>B58</f>
        <v>20.800999999999998</v>
      </c>
      <c r="C59" s="42">
        <f>C58</f>
        <v>21.681000000000001</v>
      </c>
      <c r="D59" s="44">
        <v>16</v>
      </c>
      <c r="E59" s="42">
        <f t="shared" si="33"/>
        <v>21.824999999999999</v>
      </c>
      <c r="F59" s="13">
        <f t="shared" ref="F59:G59" si="35">F58</f>
        <v>34.4</v>
      </c>
      <c r="G59" s="13">
        <f t="shared" si="35"/>
        <v>31.4</v>
      </c>
      <c r="H59" s="44">
        <v>0.9</v>
      </c>
      <c r="I59" s="42">
        <f>I58</f>
        <v>26.327000000000002</v>
      </c>
      <c r="J59" s="44">
        <v>7.1</v>
      </c>
      <c r="K59" s="42">
        <f>K58</f>
        <v>22.707999999999998</v>
      </c>
      <c r="L59" s="44">
        <v>19.2</v>
      </c>
      <c r="M59" s="42">
        <f>M58</f>
        <v>24.959</v>
      </c>
      <c r="N59" s="44">
        <v>14.2</v>
      </c>
      <c r="O59" s="42">
        <f>O58</f>
        <v>22.754000000000001</v>
      </c>
      <c r="P59" s="44">
        <v>30.6</v>
      </c>
      <c r="Q59" s="42">
        <f>Q58</f>
        <v>39.304000000000002</v>
      </c>
      <c r="R59" s="44">
        <v>11</v>
      </c>
      <c r="S59" s="42">
        <f>S58</f>
        <v>21.93</v>
      </c>
      <c r="T59" s="44">
        <v>13.6</v>
      </c>
      <c r="U59" s="42">
        <f>U58</f>
        <v>28.24</v>
      </c>
      <c r="V59" s="44">
        <v>33.5</v>
      </c>
      <c r="W59" s="42">
        <f>W58</f>
        <v>40.860999999999997</v>
      </c>
      <c r="X59" s="44">
        <v>19.8</v>
      </c>
      <c r="Y59" s="42">
        <f t="shared" si="34"/>
        <v>26.792999999999999</v>
      </c>
      <c r="Z59" s="44">
        <v>12.6</v>
      </c>
      <c r="AA59" s="42">
        <f>AA58</f>
        <v>20.792999999999999</v>
      </c>
      <c r="AB59" s="50">
        <v>40.250999999999998</v>
      </c>
      <c r="AC59" s="42">
        <f>AC58</f>
        <v>38.209000000000003</v>
      </c>
    </row>
    <row r="61" spans="1:29" s="29" customFormat="1">
      <c r="A61" s="37" t="s">
        <v>442</v>
      </c>
      <c r="B61" s="30"/>
      <c r="C61" s="30"/>
      <c r="D61" s="30"/>
      <c r="E61" s="30"/>
      <c r="F61" s="30"/>
      <c r="G61" s="30"/>
      <c r="H61" s="30"/>
      <c r="I61" s="30"/>
      <c r="J61" s="30"/>
      <c r="K61" s="30"/>
      <c r="L61" s="30" t="s">
        <v>436</v>
      </c>
      <c r="M61" s="30"/>
      <c r="N61" s="30"/>
      <c r="O61" s="30"/>
      <c r="P61" s="30"/>
      <c r="Q61" s="30"/>
      <c r="R61" s="30"/>
      <c r="S61" s="30"/>
      <c r="T61" s="30"/>
      <c r="U61" s="30"/>
      <c r="V61" s="30" t="s">
        <v>436</v>
      </c>
      <c r="W61" s="30"/>
      <c r="X61" s="30"/>
      <c r="Y61" s="30"/>
      <c r="Z61" s="30"/>
      <c r="AA61" s="30"/>
      <c r="AB61" s="30"/>
      <c r="AC61" s="30"/>
    </row>
    <row r="62" spans="1:29" s="29" customFormat="1">
      <c r="A62" s="77" t="s">
        <v>696</v>
      </c>
      <c r="B62" s="77"/>
      <c r="C62" s="77"/>
      <c r="D62" s="77"/>
      <c r="E62" s="77"/>
      <c r="F62" s="77"/>
      <c r="G62" s="77"/>
      <c r="H62" s="77"/>
      <c r="I62" s="77"/>
      <c r="J62" s="77"/>
      <c r="K62" s="77"/>
      <c r="L62" s="30"/>
      <c r="M62" s="30"/>
      <c r="N62" s="30"/>
      <c r="O62" s="30"/>
      <c r="P62" s="30"/>
      <c r="Q62" s="30"/>
      <c r="R62" s="30"/>
      <c r="S62" s="30"/>
      <c r="T62" s="30"/>
      <c r="U62" s="30"/>
      <c r="V62" s="30"/>
      <c r="W62" s="30"/>
      <c r="X62" s="30"/>
      <c r="Y62" s="30"/>
      <c r="Z62" s="30"/>
      <c r="AA62" s="30"/>
      <c r="AB62" s="30"/>
      <c r="AC62" s="30"/>
    </row>
    <row r="63" spans="1:29" s="29" customFormat="1" ht="40.5" customHeight="1">
      <c r="A63" s="75" t="s">
        <v>692</v>
      </c>
      <c r="B63" s="75"/>
      <c r="C63" s="75"/>
      <c r="D63" s="75"/>
      <c r="E63" s="75"/>
      <c r="F63" s="75"/>
      <c r="G63" s="75"/>
      <c r="H63" s="75"/>
      <c r="I63" s="75"/>
      <c r="J63" s="75"/>
      <c r="K63" s="75"/>
      <c r="L63" s="30"/>
      <c r="M63" s="30"/>
      <c r="N63" s="30"/>
      <c r="O63" s="30"/>
      <c r="P63" s="30"/>
      <c r="Q63" s="30"/>
      <c r="R63" s="30"/>
      <c r="S63" s="30"/>
      <c r="T63" s="30"/>
      <c r="U63" s="30"/>
      <c r="V63" s="30"/>
      <c r="W63" s="30"/>
      <c r="X63" s="30"/>
      <c r="Y63" s="30"/>
      <c r="Z63" s="30"/>
      <c r="AA63" s="30"/>
      <c r="AB63" s="30"/>
      <c r="AC63" s="30"/>
    </row>
    <row r="64" spans="1:29" s="29" customFormat="1" ht="37.5" customHeight="1">
      <c r="A64" s="75" t="s">
        <v>663</v>
      </c>
      <c r="B64" s="75"/>
      <c r="C64" s="75"/>
      <c r="D64" s="75"/>
      <c r="E64" s="75"/>
      <c r="F64" s="75"/>
      <c r="G64" s="75"/>
      <c r="H64" s="75"/>
      <c r="I64" s="75"/>
      <c r="J64" s="75"/>
      <c r="K64" s="75"/>
      <c r="L64" s="30"/>
      <c r="M64" s="30"/>
      <c r="N64" s="30"/>
      <c r="O64" s="30"/>
      <c r="P64" s="30"/>
      <c r="Q64" s="30"/>
      <c r="R64" s="30"/>
      <c r="S64" s="30"/>
      <c r="T64" s="30"/>
      <c r="U64" s="30"/>
      <c r="V64" s="30"/>
      <c r="W64" s="30"/>
      <c r="X64" s="30"/>
      <c r="Y64" s="30"/>
      <c r="Z64" s="30"/>
      <c r="AA64" s="30"/>
      <c r="AB64" s="30"/>
      <c r="AC64" s="30"/>
    </row>
    <row r="65" spans="1:29" s="29" customFormat="1" ht="37.5" customHeight="1">
      <c r="A65" s="75" t="s">
        <v>695</v>
      </c>
      <c r="B65" s="75"/>
      <c r="C65" s="75"/>
      <c r="D65" s="75"/>
      <c r="E65" s="75"/>
      <c r="F65" s="75"/>
      <c r="G65" s="75"/>
      <c r="H65" s="75"/>
      <c r="I65" s="75"/>
      <c r="J65" s="75"/>
      <c r="K65" s="75"/>
      <c r="L65" s="30"/>
      <c r="M65" s="30"/>
      <c r="N65" s="30"/>
      <c r="O65" s="30"/>
      <c r="P65" s="30"/>
      <c r="Q65" s="30"/>
      <c r="R65" s="30"/>
      <c r="S65" s="30"/>
      <c r="T65" s="30"/>
      <c r="U65" s="30"/>
      <c r="V65" s="30"/>
      <c r="W65" s="30"/>
      <c r="X65" s="30"/>
      <c r="Y65" s="30"/>
      <c r="Z65" s="30"/>
      <c r="AA65" s="30"/>
      <c r="AB65" s="30"/>
      <c r="AC65" s="30"/>
    </row>
    <row r="66" spans="1:29" s="29" customFormat="1">
      <c r="A66" s="37" t="s">
        <v>734</v>
      </c>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row>
    <row r="67" spans="1:29" s="29" customFormat="1">
      <c r="A67" s="77" t="s">
        <v>696</v>
      </c>
      <c r="B67" s="77"/>
      <c r="C67" s="77"/>
      <c r="D67" s="77"/>
      <c r="E67" s="77"/>
      <c r="F67" s="77"/>
      <c r="G67" s="77"/>
      <c r="H67" s="77"/>
      <c r="I67" s="77"/>
      <c r="J67" s="77"/>
      <c r="K67" s="77"/>
      <c r="L67" s="30"/>
      <c r="M67" s="30"/>
      <c r="N67" s="30"/>
      <c r="O67" s="30"/>
      <c r="P67" s="30"/>
      <c r="Q67" s="30"/>
      <c r="R67" s="30"/>
      <c r="S67" s="30"/>
      <c r="T67" s="30"/>
      <c r="U67" s="30"/>
      <c r="V67" s="30"/>
      <c r="W67" s="30"/>
      <c r="X67" s="30"/>
      <c r="Y67" s="30"/>
      <c r="Z67" s="30"/>
      <c r="AA67" s="30"/>
      <c r="AB67" s="30"/>
      <c r="AC67" s="30"/>
    </row>
    <row r="68" spans="1:29" s="29" customFormat="1">
      <c r="A68" s="77" t="s">
        <v>701</v>
      </c>
      <c r="B68" s="77"/>
      <c r="C68" s="77"/>
      <c r="D68" s="77"/>
      <c r="E68" s="77"/>
      <c r="F68" s="77"/>
      <c r="G68" s="77"/>
      <c r="H68" s="77"/>
      <c r="I68" s="77"/>
      <c r="J68" s="77"/>
      <c r="K68" s="77"/>
      <c r="L68" s="30"/>
      <c r="M68" s="30"/>
      <c r="N68" s="30"/>
      <c r="O68" s="30"/>
      <c r="P68" s="30"/>
      <c r="Q68" s="30"/>
      <c r="R68" s="30"/>
      <c r="S68" s="30"/>
      <c r="T68" s="30"/>
      <c r="U68" s="30"/>
      <c r="V68" s="30"/>
      <c r="W68" s="30"/>
      <c r="X68" s="30"/>
      <c r="Y68" s="30"/>
      <c r="Z68" s="30"/>
      <c r="AA68" s="30"/>
      <c r="AB68" s="30"/>
      <c r="AC68" s="30"/>
    </row>
    <row r="69" spans="1:29" s="29" customFormat="1">
      <c r="A69" s="77" t="s">
        <v>734</v>
      </c>
      <c r="B69" s="77"/>
      <c r="C69" s="77"/>
      <c r="D69" s="77"/>
      <c r="E69" s="77"/>
      <c r="F69" s="77"/>
      <c r="G69" s="77"/>
      <c r="H69" s="77"/>
      <c r="I69" s="77"/>
      <c r="J69" s="77"/>
      <c r="K69" s="77"/>
      <c r="L69" s="30"/>
      <c r="M69" s="30"/>
      <c r="N69" s="30"/>
      <c r="O69" s="30"/>
      <c r="P69" s="30"/>
      <c r="Q69" s="30"/>
      <c r="R69" s="30"/>
      <c r="S69" s="30"/>
      <c r="T69" s="30"/>
      <c r="U69" s="30"/>
      <c r="V69" s="30"/>
      <c r="W69" s="30"/>
      <c r="X69" s="30"/>
      <c r="Y69" s="30"/>
      <c r="Z69" s="30"/>
      <c r="AA69" s="30"/>
      <c r="AB69" s="30"/>
      <c r="AC69" s="30"/>
    </row>
    <row r="70" spans="1:29" s="29" customFormat="1">
      <c r="A70" s="37" t="s">
        <v>702</v>
      </c>
      <c r="B70" s="30"/>
      <c r="C70" s="30"/>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row>
    <row r="71" spans="1:29">
      <c r="A71" s="37" t="s">
        <v>697</v>
      </c>
    </row>
    <row r="73" spans="1:29">
      <c r="A73" s="37" t="s">
        <v>346</v>
      </c>
    </row>
    <row r="74" spans="1:29">
      <c r="A74" s="37" t="s">
        <v>344</v>
      </c>
    </row>
    <row r="75" spans="1:29">
      <c r="A75" s="37" t="s">
        <v>731</v>
      </c>
    </row>
    <row r="76" spans="1:29">
      <c r="A76" s="37" t="s">
        <v>330</v>
      </c>
    </row>
    <row r="77" spans="1:29">
      <c r="A77" s="37" t="s">
        <v>512</v>
      </c>
    </row>
    <row r="78" spans="1:29">
      <c r="A78" s="37" t="s">
        <v>331</v>
      </c>
    </row>
    <row r="79" spans="1:29">
      <c r="A79" s="37" t="s">
        <v>513</v>
      </c>
    </row>
    <row r="80" spans="1:29">
      <c r="A80" s="37" t="s">
        <v>514</v>
      </c>
    </row>
    <row r="81" spans="1:1">
      <c r="A81" s="37" t="s">
        <v>515</v>
      </c>
    </row>
    <row r="82" spans="1:1">
      <c r="A82" s="37" t="s">
        <v>516</v>
      </c>
    </row>
    <row r="83" spans="1:1">
      <c r="A83" s="37" t="s">
        <v>517</v>
      </c>
    </row>
    <row r="85" spans="1:1">
      <c r="A85" s="37" t="s">
        <v>518</v>
      </c>
    </row>
    <row r="86" spans="1:1">
      <c r="A86" s="37" t="s">
        <v>332</v>
      </c>
    </row>
    <row r="87" spans="1:1">
      <c r="A87" s="37" t="s">
        <v>333</v>
      </c>
    </row>
    <row r="88" spans="1:1">
      <c r="A88" s="37" t="s">
        <v>334</v>
      </c>
    </row>
    <row r="89" spans="1:1">
      <c r="A89" s="37" t="s">
        <v>513</v>
      </c>
    </row>
    <row r="90" spans="1:1">
      <c r="A90" s="37" t="s">
        <v>519</v>
      </c>
    </row>
    <row r="91" spans="1:1">
      <c r="A91" s="37" t="s">
        <v>335</v>
      </c>
    </row>
    <row r="93" spans="1:1">
      <c r="A93" s="37" t="s">
        <v>520</v>
      </c>
    </row>
    <row r="95" spans="1:1">
      <c r="A95" s="37" t="s">
        <v>336</v>
      </c>
    </row>
    <row r="96" spans="1:1">
      <c r="A96" s="37" t="s">
        <v>521</v>
      </c>
    </row>
    <row r="97" spans="1:1">
      <c r="A97" s="37" t="s">
        <v>337</v>
      </c>
    </row>
    <row r="98" spans="1:1">
      <c r="A98" s="37" t="s">
        <v>522</v>
      </c>
    </row>
    <row r="99" spans="1:1">
      <c r="A99" s="37" t="s">
        <v>730</v>
      </c>
    </row>
    <row r="100" spans="1:1">
      <c r="A100" s="37" t="s">
        <v>338</v>
      </c>
    </row>
    <row r="102" spans="1:1">
      <c r="A102" s="37" t="s">
        <v>339</v>
      </c>
    </row>
    <row r="103" spans="1:1">
      <c r="A103" s="37" t="s">
        <v>732</v>
      </c>
    </row>
    <row r="104" spans="1:1">
      <c r="A104" s="37" t="s">
        <v>340</v>
      </c>
    </row>
    <row r="105" spans="1:1">
      <c r="A105" s="37" t="s">
        <v>341</v>
      </c>
    </row>
    <row r="106" spans="1:1">
      <c r="A106" s="37" t="s">
        <v>342</v>
      </c>
    </row>
    <row r="107" spans="1:1">
      <c r="A107" s="37" t="s">
        <v>343</v>
      </c>
    </row>
  </sheetData>
  <mergeCells count="7">
    <mergeCell ref="A67:K67"/>
    <mergeCell ref="A68:K68"/>
    <mergeCell ref="A69:K69"/>
    <mergeCell ref="A62:K62"/>
    <mergeCell ref="A63:K63"/>
    <mergeCell ref="A64:K64"/>
    <mergeCell ref="A65:K65"/>
  </mergeCells>
  <pageMargins left="0.7" right="0.7" top="0.75" bottom="0.75" header="0.3" footer="0.3"/>
  <pageSetup scale="87" orientation="portrait" r:id="rId1"/>
  <colBreaks count="2" manualBreakCount="2">
    <brk id="11" max="1048575" man="1"/>
    <brk id="21" max="1048575" man="1"/>
  </colBreaks>
</worksheet>
</file>

<file path=xl/worksheets/sheet4.xml><?xml version="1.0" encoding="utf-8"?>
<worksheet xmlns="http://schemas.openxmlformats.org/spreadsheetml/2006/main" xmlns:r="http://schemas.openxmlformats.org/officeDocument/2006/relationships">
  <sheetPr codeName="Sheet4"/>
  <dimension ref="A1:FN65"/>
  <sheetViews>
    <sheetView view="pageBreakPreview" zoomScale="85" zoomScaleSheetLayoutView="85" workbookViewId="0">
      <pane xSplit="1" ySplit="3" topLeftCell="O4" activePane="bottomRight" state="frozen"/>
      <selection activeCell="C38" sqref="C38"/>
      <selection pane="topRight" activeCell="C38" sqref="C38"/>
      <selection pane="bottomLeft" activeCell="C38" sqref="C38"/>
      <selection pane="bottomRight" activeCell="W38" sqref="W38"/>
    </sheetView>
  </sheetViews>
  <sheetFormatPr defaultRowHeight="12.75"/>
  <cols>
    <col min="1" max="1" width="5.85546875" style="29" customWidth="1"/>
    <col min="2" max="15" width="13.28515625" style="10" customWidth="1"/>
    <col min="16" max="18" width="13.28515625" style="17" customWidth="1"/>
    <col min="19" max="24" width="11.7109375" style="10" customWidth="1"/>
    <col min="25" max="27" width="11.7109375" style="17" customWidth="1"/>
    <col min="28" max="33" width="11.7109375" style="10" customWidth="1"/>
    <col min="34" max="36" width="11.7109375" style="17" customWidth="1"/>
    <col min="37" max="42" width="11.7109375" style="10" customWidth="1"/>
    <col min="43" max="45" width="11.7109375" style="17" customWidth="1"/>
    <col min="46" max="51" width="11.7109375" style="10" customWidth="1"/>
    <col min="52" max="54" width="11.7109375" style="17" customWidth="1"/>
    <col min="55" max="60" width="11.7109375" style="10" customWidth="1"/>
    <col min="61" max="63" width="11.7109375" style="17" customWidth="1"/>
    <col min="64" max="69" width="11.7109375" style="10" customWidth="1"/>
    <col min="70" max="72" width="11.7109375" style="17" customWidth="1"/>
    <col min="73" max="78" width="11.7109375" style="10" customWidth="1"/>
    <col min="79" max="81" width="11.7109375" style="17" customWidth="1"/>
    <col min="82" max="87" width="11.7109375" style="10" customWidth="1"/>
    <col min="88" max="90" width="11.7109375" style="17" customWidth="1"/>
    <col min="91" max="96" width="11.7109375" style="10" customWidth="1"/>
    <col min="97" max="99" width="11.7109375" style="17" customWidth="1"/>
    <col min="100" max="105" width="11.7109375" style="10" customWidth="1"/>
    <col min="106" max="108" width="11.7109375" style="17" customWidth="1"/>
    <col min="109" max="114" width="11.7109375" style="10" customWidth="1"/>
    <col min="115" max="117" width="11.7109375" style="17" customWidth="1"/>
    <col min="118" max="123" width="11.7109375" style="10" customWidth="1"/>
    <col min="124" max="126" width="11.7109375" style="17" customWidth="1"/>
    <col min="127" max="132" width="11.7109375" style="10" customWidth="1"/>
    <col min="133" max="135" width="11.7109375" style="17" customWidth="1"/>
    <col min="136" max="141" width="11.7109375" style="10" customWidth="1"/>
    <col min="142" max="144" width="11.7109375" style="17" customWidth="1"/>
    <col min="145" max="145" width="9.140625" style="8" customWidth="1"/>
    <col min="146" max="146" width="13.140625" style="8" customWidth="1"/>
    <col min="147" max="147" width="15" style="8" customWidth="1"/>
    <col min="148" max="148" width="13.85546875" style="8" customWidth="1"/>
    <col min="149" max="156" width="11.5703125" style="8" customWidth="1"/>
    <col min="157" max="163" width="9.140625" style="8" customWidth="1"/>
    <col min="164" max="16384" width="9.140625" style="8"/>
  </cols>
  <sheetData>
    <row r="1" spans="1:170">
      <c r="B1" s="10" t="s">
        <v>650</v>
      </c>
      <c r="S1" s="10" t="s">
        <v>376</v>
      </c>
      <c r="AB1" s="10" t="s">
        <v>377</v>
      </c>
      <c r="AK1" s="10" t="str">
        <f>AB1</f>
        <v>Table 2:  Stocks of Wealth, 2005 US$, cont.'d</v>
      </c>
      <c r="AT1" s="10" t="str">
        <f>AK1</f>
        <v>Table 2:  Stocks of Wealth, 2005 US$, cont.'d</v>
      </c>
      <c r="BC1" s="10" t="str">
        <f>AT1</f>
        <v>Table 2:  Stocks of Wealth, 2005 US$, cont.'d</v>
      </c>
      <c r="BL1" s="10" t="str">
        <f>BC1</f>
        <v>Table 2:  Stocks of Wealth, 2005 US$, cont.'d</v>
      </c>
      <c r="BU1" s="10" t="str">
        <f>BL1</f>
        <v>Table 2:  Stocks of Wealth, 2005 US$, cont.'d</v>
      </c>
      <c r="CD1" s="10" t="str">
        <f>BU1</f>
        <v>Table 2:  Stocks of Wealth, 2005 US$, cont.'d</v>
      </c>
      <c r="CM1" s="10" t="str">
        <f>CD1</f>
        <v>Table 2:  Stocks of Wealth, 2005 US$, cont.'d</v>
      </c>
      <c r="CV1" s="10" t="str">
        <f>CM1</f>
        <v>Table 2:  Stocks of Wealth, 2005 US$, cont.'d</v>
      </c>
      <c r="DE1" s="10" t="str">
        <f>CV1</f>
        <v>Table 2:  Stocks of Wealth, 2005 US$, cont.'d</v>
      </c>
      <c r="DN1" s="10" t="str">
        <f>DE1</f>
        <v>Table 2:  Stocks of Wealth, 2005 US$, cont.'d</v>
      </c>
      <c r="DW1" s="10" t="str">
        <f>DN1</f>
        <v>Table 2:  Stocks of Wealth, 2005 US$, cont.'d</v>
      </c>
      <c r="EF1" s="10" t="str">
        <f>DW1</f>
        <v>Table 2:  Stocks of Wealth, 2005 US$, cont.'d</v>
      </c>
    </row>
    <row r="2" spans="1:170">
      <c r="B2" s="10" t="s">
        <v>391</v>
      </c>
      <c r="S2" s="10" t="s">
        <v>115</v>
      </c>
      <c r="AB2" s="10" t="s">
        <v>29</v>
      </c>
      <c r="AK2" s="10" t="s">
        <v>106</v>
      </c>
      <c r="AT2" s="10" t="s">
        <v>30</v>
      </c>
      <c r="BC2" s="10" t="s">
        <v>31</v>
      </c>
      <c r="BL2" s="10" t="s">
        <v>32</v>
      </c>
      <c r="BU2" s="10" t="s">
        <v>120</v>
      </c>
      <c r="CD2" s="10" t="s">
        <v>33</v>
      </c>
      <c r="CM2" s="10" t="s">
        <v>34</v>
      </c>
      <c r="CV2" s="10" t="s">
        <v>123</v>
      </c>
      <c r="DE2" s="10" t="s">
        <v>35</v>
      </c>
      <c r="DN2" s="10" t="s">
        <v>125</v>
      </c>
      <c r="DW2" s="10" t="s">
        <v>241</v>
      </c>
      <c r="EF2" s="10" t="s">
        <v>107</v>
      </c>
    </row>
    <row r="3" spans="1:170" s="11" customFormat="1" ht="103.5" customHeight="1">
      <c r="A3" s="2" t="s">
        <v>114</v>
      </c>
      <c r="B3" s="12" t="s">
        <v>428</v>
      </c>
      <c r="C3" s="12" t="s">
        <v>429</v>
      </c>
      <c r="D3" s="12" t="s">
        <v>396</v>
      </c>
      <c r="E3" s="12" t="s">
        <v>430</v>
      </c>
      <c r="F3" s="12" t="s">
        <v>431</v>
      </c>
      <c r="G3" s="12" t="s">
        <v>397</v>
      </c>
      <c r="H3" s="12" t="s">
        <v>432</v>
      </c>
      <c r="I3" s="12" t="s">
        <v>433</v>
      </c>
      <c r="J3" s="12" t="s">
        <v>398</v>
      </c>
      <c r="K3" s="12" t="s">
        <v>434</v>
      </c>
      <c r="L3" s="12" t="s">
        <v>435</v>
      </c>
      <c r="M3" s="12" t="s">
        <v>399</v>
      </c>
      <c r="N3" s="12" t="s">
        <v>400</v>
      </c>
      <c r="O3" s="12" t="s">
        <v>9</v>
      </c>
      <c r="P3" s="25" t="s">
        <v>55</v>
      </c>
      <c r="Q3" s="25" t="s">
        <v>266</v>
      </c>
      <c r="R3" s="25" t="s">
        <v>54</v>
      </c>
      <c r="S3" s="12" t="s">
        <v>16</v>
      </c>
      <c r="T3" s="12" t="s">
        <v>375</v>
      </c>
      <c r="U3" s="12" t="s">
        <v>7</v>
      </c>
      <c r="V3" s="12" t="s">
        <v>37</v>
      </c>
      <c r="W3" s="12" t="s">
        <v>8</v>
      </c>
      <c r="X3" s="12" t="s">
        <v>9</v>
      </c>
      <c r="Y3" s="25" t="s">
        <v>55</v>
      </c>
      <c r="Z3" s="25" t="s">
        <v>266</v>
      </c>
      <c r="AA3" s="25" t="s">
        <v>54</v>
      </c>
      <c r="AB3" s="12" t="str">
        <f>S3</f>
        <v>Total Net Stock of Fixed Capital per capita</v>
      </c>
      <c r="AC3" s="12" t="str">
        <f>T3</f>
        <v>Stock of Gross Expenditures on R&amp;D per capita, 2005 US$</v>
      </c>
      <c r="AD3" s="12" t="str">
        <f t="shared" ref="AD3:CO3" si="0">U3</f>
        <v>Total Net Internat. Invest. Position per capita</v>
      </c>
      <c r="AE3" s="12" t="str">
        <f t="shared" si="0"/>
        <v>Human Capital Stock per capita</v>
      </c>
      <c r="AF3" s="12" t="str">
        <f t="shared" si="0"/>
        <v>Green-house gas Emission cost per capita</v>
      </c>
      <c r="AG3" s="12" t="str">
        <f t="shared" si="0"/>
        <v>Total Real per capita Wealth</v>
      </c>
      <c r="AH3" s="25" t="str">
        <f t="shared" si="0"/>
        <v xml:space="preserve">Scaled Total Real per capita Wealth </v>
      </c>
      <c r="AI3" s="25" t="str">
        <f t="shared" si="0"/>
        <v>Log of Total Real per capita Wealth</v>
      </c>
      <c r="AJ3" s="25" t="str">
        <f t="shared" si="0"/>
        <v xml:space="preserve">Scaled Log of Total Real per capita Wealth </v>
      </c>
      <c r="AK3" s="12" t="str">
        <f t="shared" si="0"/>
        <v>Total Net Stock of Fixed Capital per capita</v>
      </c>
      <c r="AL3" s="12" t="str">
        <f t="shared" si="0"/>
        <v>Stock of Gross Expenditures on R&amp;D per capita, 2005 US$</v>
      </c>
      <c r="AM3" s="12" t="str">
        <f t="shared" si="0"/>
        <v>Total Net Internat. Invest. Position per capita</v>
      </c>
      <c r="AN3" s="12" t="str">
        <f t="shared" si="0"/>
        <v>Human Capital Stock per capita</v>
      </c>
      <c r="AO3" s="12" t="str">
        <f t="shared" si="0"/>
        <v>Green-house gas Emission cost per capita</v>
      </c>
      <c r="AP3" s="12" t="str">
        <f t="shared" si="0"/>
        <v>Total Real per capita Wealth</v>
      </c>
      <c r="AQ3" s="25" t="str">
        <f t="shared" si="0"/>
        <v xml:space="preserve">Scaled Total Real per capita Wealth </v>
      </c>
      <c r="AR3" s="25" t="str">
        <f t="shared" si="0"/>
        <v>Log of Total Real per capita Wealth</v>
      </c>
      <c r="AS3" s="25" t="str">
        <f t="shared" si="0"/>
        <v xml:space="preserve">Scaled Log of Total Real per capita Wealth </v>
      </c>
      <c r="AT3" s="12" t="str">
        <f t="shared" si="0"/>
        <v>Total Net Stock of Fixed Capital per capita</v>
      </c>
      <c r="AU3" s="12" t="str">
        <f t="shared" si="0"/>
        <v>Stock of Gross Expenditures on R&amp;D per capita, 2005 US$</v>
      </c>
      <c r="AV3" s="12" t="str">
        <f t="shared" si="0"/>
        <v>Total Net Internat. Invest. Position per capita</v>
      </c>
      <c r="AW3" s="12" t="str">
        <f t="shared" si="0"/>
        <v>Human Capital Stock per capita</v>
      </c>
      <c r="AX3" s="12" t="str">
        <f t="shared" si="0"/>
        <v>Green-house gas Emission cost per capita</v>
      </c>
      <c r="AY3" s="12" t="str">
        <f t="shared" si="0"/>
        <v>Total Real per capita Wealth</v>
      </c>
      <c r="AZ3" s="25" t="str">
        <f t="shared" si="0"/>
        <v xml:space="preserve">Scaled Total Real per capita Wealth </v>
      </c>
      <c r="BA3" s="25" t="str">
        <f t="shared" si="0"/>
        <v>Log of Total Real per capita Wealth</v>
      </c>
      <c r="BB3" s="25" t="str">
        <f t="shared" si="0"/>
        <v xml:space="preserve">Scaled Log of Total Real per capita Wealth </v>
      </c>
      <c r="BC3" s="12" t="str">
        <f t="shared" si="0"/>
        <v>Total Net Stock of Fixed Capital per capita</v>
      </c>
      <c r="BD3" s="12" t="str">
        <f t="shared" si="0"/>
        <v>Stock of Gross Expenditures on R&amp;D per capita, 2005 US$</v>
      </c>
      <c r="BE3" s="12" t="str">
        <f t="shared" si="0"/>
        <v>Total Net Internat. Invest. Position per capita</v>
      </c>
      <c r="BF3" s="12" t="str">
        <f t="shared" si="0"/>
        <v>Human Capital Stock per capita</v>
      </c>
      <c r="BG3" s="12" t="str">
        <f t="shared" si="0"/>
        <v>Green-house gas Emission cost per capita</v>
      </c>
      <c r="BH3" s="12" t="str">
        <f t="shared" si="0"/>
        <v>Total Real per capita Wealth</v>
      </c>
      <c r="BI3" s="25" t="str">
        <f t="shared" si="0"/>
        <v xml:space="preserve">Scaled Total Real per capita Wealth </v>
      </c>
      <c r="BJ3" s="25" t="str">
        <f t="shared" si="0"/>
        <v>Log of Total Real per capita Wealth</v>
      </c>
      <c r="BK3" s="25" t="str">
        <f t="shared" si="0"/>
        <v xml:space="preserve">Scaled Log of Total Real per capita Wealth </v>
      </c>
      <c r="BL3" s="12" t="str">
        <f t="shared" si="0"/>
        <v>Total Net Stock of Fixed Capital per capita</v>
      </c>
      <c r="BM3" s="12" t="str">
        <f t="shared" si="0"/>
        <v>Stock of Gross Expenditures on R&amp;D per capita, 2005 US$</v>
      </c>
      <c r="BN3" s="12" t="str">
        <f t="shared" si="0"/>
        <v>Total Net Internat. Invest. Position per capita</v>
      </c>
      <c r="BO3" s="12" t="str">
        <f t="shared" si="0"/>
        <v>Human Capital Stock per capita</v>
      </c>
      <c r="BP3" s="12" t="str">
        <f t="shared" si="0"/>
        <v>Green-house gas Emission cost per capita</v>
      </c>
      <c r="BQ3" s="12" t="str">
        <f t="shared" si="0"/>
        <v>Total Real per capita Wealth</v>
      </c>
      <c r="BR3" s="25" t="str">
        <f t="shared" si="0"/>
        <v xml:space="preserve">Scaled Total Real per capita Wealth </v>
      </c>
      <c r="BS3" s="25" t="str">
        <f t="shared" si="0"/>
        <v>Log of Total Real per capita Wealth</v>
      </c>
      <c r="BT3" s="25" t="str">
        <f t="shared" si="0"/>
        <v xml:space="preserve">Scaled Log of Total Real per capita Wealth </v>
      </c>
      <c r="BU3" s="12" t="str">
        <f t="shared" si="0"/>
        <v>Total Net Stock of Fixed Capital per capita</v>
      </c>
      <c r="BV3" s="12" t="str">
        <f t="shared" si="0"/>
        <v>Stock of Gross Expenditures on R&amp;D per capita, 2005 US$</v>
      </c>
      <c r="BW3" s="12" t="str">
        <f t="shared" si="0"/>
        <v>Total Net Internat. Invest. Position per capita</v>
      </c>
      <c r="BX3" s="12" t="str">
        <f t="shared" si="0"/>
        <v>Human Capital Stock per capita</v>
      </c>
      <c r="BY3" s="12" t="str">
        <f t="shared" si="0"/>
        <v>Green-house gas Emission cost per capita</v>
      </c>
      <c r="BZ3" s="12" t="str">
        <f t="shared" si="0"/>
        <v>Total Real per capita Wealth</v>
      </c>
      <c r="CA3" s="25" t="str">
        <f t="shared" si="0"/>
        <v xml:space="preserve">Scaled Total Real per capita Wealth </v>
      </c>
      <c r="CB3" s="25" t="str">
        <f t="shared" si="0"/>
        <v>Log of Total Real per capita Wealth</v>
      </c>
      <c r="CC3" s="25" t="str">
        <f t="shared" si="0"/>
        <v xml:space="preserve">Scaled Log of Total Real per capita Wealth </v>
      </c>
      <c r="CD3" s="12" t="str">
        <f t="shared" si="0"/>
        <v>Total Net Stock of Fixed Capital per capita</v>
      </c>
      <c r="CE3" s="12" t="str">
        <f t="shared" si="0"/>
        <v>Stock of Gross Expenditures on R&amp;D per capita, 2005 US$</v>
      </c>
      <c r="CF3" s="12" t="str">
        <f t="shared" si="0"/>
        <v>Total Net Internat. Invest. Position per capita</v>
      </c>
      <c r="CG3" s="12" t="str">
        <f t="shared" si="0"/>
        <v>Human Capital Stock per capita</v>
      </c>
      <c r="CH3" s="12" t="str">
        <f t="shared" si="0"/>
        <v>Green-house gas Emission cost per capita</v>
      </c>
      <c r="CI3" s="12" t="str">
        <f t="shared" si="0"/>
        <v>Total Real per capita Wealth</v>
      </c>
      <c r="CJ3" s="25" t="str">
        <f t="shared" si="0"/>
        <v xml:space="preserve">Scaled Total Real per capita Wealth </v>
      </c>
      <c r="CK3" s="25" t="str">
        <f t="shared" si="0"/>
        <v>Log of Total Real per capita Wealth</v>
      </c>
      <c r="CL3" s="25" t="str">
        <f t="shared" si="0"/>
        <v xml:space="preserve">Scaled Log of Total Real per capita Wealth </v>
      </c>
      <c r="CM3" s="12" t="str">
        <f t="shared" si="0"/>
        <v>Total Net Stock of Fixed Capital per capita</v>
      </c>
      <c r="CN3" s="12" t="str">
        <f t="shared" si="0"/>
        <v>Stock of Gross Expenditures on R&amp;D per capita, 2005 US$</v>
      </c>
      <c r="CO3" s="12" t="str">
        <f t="shared" si="0"/>
        <v>Total Net Internat. Invest. Position per capita</v>
      </c>
      <c r="CP3" s="12" t="str">
        <f t="shared" ref="CP3:EN3" si="1">CG3</f>
        <v>Human Capital Stock per capita</v>
      </c>
      <c r="CQ3" s="12" t="str">
        <f t="shared" si="1"/>
        <v>Green-house gas Emission cost per capita</v>
      </c>
      <c r="CR3" s="12" t="str">
        <f t="shared" si="1"/>
        <v>Total Real per capita Wealth</v>
      </c>
      <c r="CS3" s="25" t="str">
        <f t="shared" si="1"/>
        <v xml:space="preserve">Scaled Total Real per capita Wealth </v>
      </c>
      <c r="CT3" s="25" t="str">
        <f t="shared" si="1"/>
        <v>Log of Total Real per capita Wealth</v>
      </c>
      <c r="CU3" s="25" t="str">
        <f t="shared" si="1"/>
        <v xml:space="preserve">Scaled Log of Total Real per capita Wealth </v>
      </c>
      <c r="CV3" s="12" t="str">
        <f t="shared" si="1"/>
        <v>Total Net Stock of Fixed Capital per capita</v>
      </c>
      <c r="CW3" s="12" t="str">
        <f t="shared" si="1"/>
        <v>Stock of Gross Expenditures on R&amp;D per capita, 2005 US$</v>
      </c>
      <c r="CX3" s="12" t="str">
        <f t="shared" si="1"/>
        <v>Total Net Internat. Invest. Position per capita</v>
      </c>
      <c r="CY3" s="12" t="str">
        <f t="shared" si="1"/>
        <v>Human Capital Stock per capita</v>
      </c>
      <c r="CZ3" s="12" t="str">
        <f t="shared" si="1"/>
        <v>Green-house gas Emission cost per capita</v>
      </c>
      <c r="DA3" s="12" t="str">
        <f t="shared" si="1"/>
        <v>Total Real per capita Wealth</v>
      </c>
      <c r="DB3" s="25" t="str">
        <f t="shared" si="1"/>
        <v xml:space="preserve">Scaled Total Real per capita Wealth </v>
      </c>
      <c r="DC3" s="25" t="str">
        <f t="shared" si="1"/>
        <v>Log of Total Real per capita Wealth</v>
      </c>
      <c r="DD3" s="25" t="str">
        <f t="shared" si="1"/>
        <v xml:space="preserve">Scaled Log of Total Real per capita Wealth </v>
      </c>
      <c r="DE3" s="12" t="str">
        <f t="shared" si="1"/>
        <v>Total Net Stock of Fixed Capital per capita</v>
      </c>
      <c r="DF3" s="12" t="str">
        <f t="shared" si="1"/>
        <v>Stock of Gross Expenditures on R&amp;D per capita, 2005 US$</v>
      </c>
      <c r="DG3" s="12" t="str">
        <f t="shared" si="1"/>
        <v>Total Net Internat. Invest. Position per capita</v>
      </c>
      <c r="DH3" s="12" t="str">
        <f t="shared" si="1"/>
        <v>Human Capital Stock per capita</v>
      </c>
      <c r="DI3" s="12" t="str">
        <f t="shared" si="1"/>
        <v>Green-house gas Emission cost per capita</v>
      </c>
      <c r="DJ3" s="12" t="str">
        <f t="shared" si="1"/>
        <v>Total Real per capita Wealth</v>
      </c>
      <c r="DK3" s="25" t="str">
        <f t="shared" si="1"/>
        <v xml:space="preserve">Scaled Total Real per capita Wealth </v>
      </c>
      <c r="DL3" s="25" t="str">
        <f t="shared" si="1"/>
        <v>Log of Total Real per capita Wealth</v>
      </c>
      <c r="DM3" s="25" t="str">
        <f t="shared" si="1"/>
        <v xml:space="preserve">Scaled Log of Total Real per capita Wealth </v>
      </c>
      <c r="DN3" s="12" t="str">
        <f t="shared" si="1"/>
        <v>Total Net Stock of Fixed Capital per capita</v>
      </c>
      <c r="DO3" s="12" t="str">
        <f t="shared" si="1"/>
        <v>Stock of Gross Expenditures on R&amp;D per capita, 2005 US$</v>
      </c>
      <c r="DP3" s="12" t="str">
        <f t="shared" si="1"/>
        <v>Total Net Internat. Invest. Position per capita</v>
      </c>
      <c r="DQ3" s="12" t="str">
        <f t="shared" si="1"/>
        <v>Human Capital Stock per capita</v>
      </c>
      <c r="DR3" s="12" t="str">
        <f t="shared" si="1"/>
        <v>Green-house gas Emission cost per capita</v>
      </c>
      <c r="DS3" s="12" t="str">
        <f t="shared" si="1"/>
        <v>Total Real per capita Wealth</v>
      </c>
      <c r="DT3" s="25" t="str">
        <f t="shared" si="1"/>
        <v xml:space="preserve">Scaled Total Real per capita Wealth </v>
      </c>
      <c r="DU3" s="25" t="str">
        <f t="shared" si="1"/>
        <v>Log of Total Real per capita Wealth</v>
      </c>
      <c r="DV3" s="25" t="str">
        <f t="shared" si="1"/>
        <v xml:space="preserve">Scaled Log of Total Real per capita Wealth </v>
      </c>
      <c r="DW3" s="12" t="str">
        <f t="shared" si="1"/>
        <v>Total Net Stock of Fixed Capital per capita</v>
      </c>
      <c r="DX3" s="12" t="str">
        <f t="shared" si="1"/>
        <v>Stock of Gross Expenditures on R&amp;D per capita, 2005 US$</v>
      </c>
      <c r="DY3" s="12" t="str">
        <f t="shared" si="1"/>
        <v>Total Net Internat. Invest. Position per capita</v>
      </c>
      <c r="DZ3" s="12" t="str">
        <f t="shared" si="1"/>
        <v>Human Capital Stock per capita</v>
      </c>
      <c r="EA3" s="12" t="str">
        <f t="shared" si="1"/>
        <v>Green-house gas Emission cost per capita</v>
      </c>
      <c r="EB3" s="12" t="str">
        <f t="shared" si="1"/>
        <v>Total Real per capita Wealth</v>
      </c>
      <c r="EC3" s="25" t="str">
        <f t="shared" si="1"/>
        <v xml:space="preserve">Scaled Total Real per capita Wealth </v>
      </c>
      <c r="ED3" s="25" t="str">
        <f t="shared" si="1"/>
        <v>Log of Total Real per capita Wealth</v>
      </c>
      <c r="EE3" s="25" t="str">
        <f t="shared" si="1"/>
        <v xml:space="preserve">Scaled Log of Total Real per capita Wealth </v>
      </c>
      <c r="EF3" s="12" t="str">
        <f t="shared" si="1"/>
        <v>Total Net Stock of Fixed Capital per capita</v>
      </c>
      <c r="EG3" s="12" t="str">
        <f t="shared" si="1"/>
        <v>Stock of Gross Expenditures on R&amp;D per capita, 2005 US$</v>
      </c>
      <c r="EH3" s="12" t="str">
        <f t="shared" si="1"/>
        <v>Total Net Internat. Invest. Position per capita</v>
      </c>
      <c r="EI3" s="12" t="str">
        <f t="shared" si="1"/>
        <v>Human Capital Stock per capita</v>
      </c>
      <c r="EJ3" s="12" t="str">
        <f t="shared" si="1"/>
        <v>Green-house gas Emission cost per capita</v>
      </c>
      <c r="EK3" s="12" t="str">
        <f t="shared" si="1"/>
        <v>Total Real per capita Wealth</v>
      </c>
      <c r="EL3" s="25" t="str">
        <f t="shared" si="1"/>
        <v xml:space="preserve">Scaled Total Real per capita Wealth </v>
      </c>
      <c r="EM3" s="25" t="str">
        <f t="shared" si="1"/>
        <v>Log of Total Real per capita Wealth</v>
      </c>
      <c r="EN3" s="25" t="str">
        <f t="shared" si="1"/>
        <v xml:space="preserve">Scaled Log of Total Real per capita Wealth </v>
      </c>
    </row>
    <row r="4" spans="1:170">
      <c r="A4" s="29">
        <v>1980</v>
      </c>
      <c r="S4" s="10">
        <f>'A6'!B3/'A1'!B3*1000</f>
        <v>75385.12145312778</v>
      </c>
      <c r="T4" s="10">
        <f>'A8'!B3</f>
        <v>221.25060825628552</v>
      </c>
      <c r="U4" s="10">
        <f>'A9'!B4/'A1'!B3*1000</f>
        <v>-10317.343961614948</v>
      </c>
      <c r="V4" s="10">
        <f>'A25'!I5</f>
        <v>58941.83654668634</v>
      </c>
      <c r="W4" s="10">
        <f>-'A10'!F4</f>
        <v>-2190.5595562136623</v>
      </c>
      <c r="X4" s="10">
        <f t="shared" ref="X4:X23" si="2">SUM(S4:W4)</f>
        <v>122040.3050902418</v>
      </c>
      <c r="Y4" s="17">
        <f t="shared" ref="Y4:Y29" si="3">(X4-$Y$58)/$Y$59</f>
        <v>0.15945325202551419</v>
      </c>
      <c r="Z4" s="17">
        <f>LN(X4)</f>
        <v>11.712106638747523</v>
      </c>
      <c r="AA4" s="17">
        <f t="shared" ref="AA4:AA33" si="4">(Z4-$Y$64)/$Y$65</f>
        <v>0.25307105425353837</v>
      </c>
      <c r="AB4" s="10">
        <f>'A6'!C3/'A1'!C3*1000</f>
        <v>58330.214896685262</v>
      </c>
      <c r="AC4" s="10">
        <f>'A8'!C3</f>
        <v>360.16917405858919</v>
      </c>
      <c r="AD4" s="10">
        <f>'A9'!C4/'A1'!C3*1000</f>
        <v>2970.4155577132697</v>
      </c>
      <c r="AE4" s="10">
        <f>'A25'!Q5</f>
        <v>53848.068524356459</v>
      </c>
      <c r="AF4" s="10">
        <f>-'A10'!J4</f>
        <v>-2202.1396503603678</v>
      </c>
      <c r="AG4" s="10">
        <f t="shared" ref="AG4:AG25" si="5">SUM(AB4:AF4)</f>
        <v>113306.72850245322</v>
      </c>
      <c r="AH4" s="17">
        <f t="shared" ref="AH4:AH29" si="6">(AG4-$Y$58)/$Y$59</f>
        <v>0.14105336147939418</v>
      </c>
      <c r="AI4" s="17">
        <f>LN(AG4)</f>
        <v>11.637853831858726</v>
      </c>
      <c r="AJ4" s="17">
        <f t="shared" ref="AJ4:AJ33" si="7">(AI4-$Y$64)/$Y$65</f>
        <v>0.21716922427802099</v>
      </c>
      <c r="AK4" s="10">
        <f>'A6'!D3/'A1'!D3*1000</f>
        <v>46308.195949530898</v>
      </c>
      <c r="AL4" s="10">
        <f>'A8'!D3</f>
        <v>332.28335686700512</v>
      </c>
      <c r="AM4" s="10">
        <f>'A9'!D4/'A1'!D3*1000</f>
        <v>-8671.4594575988358</v>
      </c>
      <c r="AN4" s="10">
        <f>'A25'!Y5</f>
        <v>66152.026125116463</v>
      </c>
      <c r="AO4" s="10">
        <f>-'A10'!P4</f>
        <v>-2524.6798874296433</v>
      </c>
      <c r="AP4" s="10">
        <f t="shared" ref="AP4:AP25" si="8">SUM(AK4:AO4)</f>
        <v>101596.36608648588</v>
      </c>
      <c r="AQ4" s="17">
        <f t="shared" ref="AQ4:AQ38" si="9">(AP4-Y$58)/Y$59</f>
        <v>0.11638198148480312</v>
      </c>
      <c r="AR4" s="17">
        <f>LN(AP4)</f>
        <v>11.528763046621572</v>
      </c>
      <c r="AS4" s="17">
        <f t="shared" ref="AS4:AS33" si="10">(AR4-$Y$64)/$Y$65</f>
        <v>0.16442295127388379</v>
      </c>
      <c r="AT4" s="10">
        <f>'A6'!E3/'A1'!E3*1000</f>
        <v>73950.89476505894</v>
      </c>
      <c r="AU4" s="10">
        <f>'A8'!E3</f>
        <v>258.55061125411987</v>
      </c>
      <c r="AV4" s="10">
        <f>'A9'!E4/'A1'!E3*1000</f>
        <v>-27686.877518451725</v>
      </c>
      <c r="AW4" s="10">
        <f>'A25'!AG5</f>
        <v>60493.213660362511</v>
      </c>
      <c r="AX4" s="10">
        <f>-'A10'!T4</f>
        <v>-2211.9844068750758</v>
      </c>
      <c r="AY4" s="10">
        <f t="shared" ref="AY4:AY25" si="11">SUM(AT4:AX4)</f>
        <v>104803.79711134876</v>
      </c>
      <c r="AZ4" s="17">
        <f t="shared" ref="AZ4:AZ19" si="12">(AY4-$Y$58)/$Y$59</f>
        <v>0.12313939400629219</v>
      </c>
      <c r="BA4" s="17">
        <f>LN(AY4)</f>
        <v>11.559845282191235</v>
      </c>
      <c r="BB4" s="17">
        <f t="shared" ref="BB4:BB33" si="13">(BA4-$Y$64)/$Y$65</f>
        <v>0.17945146242972779</v>
      </c>
      <c r="BC4" s="10">
        <f>'A6'!F3/'A1'!F3*1000</f>
        <v>72261.972014358267</v>
      </c>
      <c r="BD4" s="10">
        <f>'A8'!F3</f>
        <v>233.27023561148738</v>
      </c>
      <c r="BE4" s="10">
        <f>'A9'!F4/'A1'!F3*1000</f>
        <v>-3639.8098561292313</v>
      </c>
      <c r="BF4" s="10">
        <f>'A25'!AO5</f>
        <v>62184.47592684839</v>
      </c>
      <c r="BG4" s="10">
        <f>-'A10'!X4</f>
        <v>-1898.676368200837</v>
      </c>
      <c r="BH4" s="10">
        <f>SUM(BC4:BG4)</f>
        <v>129141.23195248809</v>
      </c>
      <c r="BI4" s="17">
        <f t="shared" ref="BI4:BI29" si="14">(BH4-$Y$58)/$Y$59</f>
        <v>0.17441347773922927</v>
      </c>
      <c r="BJ4" s="17">
        <f>LN(BH4)</f>
        <v>11.768661905801117</v>
      </c>
      <c r="BK4" s="17">
        <f t="shared" ref="BK4:BK33" si="15">(BJ4-$Y$64)/$Y$65</f>
        <v>0.28041598122739636</v>
      </c>
      <c r="BL4" s="10">
        <f>'A6'!G3/'A1'!G3*1000</f>
        <v>69315.710878558879</v>
      </c>
      <c r="BM4" s="10">
        <f>'A8'!G3</f>
        <v>455.88978705021952</v>
      </c>
      <c r="BN4" s="10">
        <f>'A9'!G4/'A1'!G3*1000</f>
        <v>3821.1571555108089</v>
      </c>
      <c r="BO4" s="10">
        <f>'A25'!AW5</f>
        <v>57370.922133175824</v>
      </c>
      <c r="BP4" s="10">
        <f>-'A10'!AD4</f>
        <v>-2196.2647067557532</v>
      </c>
      <c r="BQ4" s="10">
        <f>SUM(BL4:BP4)</f>
        <v>128767.41524753999</v>
      </c>
      <c r="BR4" s="17">
        <f t="shared" ref="BR4:BR29" si="16">(BQ4-$Y$58)/$Y$59</f>
        <v>0.17362592107373059</v>
      </c>
      <c r="BS4" s="17">
        <f>LN(BQ4)</f>
        <v>11.765763073437189</v>
      </c>
      <c r="BT4" s="17">
        <f t="shared" ref="BT4:BT33" si="17">(BS4-$Y$64)/$Y$65</f>
        <v>0.27901437243955396</v>
      </c>
      <c r="BU4" s="10">
        <f>'A6'!H3/'A1'!H3*1000</f>
        <v>61393.695142704259</v>
      </c>
      <c r="BV4" s="10">
        <f>'A8'!H3</f>
        <v>509.92043956851592</v>
      </c>
      <c r="BW4" s="10">
        <f>'A9'!H4/'A1'!H3*1000</f>
        <v>936.55257965532724</v>
      </c>
      <c r="BX4" s="10">
        <f>'A25'!BE5</f>
        <v>73761.192993152537</v>
      </c>
      <c r="BY4" s="10">
        <f>-'A10'!AH4</f>
        <v>-2145.5896121758756</v>
      </c>
      <c r="BZ4" s="10">
        <f t="shared" ref="BZ4:BZ25" si="18">SUM(BU4:BY4)</f>
        <v>134455.77154290475</v>
      </c>
      <c r="CA4" s="17">
        <f t="shared" ref="CA4:CA29" si="19">(BZ4-$Y$58)/$Y$59</f>
        <v>0.18561014450956656</v>
      </c>
      <c r="CB4" s="17">
        <f>LN(BZ4)</f>
        <v>11.808990587833348</v>
      </c>
      <c r="CC4" s="17">
        <f t="shared" ref="CC4:CC33" si="20">(CB4-$Y$64)/$Y$65</f>
        <v>0.29991522369544488</v>
      </c>
      <c r="CD4" s="10">
        <f>'A6'!I3/'A1'!I3*1000</f>
        <v>66409.054625663164</v>
      </c>
      <c r="CE4" s="10">
        <f>'A8'!I3</f>
        <v>195.98629706286513</v>
      </c>
      <c r="CF4" s="10">
        <f>'A9'!I4/'A1'!I3*1000</f>
        <v>1464.4251416971113</v>
      </c>
      <c r="CG4" s="10">
        <f>'A25'!BM5</f>
        <v>46699.671175748175</v>
      </c>
      <c r="CH4" s="10">
        <f>-'A10'!AL4</f>
        <v>-1988.9206419973252</v>
      </c>
      <c r="CI4" s="10">
        <f>SUM(CD4:CH4)</f>
        <v>112780.216598174</v>
      </c>
      <c r="CJ4" s="17">
        <f t="shared" ref="CJ4:CJ29" si="21">(CI4-$Y$58)/$Y$59</f>
        <v>0.13994410671846241</v>
      </c>
      <c r="CK4" s="17">
        <f>LN(CI4)</f>
        <v>11.633196217896428</v>
      </c>
      <c r="CL4" s="17">
        <f t="shared" ref="CL4:CL33" si="22">(CK4-$Y$64)/$Y$65</f>
        <v>0.21491723042657723</v>
      </c>
      <c r="CM4" s="10">
        <f>'A6'!J3/'A1'!J3*1000</f>
        <v>69474.872828983847</v>
      </c>
      <c r="CN4" s="10">
        <f>'A8'!J3</f>
        <v>431.58703508230747</v>
      </c>
      <c r="CO4" s="10">
        <f>'A9'!J4/'A1'!J3*1000</f>
        <v>4882.3776690563463</v>
      </c>
      <c r="CP4" s="10">
        <f>'A25'!BU5</f>
        <v>65092.375720075848</v>
      </c>
      <c r="CQ4" s="10">
        <f>-'A10'!AR4</f>
        <v>-2337.0325714851092</v>
      </c>
      <c r="CR4" s="10">
        <f>SUM(CM4:CQ4)</f>
        <v>137544.18068171325</v>
      </c>
      <c r="CS4" s="17">
        <f t="shared" ref="CS4:CS29" si="23">(CR4-$Y$58)/$Y$59</f>
        <v>0.19211680183884083</v>
      </c>
      <c r="CT4" s="17">
        <f>LN(CR4)</f>
        <v>11.831700458527283</v>
      </c>
      <c r="CU4" s="17">
        <f t="shared" ref="CU4:CU33" si="24">(CT4-$Y$64)/$Y$65</f>
        <v>0.3108956290239695</v>
      </c>
      <c r="CV4" s="10">
        <f>'A6'!K3/'A1'!K3*1000</f>
        <v>73612.67063961683</v>
      </c>
      <c r="CW4" s="10">
        <f>'A8'!K3</f>
        <v>370.45421133922457</v>
      </c>
      <c r="CX4" s="10">
        <f>'A9'!K4/'A1'!K3*1000</f>
        <v>-10176.663314751135</v>
      </c>
      <c r="CY4" s="10">
        <f>'A25'!CC5</f>
        <v>67624.330905532392</v>
      </c>
      <c r="CZ4" s="10">
        <f>-'A10'!AV4</f>
        <v>-2773.646823392115</v>
      </c>
      <c r="DA4" s="10">
        <f t="shared" ref="DA4:DA25" si="25">SUM(CV4:CZ4)</f>
        <v>128657.1456183452</v>
      </c>
      <c r="DB4" s="17">
        <f t="shared" ref="DB4:DB29" si="26">(DA4-$Y$58)/$Y$59</f>
        <v>0.17339360512764015</v>
      </c>
      <c r="DC4" s="17">
        <f>LN(DA4)</f>
        <v>11.764906359256004</v>
      </c>
      <c r="DD4" s="17">
        <f t="shared" ref="DD4:DD33" si="27">(DC4-$Y$64)/$Y$65</f>
        <v>0.27860014423513668</v>
      </c>
      <c r="DE4" s="10">
        <f>'A6'!L3/'A1'!L3*1000</f>
        <v>43050.421595886051</v>
      </c>
      <c r="DF4" s="10">
        <f>'A8'!L3</f>
        <v>65.762895556435481</v>
      </c>
      <c r="DG4" s="10">
        <f>'A9'!L4/'A1'!L3*1000</f>
        <v>-1035.6069177294644</v>
      </c>
      <c r="DH4" s="10">
        <f>'A25'!CK5</f>
        <v>45432.258575557535</v>
      </c>
      <c r="DI4" s="10">
        <f>-'A10'!AZ4</f>
        <v>-1603.1340149571183</v>
      </c>
      <c r="DJ4" s="10">
        <f>SUM(DE4:DI4)</f>
        <v>85909.70213431344</v>
      </c>
      <c r="DK4" s="17">
        <f t="shared" ref="DK4:DK29" si="28">(DJ4-$Y$58)/$Y$59</f>
        <v>8.3333333333333329E-2</v>
      </c>
      <c r="DL4" s="17">
        <f>LN(DJ4)</f>
        <v>11.361052048443149</v>
      </c>
      <c r="DM4" s="17">
        <f t="shared" ref="DM4:DM33" si="29">(DL4-$Y$64)/$Y$65</f>
        <v>8.3333333333333051E-2</v>
      </c>
      <c r="DN4" s="10">
        <f>'A6'!M3/'A1'!M3*1000</f>
        <v>42574.275992231174</v>
      </c>
      <c r="DO4" s="10">
        <f>'A8'!M3</f>
        <v>484.58819332869359</v>
      </c>
      <c r="DP4" s="10">
        <f>'A9'!M4/'A1'!M3*1000</f>
        <v>-4361.7987057105702</v>
      </c>
      <c r="DQ4" s="10">
        <f>'A25'!CS5</f>
        <v>67673.697368203066</v>
      </c>
      <c r="DR4" s="10">
        <f>-'A10'!BF4</f>
        <v>-2166.0383944363575</v>
      </c>
      <c r="DS4" s="10">
        <f t="shared" ref="DS4:DS25" si="30">SUM(DN4:DR4)</f>
        <v>104204.72445361601</v>
      </c>
      <c r="DT4" s="17">
        <f t="shared" ref="DT4:DT29" si="31">(DS4-$Y$58)/$Y$59</f>
        <v>0.12187726832151054</v>
      </c>
      <c r="DU4" s="17">
        <f>LN(DS4)</f>
        <v>11.554112747519401</v>
      </c>
      <c r="DV4" s="17">
        <f t="shared" ref="DV4:DV33" si="32">(DU4-$Y$64)/$Y$65</f>
        <v>0.17667973576052365</v>
      </c>
      <c r="DW4" s="10">
        <f>'A6'!N3/'A1'!N3*1000</f>
        <v>44973.595098082507</v>
      </c>
      <c r="DX4" s="10">
        <f>'A8'!N3</f>
        <v>463.30775022802914</v>
      </c>
      <c r="DY4" s="10">
        <f>'A9'!N4/'A1'!N3*1000</f>
        <v>1665.5102386663293</v>
      </c>
      <c r="DZ4" s="10">
        <f>'A25'!DA5</f>
        <v>58885.174268687842</v>
      </c>
      <c r="EA4" s="10">
        <f>-'A10'!BJ4</f>
        <v>-1739.7565510997495</v>
      </c>
      <c r="EB4" s="10">
        <f t="shared" ref="EB4:EB25" si="33">SUM(DW4:EA4)</f>
        <v>104247.83080456495</v>
      </c>
      <c r="EC4" s="17">
        <f t="shared" ref="EC4:EC29" si="34">(EB4-$Y$58)/$Y$59</f>
        <v>0.12196808473919811</v>
      </c>
      <c r="ED4" s="17">
        <f>LN(EB4)</f>
        <v>11.554526331814493</v>
      </c>
      <c r="EE4" s="17">
        <f t="shared" ref="EE4:EE33" si="35">(ED4-$Y$64)/$Y$65</f>
        <v>0.17687970709716533</v>
      </c>
      <c r="EF4" s="10">
        <f>'A6'!O3/'A1'!O3*1000</f>
        <v>91181.834357202184</v>
      </c>
      <c r="EG4" s="10">
        <f>'A8'!O3</f>
        <v>660.73362622989487</v>
      </c>
      <c r="EH4" s="10">
        <f>'A9'!O4/'A1'!O3*1000</f>
        <v>2982.800326237324</v>
      </c>
      <c r="EI4" s="10">
        <f>'A25'!DI5</f>
        <v>74703.261422506024</v>
      </c>
      <c r="EJ4" s="10">
        <f>-'A10'!BN4</f>
        <v>-1816.4555120847335</v>
      </c>
      <c r="EK4" s="10">
        <f t="shared" ref="EK4:EK23" si="36">SUM(EF4:EJ4)</f>
        <v>167712.1742200907</v>
      </c>
      <c r="EL4" s="17">
        <f t="shared" ref="EL4:EL29" si="37">(EK4-$Y$58)/$Y$59</f>
        <v>0.25567470088770616</v>
      </c>
      <c r="EM4" s="17">
        <f>LN(EK4)</f>
        <v>12.030004540406512</v>
      </c>
      <c r="EN4" s="17">
        <f t="shared" ref="EN4:EN33" si="38">(EM4-$Y$64)/$Y$65</f>
        <v>0.40677724925337672</v>
      </c>
    </row>
    <row r="5" spans="1:170">
      <c r="A5" s="29">
        <v>1981</v>
      </c>
      <c r="B5" s="10">
        <v>111931.62772183192</v>
      </c>
      <c r="C5" s="10">
        <v>61501.419323958202</v>
      </c>
      <c r="D5" s="10">
        <f>(B5/C5)*AK5</f>
        <v>87573.387258144838</v>
      </c>
      <c r="E5" s="10">
        <v>1574.7866530720562</v>
      </c>
      <c r="F5" s="10">
        <v>1320.8344992317661</v>
      </c>
      <c r="G5" s="10">
        <f>(E5/F5)*AL5</f>
        <v>705.48101346275985</v>
      </c>
      <c r="H5" s="10">
        <v>-18683.240999235455</v>
      </c>
      <c r="I5" s="10">
        <v>-11863.15570657597</v>
      </c>
      <c r="J5" s="10">
        <f>(H5/I5)*AM5</f>
        <v>-15161.216604450836</v>
      </c>
      <c r="K5" s="10">
        <v>98503.401341884091</v>
      </c>
      <c r="L5" s="10">
        <v>106632.35392157764</v>
      </c>
      <c r="M5" s="10">
        <f>(K5/L5)*AN5</f>
        <v>62269.671710497933</v>
      </c>
      <c r="N5" s="10">
        <f>AO5</f>
        <v>-2451.0156449190968</v>
      </c>
      <c r="O5" s="10">
        <f>D5+G5+J5+M5+N5</f>
        <v>132936.30773273561</v>
      </c>
      <c r="P5" s="17">
        <f>(O5-$Y$58)/$Y$59</f>
        <v>0.18240893965209798</v>
      </c>
      <c r="Q5" s="17">
        <f>LN(O5)</f>
        <v>11.797625403272271</v>
      </c>
      <c r="R5" s="17">
        <f t="shared" ref="R5:R35" si="39">(Q5-$Y$64)/$Y$65</f>
        <v>0.29442006545363936</v>
      </c>
      <c r="S5" s="10">
        <f>'A6'!B4/'A1'!B4*1000</f>
        <v>77641.578632523306</v>
      </c>
      <c r="T5" s="10">
        <f>'A8'!B4</f>
        <v>400.82559557666752</v>
      </c>
      <c r="U5" s="10">
        <f>'A9'!B5/'A1'!B4*1000</f>
        <v>-10014.374598054403</v>
      </c>
      <c r="V5" s="10">
        <f>'A25'!I6</f>
        <v>59582.509888111941</v>
      </c>
      <c r="W5" s="10">
        <f>-'A10'!F5</f>
        <v>-2133.6815170655491</v>
      </c>
      <c r="X5" s="10">
        <f t="shared" si="2"/>
        <v>125476.85800109197</v>
      </c>
      <c r="Y5" s="17">
        <f t="shared" si="3"/>
        <v>0.16669337831054673</v>
      </c>
      <c r="Z5" s="17">
        <f t="shared" ref="Z5:Z25" si="40">LN(X5)</f>
        <v>11.739876622152828</v>
      </c>
      <c r="AA5" s="17">
        <f t="shared" si="4"/>
        <v>0.26649806481939237</v>
      </c>
      <c r="AB5" s="10">
        <f>'A6'!C4/'A1'!C4*1000</f>
        <v>59900.808191629672</v>
      </c>
      <c r="AC5" s="10">
        <f>'A8'!C4</f>
        <v>653.09780160354478</v>
      </c>
      <c r="AD5" s="10">
        <f>'A9'!C5/'A1'!C4*1000</f>
        <v>2592.4404981768976</v>
      </c>
      <c r="AE5" s="10">
        <f>'A25'!Q6</f>
        <v>54776.364971429997</v>
      </c>
      <c r="AF5" s="10">
        <f>-'A10'!J5</f>
        <v>-2085.7418664612187</v>
      </c>
      <c r="AG5" s="10">
        <f t="shared" si="5"/>
        <v>115836.9695963789</v>
      </c>
      <c r="AH5" s="17">
        <f t="shared" si="6"/>
        <v>0.14638407092191777</v>
      </c>
      <c r="AI5" s="17">
        <f t="shared" ref="AI5:AI25" si="41">LN(AG5)</f>
        <v>11.659939047025103</v>
      </c>
      <c r="AJ5" s="17">
        <f t="shared" si="7"/>
        <v>0.22784760362957168</v>
      </c>
      <c r="AK5" s="10">
        <f>'A6'!D4/'A1'!D4*1000</f>
        <v>48117.656474784235</v>
      </c>
      <c r="AL5" s="10">
        <f>'A8'!D4</f>
        <v>591.71422320402826</v>
      </c>
      <c r="AM5" s="10">
        <f>'A9'!D5/'A1'!D4*1000</f>
        <v>-9626.8026134804659</v>
      </c>
      <c r="AN5" s="10">
        <f>'A25'!Y6</f>
        <v>67408.450692665821</v>
      </c>
      <c r="AO5" s="10">
        <f>-'A10'!P5</f>
        <v>-2451.0156449190968</v>
      </c>
      <c r="AP5" s="10">
        <f t="shared" si="8"/>
        <v>104040.00313225453</v>
      </c>
      <c r="AQ5" s="17">
        <f t="shared" si="9"/>
        <v>0.12153023360403849</v>
      </c>
      <c r="AR5" s="17">
        <f t="shared" ref="AR5:AR25" si="42">LN(AP5)</f>
        <v>11.55253074966884</v>
      </c>
      <c r="AS5" s="17">
        <f t="shared" si="10"/>
        <v>0.17591482706235767</v>
      </c>
      <c r="AT5" s="10">
        <f>'A6'!E4/'A1'!E4*1000</f>
        <v>74938.186056553386</v>
      </c>
      <c r="AU5" s="10">
        <f>'A8'!E4</f>
        <v>474.94734896335495</v>
      </c>
      <c r="AV5" s="10">
        <f>'A9'!E5/'A1'!E4*1000</f>
        <v>-25446.460925603573</v>
      </c>
      <c r="AW5" s="10">
        <f>'A25'!AG6</f>
        <v>61371.436028606011</v>
      </c>
      <c r="AX5" s="10">
        <f>-'A10'!T5</f>
        <v>-2078.7048678165079</v>
      </c>
      <c r="AY5" s="10">
        <f t="shared" si="11"/>
        <v>109259.40364070267</v>
      </c>
      <c r="AZ5" s="17">
        <f t="shared" si="12"/>
        <v>0.13252646145026686</v>
      </c>
      <c r="BA5" s="17">
        <f t="shared" ref="BA5:BA19" si="43">LN(AY5)</f>
        <v>11.601480183768079</v>
      </c>
      <c r="BB5" s="17">
        <f t="shared" si="13"/>
        <v>0.19958227256459371</v>
      </c>
      <c r="BC5" s="10">
        <f>'A6'!F4/'A1'!F4*1000</f>
        <v>74600.788742373828</v>
      </c>
      <c r="BD5" s="10">
        <f>'A8'!F4</f>
        <v>431.75068170414499</v>
      </c>
      <c r="BE5" s="10">
        <f>'A9'!F5/'A1'!F4*1000</f>
        <v>-3706.9128287580997</v>
      </c>
      <c r="BF5" s="10">
        <f>'A25'!AO6</f>
        <v>63172.209686485949</v>
      </c>
      <c r="BG5" s="10">
        <f>-'A10'!X5</f>
        <v>-1817.5432231921382</v>
      </c>
      <c r="BH5" s="10">
        <f t="shared" ref="BH5:BH25" si="44">SUM(BC5:BG5)</f>
        <v>132680.29305861369</v>
      </c>
      <c r="BI5" s="17">
        <f t="shared" si="14"/>
        <v>0.18186956818902175</v>
      </c>
      <c r="BJ5" s="17">
        <f t="shared" ref="BJ5:BJ25" si="45">LN(BH5)</f>
        <v>11.795697701821089</v>
      </c>
      <c r="BK5" s="17">
        <f t="shared" si="15"/>
        <v>0.29348800628114863</v>
      </c>
      <c r="BL5" s="10">
        <f>'A6'!G4/'A1'!G4*1000</f>
        <v>71131.726184062936</v>
      </c>
      <c r="BM5" s="10">
        <f>'A8'!G4</f>
        <v>819.86490591435165</v>
      </c>
      <c r="BN5" s="10">
        <f>'A9'!G5/'A1'!G4*1000</f>
        <v>2255.8485343529073</v>
      </c>
      <c r="BO5" s="10">
        <f>'A25'!AW6</f>
        <v>58328.807119331577</v>
      </c>
      <c r="BP5" s="10">
        <f>-'A10'!AD5</f>
        <v>-2094.109289915833</v>
      </c>
      <c r="BQ5" s="10">
        <f t="shared" ref="BQ5:BQ25" si="46">SUM(BL5:BP5)</f>
        <v>130442.13745374592</v>
      </c>
      <c r="BR5" s="17">
        <f t="shared" si="16"/>
        <v>0.17715422416692511</v>
      </c>
      <c r="BS5" s="17">
        <f t="shared" ref="BS5:BS25" si="47">LN(BQ5)</f>
        <v>11.778685016258924</v>
      </c>
      <c r="BT5" s="17">
        <f t="shared" si="17"/>
        <v>0.28526223583459159</v>
      </c>
      <c r="BU5" s="10">
        <f>'A6'!H4/'A1'!H4*1000</f>
        <v>63230.016463529515</v>
      </c>
      <c r="BV5" s="10">
        <f>'A8'!H4</f>
        <v>930.29837554719745</v>
      </c>
      <c r="BW5" s="10">
        <f>'A9'!H5/'A1'!H4*1000</f>
        <v>739.01479456534128</v>
      </c>
      <c r="BX5" s="10">
        <f>'A25'!BE6</f>
        <v>74551.483674407747</v>
      </c>
      <c r="BY5" s="10">
        <f>-'A10'!AH5</f>
        <v>-2036.0820324934516</v>
      </c>
      <c r="BZ5" s="10">
        <f t="shared" si="18"/>
        <v>137414.73127555635</v>
      </c>
      <c r="CA5" s="17">
        <f t="shared" si="19"/>
        <v>0.1918440779575529</v>
      </c>
      <c r="CB5" s="17">
        <f t="shared" ref="CB5:CB25" si="48">LN(BZ5)</f>
        <v>11.83075886754702</v>
      </c>
      <c r="CC5" s="17">
        <f t="shared" si="20"/>
        <v>0.31044036220381399</v>
      </c>
      <c r="CD5" s="10">
        <f>'A6'!I4/'A1'!I4*1000</f>
        <v>69025.55318768062</v>
      </c>
      <c r="CE5" s="10">
        <f>'A8'!I4</f>
        <v>354.68339592198146</v>
      </c>
      <c r="CF5" s="10">
        <f>'A9'!I5/'A1'!I4*1000</f>
        <v>563.33318449393948</v>
      </c>
      <c r="CG5" s="10">
        <f>'A25'!BM6</f>
        <v>47321.89882101152</v>
      </c>
      <c r="CH5" s="10">
        <f>-'A10'!AL5</f>
        <v>-1901.0114046347492</v>
      </c>
      <c r="CI5" s="10">
        <f t="shared" ref="CI5:CI25" si="49">SUM(CD5:CH5)</f>
        <v>115364.45718447331</v>
      </c>
      <c r="CJ5" s="17">
        <f t="shared" si="21"/>
        <v>0.14538858223828932</v>
      </c>
      <c r="CK5" s="17">
        <f t="shared" ref="CK5:CK25" si="50">LN(CI5)</f>
        <v>11.65585158894708</v>
      </c>
      <c r="CL5" s="17">
        <f t="shared" si="22"/>
        <v>0.22587128473877158</v>
      </c>
      <c r="CM5" s="10">
        <f>'A6'!J4/'A1'!J4*1000</f>
        <v>70654.559164941209</v>
      </c>
      <c r="CN5" s="10">
        <f>'A8'!J4</f>
        <v>775.63290740510956</v>
      </c>
      <c r="CO5" s="10">
        <f>'A9'!J5/'A1'!J4*1000</f>
        <v>4016.0405915388847</v>
      </c>
      <c r="CP5" s="10">
        <f>'A25'!BU6</f>
        <v>66132.024043814672</v>
      </c>
      <c r="CQ5" s="10">
        <f>-'A10'!AR5</f>
        <v>-2192.2763914670118</v>
      </c>
      <c r="CR5" s="10">
        <f t="shared" ref="CR5:CR25" si="51">SUM(CM5:CQ5)</f>
        <v>139385.98031623283</v>
      </c>
      <c r="CS5" s="17">
        <f t="shared" si="23"/>
        <v>0.19599710349331173</v>
      </c>
      <c r="CT5" s="17">
        <f t="shared" ref="CT5:CT25" si="52">LN(CR5)</f>
        <v>11.845002200631333</v>
      </c>
      <c r="CU5" s="17">
        <f t="shared" si="24"/>
        <v>0.31732712842995114</v>
      </c>
      <c r="CV5" s="10">
        <f>'A6'!K4/'A1'!K4*1000</f>
        <v>76374.173009233054</v>
      </c>
      <c r="CW5" s="10">
        <f>'A8'!K4</f>
        <v>675.71118038694442</v>
      </c>
      <c r="CX5" s="10">
        <f>'A9'!K5/'A1'!K4*1000</f>
        <v>-7782.4735275175617</v>
      </c>
      <c r="CY5" s="10">
        <f>'A25'!CC6</f>
        <v>67923.567377368003</v>
      </c>
      <c r="CZ5" s="10">
        <f>-'A10'!AV5</f>
        <v>-2662.0516650916056</v>
      </c>
      <c r="DA5" s="10">
        <f t="shared" si="25"/>
        <v>134528.92637437885</v>
      </c>
      <c r="DB5" s="17">
        <f t="shared" si="26"/>
        <v>0.18576426703640456</v>
      </c>
      <c r="DC5" s="17">
        <f t="shared" ref="DC5:DC25" si="53">LN(DA5)</f>
        <v>11.80953452088117</v>
      </c>
      <c r="DD5" s="17">
        <f t="shared" si="27"/>
        <v>0.30017821970353165</v>
      </c>
      <c r="DE5" s="10">
        <f>'A6'!L4/'A1'!L4*1000</f>
        <v>44101.109721073575</v>
      </c>
      <c r="DF5" s="10">
        <f>'A8'!L4</f>
        <v>123.05429040927565</v>
      </c>
      <c r="DG5" s="10">
        <f>'A9'!L5/'A1'!L4*1000</f>
        <v>-931.82119508867561</v>
      </c>
      <c r="DH5" s="10">
        <f>'A25'!CK6</f>
        <v>45817.709627325356</v>
      </c>
      <c r="DI5" s="10">
        <f>-'A10'!AZ5</f>
        <v>-1502.8845191773139</v>
      </c>
      <c r="DJ5" s="10">
        <f t="shared" ref="DJ5:DJ25" si="54">SUM(DE5:DI5)</f>
        <v>87607.167924542213</v>
      </c>
      <c r="DK5" s="17">
        <f t="shared" si="28"/>
        <v>8.6909552586927924E-2</v>
      </c>
      <c r="DL5" s="17">
        <f>LN(DJ5)</f>
        <v>11.380618099199577</v>
      </c>
      <c r="DM5" s="17">
        <f t="shared" si="29"/>
        <v>9.2793676409678005E-2</v>
      </c>
      <c r="DN5" s="10">
        <f>'A6'!M4/'A1'!M4*1000</f>
        <v>43480.961500757316</v>
      </c>
      <c r="DO5" s="10">
        <f>'A8'!M4</f>
        <v>901.93826950595883</v>
      </c>
      <c r="DP5" s="10">
        <f>'A9'!M5/'A1'!M4*1000</f>
        <v>-4405.2497550636335</v>
      </c>
      <c r="DQ5" s="10">
        <f>'A25'!CS6</f>
        <v>68118.373371846159</v>
      </c>
      <c r="DR5" s="10">
        <f>-'A10'!BF5</f>
        <v>-2050.7361947893896</v>
      </c>
      <c r="DS5" s="10">
        <f t="shared" si="30"/>
        <v>106045.28719225641</v>
      </c>
      <c r="DT5" s="17">
        <f t="shared" si="31"/>
        <v>0.1257549640849624</v>
      </c>
      <c r="DU5" s="17">
        <f t="shared" ref="DU5:DU25" si="55">LN(DS5)</f>
        <v>11.571621519516977</v>
      </c>
      <c r="DV5" s="17">
        <f t="shared" si="32"/>
        <v>0.18514536799283093</v>
      </c>
      <c r="DW5" s="10">
        <f>'A6'!N4/'A1'!N4*1000</f>
        <v>45460.741042035297</v>
      </c>
      <c r="DX5" s="10">
        <f>'A8'!N4</f>
        <v>816.40361311765957</v>
      </c>
      <c r="DY5" s="10">
        <f>'A9'!N5/'A1'!N4*1000</f>
        <v>2225.0090383977013</v>
      </c>
      <c r="DZ5" s="10">
        <f>'A25'!DA6</f>
        <v>59561.181865543433</v>
      </c>
      <c r="EA5" s="10">
        <f>-'A10'!BJ5</f>
        <v>-1630.2940301035444</v>
      </c>
      <c r="EB5" s="10">
        <f t="shared" si="33"/>
        <v>106433.04152899055</v>
      </c>
      <c r="EC5" s="17">
        <f t="shared" si="34"/>
        <v>0.12657188453936905</v>
      </c>
      <c r="ED5" s="17">
        <f t="shared" ref="ED5:ED25" si="56">LN(EB5)</f>
        <v>11.575271348367904</v>
      </c>
      <c r="EE5" s="17">
        <f t="shared" si="35"/>
        <v>0.18691008962876793</v>
      </c>
      <c r="EF5" s="10">
        <f>'A6'!O4/'A1'!O4*1000</f>
        <v>92719.292843755888</v>
      </c>
      <c r="EG5" s="10">
        <f>'A8'!O4</f>
        <v>1185.3018603024111</v>
      </c>
      <c r="EH5" s="10">
        <f>'A9'!O5/'A1'!O4*1000</f>
        <v>2065.174135124701</v>
      </c>
      <c r="EI5" s="10">
        <f>'A25'!DI6</f>
        <v>75769.256023310299</v>
      </c>
      <c r="EJ5" s="10">
        <f>-'A10'!BN5</f>
        <v>-1752.050257351752</v>
      </c>
      <c r="EK5" s="10">
        <f t="shared" si="36"/>
        <v>169986.97460514156</v>
      </c>
      <c r="EL5" s="17">
        <f t="shared" si="37"/>
        <v>0.26046724809657029</v>
      </c>
      <c r="EM5" s="17">
        <f t="shared" ref="EM5:EM25" si="57">LN(EK5)</f>
        <v>12.043477093127184</v>
      </c>
      <c r="EN5" s="17">
        <f t="shared" si="38"/>
        <v>0.4132913369677727</v>
      </c>
      <c r="FN5" s="8">
        <f>'[1]1'!$CN19</f>
        <v>17319.597888179673</v>
      </c>
    </row>
    <row r="6" spans="1:170">
      <c r="A6" s="29">
        <v>1982</v>
      </c>
      <c r="B6" s="10">
        <v>115572.14935942582</v>
      </c>
      <c r="C6" s="10">
        <v>62431.843812833584</v>
      </c>
      <c r="D6" s="10">
        <f t="shared" ref="D6:D34" si="58">(B6/C6)*AK6</f>
        <v>91353.523337989303</v>
      </c>
      <c r="E6" s="10">
        <v>1600.9607452358337</v>
      </c>
      <c r="F6" s="10">
        <v>1357.2910269092472</v>
      </c>
      <c r="G6" s="10">
        <f t="shared" ref="G6:G38" si="59">(E6/F6)*AL6</f>
        <v>966.92564981636019</v>
      </c>
      <c r="H6" s="10">
        <v>-16563.230584026929</v>
      </c>
      <c r="I6" s="10">
        <v>-10855.488961464596</v>
      </c>
      <c r="J6" s="10">
        <f t="shared" ref="J6:J38" si="60">(H6/I6)*AM6</f>
        <v>-13260.330946129083</v>
      </c>
      <c r="K6" s="10">
        <v>99920.346947278886</v>
      </c>
      <c r="L6" s="10">
        <v>108090.22429677336</v>
      </c>
      <c r="M6" s="10">
        <f t="shared" ref="M6:M38" si="61">(K6/L6)*AN6</f>
        <v>63657.564537926737</v>
      </c>
      <c r="N6" s="10">
        <f t="shared" ref="N6:N38" si="62">AO6</f>
        <v>-2321.7078861229543</v>
      </c>
      <c r="O6" s="10">
        <f t="shared" ref="O6:O35" si="63">D6+G6+J6+M6+N6</f>
        <v>140395.97469348038</v>
      </c>
      <c r="P6" s="17">
        <f t="shared" ref="P6:P35" si="64">(O6-$Y$58)/$Y$59</f>
        <v>0.19812495865170532</v>
      </c>
      <c r="Q6" s="17">
        <f t="shared" ref="Q6:Q35" si="65">LN(O6)</f>
        <v>11.852222099888492</v>
      </c>
      <c r="R6" s="17">
        <f t="shared" si="39"/>
        <v>0.32081800785164183</v>
      </c>
      <c r="S6" s="10">
        <f>'A6'!B5/'A1'!B5*1000</f>
        <v>78828.887304363554</v>
      </c>
      <c r="T6" s="10">
        <f>'A8'!B5</f>
        <v>547.88788735628771</v>
      </c>
      <c r="U6" s="10">
        <f>'A9'!B6/'A1'!B5*1000</f>
        <v>-9984.0362351433305</v>
      </c>
      <c r="V6" s="10">
        <f>'A25'!I7</f>
        <v>60315.332121787789</v>
      </c>
      <c r="W6" s="10">
        <f>-'A10'!F6</f>
        <v>-2069.6047205213135</v>
      </c>
      <c r="X6" s="10">
        <f t="shared" si="2"/>
        <v>127638.46635784299</v>
      </c>
      <c r="Y6" s="17">
        <f>(X6-$Y$58)/$Y$59</f>
        <v>0.17124745266576666</v>
      </c>
      <c r="Z6" s="17">
        <f t="shared" si="40"/>
        <v>11.756957064947407</v>
      </c>
      <c r="AA6" s="17">
        <f t="shared" si="4"/>
        <v>0.27475659643336786</v>
      </c>
      <c r="AB6" s="10">
        <f>'A6'!C5/'A1'!C5*1000</f>
        <v>61090.429569061263</v>
      </c>
      <c r="AC6" s="10">
        <f>'A8'!C5</f>
        <v>883.90834282018568</v>
      </c>
      <c r="AD6" s="10">
        <f>'A9'!C6/'A1'!C5*1000</f>
        <v>1905.9636518107045</v>
      </c>
      <c r="AE6" s="10">
        <f>'A25'!Q7</f>
        <v>55876.916498336737</v>
      </c>
      <c r="AF6" s="10">
        <f>-'A10'!J6</f>
        <v>-2070.1069591853111</v>
      </c>
      <c r="AG6" s="10">
        <f t="shared" si="5"/>
        <v>117687.11110284358</v>
      </c>
      <c r="AH6" s="17">
        <f t="shared" si="6"/>
        <v>0.15028194722397967</v>
      </c>
      <c r="AI6" s="17">
        <f t="shared" si="41"/>
        <v>11.675784780904138</v>
      </c>
      <c r="AJ6" s="17">
        <f t="shared" si="7"/>
        <v>0.2355091435416504</v>
      </c>
      <c r="AK6" s="10">
        <f>'A6'!D5/'A1'!D5*1000</f>
        <v>49348.990499883279</v>
      </c>
      <c r="AL6" s="10">
        <f>'A8'!D5</f>
        <v>819.75745632089956</v>
      </c>
      <c r="AM6" s="10">
        <f>'A9'!D6/'A1'!D5*1000</f>
        <v>-8690.7789806349774</v>
      </c>
      <c r="AN6" s="10">
        <f>'A25'!Y7</f>
        <v>68862.45533876431</v>
      </c>
      <c r="AO6" s="10">
        <f>-'A10'!P6</f>
        <v>-2321.7078861229543</v>
      </c>
      <c r="AP6" s="10">
        <f t="shared" si="8"/>
        <v>108018.71642821055</v>
      </c>
      <c r="AQ6" s="17">
        <f t="shared" si="9"/>
        <v>0.12991258285398308</v>
      </c>
      <c r="AR6" s="17">
        <f t="shared" si="42"/>
        <v>11.590059791352809</v>
      </c>
      <c r="AS6" s="17">
        <f t="shared" si="10"/>
        <v>0.19406042088078146</v>
      </c>
      <c r="AT6" s="10">
        <f>'A6'!E5/'A1'!E5*1000</f>
        <v>76204.711646159005</v>
      </c>
      <c r="AU6" s="10">
        <f>'A8'!E5</f>
        <v>668.45257885738215</v>
      </c>
      <c r="AV6" s="10">
        <f>'A9'!E6/'A1'!E5*1000</f>
        <v>-24033.045101875905</v>
      </c>
      <c r="AW6" s="10">
        <f>'A25'!AG7</f>
        <v>62296.367676865215</v>
      </c>
      <c r="AX6" s="10">
        <f>-'A10'!T6</f>
        <v>-2130.0539940941831</v>
      </c>
      <c r="AY6" s="10">
        <f t="shared" si="11"/>
        <v>113006.43280591151</v>
      </c>
      <c r="AZ6" s="17">
        <f t="shared" si="12"/>
        <v>0.1404206988019335</v>
      </c>
      <c r="BA6" s="17">
        <f t="shared" si="43"/>
        <v>11.635200023560113</v>
      </c>
      <c r="BB6" s="17">
        <f t="shared" si="13"/>
        <v>0.21588608659856476</v>
      </c>
      <c r="BC6" s="10">
        <f>'A6'!F5/'A1'!F5*1000</f>
        <v>76978.288155276561</v>
      </c>
      <c r="BD6" s="10">
        <f>'A8'!F5</f>
        <v>611.00971253411467</v>
      </c>
      <c r="BE6" s="10">
        <f>'A9'!F6/'A1'!F5*1000</f>
        <v>-3627.5635042730028</v>
      </c>
      <c r="BF6" s="10">
        <f>'A25'!AO7</f>
        <v>64128.123178486232</v>
      </c>
      <c r="BG6" s="10">
        <f>-'A10'!X6</f>
        <v>-1838.3021425522834</v>
      </c>
      <c r="BH6" s="10">
        <f t="shared" si="44"/>
        <v>136251.55539947163</v>
      </c>
      <c r="BI6" s="17">
        <f t="shared" si="14"/>
        <v>0.18939350016840625</v>
      </c>
      <c r="BJ6" s="17">
        <f t="shared" si="45"/>
        <v>11.822258128236269</v>
      </c>
      <c r="BK6" s="17">
        <f t="shared" si="15"/>
        <v>0.30633018630355685</v>
      </c>
      <c r="BL6" s="10">
        <f>'A6'!G5/'A1'!G5*1000</f>
        <v>72756.668682203555</v>
      </c>
      <c r="BM6" s="10">
        <f>'A8'!G5</f>
        <v>1137.2762116669417</v>
      </c>
      <c r="BN6" s="10">
        <f>'A9'!G6/'A1'!G5*1000</f>
        <v>1266.3064240225083</v>
      </c>
      <c r="BO6" s="10">
        <f>'A25'!AW7</f>
        <v>59347.096159759887</v>
      </c>
      <c r="BP6" s="10">
        <f>-'A10'!AD6</f>
        <v>-2104.0635861876926</v>
      </c>
      <c r="BQ6" s="10">
        <f t="shared" si="46"/>
        <v>132403.28389146519</v>
      </c>
      <c r="BR6" s="17">
        <f t="shared" si="16"/>
        <v>0.18128596554873222</v>
      </c>
      <c r="BS6" s="17">
        <f t="shared" si="47"/>
        <v>11.793607724983088</v>
      </c>
      <c r="BT6" s="17">
        <f t="shared" si="17"/>
        <v>0.29247748565257448</v>
      </c>
      <c r="BU6" s="10">
        <v>57198.6</v>
      </c>
      <c r="BV6" s="10">
        <f>'A8'!H5</f>
        <v>1281.8027170899895</v>
      </c>
      <c r="BW6" s="10">
        <f>'A9'!H6/'A1'!H5*1000</f>
        <v>730.47200848026</v>
      </c>
      <c r="BX6" s="10">
        <f>'A25'!BE7</f>
        <v>75634.630669938371</v>
      </c>
      <c r="BY6" s="10">
        <f>-'A10'!AH6</f>
        <v>-1995.4072541884809</v>
      </c>
      <c r="BZ6" s="10">
        <f t="shared" si="18"/>
        <v>132850.09814132014</v>
      </c>
      <c r="CA6" s="17">
        <f t="shared" si="19"/>
        <v>0.18222731336988407</v>
      </c>
      <c r="CB6" s="17">
        <f t="shared" si="48"/>
        <v>11.796976689925513</v>
      </c>
      <c r="CC6" s="17">
        <f t="shared" si="20"/>
        <v>0.2941064073273813</v>
      </c>
      <c r="CD6" s="10">
        <f>'A6'!I5/'A1'!I5*1000</f>
        <v>71309.69451333546</v>
      </c>
      <c r="CE6" s="10">
        <f>'A8'!I5</f>
        <v>487.73061228628541</v>
      </c>
      <c r="CF6" s="10">
        <f>'A9'!I6/'A1'!I5*1000</f>
        <v>83.125623756242646</v>
      </c>
      <c r="CG6" s="10">
        <f>'A25'!BM7</f>
        <v>48155.706709591454</v>
      </c>
      <c r="CH6" s="10">
        <f>-'A10'!AL6</f>
        <v>-1886.9850513373758</v>
      </c>
      <c r="CI6" s="10">
        <f t="shared" si="49"/>
        <v>118149.27240763206</v>
      </c>
      <c r="CJ6" s="17">
        <f t="shared" si="21"/>
        <v>0.15125562820533728</v>
      </c>
      <c r="CK6" s="17">
        <f t="shared" si="50"/>
        <v>11.679704124387307</v>
      </c>
      <c r="CL6" s="17">
        <f t="shared" si="22"/>
        <v>0.23740417767226735</v>
      </c>
      <c r="CM6" s="10">
        <f>'A6'!J5/'A1'!J5*1000</f>
        <v>71777.263474150997</v>
      </c>
      <c r="CN6" s="10">
        <f>'A8'!J5</f>
        <v>1069.577668840577</v>
      </c>
      <c r="CO6" s="10">
        <f>'A9'!J6/'A1'!J5*1000</f>
        <v>3189.3407665561504</v>
      </c>
      <c r="CP6" s="10">
        <f>'A25'!BU7</f>
        <v>67290.951159237607</v>
      </c>
      <c r="CQ6" s="10">
        <f>-'A10'!AR6</f>
        <v>-2126.5442595897684</v>
      </c>
      <c r="CR6" s="10">
        <f t="shared" si="51"/>
        <v>141200.58880919556</v>
      </c>
      <c r="CS6" s="17">
        <f t="shared" si="23"/>
        <v>0.19982011887755399</v>
      </c>
      <c r="CT6" s="17">
        <f t="shared" si="52"/>
        <v>11.85793677406938</v>
      </c>
      <c r="CU6" s="17">
        <f t="shared" si="24"/>
        <v>0.32358109882967029</v>
      </c>
      <c r="CV6" s="10">
        <f>'A6'!K5/'A1'!K5*1000</f>
        <v>79012.270422791436</v>
      </c>
      <c r="CW6" s="10">
        <f>'A8'!K5</f>
        <v>942.27970312433024</v>
      </c>
      <c r="CX6" s="10">
        <f>'A9'!K6/'A1'!K5*1000</f>
        <v>-6714.2188767149783</v>
      </c>
      <c r="CY6" s="10">
        <f>'A25'!CC7</f>
        <v>68239.564884624138</v>
      </c>
      <c r="CZ6" s="10">
        <f>-'A10'!AV6</f>
        <v>-2619.974916592822</v>
      </c>
      <c r="DA6" s="10">
        <f t="shared" si="25"/>
        <v>138859.9212172321</v>
      </c>
      <c r="DB6" s="17">
        <f t="shared" si="26"/>
        <v>0.1948888027020943</v>
      </c>
      <c r="DC6" s="17">
        <f t="shared" si="53"/>
        <v>11.841220942953164</v>
      </c>
      <c r="DD6" s="17">
        <f t="shared" si="27"/>
        <v>0.31549885989784654</v>
      </c>
      <c r="DE6" s="10">
        <f>'A6'!L5/'A1'!L5*1000</f>
        <v>45249.752307455557</v>
      </c>
      <c r="DF6" s="10">
        <f>'A8'!L5</f>
        <v>179.67250900000377</v>
      </c>
      <c r="DG6" s="10">
        <f>'A9'!L6/'A1'!L5*1000</f>
        <v>-1064.1889364820311</v>
      </c>
      <c r="DH6" s="10">
        <f>'A25'!CK7</f>
        <v>46509.52440089242</v>
      </c>
      <c r="DI6" s="10">
        <f>-'A10'!AZ6</f>
        <v>-1491.9969798686816</v>
      </c>
      <c r="DJ6" s="10">
        <f t="shared" si="54"/>
        <v>89382.763300997263</v>
      </c>
      <c r="DK6" s="17">
        <f t="shared" si="28"/>
        <v>9.0650375175768599E-2</v>
      </c>
      <c r="DL6" s="17">
        <f t="shared" ref="DL6:DL25" si="66">LN(DJ6)</f>
        <v>11.400683138333074</v>
      </c>
      <c r="DM6" s="17">
        <f t="shared" si="29"/>
        <v>0.10249528438392957</v>
      </c>
      <c r="DN6" s="10">
        <f>'A6'!M5/'A1'!M5*1000</f>
        <v>44371.507380896997</v>
      </c>
      <c r="DO6" s="10">
        <f>'A8'!M5</f>
        <v>1277.2790925166466</v>
      </c>
      <c r="DP6" s="10">
        <f>'A9'!M6/'A1'!M5*1000</f>
        <v>-4560.8210468218758</v>
      </c>
      <c r="DQ6" s="10">
        <f>'A25'!CS7</f>
        <v>68604.19549619501</v>
      </c>
      <c r="DR6" s="10">
        <f>-'A10'!BF6</f>
        <v>-2045.2355642348025</v>
      </c>
      <c r="DS6" s="10">
        <f t="shared" si="30"/>
        <v>107646.92535855198</v>
      </c>
      <c r="DT6" s="17">
        <f t="shared" si="31"/>
        <v>0.12912929379491561</v>
      </c>
      <c r="DU6" s="17">
        <f t="shared" si="55"/>
        <v>11.586611940922031</v>
      </c>
      <c r="DV6" s="17">
        <f t="shared" si="32"/>
        <v>0.19239335743721117</v>
      </c>
      <c r="DW6" s="10">
        <f>'A6'!N5/'A1'!N5*1000</f>
        <v>46123.36423240976</v>
      </c>
      <c r="DX6" s="10">
        <f>'A8'!N5</f>
        <v>1091.8106062250272</v>
      </c>
      <c r="DY6" s="10">
        <f>'A9'!N6/'A1'!N5*1000</f>
        <v>2377.1674269889568</v>
      </c>
      <c r="DZ6" s="10">
        <f>'A25'!DA7</f>
        <v>60436.234848670472</v>
      </c>
      <c r="EA6" s="10">
        <f>-'A10'!BJ6</f>
        <v>-1646.464331137571</v>
      </c>
      <c r="EB6" s="10">
        <f t="shared" si="33"/>
        <v>108382.11278315666</v>
      </c>
      <c r="EC6" s="17">
        <f t="shared" si="34"/>
        <v>0.13067818593636932</v>
      </c>
      <c r="ED6" s="17">
        <f t="shared" si="56"/>
        <v>11.593418343146341</v>
      </c>
      <c r="EE6" s="17">
        <f t="shared" si="35"/>
        <v>0.19568430771425754</v>
      </c>
      <c r="EF6" s="10">
        <f>'A6'!O5/'A1'!O5*1000</f>
        <v>93653.587573674595</v>
      </c>
      <c r="EG6" s="10">
        <f>'A8'!O5</f>
        <v>1627.5706077243249</v>
      </c>
      <c r="EH6" s="10">
        <f>'A9'!O6/'A1'!O5*1000</f>
        <v>2021.4659237776029</v>
      </c>
      <c r="EI6" s="10">
        <f>'A25'!DI7</f>
        <v>76892.390360240053</v>
      </c>
      <c r="EJ6" s="10">
        <f>-'A10'!BN6</f>
        <v>-1679.7565996723708</v>
      </c>
      <c r="EK6" s="10">
        <f t="shared" si="36"/>
        <v>172515.25786574421</v>
      </c>
      <c r="EL6" s="17">
        <f t="shared" si="37"/>
        <v>0.26579383277777879</v>
      </c>
      <c r="EM6" s="17">
        <f t="shared" si="57"/>
        <v>12.058240962937576</v>
      </c>
      <c r="EN6" s="17">
        <f t="shared" si="38"/>
        <v>0.42042978689205929</v>
      </c>
    </row>
    <row r="7" spans="1:170">
      <c r="A7" s="29">
        <v>1983</v>
      </c>
      <c r="B7" s="10">
        <v>117983.59533202679</v>
      </c>
      <c r="C7" s="10">
        <v>63166.660562803998</v>
      </c>
      <c r="D7" s="10">
        <f t="shared" si="58"/>
        <v>94491.853125102774</v>
      </c>
      <c r="E7" s="10">
        <v>1626.0115049087415</v>
      </c>
      <c r="F7" s="10">
        <v>1373.6647669001864</v>
      </c>
      <c r="G7" s="10">
        <f t="shared" si="59"/>
        <v>1183.0860336686337</v>
      </c>
      <c r="H7" s="10">
        <v>-16682.790987715758</v>
      </c>
      <c r="I7" s="10">
        <v>-10735.618013804407</v>
      </c>
      <c r="J7" s="10">
        <f t="shared" si="60"/>
        <v>-13430.76256926116</v>
      </c>
      <c r="K7" s="10">
        <v>101442.23988737963</v>
      </c>
      <c r="L7" s="10">
        <v>109901.26271920108</v>
      </c>
      <c r="M7" s="10">
        <f t="shared" si="61"/>
        <v>64959.263568618488</v>
      </c>
      <c r="N7" s="10">
        <f t="shared" si="62"/>
        <v>-2290.7315578681805</v>
      </c>
      <c r="O7" s="10">
        <f t="shared" si="63"/>
        <v>144912.70860026055</v>
      </c>
      <c r="P7" s="17">
        <f>(O7-$Y$58)/$Y$59</f>
        <v>0.20764080919418595</v>
      </c>
      <c r="Q7" s="17">
        <f t="shared" si="65"/>
        <v>11.883886830468766</v>
      </c>
      <c r="R7" s="17">
        <f t="shared" si="39"/>
        <v>0.33612816003506185</v>
      </c>
      <c r="S7" s="10">
        <f>'A6'!B6/'A1'!B6*1000</f>
        <v>80386.511321186874</v>
      </c>
      <c r="T7" s="10">
        <f>'A8'!B6</f>
        <v>676.94063723470936</v>
      </c>
      <c r="U7" s="10">
        <f>'A9'!B7/'A1'!B6*1000</f>
        <v>-10214.395388582283</v>
      </c>
      <c r="V7" s="10">
        <f>'A25'!I8</f>
        <v>61148.099873434752</v>
      </c>
      <c r="W7" s="10">
        <f>-'A10'!F7</f>
        <v>-1971.8367307696053</v>
      </c>
      <c r="X7" s="10">
        <f t="shared" si="2"/>
        <v>130025.31971250445</v>
      </c>
      <c r="Y7" s="17">
        <f t="shared" si="3"/>
        <v>0.17627607296055137</v>
      </c>
      <c r="Z7" s="17">
        <f t="shared" si="40"/>
        <v>11.77548447749235</v>
      </c>
      <c r="AA7" s="17">
        <f t="shared" si="4"/>
        <v>0.28371474957188803</v>
      </c>
      <c r="AB7" s="10">
        <f>'A6'!C6/'A1'!C6*1000</f>
        <v>62035.793507092232</v>
      </c>
      <c r="AC7" s="10">
        <f>'A8'!C6</f>
        <v>1071.2152008792482</v>
      </c>
      <c r="AD7" s="10">
        <f>'A9'!C7/'A1'!C6*1000</f>
        <v>1226.8759067483597</v>
      </c>
      <c r="AE7" s="10">
        <f>'A25'!Q8</f>
        <v>57315.919344220347</v>
      </c>
      <c r="AF7" s="10">
        <f>-'A10'!J7</f>
        <v>-2014.2107034363371</v>
      </c>
      <c r="AG7" s="10">
        <f t="shared" si="5"/>
        <v>119635.59325550385</v>
      </c>
      <c r="AH7" s="17">
        <f t="shared" si="6"/>
        <v>0.15438700750250814</v>
      </c>
      <c r="AI7" s="17">
        <f t="shared" si="41"/>
        <v>11.692205678694606</v>
      </c>
      <c r="AJ7" s="17">
        <f t="shared" si="7"/>
        <v>0.24344877983582627</v>
      </c>
      <c r="AK7" s="10">
        <f>'A6'!D6/'A1'!D6*1000</f>
        <v>50589.531498057993</v>
      </c>
      <c r="AL7" s="10">
        <f>'A8'!D6</f>
        <v>999.47853736342449</v>
      </c>
      <c r="AM7" s="10">
        <f>'A9'!D7/'A1'!D6*1000</f>
        <v>-8642.8905501400477</v>
      </c>
      <c r="AN7" s="10">
        <f>'A25'!Y8</f>
        <v>70376.059316378916</v>
      </c>
      <c r="AO7" s="10">
        <f>-'A10'!P7</f>
        <v>-2290.7315578681805</v>
      </c>
      <c r="AP7" s="10">
        <f t="shared" si="8"/>
        <v>111031.44724379211</v>
      </c>
      <c r="AQ7" s="17">
        <f t="shared" si="9"/>
        <v>0.13625980116648198</v>
      </c>
      <c r="AR7" s="17">
        <f t="shared" si="42"/>
        <v>11.617568748672827</v>
      </c>
      <c r="AS7" s="17">
        <f t="shared" si="10"/>
        <v>0.20736122323275366</v>
      </c>
      <c r="AT7" s="10">
        <f>'A6'!E6/'A1'!E6*1000</f>
        <v>77558.750872777484</v>
      </c>
      <c r="AU7" s="10">
        <f>'A8'!E6</f>
        <v>844.64825292192972</v>
      </c>
      <c r="AV7" s="10">
        <f>'A9'!E7/'A1'!E6*1000</f>
        <v>-23156.9013042318</v>
      </c>
      <c r="AW7" s="10">
        <f>'A25'!AG8</f>
        <v>63239.350431774212</v>
      </c>
      <c r="AX7" s="10">
        <f>-'A10'!T7</f>
        <v>-2124.0103133105754</v>
      </c>
      <c r="AY7" s="10">
        <f t="shared" si="11"/>
        <v>116361.83793993125</v>
      </c>
      <c r="AZ7" s="17">
        <f t="shared" si="12"/>
        <v>0.14748986303073031</v>
      </c>
      <c r="BA7" s="17">
        <f t="shared" si="43"/>
        <v>11.664459907774281</v>
      </c>
      <c r="BB7" s="17">
        <f t="shared" si="13"/>
        <v>0.23003347620140663</v>
      </c>
      <c r="BC7" s="10">
        <f>'A6'!F6/'A1'!F6*1000</f>
        <v>79416.625909527735</v>
      </c>
      <c r="BD7" s="10">
        <f>'A8'!F6</f>
        <v>779.62022316029197</v>
      </c>
      <c r="BE7" s="10">
        <f>'A9'!F7/'A1'!F6*1000</f>
        <v>-3791.6714467698453</v>
      </c>
      <c r="BF7" s="10">
        <f>'A25'!AO8</f>
        <v>64965.708772871694</v>
      </c>
      <c r="BG7" s="10">
        <f>-'A10'!X7</f>
        <v>-1826.2146375617792</v>
      </c>
      <c r="BH7" s="10">
        <f t="shared" si="44"/>
        <v>139544.06882122808</v>
      </c>
      <c r="BI7" s="17">
        <f t="shared" si="14"/>
        <v>0.19633016419980159</v>
      </c>
      <c r="BJ7" s="17">
        <f t="shared" si="45"/>
        <v>11.846135735884429</v>
      </c>
      <c r="BK7" s="17">
        <f t="shared" si="15"/>
        <v>0.31787520185145651</v>
      </c>
      <c r="BL7" s="10">
        <f>'A6'!G6/'A1'!G6*1000</f>
        <v>74153.798690933356</v>
      </c>
      <c r="BM7" s="10">
        <f>'A8'!G6</f>
        <v>1403.765894685165</v>
      </c>
      <c r="BN7" s="10">
        <f>'A9'!G7/'A1'!G6*1000</f>
        <v>809.73921869403523</v>
      </c>
      <c r="BO7" s="10">
        <f>'A25'!AW8</f>
        <v>60335.269144775222</v>
      </c>
      <c r="BP7" s="10">
        <f>-'A10'!AD7</f>
        <v>-2055.6627968959797</v>
      </c>
      <c r="BQ7" s="10">
        <f t="shared" si="46"/>
        <v>134646.91015219179</v>
      </c>
      <c r="BR7" s="17">
        <f t="shared" si="16"/>
        <v>0.18601283514319958</v>
      </c>
      <c r="BS7" s="17">
        <f t="shared" si="47"/>
        <v>11.810411150722029</v>
      </c>
      <c r="BT7" s="17">
        <f t="shared" si="17"/>
        <v>0.30060207728975191</v>
      </c>
      <c r="BU7" s="10">
        <f>'A6'!H6/'A1'!H6*1000</f>
        <v>66883.092834931274</v>
      </c>
      <c r="BV7" s="10">
        <f>'A8'!H6</f>
        <v>1576.1328514332806</v>
      </c>
      <c r="BW7" s="10">
        <f>'A9'!H7/'A1'!H6*1000</f>
        <v>758.22036852432063</v>
      </c>
      <c r="BX7" s="10">
        <f>'A25'!BE8</f>
        <v>76831.489927788993</v>
      </c>
      <c r="BY7" s="10">
        <f>-'A10'!AH7</f>
        <v>-1970.8364778199818</v>
      </c>
      <c r="BZ7" s="10">
        <f t="shared" si="18"/>
        <v>144078.09950485788</v>
      </c>
      <c r="CA7" s="17">
        <f t="shared" si="19"/>
        <v>0.20588245557469889</v>
      </c>
      <c r="CB7" s="17">
        <f t="shared" si="48"/>
        <v>11.878110789207996</v>
      </c>
      <c r="CC7" s="17">
        <f t="shared" si="20"/>
        <v>0.33333539757981495</v>
      </c>
      <c r="CD7" s="10">
        <f>'A6'!I6/'A1'!I6*1000</f>
        <v>73449.0875024212</v>
      </c>
      <c r="CE7" s="10">
        <f>'A8'!I6</f>
        <v>607.19731934017841</v>
      </c>
      <c r="CF7" s="10">
        <f>'A9'!I7/'A1'!I6*1000</f>
        <v>285.81275225907279</v>
      </c>
      <c r="CG7" s="10">
        <f>'A25'!BM8</f>
        <v>49119.543684326796</v>
      </c>
      <c r="CH7" s="10">
        <f>-'A10'!AL7</f>
        <v>-1846.5165405058954</v>
      </c>
      <c r="CI7" s="10">
        <f t="shared" si="49"/>
        <v>121615.12471784135</v>
      </c>
      <c r="CJ7" s="17">
        <f t="shared" si="21"/>
        <v>0.15855748243605808</v>
      </c>
      <c r="CK7" s="17">
        <f t="shared" si="50"/>
        <v>11.708616621682841</v>
      </c>
      <c r="CL7" s="17">
        <f t="shared" si="22"/>
        <v>0.25138360290297196</v>
      </c>
      <c r="CM7" s="10">
        <f>'A6'!J6/'A1'!J6*1000</f>
        <v>72943.123848227508</v>
      </c>
      <c r="CN7" s="10">
        <f>'A8'!J6</f>
        <v>1322.0309436973766</v>
      </c>
      <c r="CO7" s="10">
        <f>'A9'!J7/'A1'!J6*1000</f>
        <v>4322.6262128107792</v>
      </c>
      <c r="CP7" s="10">
        <f>'A25'!BU8</f>
        <v>68554.413269561308</v>
      </c>
      <c r="CQ7" s="10">
        <f>-'A10'!AR7</f>
        <v>-2090.9610194238167</v>
      </c>
      <c r="CR7" s="10">
        <f t="shared" si="51"/>
        <v>145051.23325487316</v>
      </c>
      <c r="CS7" s="17">
        <f t="shared" si="23"/>
        <v>0.20793265279997455</v>
      </c>
      <c r="CT7" s="17">
        <f t="shared" si="52"/>
        <v>11.884842291787608</v>
      </c>
      <c r="CU7" s="17">
        <f t="shared" si="24"/>
        <v>0.33659013327559706</v>
      </c>
      <c r="CV7" s="10">
        <f>'A6'!K6/'A1'!K6*1000</f>
        <v>81851.566597962679</v>
      </c>
      <c r="CW7" s="10">
        <f>'A8'!K6</f>
        <v>1183.6332376468451</v>
      </c>
      <c r="CX7" s="10">
        <f>'A9'!K7/'A1'!K6*1000</f>
        <v>-5458.3261990216397</v>
      </c>
      <c r="CY7" s="10">
        <f>'A25'!CC8</f>
        <v>68580.62438262564</v>
      </c>
      <c r="CZ7" s="10">
        <f>-'A10'!AV7</f>
        <v>-2631.2254533164291</v>
      </c>
      <c r="DA7" s="10">
        <f t="shared" si="25"/>
        <v>143526.27256589709</v>
      </c>
      <c r="DB7" s="17">
        <f t="shared" si="26"/>
        <v>0.20471986712365403</v>
      </c>
      <c r="DC7" s="17">
        <f t="shared" si="53"/>
        <v>11.874273381506875</v>
      </c>
      <c r="DD7" s="17">
        <f t="shared" si="27"/>
        <v>0.33147998005952189</v>
      </c>
      <c r="DE7" s="10">
        <f>'A6'!L6/'A1'!L6*1000</f>
        <v>46364.528227089562</v>
      </c>
      <c r="DF7" s="10">
        <f>'A8'!L6</f>
        <v>224.93283008404021</v>
      </c>
      <c r="DG7" s="10">
        <f>'A9'!L7/'A1'!L6*1000</f>
        <v>-1013.5862313811925</v>
      </c>
      <c r="DH7" s="10">
        <f>'A25'!CK8</f>
        <v>47337.033604674907</v>
      </c>
      <c r="DI7" s="10">
        <f>-'A10'!AZ7</f>
        <v>-1464.881575405059</v>
      </c>
      <c r="DJ7" s="10">
        <f t="shared" si="54"/>
        <v>91448.026855062257</v>
      </c>
      <c r="DK7" s="17">
        <f t="shared" si="28"/>
        <v>9.5001470395660495E-2</v>
      </c>
      <c r="DL7" s="17">
        <f t="shared" si="66"/>
        <v>11.423526077370411</v>
      </c>
      <c r="DM7" s="17">
        <f t="shared" si="29"/>
        <v>0.11354002932788579</v>
      </c>
      <c r="DN7" s="10">
        <f>'A6'!M6/'A1'!M6*1000</f>
        <v>45282.174054726056</v>
      </c>
      <c r="DO7" s="10">
        <f>'A8'!M6</f>
        <v>1612.467138540334</v>
      </c>
      <c r="DP7" s="10">
        <f>'A9'!M7/'A1'!M6*1000</f>
        <v>-4597.3095714404135</v>
      </c>
      <c r="DQ7" s="10">
        <f>'A25'!CS8</f>
        <v>69095.622009727929</v>
      </c>
      <c r="DR7" s="10">
        <f>-'A10'!BF7</f>
        <v>-2022.6832561994736</v>
      </c>
      <c r="DS7" s="10">
        <f t="shared" si="30"/>
        <v>109370.27037535445</v>
      </c>
      <c r="DT7" s="17">
        <f t="shared" si="31"/>
        <v>0.13276003537754549</v>
      </c>
      <c r="DU7" s="17">
        <f t="shared" si="55"/>
        <v>11.602494380442467</v>
      </c>
      <c r="DV7" s="17">
        <f t="shared" si="32"/>
        <v>0.20007264482244191</v>
      </c>
      <c r="DW7" s="10">
        <f>'A6'!N6/'A1'!N6*1000</f>
        <v>46818.974996414407</v>
      </c>
      <c r="DX7" s="10">
        <f>'A8'!N6</f>
        <v>1310.0067372956055</v>
      </c>
      <c r="DY7" s="10">
        <f>'A9'!N7/'A1'!N6*1000</f>
        <v>2638.2269742875592</v>
      </c>
      <c r="DZ7" s="10">
        <f>'A25'!DA8</f>
        <v>61516.396685033367</v>
      </c>
      <c r="EA7" s="10">
        <f>-'A10'!BJ7</f>
        <v>-1657.948614045991</v>
      </c>
      <c r="EB7" s="10">
        <f t="shared" si="33"/>
        <v>110625.65677898495</v>
      </c>
      <c r="EC7" s="17">
        <f t="shared" si="34"/>
        <v>0.13540488221523003</v>
      </c>
      <c r="ED7" s="17">
        <f t="shared" si="56"/>
        <v>11.613907319277782</v>
      </c>
      <c r="EE7" s="17">
        <f t="shared" si="35"/>
        <v>0.20559089264033401</v>
      </c>
      <c r="EF7" s="10">
        <f>'A6'!O6/'A1'!O6*1000</f>
        <v>94874.620818622338</v>
      </c>
      <c r="EG7" s="10">
        <f>'A8'!O6</f>
        <v>2021.1748825907221</v>
      </c>
      <c r="EH7" s="10">
        <f>'A9'!O7/'A1'!O6*1000</f>
        <v>2114.3567941534106</v>
      </c>
      <c r="EI7" s="10">
        <f>'A25'!DI8</f>
        <v>77992.586743965847</v>
      </c>
      <c r="EJ7" s="10">
        <f>-'A10'!BN7</f>
        <v>-1689.4784225225842</v>
      </c>
      <c r="EK7" s="10">
        <f t="shared" si="36"/>
        <v>175313.26081680975</v>
      </c>
      <c r="EL7" s="17">
        <f t="shared" si="37"/>
        <v>0.27168866263698116</v>
      </c>
      <c r="EM7" s="17">
        <f t="shared" si="57"/>
        <v>12.074329714464765</v>
      </c>
      <c r="EN7" s="17">
        <f t="shared" si="38"/>
        <v>0.4282088277936717</v>
      </c>
    </row>
    <row r="8" spans="1:170">
      <c r="A8" s="29">
        <v>1984</v>
      </c>
      <c r="B8" s="10">
        <v>119854.69778065731</v>
      </c>
      <c r="C8" s="10">
        <v>63905.948099533358</v>
      </c>
      <c r="D8" s="10">
        <f t="shared" si="58"/>
        <v>97336.496567187947</v>
      </c>
      <c r="E8" s="10">
        <v>1684.6936827537577</v>
      </c>
      <c r="F8" s="10">
        <v>1401.0593097143978</v>
      </c>
      <c r="G8" s="10">
        <f t="shared" si="59"/>
        <v>1405.594522028189</v>
      </c>
      <c r="H8" s="10">
        <v>-17455.479383845173</v>
      </c>
      <c r="I8" s="10">
        <v>-10983.284356329243</v>
      </c>
      <c r="J8" s="10">
        <f t="shared" si="60"/>
        <v>-13233.45164321383</v>
      </c>
      <c r="K8" s="10">
        <v>101567.46081831328</v>
      </c>
      <c r="L8" s="10">
        <v>111014.81097613015</v>
      </c>
      <c r="M8" s="10">
        <f t="shared" si="61"/>
        <v>65765.53724441216</v>
      </c>
      <c r="N8" s="10">
        <f t="shared" si="62"/>
        <v>-2373.0888907822364</v>
      </c>
      <c r="O8" s="10">
        <f t="shared" si="63"/>
        <v>148901.08779963222</v>
      </c>
      <c r="P8" s="17">
        <f t="shared" si="64"/>
        <v>0.21604352255991854</v>
      </c>
      <c r="Q8" s="17">
        <f t="shared" si="65"/>
        <v>11.911037524217155</v>
      </c>
      <c r="R8" s="17">
        <f t="shared" si="39"/>
        <v>0.34925573906560059</v>
      </c>
      <c r="S8" s="10">
        <f>'A6'!B7/'A1'!B7*1000</f>
        <v>82461.92332788471</v>
      </c>
      <c r="T8" s="10">
        <f>'A8'!B7</f>
        <v>800.62821575679345</v>
      </c>
      <c r="U8" s="10">
        <f>'A9'!B8/'A1'!B7*1000</f>
        <v>-10501.582685376925</v>
      </c>
      <c r="V8" s="10">
        <f>'A25'!I9</f>
        <v>62044.152910417448</v>
      </c>
      <c r="W8" s="10">
        <f>-'A10'!F8</f>
        <v>-2047.8517878719608</v>
      </c>
      <c r="X8" s="10">
        <f t="shared" si="2"/>
        <v>132757.26998081006</v>
      </c>
      <c r="Y8" s="17">
        <f t="shared" si="3"/>
        <v>0.18203174309282583</v>
      </c>
      <c r="Z8" s="17">
        <f t="shared" si="40"/>
        <v>11.796277702055214</v>
      </c>
      <c r="AA8" s="17">
        <f t="shared" si="4"/>
        <v>0.29376844106420674</v>
      </c>
      <c r="AB8" s="10">
        <f>'A6'!C7/'A1'!C7*1000</f>
        <v>63109.200866909494</v>
      </c>
      <c r="AC8" s="10">
        <f>'A8'!C7</f>
        <v>1233.2114898809928</v>
      </c>
      <c r="AD8" s="10">
        <f>'A9'!C8/'A1'!C7*1000</f>
        <v>450.02581690425501</v>
      </c>
      <c r="AE8" s="10">
        <f>'A25'!Q9</f>
        <v>58691.424492625258</v>
      </c>
      <c r="AF8" s="10">
        <f>-'A10'!J8</f>
        <v>-2041.9188978579568</v>
      </c>
      <c r="AG8" s="10">
        <f t="shared" si="5"/>
        <v>121441.94376846204</v>
      </c>
      <c r="AH8" s="17">
        <f t="shared" si="6"/>
        <v>0.15819262498261707</v>
      </c>
      <c r="AI8" s="17">
        <f t="shared" si="41"/>
        <v>11.707191598499897</v>
      </c>
      <c r="AJ8" s="17">
        <f t="shared" si="7"/>
        <v>0.25069459272047651</v>
      </c>
      <c r="AK8" s="10">
        <f>'A6'!D7/'A1'!D7*1000</f>
        <v>51899.351573159554</v>
      </c>
      <c r="AL8" s="10">
        <f>'A8'!D7</f>
        <v>1168.9491751118521</v>
      </c>
      <c r="AM8" s="10">
        <f>'A9'!D8/'A1'!D7*1000</f>
        <v>-8326.7127311133354</v>
      </c>
      <c r="AN8" s="10">
        <f>'A25'!Y9</f>
        <v>71882.752872912766</v>
      </c>
      <c r="AO8" s="10">
        <f>-'A10'!P8</f>
        <v>-2373.0888907822364</v>
      </c>
      <c r="AP8" s="10">
        <f t="shared" si="8"/>
        <v>114251.25199928859</v>
      </c>
      <c r="AQ8" s="17">
        <f t="shared" si="9"/>
        <v>0.14304328265147268</v>
      </c>
      <c r="AR8" s="17">
        <f t="shared" si="42"/>
        <v>11.64615526711469</v>
      </c>
      <c r="AS8" s="17">
        <f t="shared" si="10"/>
        <v>0.22118303506309656</v>
      </c>
      <c r="AT8" s="10">
        <f>'A6'!E7/'A1'!E7*1000</f>
        <v>79352.763527563395</v>
      </c>
      <c r="AU8" s="10">
        <f>'A8'!E7</f>
        <v>1006.3975976611629</v>
      </c>
      <c r="AV8" s="10">
        <f>'A9'!E8/'A1'!E7*1000</f>
        <v>-22328.601209436616</v>
      </c>
      <c r="AW8" s="10">
        <f>'A25'!AG9</f>
        <v>64222.641703879315</v>
      </c>
      <c r="AX8" s="10">
        <f>-'A10'!T8</f>
        <v>-2187.6996952403633</v>
      </c>
      <c r="AY8" s="10">
        <f t="shared" si="11"/>
        <v>120065.50192442691</v>
      </c>
      <c r="AZ8" s="17">
        <f t="shared" si="12"/>
        <v>0.15529273866241719</v>
      </c>
      <c r="BA8" s="17">
        <f t="shared" si="43"/>
        <v>11.695792722212829</v>
      </c>
      <c r="BB8" s="17">
        <f t="shared" si="13"/>
        <v>0.24518314425788643</v>
      </c>
      <c r="BC8" s="10">
        <f>'A6'!F7/'A1'!F7*1000</f>
        <v>81675.678695692521</v>
      </c>
      <c r="BD8" s="10">
        <f>'A8'!F7</f>
        <v>951.72280594536289</v>
      </c>
      <c r="BE8" s="10">
        <f>'A9'!F8/'A1'!F7*1000</f>
        <v>-3563.0165907586688</v>
      </c>
      <c r="BF8" s="10">
        <f>'A25'!AO9</f>
        <v>65968.08173750242</v>
      </c>
      <c r="BG8" s="10">
        <f>-'A10'!X8</f>
        <v>-1852.2417045687359</v>
      </c>
      <c r="BH8" s="10">
        <f t="shared" si="44"/>
        <v>143180.22494381291</v>
      </c>
      <c r="BI8" s="17">
        <f t="shared" si="14"/>
        <v>0.20399081433455993</v>
      </c>
      <c r="BJ8" s="17">
        <f t="shared" si="45"/>
        <v>11.871859430005046</v>
      </c>
      <c r="BK8" s="17">
        <f t="shared" si="15"/>
        <v>0.33031281507251198</v>
      </c>
      <c r="BL8" s="10">
        <f>'A6'!G7/'A1'!G7*1000</f>
        <v>75439.460227320786</v>
      </c>
      <c r="BM8" s="10">
        <f>'A8'!G7</f>
        <v>1644.4833243092066</v>
      </c>
      <c r="BN8" s="10">
        <f>'A9'!G8/'A1'!G7*1000</f>
        <v>712.15027215845532</v>
      </c>
      <c r="BO8" s="10">
        <f>'A25'!AW9</f>
        <v>61292.286456933572</v>
      </c>
      <c r="BP8" s="10">
        <f>-'A10'!AD8</f>
        <v>-2053.072995334096</v>
      </c>
      <c r="BQ8" s="10">
        <f t="shared" si="46"/>
        <v>137035.30728538791</v>
      </c>
      <c r="BR8" s="17">
        <f t="shared" si="16"/>
        <v>0.19104470786907934</v>
      </c>
      <c r="BS8" s="17">
        <f t="shared" si="47"/>
        <v>11.827993889018424</v>
      </c>
      <c r="BT8" s="17">
        <f t="shared" si="17"/>
        <v>0.30910347282307621</v>
      </c>
      <c r="BU8" s="10">
        <f>'A6'!H7/'A1'!H7*1000</f>
        <v>68820.041126600612</v>
      </c>
      <c r="BV8" s="10">
        <f>'A8'!H7</f>
        <v>1831.4574501396314</v>
      </c>
      <c r="BW8" s="10">
        <f>'A9'!H8/'A1'!H7*1000</f>
        <v>954.27066953366239</v>
      </c>
      <c r="BX8" s="10">
        <f>'A25'!BE9</f>
        <v>77893.367949173291</v>
      </c>
      <c r="BY8" s="10">
        <f>-'A10'!AH8</f>
        <v>-2010.4720081517382</v>
      </c>
      <c r="BZ8" s="10">
        <f t="shared" si="18"/>
        <v>147488.66518729547</v>
      </c>
      <c r="CA8" s="17">
        <f t="shared" si="19"/>
        <v>0.21306783199252849</v>
      </c>
      <c r="CB8" s="17">
        <f t="shared" si="48"/>
        <v>11.901506605621364</v>
      </c>
      <c r="CC8" s="17">
        <f t="shared" si="20"/>
        <v>0.34464746318656142</v>
      </c>
      <c r="CD8" s="10">
        <f>'A6'!I7/'A1'!I7*1000</f>
        <v>75727.148066742389</v>
      </c>
      <c r="CE8" s="10">
        <f>'A8'!I7</f>
        <v>724.45526146060399</v>
      </c>
      <c r="CF8" s="10">
        <f>'A9'!I8/'A1'!I7*1000</f>
        <v>157.34643335605875</v>
      </c>
      <c r="CG8" s="10">
        <f>'A25'!BM9</f>
        <v>50114.14859874078</v>
      </c>
      <c r="CH8" s="10">
        <f>-'A10'!AL8</f>
        <v>-1883.6683400878794</v>
      </c>
      <c r="CI8" s="10">
        <f t="shared" si="49"/>
        <v>124839.43002021195</v>
      </c>
      <c r="CJ8" s="17">
        <f t="shared" si="21"/>
        <v>0.16535044566876678</v>
      </c>
      <c r="CK8" s="17">
        <f t="shared" si="50"/>
        <v>11.734783630691915</v>
      </c>
      <c r="CL8" s="17">
        <f t="shared" si="22"/>
        <v>0.26403556244193627</v>
      </c>
      <c r="CM8" s="10">
        <f>'A6'!J7/'A1'!J7*1000</f>
        <v>74316.032102888377</v>
      </c>
      <c r="CN8" s="10">
        <f>'A8'!J7</f>
        <v>1519.0289166997857</v>
      </c>
      <c r="CO8" s="10">
        <f>'A9'!J8/'A1'!J7*1000</f>
        <v>4830.4200061644142</v>
      </c>
      <c r="CP8" s="10">
        <f>'A25'!BU9</f>
        <v>69879.376476192352</v>
      </c>
      <c r="CQ8" s="10">
        <f>-'A10'!AR8</f>
        <v>-2123.7965740805344</v>
      </c>
      <c r="CR8" s="10">
        <f t="shared" si="51"/>
        <v>148421.0609278644</v>
      </c>
      <c r="CS8" s="17">
        <f t="shared" si="23"/>
        <v>0.21503220241965962</v>
      </c>
      <c r="CT8" s="17">
        <f t="shared" si="52"/>
        <v>11.907808519644814</v>
      </c>
      <c r="CU8" s="17">
        <f t="shared" si="24"/>
        <v>0.34769448935661651</v>
      </c>
      <c r="CV8" s="10">
        <f>'A6'!K7/'A1'!K7*1000</f>
        <v>84706.779205965271</v>
      </c>
      <c r="CW8" s="10">
        <f>'A8'!K7</f>
        <v>1431.0873319804921</v>
      </c>
      <c r="CX8" s="10">
        <f>'A9'!K8/'A1'!K7*1000</f>
        <v>-3780.4269608205818</v>
      </c>
      <c r="CY8" s="10">
        <f>'A25'!CC9</f>
        <v>69047.488333560716</v>
      </c>
      <c r="CZ8" s="10">
        <f>-'A10'!AV8</f>
        <v>-2749.1975247606251</v>
      </c>
      <c r="DA8" s="10">
        <f t="shared" si="25"/>
        <v>148655.73038592527</v>
      </c>
      <c r="DB8" s="17">
        <f t="shared" si="26"/>
        <v>0.21552660380257929</v>
      </c>
      <c r="DC8" s="17">
        <f t="shared" si="53"/>
        <v>11.909388377201731</v>
      </c>
      <c r="DD8" s="17">
        <f t="shared" si="27"/>
        <v>0.34845836320557327</v>
      </c>
      <c r="DE8" s="10">
        <f>'A6'!L7/'A1'!L7*1000</f>
        <v>47274.020839646262</v>
      </c>
      <c r="DF8" s="10">
        <f>'A8'!L7</f>
        <v>265.17379094135327</v>
      </c>
      <c r="DG8" s="10">
        <f>'A9'!L8/'A1'!L7*1000</f>
        <v>-803.29229940199718</v>
      </c>
      <c r="DH8" s="10">
        <f>'A25'!CK9</f>
        <v>48223.999942398477</v>
      </c>
      <c r="DI8" s="10">
        <f>-'A10'!AZ8</f>
        <v>-1466.0677931590487</v>
      </c>
      <c r="DJ8" s="10">
        <f t="shared" si="54"/>
        <v>93493.834480425052</v>
      </c>
      <c r="DK8" s="17">
        <f t="shared" si="28"/>
        <v>9.9311575884141079E-2</v>
      </c>
      <c r="DL8" s="17">
        <f t="shared" si="66"/>
        <v>11.445650771716721</v>
      </c>
      <c r="DM8" s="17">
        <f t="shared" si="29"/>
        <v>0.12423749718079945</v>
      </c>
      <c r="DN8" s="10">
        <f>'A6'!M7/'A1'!M7*1000</f>
        <v>46413.033615514963</v>
      </c>
      <c r="DO8" s="10">
        <f>'A8'!M7</f>
        <v>1931.04066214667</v>
      </c>
      <c r="DP8" s="10">
        <f>'A9'!M8/'A1'!M7*1000</f>
        <v>-4167.895062598599</v>
      </c>
      <c r="DQ8" s="10">
        <f>'A25'!CS9</f>
        <v>69582.155522479472</v>
      </c>
      <c r="DR8" s="10">
        <f>-'A10'!BF8</f>
        <v>-2082.3019566728549</v>
      </c>
      <c r="DS8" s="10">
        <f t="shared" si="30"/>
        <v>111676.03278086965</v>
      </c>
      <c r="DT8" s="17">
        <f t="shared" si="31"/>
        <v>0.13761781334060341</v>
      </c>
      <c r="DU8" s="17">
        <f t="shared" si="55"/>
        <v>11.623357394271308</v>
      </c>
      <c r="DV8" s="17">
        <f t="shared" si="32"/>
        <v>0.21016007998676717</v>
      </c>
      <c r="DW8" s="10">
        <f>'A6'!N7/'A1'!N7*1000</f>
        <v>47681.417108835609</v>
      </c>
      <c r="DX8" s="10">
        <f>'A8'!N7</f>
        <v>1500.9660051940957</v>
      </c>
      <c r="DY8" s="10">
        <f>'A9'!N8/'A1'!N7*1000</f>
        <v>2869.0269118392384</v>
      </c>
      <c r="DZ8" s="10">
        <f>'A25'!DA9</f>
        <v>62680.092051938918</v>
      </c>
      <c r="EA8" s="10">
        <f>-'A10'!BJ8</f>
        <v>-1684.402908197005</v>
      </c>
      <c r="EB8" s="10">
        <f t="shared" si="33"/>
        <v>113047.09916961085</v>
      </c>
      <c r="EC8" s="17">
        <f t="shared" si="34"/>
        <v>0.14050637465688884</v>
      </c>
      <c r="ED8" s="17">
        <f t="shared" si="56"/>
        <v>11.635559817665364</v>
      </c>
      <c r="EE8" s="17">
        <f t="shared" si="35"/>
        <v>0.21606004994532738</v>
      </c>
      <c r="EF8" s="10">
        <f>'A6'!O7/'A1'!O7*1000</f>
        <v>96889.502613834527</v>
      </c>
      <c r="EG8" s="10">
        <f>'A8'!O7</f>
        <v>2399.046090135274</v>
      </c>
      <c r="EH8" s="10">
        <f>'A9'!O8/'A1'!O7*1000</f>
        <v>1084.4076552732597</v>
      </c>
      <c r="EI8" s="10">
        <f>'A25'!DI9</f>
        <v>79145.546513387744</v>
      </c>
      <c r="EJ8" s="10">
        <f>-'A10'!BN8</f>
        <v>-1775.9735623032172</v>
      </c>
      <c r="EK8" s="10">
        <f t="shared" si="36"/>
        <v>177742.52931032761</v>
      </c>
      <c r="EL8" s="17">
        <f t="shared" si="37"/>
        <v>0.27680664310449821</v>
      </c>
      <c r="EM8" s="17">
        <f t="shared" si="57"/>
        <v>12.088091317585766</v>
      </c>
      <c r="EN8" s="17">
        <f t="shared" si="38"/>
        <v>0.4348626737039098</v>
      </c>
    </row>
    <row r="9" spans="1:170">
      <c r="A9" s="29">
        <v>1985</v>
      </c>
      <c r="B9" s="10">
        <v>121867.0071408074</v>
      </c>
      <c r="C9" s="10">
        <v>64958.38034315766</v>
      </c>
      <c r="D9" s="10">
        <f t="shared" si="58"/>
        <v>100290.12988603304</v>
      </c>
      <c r="E9" s="10">
        <v>1695.5778564269347</v>
      </c>
      <c r="F9" s="10">
        <v>1415.6348497158669</v>
      </c>
      <c r="G9" s="10">
        <f t="shared" si="59"/>
        <v>1590.9391583881309</v>
      </c>
      <c r="H9" s="10">
        <v>-19852.805618192404</v>
      </c>
      <c r="I9" s="10">
        <v>-12136.716976728272</v>
      </c>
      <c r="J9" s="10">
        <f t="shared" si="60"/>
        <v>-14255.180215271743</v>
      </c>
      <c r="K9" s="10">
        <v>103079.90996606373</v>
      </c>
      <c r="L9" s="10">
        <v>112241.91346999169</v>
      </c>
      <c r="M9" s="10">
        <f t="shared" si="61"/>
        <v>67343.898579375469</v>
      </c>
      <c r="N9" s="10">
        <f t="shared" si="62"/>
        <v>-2442.5588327165792</v>
      </c>
      <c r="O9" s="10">
        <f t="shared" si="63"/>
        <v>152527.22857580832</v>
      </c>
      <c r="P9" s="17">
        <f t="shared" si="64"/>
        <v>0.22368307237273549</v>
      </c>
      <c r="Q9" s="17">
        <f t="shared" si="65"/>
        <v>11.935098407129887</v>
      </c>
      <c r="R9" s="17">
        <f t="shared" si="39"/>
        <v>0.36088936967955731</v>
      </c>
      <c r="S9" s="10">
        <f>'A6'!B8/'A1'!B8*1000</f>
        <v>84556.341756091148</v>
      </c>
      <c r="T9" s="10">
        <f>'A8'!B8</f>
        <v>923.27391630863588</v>
      </c>
      <c r="U9" s="10">
        <f>'A9'!B9/'A1'!B8*1000</f>
        <v>-10833.675329789885</v>
      </c>
      <c r="V9" s="10">
        <f>'A25'!I10</f>
        <v>62905.079900278033</v>
      </c>
      <c r="W9" s="10">
        <f>-'A10'!F9</f>
        <v>-2112.892325416909</v>
      </c>
      <c r="X9" s="10">
        <f t="shared" si="2"/>
        <v>135438.12791747102</v>
      </c>
      <c r="Y9" s="17">
        <f t="shared" si="3"/>
        <v>0.18767977195115509</v>
      </c>
      <c r="Z9" s="17">
        <f t="shared" si="40"/>
        <v>11.816270194483721</v>
      </c>
      <c r="AA9" s="17">
        <f t="shared" si="4"/>
        <v>0.30343497212248749</v>
      </c>
      <c r="AB9" s="10">
        <f>'A6'!C8/'A1'!C8*1000</f>
        <v>64245.096536398138</v>
      </c>
      <c r="AC9" s="10">
        <f>'A8'!C8</f>
        <v>1381.5379138247076</v>
      </c>
      <c r="AD9" s="10">
        <f>'A9'!C9/'A1'!C8*1000</f>
        <v>119.27248623674052</v>
      </c>
      <c r="AE9" s="10">
        <f>'A25'!Q10</f>
        <v>59808.091846721167</v>
      </c>
      <c r="AF9" s="10">
        <f>-'A10'!J9</f>
        <v>-2056.33799147321</v>
      </c>
      <c r="AG9" s="10">
        <f t="shared" si="5"/>
        <v>123497.66079170755</v>
      </c>
      <c r="AH9" s="17">
        <f t="shared" si="6"/>
        <v>0.16252360758078888</v>
      </c>
      <c r="AI9" s="17">
        <f t="shared" si="41"/>
        <v>11.723977493912953</v>
      </c>
      <c r="AJ9" s="17">
        <f t="shared" si="7"/>
        <v>0.25881070830394387</v>
      </c>
      <c r="AK9" s="10">
        <f>'A6'!D8/'A1'!D8*1000</f>
        <v>53457.326594345839</v>
      </c>
      <c r="AL9" s="10">
        <f>'A8'!D8</f>
        <v>1328.2721921940363</v>
      </c>
      <c r="AM9" s="10">
        <f>'A9'!D9/'A1'!D8*1000</f>
        <v>-8714.6920718585152</v>
      </c>
      <c r="AN9" s="10">
        <f>'A25'!Y10</f>
        <v>73329.594870297136</v>
      </c>
      <c r="AO9" s="10">
        <f>-'A10'!P9</f>
        <v>-2442.5588327165792</v>
      </c>
      <c r="AP9" s="10">
        <f t="shared" si="8"/>
        <v>116957.94275226192</v>
      </c>
      <c r="AQ9" s="17">
        <f t="shared" si="9"/>
        <v>0.1487457360617444</v>
      </c>
      <c r="AR9" s="17">
        <f t="shared" si="42"/>
        <v>11.669569685501465</v>
      </c>
      <c r="AS9" s="17">
        <f t="shared" si="10"/>
        <v>0.2325040948737587</v>
      </c>
      <c r="AT9" s="10">
        <f>'A6'!E8/'A1'!E8*1000</f>
        <v>81573.428573405603</v>
      </c>
      <c r="AU9" s="10">
        <f>'A8'!E8</f>
        <v>1158.3379033191484</v>
      </c>
      <c r="AV9" s="10">
        <f>'A9'!E9/'A1'!E8*1000</f>
        <v>-21554.982573394231</v>
      </c>
      <c r="AW9" s="10">
        <f>'A25'!AG10</f>
        <v>65174.671723828993</v>
      </c>
      <c r="AX9" s="10">
        <f>-'A10'!T9</f>
        <v>-2253.1058882523134</v>
      </c>
      <c r="AY9" s="10">
        <f t="shared" si="11"/>
        <v>124098.3497389072</v>
      </c>
      <c r="AZ9" s="17">
        <f t="shared" si="12"/>
        <v>0.16378913846262616</v>
      </c>
      <c r="BA9" s="17">
        <f t="shared" si="43"/>
        <v>11.728829673271141</v>
      </c>
      <c r="BB9" s="17">
        <f t="shared" si="13"/>
        <v>0.26115677609083959</v>
      </c>
      <c r="BC9" s="10">
        <f>'A6'!F8/'A1'!F8*1000</f>
        <v>84054.009058312164</v>
      </c>
      <c r="BD9" s="10">
        <f>'A8'!F8</f>
        <v>1119.7624013875857</v>
      </c>
      <c r="BE9" s="10">
        <f>'A9'!F9/'A1'!F8*1000</f>
        <v>-3731.4404021497094</v>
      </c>
      <c r="BF9" s="10">
        <f>'A25'!AO10</f>
        <v>66972.949236767483</v>
      </c>
      <c r="BG9" s="10">
        <f>-'A10'!X9</f>
        <v>-1889.7465163260506</v>
      </c>
      <c r="BH9" s="10">
        <f t="shared" si="44"/>
        <v>146525.53377799146</v>
      </c>
      <c r="BI9" s="17">
        <f t="shared" si="14"/>
        <v>0.21103870768880365</v>
      </c>
      <c r="BJ9" s="17">
        <f t="shared" si="45"/>
        <v>11.894954984252115</v>
      </c>
      <c r="BK9" s="17">
        <f t="shared" si="15"/>
        <v>0.34147970150429907</v>
      </c>
      <c r="BL9" s="10">
        <f>'A6'!G8/'A1'!G8*1000</f>
        <v>76731.957313110877</v>
      </c>
      <c r="BM9" s="10">
        <f>'A8'!G8</f>
        <v>1856.0690198956715</v>
      </c>
      <c r="BN9" s="10">
        <f>'A9'!G9/'A1'!G8*1000</f>
        <v>1134.3904403706019</v>
      </c>
      <c r="BO9" s="10">
        <f>'A25'!AW10</f>
        <v>61972.792577010332</v>
      </c>
      <c r="BP9" s="10">
        <f>-'A10'!AD9</f>
        <v>-2058.5513425483059</v>
      </c>
      <c r="BQ9" s="10">
        <f t="shared" si="46"/>
        <v>139636.65800783917</v>
      </c>
      <c r="BR9" s="17">
        <f t="shared" si="16"/>
        <v>0.19652523100688502</v>
      </c>
      <c r="BS9" s="17">
        <f t="shared" si="47"/>
        <v>11.846799028018218</v>
      </c>
      <c r="BT9" s="17">
        <f t="shared" si="17"/>
        <v>0.31819590893862482</v>
      </c>
      <c r="BU9" s="10">
        <f>'A6'!H8/'A1'!H8*1000</f>
        <v>70650.470086306261</v>
      </c>
      <c r="BV9" s="10">
        <f>'A8'!H8</f>
        <v>2090.8287115971266</v>
      </c>
      <c r="BW9" s="10">
        <f>'A9'!H9/'A1'!H8*1000</f>
        <v>1172.3138475282894</v>
      </c>
      <c r="BX9" s="10">
        <f>'A25'!BE10</f>
        <v>78642.52137596425</v>
      </c>
      <c r="BY9" s="10">
        <f>-'A10'!AH9</f>
        <v>-2041.3695591260951</v>
      </c>
      <c r="BZ9" s="10">
        <f t="shared" si="18"/>
        <v>150514.76446226984</v>
      </c>
      <c r="CA9" s="17">
        <f t="shared" si="19"/>
        <v>0.21944321496209837</v>
      </c>
      <c r="CB9" s="17">
        <f t="shared" si="48"/>
        <v>11.921816461098643</v>
      </c>
      <c r="CC9" s="17">
        <f t="shared" si="20"/>
        <v>0.35446744183416495</v>
      </c>
      <c r="CD9" s="10">
        <f>'A6'!I8/'A1'!I8*1000</f>
        <v>77954.359944517913</v>
      </c>
      <c r="CE9" s="10">
        <f>'A8'!I8</f>
        <v>852.07486101344068</v>
      </c>
      <c r="CF9" s="10">
        <f>'A9'!I9/'A1'!I8*1000</f>
        <v>-275.71192605431287</v>
      </c>
      <c r="CG9" s="10">
        <f>'A25'!BM10</f>
        <v>50944.543537865138</v>
      </c>
      <c r="CH9" s="10">
        <f>-'A10'!AL9</f>
        <v>-1919.3521927042236</v>
      </c>
      <c r="CI9" s="10">
        <f t="shared" si="49"/>
        <v>127555.91422463796</v>
      </c>
      <c r="CJ9" s="17">
        <f t="shared" si="21"/>
        <v>0.17107353191290522</v>
      </c>
      <c r="CK9" s="17">
        <f t="shared" si="50"/>
        <v>11.756310090387105</v>
      </c>
      <c r="CL9" s="17">
        <f t="shared" si="22"/>
        <v>0.27444377902436073</v>
      </c>
      <c r="CM9" s="10">
        <f>'A6'!J8/'A1'!J8*1000</f>
        <v>75825.208255639649</v>
      </c>
      <c r="CN9" s="10">
        <f>'A8'!J8</f>
        <v>1721.782171600516</v>
      </c>
      <c r="CO9" s="10">
        <f>'A9'!J9/'A1'!J8*1000</f>
        <v>5044.8584847733227</v>
      </c>
      <c r="CP9" s="10">
        <f>'A25'!BU10</f>
        <v>71117.339957502831</v>
      </c>
      <c r="CQ9" s="10">
        <f>-'A10'!AR9</f>
        <v>-2151.4373268632248</v>
      </c>
      <c r="CR9" s="10">
        <f t="shared" si="51"/>
        <v>151557.75154265307</v>
      </c>
      <c r="CS9" s="17">
        <f t="shared" si="23"/>
        <v>0.22164057911493601</v>
      </c>
      <c r="CT9" s="17">
        <f t="shared" si="52"/>
        <v>11.928722029595288</v>
      </c>
      <c r="CU9" s="17">
        <f t="shared" si="24"/>
        <v>0.35780633980232035</v>
      </c>
      <c r="CV9" s="10">
        <f>'A6'!K8/'A1'!K8*1000</f>
        <v>87192.567583004638</v>
      </c>
      <c r="CW9" s="10">
        <f>'A8'!K8</f>
        <v>1688.9793975282355</v>
      </c>
      <c r="CX9" s="10">
        <f>'A9'!K9/'A1'!K8*1000</f>
        <v>-2819.4417566720858</v>
      </c>
      <c r="CY9" s="10">
        <f>'A25'!CC10</f>
        <v>69466.73624735132</v>
      </c>
      <c r="CZ9" s="10">
        <f>-'A10'!AV9</f>
        <v>-2861.1456224030403</v>
      </c>
      <c r="DA9" s="10">
        <f t="shared" si="25"/>
        <v>152667.69584880906</v>
      </c>
      <c r="DB9" s="17">
        <f t="shared" si="26"/>
        <v>0.22397900868502929</v>
      </c>
      <c r="DC9" s="17">
        <f t="shared" si="53"/>
        <v>11.936018915773234</v>
      </c>
      <c r="DD9" s="17">
        <f t="shared" si="27"/>
        <v>0.3613344430200699</v>
      </c>
      <c r="DE9" s="10">
        <f>'A6'!L8/'A1'!L8*1000</f>
        <v>48362.034526172669</v>
      </c>
      <c r="DF9" s="10">
        <f>'A8'!L8</f>
        <v>308.64601159751265</v>
      </c>
      <c r="DG9" s="10">
        <f>'A9'!L9/'A1'!L8*1000</f>
        <v>-746.12411273670136</v>
      </c>
      <c r="DH9" s="10">
        <f>'A25'!CK10</f>
        <v>49149.688019813941</v>
      </c>
      <c r="DI9" s="10">
        <f>-'A10'!AZ9</f>
        <v>-1482.9297497393395</v>
      </c>
      <c r="DJ9" s="10">
        <f t="shared" si="54"/>
        <v>95591.314695108085</v>
      </c>
      <c r="DK9" s="17">
        <f t="shared" si="28"/>
        <v>0.10373054513286582</v>
      </c>
      <c r="DL9" s="17">
        <f t="shared" si="66"/>
        <v>11.467837244442759</v>
      </c>
      <c r="DM9" s="17">
        <f t="shared" si="29"/>
        <v>0.13496483537771856</v>
      </c>
      <c r="DN9" s="10">
        <f>'A6'!M8/'A1'!M8*1000</f>
        <v>47641.907280409454</v>
      </c>
      <c r="DO9" s="10">
        <f>'A8'!M8</f>
        <v>2249.1683726938622</v>
      </c>
      <c r="DP9" s="10">
        <f>'A9'!M9/'A1'!M8*1000</f>
        <v>-4510.4404530244756</v>
      </c>
      <c r="DQ9" s="10">
        <f>'A25'!CS10</f>
        <v>69885.848640551121</v>
      </c>
      <c r="DR9" s="10">
        <f>-'A10'!BF9</f>
        <v>-2108.0816638814922</v>
      </c>
      <c r="DS9" s="10">
        <f t="shared" si="30"/>
        <v>113158.40217674848</v>
      </c>
      <c r="DT9" s="17">
        <f t="shared" si="31"/>
        <v>0.1407408677226106</v>
      </c>
      <c r="DU9" s="17">
        <f t="shared" si="55"/>
        <v>11.636543905280011</v>
      </c>
      <c r="DV9" s="17">
        <f t="shared" si="32"/>
        <v>0.21653586423036822</v>
      </c>
      <c r="DW9" s="10">
        <f>'A6'!N8/'A1'!N8*1000</f>
        <v>48549.327259719103</v>
      </c>
      <c r="DX9" s="10">
        <f>'A8'!N8</f>
        <v>1667.1545720328052</v>
      </c>
      <c r="DY9" s="10">
        <f>'A9'!N9/'A1'!N8*1000</f>
        <v>3141.7717679267475</v>
      </c>
      <c r="DZ9" s="10">
        <f>'A25'!DA10</f>
        <v>63401.406694344158</v>
      </c>
      <c r="EA9" s="10">
        <f>-'A10'!BJ9</f>
        <v>-1730.1076888058717</v>
      </c>
      <c r="EB9" s="10">
        <f t="shared" si="33"/>
        <v>115029.55260521694</v>
      </c>
      <c r="EC9" s="17">
        <f t="shared" si="34"/>
        <v>0.14468300560084074</v>
      </c>
      <c r="ED9" s="17">
        <f t="shared" si="56"/>
        <v>11.652944353507694</v>
      </c>
      <c r="EE9" s="17">
        <f t="shared" si="35"/>
        <v>0.22446561299628862</v>
      </c>
      <c r="EF9" s="10">
        <f>'A6'!O8/'A1'!O8*1000</f>
        <v>99034.499826896397</v>
      </c>
      <c r="EG9" s="10">
        <f>'A8'!O8</f>
        <v>2759.4169161953596</v>
      </c>
      <c r="EH9" s="10">
        <f>'A9'!O9/'A1'!O8*1000</f>
        <v>775.74260943514344</v>
      </c>
      <c r="EI9" s="10">
        <f>'A25'!DI10</f>
        <v>80225.667207625636</v>
      </c>
      <c r="EJ9" s="10">
        <f>-'A10'!BN9</f>
        <v>-1819.0791316211325</v>
      </c>
      <c r="EK9" s="10">
        <f t="shared" si="36"/>
        <v>180976.24742853138</v>
      </c>
      <c r="EL9" s="17">
        <f t="shared" si="37"/>
        <v>0.28361943724832567</v>
      </c>
      <c r="EM9" s="17">
        <f t="shared" si="57"/>
        <v>12.106121071959974</v>
      </c>
      <c r="EN9" s="17">
        <f t="shared" si="38"/>
        <v>0.44358020510999607</v>
      </c>
    </row>
    <row r="10" spans="1:170">
      <c r="A10" s="29">
        <v>1986</v>
      </c>
      <c r="B10" s="10">
        <v>121730.17719375403</v>
      </c>
      <c r="C10" s="10">
        <v>65963.550273295943</v>
      </c>
      <c r="D10" s="10">
        <f t="shared" si="58"/>
        <v>101615.62907386203</v>
      </c>
      <c r="E10" s="10">
        <v>1652.7397006901144</v>
      </c>
      <c r="F10" s="10">
        <v>1416.4983223550339</v>
      </c>
      <c r="G10" s="10">
        <f t="shared" si="59"/>
        <v>1715.0690927094804</v>
      </c>
      <c r="H10" s="10">
        <v>-20275.54198784972</v>
      </c>
      <c r="I10" s="10">
        <v>-12890.192466057519</v>
      </c>
      <c r="J10" s="10">
        <f t="shared" si="60"/>
        <v>-14891.438226494081</v>
      </c>
      <c r="K10" s="10">
        <v>104381.69190379439</v>
      </c>
      <c r="L10" s="10">
        <v>113458.86764149107</v>
      </c>
      <c r="M10" s="10">
        <f t="shared" si="61"/>
        <v>68864.830412179843</v>
      </c>
      <c r="N10" s="10">
        <f t="shared" si="62"/>
        <v>-2471.117421380362</v>
      </c>
      <c r="O10" s="10">
        <f t="shared" si="63"/>
        <v>154832.97293087692</v>
      </c>
      <c r="P10" s="17">
        <f t="shared" si="64"/>
        <v>0.2285408123071303</v>
      </c>
      <c r="Q10" s="17">
        <f t="shared" si="65"/>
        <v>11.950102220885192</v>
      </c>
      <c r="R10" s="17">
        <f t="shared" si="39"/>
        <v>0.3681438344331121</v>
      </c>
      <c r="S10" s="10">
        <f>'A6'!B9/'A1'!B9*1000</f>
        <v>86270.074433064088</v>
      </c>
      <c r="T10" s="10">
        <f>'A8'!B9</f>
        <v>1045.3650822771913</v>
      </c>
      <c r="U10" s="10">
        <f>'A9'!B10/'A1'!B9*1000</f>
        <v>-11270.252623344968</v>
      </c>
      <c r="V10" s="10">
        <f>'A25'!I11</f>
        <v>63772.218711040012</v>
      </c>
      <c r="W10" s="10">
        <f>-'A10'!F10</f>
        <v>-2127.0692677365946</v>
      </c>
      <c r="X10" s="10">
        <f t="shared" si="2"/>
        <v>137690.33633529971</v>
      </c>
      <c r="Y10" s="17">
        <f t="shared" si="3"/>
        <v>0.19242472242574538</v>
      </c>
      <c r="Z10" s="17">
        <f t="shared" si="40"/>
        <v>11.832762503134974</v>
      </c>
      <c r="AA10" s="17">
        <f t="shared" si="4"/>
        <v>0.31140913614281607</v>
      </c>
      <c r="AB10" s="10">
        <f>'A6'!C9/'A1'!C9*1000</f>
        <v>65589.536027199923</v>
      </c>
      <c r="AC10" s="10">
        <f>'A8'!C9</f>
        <v>1507.7322560295281</v>
      </c>
      <c r="AD10" s="10">
        <f>'A9'!C10/'A1'!C9*1000</f>
        <v>229.15554526467974</v>
      </c>
      <c r="AE10" s="10">
        <f>'A25'!Q11</f>
        <v>60805.791599846991</v>
      </c>
      <c r="AF10" s="10">
        <f>-'A10'!J10</f>
        <v>-2086.9213118999542</v>
      </c>
      <c r="AG10" s="10">
        <f t="shared" si="5"/>
        <v>126045.29411644116</v>
      </c>
      <c r="AH10" s="17">
        <f t="shared" si="6"/>
        <v>0.16789095895803438</v>
      </c>
      <c r="AI10" s="17">
        <f t="shared" si="41"/>
        <v>11.744396598451809</v>
      </c>
      <c r="AJ10" s="17">
        <f t="shared" si="7"/>
        <v>0.2686835097524361</v>
      </c>
      <c r="AK10" s="10">
        <f>'A6'!D9/'A1'!D9*1000</f>
        <v>55063.812535961857</v>
      </c>
      <c r="AL10" s="10">
        <f>'A8'!D9</f>
        <v>1469.9183976348709</v>
      </c>
      <c r="AM10" s="10">
        <f>'A9'!D10/'A1'!D9*1000</f>
        <v>-9467.2440791444496</v>
      </c>
      <c r="AN10" s="10">
        <f>'A25'!Y11</f>
        <v>74853.410941935683</v>
      </c>
      <c r="AO10" s="10">
        <f>-'A10'!P10</f>
        <v>-2471.117421380362</v>
      </c>
      <c r="AP10" s="10">
        <f t="shared" si="8"/>
        <v>119448.7803750076</v>
      </c>
      <c r="AQ10" s="17">
        <f t="shared" si="9"/>
        <v>0.15399343031002752</v>
      </c>
      <c r="AR10" s="17">
        <f t="shared" si="42"/>
        <v>11.690642942362839</v>
      </c>
      <c r="AS10" s="17">
        <f t="shared" si="10"/>
        <v>0.24269318423708097</v>
      </c>
      <c r="AT10" s="10">
        <f>'A6'!E9/'A1'!E9*1000</f>
        <v>84387.274058312294</v>
      </c>
      <c r="AU10" s="10">
        <f>'A8'!E9</f>
        <v>1319.2017961501958</v>
      </c>
      <c r="AV10" s="10">
        <f>'A9'!E10/'A1'!E9*1000</f>
        <v>-20925.962853213117</v>
      </c>
      <c r="AW10" s="10">
        <f>'A25'!AG11</f>
        <v>66091.041702299219</v>
      </c>
      <c r="AX10" s="10">
        <f>-'A10'!T10</f>
        <v>-2355.7713572274083</v>
      </c>
      <c r="AY10" s="10">
        <f t="shared" si="11"/>
        <v>128515.78334632119</v>
      </c>
      <c r="AZ10" s="17">
        <f t="shared" si="12"/>
        <v>0.17309578323228636</v>
      </c>
      <c r="BA10" s="17">
        <f t="shared" si="43"/>
        <v>11.76380700337255</v>
      </c>
      <c r="BB10" s="17">
        <f t="shared" si="13"/>
        <v>0.27806859681404772</v>
      </c>
      <c r="BC10" s="10">
        <f>'A6'!F9/'A1'!F9*1000</f>
        <v>86443.706174201157</v>
      </c>
      <c r="BD10" s="10">
        <f>'A8'!F9</f>
        <v>1283.9909765004325</v>
      </c>
      <c r="BE10" s="10">
        <f>'A9'!F10/'A1'!F9*1000</f>
        <v>-4291.3606155324669</v>
      </c>
      <c r="BF10" s="10">
        <f>'A25'!AO11</f>
        <v>67880.602826483795</v>
      </c>
      <c r="BG10" s="10">
        <f>-'A10'!X10</f>
        <v>-1931.4247347175228</v>
      </c>
      <c r="BH10" s="10">
        <f t="shared" si="44"/>
        <v>149385.51462693539</v>
      </c>
      <c r="BI10" s="17">
        <f t="shared" si="14"/>
        <v>0.21706411252216209</v>
      </c>
      <c r="BJ10" s="17">
        <f t="shared" si="45"/>
        <v>11.914285589998531</v>
      </c>
      <c r="BK10" s="17">
        <f t="shared" si="15"/>
        <v>0.35082620502262357</v>
      </c>
      <c r="BL10" s="10">
        <f>'A6'!G9/'A1'!G9*1000</f>
        <v>78113.588646811171</v>
      </c>
      <c r="BM10" s="10">
        <f>'A8'!G9</f>
        <v>2032.0727321001193</v>
      </c>
      <c r="BN10" s="10">
        <f>'A9'!G10/'A1'!G9*1000</f>
        <v>1520.871644875381</v>
      </c>
      <c r="BO10" s="10">
        <f>'A25'!AW11</f>
        <v>62436.798425120971</v>
      </c>
      <c r="BP10" s="10">
        <f>-'A10'!AD10</f>
        <v>-2089.2692179995288</v>
      </c>
      <c r="BQ10" s="10">
        <f t="shared" si="46"/>
        <v>142014.06223090811</v>
      </c>
      <c r="BR10" s="17">
        <f t="shared" si="16"/>
        <v>0.20153394388054496</v>
      </c>
      <c r="BS10" s="17">
        <f t="shared" si="47"/>
        <v>11.863681361475399</v>
      </c>
      <c r="BT10" s="17">
        <f t="shared" si="17"/>
        <v>0.32635865309289513</v>
      </c>
      <c r="BU10" s="10">
        <f>'A6'!H9/'A1'!H9*1000</f>
        <v>72355.881964975793</v>
      </c>
      <c r="BV10" s="10">
        <f>'A8'!H9</f>
        <v>2314.8136432844753</v>
      </c>
      <c r="BW10" s="10">
        <f>'A9'!H10/'A1'!H9*1000</f>
        <v>2115.3925305074476</v>
      </c>
      <c r="BX10" s="10">
        <f>'A25'!BE11</f>
        <v>79273.206971386695</v>
      </c>
      <c r="BY10" s="10">
        <f>-'A10'!AH10</f>
        <v>-2084.0712256296119</v>
      </c>
      <c r="BZ10" s="10">
        <f t="shared" si="18"/>
        <v>153975.22388452481</v>
      </c>
      <c r="CA10" s="17">
        <f t="shared" si="19"/>
        <v>0.22673370746179294</v>
      </c>
      <c r="CB10" s="17">
        <f t="shared" si="48"/>
        <v>11.944546984585847</v>
      </c>
      <c r="CC10" s="17">
        <f t="shared" si="20"/>
        <v>0.36545783295451995</v>
      </c>
      <c r="CD10" s="10">
        <f>'A6'!I9/'A1'!I9*1000</f>
        <v>80244.191280233499</v>
      </c>
      <c r="CE10" s="10">
        <f>'A8'!I9</f>
        <v>964.19471524868015</v>
      </c>
      <c r="CF10" s="10">
        <f>'A9'!I10/'A1'!I9*1000</f>
        <v>-321.23678920832691</v>
      </c>
      <c r="CG10" s="10">
        <f>'A25'!BM11</f>
        <v>51704.250565508315</v>
      </c>
      <c r="CH10" s="10">
        <f>-'A10'!AL10</f>
        <v>-1968.7248454500555</v>
      </c>
      <c r="CI10" s="10">
        <f t="shared" si="49"/>
        <v>130622.67492633211</v>
      </c>
      <c r="CJ10" s="17">
        <f t="shared" si="21"/>
        <v>0.17753458033620675</v>
      </c>
      <c r="CK10" s="17">
        <f t="shared" si="50"/>
        <v>11.78006810193577</v>
      </c>
      <c r="CL10" s="17">
        <f t="shared" si="22"/>
        <v>0.28593096889522934</v>
      </c>
      <c r="CM10" s="10">
        <f>'A6'!J9/'A1'!J9*1000</f>
        <v>77413.189425988719</v>
      </c>
      <c r="CN10" s="10">
        <f>'A8'!J9</f>
        <v>1924.009780060795</v>
      </c>
      <c r="CO10" s="10">
        <f>'A9'!J10/'A1'!J9*1000</f>
        <v>5572.2743888629448</v>
      </c>
      <c r="CP10" s="10">
        <f>'A25'!BU11</f>
        <v>72279.681682180992</v>
      </c>
      <c r="CQ10" s="10">
        <f>-'A10'!AR10</f>
        <v>-2200.1822718451494</v>
      </c>
      <c r="CR10" s="10">
        <f t="shared" si="51"/>
        <v>154988.97300524832</v>
      </c>
      <c r="CS10" s="17">
        <f t="shared" si="23"/>
        <v>0.22886947311004052</v>
      </c>
      <c r="CT10" s="17">
        <f t="shared" si="52"/>
        <v>11.951109251469054</v>
      </c>
      <c r="CU10" s="17">
        <f t="shared" si="24"/>
        <v>0.36863074182849326</v>
      </c>
      <c r="CV10" s="10">
        <f>'A6'!K9/'A1'!K9*1000</f>
        <v>90029.110999449404</v>
      </c>
      <c r="CW10" s="10">
        <f>'A8'!K9</f>
        <v>1961.4214589896069</v>
      </c>
      <c r="CX10" s="10">
        <f>'A9'!K10/'A1'!K9*1000</f>
        <v>-4818.2827537136654</v>
      </c>
      <c r="CY10" s="10">
        <f>'A25'!CC11</f>
        <v>69851.715918763381</v>
      </c>
      <c r="CZ10" s="10">
        <f>-'A10'!AV10</f>
        <v>-2958.0778042333241</v>
      </c>
      <c r="DA10" s="10">
        <f t="shared" si="25"/>
        <v>154065.88781925538</v>
      </c>
      <c r="DB10" s="17">
        <f t="shared" si="26"/>
        <v>0.22692471815011231</v>
      </c>
      <c r="DC10" s="17">
        <f t="shared" si="53"/>
        <v>11.945135632879232</v>
      </c>
      <c r="DD10" s="17">
        <f t="shared" si="27"/>
        <v>0.36574244914386023</v>
      </c>
      <c r="DE10" s="10">
        <f>'A6'!L9/'A1'!L9*1000</f>
        <v>49756.430623503293</v>
      </c>
      <c r="DF10" s="10">
        <f>'A8'!L9</f>
        <v>357.55675944213363</v>
      </c>
      <c r="DG10" s="10">
        <f>'A9'!L10/'A1'!L9*1000</f>
        <v>-702.05968982890533</v>
      </c>
      <c r="DH10" s="10">
        <f>'A25'!CK11</f>
        <v>50101.389668938762</v>
      </c>
      <c r="DI10" s="10">
        <f>-'A10'!AZ10</f>
        <v>-1525.2704236040577</v>
      </c>
      <c r="DJ10" s="10">
        <f t="shared" si="54"/>
        <v>97988.046938451225</v>
      </c>
      <c r="DK10" s="17">
        <f t="shared" si="28"/>
        <v>0.10877997826058707</v>
      </c>
      <c r="DL10" s="17">
        <f t="shared" si="66"/>
        <v>11.492600780197957</v>
      </c>
      <c r="DM10" s="17">
        <f t="shared" si="29"/>
        <v>0.14693820429840132</v>
      </c>
      <c r="DN10" s="10">
        <f>'A6'!M9/'A1'!M9*1000</f>
        <v>48802.256457434429</v>
      </c>
      <c r="DO10" s="10">
        <f>'A8'!M9</f>
        <v>2528.24515501308</v>
      </c>
      <c r="DP10" s="10">
        <f>'A9'!M10/'A1'!M9*1000</f>
        <v>-5163.8327954813685</v>
      </c>
      <c r="DQ10" s="10">
        <f>'A25'!CS11</f>
        <v>70073.2832686896</v>
      </c>
      <c r="DR10" s="10">
        <f>-'A10'!BF10</f>
        <v>-2155.5174626311382</v>
      </c>
      <c r="DS10" s="10">
        <f t="shared" si="30"/>
        <v>114084.4346230246</v>
      </c>
      <c r="DT10" s="17">
        <f t="shared" si="31"/>
        <v>0.14269183196759819</v>
      </c>
      <c r="DU10" s="17">
        <f t="shared" si="55"/>
        <v>11.644694107815317</v>
      </c>
      <c r="DV10" s="17">
        <f t="shared" si="32"/>
        <v>0.220476552777359</v>
      </c>
      <c r="DW10" s="10">
        <f>'A6'!N9/'A1'!N9*1000</f>
        <v>49449.133138246274</v>
      </c>
      <c r="DX10" s="10">
        <f>'A8'!N9</f>
        <v>1816.8726425652187</v>
      </c>
      <c r="DY10" s="10">
        <f>'A9'!N10/'A1'!N9*1000</f>
        <v>4423.3940222541405</v>
      </c>
      <c r="DZ10" s="10">
        <f>'A25'!DA11</f>
        <v>64313.60492222444</v>
      </c>
      <c r="EA10" s="10">
        <f>-'A10'!BJ10</f>
        <v>-1795.3656315318735</v>
      </c>
      <c r="EB10" s="10">
        <f t="shared" si="33"/>
        <v>118207.6390937582</v>
      </c>
      <c r="EC10" s="17">
        <f t="shared" si="34"/>
        <v>0.1513785950821335</v>
      </c>
      <c r="ED10" s="17">
        <f t="shared" si="56"/>
        <v>11.680198010408594</v>
      </c>
      <c r="EE10" s="17">
        <f t="shared" si="35"/>
        <v>0.23764297554007169</v>
      </c>
      <c r="EF10" s="10">
        <f>'A6'!O9/'A1'!O9*1000</f>
        <v>100986.87588215263</v>
      </c>
      <c r="EG10" s="10">
        <f>'A8'!O9</f>
        <v>3057.351189041477</v>
      </c>
      <c r="EH10" s="10">
        <f>'A9'!O10/'A1'!O9*1000</f>
        <v>788.35113368796931</v>
      </c>
      <c r="EI10" s="10">
        <f>'A25'!DI11</f>
        <v>81326.239800049938</v>
      </c>
      <c r="EJ10" s="10">
        <f>-'A10'!BN10</f>
        <v>-1860.5703865484486</v>
      </c>
      <c r="EK10" s="10">
        <f t="shared" si="36"/>
        <v>184298.24761838358</v>
      </c>
      <c r="EL10" s="17">
        <f t="shared" si="37"/>
        <v>0.29061822397367887</v>
      </c>
      <c r="EM10" s="17">
        <f t="shared" si="57"/>
        <v>12.124310635302258</v>
      </c>
      <c r="EN10" s="17">
        <f t="shared" si="38"/>
        <v>0.45237500543884568</v>
      </c>
    </row>
    <row r="11" spans="1:170">
      <c r="A11" s="29">
        <v>1987</v>
      </c>
      <c r="B11" s="10">
        <v>122896.4015802517</v>
      </c>
      <c r="C11" s="10">
        <v>67114.446956718559</v>
      </c>
      <c r="D11" s="10">
        <f t="shared" si="58"/>
        <v>104081.74360992441</v>
      </c>
      <c r="E11" s="10">
        <v>1590.4119707793552</v>
      </c>
      <c r="F11" s="10">
        <v>1383.6560698291626</v>
      </c>
      <c r="G11" s="10">
        <f t="shared" si="59"/>
        <v>1810.224352808759</v>
      </c>
      <c r="H11" s="10">
        <v>-20365.153779405537</v>
      </c>
      <c r="I11" s="10">
        <v>-13130.648109344924</v>
      </c>
      <c r="J11" s="10">
        <f t="shared" si="60"/>
        <v>-16222.270839499703</v>
      </c>
      <c r="K11" s="10">
        <v>104301.81198247014</v>
      </c>
      <c r="L11" s="10">
        <v>114739.70023371758</v>
      </c>
      <c r="M11" s="10">
        <f t="shared" si="61"/>
        <v>69438.506993690695</v>
      </c>
      <c r="N11" s="10">
        <f t="shared" si="62"/>
        <v>-2512.2416337285904</v>
      </c>
      <c r="O11" s="10">
        <f t="shared" si="63"/>
        <v>156595.96248319556</v>
      </c>
      <c r="P11" s="17">
        <f t="shared" si="64"/>
        <v>0.23225507695810646</v>
      </c>
      <c r="Q11" s="17">
        <f t="shared" si="65"/>
        <v>11.961424279851396</v>
      </c>
      <c r="R11" s="17">
        <f t="shared" si="39"/>
        <v>0.3736181411025718</v>
      </c>
      <c r="S11" s="10">
        <f>'A6'!B10/'A1'!B10*1000</f>
        <v>88172.432101990387</v>
      </c>
      <c r="T11" s="10">
        <f>'A8'!B10</f>
        <v>1142.4359306913238</v>
      </c>
      <c r="U11" s="10">
        <f>'A9'!B11/'A1'!B10*1000</f>
        <v>-11661.169373122106</v>
      </c>
      <c r="V11" s="10">
        <f>'A25'!I12</f>
        <v>64650.766549211257</v>
      </c>
      <c r="W11" s="10">
        <f>-'A10'!F11</f>
        <v>-2172.1278794373943</v>
      </c>
      <c r="X11" s="10">
        <f t="shared" si="2"/>
        <v>140132.33732933347</v>
      </c>
      <c r="Y11" s="17">
        <f t="shared" si="3"/>
        <v>0.19756952771279843</v>
      </c>
      <c r="Z11" s="17">
        <f t="shared" si="40"/>
        <v>11.85034252174637</v>
      </c>
      <c r="AA11" s="17">
        <f t="shared" si="4"/>
        <v>0.31990921668654548</v>
      </c>
      <c r="AB11" s="10">
        <f>'A6'!C10/'A1'!C10*1000</f>
        <v>67052.918183100948</v>
      </c>
      <c r="AC11" s="10">
        <f>'A8'!C10</f>
        <v>1620.4459119439659</v>
      </c>
      <c r="AD11" s="10">
        <f>'A9'!C11/'A1'!C10*1000</f>
        <v>933.60565164230081</v>
      </c>
      <c r="AE11" s="10">
        <f>'A25'!Q12</f>
        <v>61791.013806136703</v>
      </c>
      <c r="AF11" s="10">
        <f>-'A10'!J11</f>
        <v>-2108.4651878314316</v>
      </c>
      <c r="AG11" s="10">
        <f t="shared" si="5"/>
        <v>129289.51836499249</v>
      </c>
      <c r="AH11" s="17">
        <f t="shared" si="6"/>
        <v>0.17472588740692174</v>
      </c>
      <c r="AI11" s="17">
        <f t="shared" si="41"/>
        <v>11.769809497011499</v>
      </c>
      <c r="AJ11" s="17">
        <f t="shared" si="7"/>
        <v>0.28097085081742035</v>
      </c>
      <c r="AK11" s="10">
        <f>'A6'!D10/'A1'!D10*1000</f>
        <v>56839.651697284025</v>
      </c>
      <c r="AL11" s="10">
        <f>'A8'!D10</f>
        <v>1574.8925181247259</v>
      </c>
      <c r="AM11" s="10">
        <f>'A9'!D11/'A1'!D10*1000</f>
        <v>-10459.480553658546</v>
      </c>
      <c r="AN11" s="10">
        <f>'A25'!Y12</f>
        <v>76387.488632239998</v>
      </c>
      <c r="AO11" s="10">
        <f>-'A10'!P11</f>
        <v>-2512.2416337285904</v>
      </c>
      <c r="AP11" s="10">
        <f t="shared" si="8"/>
        <v>121830.3106602616</v>
      </c>
      <c r="AQ11" s="17">
        <f t="shared" si="9"/>
        <v>0.15901083596743174</v>
      </c>
      <c r="AR11" s="17">
        <f t="shared" si="42"/>
        <v>11.710384459293996</v>
      </c>
      <c r="AS11" s="17">
        <f t="shared" si="10"/>
        <v>0.25223836662166954</v>
      </c>
      <c r="AT11" s="10">
        <f>'A6'!E10/'A1'!E10*1000</f>
        <v>87078.480394771192</v>
      </c>
      <c r="AU11" s="10">
        <f>'A8'!E10</f>
        <v>1477.0260003479882</v>
      </c>
      <c r="AV11" s="10">
        <f>'A9'!E11/'A1'!E10*1000</f>
        <v>-20155.4038304399</v>
      </c>
      <c r="AW11" s="10">
        <f>'A25'!AG12</f>
        <v>67111.50237455024</v>
      </c>
      <c r="AX11" s="10">
        <f>-'A10'!T11</f>
        <v>-2333.8424715071278</v>
      </c>
      <c r="AY11" s="10">
        <f t="shared" si="11"/>
        <v>133177.76246772241</v>
      </c>
      <c r="AZ11" s="17">
        <f t="shared" si="12"/>
        <v>0.18291763624975665</v>
      </c>
      <c r="BA11" s="17">
        <f t="shared" si="43"/>
        <v>11.799440074710461</v>
      </c>
      <c r="BB11" s="17">
        <f t="shared" si="13"/>
        <v>0.29529747370478998</v>
      </c>
      <c r="BC11" s="10">
        <f>'A6'!F10/'A1'!F10*1000</f>
        <v>89012.642630696777</v>
      </c>
      <c r="BD11" s="10">
        <f>'A8'!F10</f>
        <v>1449.8481308145272</v>
      </c>
      <c r="BE11" s="10">
        <f>'A9'!F11/'A1'!F10*1000</f>
        <v>-5950.0822573611449</v>
      </c>
      <c r="BF11" s="10">
        <f>'A25'!AO12</f>
        <v>68881.162046803292</v>
      </c>
      <c r="BG11" s="10">
        <f>-'A10'!X11</f>
        <v>-1969.9097238866045</v>
      </c>
      <c r="BH11" s="10">
        <f t="shared" si="44"/>
        <v>151423.66082706684</v>
      </c>
      <c r="BI11" s="17">
        <f t="shared" si="14"/>
        <v>0.22135807692751747</v>
      </c>
      <c r="BJ11" s="17">
        <f t="shared" si="45"/>
        <v>11.927836888006619</v>
      </c>
      <c r="BK11" s="17">
        <f t="shared" si="15"/>
        <v>0.35737836671750106</v>
      </c>
      <c r="BL11" s="10">
        <f>'A6'!G10/'A1'!G10*1000</f>
        <v>79583.294474915398</v>
      </c>
      <c r="BM11" s="10">
        <f>'A8'!G10</f>
        <v>2193.562980620472</v>
      </c>
      <c r="BN11" s="10">
        <f>'A9'!G11/'A1'!G10*1000</f>
        <v>3243.8442270166979</v>
      </c>
      <c r="BO11" s="10">
        <f>'A25'!AW12</f>
        <v>62952.990158234235</v>
      </c>
      <c r="BP11" s="10">
        <f>-'A10'!AD11</f>
        <v>-2104.5805638317529</v>
      </c>
      <c r="BQ11" s="10">
        <f t="shared" si="46"/>
        <v>145869.11127695505</v>
      </c>
      <c r="BR11" s="17">
        <f t="shared" si="16"/>
        <v>0.20965575741068185</v>
      </c>
      <c r="BS11" s="17">
        <f t="shared" si="47"/>
        <v>11.890465000492666</v>
      </c>
      <c r="BT11" s="17">
        <f t="shared" si="17"/>
        <v>0.33930875820560369</v>
      </c>
      <c r="BU11" s="10">
        <f>'A6'!H10/'A1'!H10*1000</f>
        <v>73986.271698191238</v>
      </c>
      <c r="BV11" s="10">
        <f>'A8'!H10</f>
        <v>2527.4387964533175</v>
      </c>
      <c r="BW11" s="10">
        <f>'A9'!H11/'A1'!H10*1000</f>
        <v>3617.5699960011325</v>
      </c>
      <c r="BX11" s="10">
        <f>'A25'!BE12</f>
        <v>80061.346993253814</v>
      </c>
      <c r="BY11" s="10">
        <f>-'A10'!AH11</f>
        <v>-2087.2655759993777</v>
      </c>
      <c r="BZ11" s="10">
        <f t="shared" si="18"/>
        <v>158105.36190790014</v>
      </c>
      <c r="CA11" s="17">
        <f t="shared" si="19"/>
        <v>0.23543507817819917</v>
      </c>
      <c r="CB11" s="17">
        <f t="shared" si="48"/>
        <v>11.97101693728345</v>
      </c>
      <c r="CC11" s="17">
        <f t="shared" si="20"/>
        <v>0.37825626820603248</v>
      </c>
      <c r="CD11" s="10">
        <f>'A6'!I10/'A1'!I10*1000</f>
        <v>82682.428721689226</v>
      </c>
      <c r="CE11" s="10">
        <f>'A8'!I10</f>
        <v>1077.4669988804649</v>
      </c>
      <c r="CF11" s="10">
        <f>'A9'!I11/'A1'!I10*1000</f>
        <v>-311.01154484962365</v>
      </c>
      <c r="CG11" s="10">
        <f>'A25'!BM12</f>
        <v>52558.567584796125</v>
      </c>
      <c r="CH11" s="10">
        <f>-'A10'!AL11</f>
        <v>-2008.0633988875281</v>
      </c>
      <c r="CI11" s="10">
        <f t="shared" si="49"/>
        <v>133999.38836162869</v>
      </c>
      <c r="CJ11" s="17">
        <f t="shared" si="21"/>
        <v>0.18464863687312916</v>
      </c>
      <c r="CK11" s="17">
        <f t="shared" si="50"/>
        <v>11.805590514457174</v>
      </c>
      <c r="CL11" s="17">
        <f t="shared" si="22"/>
        <v>0.29827126084245154</v>
      </c>
      <c r="CM11" s="10">
        <f>'A6'!J10/'A1'!J10*1000</f>
        <v>78854.389608059559</v>
      </c>
      <c r="CN11" s="10">
        <f>'A8'!J10</f>
        <v>2115.0292258883924</v>
      </c>
      <c r="CO11" s="10">
        <f>'A9'!J11/'A1'!J10*1000</f>
        <v>6691.8505882021782</v>
      </c>
      <c r="CP11" s="10">
        <f>'A25'!BU12</f>
        <v>73489.09199057144</v>
      </c>
      <c r="CQ11" s="10">
        <f>-'A10'!AR11</f>
        <v>-2199.8694194017216</v>
      </c>
      <c r="CR11" s="10">
        <f t="shared" si="51"/>
        <v>158950.49199331985</v>
      </c>
      <c r="CS11" s="17">
        <f t="shared" si="23"/>
        <v>0.23721559740908316</v>
      </c>
      <c r="CT11" s="17">
        <f t="shared" si="52"/>
        <v>11.976348061605123</v>
      </c>
      <c r="CU11" s="17">
        <f t="shared" si="24"/>
        <v>0.3808339097389874</v>
      </c>
      <c r="CV11" s="10">
        <f>'A6'!K10/'A1'!K10*1000</f>
        <v>92701.141334602275</v>
      </c>
      <c r="CW11" s="10">
        <f>'A8'!K10</f>
        <v>2202.8877603944234</v>
      </c>
      <c r="CX11" s="10">
        <f>'A9'!K11/'A1'!K10*1000</f>
        <v>-6483.39899030575</v>
      </c>
      <c r="CY11" s="10">
        <f>'A25'!CC12</f>
        <v>70371.760834078115</v>
      </c>
      <c r="CZ11" s="10">
        <f>-'A10'!AV11</f>
        <v>-2961.5693827139057</v>
      </c>
      <c r="DA11" s="10">
        <f t="shared" si="25"/>
        <v>155830.82155605516</v>
      </c>
      <c r="DB11" s="17">
        <f t="shared" si="26"/>
        <v>0.23064307880703686</v>
      </c>
      <c r="DC11" s="17">
        <f t="shared" si="53"/>
        <v>11.956526220556002</v>
      </c>
      <c r="DD11" s="17">
        <f t="shared" si="27"/>
        <v>0.37124988999663583</v>
      </c>
      <c r="DE11" s="10">
        <f>'A6'!L10/'A1'!L10*1000</f>
        <v>51511.108365538239</v>
      </c>
      <c r="DF11" s="10">
        <f>'A8'!L10</f>
        <v>407.38017865632077</v>
      </c>
      <c r="DG11" s="10">
        <f>'A9'!L11/'A1'!L10*1000</f>
        <v>-748.56516241472582</v>
      </c>
      <c r="DH11" s="10">
        <f>'A25'!CK12</f>
        <v>51050.867954262256</v>
      </c>
      <c r="DI11" s="10">
        <f>-'A10'!AZ11</f>
        <v>-1589.4456864703739</v>
      </c>
      <c r="DJ11" s="10">
        <f t="shared" si="54"/>
        <v>100631.34564957171</v>
      </c>
      <c r="DK11" s="17">
        <f t="shared" si="28"/>
        <v>0.11434887737957128</v>
      </c>
      <c r="DL11" s="17">
        <f t="shared" si="66"/>
        <v>11.519219075088509</v>
      </c>
      <c r="DM11" s="17">
        <f t="shared" si="29"/>
        <v>0.15980836419457844</v>
      </c>
      <c r="DN11" s="10">
        <f>'A6'!M10/'A1'!M10*1000</f>
        <v>50100.413989933171</v>
      </c>
      <c r="DO11" s="10">
        <f>'A8'!M10</f>
        <v>2788.2729110754804</v>
      </c>
      <c r="DP11" s="10">
        <f>'A9'!M11/'A1'!M10*1000</f>
        <v>-5676.8317289021816</v>
      </c>
      <c r="DQ11" s="10">
        <f>'A25'!CS12</f>
        <v>70405.793475089318</v>
      </c>
      <c r="DR11" s="10">
        <f>-'A10'!BF11</f>
        <v>-2197.0596105217369</v>
      </c>
      <c r="DS11" s="10">
        <f t="shared" si="30"/>
        <v>115420.58903667405</v>
      </c>
      <c r="DT11" s="17">
        <f t="shared" si="31"/>
        <v>0.14550684076917442</v>
      </c>
      <c r="DU11" s="17">
        <f t="shared" si="55"/>
        <v>11.656338031671394</v>
      </c>
      <c r="DV11" s="17">
        <f t="shared" si="32"/>
        <v>0.22610648371256017</v>
      </c>
      <c r="DW11" s="10">
        <f>'A6'!N10/'A1'!N10*1000</f>
        <v>50508.971996675325</v>
      </c>
      <c r="DX11" s="10">
        <f>'A8'!N10</f>
        <v>1943.0925888676313</v>
      </c>
      <c r="DY11" s="10">
        <f>'A9'!N11/'A1'!N10*1000</f>
        <v>2712.3017571147971</v>
      </c>
      <c r="DZ11" s="10">
        <f>'A25'!DA12</f>
        <v>65350.760551741827</v>
      </c>
      <c r="EA11" s="10">
        <f>-'A10'!BJ11</f>
        <v>-1862.3985133355952</v>
      </c>
      <c r="EB11" s="10">
        <f t="shared" si="33"/>
        <v>118652.72838106399</v>
      </c>
      <c r="EC11" s="17">
        <f t="shared" si="34"/>
        <v>0.15231630875388716</v>
      </c>
      <c r="ED11" s="17">
        <f t="shared" si="56"/>
        <v>11.683956256804446</v>
      </c>
      <c r="EE11" s="17">
        <f t="shared" si="35"/>
        <v>0.23946011793190167</v>
      </c>
      <c r="EF11" s="10">
        <f>'A6'!O10/'A1'!O10*1000</f>
        <v>102859.72337473666</v>
      </c>
      <c r="EG11" s="10">
        <f>'A8'!O10</f>
        <v>3307.2097771812514</v>
      </c>
      <c r="EH11" s="10">
        <f>'A9'!O11/'A1'!O10*1000</f>
        <v>415.63427167241423</v>
      </c>
      <c r="EI11" s="10">
        <f>'A25'!DI12</f>
        <v>82336.52965375573</v>
      </c>
      <c r="EJ11" s="10">
        <f>-'A10'!BN11</f>
        <v>-1886.1332409367494</v>
      </c>
      <c r="EK11" s="10">
        <f t="shared" si="36"/>
        <v>187032.9638364093</v>
      </c>
      <c r="EL11" s="17">
        <f t="shared" si="37"/>
        <v>0.2963797214060972</v>
      </c>
      <c r="EM11" s="17">
        <f t="shared" si="57"/>
        <v>12.139040157501773</v>
      </c>
      <c r="EN11" s="17">
        <f t="shared" si="38"/>
        <v>0.45949684801672364</v>
      </c>
    </row>
    <row r="12" spans="1:170">
      <c r="A12" s="29">
        <v>1988</v>
      </c>
      <c r="B12" s="10">
        <v>124973.64258283963</v>
      </c>
      <c r="C12" s="10">
        <v>68648.453570422265</v>
      </c>
      <c r="D12" s="10">
        <f t="shared" si="58"/>
        <v>107233.79905399203</v>
      </c>
      <c r="E12" s="10">
        <v>1567.6048414606446</v>
      </c>
      <c r="F12" s="10">
        <v>1385.7252384474966</v>
      </c>
      <c r="G12" s="10">
        <f t="shared" si="59"/>
        <v>1884.3207835352607</v>
      </c>
      <c r="H12" s="10">
        <v>-19931.042122535469</v>
      </c>
      <c r="I12" s="10">
        <v>-12631.921688421438</v>
      </c>
      <c r="J12" s="10">
        <f t="shared" si="60"/>
        <v>-17475.827405801188</v>
      </c>
      <c r="K12" s="10">
        <v>104930.4855788227</v>
      </c>
      <c r="L12" s="10">
        <v>116205.93372328498</v>
      </c>
      <c r="M12" s="10">
        <f t="shared" si="61"/>
        <v>70448.329275266049</v>
      </c>
      <c r="N12" s="10">
        <f t="shared" si="62"/>
        <v>-2585.7967706477639</v>
      </c>
      <c r="O12" s="10">
        <f t="shared" si="63"/>
        <v>159504.8249363444</v>
      </c>
      <c r="P12" s="17">
        <f t="shared" si="64"/>
        <v>0.2383834655070193</v>
      </c>
      <c r="Q12" s="17">
        <f t="shared" si="65"/>
        <v>11.979829451134107</v>
      </c>
      <c r="R12" s="17">
        <f t="shared" si="39"/>
        <v>0.38251718960657971</v>
      </c>
      <c r="S12" s="10">
        <f>'A6'!B11/'A1'!B11*1000</f>
        <v>90407.065088345407</v>
      </c>
      <c r="T12" s="10">
        <f>'A8'!B11</f>
        <v>1232.0672718887683</v>
      </c>
      <c r="U12" s="10">
        <f>'A9'!B12/'A1'!B11*1000</f>
        <v>-11960.799505945433</v>
      </c>
      <c r="V12" s="10">
        <f>'A25'!I13</f>
        <v>65574.428084410261</v>
      </c>
      <c r="W12" s="10">
        <f>-'A10'!F12</f>
        <v>-2212.6311236750525</v>
      </c>
      <c r="X12" s="10">
        <f t="shared" si="2"/>
        <v>143040.12981502395</v>
      </c>
      <c r="Y12" s="17">
        <f t="shared" si="3"/>
        <v>0.20369566205532469</v>
      </c>
      <c r="Z12" s="17">
        <f t="shared" si="40"/>
        <v>11.870880497950441</v>
      </c>
      <c r="AA12" s="17">
        <f t="shared" si="4"/>
        <v>0.32983949354226172</v>
      </c>
      <c r="AB12" s="10">
        <f>'A6'!C11/'A1'!C11*1000</f>
        <v>69008.281328353172</v>
      </c>
      <c r="AC12" s="10">
        <f>'A8'!C11</f>
        <v>1713.1310931599503</v>
      </c>
      <c r="AD12" s="10">
        <f>'A9'!C12/'A1'!C11*1000</f>
        <v>583.06267217976711</v>
      </c>
      <c r="AE12" s="10">
        <f>'A25'!Q13</f>
        <v>62811.047046832959</v>
      </c>
      <c r="AF12" s="10">
        <f>-'A10'!J12</f>
        <v>-2185.3125047617891</v>
      </c>
      <c r="AG12" s="10">
        <f t="shared" si="5"/>
        <v>131930.20963576407</v>
      </c>
      <c r="AH12" s="17">
        <f t="shared" si="6"/>
        <v>0.18028929317314915</v>
      </c>
      <c r="AI12" s="17">
        <f t="shared" si="41"/>
        <v>11.790028346868935</v>
      </c>
      <c r="AJ12" s="17">
        <f t="shared" si="7"/>
        <v>0.29074682751509984</v>
      </c>
      <c r="AK12" s="10">
        <f>'A6'!D11/'A1'!D11*1000</f>
        <v>58903.896240828428</v>
      </c>
      <c r="AL12" s="10">
        <f>'A8'!D11</f>
        <v>1665.6945666504735</v>
      </c>
      <c r="AM12" s="10">
        <f>'A9'!D12/'A1'!D11*1000</f>
        <v>-11075.852525586219</v>
      </c>
      <c r="AN12" s="10">
        <f>'A25'!Y13</f>
        <v>78018.450381877803</v>
      </c>
      <c r="AO12" s="10">
        <f>-'A10'!P12</f>
        <v>-2585.7967706477639</v>
      </c>
      <c r="AP12" s="10">
        <f t="shared" si="8"/>
        <v>124926.39189312272</v>
      </c>
      <c r="AQ12" s="17">
        <f t="shared" si="9"/>
        <v>0.16553365685689342</v>
      </c>
      <c r="AR12" s="17">
        <f t="shared" si="42"/>
        <v>11.735479977980416</v>
      </c>
      <c r="AS12" s="17">
        <f t="shared" si="10"/>
        <v>0.2643722519625511</v>
      </c>
      <c r="AT12" s="10">
        <f>'A6'!E11/'A1'!E11*1000</f>
        <v>89116.028754479805</v>
      </c>
      <c r="AU12" s="10">
        <f>'A8'!E11</f>
        <v>1628.1549710174979</v>
      </c>
      <c r="AV12" s="10">
        <f>'A9'!E12/'A1'!E11*1000</f>
        <v>-19209.587354855143</v>
      </c>
      <c r="AW12" s="10">
        <f>'A25'!AG13</f>
        <v>68279.267918914236</v>
      </c>
      <c r="AX12" s="10">
        <f>-'A10'!T12</f>
        <v>-2314.8951587540651</v>
      </c>
      <c r="AY12" s="10">
        <f t="shared" si="11"/>
        <v>137498.96913080232</v>
      </c>
      <c r="AZ12" s="17">
        <f t="shared" si="12"/>
        <v>0.19202155018794853</v>
      </c>
      <c r="BA12" s="17">
        <f t="shared" si="43"/>
        <v>11.831371698830131</v>
      </c>
      <c r="BB12" s="17">
        <f t="shared" si="13"/>
        <v>0.31073667106339486</v>
      </c>
      <c r="BC12" s="10">
        <f>'A6'!F11/'A1'!F11*1000</f>
        <v>91800.019346502799</v>
      </c>
      <c r="BD12" s="10">
        <f>'A8'!F11</f>
        <v>1610.171959707221</v>
      </c>
      <c r="BE12" s="10">
        <f>'A9'!F12/'A1'!F11*1000</f>
        <v>-6527.4789189230396</v>
      </c>
      <c r="BF12" s="10">
        <f>'A25'!AO13</f>
        <v>69868.530436214511</v>
      </c>
      <c r="BG12" s="10">
        <f>-'A10'!X12</f>
        <v>-2047.2367751892402</v>
      </c>
      <c r="BH12" s="10">
        <f t="shared" si="44"/>
        <v>154704.00604831227</v>
      </c>
      <c r="BI12" s="17">
        <f t="shared" si="14"/>
        <v>0.22826910500607087</v>
      </c>
      <c r="BJ12" s="17">
        <f t="shared" si="45"/>
        <v>11.949268931819358</v>
      </c>
      <c r="BK12" s="17">
        <f t="shared" si="15"/>
        <v>0.36774093246057321</v>
      </c>
      <c r="BL12" s="10">
        <f>'A6'!G11/'A1'!G11*1000</f>
        <v>81343.702969048667</v>
      </c>
      <c r="BM12" s="10">
        <f>'A8'!G11</f>
        <v>2343.6851028706337</v>
      </c>
      <c r="BN12" s="10">
        <f>'A9'!G12/'A1'!G11*1000</f>
        <v>2665.7769144891558</v>
      </c>
      <c r="BO12" s="10">
        <f>'A25'!AW13</f>
        <v>63534.135432225987</v>
      </c>
      <c r="BP12" s="10">
        <f>-'A10'!AD12</f>
        <v>-2175.6195969658097</v>
      </c>
      <c r="BQ12" s="10">
        <f t="shared" si="46"/>
        <v>147711.68082166862</v>
      </c>
      <c r="BR12" s="17">
        <f t="shared" si="16"/>
        <v>0.21353768111119048</v>
      </c>
      <c r="BS12" s="17">
        <f t="shared" si="47"/>
        <v>11.903017550170151</v>
      </c>
      <c r="BT12" s="17">
        <f t="shared" si="17"/>
        <v>0.34537801704123572</v>
      </c>
      <c r="BU12" s="10">
        <f>'A6'!H11/'A1'!H11*1000</f>
        <v>75583.021801040406</v>
      </c>
      <c r="BV12" s="10">
        <f>'A8'!H11</f>
        <v>2711.2989311058332</v>
      </c>
      <c r="BW12" s="10">
        <f>'A9'!H12/'A1'!H11*1000</f>
        <v>4332.8601909824301</v>
      </c>
      <c r="BX12" s="10">
        <f>'A25'!BE13</f>
        <v>80957.837693974041</v>
      </c>
      <c r="BY12" s="10">
        <f>-'A10'!AH12</f>
        <v>-2141.3818600032669</v>
      </c>
      <c r="BZ12" s="10">
        <f t="shared" si="18"/>
        <v>161443.63675709945</v>
      </c>
      <c r="CA12" s="17">
        <f t="shared" si="19"/>
        <v>0.2424681523398223</v>
      </c>
      <c r="CB12" s="17">
        <f t="shared" si="48"/>
        <v>11.991911362322679</v>
      </c>
      <c r="CC12" s="17">
        <f t="shared" si="20"/>
        <v>0.38835889094348708</v>
      </c>
      <c r="CD12" s="10">
        <f>'A6'!I11/'A1'!I11*1000</f>
        <v>85355.758532911772</v>
      </c>
      <c r="CE12" s="10">
        <f>'A8'!I11</f>
        <v>1187.222643329497</v>
      </c>
      <c r="CF12" s="10">
        <f>'A9'!I12/'A1'!I11*1000</f>
        <v>-584.01720679476523</v>
      </c>
      <c r="CG12" s="10">
        <f>'A25'!BM13</f>
        <v>53482.326438936034</v>
      </c>
      <c r="CH12" s="10">
        <f>-'A10'!AL12</f>
        <v>-2076.4744692947793</v>
      </c>
      <c r="CI12" s="10">
        <f t="shared" si="49"/>
        <v>137364.81593908777</v>
      </c>
      <c r="CJ12" s="17">
        <f t="shared" si="21"/>
        <v>0.19173891637588444</v>
      </c>
      <c r="CK12" s="17">
        <f t="shared" si="50"/>
        <v>11.830395555666469</v>
      </c>
      <c r="CL12" s="17">
        <f t="shared" si="22"/>
        <v>0.3102646979843699</v>
      </c>
      <c r="CM12" s="10">
        <f>'A6'!J11/'A1'!J11*1000</f>
        <v>80613.35058451946</v>
      </c>
      <c r="CN12" s="10">
        <f>'A8'!J11</f>
        <v>2265.367987726735</v>
      </c>
      <c r="CO12" s="10">
        <f>'A9'!J12/'A1'!J11*1000</f>
        <v>6596.2793286064643</v>
      </c>
      <c r="CP12" s="10">
        <f>'A25'!BU13</f>
        <v>74723.420490909688</v>
      </c>
      <c r="CQ12" s="10">
        <f>-'A10'!AR12</f>
        <v>-2236.1671899142771</v>
      </c>
      <c r="CR12" s="10">
        <f t="shared" si="51"/>
        <v>161962.25120184809</v>
      </c>
      <c r="CS12" s="17">
        <f t="shared" si="23"/>
        <v>0.2435607687407999</v>
      </c>
      <c r="CT12" s="17">
        <f t="shared" si="52"/>
        <v>11.995118569789236</v>
      </c>
      <c r="CU12" s="17">
        <f t="shared" si="24"/>
        <v>0.38990960157632548</v>
      </c>
      <c r="CV12" s="10">
        <f>'A6'!K11/'A1'!K11*1000</f>
        <v>95142.745438777929</v>
      </c>
      <c r="CW12" s="10">
        <f>'A8'!K11</f>
        <v>2398.6456338460462</v>
      </c>
      <c r="CX12" s="10">
        <f>'A9'!K12/'A1'!K11*1000</f>
        <v>-7485.4488595051262</v>
      </c>
      <c r="CY12" s="10">
        <f>'A25'!CC13</f>
        <v>70982.297302235747</v>
      </c>
      <c r="CZ12" s="10">
        <f>-'A10'!AV12</f>
        <v>-2921.1102021245119</v>
      </c>
      <c r="DA12" s="10">
        <f t="shared" si="25"/>
        <v>158117.12931323008</v>
      </c>
      <c r="DB12" s="17">
        <f t="shared" si="26"/>
        <v>0.23545986973614869</v>
      </c>
      <c r="DC12" s="17">
        <f t="shared" si="53"/>
        <v>11.971091362130904</v>
      </c>
      <c r="DD12" s="17">
        <f t="shared" si="27"/>
        <v>0.37829225321900678</v>
      </c>
      <c r="DE12" s="10">
        <f>'A6'!L11/'A1'!L11*1000</f>
        <v>53697.095327092749</v>
      </c>
      <c r="DF12" s="10">
        <f>'A8'!L11</f>
        <v>468.91205864832642</v>
      </c>
      <c r="DG12" s="10">
        <f>'A9'!L12/'A1'!L11*1000</f>
        <v>-1001.0441776578014</v>
      </c>
      <c r="DH12" s="10">
        <f>'A25'!CK13</f>
        <v>52093.469830295544</v>
      </c>
      <c r="DI12" s="10">
        <f>-'A10'!AZ12</f>
        <v>-1657.9037203254359</v>
      </c>
      <c r="DJ12" s="10">
        <f t="shared" si="54"/>
        <v>103600.52931805338</v>
      </c>
      <c r="DK12" s="17">
        <f t="shared" si="28"/>
        <v>0.12060435060548629</v>
      </c>
      <c r="DL12" s="17">
        <f t="shared" si="66"/>
        <v>11.548297718042088</v>
      </c>
      <c r="DM12" s="17">
        <f t="shared" si="29"/>
        <v>0.17386812218866532</v>
      </c>
      <c r="DN12" s="10">
        <f>'A6'!M11/'A1'!M11*1000</f>
        <v>51518.171511956993</v>
      </c>
      <c r="DO12" s="10">
        <f>'A8'!M11</f>
        <v>3005.6836608899425</v>
      </c>
      <c r="DP12" s="10">
        <f>'A9'!M12/'A1'!M11*1000</f>
        <v>-6638.5966718337168</v>
      </c>
      <c r="DQ12" s="10">
        <f>'A25'!CS13</f>
        <v>70877.363162445399</v>
      </c>
      <c r="DR12" s="10">
        <f>-'A10'!BF12</f>
        <v>-2227.9748868064685</v>
      </c>
      <c r="DS12" s="10">
        <f t="shared" si="30"/>
        <v>116534.64677665215</v>
      </c>
      <c r="DT12" s="17">
        <f t="shared" si="31"/>
        <v>0.14785393651758938</v>
      </c>
      <c r="DU12" s="17">
        <f t="shared" si="55"/>
        <v>11.665943904998585</v>
      </c>
      <c r="DV12" s="17">
        <f t="shared" si="32"/>
        <v>0.23075100080772723</v>
      </c>
      <c r="DW12" s="10">
        <f>'A6'!N11/'A1'!N11*1000</f>
        <v>51972.737883829279</v>
      </c>
      <c r="DX12" s="10">
        <f>'A8'!N11</f>
        <v>2056.8010236668583</v>
      </c>
      <c r="DY12" s="10">
        <f>'A9'!N12/'A1'!N11*1000</f>
        <v>2477.053882267739</v>
      </c>
      <c r="DZ12" s="10">
        <f>'A25'!DA13</f>
        <v>66534.646458272473</v>
      </c>
      <c r="EA12" s="10">
        <f>-'A10'!BJ12</f>
        <v>-1948.2831211514276</v>
      </c>
      <c r="EB12" s="10">
        <f t="shared" si="33"/>
        <v>121092.95612688492</v>
      </c>
      <c r="EC12" s="17">
        <f t="shared" si="34"/>
        <v>0.15745737816335337</v>
      </c>
      <c r="ED12" s="17">
        <f t="shared" si="56"/>
        <v>11.704313762092966</v>
      </c>
      <c r="EE12" s="17">
        <f t="shared" si="35"/>
        <v>0.24930313564689102</v>
      </c>
      <c r="EF12" s="10">
        <f>'A6'!O11/'A1'!O11*1000</f>
        <v>104701.38779866017</v>
      </c>
      <c r="EG12" s="10">
        <f>'A8'!O11</f>
        <v>3518.7248932292259</v>
      </c>
      <c r="EH12" s="10">
        <f>'A9'!O12/'A1'!O11*1000</f>
        <v>143.54026301269164</v>
      </c>
      <c r="EI12" s="10">
        <f>'A25'!DI13</f>
        <v>83324.026621484692</v>
      </c>
      <c r="EJ12" s="10">
        <f>-'A10'!BN12</f>
        <v>-1933.8398803757891</v>
      </c>
      <c r="EK12" s="10">
        <f t="shared" si="36"/>
        <v>189753.83969601098</v>
      </c>
      <c r="EL12" s="17">
        <f t="shared" si="37"/>
        <v>0.30211205998503071</v>
      </c>
      <c r="EM12" s="17">
        <f t="shared" si="57"/>
        <v>12.153482930605241</v>
      </c>
      <c r="EN12" s="17">
        <f t="shared" si="38"/>
        <v>0.4664800450979093</v>
      </c>
    </row>
    <row r="13" spans="1:170">
      <c r="A13" s="29">
        <v>1989</v>
      </c>
      <c r="B13" s="10">
        <v>125072.99890926921</v>
      </c>
      <c r="C13" s="10">
        <v>69889.18523780354</v>
      </c>
      <c r="D13" s="10">
        <f t="shared" si="58"/>
        <v>108843.58274098235</v>
      </c>
      <c r="E13" s="10">
        <v>1517.4166691683429</v>
      </c>
      <c r="F13" s="10">
        <v>1375.2355895660855</v>
      </c>
      <c r="G13" s="10">
        <f t="shared" si="59"/>
        <v>1934.9709955026619</v>
      </c>
      <c r="H13" s="10">
        <v>-19773.450112440827</v>
      </c>
      <c r="I13" s="10">
        <v>-12740.456027860164</v>
      </c>
      <c r="J13" s="10">
        <f t="shared" si="60"/>
        <v>-18017.627624595265</v>
      </c>
      <c r="K13" s="10">
        <v>106480.19044639812</v>
      </c>
      <c r="L13" s="10">
        <v>116202.23907799252</v>
      </c>
      <c r="M13" s="10">
        <f t="shared" si="61"/>
        <v>72921.169569825768</v>
      </c>
      <c r="N13" s="10">
        <f t="shared" si="62"/>
        <v>-2565.9072502871668</v>
      </c>
      <c r="O13" s="10">
        <f t="shared" si="63"/>
        <v>163116.18843142837</v>
      </c>
      <c r="P13" s="17">
        <f t="shared" si="64"/>
        <v>0.24599188255859791</v>
      </c>
      <c r="Q13" s="17">
        <f t="shared" si="65"/>
        <v>12.002218038321509</v>
      </c>
      <c r="R13" s="17">
        <f t="shared" si="39"/>
        <v>0.39334225177288862</v>
      </c>
      <c r="S13" s="10">
        <f>'A6'!B12/'A1'!B12*1000</f>
        <v>92297.509312748327</v>
      </c>
      <c r="T13" s="10">
        <f>'A8'!B12</f>
        <v>1310.3883526217583</v>
      </c>
      <c r="U13" s="10">
        <f>'A9'!B13/'A1'!B12*1000</f>
        <v>-12196.88020724709</v>
      </c>
      <c r="V13" s="10">
        <f>'A25'!I14</f>
        <v>66482.252303045505</v>
      </c>
      <c r="W13" s="10">
        <f>-'A10'!F13</f>
        <v>-2243.8036431428104</v>
      </c>
      <c r="X13" s="10">
        <f>SUM(S13:W13)</f>
        <v>145649.46611802571</v>
      </c>
      <c r="Y13" s="17">
        <f t="shared" si="3"/>
        <v>0.20919300920636247</v>
      </c>
      <c r="Z13" s="17">
        <f t="shared" si="40"/>
        <v>11.888958096867823</v>
      </c>
      <c r="AA13" s="17">
        <f t="shared" si="4"/>
        <v>0.33858015817019171</v>
      </c>
      <c r="AB13" s="10">
        <f>'A6'!C12/'A1'!C12*1000</f>
        <v>71391.278644121427</v>
      </c>
      <c r="AC13" s="10">
        <f>'A8'!C12</f>
        <v>1815.0361169279081</v>
      </c>
      <c r="AD13" s="10">
        <f>'A9'!C13/'A1'!C12*1000</f>
        <v>527.18614078724488</v>
      </c>
      <c r="AE13" s="10">
        <f>'A25'!Q14</f>
        <v>63940.86957077746</v>
      </c>
      <c r="AF13" s="10">
        <f>-'A10'!J13</f>
        <v>-2219.4363406745074</v>
      </c>
      <c r="AG13" s="10">
        <f t="shared" si="5"/>
        <v>135454.93413193955</v>
      </c>
      <c r="AH13" s="17">
        <f t="shared" si="6"/>
        <v>0.18771517926723083</v>
      </c>
      <c r="AI13" s="17">
        <f t="shared" si="41"/>
        <v>11.81639427454958</v>
      </c>
      <c r="AJ13" s="17">
        <f t="shared" si="7"/>
        <v>0.30349496583335828</v>
      </c>
      <c r="AK13" s="10">
        <f>'A6'!D12/'A1'!D12*1000</f>
        <v>60820.395948521189</v>
      </c>
      <c r="AL13" s="10">
        <f>'A8'!D12</f>
        <v>1753.6653128054979</v>
      </c>
      <c r="AM13" s="10">
        <f>'A9'!D13/'A1'!D12*1000</f>
        <v>-11609.14211592681</v>
      </c>
      <c r="AN13" s="10">
        <f>'A25'!Y14</f>
        <v>79579.151245651825</v>
      </c>
      <c r="AO13" s="10">
        <f>-'A10'!P13</f>
        <v>-2565.9072502871668</v>
      </c>
      <c r="AP13" s="10">
        <f t="shared" si="8"/>
        <v>127978.16314076453</v>
      </c>
      <c r="AQ13" s="17">
        <f t="shared" si="9"/>
        <v>0.17196312551317317</v>
      </c>
      <c r="AR13" s="17">
        <f t="shared" si="42"/>
        <v>11.759614927885062</v>
      </c>
      <c r="AS13" s="17">
        <f t="shared" si="10"/>
        <v>0.2760416945634469</v>
      </c>
      <c r="AT13" s="10">
        <f>'A6'!E12/'A1'!E12*1000</f>
        <v>91161.588797719058</v>
      </c>
      <c r="AU13" s="10">
        <f>'A8'!E12</f>
        <v>1765.2664630077127</v>
      </c>
      <c r="AV13" s="10">
        <f>'A9'!E13/'A1'!E12*1000</f>
        <v>-18132.360395200132</v>
      </c>
      <c r="AW13" s="10">
        <f>'A25'!AG14</f>
        <v>69526.79806807838</v>
      </c>
      <c r="AX13" s="10">
        <f>-'A10'!T13</f>
        <v>-2291.4974893457033</v>
      </c>
      <c r="AY13" s="10">
        <f t="shared" si="11"/>
        <v>142029.79544425933</v>
      </c>
      <c r="AZ13" s="17">
        <f t="shared" si="12"/>
        <v>0.20156709059892447</v>
      </c>
      <c r="BA13" s="17">
        <f t="shared" si="43"/>
        <v>11.863792141645025</v>
      </c>
      <c r="BB13" s="17">
        <f t="shared" si="13"/>
        <v>0.32641221619685334</v>
      </c>
      <c r="BC13" s="10">
        <f>'A6'!F12/'A1'!F12*1000</f>
        <v>95382.091036830461</v>
      </c>
      <c r="BD13" s="10">
        <f>'A8'!F12</f>
        <v>1767.9111930557144</v>
      </c>
      <c r="BE13" s="10">
        <f>'A9'!F13/'A1'!F12*1000</f>
        <v>-8347.968338262428</v>
      </c>
      <c r="BF13" s="10">
        <f>'A25'!AO14</f>
        <v>70832.679357471265</v>
      </c>
      <c r="BG13" s="10">
        <f>-'A10'!X13</f>
        <v>-2114.0074655924809</v>
      </c>
      <c r="BH13" s="10">
        <f t="shared" si="44"/>
        <v>157520.70578350255</v>
      </c>
      <c r="BI13" s="17">
        <f t="shared" si="14"/>
        <v>0.23420332523163706</v>
      </c>
      <c r="BJ13" s="17">
        <f t="shared" si="45"/>
        <v>11.967312193899101</v>
      </c>
      <c r="BK13" s="17">
        <f t="shared" si="15"/>
        <v>0.37646499495104285</v>
      </c>
      <c r="BL13" s="10">
        <f>'A6'!G12/'A1'!G12*1000</f>
        <v>83315.161431022949</v>
      </c>
      <c r="BM13" s="10">
        <f>'A8'!G12</f>
        <v>2497.4298158296292</v>
      </c>
      <c r="BN13" s="10">
        <f>'A9'!G13/'A1'!G12*1000</f>
        <v>683.58271091197935</v>
      </c>
      <c r="BO13" s="10">
        <f>'A25'!AW14</f>
        <v>64193.608556335821</v>
      </c>
      <c r="BP13" s="10">
        <f>-'A10'!AD13</f>
        <v>-2220.0437010176629</v>
      </c>
      <c r="BQ13" s="10">
        <f t="shared" si="46"/>
        <v>148469.73881308272</v>
      </c>
      <c r="BR13" s="17">
        <f t="shared" si="16"/>
        <v>0.21513475694025386</v>
      </c>
      <c r="BS13" s="17">
        <f t="shared" si="47"/>
        <v>11.908136437422643</v>
      </c>
      <c r="BT13" s="17">
        <f t="shared" si="17"/>
        <v>0.34785304024241948</v>
      </c>
      <c r="BU13" s="10">
        <f>'A6'!H12/'A1'!H12*1000</f>
        <v>77130.878999274035</v>
      </c>
      <c r="BV13" s="10">
        <f>'A8'!H12</f>
        <v>2867.2559219960035</v>
      </c>
      <c r="BW13" s="10">
        <f>'A9'!H13/'A1'!H12*1000</f>
        <v>5330.5525004090141</v>
      </c>
      <c r="BX13" s="10">
        <f>'A25'!BE14</f>
        <v>81837.634911136469</v>
      </c>
      <c r="BY13" s="10">
        <f>-'A10'!AH13</f>
        <v>-2174.4881708589373</v>
      </c>
      <c r="BZ13" s="10">
        <f t="shared" si="18"/>
        <v>164991.83416195659</v>
      </c>
      <c r="CA13" s="17">
        <f t="shared" si="19"/>
        <v>0.24994349113477635</v>
      </c>
      <c r="CB13" s="17">
        <f t="shared" si="48"/>
        <v>12.013651261730516</v>
      </c>
      <c r="CC13" s="17">
        <f t="shared" si="20"/>
        <v>0.39887030734548151</v>
      </c>
      <c r="CD13" s="10">
        <f>'A6'!I12/'A1'!I12*1000</f>
        <v>88101.392151000269</v>
      </c>
      <c r="CE13" s="10">
        <f>'A8'!I12</f>
        <v>1290.9311794241478</v>
      </c>
      <c r="CF13" s="10">
        <f>'A9'!I13/'A1'!I12*1000</f>
        <v>-1299.1463116573752</v>
      </c>
      <c r="CG13" s="10">
        <f>'A25'!BM14</f>
        <v>54538.984062141142</v>
      </c>
      <c r="CH13" s="10">
        <f>-'A10'!AL13</f>
        <v>-2112.8894388000513</v>
      </c>
      <c r="CI13" s="10">
        <f t="shared" si="49"/>
        <v>140519.27164210816</v>
      </c>
      <c r="CJ13" s="17">
        <f t="shared" si="21"/>
        <v>0.19838472054153564</v>
      </c>
      <c r="CK13" s="17">
        <f t="shared" si="50"/>
        <v>11.853099923062231</v>
      </c>
      <c r="CL13" s="17">
        <f t="shared" si="22"/>
        <v>0.32124244242391831</v>
      </c>
      <c r="CM13" s="10">
        <f>'A6'!J12/'A1'!J12*1000</f>
        <v>82373.758309820303</v>
      </c>
      <c r="CN13" s="10">
        <f>'A8'!J12</f>
        <v>2381.1241038372004</v>
      </c>
      <c r="CO13" s="10">
        <f>'A9'!J13/'A1'!J12*1000</f>
        <v>6255.3906529717742</v>
      </c>
      <c r="CP13" s="10">
        <f>'A25'!BU14</f>
        <v>75994.842381911847</v>
      </c>
      <c r="CQ13" s="10">
        <f>-'A10'!AR13</f>
        <v>-2285.1795945516087</v>
      </c>
      <c r="CR13" s="10">
        <f t="shared" si="51"/>
        <v>164719.9358539895</v>
      </c>
      <c r="CS13" s="17">
        <f t="shared" si="23"/>
        <v>0.24937065604757225</v>
      </c>
      <c r="CT13" s="17">
        <f t="shared" si="52"/>
        <v>12.012001952277053</v>
      </c>
      <c r="CU13" s="17">
        <f t="shared" si="24"/>
        <v>0.39807285294535488</v>
      </c>
      <c r="CV13" s="10">
        <f>'A6'!K12/'A1'!K12*1000</f>
        <v>97156.653656571158</v>
      </c>
      <c r="CW13" s="10">
        <f>'A8'!K12</f>
        <v>2559.6362751367355</v>
      </c>
      <c r="CX13" s="10">
        <f>'A9'!K13/'A1'!K12*1000</f>
        <v>-7740.440007545606</v>
      </c>
      <c r="CY13" s="10">
        <f>'A25'!CC14</f>
        <v>71718.294754956485</v>
      </c>
      <c r="CZ13" s="10">
        <f>-'A10'!AV13</f>
        <v>-2891.3480620329265</v>
      </c>
      <c r="DA13" s="10">
        <f t="shared" si="25"/>
        <v>160802.79661708584</v>
      </c>
      <c r="DB13" s="17">
        <f t="shared" si="26"/>
        <v>0.24111803096454318</v>
      </c>
      <c r="DC13" s="17">
        <f t="shared" si="53"/>
        <v>11.987934027473067</v>
      </c>
      <c r="DD13" s="17">
        <f t="shared" si="27"/>
        <v>0.38643581752027872</v>
      </c>
      <c r="DE13" s="10">
        <f>'A6'!L12/'A1'!L12*1000</f>
        <v>56307.096864146239</v>
      </c>
      <c r="DF13" s="10">
        <f>'A8'!L12</f>
        <v>532.85124223715923</v>
      </c>
      <c r="DG13" s="10">
        <f>'A9'!L13/'A1'!L12*1000</f>
        <v>-1474.2273619787236</v>
      </c>
      <c r="DH13" s="10">
        <f>'A25'!CK14</f>
        <v>53271.614203651552</v>
      </c>
      <c r="DI13" s="10">
        <f>-'A10'!AZ13</f>
        <v>-1711.834919143352</v>
      </c>
      <c r="DJ13" s="10">
        <f t="shared" si="54"/>
        <v>106925.50002891288</v>
      </c>
      <c r="DK13" s="17">
        <f t="shared" si="28"/>
        <v>0.12760939562156953</v>
      </c>
      <c r="DL13" s="17">
        <f t="shared" si="66"/>
        <v>11.579887609529466</v>
      </c>
      <c r="DM13" s="17">
        <f t="shared" si="29"/>
        <v>0.18914208906810484</v>
      </c>
      <c r="DN13" s="10">
        <f>'A6'!M12/'A1'!M12*1000</f>
        <v>53278.355095870196</v>
      </c>
      <c r="DO13" s="10">
        <f>'A8'!M12</f>
        <v>3176.487942571754</v>
      </c>
      <c r="DP13" s="10">
        <f>'A9'!M13/'A1'!M12*1000</f>
        <v>-7611.2997446961754</v>
      </c>
      <c r="DQ13" s="10">
        <f>'A25'!CS14</f>
        <v>71474.528021076607</v>
      </c>
      <c r="DR13" s="10">
        <f>-'A10'!BF13</f>
        <v>-2238.0786123344451</v>
      </c>
      <c r="DS13" s="10">
        <f t="shared" si="30"/>
        <v>118079.99270248794</v>
      </c>
      <c r="DT13" s="17">
        <f t="shared" si="31"/>
        <v>0.15110966979083143</v>
      </c>
      <c r="DU13" s="17">
        <f t="shared" si="55"/>
        <v>11.679117578032875</v>
      </c>
      <c r="DV13" s="17">
        <f t="shared" si="32"/>
        <v>0.23712057778733478</v>
      </c>
      <c r="DW13" s="10">
        <f>'A6'!N12/'A1'!N12*1000</f>
        <v>53544.802199556383</v>
      </c>
      <c r="DX13" s="10">
        <f>'A8'!N12</f>
        <v>2156.0574573227113</v>
      </c>
      <c r="DY13" s="10">
        <f>'A9'!N13/'A1'!N12*1000</f>
        <v>2244.9333866220973</v>
      </c>
      <c r="DZ13" s="10">
        <f>'A25'!DA14</f>
        <v>67816.808618357085</v>
      </c>
      <c r="EA13" s="10">
        <f>-'A10'!BJ13</f>
        <v>-1963.4044978624995</v>
      </c>
      <c r="EB13" s="10">
        <f t="shared" si="33"/>
        <v>123799.19716399578</v>
      </c>
      <c r="EC13" s="17">
        <f t="shared" si="34"/>
        <v>0.16315888411268933</v>
      </c>
      <c r="ED13" s="17">
        <f t="shared" si="56"/>
        <v>11.726416154268113</v>
      </c>
      <c r="EE13" s="17">
        <f t="shared" si="35"/>
        <v>0.25998982022048228</v>
      </c>
      <c r="EF13" s="10">
        <f>'A6'!O12/'A1'!O12*1000</f>
        <v>106483.53784442872</v>
      </c>
      <c r="EG13" s="10">
        <f>'A8'!O12</f>
        <v>3694.5463027793921</v>
      </c>
      <c r="EH13" s="10">
        <f>'A9'!O13/'A1'!O12*1000</f>
        <v>-214.76515265440011</v>
      </c>
      <c r="EI13" s="10">
        <f>'A25'!DI14</f>
        <v>84210.791016524992</v>
      </c>
      <c r="EJ13" s="10">
        <f>-'A10'!BN13</f>
        <v>-1955.900314763195</v>
      </c>
      <c r="EK13" s="10">
        <f t="shared" si="36"/>
        <v>192218.20969631552</v>
      </c>
      <c r="EL13" s="17">
        <f t="shared" si="37"/>
        <v>0.30730399227244498</v>
      </c>
      <c r="EM13" s="17">
        <f t="shared" si="57"/>
        <v>12.166386514507638</v>
      </c>
      <c r="EN13" s="17">
        <f t="shared" si="38"/>
        <v>0.47271903180762992</v>
      </c>
    </row>
    <row r="14" spans="1:170">
      <c r="A14" s="29">
        <v>1990</v>
      </c>
      <c r="B14" s="10">
        <v>125421.34588906141</v>
      </c>
      <c r="C14" s="10">
        <v>70887.624770061811</v>
      </c>
      <c r="D14" s="10">
        <f t="shared" si="58"/>
        <v>110660.24666021392</v>
      </c>
      <c r="E14" s="10">
        <v>1487.9573967692759</v>
      </c>
      <c r="F14" s="10">
        <v>1381.9222597496716</v>
      </c>
      <c r="G14" s="10">
        <f t="shared" si="59"/>
        <v>1979.829157704391</v>
      </c>
      <c r="H14" s="10">
        <v>-21106.429991806297</v>
      </c>
      <c r="I14" s="10">
        <v>-13370.430071975527</v>
      </c>
      <c r="J14" s="10">
        <f t="shared" si="60"/>
        <v>-20633.074188461651</v>
      </c>
      <c r="K14" s="10">
        <v>109593.02329289867</v>
      </c>
      <c r="L14" s="10">
        <v>121473.88683695397</v>
      </c>
      <c r="M14" s="10">
        <f t="shared" si="61"/>
        <v>73044.461823286809</v>
      </c>
      <c r="N14" s="10">
        <f t="shared" si="62"/>
        <v>-2464.7527988808465</v>
      </c>
      <c r="O14" s="10">
        <f t="shared" si="63"/>
        <v>162586.7106538626</v>
      </c>
      <c r="P14" s="17">
        <f t="shared" si="64"/>
        <v>0.24487637929874959</v>
      </c>
      <c r="Q14" s="17">
        <f t="shared" si="65"/>
        <v>11.998966742459697</v>
      </c>
      <c r="R14" s="17">
        <f t="shared" si="39"/>
        <v>0.3917702240459679</v>
      </c>
      <c r="S14" s="10">
        <f>'A6'!B13/'A1'!B13*1000</f>
        <v>93366.474851519204</v>
      </c>
      <c r="T14" s="10">
        <f>'A8'!B13</f>
        <v>1393.3139494294519</v>
      </c>
      <c r="U14" s="10">
        <f>'A9'!B14/'A1'!B13*1000</f>
        <v>-12648.345260223976</v>
      </c>
      <c r="V14" s="10">
        <f>'A25'!I15</f>
        <v>67363.740417770023</v>
      </c>
      <c r="W14" s="10">
        <f>-'A10'!F14</f>
        <v>-2200.3237471896659</v>
      </c>
      <c r="X14" s="10">
        <f t="shared" si="2"/>
        <v>147274.86021130503</v>
      </c>
      <c r="Y14" s="17">
        <f t="shared" si="3"/>
        <v>0.21261738787986789</v>
      </c>
      <c r="Z14" s="17">
        <f t="shared" si="40"/>
        <v>11.900055917221589</v>
      </c>
      <c r="AA14" s="17">
        <f t="shared" si="4"/>
        <v>0.34394604366508574</v>
      </c>
      <c r="AB14" s="10">
        <f>'A6'!C13/'A1'!C13*1000</f>
        <v>74182.138229066652</v>
      </c>
      <c r="AC14" s="10">
        <f>'A8'!C13</f>
        <v>1903.4516248755758</v>
      </c>
      <c r="AD14" s="10">
        <f>'A9'!C14/'A1'!C13*1000</f>
        <v>1366.6020670325966</v>
      </c>
      <c r="AE14" s="10">
        <f>'A25'!Q15</f>
        <v>65089.656356358137</v>
      </c>
      <c r="AF14" s="10">
        <f>-'A10'!J14</f>
        <v>-2219.7337918669668</v>
      </c>
      <c r="AG14" s="10">
        <f t="shared" si="5"/>
        <v>140322.11448546598</v>
      </c>
      <c r="AH14" s="17">
        <f t="shared" si="6"/>
        <v>0.19796935003826752</v>
      </c>
      <c r="AI14" s="17">
        <f t="shared" si="41"/>
        <v>11.851695876516604</v>
      </c>
      <c r="AJ14" s="17">
        <f t="shared" si="7"/>
        <v>0.32056357461445895</v>
      </c>
      <c r="AK14" s="10">
        <f>'A6'!D13/'A1'!D13*1000</f>
        <v>62544.712677141513</v>
      </c>
      <c r="AL14" s="10">
        <f>'A8'!D13</f>
        <v>1838.7421504631852</v>
      </c>
      <c r="AM14" s="10">
        <f>'A9'!D14/'A1'!D13*1000</f>
        <v>-13070.570234464381</v>
      </c>
      <c r="AN14" s="10">
        <f>'A25'!Y15</f>
        <v>80963.134540728497</v>
      </c>
      <c r="AO14" s="10">
        <f>-'A10'!P14</f>
        <v>-2464.7527988808465</v>
      </c>
      <c r="AP14" s="10">
        <f t="shared" si="8"/>
        <v>129811.26633498796</v>
      </c>
      <c r="AQ14" s="17">
        <f t="shared" si="9"/>
        <v>0.17582510551580052</v>
      </c>
      <c r="AR14" s="17">
        <f t="shared" si="42"/>
        <v>11.773836877135567</v>
      </c>
      <c r="AS14" s="17">
        <f t="shared" si="10"/>
        <v>0.28291812153376661</v>
      </c>
      <c r="AT14" s="10">
        <f>'A6'!E13/'A1'!E13*1000</f>
        <v>92901.366932513047</v>
      </c>
      <c r="AU14" s="10">
        <f>'A8'!E13</f>
        <v>1901.9226592332609</v>
      </c>
      <c r="AV14" s="10">
        <f>'A9'!E14/'A1'!E13*1000</f>
        <v>-17037.997261681943</v>
      </c>
      <c r="AW14" s="10">
        <f>'A25'!AG15</f>
        <v>70846.930991709422</v>
      </c>
      <c r="AX14" s="10">
        <f>-'A10'!T14</f>
        <v>-2258.5849868353553</v>
      </c>
      <c r="AY14" s="10">
        <f t="shared" si="11"/>
        <v>146353.63833493841</v>
      </c>
      <c r="AZ14" s="17">
        <f t="shared" si="12"/>
        <v>0.21067655853882364</v>
      </c>
      <c r="BA14" s="17">
        <f t="shared" si="43"/>
        <v>11.893781152316231</v>
      </c>
      <c r="BB14" s="17">
        <f t="shared" si="13"/>
        <v>0.34091214431221839</v>
      </c>
      <c r="BC14" s="10">
        <f>'A6'!F13/'A1'!F13*1000</f>
        <v>98376.605831143897</v>
      </c>
      <c r="BD14" s="10">
        <f>'A8'!F13</f>
        <v>1913.8769198929592</v>
      </c>
      <c r="BE14" s="10">
        <f>'A9'!F14/'A1'!F13*1000</f>
        <v>-12006.336512013597</v>
      </c>
      <c r="BF14" s="10">
        <f>'A25'!AO15</f>
        <v>71807.97055283119</v>
      </c>
      <c r="BG14" s="10">
        <f>-'A10'!X14</f>
        <v>-2056.0885733209375</v>
      </c>
      <c r="BH14" s="10">
        <f t="shared" si="44"/>
        <v>158036.02821853349</v>
      </c>
      <c r="BI14" s="17">
        <f t="shared" si="14"/>
        <v>0.2352890060297865</v>
      </c>
      <c r="BJ14" s="17">
        <f t="shared" si="45"/>
        <v>11.970578312714547</v>
      </c>
      <c r="BK14" s="17">
        <f t="shared" si="15"/>
        <v>0.3780441896953925</v>
      </c>
      <c r="BL14" s="10">
        <f>'A6'!G13/'A1'!G13*1000</f>
        <v>85370.93976581168</v>
      </c>
      <c r="BM14" s="10">
        <f>'A8'!G13</f>
        <v>2659.1952600709851</v>
      </c>
      <c r="BN14" s="10">
        <f>'A9'!G14/'A1'!G13*1000</f>
        <v>-620.29486117367185</v>
      </c>
      <c r="BO14" s="10">
        <f>'A25'!AW15</f>
        <v>64899.342298956159</v>
      </c>
      <c r="BP14" s="10">
        <f>-'A10'!AD14</f>
        <v>-2205.4139660152059</v>
      </c>
      <c r="BQ14" s="10">
        <f t="shared" si="46"/>
        <v>150103.76849764996</v>
      </c>
      <c r="BR14" s="17">
        <f t="shared" si="16"/>
        <v>0.21857732906897223</v>
      </c>
      <c r="BS14" s="17">
        <f t="shared" si="47"/>
        <v>11.919082123886335</v>
      </c>
      <c r="BT14" s="17">
        <f t="shared" si="17"/>
        <v>0.35314536777656019</v>
      </c>
      <c r="BU14" s="10">
        <f>'A6'!H13/'A1'!H13*1000</f>
        <v>78900.860280784982</v>
      </c>
      <c r="BV14" s="10">
        <f>'A8'!H13</f>
        <v>2990.3165081339525</v>
      </c>
      <c r="BW14" s="10">
        <f>'A9'!H14/'A1'!H13*1000</f>
        <v>6376.0137882172639</v>
      </c>
      <c r="BX14" s="10">
        <f>'A25'!BE15</f>
        <v>82647.053317086684</v>
      </c>
      <c r="BY14" s="10">
        <f>-'A10'!AH14</f>
        <v>-2217.7385150278624</v>
      </c>
      <c r="BZ14" s="10">
        <f t="shared" si="18"/>
        <v>168696.50537919503</v>
      </c>
      <c r="CA14" s="17">
        <f t="shared" si="19"/>
        <v>0.25774848880341289</v>
      </c>
      <c r="CB14" s="17">
        <f t="shared" si="48"/>
        <v>12.035856553317693</v>
      </c>
      <c r="CC14" s="17">
        <f t="shared" si="20"/>
        <v>0.40960674461328123</v>
      </c>
      <c r="CD14" s="10">
        <f>'A6'!I13/'A1'!I13*1000</f>
        <v>90921.262054491483</v>
      </c>
      <c r="CE14" s="10">
        <f>'A8'!I13</f>
        <v>1391.5489456169012</v>
      </c>
      <c r="CF14" s="10">
        <f>'A9'!I14/'A1'!I13*1000</f>
        <v>-2288.9494082520264</v>
      </c>
      <c r="CG14" s="10">
        <f>'A25'!BM15</f>
        <v>55705.677241121339</v>
      </c>
      <c r="CH14" s="10">
        <f>-'A10'!AL14</f>
        <v>-2096.0318342570135</v>
      </c>
      <c r="CI14" s="10">
        <f t="shared" si="49"/>
        <v>143633.5069987207</v>
      </c>
      <c r="CJ14" s="17">
        <f t="shared" si="21"/>
        <v>0.20494578852102155</v>
      </c>
      <c r="CK14" s="17">
        <f t="shared" si="50"/>
        <v>11.875020244023421</v>
      </c>
      <c r="CL14" s="17">
        <f t="shared" si="22"/>
        <v>0.33184109409961871</v>
      </c>
      <c r="CM14" s="10">
        <f>'A6'!J13/'A1'!J13*1000</f>
        <v>84015.986705330462</v>
      </c>
      <c r="CN14" s="10">
        <f>'A8'!J13</f>
        <v>2504.7068959683402</v>
      </c>
      <c r="CO14" s="10">
        <f>'A9'!J14/'A1'!J13*1000</f>
        <v>7034.7894846737236</v>
      </c>
      <c r="CP14" s="10">
        <f>'A25'!BU15</f>
        <v>77284.417921883301</v>
      </c>
      <c r="CQ14" s="10">
        <f>-'A10'!AR14</f>
        <v>-2300.8035590932413</v>
      </c>
      <c r="CR14" s="10">
        <f t="shared" si="51"/>
        <v>168539.09744876259</v>
      </c>
      <c r="CS14" s="17">
        <f t="shared" si="23"/>
        <v>0.25741686193074104</v>
      </c>
      <c r="CT14" s="17">
        <f t="shared" si="52"/>
        <v>12.034923034196083</v>
      </c>
      <c r="CU14" s="17">
        <f t="shared" si="24"/>
        <v>0.40915538060177509</v>
      </c>
      <c r="CV14" s="10">
        <f>'A6'!K13/'A1'!K13*1000</f>
        <v>98365.7649641647</v>
      </c>
      <c r="CW14" s="10">
        <f>'A8'!K13</f>
        <v>2691.3226253816015</v>
      </c>
      <c r="CX14" s="10">
        <f>'A9'!K14/'A1'!K13*1000</f>
        <v>-6386.2229306572144</v>
      </c>
      <c r="CY14" s="10">
        <f>'A25'!CC15</f>
        <v>72598.073771268784</v>
      </c>
      <c r="CZ14" s="10">
        <f>-'A10'!AV14</f>
        <v>-2860.131033534959</v>
      </c>
      <c r="DA14" s="10">
        <f t="shared" si="25"/>
        <v>164408.8073966229</v>
      </c>
      <c r="DB14" s="17">
        <f t="shared" si="26"/>
        <v>0.24871517092028395</v>
      </c>
      <c r="DC14" s="17">
        <f t="shared" si="53"/>
        <v>12.010111333141396</v>
      </c>
      <c r="DD14" s="17">
        <f t="shared" si="27"/>
        <v>0.39715872337098745</v>
      </c>
      <c r="DE14" s="10">
        <f>'A6'!L13/'A1'!L13*1000</f>
        <v>59091.240943732257</v>
      </c>
      <c r="DF14" s="10">
        <f>'A8'!L13</f>
        <v>610.69501066815928</v>
      </c>
      <c r="DG14" s="10">
        <f>'A9'!L14/'A1'!L13*1000</f>
        <v>-2428.4473937510606</v>
      </c>
      <c r="DH14" s="10">
        <f>'A25'!CK15</f>
        <v>54537.963903745651</v>
      </c>
      <c r="DI14" s="10">
        <f>-'A10'!AZ14</f>
        <v>-1728.07950599848</v>
      </c>
      <c r="DJ14" s="10">
        <f t="shared" si="54"/>
        <v>110083.37295839652</v>
      </c>
      <c r="DK14" s="17">
        <f t="shared" si="28"/>
        <v>0.13426239919656499</v>
      </c>
      <c r="DL14" s="17">
        <f t="shared" si="66"/>
        <v>11.608993293671551</v>
      </c>
      <c r="DM14" s="17">
        <f t="shared" si="29"/>
        <v>0.20321492169455593</v>
      </c>
      <c r="DN14" s="10">
        <f>'A6'!M13/'A1'!M13*1000</f>
        <v>54913.418407985686</v>
      </c>
      <c r="DO14" s="10">
        <f>'A8'!M13</f>
        <v>3288.1124643615522</v>
      </c>
      <c r="DP14" s="10">
        <f>'A9'!M14/'A1'!M13*1000</f>
        <v>-10873.916551230675</v>
      </c>
      <c r="DQ14" s="10">
        <f>'A25'!CS15</f>
        <v>72154.680912994183</v>
      </c>
      <c r="DR14" s="10">
        <f>-'A10'!BF14</f>
        <v>-2183.4475594875435</v>
      </c>
      <c r="DS14" s="10">
        <f t="shared" si="30"/>
        <v>117298.8476746232</v>
      </c>
      <c r="DT14" s="17">
        <f t="shared" si="31"/>
        <v>0.14946395421613165</v>
      </c>
      <c r="DU14" s="17">
        <f t="shared" si="55"/>
        <v>11.67248021084756</v>
      </c>
      <c r="DV14" s="17">
        <f t="shared" si="32"/>
        <v>0.23391135731262441</v>
      </c>
      <c r="DW14" s="10">
        <f>'A6'!N13/'A1'!N13*1000</f>
        <v>54891.735602102839</v>
      </c>
      <c r="DX14" s="10">
        <f>'A8'!N13</f>
        <v>2234.0226129121206</v>
      </c>
      <c r="DY14" s="10">
        <f>'A9'!N14/'A1'!N13*1000</f>
        <v>-716.12850013288471</v>
      </c>
      <c r="DZ14" s="10">
        <f>'A25'!DA15</f>
        <v>69178.650550302686</v>
      </c>
      <c r="EA14" s="10">
        <f>-'A10'!BJ14</f>
        <v>-1939.7768113787517</v>
      </c>
      <c r="EB14" s="10">
        <f t="shared" si="33"/>
        <v>123648.50345380601</v>
      </c>
      <c r="EC14" s="17">
        <f t="shared" si="34"/>
        <v>0.16284140275260633</v>
      </c>
      <c r="ED14" s="17">
        <f t="shared" si="56"/>
        <v>11.725198169793472</v>
      </c>
      <c r="EE14" s="17">
        <f t="shared" si="35"/>
        <v>0.25940091492041917</v>
      </c>
      <c r="EF14" s="10">
        <f>'A6'!O13/'A1'!O13*1000</f>
        <v>107804.94670187439</v>
      </c>
      <c r="EG14" s="10">
        <f>'A8'!O13</f>
        <v>3847.4047240434115</v>
      </c>
      <c r="EH14" s="10">
        <f>'A9'!O14/'A1'!O13*1000</f>
        <v>-907.57001924139422</v>
      </c>
      <c r="EI14" s="10">
        <f>'A25'!DI15</f>
        <v>84964.004413653209</v>
      </c>
      <c r="EJ14" s="10">
        <f>-'A10'!BN14</f>
        <v>-1917.910822383212</v>
      </c>
      <c r="EK14" s="10">
        <f t="shared" si="36"/>
        <v>193790.8749979464</v>
      </c>
      <c r="EL14" s="17">
        <f t="shared" si="37"/>
        <v>0.31061728197968236</v>
      </c>
      <c r="EM14" s="17">
        <f t="shared" si="57"/>
        <v>12.174534892696368</v>
      </c>
      <c r="EN14" s="17">
        <f t="shared" si="38"/>
        <v>0.47665883826836253</v>
      </c>
    </row>
    <row r="15" spans="1:170">
      <c r="A15" s="29">
        <v>1991</v>
      </c>
      <c r="B15" s="10">
        <v>125025.74927496986</v>
      </c>
      <c r="C15" s="10">
        <v>71494.880770056596</v>
      </c>
      <c r="D15" s="10">
        <f t="shared" si="58"/>
        <v>111902.77610426824</v>
      </c>
      <c r="E15" s="10">
        <v>1453.5321061633927</v>
      </c>
      <c r="F15" s="10">
        <v>1383.9005158106559</v>
      </c>
      <c r="G15" s="10">
        <f t="shared" si="59"/>
        <v>2008.0086372729866</v>
      </c>
      <c r="H15" s="10">
        <v>-21755.375322234155</v>
      </c>
      <c r="I15" s="10">
        <v>-13550.921130862509</v>
      </c>
      <c r="J15" s="10">
        <f t="shared" si="60"/>
        <v>-21845.040697623386</v>
      </c>
      <c r="K15" s="10">
        <v>110479.89111411382</v>
      </c>
      <c r="L15" s="10">
        <v>122486.9597576024</v>
      </c>
      <c r="M15" s="10">
        <f t="shared" si="61"/>
        <v>74138.340816541415</v>
      </c>
      <c r="N15" s="10">
        <f t="shared" si="62"/>
        <v>-2365.7790059845192</v>
      </c>
      <c r="O15" s="10">
        <f t="shared" si="63"/>
        <v>163838.30585447475</v>
      </c>
      <c r="P15" s="17">
        <f t="shared" si="64"/>
        <v>0.24751323883365223</v>
      </c>
      <c r="Q15" s="17">
        <f t="shared" si="65"/>
        <v>12.006635280536134</v>
      </c>
      <c r="R15" s="17">
        <f t="shared" si="39"/>
        <v>0.39547802394898507</v>
      </c>
      <c r="S15" s="10">
        <f>'A6'!B14/'A1'!B14*1000</f>
        <v>94184.821995854596</v>
      </c>
      <c r="T15" s="10">
        <f>'A8'!B14</f>
        <v>1490.7964320259114</v>
      </c>
      <c r="U15" s="10">
        <f>'A9'!B15/'A1'!B14*1000</f>
        <v>-12873.280677228915</v>
      </c>
      <c r="V15" s="10">
        <f>'A25'!I16</f>
        <v>68167.020610256426</v>
      </c>
      <c r="W15" s="10">
        <f>-'A10'!F15</f>
        <v>-2128.7144365027457</v>
      </c>
      <c r="X15" s="10">
        <f t="shared" si="2"/>
        <v>148840.64392440525</v>
      </c>
      <c r="Y15" s="17">
        <f t="shared" si="3"/>
        <v>0.21591617946317226</v>
      </c>
      <c r="Z15" s="17">
        <f t="shared" si="40"/>
        <v>11.910631508737181</v>
      </c>
      <c r="AA15" s="17">
        <f t="shared" si="4"/>
        <v>0.34905942731200851</v>
      </c>
      <c r="AB15" s="10">
        <f>'A6'!C14/'A1'!C14*1000</f>
        <v>76491.27944954166</v>
      </c>
      <c r="AC15" s="10">
        <f>'A8'!C14</f>
        <v>1978.5537470220629</v>
      </c>
      <c r="AD15" s="10">
        <f>'A9'!C15/'A1'!C14*1000</f>
        <v>2521.944885096013</v>
      </c>
      <c r="AE15" s="10">
        <f>'A25'!Q16</f>
        <v>66201.836191488663</v>
      </c>
      <c r="AF15" s="10">
        <f>-'A10'!J15</f>
        <v>-2236.3972104133713</v>
      </c>
      <c r="AG15" s="10">
        <f t="shared" si="5"/>
        <v>144957.21706273506</v>
      </c>
      <c r="AH15" s="17">
        <f t="shared" si="6"/>
        <v>0.20773457957905347</v>
      </c>
      <c r="AI15" s="17">
        <f t="shared" si="41"/>
        <v>11.884193923125739</v>
      </c>
      <c r="AJ15" s="17">
        <f t="shared" si="7"/>
        <v>0.33627664180725786</v>
      </c>
      <c r="AK15" s="10">
        <f>'A6'!D14/'A1'!D14*1000</f>
        <v>63990.623386047489</v>
      </c>
      <c r="AL15" s="10">
        <f>'A8'!D14</f>
        <v>1911.8147972728455</v>
      </c>
      <c r="AM15" s="10">
        <f>'A9'!D15/'A1'!D14*1000</f>
        <v>-13606.771623537155</v>
      </c>
      <c r="AN15" s="10">
        <f>'A25'!Y16</f>
        <v>82195.772248828929</v>
      </c>
      <c r="AO15" s="10">
        <f>-'A10'!P15</f>
        <v>-2365.7790059845192</v>
      </c>
      <c r="AP15" s="10">
        <f t="shared" si="8"/>
        <v>132125.6598026276</v>
      </c>
      <c r="AQ15" s="17">
        <f t="shared" si="9"/>
        <v>0.18070106739203426</v>
      </c>
      <c r="AR15" s="17">
        <f t="shared" si="42"/>
        <v>11.791508716935871</v>
      </c>
      <c r="AS15" s="17">
        <f t="shared" si="10"/>
        <v>0.29146259836162935</v>
      </c>
      <c r="AT15" s="10">
        <f>'A6'!E14/'A1'!E14*1000</f>
        <v>94279.241016692569</v>
      </c>
      <c r="AU15" s="10">
        <f>'A8'!E14</f>
        <v>2035.9361812701634</v>
      </c>
      <c r="AV15" s="10">
        <f>'A9'!E15/'A1'!E14*1000</f>
        <v>-15970.333418575252</v>
      </c>
      <c r="AW15" s="10">
        <f>'A25'!AG16</f>
        <v>72280.574905146306</v>
      </c>
      <c r="AX15" s="10">
        <f>-'A10'!T15</f>
        <v>-2264.0472331761603</v>
      </c>
      <c r="AY15" s="10">
        <f t="shared" si="11"/>
        <v>150361.37145135764</v>
      </c>
      <c r="AZ15" s="17">
        <f t="shared" si="12"/>
        <v>0.21912004671791413</v>
      </c>
      <c r="BA15" s="17">
        <f t="shared" si="43"/>
        <v>11.920796818754884</v>
      </c>
      <c r="BB15" s="17">
        <f t="shared" si="13"/>
        <v>0.35397443655132993</v>
      </c>
      <c r="BC15" s="10">
        <f>'A6'!F14/'A1'!F14*1000</f>
        <v>99822.293784667898</v>
      </c>
      <c r="BD15" s="10">
        <f>'A8'!F14</f>
        <v>2034.8736897115664</v>
      </c>
      <c r="BE15" s="10">
        <f>'A9'!F15/'A1'!F14*1000</f>
        <v>-12328.889446313486</v>
      </c>
      <c r="BF15" s="10">
        <f>'A25'!AO16</f>
        <v>72741.351390655298</v>
      </c>
      <c r="BG15" s="10">
        <f>-'A10'!X15</f>
        <v>-1907.4161264822135</v>
      </c>
      <c r="BH15" s="10">
        <f t="shared" si="44"/>
        <v>160362.21329223906</v>
      </c>
      <c r="BI15" s="17">
        <f t="shared" si="14"/>
        <v>0.24018981045005644</v>
      </c>
      <c r="BJ15" s="17">
        <f t="shared" si="45"/>
        <v>11.98519036868314</v>
      </c>
      <c r="BK15" s="17">
        <f t="shared" si="15"/>
        <v>0.38510923640484307</v>
      </c>
      <c r="BL15" s="10">
        <f>'A6'!G14/'A1'!G14*1000</f>
        <v>87281.689366678751</v>
      </c>
      <c r="BM15" s="10">
        <f>'A8'!G14</f>
        <v>2793.2981512135302</v>
      </c>
      <c r="BN15" s="10">
        <f>'A9'!G15/'A1'!G14*1000</f>
        <v>-1556.3949508185983</v>
      </c>
      <c r="BO15" s="10">
        <f>'A25'!AW16</f>
        <v>65633.49083679296</v>
      </c>
      <c r="BP15" s="10">
        <f>-'A10'!AD15</f>
        <v>-2201.6548797954929</v>
      </c>
      <c r="BQ15" s="10">
        <f t="shared" si="46"/>
        <v>151950.42852407112</v>
      </c>
      <c r="BR15" s="17">
        <f t="shared" si="16"/>
        <v>0.22246787059231027</v>
      </c>
      <c r="BS15" s="17">
        <f t="shared" si="47"/>
        <v>11.931309618505958</v>
      </c>
      <c r="BT15" s="17">
        <f t="shared" si="17"/>
        <v>0.3590574598745423</v>
      </c>
      <c r="BU15" s="10">
        <f>'A6'!H14/'A1'!H14*1000</f>
        <v>80918.772895260743</v>
      </c>
      <c r="BV15" s="10">
        <f>'A8'!H14</f>
        <v>3141.7182329490124</v>
      </c>
      <c r="BW15" s="10">
        <f>'A9'!H15/'A1'!H14*1000</f>
        <v>5690.923678717294</v>
      </c>
      <c r="BX15" s="10">
        <f>'A25'!BE16</f>
        <v>83420.669573506006</v>
      </c>
      <c r="BY15" s="10">
        <f>-'A10'!AH15</f>
        <v>-2294.7633196004922</v>
      </c>
      <c r="BZ15" s="10">
        <f t="shared" si="18"/>
        <v>170877.32106083259</v>
      </c>
      <c r="CA15" s="17">
        <f t="shared" si="19"/>
        <v>0.26234302913177032</v>
      </c>
      <c r="CB15" s="17">
        <f t="shared" si="48"/>
        <v>12.048701157318533</v>
      </c>
      <c r="CC15" s="17">
        <f t="shared" si="20"/>
        <v>0.41581721406572397</v>
      </c>
      <c r="CD15" s="10">
        <f>'A6'!I14/'A1'!I14*1000</f>
        <v>93654.66753736393</v>
      </c>
      <c r="CE15" s="10">
        <f>'A8'!I14</f>
        <v>1459.9477333883249</v>
      </c>
      <c r="CF15" s="10">
        <f>'A9'!I15/'A1'!I14*1000</f>
        <v>-2764.4085478107372</v>
      </c>
      <c r="CG15" s="10">
        <f>'A25'!BM16</f>
        <v>57121.948371772276</v>
      </c>
      <c r="CH15" s="10">
        <f>-'A10'!AL15</f>
        <v>-2108.5630393463393</v>
      </c>
      <c r="CI15" s="10">
        <f t="shared" si="49"/>
        <v>147363.59205536745</v>
      </c>
      <c r="CJ15" s="17">
        <f t="shared" si="21"/>
        <v>0.21280432804147209</v>
      </c>
      <c r="CK15" s="17">
        <f t="shared" si="50"/>
        <v>11.900658227246382</v>
      </c>
      <c r="CL15" s="17">
        <f t="shared" si="22"/>
        <v>0.34423726541155825</v>
      </c>
      <c r="CM15" s="10">
        <f>'A6'!J14/'A1'!J14*1000</f>
        <v>85450.722226135651</v>
      </c>
      <c r="CN15" s="10">
        <f>'A8'!J14</f>
        <v>2578.2720970823475</v>
      </c>
      <c r="CO15" s="10">
        <f>'A9'!J15/'A1'!J14*1000</f>
        <v>6813.0555190467776</v>
      </c>
      <c r="CP15" s="10">
        <f>'A25'!BU16</f>
        <v>78557.815163061445</v>
      </c>
      <c r="CQ15" s="10">
        <f>-'A10'!AR15</f>
        <v>-2321.163422088006</v>
      </c>
      <c r="CR15" s="10">
        <f t="shared" si="51"/>
        <v>171078.70158323823</v>
      </c>
      <c r="CS15" s="17">
        <f t="shared" si="23"/>
        <v>0.26276729741786575</v>
      </c>
      <c r="CT15" s="17">
        <f t="shared" si="52"/>
        <v>12.049878972782224</v>
      </c>
      <c r="CU15" s="17">
        <f t="shared" si="24"/>
        <v>0.41638669732557315</v>
      </c>
      <c r="CV15" s="10">
        <f>'A6'!K14/'A1'!K14*1000</f>
        <v>99425.371779931622</v>
      </c>
      <c r="CW15" s="10">
        <f>'A8'!K14</f>
        <v>2804.7510547115598</v>
      </c>
      <c r="CX15" s="10">
        <f>'A9'!K15/'A1'!K14*1000</f>
        <v>-4716.7538165708384</v>
      </c>
      <c r="CY15" s="10">
        <f>'A25'!CC16</f>
        <v>73594.016923468807</v>
      </c>
      <c r="CZ15" s="10">
        <f>-'A10'!AV15</f>
        <v>-2909.7940913710254</v>
      </c>
      <c r="DA15" s="10">
        <f t="shared" si="25"/>
        <v>168197.59185017011</v>
      </c>
      <c r="DB15" s="17">
        <f t="shared" si="26"/>
        <v>0.25669737827226202</v>
      </c>
      <c r="DC15" s="17">
        <f t="shared" si="53"/>
        <v>12.032894709237578</v>
      </c>
      <c r="DD15" s="17">
        <f t="shared" si="27"/>
        <v>0.4081746691533254</v>
      </c>
      <c r="DE15" s="10">
        <f>'A6'!L14/'A1'!L14*1000</f>
        <v>61744.526576594428</v>
      </c>
      <c r="DF15" s="10">
        <f>'A8'!L14</f>
        <v>681.53740178418218</v>
      </c>
      <c r="DG15" s="10">
        <f>'A9'!L15/'A1'!L14*1000</f>
        <v>-3200.0100838793619</v>
      </c>
      <c r="DH15" s="10">
        <f>'A25'!CK16</f>
        <v>55864.226379433501</v>
      </c>
      <c r="DI15" s="10">
        <f>-'A10'!AZ15</f>
        <v>-1754.4494150241028</v>
      </c>
      <c r="DJ15" s="10">
        <f t="shared" si="54"/>
        <v>113335.83085890865</v>
      </c>
      <c r="DK15" s="17">
        <f t="shared" si="28"/>
        <v>0.14111467429528715</v>
      </c>
      <c r="DL15" s="17">
        <f t="shared" si="66"/>
        <v>11.638110644671794</v>
      </c>
      <c r="DM15" s="17">
        <f t="shared" si="29"/>
        <v>0.2172933953408622</v>
      </c>
      <c r="DN15" s="10">
        <f>'A6'!M14/'A1'!M14*1000</f>
        <v>56150.779089418829</v>
      </c>
      <c r="DO15" s="10">
        <f>'A8'!M14</f>
        <v>3366.6217408851389</v>
      </c>
      <c r="DP15" s="10">
        <f>'A9'!M15/'A1'!M14*1000</f>
        <v>-11661.020281915311</v>
      </c>
      <c r="DQ15" s="10">
        <f>'A25'!CS16</f>
        <v>72880.614825565091</v>
      </c>
      <c r="DR15" s="10">
        <f>-'A10'!BF15</f>
        <v>-2128.0154515803024</v>
      </c>
      <c r="DS15" s="10">
        <f t="shared" si="30"/>
        <v>118608.97992237344</v>
      </c>
      <c r="DT15" s="17">
        <f t="shared" si="31"/>
        <v>0.15222413954424249</v>
      </c>
      <c r="DU15" s="17">
        <f t="shared" si="55"/>
        <v>11.683587478719696</v>
      </c>
      <c r="DV15" s="17">
        <f t="shared" si="32"/>
        <v>0.23928181075871655</v>
      </c>
      <c r="DW15" s="10">
        <f>'A6'!N14/'A1'!N14*1000</f>
        <v>55806.429645918994</v>
      </c>
      <c r="DX15" s="10">
        <f>'A8'!N14</f>
        <v>2267.9649970354226</v>
      </c>
      <c r="DY15" s="10">
        <f>'A9'!N15/'A1'!N14*1000</f>
        <v>-193.43533702641079</v>
      </c>
      <c r="DZ15" s="10">
        <f>'A25'!DA16</f>
        <v>70483.45442446816</v>
      </c>
      <c r="EA15" s="10">
        <f>-'A10'!BJ15</f>
        <v>-1893.7230149080335</v>
      </c>
      <c r="EB15" s="10">
        <f t="shared" si="33"/>
        <v>126470.69071548813</v>
      </c>
      <c r="EC15" s="17">
        <f t="shared" si="34"/>
        <v>0.16878718409357624</v>
      </c>
      <c r="ED15" s="17">
        <f t="shared" si="56"/>
        <v>11.747765866355811</v>
      </c>
      <c r="EE15" s="17">
        <f t="shared" si="35"/>
        <v>0.27031257791160501</v>
      </c>
      <c r="EF15" s="10">
        <f>'A6'!O14/'A1'!O14*1000</f>
        <v>108335.68452938137</v>
      </c>
      <c r="EG15" s="10">
        <f>'A8'!O14</f>
        <v>3972.4696800893125</v>
      </c>
      <c r="EH15" s="10">
        <f>'A9'!O15/'A1'!O14*1000</f>
        <v>-1410.2520195406264</v>
      </c>
      <c r="EI15" s="10">
        <f>'A25'!DI16</f>
        <v>85758.757588545952</v>
      </c>
      <c r="EJ15" s="10">
        <f>-'A10'!BN15</f>
        <v>-1876.8865689765512</v>
      </c>
      <c r="EK15" s="10">
        <f t="shared" si="36"/>
        <v>194779.77320949946</v>
      </c>
      <c r="EL15" s="17">
        <f t="shared" si="37"/>
        <v>0.31270069175698612</v>
      </c>
      <c r="EM15" s="17">
        <f t="shared" si="57"/>
        <v>12.179624831172688</v>
      </c>
      <c r="EN15" s="17">
        <f t="shared" si="38"/>
        <v>0.47911986450318728</v>
      </c>
    </row>
    <row r="16" spans="1:170">
      <c r="A16" s="29">
        <v>1992</v>
      </c>
      <c r="B16" s="10">
        <v>124557.86364575609</v>
      </c>
      <c r="C16" s="10">
        <v>71742.485636170459</v>
      </c>
      <c r="D16" s="10">
        <f t="shared" si="58"/>
        <v>113287.27578925318</v>
      </c>
      <c r="E16" s="10">
        <v>1401.2379817918829</v>
      </c>
      <c r="F16" s="10">
        <v>1361.8709409633634</v>
      </c>
      <c r="G16" s="10">
        <f t="shared" si="59"/>
        <v>2039.4182461747193</v>
      </c>
      <c r="H16" s="10">
        <v>-23319.342657427351</v>
      </c>
      <c r="I16" s="10">
        <v>-14703.699293597272</v>
      </c>
      <c r="J16" s="10">
        <f t="shared" si="60"/>
        <v>-20313.950466292394</v>
      </c>
      <c r="K16" s="10">
        <v>111889.3523362054</v>
      </c>
      <c r="L16" s="10">
        <v>124076.09374672137</v>
      </c>
      <c r="M16" s="10">
        <f t="shared" si="61"/>
        <v>75102.88857551101</v>
      </c>
      <c r="N16" s="10">
        <f t="shared" si="62"/>
        <v>-2125.7374039275187</v>
      </c>
      <c r="O16" s="10">
        <f t="shared" si="63"/>
        <v>167989.89474071903</v>
      </c>
      <c r="P16" s="17">
        <f t="shared" si="64"/>
        <v>0.25625980220680578</v>
      </c>
      <c r="Q16" s="17">
        <f t="shared" si="65"/>
        <v>12.031659106223428</v>
      </c>
      <c r="R16" s="17">
        <f t="shared" si="39"/>
        <v>0.40757724514755433</v>
      </c>
      <c r="S16" s="10">
        <f>'A6'!B15/'A1'!B15*1000</f>
        <v>95402.945072548609</v>
      </c>
      <c r="T16" s="10">
        <f>'A8'!B15</f>
        <v>1605.6051590676509</v>
      </c>
      <c r="U16" s="10">
        <f>'A9'!B16/'A1'!B15*1000</f>
        <v>-11993.943927630147</v>
      </c>
      <c r="V16" s="10">
        <f>'A25'!I17</f>
        <v>69075.944783087849</v>
      </c>
      <c r="W16" s="10">
        <f>-'A10'!F16</f>
        <v>-1949.7354432938575</v>
      </c>
      <c r="X16" s="10">
        <f t="shared" si="2"/>
        <v>152140.81564378014</v>
      </c>
      <c r="Y16" s="17">
        <f t="shared" si="3"/>
        <v>0.22286897798844107</v>
      </c>
      <c r="Z16" s="17">
        <f t="shared" si="40"/>
        <v>11.93256178967653</v>
      </c>
      <c r="AA16" s="17">
        <f t="shared" si="4"/>
        <v>0.35966289471734153</v>
      </c>
      <c r="AB16" s="10">
        <f>'A6'!C15/'A1'!C15*1000</f>
        <v>78738.552593161541</v>
      </c>
      <c r="AC16" s="10">
        <f>'A8'!C15</f>
        <v>2050.0328280620365</v>
      </c>
      <c r="AD16" s="10">
        <f>'A9'!C16/'A1'!C15*1000</f>
        <v>3229.5754857414249</v>
      </c>
      <c r="AE16" s="10">
        <f>'A25'!Q17</f>
        <v>67325.504845941527</v>
      </c>
      <c r="AF16" s="10">
        <f>-'A10'!J16</f>
        <v>-2037.880875242221</v>
      </c>
      <c r="AG16" s="10">
        <f t="shared" si="5"/>
        <v>149305.78487766429</v>
      </c>
      <c r="AH16" s="17">
        <f t="shared" si="6"/>
        <v>0.21689613796499055</v>
      </c>
      <c r="AI16" s="17">
        <f t="shared" si="41"/>
        <v>11.913751729445533</v>
      </c>
      <c r="AJ16" s="17">
        <f t="shared" si="7"/>
        <v>0.35056807914688271</v>
      </c>
      <c r="AK16" s="10">
        <f>'A6'!D15/'A1'!D15*1000</f>
        <v>65250.884353525093</v>
      </c>
      <c r="AL16" s="10">
        <f>'A8'!D15</f>
        <v>1982.1218679671292</v>
      </c>
      <c r="AM16" s="10">
        <f>'A9'!D16/'A1'!D15*1000</f>
        <v>-12808.689486204656</v>
      </c>
      <c r="AN16" s="10">
        <f>'A25'!Y17</f>
        <v>83282.929510079775</v>
      </c>
      <c r="AO16" s="10">
        <f>-'A10'!P16</f>
        <v>-2125.7374039275187</v>
      </c>
      <c r="AP16" s="10">
        <f t="shared" si="8"/>
        <v>135581.50884143982</v>
      </c>
      <c r="AQ16" s="17">
        <f t="shared" si="9"/>
        <v>0.1879818467404363</v>
      </c>
      <c r="AR16" s="17">
        <f t="shared" si="42"/>
        <v>11.817328279713708</v>
      </c>
      <c r="AS16" s="17">
        <f t="shared" si="10"/>
        <v>0.30394656485033533</v>
      </c>
      <c r="AT16" s="10">
        <f>'A6'!E15/'A1'!E15*1000</f>
        <v>95354.0895439452</v>
      </c>
      <c r="AU16" s="10">
        <f>'A8'!E15</f>
        <v>2160.5276442110876</v>
      </c>
      <c r="AV16" s="10">
        <f>'A9'!E16/'A1'!E15*1000</f>
        <v>-13925.687685916868</v>
      </c>
      <c r="AW16" s="10">
        <f>'A25'!AG17</f>
        <v>73707.351118490653</v>
      </c>
      <c r="AX16" s="10">
        <f>-'A10'!T16</f>
        <v>-2077.2276938981236</v>
      </c>
      <c r="AY16" s="10">
        <f t="shared" si="11"/>
        <v>155219.05292683194</v>
      </c>
      <c r="AZ16" s="17">
        <f t="shared" si="12"/>
        <v>0.22935420526203398</v>
      </c>
      <c r="BA16" s="17">
        <f t="shared" si="43"/>
        <v>11.952592642900223</v>
      </c>
      <c r="BB16" s="17">
        <f t="shared" si="13"/>
        <v>0.36934797352895565</v>
      </c>
      <c r="BC16" s="10">
        <f>'A6'!F15/'A1'!F15*1000</f>
        <v>100377.2736119804</v>
      </c>
      <c r="BD16" s="10">
        <f>'A8'!F15</f>
        <v>2135.24106020002</v>
      </c>
      <c r="BE16" s="10">
        <f>'A9'!F16/'A1'!F15*1000</f>
        <v>-12431.668377944941</v>
      </c>
      <c r="BF16" s="10">
        <f>'A25'!AO17</f>
        <v>73681.071604686484</v>
      </c>
      <c r="BG16" s="10">
        <f>-'A10'!X16</f>
        <v>-1654.8702000757726</v>
      </c>
      <c r="BH16" s="10">
        <f t="shared" si="44"/>
        <v>162107.0476988462</v>
      </c>
      <c r="BI16" s="17">
        <f t="shared" si="14"/>
        <v>0.24386582585794386</v>
      </c>
      <c r="BJ16" s="17">
        <f t="shared" si="45"/>
        <v>11.996012184254568</v>
      </c>
      <c r="BK16" s="17">
        <f t="shared" si="15"/>
        <v>0.39034167136522985</v>
      </c>
      <c r="BL16" s="10">
        <f>'A6'!G15/'A1'!G15*1000</f>
        <v>88971.645560334509</v>
      </c>
      <c r="BM16" s="10">
        <f>'A8'!G15</f>
        <v>2909.4005900431262</v>
      </c>
      <c r="BN16" s="10">
        <f>'A9'!G16/'A1'!G15*1000</f>
        <v>-1194.0343078974797</v>
      </c>
      <c r="BO16" s="10">
        <f>'A25'!AW17</f>
        <v>66395.401188768417</v>
      </c>
      <c r="BP16" s="10">
        <f>-'A10'!AD16</f>
        <v>-2005.1692724804432</v>
      </c>
      <c r="BQ16" s="10">
        <f t="shared" si="46"/>
        <v>155077.24375876811</v>
      </c>
      <c r="BR16" s="17">
        <f t="shared" si="16"/>
        <v>0.22905544184654403</v>
      </c>
      <c r="BS16" s="17">
        <f t="shared" si="47"/>
        <v>11.951678618598603</v>
      </c>
      <c r="BT16" s="17">
        <f t="shared" si="17"/>
        <v>0.36890603541987649</v>
      </c>
      <c r="BU16" s="10">
        <f>'A6'!H15/'A1'!H15*1000</f>
        <v>82976.0096232426</v>
      </c>
      <c r="BV16" s="10">
        <f>'A8'!H15</f>
        <v>3233.1811631459345</v>
      </c>
      <c r="BW16" s="10">
        <f>'A9'!H16/'A1'!H15*1000</f>
        <v>4656.5882210323671</v>
      </c>
      <c r="BX16" s="10">
        <f>'A25'!BE17</f>
        <v>84203.722665511697</v>
      </c>
      <c r="BY16" s="10">
        <f>-'A10'!AH16</f>
        <v>-2084.3739502621165</v>
      </c>
      <c r="BZ16" s="10">
        <f t="shared" si="18"/>
        <v>172985.12772267047</v>
      </c>
      <c r="CA16" s="17">
        <f t="shared" si="19"/>
        <v>0.2667837541291817</v>
      </c>
      <c r="CB16" s="17">
        <f t="shared" si="48"/>
        <v>12.060960902863568</v>
      </c>
      <c r="CC16" s="17">
        <f t="shared" si="20"/>
        <v>0.42174489974581086</v>
      </c>
      <c r="CD16" s="10">
        <f>'A6'!I15/'A1'!I15*1000</f>
        <v>96152.196481341933</v>
      </c>
      <c r="CE16" s="10">
        <f>'A8'!I15</f>
        <v>1505.4879877925587</v>
      </c>
      <c r="CF16" s="10">
        <f>'A9'!I16/'A1'!I15*1000</f>
        <v>-2818.2839146423921</v>
      </c>
      <c r="CG16" s="10">
        <f>'A25'!BM17</f>
        <v>58566.964952595416</v>
      </c>
      <c r="CH16" s="10">
        <f>-'A10'!AL16</f>
        <v>-1915.7841380279237</v>
      </c>
      <c r="CI16" s="10">
        <f t="shared" si="49"/>
        <v>151490.58136905957</v>
      </c>
      <c r="CJ16" s="17">
        <f t="shared" si="21"/>
        <v>0.22149906505942152</v>
      </c>
      <c r="CK16" s="17">
        <f t="shared" si="50"/>
        <v>11.928278732817851</v>
      </c>
      <c r="CL16" s="17">
        <f t="shared" si="22"/>
        <v>0.35759200224123561</v>
      </c>
      <c r="CM16" s="10">
        <f>'A6'!J15/'A1'!J15*1000</f>
        <v>86829.975281443156</v>
      </c>
      <c r="CN16" s="10">
        <f>'A8'!J15</f>
        <v>2621.9823433878237</v>
      </c>
      <c r="CO16" s="10">
        <f>'A9'!J16/'A1'!J15*1000</f>
        <v>5518.6604815184864</v>
      </c>
      <c r="CP16" s="10">
        <f>'A25'!BU17</f>
        <v>79837.278084304664</v>
      </c>
      <c r="CQ16" s="10">
        <f>-'A10'!AR16</f>
        <v>-2112.8297777264488</v>
      </c>
      <c r="CR16" s="10">
        <f t="shared" si="51"/>
        <v>172695.0664129277</v>
      </c>
      <c r="CS16" s="17">
        <f t="shared" si="23"/>
        <v>0.26617265324774059</v>
      </c>
      <c r="CT16" s="17">
        <f t="shared" si="52"/>
        <v>12.059282696343551</v>
      </c>
      <c r="CU16" s="17">
        <f t="shared" si="24"/>
        <v>0.42093347338134096</v>
      </c>
      <c r="CV16" s="10">
        <f>'A6'!K15/'A1'!K15*1000</f>
        <v>100254.58126094702</v>
      </c>
      <c r="CW16" s="10">
        <f>'A8'!K15</f>
        <v>2935.255816465381</v>
      </c>
      <c r="CX16" s="10">
        <f>'A9'!K16/'A1'!K15*1000</f>
        <v>-3426.2372575689787</v>
      </c>
      <c r="CY16" s="10">
        <f>'A25'!CC17</f>
        <v>74731.50672814039</v>
      </c>
      <c r="CZ16" s="10">
        <f>-'A10'!AV16</f>
        <v>-2701.9891936457025</v>
      </c>
      <c r="DA16" s="10">
        <f t="shared" si="25"/>
        <v>171793.11735433809</v>
      </c>
      <c r="DB16" s="17">
        <f t="shared" si="26"/>
        <v>0.26427242786019095</v>
      </c>
      <c r="DC16" s="17">
        <f t="shared" si="53"/>
        <v>12.054046225764354</v>
      </c>
      <c r="DD16" s="17">
        <f t="shared" si="27"/>
        <v>0.41840159769497559</v>
      </c>
      <c r="DE16" s="10">
        <f>'A6'!L15/'A1'!L15*1000</f>
        <v>63882.330597705659</v>
      </c>
      <c r="DF16" s="10">
        <f>'A8'!L15</f>
        <v>746.28629236795746</v>
      </c>
      <c r="DG16" s="10">
        <f>'A9'!L16/'A1'!L15*1000</f>
        <v>-3420.675778048731</v>
      </c>
      <c r="DH16" s="10">
        <f>'A25'!CK17</f>
        <v>57293.23643635145</v>
      </c>
      <c r="DI16" s="10">
        <f>-'A10'!AZ16</f>
        <v>-1587.2181086009698</v>
      </c>
      <c r="DJ16" s="10">
        <f t="shared" si="54"/>
        <v>116913.95943977537</v>
      </c>
      <c r="DK16" s="17">
        <f t="shared" si="28"/>
        <v>0.14865307206235381</v>
      </c>
      <c r="DL16" s="17">
        <f t="shared" si="66"/>
        <v>11.669193553844838</v>
      </c>
      <c r="DM16" s="17">
        <f t="shared" si="29"/>
        <v>0.23232223218936446</v>
      </c>
      <c r="DN16" s="10">
        <f>'A6'!M15/'A1'!M15*1000</f>
        <v>56893.589515421379</v>
      </c>
      <c r="DO16" s="10">
        <f>'A8'!M15</f>
        <v>3481.723782141979</v>
      </c>
      <c r="DP16" s="10">
        <f>'A9'!M16/'A1'!M15*1000</f>
        <v>-9950.1307308615978</v>
      </c>
      <c r="DQ16" s="10">
        <f>'A25'!CS17</f>
        <v>73657.450189437484</v>
      </c>
      <c r="DR16" s="10">
        <f>-'A10'!BF16</f>
        <v>-1883.965089694517</v>
      </c>
      <c r="DS16" s="10">
        <f t="shared" si="30"/>
        <v>122198.66766644471</v>
      </c>
      <c r="DT16" s="17">
        <f t="shared" si="31"/>
        <v>0.1597868901449542</v>
      </c>
      <c r="DU16" s="17">
        <f t="shared" si="55"/>
        <v>11.713403422766945</v>
      </c>
      <c r="DV16" s="17">
        <f t="shared" si="32"/>
        <v>0.25369805976795579</v>
      </c>
      <c r="DW16" s="10">
        <f>'A6'!N15/'A1'!N15*1000</f>
        <v>56857.226076866085</v>
      </c>
      <c r="DX16" s="10">
        <f>'A8'!N15</f>
        <v>2288.7852514703104</v>
      </c>
      <c r="DY16" s="10">
        <f>'A9'!N16/'A1'!N15*1000</f>
        <v>416.07729415711606</v>
      </c>
      <c r="DZ16" s="10">
        <f>'A25'!DA17</f>
        <v>71869.421140346036</v>
      </c>
      <c r="EA16" s="10">
        <f>-'A10'!BJ16</f>
        <v>-1725.1811127670144</v>
      </c>
      <c r="EB16" s="10">
        <f t="shared" si="33"/>
        <v>129706.32865007255</v>
      </c>
      <c r="EC16" s="17">
        <f t="shared" si="34"/>
        <v>0.17560402290466198</v>
      </c>
      <c r="ED16" s="17">
        <f t="shared" si="56"/>
        <v>11.773028163640509</v>
      </c>
      <c r="EE16" s="17">
        <f t="shared" si="35"/>
        <v>0.28252710204756781</v>
      </c>
      <c r="EF16" s="10">
        <f>'A6'!O15/'A1'!O15*1000</f>
        <v>108959.18012755988</v>
      </c>
      <c r="EG16" s="10">
        <f>'A8'!O15</f>
        <v>4061.738571020232</v>
      </c>
      <c r="EH16" s="10">
        <f>'A9'!O16/'A1'!O15*1000</f>
        <v>-2416.9543850457362</v>
      </c>
      <c r="EI16" s="10">
        <f>'A25'!DI17</f>
        <v>86496.478268307925</v>
      </c>
      <c r="EJ16" s="10">
        <f>-'A10'!BN16</f>
        <v>-1728.3683900540398</v>
      </c>
      <c r="EK16" s="10">
        <f t="shared" si="36"/>
        <v>195372.07419178827</v>
      </c>
      <c r="EL16" s="17">
        <f t="shared" si="37"/>
        <v>0.31394855088261764</v>
      </c>
      <c r="EM16" s="17">
        <f t="shared" si="57"/>
        <v>12.182661092265713</v>
      </c>
      <c r="EN16" s="17">
        <f t="shared" si="38"/>
        <v>0.4805879211880516</v>
      </c>
    </row>
    <row r="17" spans="1:144">
      <c r="A17" s="29">
        <v>1993</v>
      </c>
      <c r="B17" s="10">
        <v>125337.60833084641</v>
      </c>
      <c r="C17" s="10">
        <v>71897.401700777453</v>
      </c>
      <c r="D17" s="10">
        <f t="shared" si="58"/>
        <v>115762.29048994623</v>
      </c>
      <c r="E17" s="10">
        <v>1396.1725975258803</v>
      </c>
      <c r="F17" s="10">
        <v>1388.0190891582722</v>
      </c>
      <c r="G17" s="10">
        <f t="shared" si="59"/>
        <v>2074.3761072255975</v>
      </c>
      <c r="H17" s="10">
        <v>-25753.493169286434</v>
      </c>
      <c r="I17" s="10">
        <v>-15499.375151468803</v>
      </c>
      <c r="J17" s="10">
        <f t="shared" si="60"/>
        <v>-22877.853185067848</v>
      </c>
      <c r="K17" s="10">
        <v>113655.7784158501</v>
      </c>
      <c r="L17" s="10">
        <v>125895.75168371691</v>
      </c>
      <c r="M17" s="10">
        <f t="shared" si="61"/>
        <v>76770.495912675644</v>
      </c>
      <c r="N17" s="10">
        <f t="shared" si="62"/>
        <v>-2107.5384142029379</v>
      </c>
      <c r="O17" s="10">
        <f t="shared" si="63"/>
        <v>169621.77091057666</v>
      </c>
      <c r="P17" s="17">
        <f t="shared" si="64"/>
        <v>0.25969783731285673</v>
      </c>
      <c r="Q17" s="17">
        <f t="shared" si="65"/>
        <v>12.041326360319724</v>
      </c>
      <c r="R17" s="17">
        <f t="shared" si="39"/>
        <v>0.41225144033878985</v>
      </c>
      <c r="S17" s="10">
        <f>'A6'!B16/'A1'!B16*1000</f>
        <v>97044.204983767777</v>
      </c>
      <c r="T17" s="10">
        <f>'A8'!B16</f>
        <v>1721.9926424190064</v>
      </c>
      <c r="U17" s="10">
        <f>'A9'!B17/'A1'!B16*1000</f>
        <v>-12984.355520955345</v>
      </c>
      <c r="V17" s="10">
        <f>'A25'!I18</f>
        <v>69184.279282942225</v>
      </c>
      <c r="W17" s="10">
        <f>-'A10'!F17</f>
        <v>-1969.3995277717629</v>
      </c>
      <c r="X17" s="10">
        <f t="shared" si="2"/>
        <v>152996.72186040189</v>
      </c>
      <c r="Y17" s="17">
        <f t="shared" si="3"/>
        <v>0.22467220036191907</v>
      </c>
      <c r="Z17" s="17">
        <f t="shared" si="40"/>
        <v>11.938171774396031</v>
      </c>
      <c r="AA17" s="17">
        <f t="shared" si="4"/>
        <v>0.36237536749788418</v>
      </c>
      <c r="AB17" s="10">
        <f>'A6'!C16/'A1'!C16*1000</f>
        <v>80664.904269447958</v>
      </c>
      <c r="AC17" s="10">
        <f>'A8'!C16</f>
        <v>2117.0984881530208</v>
      </c>
      <c r="AD17" s="10">
        <f>'A9'!C17/'A1'!C16*1000</f>
        <v>4268.7966311153723</v>
      </c>
      <c r="AE17" s="10">
        <f>'A25'!Q18</f>
        <v>68508.094857352204</v>
      </c>
      <c r="AF17" s="10">
        <f>-'A10'!J17</f>
        <v>-1968.6769535310991</v>
      </c>
      <c r="AG17" s="10">
        <f t="shared" si="5"/>
        <v>153590.21729253745</v>
      </c>
      <c r="AH17" s="17">
        <f t="shared" si="6"/>
        <v>0.22592257595331025</v>
      </c>
      <c r="AI17" s="17">
        <f t="shared" si="41"/>
        <v>11.942043408165738</v>
      </c>
      <c r="AJ17" s="17">
        <f t="shared" si="7"/>
        <v>0.36424733359790873</v>
      </c>
      <c r="AK17" s="10">
        <f>'A6'!D16/'A1'!D16*1000</f>
        <v>66404.712934907715</v>
      </c>
      <c r="AL17" s="10">
        <f>'A8'!D16</f>
        <v>2062.2619581742538</v>
      </c>
      <c r="AM17" s="10">
        <f>'A9'!D17/'A1'!D16*1000</f>
        <v>-13768.711950830742</v>
      </c>
      <c r="AN17" s="10">
        <f>'A25'!Y18</f>
        <v>85038.168976282803</v>
      </c>
      <c r="AO17" s="10">
        <f>-'A10'!P17</f>
        <v>-2107.5384142029379</v>
      </c>
      <c r="AP17" s="10">
        <f t="shared" si="8"/>
        <v>137628.89350433106</v>
      </c>
      <c r="AQ17" s="17">
        <f t="shared" si="9"/>
        <v>0.19229527473002728</v>
      </c>
      <c r="AR17" s="17">
        <f t="shared" si="42"/>
        <v>11.832316164301146</v>
      </c>
      <c r="AS17" s="17">
        <f t="shared" si="10"/>
        <v>0.31119332772297292</v>
      </c>
      <c r="AT17" s="10">
        <f>'A6'!E16/'A1'!E16*1000</f>
        <v>96116.122403261819</v>
      </c>
      <c r="AU17" s="10">
        <f>'A8'!E16</f>
        <v>2282.6747745409334</v>
      </c>
      <c r="AV17" s="10">
        <f>'A9'!E17/'A1'!E16*1000</f>
        <v>-11726.120973870504</v>
      </c>
      <c r="AW17" s="10">
        <f>'A25'!AG18</f>
        <v>74673.647974313295</v>
      </c>
      <c r="AX17" s="10">
        <f>-'A10'!T17</f>
        <v>-2024.6852077273611</v>
      </c>
      <c r="AY17" s="10">
        <f t="shared" si="11"/>
        <v>159321.63897051819</v>
      </c>
      <c r="AZ17" s="17">
        <f t="shared" si="12"/>
        <v>0.23799752949479033</v>
      </c>
      <c r="BA17" s="17">
        <f t="shared" si="43"/>
        <v>11.978680324529375</v>
      </c>
      <c r="BB17" s="17">
        <f t="shared" si="13"/>
        <v>0.38196157764102517</v>
      </c>
      <c r="BC17" s="10">
        <f>'A6'!F16/'A1'!F16*1000</f>
        <v>100144.94041894852</v>
      </c>
      <c r="BD17" s="10">
        <f>'A8'!F16</f>
        <v>2216.230189363167</v>
      </c>
      <c r="BE17" s="10">
        <f>'A9'!F17/'A1'!F16*1000</f>
        <v>-12525.684663782327</v>
      </c>
      <c r="BF17" s="10">
        <f>'A25'!AO18</f>
        <v>74698.293260839462</v>
      </c>
      <c r="BG17" s="10">
        <f>-'A10'!X17</f>
        <v>-1593.831616839537</v>
      </c>
      <c r="BH17" s="10">
        <f t="shared" si="44"/>
        <v>162939.94758852929</v>
      </c>
      <c r="BI17" s="17">
        <f t="shared" si="14"/>
        <v>0.24562057852450572</v>
      </c>
      <c r="BJ17" s="17">
        <f t="shared" si="45"/>
        <v>12.001136992203413</v>
      </c>
      <c r="BK17" s="17">
        <f t="shared" si="15"/>
        <v>0.39281955727077134</v>
      </c>
      <c r="BL17" s="10">
        <f>'A6'!G16/'A1'!G16*1000</f>
        <v>90307.574472856577</v>
      </c>
      <c r="BM17" s="10">
        <f>'A8'!G16</f>
        <v>3006.5528083548102</v>
      </c>
      <c r="BN17" s="10">
        <f>'A9'!G17/'A1'!G16*1000</f>
        <v>-1545.3670760805821</v>
      </c>
      <c r="BO17" s="10">
        <f>'A25'!AW18</f>
        <v>68377.208950180735</v>
      </c>
      <c r="BP17" s="10">
        <f>-'A10'!AD17</f>
        <v>-1942.3787952295054</v>
      </c>
      <c r="BQ17" s="10">
        <f t="shared" si="46"/>
        <v>158203.59036008202</v>
      </c>
      <c r="BR17" s="17">
        <f t="shared" si="16"/>
        <v>0.23564202578442828</v>
      </c>
      <c r="BS17" s="17">
        <f t="shared" si="47"/>
        <v>11.971638029128211</v>
      </c>
      <c r="BT17" s="17">
        <f t="shared" si="17"/>
        <v>0.37855657111368163</v>
      </c>
      <c r="BU17" s="10">
        <f>'A6'!H16/'A1'!H16*1000</f>
        <v>84706.67046593815</v>
      </c>
      <c r="BV17" s="10">
        <f>'A8'!H16</f>
        <v>3273.067180530355</v>
      </c>
      <c r="BW17" s="10">
        <f>'A9'!H17/'A1'!H16*1000</f>
        <v>3517.2920720082884</v>
      </c>
      <c r="BX17" s="10">
        <f>'A25'!BE18</f>
        <v>85866.484424087423</v>
      </c>
      <c r="BY17" s="10">
        <f>-'A10'!AH17</f>
        <v>-2006.9425867435521</v>
      </c>
      <c r="BZ17" s="10">
        <f t="shared" si="18"/>
        <v>175356.57155582064</v>
      </c>
      <c r="CA17" s="17">
        <f t="shared" si="19"/>
        <v>0.27177990965923621</v>
      </c>
      <c r="CB17" s="17">
        <f t="shared" si="48"/>
        <v>12.074576731660045</v>
      </c>
      <c r="CC17" s="17">
        <f t="shared" si="20"/>
        <v>0.42832826259644274</v>
      </c>
      <c r="CD17" s="10">
        <f>'A6'!I16/'A1'!I16*1000</f>
        <v>97811.800670340133</v>
      </c>
      <c r="CE17" s="10">
        <f>'A8'!I16</f>
        <v>1522.9018184206379</v>
      </c>
      <c r="CF17" s="10">
        <f>'A9'!I17/'A1'!I16*1000</f>
        <v>-2102.9044080018957</v>
      </c>
      <c r="CG17" s="10">
        <f>'A25'!BM18</f>
        <v>60775.780416486872</v>
      </c>
      <c r="CH17" s="10">
        <f>-'A10'!AL17</f>
        <v>-1859.1896308665237</v>
      </c>
      <c r="CI17" s="10">
        <f t="shared" si="49"/>
        <v>156148.38886637922</v>
      </c>
      <c r="CJ17" s="17">
        <f t="shared" si="21"/>
        <v>0.23131212930338887</v>
      </c>
      <c r="CK17" s="17">
        <f t="shared" si="50"/>
        <v>11.958562044799393</v>
      </c>
      <c r="CL17" s="17">
        <f t="shared" si="22"/>
        <v>0.37223422740970796</v>
      </c>
      <c r="CM17" s="10">
        <f>'A6'!J16/'A1'!J16*1000</f>
        <v>88026.808591982961</v>
      </c>
      <c r="CN17" s="10">
        <f>'A8'!J16</f>
        <v>2668.0579161208598</v>
      </c>
      <c r="CO17" s="10">
        <f>'A9'!J17/'A1'!J16*1000</f>
        <v>5698.9862994342257</v>
      </c>
      <c r="CP17" s="10">
        <f>'A25'!BU18</f>
        <v>80300.55570193383</v>
      </c>
      <c r="CQ17" s="10">
        <f>-'A10'!AR17</f>
        <v>-2080.0947485643619</v>
      </c>
      <c r="CR17" s="10">
        <f t="shared" si="51"/>
        <v>174614.31376090751</v>
      </c>
      <c r="CS17" s="17">
        <f t="shared" si="23"/>
        <v>0.27021612166858616</v>
      </c>
      <c r="CT17" s="17">
        <f t="shared" si="52"/>
        <v>12.070334899330458</v>
      </c>
      <c r="CU17" s="17">
        <f t="shared" si="24"/>
        <v>0.42627730251207102</v>
      </c>
      <c r="CV17" s="10">
        <f>'A6'!K16/'A1'!K16*1000</f>
        <v>101416.73842348276</v>
      </c>
      <c r="CW17" s="10">
        <f>'A8'!K16</f>
        <v>3062.8708502574605</v>
      </c>
      <c r="CX17" s="10">
        <f>'A9'!K17/'A1'!K16*1000</f>
        <v>-3681.2711800020243</v>
      </c>
      <c r="CY17" s="10">
        <f>'A25'!CC18</f>
        <v>76569.441290782226</v>
      </c>
      <c r="CZ17" s="10">
        <f>-'A10'!AV17</f>
        <v>-2704.7736223811949</v>
      </c>
      <c r="DA17" s="10">
        <f t="shared" si="25"/>
        <v>174663.00576213925</v>
      </c>
      <c r="DB17" s="17">
        <f t="shared" si="26"/>
        <v>0.27031870592878354</v>
      </c>
      <c r="DC17" s="17">
        <f t="shared" si="53"/>
        <v>12.070613715038354</v>
      </c>
      <c r="DD17" s="17">
        <f t="shared" si="27"/>
        <v>0.42641211215171693</v>
      </c>
      <c r="DE17" s="10">
        <f>'A6'!L16/'A1'!L16*1000</f>
        <v>65508.040693355128</v>
      </c>
      <c r="DF17" s="10">
        <f>'A8'!L16</f>
        <v>794.10913446704023</v>
      </c>
      <c r="DG17" s="10">
        <f>'A9'!L17/'A1'!L16*1000</f>
        <v>-3300.8479109755035</v>
      </c>
      <c r="DH17" s="10">
        <f>'A25'!CK18</f>
        <v>58621.044509461215</v>
      </c>
      <c r="DI17" s="10">
        <f>-'A10'!AZ17</f>
        <v>-1525.8424257638869</v>
      </c>
      <c r="DJ17" s="10">
        <f t="shared" si="54"/>
        <v>120096.504000544</v>
      </c>
      <c r="DK17" s="17">
        <f t="shared" si="28"/>
        <v>0.15535805380582071</v>
      </c>
      <c r="DL17" s="17">
        <f t="shared" si="66"/>
        <v>11.696050898573157</v>
      </c>
      <c r="DM17" s="17">
        <f t="shared" si="29"/>
        <v>0.24530797460680601</v>
      </c>
      <c r="DN17" s="10">
        <f>'A6'!M16/'A1'!M16*1000</f>
        <v>57002.807744121732</v>
      </c>
      <c r="DO17" s="10">
        <f>'A8'!M16</f>
        <v>3616.6072422971802</v>
      </c>
      <c r="DP17" s="10">
        <f>'A9'!M17/'A1'!M16*1000</f>
        <v>-13016.373013223822</v>
      </c>
      <c r="DQ17" s="10">
        <f>'A25'!CS18</f>
        <v>74343.603528005595</v>
      </c>
      <c r="DR17" s="10">
        <f>-'A10'!BF17</f>
        <v>-1828.9863206010193</v>
      </c>
      <c r="DS17" s="10">
        <f t="shared" si="30"/>
        <v>120117.65918059967</v>
      </c>
      <c r="DT17" s="17">
        <f t="shared" si="31"/>
        <v>0.1554026235183085</v>
      </c>
      <c r="DU17" s="17">
        <f t="shared" si="55"/>
        <v>11.696227034566391</v>
      </c>
      <c r="DV17" s="17">
        <f t="shared" si="32"/>
        <v>0.24539313777768967</v>
      </c>
      <c r="DW17" s="10">
        <f>'A6'!N16/'A1'!N16*1000</f>
        <v>57814.333370209002</v>
      </c>
      <c r="DX17" s="10">
        <f>'A8'!N16</f>
        <v>2323.7155345432266</v>
      </c>
      <c r="DY17" s="10">
        <f>'A9'!N17/'A1'!N16*1000</f>
        <v>1063.8214055952822</v>
      </c>
      <c r="DZ17" s="10">
        <f>'A25'!DA18</f>
        <v>73950.42063772511</v>
      </c>
      <c r="EA17" s="10">
        <f>-'A10'!BJ17</f>
        <v>-1744.0516701399665</v>
      </c>
      <c r="EB17" s="10">
        <f t="shared" si="33"/>
        <v>133408.23927793265</v>
      </c>
      <c r="EC17" s="17">
        <f t="shared" si="34"/>
        <v>0.18340320456631742</v>
      </c>
      <c r="ED17" s="17">
        <f t="shared" si="56"/>
        <v>11.801169174259005</v>
      </c>
      <c r="EE17" s="17">
        <f t="shared" si="35"/>
        <v>0.29613350725831694</v>
      </c>
      <c r="EF17" s="10">
        <f>'A6'!O16/'A1'!O16*1000</f>
        <v>109962.40992766828</v>
      </c>
      <c r="EG17" s="10">
        <f>'A8'!O16</f>
        <v>4102.1037947850873</v>
      </c>
      <c r="EH17" s="10">
        <f>'A9'!O17/'A1'!O16*1000</f>
        <v>-656.35598791033601</v>
      </c>
      <c r="EI17" s="10">
        <f>'A25'!DI18</f>
        <v>86854.348012512914</v>
      </c>
      <c r="EJ17" s="10">
        <f>-'A10'!BN17</f>
        <v>-1715.9928744429988</v>
      </c>
      <c r="EK17" s="10">
        <f t="shared" si="36"/>
        <v>198546.51287261292</v>
      </c>
      <c r="EL17" s="17">
        <f t="shared" si="37"/>
        <v>0.32063645516620881</v>
      </c>
      <c r="EM17" s="17">
        <f t="shared" si="57"/>
        <v>12.19877867343671</v>
      </c>
      <c r="EN17" s="17">
        <f t="shared" si="38"/>
        <v>0.48838090145456647</v>
      </c>
    </row>
    <row r="18" spans="1:144">
      <c r="A18" s="29">
        <v>1994</v>
      </c>
      <c r="B18" s="10">
        <v>127148.12897549661</v>
      </c>
      <c r="C18" s="10">
        <v>72388.517462514559</v>
      </c>
      <c r="D18" s="10">
        <f t="shared" si="58"/>
        <v>119170.50256445741</v>
      </c>
      <c r="E18" s="10">
        <v>1390.0583794896404</v>
      </c>
      <c r="F18" s="10">
        <v>1411.9332375263282</v>
      </c>
      <c r="G18" s="10">
        <f t="shared" si="59"/>
        <v>2125.828029739012</v>
      </c>
      <c r="H18" s="10">
        <v>-26148.494431822692</v>
      </c>
      <c r="I18" s="10">
        <v>-15547.67080304688</v>
      </c>
      <c r="J18" s="10">
        <f t="shared" si="60"/>
        <v>-20134.236814235803</v>
      </c>
      <c r="K18" s="10">
        <v>114817.4028701894</v>
      </c>
      <c r="L18" s="10">
        <v>127160.02051826056</v>
      </c>
      <c r="M18" s="10">
        <f t="shared" si="61"/>
        <v>78401.0850433999</v>
      </c>
      <c r="N18" s="10">
        <f t="shared" si="62"/>
        <v>-2154.786843994958</v>
      </c>
      <c r="O18" s="10">
        <f t="shared" si="63"/>
        <v>177408.39197936558</v>
      </c>
      <c r="P18" s="17">
        <f t="shared" si="64"/>
        <v>0.27610268290499984</v>
      </c>
      <c r="Q18" s="17">
        <f t="shared" si="65"/>
        <v>12.086209653146675</v>
      </c>
      <c r="R18" s="17">
        <f t="shared" si="39"/>
        <v>0.43395287379743075</v>
      </c>
      <c r="S18" s="10">
        <f>'A6'!B17/'A1'!B17*1000</f>
        <v>99171.633520306641</v>
      </c>
      <c r="T18" s="10">
        <f>'A8'!B17</f>
        <v>1831.0158110322218</v>
      </c>
      <c r="U18" s="10">
        <f>'A9'!B18/'A1'!B17*1000</f>
        <v>-14613.147500228313</v>
      </c>
      <c r="V18" s="10">
        <f>'A25'!I19</f>
        <v>69393.045478927845</v>
      </c>
      <c r="W18" s="10">
        <f>-'A10'!F18</f>
        <v>-2014.605188123867</v>
      </c>
      <c r="X18" s="10">
        <f t="shared" si="2"/>
        <v>153767.94212191456</v>
      </c>
      <c r="Y18" s="17">
        <f t="shared" si="3"/>
        <v>0.22629700644865156</v>
      </c>
      <c r="Z18" s="17">
        <f t="shared" si="40"/>
        <v>11.94319987558813</v>
      </c>
      <c r="AA18" s="17">
        <f t="shared" si="4"/>
        <v>0.36480649490790651</v>
      </c>
      <c r="AB18" s="10">
        <f>'A6'!C17/'A1'!C17*1000</f>
        <v>82630.224624705923</v>
      </c>
      <c r="AC18" s="10">
        <f>'A8'!C17</f>
        <v>2183.0096444125102</v>
      </c>
      <c r="AD18" s="10">
        <f>'A9'!C18/'A1'!C17*1000</f>
        <v>5038.9683814888576</v>
      </c>
      <c r="AE18" s="10">
        <f>'A25'!Q19</f>
        <v>69687.14996930302</v>
      </c>
      <c r="AF18" s="10">
        <f>-'A10'!J18</f>
        <v>-2000.0908684695826</v>
      </c>
      <c r="AG18" s="10">
        <f t="shared" si="5"/>
        <v>157539.26175144073</v>
      </c>
      <c r="AH18" s="17">
        <f t="shared" si="6"/>
        <v>0.23424241892659789</v>
      </c>
      <c r="AI18" s="17">
        <f t="shared" si="41"/>
        <v>11.967429987144017</v>
      </c>
      <c r="AJ18" s="17">
        <f t="shared" si="7"/>
        <v>0.37652194893336954</v>
      </c>
      <c r="AK18" s="10">
        <f>'A6'!D17/'A1'!D17*1000</f>
        <v>67846.661019812047</v>
      </c>
      <c r="AL18" s="10">
        <f>'A8'!D17</f>
        <v>2159.281435039893</v>
      </c>
      <c r="AM18" s="10">
        <f>'A9'!D18/'A1'!D17*1000</f>
        <v>-11971.644741326127</v>
      </c>
      <c r="AN18" s="10">
        <f>'A25'!Y19</f>
        <v>86829.028819297979</v>
      </c>
      <c r="AO18" s="10">
        <f>-'A10'!P18</f>
        <v>-2154.786843994958</v>
      </c>
      <c r="AP18" s="10">
        <f t="shared" si="8"/>
        <v>142708.53968882884</v>
      </c>
      <c r="AQ18" s="17">
        <f t="shared" si="9"/>
        <v>0.20299706830431838</v>
      </c>
      <c r="AR18" s="17">
        <f t="shared" si="42"/>
        <v>11.868559645324185</v>
      </c>
      <c r="AS18" s="17">
        <f t="shared" si="10"/>
        <v>0.32871734261117452</v>
      </c>
      <c r="AT18" s="10">
        <f>'A6'!E17/'A1'!E17*1000</f>
        <v>97141.136390403612</v>
      </c>
      <c r="AU18" s="10">
        <f>'A8'!E17</f>
        <v>2418.0439962674241</v>
      </c>
      <c r="AV18" s="10">
        <f>'A9'!E18/'A1'!E17*1000</f>
        <v>-11299.318439509323</v>
      </c>
      <c r="AW18" s="10">
        <f>'A25'!AG19</f>
        <v>75534.723882542632</v>
      </c>
      <c r="AX18" s="10">
        <f>-'A10'!T18</f>
        <v>-2098.6468699146249</v>
      </c>
      <c r="AY18" s="10">
        <f t="shared" si="11"/>
        <v>161695.93895978972</v>
      </c>
      <c r="AZ18" s="17">
        <f t="shared" si="12"/>
        <v>0.24299970237174587</v>
      </c>
      <c r="BA18" s="17">
        <f t="shared" si="43"/>
        <v>11.993472930591748</v>
      </c>
      <c r="BB18" s="17">
        <f t="shared" si="13"/>
        <v>0.38911392177451365</v>
      </c>
      <c r="BC18" s="10">
        <f>'A6'!F17/'A1'!F17*1000</f>
        <v>100064.65664770131</v>
      </c>
      <c r="BD18" s="10">
        <f>'A8'!F17</f>
        <v>2330.663253572141</v>
      </c>
      <c r="BE18" s="10">
        <f>'A9'!F18/'A1'!F17*1000</f>
        <v>-15075.961704847979</v>
      </c>
      <c r="BF18" s="10">
        <f>'A25'!AO19</f>
        <v>75599.867297811157</v>
      </c>
      <c r="BG18" s="10">
        <f>-'A10'!X18</f>
        <v>-1626.4617526681918</v>
      </c>
      <c r="BH18" s="10">
        <f t="shared" si="44"/>
        <v>161292.76374156843</v>
      </c>
      <c r="BI18" s="17">
        <f t="shared" si="14"/>
        <v>0.24215029321942305</v>
      </c>
      <c r="BJ18" s="17">
        <f t="shared" si="45"/>
        <v>11.990976400996416</v>
      </c>
      <c r="BK18" s="17">
        <f t="shared" si="15"/>
        <v>0.38790682961441952</v>
      </c>
      <c r="BL18" s="10">
        <f>'A6'!G17/'A1'!G17*1000</f>
        <v>91704.346607807107</v>
      </c>
      <c r="BM18" s="10">
        <f>'A8'!G17</f>
        <v>3084.3167299288643</v>
      </c>
      <c r="BN18" s="10">
        <f>'A9'!G18/'A1'!G17*1000</f>
        <v>-632.21221179697727</v>
      </c>
      <c r="BO18" s="10">
        <f>'A25'!AW19</f>
        <v>70378.499769122325</v>
      </c>
      <c r="BP18" s="10">
        <f>-'A10'!AD18</f>
        <v>-1952.1354442540294</v>
      </c>
      <c r="BQ18" s="10">
        <f t="shared" si="46"/>
        <v>162582.81545080728</v>
      </c>
      <c r="BR18" s="17">
        <f t="shared" si="16"/>
        <v>0.24486817288879231</v>
      </c>
      <c r="BS18" s="17">
        <f t="shared" si="47"/>
        <v>11.99894278447629</v>
      </c>
      <c r="BT18" s="17">
        <f t="shared" si="17"/>
        <v>0.39175864016809347</v>
      </c>
      <c r="BU18" s="10">
        <f>'A6'!H17/'A1'!H17*1000</f>
        <v>86839.678458676135</v>
      </c>
      <c r="BV18" s="10">
        <f>'A8'!H17</f>
        <v>3300.8183714078291</v>
      </c>
      <c r="BW18" s="10">
        <f>'A9'!H18/'A1'!H17*1000</f>
        <v>3260.6834589369819</v>
      </c>
      <c r="BX18" s="10">
        <f>'A25'!BE19</f>
        <v>87458.714748725615</v>
      </c>
      <c r="BY18" s="10">
        <f>-'A10'!AH18</f>
        <v>-2022.5557021037905</v>
      </c>
      <c r="BZ18" s="10">
        <f t="shared" si="18"/>
        <v>178837.33933564278</v>
      </c>
      <c r="CA18" s="17">
        <f t="shared" si="19"/>
        <v>0.27911318778663458</v>
      </c>
      <c r="CB18" s="17">
        <f t="shared" si="48"/>
        <v>12.094231952892374</v>
      </c>
      <c r="CC18" s="17">
        <f t="shared" si="20"/>
        <v>0.43783172031583989</v>
      </c>
      <c r="CD18" s="10">
        <f>'A6'!I17/'A1'!I17*1000</f>
        <v>99511.209433137046</v>
      </c>
      <c r="CE18" s="10">
        <f>'A8'!I17</f>
        <v>1522.307669018352</v>
      </c>
      <c r="CF18" s="10">
        <f>'A9'!I18/'A1'!I17*1000</f>
        <v>-1744.9503172071236</v>
      </c>
      <c r="CG18" s="10">
        <f>'A25'!BM19</f>
        <v>63042.207124347478</v>
      </c>
      <c r="CH18" s="10">
        <f>-'A10'!AL18</f>
        <v>-1872.3749220019381</v>
      </c>
      <c r="CI18" s="10">
        <f t="shared" si="49"/>
        <v>160458.3989872938</v>
      </c>
      <c r="CJ18" s="17">
        <f t="shared" si="21"/>
        <v>0.24039245437758372</v>
      </c>
      <c r="CK18" s="17">
        <f t="shared" si="50"/>
        <v>11.985789991614181</v>
      </c>
      <c r="CL18" s="17">
        <f t="shared" si="22"/>
        <v>0.38539915891985188</v>
      </c>
      <c r="CM18" s="10">
        <f>'A6'!J17/'A1'!J17*1000</f>
        <v>89286.788070343318</v>
      </c>
      <c r="CN18" s="10">
        <f>'A8'!J17</f>
        <v>2732.7373937374714</v>
      </c>
      <c r="CO18" s="10">
        <f>'A9'!J18/'A1'!J17*1000</f>
        <v>-2403.1336625299869</v>
      </c>
      <c r="CP18" s="10">
        <f>'A25'!BU19</f>
        <v>80806.162939130038</v>
      </c>
      <c r="CQ18" s="10">
        <f>-'A10'!AR18</f>
        <v>-2100.1714118597165</v>
      </c>
      <c r="CR18" s="10">
        <f t="shared" si="51"/>
        <v>168322.38332882113</v>
      </c>
      <c r="CS18" s="17">
        <f t="shared" si="23"/>
        <v>0.25696028883647209</v>
      </c>
      <c r="CT18" s="17">
        <f t="shared" si="52"/>
        <v>12.033636367941819</v>
      </c>
      <c r="CU18" s="17">
        <f t="shared" si="24"/>
        <v>0.40853326710827409</v>
      </c>
      <c r="CV18" s="10">
        <f>'A6'!K17/'A1'!K17*1000</f>
        <v>102863.01148856542</v>
      </c>
      <c r="CW18" s="10">
        <f>'A8'!K17</f>
        <v>3203.0135945787374</v>
      </c>
      <c r="CX18" s="10">
        <f>'A9'!K18/'A1'!K17*1000</f>
        <v>-2944.1542911218512</v>
      </c>
      <c r="CY18" s="10">
        <f>'A25'!CC19</f>
        <v>78475.162986678537</v>
      </c>
      <c r="CZ18" s="10">
        <f>-'A10'!AV18</f>
        <v>-2784.3153903780562</v>
      </c>
      <c r="DA18" s="10">
        <f t="shared" si="25"/>
        <v>178812.71838832277</v>
      </c>
      <c r="DB18" s="17">
        <f t="shared" si="26"/>
        <v>0.2790613163990906</v>
      </c>
      <c r="DC18" s="17">
        <f t="shared" si="53"/>
        <v>12.094094271117537</v>
      </c>
      <c r="DD18" s="17">
        <f t="shared" si="27"/>
        <v>0.43776515006916489</v>
      </c>
      <c r="DE18" s="10">
        <f>'A6'!L17/'A1'!L17*1000</f>
        <v>67198.300016839057</v>
      </c>
      <c r="DF18" s="10">
        <f>'A8'!L17</f>
        <v>820.8610402541043</v>
      </c>
      <c r="DG18" s="10">
        <f>'A9'!L18/'A1'!L17*1000</f>
        <v>-3496.4986200279941</v>
      </c>
      <c r="DH18" s="10">
        <f>'A25'!CK19</f>
        <v>59965.013634182498</v>
      </c>
      <c r="DI18" s="10">
        <f>-'A10'!AZ18</f>
        <v>-1532.5428303493957</v>
      </c>
      <c r="DJ18" s="10">
        <f t="shared" si="54"/>
        <v>122955.13324089827</v>
      </c>
      <c r="DK18" s="17">
        <f t="shared" si="28"/>
        <v>0.16138061107153481</v>
      </c>
      <c r="DL18" s="17">
        <f t="shared" si="66"/>
        <v>11.719574797410448</v>
      </c>
      <c r="DM18" s="17">
        <f t="shared" si="29"/>
        <v>0.25668196909677238</v>
      </c>
      <c r="DN18" s="10">
        <f>'A6'!M17/'A1'!M17*1000</f>
        <v>57264.4392131524</v>
      </c>
      <c r="DO18" s="10">
        <f>'A8'!M17</f>
        <v>3772.944903763283</v>
      </c>
      <c r="DP18" s="10">
        <f>'A9'!M18/'A1'!M17*1000</f>
        <v>-14984.485831305314</v>
      </c>
      <c r="DQ18" s="10">
        <f>'A25'!CS19</f>
        <v>74967.927789489826</v>
      </c>
      <c r="DR18" s="10">
        <f>-'A10'!BF18</f>
        <v>-1861.429117487924</v>
      </c>
      <c r="DS18" s="10">
        <f t="shared" si="30"/>
        <v>119159.39695761228</v>
      </c>
      <c r="DT18" s="17">
        <f t="shared" si="31"/>
        <v>0.15338375761151576</v>
      </c>
      <c r="DU18" s="17">
        <f t="shared" si="55"/>
        <v>11.688217346035731</v>
      </c>
      <c r="DV18" s="17">
        <f t="shared" si="32"/>
        <v>0.24152038888329094</v>
      </c>
      <c r="DW18" s="10">
        <f>'A6'!N17/'A1'!N17*1000</f>
        <v>58875.830548834354</v>
      </c>
      <c r="DX18" s="10">
        <f>'A8'!N17</f>
        <v>2362.2622933162943</v>
      </c>
      <c r="DY18" s="10">
        <f>'A9'!N18/'A1'!N17*1000</f>
        <v>835.56313574272554</v>
      </c>
      <c r="DZ18" s="10">
        <f>'A25'!DA19</f>
        <v>76065.911072960516</v>
      </c>
      <c r="EA18" s="10">
        <f>-'A10'!BJ18</f>
        <v>-1800.7940084006325</v>
      </c>
      <c r="EB18" s="10">
        <f t="shared" si="33"/>
        <v>136338.77304245325</v>
      </c>
      <c r="EC18" s="17">
        <f t="shared" si="34"/>
        <v>0.18957725021266603</v>
      </c>
      <c r="ED18" s="17">
        <f t="shared" si="56"/>
        <v>11.822898045627737</v>
      </c>
      <c r="EE18" s="17">
        <f t="shared" si="35"/>
        <v>0.30663959151461162</v>
      </c>
      <c r="EF18" s="10">
        <f>'A6'!O17/'A1'!O17*1000</f>
        <v>111353.1340470318</v>
      </c>
      <c r="EG18" s="10">
        <f>'A8'!O17</f>
        <v>4125.9166689065241</v>
      </c>
      <c r="EH18" s="10">
        <f>'A9'!O18/'A1'!O17*1000</f>
        <v>-575.07791955451125</v>
      </c>
      <c r="EI18" s="10">
        <f>'A25'!DI19</f>
        <v>87317.99392140095</v>
      </c>
      <c r="EJ18" s="10">
        <f>-'A10'!BN18</f>
        <v>-1739.3311679751662</v>
      </c>
      <c r="EK18" s="10">
        <f t="shared" si="36"/>
        <v>200482.63554980958</v>
      </c>
      <c r="EL18" s="17">
        <f t="shared" si="37"/>
        <v>0.32471547651401378</v>
      </c>
      <c r="EM18" s="17">
        <f t="shared" si="57"/>
        <v>12.208482916241657</v>
      </c>
      <c r="EN18" s="17">
        <f t="shared" si="38"/>
        <v>0.49307298098424829</v>
      </c>
    </row>
    <row r="19" spans="1:144">
      <c r="A19" s="29">
        <v>1995</v>
      </c>
      <c r="B19" s="10">
        <v>128485.11932080194</v>
      </c>
      <c r="C19" s="10">
        <v>72626.11471156661</v>
      </c>
      <c r="D19" s="10">
        <f t="shared" si="58"/>
        <v>122301.78184197671</v>
      </c>
      <c r="E19" s="10">
        <v>1393.2980535150789</v>
      </c>
      <c r="F19" s="10">
        <v>1449.3737371089946</v>
      </c>
      <c r="G19" s="10">
        <f t="shared" si="59"/>
        <v>2149.4183273627305</v>
      </c>
      <c r="H19" s="10">
        <v>-24797.010465418636</v>
      </c>
      <c r="I19" s="10">
        <v>-14696.661081879547</v>
      </c>
      <c r="J19" s="10">
        <f t="shared" si="60"/>
        <v>-19419.777164234732</v>
      </c>
      <c r="K19" s="10">
        <v>114712.57547563958</v>
      </c>
      <c r="L19" s="10">
        <v>128143.51156614361</v>
      </c>
      <c r="M19" s="10">
        <f t="shared" si="61"/>
        <v>78385.979236102663</v>
      </c>
      <c r="N19" s="10">
        <f t="shared" si="62"/>
        <v>-2157.4449584537997</v>
      </c>
      <c r="O19" s="10">
        <f t="shared" si="63"/>
        <v>181259.95728275357</v>
      </c>
      <c r="P19" s="17">
        <f t="shared" si="64"/>
        <v>0.28421715688953691</v>
      </c>
      <c r="Q19" s="17">
        <f t="shared" si="65"/>
        <v>12.107687507940387</v>
      </c>
      <c r="R19" s="17">
        <f t="shared" si="39"/>
        <v>0.44433758951864943</v>
      </c>
      <c r="S19" s="10">
        <f>'A6'!B18/'A1'!B18*1000</f>
        <v>101059.54018765061</v>
      </c>
      <c r="T19" s="10">
        <f>'A8'!B18</f>
        <v>1936.3648008346431</v>
      </c>
      <c r="U19" s="10">
        <f>'A9'!B19/'A1'!B18*1000</f>
        <v>-14997.85024919701</v>
      </c>
      <c r="V19" s="10">
        <f>'A25'!I20</f>
        <v>71376.658062492148</v>
      </c>
      <c r="W19" s="10">
        <f>-'A10'!F19</f>
        <v>-2019.7602039950716</v>
      </c>
      <c r="X19" s="10">
        <f t="shared" si="2"/>
        <v>157354.9525977853</v>
      </c>
      <c r="Y19" s="17">
        <f t="shared" si="3"/>
        <v>0.23385411658335747</v>
      </c>
      <c r="Z19" s="17">
        <f t="shared" si="40"/>
        <v>11.966259377038758</v>
      </c>
      <c r="AA19" s="17">
        <f t="shared" si="4"/>
        <v>0.3759559495223363</v>
      </c>
      <c r="AB19" s="10">
        <f>'A6'!C18/'A1'!C18*1000</f>
        <v>84879.297843299835</v>
      </c>
      <c r="AC19" s="10">
        <f>'A8'!C18</f>
        <v>2254.5529817739489</v>
      </c>
      <c r="AD19" s="10">
        <f>'A9'!C19/'A1'!C18*1000</f>
        <v>6262.4693123527577</v>
      </c>
      <c r="AE19" s="10">
        <f>'A25'!Q20</f>
        <v>72844.253439852313</v>
      </c>
      <c r="AF19" s="10">
        <f>-'A10'!J19</f>
        <v>-2011.7356023156294</v>
      </c>
      <c r="AG19" s="10">
        <f t="shared" si="5"/>
        <v>164228.83797496321</v>
      </c>
      <c r="AH19" s="17">
        <f t="shared" si="6"/>
        <v>0.24833601152013432</v>
      </c>
      <c r="AI19" s="17">
        <f t="shared" si="41"/>
        <v>12.009016087711149</v>
      </c>
      <c r="AJ19" s="17">
        <f t="shared" si="7"/>
        <v>0.39662916338711973</v>
      </c>
      <c r="AK19" s="10">
        <f>'A6'!D18/'A1'!D18*1000</f>
        <v>69130.987965283668</v>
      </c>
      <c r="AL19" s="10">
        <f>'A8'!D18</f>
        <v>2235.925375680265</v>
      </c>
      <c r="AM19" s="10">
        <f>'A9'!D19/'A1'!D18*1000</f>
        <v>-11509.689188799694</v>
      </c>
      <c r="AN19" s="10">
        <f>'A25'!Y20</f>
        <v>87563.674646971049</v>
      </c>
      <c r="AO19" s="10">
        <f>-'A10'!P19</f>
        <v>-2157.4449584537997</v>
      </c>
      <c r="AP19" s="10">
        <f t="shared" si="8"/>
        <v>145263.4538406815</v>
      </c>
      <c r="AQ19" s="17">
        <f t="shared" si="9"/>
        <v>0.20837975892096131</v>
      </c>
      <c r="AR19" s="17">
        <f t="shared" si="42"/>
        <v>11.886304295833856</v>
      </c>
      <c r="AS19" s="17">
        <f t="shared" si="10"/>
        <v>0.33729702400325018</v>
      </c>
      <c r="AT19" s="10">
        <f>'A6'!E18/'A1'!E18*1000</f>
        <v>98422.871908299014</v>
      </c>
      <c r="AU19" s="10">
        <f>'A8'!E18</f>
        <v>2562.9390739952419</v>
      </c>
      <c r="AV19" s="10">
        <f>'A9'!E19/'A1'!E18*1000</f>
        <v>-12378.248436827396</v>
      </c>
      <c r="AW19" s="10">
        <f>'A25'!AG20</f>
        <v>76354.123415412352</v>
      </c>
      <c r="AX19" s="10">
        <f>-'A10'!T19</f>
        <v>-2120.7388435023381</v>
      </c>
      <c r="AY19" s="10">
        <f t="shared" si="11"/>
        <v>162840.94711737687</v>
      </c>
      <c r="AZ19" s="17">
        <f t="shared" si="12"/>
        <v>0.2454120044294705</v>
      </c>
      <c r="BA19" s="17">
        <f t="shared" si="43"/>
        <v>12.000529218845253</v>
      </c>
      <c r="BB19" s="17">
        <f t="shared" si="13"/>
        <v>0.39252569395862752</v>
      </c>
      <c r="BC19" s="10">
        <f>'A6'!F18/'A1'!F18*1000</f>
        <v>100790.35535899278</v>
      </c>
      <c r="BD19" s="10">
        <f>'A8'!F18</f>
        <v>2442.4436270913052</v>
      </c>
      <c r="BE19" s="10">
        <f>'A9'!F19/'A1'!F18*1000</f>
        <v>-14077.1693554503</v>
      </c>
      <c r="BF19" s="10">
        <f>'A25'!AO20</f>
        <v>77384.386539997591</v>
      </c>
      <c r="BG19" s="10">
        <f>-'A10'!X19</f>
        <v>-1654.9427564068335</v>
      </c>
      <c r="BH19" s="10">
        <f t="shared" si="44"/>
        <v>164885.07341422452</v>
      </c>
      <c r="BI19" s="17">
        <f t="shared" si="14"/>
        <v>0.24971856769669273</v>
      </c>
      <c r="BJ19" s="17">
        <f t="shared" si="45"/>
        <v>12.013003985434372</v>
      </c>
      <c r="BK19" s="17">
        <f t="shared" si="15"/>
        <v>0.3985573440447655</v>
      </c>
      <c r="BL19" s="10">
        <f>'A6'!G18/'A1'!G18*1000</f>
        <v>93120.065225325845</v>
      </c>
      <c r="BM19" s="10">
        <f>'A8'!G18</f>
        <v>3150.2983437539792</v>
      </c>
      <c r="BN19" s="10">
        <f>'A9'!G19/'A1'!G18*1000</f>
        <v>-856.66299722132544</v>
      </c>
      <c r="BO19" s="10">
        <f>'A25'!AW20</f>
        <v>73138.273969945629</v>
      </c>
      <c r="BP19" s="10">
        <f>-'A10'!AD19</f>
        <v>-1956.1456407759874</v>
      </c>
      <c r="BQ19" s="10">
        <f t="shared" si="46"/>
        <v>166595.82890102812</v>
      </c>
      <c r="BR19" s="17">
        <f t="shared" si="16"/>
        <v>0.25332278566993099</v>
      </c>
      <c r="BS19" s="17">
        <f t="shared" si="47"/>
        <v>12.023325971792984</v>
      </c>
      <c r="BT19" s="17">
        <f t="shared" si="17"/>
        <v>0.40354810755639248</v>
      </c>
      <c r="BU19" s="10">
        <f>'A6'!H18/'A1'!H18*1000</f>
        <v>88911.435981579067</v>
      </c>
      <c r="BV19" s="10">
        <f>'A8'!H18</f>
        <v>3336.1529162594366</v>
      </c>
      <c r="BW19" s="10">
        <f>'A9'!H19/'A1'!H18*1000</f>
        <v>2095.821059232308</v>
      </c>
      <c r="BX19" s="10">
        <f>'A25'!BE20</f>
        <v>87022.932905023597</v>
      </c>
      <c r="BY19" s="10">
        <f>-'A10'!AH19</f>
        <v>-2021.6664223407968</v>
      </c>
      <c r="BZ19" s="10">
        <f t="shared" si="18"/>
        <v>179344.67643975362</v>
      </c>
      <c r="CA19" s="17">
        <f t="shared" si="19"/>
        <v>0.28018204509747296</v>
      </c>
      <c r="CB19" s="17">
        <f t="shared" si="48"/>
        <v>12.097064799998309</v>
      </c>
      <c r="CC19" s="17">
        <f t="shared" si="20"/>
        <v>0.4392014247001636</v>
      </c>
      <c r="CD19" s="10">
        <f>'A6'!I18/'A1'!I18*1000</f>
        <v>101662.96244121989</v>
      </c>
      <c r="CE19" s="10">
        <f>'A8'!I18</f>
        <v>1515.6117138147558</v>
      </c>
      <c r="CF19" s="10">
        <f>'A9'!I19/'A1'!I18*1000</f>
        <v>-1261.1175771289054</v>
      </c>
      <c r="CG19" s="10">
        <f>'A25'!BM20</f>
        <v>63159.306519358615</v>
      </c>
      <c r="CH19" s="10">
        <f>-'A10'!AL19</f>
        <v>-1897.4304974582612</v>
      </c>
      <c r="CI19" s="10">
        <f t="shared" si="49"/>
        <v>163179.3325998061</v>
      </c>
      <c r="CJ19" s="17">
        <f t="shared" si="21"/>
        <v>0.2461249146302924</v>
      </c>
      <c r="CK19" s="17">
        <f t="shared" si="50"/>
        <v>12.002605075011234</v>
      </c>
      <c r="CL19" s="17">
        <f t="shared" si="22"/>
        <v>0.3935293871285877</v>
      </c>
      <c r="CM19" s="10">
        <f>'A6'!J18/'A1'!J18*1000</f>
        <v>90825.305818253299</v>
      </c>
      <c r="CN19" s="10">
        <f>'A8'!J18</f>
        <v>2806.7666842684721</v>
      </c>
      <c r="CO19" s="10">
        <f>'A9'!J19/'A1'!J18*1000</f>
        <v>5574.9927791692298</v>
      </c>
      <c r="CP19" s="10">
        <f>'A25'!BU20</f>
        <v>83304.64498542904</v>
      </c>
      <c r="CQ19" s="10">
        <f>-'A10'!AR19</f>
        <v>-2122.6851750454125</v>
      </c>
      <c r="CR19" s="10">
        <f t="shared" si="51"/>
        <v>180389.02509207462</v>
      </c>
      <c r="CS19" s="17">
        <f t="shared" si="23"/>
        <v>0.28238227780872693</v>
      </c>
      <c r="CT19" s="17">
        <f t="shared" si="52"/>
        <v>12.10287104824161</v>
      </c>
      <c r="CU19" s="17">
        <f t="shared" si="24"/>
        <v>0.44200879247467528</v>
      </c>
      <c r="CV19" s="10">
        <f>'A6'!K18/'A1'!K18*1000</f>
        <v>104579.88654416957</v>
      </c>
      <c r="CW19" s="10">
        <f>'A8'!K18</f>
        <v>3329.7510623274939</v>
      </c>
      <c r="CX19" s="10">
        <f>'A9'!K19/'A1'!K18*1000</f>
        <v>-1909.2961605594619</v>
      </c>
      <c r="CY19" s="10">
        <f>'A25'!CC20</f>
        <v>82036.730378752909</v>
      </c>
      <c r="CZ19" s="10">
        <f>-'A10'!AV19</f>
        <v>-2842.7261700036415</v>
      </c>
      <c r="DA19" s="10">
        <f t="shared" si="25"/>
        <v>185194.34565468685</v>
      </c>
      <c r="DB19" s="17">
        <f t="shared" si="26"/>
        <v>0.29250612243324325</v>
      </c>
      <c r="DC19" s="17">
        <f t="shared" si="53"/>
        <v>12.129161069705926</v>
      </c>
      <c r="DD19" s="17">
        <f t="shared" si="27"/>
        <v>0.4547202295261813</v>
      </c>
      <c r="DE19" s="10">
        <f>'A6'!L18/'A1'!L18*1000</f>
        <v>69203.404858838592</v>
      </c>
      <c r="DF19" s="10">
        <f>'A8'!L18</f>
        <v>846.56135049669865</v>
      </c>
      <c r="DG19" s="10">
        <f>'A9'!L19/'A1'!L18*1000</f>
        <v>-3894.8729913114985</v>
      </c>
      <c r="DH19" s="10">
        <f>'A25'!CK20</f>
        <v>61786.329384602177</v>
      </c>
      <c r="DI19" s="10">
        <f>-'A10'!AZ19</f>
        <v>-1564.5005799202313</v>
      </c>
      <c r="DJ19" s="10">
        <f t="shared" si="54"/>
        <v>126376.92202270574</v>
      </c>
      <c r="DK19" s="17">
        <f t="shared" si="28"/>
        <v>0.1685896323040538</v>
      </c>
      <c r="DL19" s="17">
        <f t="shared" si="66"/>
        <v>11.747024165091041</v>
      </c>
      <c r="DM19" s="17">
        <f t="shared" si="29"/>
        <v>0.26995395937829775</v>
      </c>
      <c r="DN19" s="10">
        <f>'A6'!M18/'A1'!M18*1000</f>
        <v>57944.826624557325</v>
      </c>
      <c r="DO19" s="10">
        <f>'A8'!M18</f>
        <v>3948.9750950055377</v>
      </c>
      <c r="DP19" s="10">
        <f>'A9'!M19/'A1'!M18*1000</f>
        <v>-14806.849922499607</v>
      </c>
      <c r="DQ19" s="10">
        <f>'A25'!CS20</f>
        <v>76855.088328502796</v>
      </c>
      <c r="DR19" s="10">
        <f>-'A10'!BF19</f>
        <v>-1897.9633861817053</v>
      </c>
      <c r="DS19" s="10">
        <f t="shared" si="30"/>
        <v>122044.07673938436</v>
      </c>
      <c r="DT19" s="17">
        <f t="shared" si="31"/>
        <v>0.15946119813220985</v>
      </c>
      <c r="DU19" s="17">
        <f t="shared" si="55"/>
        <v>11.712137543216826</v>
      </c>
      <c r="DV19" s="17">
        <f t="shared" si="32"/>
        <v>0.25308599681327332</v>
      </c>
      <c r="DW19" s="10">
        <f>'A6'!N18/'A1'!N18*1000</f>
        <v>60030.185895668277</v>
      </c>
      <c r="DX19" s="10">
        <f>'A8'!N18</f>
        <v>2390.462957781866</v>
      </c>
      <c r="DY19" s="10">
        <f>'A9'!N19/'A1'!N18*1000</f>
        <v>-533.88853914916103</v>
      </c>
      <c r="DZ19" s="10">
        <f>'A25'!DA20</f>
        <v>75552.287988604323</v>
      </c>
      <c r="EA19" s="10">
        <f>-'A10'!BJ19</f>
        <v>-1831.3800852729696</v>
      </c>
      <c r="EB19" s="10">
        <f t="shared" si="33"/>
        <v>135607.66821763231</v>
      </c>
      <c r="EC19" s="17">
        <f t="shared" si="34"/>
        <v>0.1880369592884123</v>
      </c>
      <c r="ED19" s="17">
        <f t="shared" si="56"/>
        <v>11.81752120316705</v>
      </c>
      <c r="EE19" s="17">
        <f t="shared" si="35"/>
        <v>0.30403984489334523</v>
      </c>
      <c r="EF19" s="10">
        <f>'A6'!O18/'A1'!O18*1000</f>
        <v>112966.05710478559</v>
      </c>
      <c r="EG19" s="10">
        <f>'A8'!O18</f>
        <v>4190.8146080616234</v>
      </c>
      <c r="EH19" s="10">
        <f>'A9'!O19/'A1'!O18*1000</f>
        <v>-1401.0687715862186</v>
      </c>
      <c r="EI19" s="10">
        <f>'A25'!DI20</f>
        <v>88698.096174668142</v>
      </c>
      <c r="EJ19" s="10">
        <f>-'A10'!BN19</f>
        <v>-1739.0393155854924</v>
      </c>
      <c r="EK19" s="10">
        <f t="shared" si="36"/>
        <v>202714.85980034366</v>
      </c>
      <c r="EL19" s="17">
        <f t="shared" si="37"/>
        <v>0.32941832436464696</v>
      </c>
      <c r="EM19" s="17">
        <f t="shared" si="57"/>
        <v>12.219555639078914</v>
      </c>
      <c r="EN19" s="17">
        <f t="shared" si="38"/>
        <v>0.49842673162783796</v>
      </c>
    </row>
    <row r="20" spans="1:144">
      <c r="A20" s="29">
        <v>1996</v>
      </c>
      <c r="B20" s="10">
        <v>129421.90518436414</v>
      </c>
      <c r="C20" s="10">
        <v>72967.210170489125</v>
      </c>
      <c r="D20" s="10">
        <f t="shared" si="58"/>
        <v>125118.24652123533</v>
      </c>
      <c r="E20" s="10">
        <v>1405.3380504646084</v>
      </c>
      <c r="F20" s="10">
        <v>1503.1635363170917</v>
      </c>
      <c r="G20" s="10">
        <f t="shared" si="59"/>
        <v>2135.7105885765873</v>
      </c>
      <c r="H20" s="10">
        <v>-23397.716297552586</v>
      </c>
      <c r="I20" s="10">
        <v>-13778.896664003574</v>
      </c>
      <c r="J20" s="10">
        <f t="shared" si="60"/>
        <v>-18326.849937906652</v>
      </c>
      <c r="K20" s="10">
        <v>115586.0403249646</v>
      </c>
      <c r="L20" s="10">
        <v>129217.23654442224</v>
      </c>
      <c r="M20" s="10">
        <f t="shared" si="61"/>
        <v>79612.613062440971</v>
      </c>
      <c r="N20" s="10">
        <f t="shared" si="62"/>
        <v>-2142.7797743572269</v>
      </c>
      <c r="O20" s="10">
        <f t="shared" si="63"/>
        <v>186396.94045998901</v>
      </c>
      <c r="P20" s="17">
        <f t="shared" si="64"/>
        <v>0.29503974798360838</v>
      </c>
      <c r="Q20" s="17">
        <f t="shared" si="65"/>
        <v>12.135633767257659</v>
      </c>
      <c r="R20" s="17">
        <f t="shared" si="39"/>
        <v>0.45784983090722087</v>
      </c>
      <c r="S20" s="10">
        <f>'A6'!B19/'A1'!B19*1000</f>
        <v>103043.08686942013</v>
      </c>
      <c r="T20" s="10">
        <f>'A8'!B19</f>
        <v>2046.3286870765376</v>
      </c>
      <c r="U20" s="10">
        <f>'A9'!B20/'A1'!B19*1000</f>
        <v>-16350.059308067979</v>
      </c>
      <c r="V20" s="10">
        <f>'A25'!I21</f>
        <v>73747.761226734627</v>
      </c>
      <c r="W20" s="10">
        <f>-'A10'!F20</f>
        <v>-2053.9346263246971</v>
      </c>
      <c r="X20" s="10">
        <f t="shared" si="2"/>
        <v>160433.18284883862</v>
      </c>
      <c r="Y20" s="17">
        <f t="shared" si="3"/>
        <v>0.24033932904194291</v>
      </c>
      <c r="Z20" s="17">
        <f t="shared" si="40"/>
        <v>11.985632828634943</v>
      </c>
      <c r="AA20" s="17">
        <f t="shared" si="4"/>
        <v>0.3853231693539958</v>
      </c>
      <c r="AB20" s="10">
        <f>'A6'!C19/'A1'!C19*1000</f>
        <v>87159.026879928424</v>
      </c>
      <c r="AC20" s="10">
        <f>'A8'!C19</f>
        <v>2347.5531938875647</v>
      </c>
      <c r="AD20" s="10">
        <f>'A9'!C20/'A1'!C19*1000</f>
        <v>8607.4587706841467</v>
      </c>
      <c r="AE20" s="10">
        <f>'A25'!Q21</f>
        <v>72684.321602473574</v>
      </c>
      <c r="AF20" s="10">
        <f>-'A10'!J20</f>
        <v>-2009.5939023439505</v>
      </c>
      <c r="AG20" s="10">
        <f t="shared" si="5"/>
        <v>168788.76654462976</v>
      </c>
      <c r="AH20" s="17">
        <f t="shared" si="6"/>
        <v>0.25794286453580528</v>
      </c>
      <c r="AI20" s="17">
        <f t="shared" si="41"/>
        <v>12.036403310023296</v>
      </c>
      <c r="AJ20" s="17">
        <f t="shared" si="7"/>
        <v>0.40987110588263947</v>
      </c>
      <c r="AK20" s="10">
        <f>'A6'!D19/'A1'!D19*1000</f>
        <v>70540.836012828338</v>
      </c>
      <c r="AL20" s="10">
        <f>'A8'!D19</f>
        <v>2284.3772569975595</v>
      </c>
      <c r="AM20" s="10">
        <f>'A9'!D20/'A1'!D19*1000</f>
        <v>-10792.66746633432</v>
      </c>
      <c r="AN20" s="10">
        <f>'A25'!Y21</f>
        <v>89001.421149878341</v>
      </c>
      <c r="AO20" s="10">
        <f>-'A10'!P20</f>
        <v>-2142.7797743572269</v>
      </c>
      <c r="AP20" s="10">
        <f t="shared" si="8"/>
        <v>148891.18717901269</v>
      </c>
      <c r="AQ20" s="17">
        <f t="shared" si="9"/>
        <v>0.21602266394215675</v>
      </c>
      <c r="AR20" s="17">
        <f t="shared" si="42"/>
        <v>11.910971030748687</v>
      </c>
      <c r="AS20" s="17">
        <f t="shared" si="10"/>
        <v>0.34922358893822553</v>
      </c>
      <c r="AT20" s="10">
        <f>'A6'!E19/'A1'!E19*1000</f>
        <v>99720.810970667066</v>
      </c>
      <c r="AU20" s="10">
        <f>'A8'!E19</f>
        <v>2698.066235317463</v>
      </c>
      <c r="AV20" s="10">
        <f>'A9'!E20/'A1'!E19*1000</f>
        <v>-10623.027933902109</v>
      </c>
      <c r="AW20" s="10">
        <f>'A25'!AG21</f>
        <v>78861.09825595039</v>
      </c>
      <c r="AX20" s="10">
        <f>-'A10'!T20</f>
        <v>-2140.8489024405958</v>
      </c>
      <c r="AY20" s="10">
        <f t="shared" si="11"/>
        <v>168516.09862559222</v>
      </c>
      <c r="AZ20" s="17">
        <f t="shared" ref="AZ20:AZ30" si="67">(AY20-$Y$58)/$Y$59</f>
        <v>0.25736840803275657</v>
      </c>
      <c r="BA20" s="17">
        <f t="shared" ref="BA20:BA30" si="68">LN(AY20)</f>
        <v>12.034786565015523</v>
      </c>
      <c r="BB20" s="17">
        <f t="shared" si="13"/>
        <v>0.40908939665419553</v>
      </c>
      <c r="BC20" s="10">
        <f>'A6'!F19/'A1'!F19*1000</f>
        <v>101953.85317769976</v>
      </c>
      <c r="BD20" s="10">
        <f>'A8'!F19</f>
        <v>2619.0900908718822</v>
      </c>
      <c r="BE20" s="10">
        <f>'A9'!F20/'A1'!F19*1000</f>
        <v>-13657.194882716753</v>
      </c>
      <c r="BF20" s="10">
        <f>'A25'!AO21</f>
        <v>77056.946887043276</v>
      </c>
      <c r="BG20" s="10">
        <f>-'A10'!X20</f>
        <v>-1687.6101377410471</v>
      </c>
      <c r="BH20" s="10">
        <f t="shared" si="44"/>
        <v>166285.0851351571</v>
      </c>
      <c r="BI20" s="17">
        <f t="shared" si="14"/>
        <v>0.2526681110103064</v>
      </c>
      <c r="BJ20" s="17">
        <f t="shared" si="45"/>
        <v>12.021458974659588</v>
      </c>
      <c r="BK20" s="17">
        <f t="shared" si="15"/>
        <v>0.40264539941031063</v>
      </c>
      <c r="BL20" s="10">
        <f>'A6'!G19/'A1'!G19*1000</f>
        <v>94476.138323221981</v>
      </c>
      <c r="BM20" s="10">
        <f>'A8'!G19</f>
        <v>3204.8328754724071</v>
      </c>
      <c r="BN20" s="10">
        <f>'A9'!G20/'A1'!G19*1000</f>
        <v>960.35455781297048</v>
      </c>
      <c r="BO20" s="10">
        <f>'A25'!AW21</f>
        <v>69868.365035194351</v>
      </c>
      <c r="BP20" s="10">
        <f>-'A10'!AD20</f>
        <v>-1944.9766155843231</v>
      </c>
      <c r="BQ20" s="10">
        <f t="shared" si="46"/>
        <v>166564.71417611741</v>
      </c>
      <c r="BR20" s="17">
        <f t="shared" si="16"/>
        <v>0.25325723319816013</v>
      </c>
      <c r="BS20" s="17">
        <f t="shared" si="47"/>
        <v>12.023139186619002</v>
      </c>
      <c r="BT20" s="17">
        <f t="shared" si="17"/>
        <v>0.40345779542087562</v>
      </c>
      <c r="BU20" s="10">
        <f>'A6'!H19/'A1'!H19*1000</f>
        <v>90858.73564793315</v>
      </c>
      <c r="BV20" s="10">
        <f>'A8'!H19</f>
        <v>3369.8926152270369</v>
      </c>
      <c r="BW20" s="10">
        <f>'A9'!H20/'A1'!H19*1000</f>
        <v>1413.9624185541982</v>
      </c>
      <c r="BX20" s="10">
        <f>'A25'!BE21</f>
        <v>86921.505525955974</v>
      </c>
      <c r="BY20" s="10">
        <f>-'A10'!AH20</f>
        <v>-2005.3846860060369</v>
      </c>
      <c r="BZ20" s="10">
        <f t="shared" si="18"/>
        <v>180558.71152166434</v>
      </c>
      <c r="CA20" s="17">
        <f t="shared" si="19"/>
        <v>0.28273977301131992</v>
      </c>
      <c r="CB20" s="17">
        <f t="shared" si="48"/>
        <v>12.103811275453907</v>
      </c>
      <c r="CC20" s="17">
        <f t="shared" si="20"/>
        <v>0.44246339990203881</v>
      </c>
      <c r="CD20" s="10">
        <f>'A6'!I19/'A1'!I19*1000</f>
        <v>103821.41341463916</v>
      </c>
      <c r="CE20" s="10">
        <f>'A8'!I19</f>
        <v>1517.3990635470709</v>
      </c>
      <c r="CF20" s="10">
        <f>'A9'!I20/'A1'!I19*1000</f>
        <v>-815.96057074565772</v>
      </c>
      <c r="CG20" s="10">
        <f>'A25'!BM21</f>
        <v>64733.110478792441</v>
      </c>
      <c r="CH20" s="10">
        <f>-'A10'!AL20</f>
        <v>-1893.3506185315791</v>
      </c>
      <c r="CI20" s="10">
        <f t="shared" si="49"/>
        <v>167362.61176770143</v>
      </c>
      <c r="CJ20" s="17">
        <f t="shared" si="21"/>
        <v>0.25493824305759</v>
      </c>
      <c r="CK20" s="17">
        <f t="shared" si="50"/>
        <v>12.02791806542348</v>
      </c>
      <c r="CL20" s="17">
        <f t="shared" si="22"/>
        <v>0.4057684217998746</v>
      </c>
      <c r="CM20" s="10">
        <f>'A6'!J19/'A1'!J19*1000</f>
        <v>92703.895381489478</v>
      </c>
      <c r="CN20" s="10">
        <f>'A8'!J19</f>
        <v>2890.7028734974406</v>
      </c>
      <c r="CO20" s="10">
        <f>'A9'!J20/'A1'!J19*1000</f>
        <v>3169.5527072052214</v>
      </c>
      <c r="CP20" s="10">
        <f>'A25'!BU21</f>
        <v>85255.40428661785</v>
      </c>
      <c r="CQ20" s="10">
        <f>-'A10'!AR20</f>
        <v>-2154.7084444002176</v>
      </c>
      <c r="CR20" s="10">
        <f t="shared" si="51"/>
        <v>181864.84680440975</v>
      </c>
      <c r="CS20" s="17">
        <f t="shared" si="23"/>
        <v>0.28549153753749856</v>
      </c>
      <c r="CT20" s="17">
        <f t="shared" si="52"/>
        <v>12.111019090219221</v>
      </c>
      <c r="CU20" s="17">
        <f t="shared" si="24"/>
        <v>0.44594843637462461</v>
      </c>
      <c r="CV20" s="10">
        <f>'A6'!K19/'A1'!K19*1000</f>
        <v>106860.3181622353</v>
      </c>
      <c r="CW20" s="10">
        <f>'A8'!K19</f>
        <v>3447.0086382397394</v>
      </c>
      <c r="CX20" s="10">
        <f>'A9'!K20/'A1'!K19*1000</f>
        <v>-498.77082172591741</v>
      </c>
      <c r="CY20" s="10">
        <f>'A25'!CC21</f>
        <v>80546.322015629557</v>
      </c>
      <c r="CZ20" s="10">
        <f>-'A10'!AV20</f>
        <v>-2937.0708747010708</v>
      </c>
      <c r="DA20" s="10">
        <f t="shared" si="25"/>
        <v>187417.8071196776</v>
      </c>
      <c r="DB20" s="17">
        <f t="shared" si="26"/>
        <v>0.29719050885593151</v>
      </c>
      <c r="DC20" s="17">
        <f t="shared" si="53"/>
        <v>12.141095666255495</v>
      </c>
      <c r="DD20" s="17">
        <f t="shared" si="27"/>
        <v>0.46049070304903028</v>
      </c>
      <c r="DE20" s="10">
        <f>'A6'!L19/'A1'!L19*1000</f>
        <v>71294.6971173903</v>
      </c>
      <c r="DF20" s="10">
        <f>'A8'!L19</f>
        <v>875.85562739558327</v>
      </c>
      <c r="DG20" s="10">
        <f>'A9'!L20/'A1'!L19*1000</f>
        <v>-3666.5456494352547</v>
      </c>
      <c r="DH20" s="10">
        <f>'A25'!CK21</f>
        <v>64566.051973413392</v>
      </c>
      <c r="DI20" s="10">
        <f>-'A10'!AZ20</f>
        <v>-1575.3823752331796</v>
      </c>
      <c r="DJ20" s="10">
        <f t="shared" si="54"/>
        <v>131494.67669353084</v>
      </c>
      <c r="DK20" s="17">
        <f t="shared" si="28"/>
        <v>0.17937171279977429</v>
      </c>
      <c r="DL20" s="17">
        <f t="shared" si="66"/>
        <v>11.786721648362546</v>
      </c>
      <c r="DM20" s="17">
        <f t="shared" si="29"/>
        <v>0.28914801216345304</v>
      </c>
      <c r="DN20" s="10">
        <f>'A6'!M19/'A1'!M19*1000</f>
        <v>58951.224874060128</v>
      </c>
      <c r="DO20" s="10">
        <f>'A8'!M19</f>
        <v>4150.949353758846</v>
      </c>
      <c r="DP20" s="10">
        <f>'A9'!M20/'A1'!M19*1000</f>
        <v>-15602.723436367103</v>
      </c>
      <c r="DQ20" s="10">
        <f>'A25'!CS21</f>
        <v>76826.877207033293</v>
      </c>
      <c r="DR20" s="10">
        <f>-'A10'!BF20</f>
        <v>-1897.7537711047396</v>
      </c>
      <c r="DS20" s="10">
        <f t="shared" si="30"/>
        <v>122428.57422738044</v>
      </c>
      <c r="DT20" s="17">
        <f t="shared" si="31"/>
        <v>0.16027125706090556</v>
      </c>
      <c r="DU20" s="17">
        <f t="shared" si="55"/>
        <v>11.715283071385354</v>
      </c>
      <c r="DV20" s="17">
        <f t="shared" si="32"/>
        <v>0.25460688500890483</v>
      </c>
      <c r="DW20" s="10">
        <f>'A6'!N19/'A1'!N19*1000</f>
        <v>61331.651373450572</v>
      </c>
      <c r="DX20" s="10">
        <f>'A8'!N19</f>
        <v>2403.329989344179</v>
      </c>
      <c r="DY20" s="10">
        <f>'A9'!N20/'A1'!N19*1000</f>
        <v>-2199.0068253188474</v>
      </c>
      <c r="DZ20" s="10">
        <f>'A25'!DA21</f>
        <v>78221.286517661065</v>
      </c>
      <c r="EA20" s="10">
        <f>-'A10'!BJ20</f>
        <v>-1865.6999351375007</v>
      </c>
      <c r="EB20" s="10">
        <f t="shared" si="33"/>
        <v>137891.56111999947</v>
      </c>
      <c r="EC20" s="17">
        <f t="shared" si="34"/>
        <v>0.1928486626037956</v>
      </c>
      <c r="ED20" s="17">
        <f t="shared" si="56"/>
        <v>11.834222866259838</v>
      </c>
      <c r="EE20" s="17">
        <f t="shared" si="35"/>
        <v>0.31211523347176795</v>
      </c>
      <c r="EF20" s="10">
        <f>'A6'!O19/'A1'!O19*1000</f>
        <v>114951.61489704806</v>
      </c>
      <c r="EG20" s="10">
        <f>'A8'!O19</f>
        <v>4282.4894168078981</v>
      </c>
      <c r="EH20" s="10">
        <f>'A9'!O20/'A1'!O19*1000</f>
        <v>-1607.7613381026379</v>
      </c>
      <c r="EI20" s="10">
        <f>'A25'!DI21</f>
        <v>89875.994770329518</v>
      </c>
      <c r="EJ20" s="10">
        <f>-'A10'!BN20</f>
        <v>-1760.6588546468877</v>
      </c>
      <c r="EK20" s="10">
        <f t="shared" si="36"/>
        <v>205741.67889143596</v>
      </c>
      <c r="EL20" s="17">
        <f t="shared" si="37"/>
        <v>0.33579522384210453</v>
      </c>
      <c r="EM20" s="17">
        <f t="shared" si="57"/>
        <v>12.234376674909507</v>
      </c>
      <c r="EN20" s="17">
        <f t="shared" si="38"/>
        <v>0.50559282178316223</v>
      </c>
    </row>
    <row r="21" spans="1:144">
      <c r="A21" s="29">
        <v>1997</v>
      </c>
      <c r="B21" s="10">
        <v>132602.881850898</v>
      </c>
      <c r="C21" s="10">
        <v>73926.163450829248</v>
      </c>
      <c r="D21" s="10">
        <f t="shared" si="58"/>
        <v>130171.48677635263</v>
      </c>
      <c r="E21" s="10">
        <v>1345.6553143490391</v>
      </c>
      <c r="F21" s="10">
        <v>1487.9983072263751</v>
      </c>
      <c r="G21" s="10">
        <f t="shared" si="59"/>
        <v>2118.7233705474137</v>
      </c>
      <c r="H21" s="10">
        <v>-22508.284486657365</v>
      </c>
      <c r="I21" s="10">
        <v>-13269.584045483525</v>
      </c>
      <c r="J21" s="10">
        <f t="shared" si="60"/>
        <v>-15120.409198903868</v>
      </c>
      <c r="K21" s="10">
        <v>117411.71825838267</v>
      </c>
      <c r="L21" s="10">
        <v>130812.26298931889</v>
      </c>
      <c r="M21" s="10">
        <f t="shared" si="61"/>
        <v>81007.194428291055</v>
      </c>
      <c r="N21" s="10">
        <f t="shared" si="62"/>
        <v>-2156.1143164863561</v>
      </c>
      <c r="O21" s="10">
        <f t="shared" si="63"/>
        <v>196020.88105980086</v>
      </c>
      <c r="P21" s="17">
        <f t="shared" si="64"/>
        <v>0.31531545655259186</v>
      </c>
      <c r="Q21" s="17">
        <f t="shared" si="65"/>
        <v>12.185976468557488</v>
      </c>
      <c r="R21" s="17">
        <f t="shared" si="39"/>
        <v>0.48219093231880161</v>
      </c>
      <c r="S21" s="10">
        <f>'A6'!B20/'A1'!B20*1000</f>
        <v>105569.56635565967</v>
      </c>
      <c r="T21" s="10">
        <f>'A8'!B20</f>
        <v>2128.2913789878685</v>
      </c>
      <c r="U21" s="10">
        <f>'A9'!B21/'A1'!B20*1000</f>
        <v>-13074.458479576162</v>
      </c>
      <c r="V21" s="10">
        <f>'A25'!I22</f>
        <v>74748.764257328206</v>
      </c>
      <c r="W21" s="10">
        <f>-'A10'!F21</f>
        <v>-2061.6448539463363</v>
      </c>
      <c r="X21" s="10">
        <f t="shared" si="2"/>
        <v>167310.51865845325</v>
      </c>
      <c r="Y21" s="17">
        <f t="shared" si="3"/>
        <v>0.25482849334637619</v>
      </c>
      <c r="Z21" s="17">
        <f t="shared" si="40"/>
        <v>12.027606758031682</v>
      </c>
      <c r="AA21" s="17">
        <f t="shared" si="4"/>
        <v>0.40561790216945626</v>
      </c>
      <c r="AB21" s="10">
        <f>'A6'!C20/'A1'!C20*1000</f>
        <v>89711.547874275348</v>
      </c>
      <c r="AC21" s="10">
        <f>'A8'!C20</f>
        <v>2461.260017628359</v>
      </c>
      <c r="AD21" s="10">
        <f>'A9'!C21/'A1'!C20*1000</f>
        <v>10099.696273496098</v>
      </c>
      <c r="AE21" s="10">
        <f>'A25'!Q22</f>
        <v>73258.442432877957</v>
      </c>
      <c r="AF21" s="10">
        <f>-'A10'!J21</f>
        <v>-2026.2547194644267</v>
      </c>
      <c r="AG21" s="10">
        <f t="shared" si="5"/>
        <v>173504.69187881335</v>
      </c>
      <c r="AH21" s="17">
        <f t="shared" si="6"/>
        <v>0.26787837138118853</v>
      </c>
      <c r="AI21" s="17">
        <f t="shared" si="41"/>
        <v>12.063959920532591</v>
      </c>
      <c r="AJ21" s="17">
        <f t="shared" si="7"/>
        <v>0.42319494893530579</v>
      </c>
      <c r="AK21" s="10">
        <f>'A6'!D20/'A1'!D20*1000</f>
        <v>72570.659654942734</v>
      </c>
      <c r="AL21" s="10">
        <f>'A8'!D20</f>
        <v>2342.8412575181701</v>
      </c>
      <c r="AM21" s="10">
        <f>'A9'!D21/'A1'!D20*1000</f>
        <v>-8914.1196338572554</v>
      </c>
      <c r="AN21" s="10">
        <f>'A25'!Y22</f>
        <v>90252.783783137755</v>
      </c>
      <c r="AO21" s="10">
        <f>-'A10'!P21</f>
        <v>-2156.1143164863561</v>
      </c>
      <c r="AP21" s="10">
        <f t="shared" si="8"/>
        <v>154096.05074525508</v>
      </c>
      <c r="AQ21" s="17">
        <f t="shared" si="9"/>
        <v>0.22698826537287567</v>
      </c>
      <c r="AR21" s="17">
        <f t="shared" si="42"/>
        <v>11.945331393109951</v>
      </c>
      <c r="AS21" s="17">
        <f t="shared" si="10"/>
        <v>0.36583710079157189</v>
      </c>
      <c r="AT21" s="10">
        <f>'A6'!E20/'A1'!E20*1000</f>
        <v>101636.67985456969</v>
      </c>
      <c r="AU21" s="10">
        <f>'A8'!E20</f>
        <v>2859.0971635124679</v>
      </c>
      <c r="AV21" s="10">
        <f>'A9'!E21/'A1'!E20*1000</f>
        <v>-10140.436794652382</v>
      </c>
      <c r="AW21" s="10">
        <f>'A25'!AG22</f>
        <v>78273.406799806544</v>
      </c>
      <c r="AX21" s="10">
        <f>-'A10'!T21</f>
        <v>-2146.9066040036778</v>
      </c>
      <c r="AY21" s="10">
        <f t="shared" si="11"/>
        <v>170481.84041923264</v>
      </c>
      <c r="AZ21" s="17">
        <f t="shared" si="67"/>
        <v>0.26150983090588853</v>
      </c>
      <c r="BA21" s="17">
        <f t="shared" si="68"/>
        <v>12.046384062228263</v>
      </c>
      <c r="BB21" s="17">
        <f t="shared" si="13"/>
        <v>0.41469687993354026</v>
      </c>
      <c r="BC21" s="10">
        <f>'A6'!F20/'A1'!F20*1000</f>
        <v>103744.44806323822</v>
      </c>
      <c r="BD21" s="10">
        <f>'A8'!F20</f>
        <v>2853.0113046574452</v>
      </c>
      <c r="BE21" s="10">
        <f>'A9'!F21/'A1'!F20*1000</f>
        <v>-12322.982873365252</v>
      </c>
      <c r="BF21" s="10">
        <f>'A25'!AO22</f>
        <v>78320.148719575678</v>
      </c>
      <c r="BG21" s="10">
        <f>-'A10'!X21</f>
        <v>-1746.3171132780008</v>
      </c>
      <c r="BH21" s="10">
        <f t="shared" si="44"/>
        <v>170848.30810082809</v>
      </c>
      <c r="BI21" s="17">
        <f t="shared" si="14"/>
        <v>0.26228190465623208</v>
      </c>
      <c r="BJ21" s="17">
        <f t="shared" si="45"/>
        <v>12.048531354660504</v>
      </c>
      <c r="BK21" s="17">
        <f t="shared" si="15"/>
        <v>0.41573511311340489</v>
      </c>
      <c r="BL21" s="10">
        <f>'A6'!G20/'A1'!G20*1000</f>
        <v>95757.511213394217</v>
      </c>
      <c r="BM21" s="10">
        <f>'A8'!G20</f>
        <v>3238.3215617639239</v>
      </c>
      <c r="BN21" s="10">
        <f>'A9'!G21/'A1'!G20*1000</f>
        <v>3427.9402052090509</v>
      </c>
      <c r="BO21" s="10">
        <f>'A25'!AW22</f>
        <v>70542.271757602852</v>
      </c>
      <c r="BP21" s="10">
        <f>-'A10'!AD21</f>
        <v>-1931.0417538964221</v>
      </c>
      <c r="BQ21" s="10">
        <f t="shared" si="46"/>
        <v>171035.00298407362</v>
      </c>
      <c r="BR21" s="17">
        <f t="shared" si="16"/>
        <v>0.2626752332522212</v>
      </c>
      <c r="BS21" s="17">
        <f t="shared" si="47"/>
        <v>12.049623510350763</v>
      </c>
      <c r="BT21" s="17">
        <f t="shared" si="17"/>
        <v>0.41626317918311173</v>
      </c>
      <c r="BU21" s="10">
        <f>'A6'!H20/'A1'!H20*1000</f>
        <v>92886.954347497231</v>
      </c>
      <c r="BV21" s="10">
        <f>'A8'!H20</f>
        <v>3427.0286906168753</v>
      </c>
      <c r="BW21" s="10">
        <f>'A9'!H21/'A1'!H20*1000</f>
        <v>1331.295607182951</v>
      </c>
      <c r="BX21" s="10">
        <f>'A25'!BE22</f>
        <v>87974.502145197082</v>
      </c>
      <c r="BY21" s="10">
        <f>-'A10'!AH21</f>
        <v>-1986.6613417700812</v>
      </c>
      <c r="BZ21" s="10">
        <f t="shared" si="18"/>
        <v>183633.11944872406</v>
      </c>
      <c r="CA21" s="17">
        <f t="shared" si="19"/>
        <v>0.28921693260148346</v>
      </c>
      <c r="CB21" s="17">
        <f t="shared" si="48"/>
        <v>12.12069513005463</v>
      </c>
      <c r="CC21" s="17">
        <f t="shared" si="20"/>
        <v>0.45062687954145908</v>
      </c>
      <c r="CD21" s="10">
        <f>'A6'!I20/'A1'!I20*1000</f>
        <v>105947.12709169865</v>
      </c>
      <c r="CE21" s="10">
        <f>'A8'!I20</f>
        <v>1537.5735488938717</v>
      </c>
      <c r="CF21" s="10">
        <f>'A9'!I21/'A1'!I20*1000</f>
        <v>-2612.5510557159218</v>
      </c>
      <c r="CG21" s="10">
        <f>'A25'!BM22</f>
        <v>65234.031436936246</v>
      </c>
      <c r="CH21" s="10">
        <f>-'A10'!AL21</f>
        <v>-1879.0490922996441</v>
      </c>
      <c r="CI21" s="10">
        <f t="shared" si="49"/>
        <v>168227.13192951318</v>
      </c>
      <c r="CJ21" s="17">
        <f t="shared" si="21"/>
        <v>0.25675961328230318</v>
      </c>
      <c r="CK21" s="17">
        <f t="shared" si="50"/>
        <v>12.033070321059961</v>
      </c>
      <c r="CL21" s="17">
        <f t="shared" si="22"/>
        <v>0.40825957888338238</v>
      </c>
      <c r="CM21" s="10">
        <f>'A6'!J20/'A1'!J20*1000</f>
        <v>94814.795857233243</v>
      </c>
      <c r="CN21" s="10">
        <f>'A8'!J20</f>
        <v>2982.9664700313747</v>
      </c>
      <c r="CO21" s="10">
        <f>'A9'!J21/'A1'!J20*1000</f>
        <v>2088.118754658256</v>
      </c>
      <c r="CP21" s="10">
        <f>'A25'!BU22</f>
        <v>86355.990755831212</v>
      </c>
      <c r="CQ21" s="10">
        <f>-'A10'!AR21</f>
        <v>-2178.5056348768894</v>
      </c>
      <c r="CR21" s="10">
        <f t="shared" si="51"/>
        <v>184063.36620287719</v>
      </c>
      <c r="CS21" s="17">
        <f t="shared" si="23"/>
        <v>0.29012337603902194</v>
      </c>
      <c r="CT21" s="17">
        <f t="shared" si="52"/>
        <v>12.123035358842788</v>
      </c>
      <c r="CU21" s="17">
        <f t="shared" si="24"/>
        <v>0.45175839900283249</v>
      </c>
      <c r="CV21" s="10">
        <f>'A6'!K20/'A1'!K20*1000</f>
        <v>110058.58508925802</v>
      </c>
      <c r="CW21" s="10">
        <f>'A8'!K20</f>
        <v>3567.0834894584641</v>
      </c>
      <c r="CX21" s="10">
        <f>'A9'!K21/'A1'!K20*1000</f>
        <v>1388.9045923904227</v>
      </c>
      <c r="CY21" s="10">
        <f>'A25'!CC22</f>
        <v>83529.968469620188</v>
      </c>
      <c r="CZ21" s="10">
        <f>-'A10'!AV21</f>
        <v>-3001.4447029274265</v>
      </c>
      <c r="DA21" s="10">
        <f t="shared" si="25"/>
        <v>195543.09693779965</v>
      </c>
      <c r="DB21" s="17">
        <f t="shared" si="26"/>
        <v>0.31430886143533049</v>
      </c>
      <c r="DC21" s="17">
        <f t="shared" si="53"/>
        <v>12.183536078807823</v>
      </c>
      <c r="DD21" s="17">
        <f t="shared" si="27"/>
        <v>0.48101098422609589</v>
      </c>
      <c r="DE21" s="10">
        <f>'A6'!L20/'A1'!L20*1000</f>
        <v>73565.670201884917</v>
      </c>
      <c r="DF21" s="10">
        <f>'A8'!L20</f>
        <v>903.15241517170057</v>
      </c>
      <c r="DG21" s="10">
        <f>'A9'!L21/'A1'!L20*1000</f>
        <v>-3233.4949585662016</v>
      </c>
      <c r="DH21" s="10">
        <f>'A25'!CK22</f>
        <v>65708.381791180203</v>
      </c>
      <c r="DI21" s="10">
        <f>-'A10'!AZ21</f>
        <v>-1588.2285454895475</v>
      </c>
      <c r="DJ21" s="10">
        <f t="shared" si="54"/>
        <v>135355.48090418108</v>
      </c>
      <c r="DK21" s="17">
        <f t="shared" si="28"/>
        <v>0.18750565130502431</v>
      </c>
      <c r="DL21" s="17">
        <f t="shared" si="66"/>
        <v>11.81565978852757</v>
      </c>
      <c r="DM21" s="17">
        <f t="shared" si="29"/>
        <v>0.30313983592801907</v>
      </c>
      <c r="DN21" s="10">
        <f>'A6'!M20/'A1'!M20*1000</f>
        <v>59948.434099507242</v>
      </c>
      <c r="DO21" s="10">
        <f>'A8'!M20</f>
        <v>4364.6713896446936</v>
      </c>
      <c r="DP21" s="10">
        <f>'A9'!M21/'A1'!M20*1000</f>
        <v>-14364.422993535674</v>
      </c>
      <c r="DQ21" s="10">
        <f>'A25'!CS22</f>
        <v>77523.873376057672</v>
      </c>
      <c r="DR21" s="10">
        <f>-'A10'!BF21</f>
        <v>-1901.00505661289</v>
      </c>
      <c r="DS21" s="10">
        <f t="shared" si="30"/>
        <v>125571.55081506104</v>
      </c>
      <c r="DT21" s="17">
        <f t="shared" si="31"/>
        <v>0.16689287703767433</v>
      </c>
      <c r="DU21" s="17">
        <f t="shared" si="55"/>
        <v>11.740631001110307</v>
      </c>
      <c r="DV21" s="17">
        <f t="shared" si="32"/>
        <v>0.26686281311919863</v>
      </c>
      <c r="DW21" s="10">
        <f>'A6'!N20/'A1'!N20*1000</f>
        <v>62844.989377613914</v>
      </c>
      <c r="DX21" s="10">
        <f>'A8'!N20</f>
        <v>2412.1073408207521</v>
      </c>
      <c r="DY21" s="10">
        <f>'A9'!N21/'A1'!N20*1000</f>
        <v>-2072.6333323168892</v>
      </c>
      <c r="DZ21" s="10">
        <f>'A25'!DA22</f>
        <v>79814.855728668932</v>
      </c>
      <c r="EA21" s="10">
        <f>-'A10'!BJ21</f>
        <v>-1892.6408807339453</v>
      </c>
      <c r="EB21" s="10">
        <f t="shared" si="33"/>
        <v>141106.67823405279</v>
      </c>
      <c r="EC21" s="17">
        <f t="shared" si="34"/>
        <v>0.19962226817041459</v>
      </c>
      <c r="ED21" s="17">
        <f t="shared" si="56"/>
        <v>11.857271466515732</v>
      </c>
      <c r="EE21" s="17">
        <f t="shared" si="35"/>
        <v>0.3232594172707729</v>
      </c>
      <c r="EF21" s="10">
        <f>'A6'!O20/'A1'!O20*1000</f>
        <v>117097.33123308705</v>
      </c>
      <c r="EG21" s="10">
        <f>'A8'!O20</f>
        <v>4397.0038834779725</v>
      </c>
      <c r="EH21" s="10">
        <f>'A9'!O21/'A1'!O20*1000</f>
        <v>-3749.6880177484636</v>
      </c>
      <c r="EI21" s="10">
        <f>'A25'!DI22</f>
        <v>90501.6832568877</v>
      </c>
      <c r="EJ21" s="10">
        <f>-'A10'!BN21</f>
        <v>-1771.7680252722475</v>
      </c>
      <c r="EK21" s="10">
        <f t="shared" si="36"/>
        <v>206474.562330432</v>
      </c>
      <c r="EL21" s="17">
        <f t="shared" si="37"/>
        <v>0.33733926194894914</v>
      </c>
      <c r="EM21" s="17">
        <f t="shared" si="57"/>
        <v>12.237932498954827</v>
      </c>
      <c r="EN21" s="17">
        <f t="shared" si="38"/>
        <v>0.50731209133871058</v>
      </c>
    </row>
    <row r="22" spans="1:144">
      <c r="A22" s="29">
        <v>1998</v>
      </c>
      <c r="B22" s="10">
        <v>135622.64536233395</v>
      </c>
      <c r="C22" s="10">
        <v>74939.91163638822</v>
      </c>
      <c r="D22" s="10">
        <f t="shared" si="58"/>
        <v>135265.07546634137</v>
      </c>
      <c r="E22" s="10">
        <v>1321.46008404086</v>
      </c>
      <c r="F22" s="10">
        <v>1500.2401080570819</v>
      </c>
      <c r="G22" s="10">
        <f t="shared" si="59"/>
        <v>2150.2389836301008</v>
      </c>
      <c r="H22" s="10">
        <v>-23109.174933998209</v>
      </c>
      <c r="I22" s="10">
        <v>-13671.589038904242</v>
      </c>
      <c r="J22" s="10">
        <f t="shared" si="60"/>
        <v>-9915.9767728109655</v>
      </c>
      <c r="K22" s="10">
        <v>118215.44284911244</v>
      </c>
      <c r="L22" s="10">
        <v>131877.0529476123</v>
      </c>
      <c r="M22" s="10">
        <f t="shared" si="61"/>
        <v>81978.356496698718</v>
      </c>
      <c r="N22" s="10">
        <f t="shared" si="62"/>
        <v>-2165.8607792793487</v>
      </c>
      <c r="O22" s="10">
        <f t="shared" si="63"/>
        <v>207311.83339457988</v>
      </c>
      <c r="P22" s="17">
        <f t="shared" si="64"/>
        <v>0.33910322380156455</v>
      </c>
      <c r="Q22" s="17">
        <f t="shared" si="65"/>
        <v>12.241979380222459</v>
      </c>
      <c r="R22" s="17">
        <f t="shared" si="39"/>
        <v>0.50926879101498301</v>
      </c>
      <c r="S22" s="10">
        <f>'A6'!B21/'A1'!B21*1000</f>
        <v>108201.65364337539</v>
      </c>
      <c r="T22" s="10">
        <f>'A8'!B21</f>
        <v>2190.0332801610161</v>
      </c>
      <c r="U22" s="10">
        <f>'A9'!B22/'A1'!B21*1000</f>
        <v>-13388.48837311635</v>
      </c>
      <c r="V22" s="10">
        <f>'A25'!I23</f>
        <v>75633.256842348739</v>
      </c>
      <c r="W22" s="10">
        <f>-'A10'!F22</f>
        <v>-2085.1113827294384</v>
      </c>
      <c r="X22" s="10">
        <f t="shared" si="2"/>
        <v>170551.34401003935</v>
      </c>
      <c r="Y22" s="17">
        <f t="shared" si="3"/>
        <v>0.26165626100248762</v>
      </c>
      <c r="Z22" s="17">
        <f t="shared" si="40"/>
        <v>12.046791668261589</v>
      </c>
      <c r="AA22" s="17">
        <f t="shared" si="4"/>
        <v>0.41489396073248397</v>
      </c>
      <c r="AB22" s="10">
        <f>'A6'!C21/'A1'!C21*1000</f>
        <v>92334.778672436732</v>
      </c>
      <c r="AC22" s="10">
        <f>'A8'!C21</f>
        <v>2572.5009342861654</v>
      </c>
      <c r="AD22" s="10">
        <f>'A9'!C22/'A1'!C21*1000</f>
        <v>12364.029471179847</v>
      </c>
      <c r="AE22" s="10">
        <f>'A25'!Q23</f>
        <v>73816.571160483567</v>
      </c>
      <c r="AF22" s="10">
        <f>-'A10'!J22</f>
        <v>-2005.4316621076989</v>
      </c>
      <c r="AG22" s="10">
        <f t="shared" si="5"/>
        <v>179082.44857627861</v>
      </c>
      <c r="AH22" s="17">
        <f t="shared" si="6"/>
        <v>0.27962958369319219</v>
      </c>
      <c r="AI22" s="17">
        <f t="shared" si="41"/>
        <v>12.095601585347637</v>
      </c>
      <c r="AJ22" s="17">
        <f t="shared" si="7"/>
        <v>0.43849394863552438</v>
      </c>
      <c r="AK22" s="10">
        <f>'A6'!D21/'A1'!D21*1000</f>
        <v>74742.332122009</v>
      </c>
      <c r="AL22" s="10">
        <f>'A8'!D21</f>
        <v>2441.1443100766614</v>
      </c>
      <c r="AM22" s="10">
        <f>'A9'!D22/'A1'!D21*1000</f>
        <v>-5866.3781698993116</v>
      </c>
      <c r="AN22" s="10">
        <f>'A25'!Y23</f>
        <v>91452.214699837277</v>
      </c>
      <c r="AO22" s="10">
        <f>-'A10'!P22</f>
        <v>-2165.8607792793487</v>
      </c>
      <c r="AP22" s="10">
        <f t="shared" si="8"/>
        <v>160603.45218274428</v>
      </c>
      <c r="AQ22" s="17">
        <f t="shared" si="9"/>
        <v>0.2406980523067741</v>
      </c>
      <c r="AR22" s="17">
        <f t="shared" si="42"/>
        <v>11.986693575797672</v>
      </c>
      <c r="AS22" s="17">
        <f t="shared" si="10"/>
        <v>0.38583604914775682</v>
      </c>
      <c r="AT22" s="10">
        <f>'A6'!E21/'A1'!E21*1000</f>
        <v>103908.99271470946</v>
      </c>
      <c r="AU22" s="10">
        <f>'A8'!E21</f>
        <v>3045.6359188747915</v>
      </c>
      <c r="AV22" s="10">
        <f>'A9'!E22/'A1'!E21*1000</f>
        <v>-11630.136828076944</v>
      </c>
      <c r="AW22" s="10">
        <f>'A25'!AG23</f>
        <v>77640.036165120837</v>
      </c>
      <c r="AX22" s="10">
        <f>-'A10'!T22</f>
        <v>-2122.8423915160397</v>
      </c>
      <c r="AY22" s="10">
        <f t="shared" si="11"/>
        <v>170841.68557911209</v>
      </c>
      <c r="AZ22" s="17">
        <f t="shared" si="67"/>
        <v>0.2622679523340089</v>
      </c>
      <c r="BA22" s="17">
        <f t="shared" si="68"/>
        <v>12.048492591326257</v>
      </c>
      <c r="BB22" s="17">
        <f t="shared" si="13"/>
        <v>0.41571637072919421</v>
      </c>
      <c r="BC22" s="10">
        <f>'A6'!F21/'A1'!F21*1000</f>
        <v>105848.04189418352</v>
      </c>
      <c r="BD22" s="10">
        <f>'A8'!F21</f>
        <v>3124.8582478100179</v>
      </c>
      <c r="BE22" s="10">
        <f>'A9'!F22/'A1'!F21*1000</f>
        <v>-25014.821843498954</v>
      </c>
      <c r="BF22" s="10">
        <f>'A25'!AO23</f>
        <v>79570.483191323568</v>
      </c>
      <c r="BG22" s="10">
        <f>-'A10'!X22</f>
        <v>-1772.5015609939583</v>
      </c>
      <c r="BH22" s="10">
        <f t="shared" si="44"/>
        <v>161756.05992882419</v>
      </c>
      <c r="BI22" s="17">
        <f t="shared" si="14"/>
        <v>0.24312636517004407</v>
      </c>
      <c r="BJ22" s="17">
        <f t="shared" si="45"/>
        <v>11.993844676445434</v>
      </c>
      <c r="BK22" s="17">
        <f t="shared" si="15"/>
        <v>0.38929366388787406</v>
      </c>
      <c r="BL22" s="10">
        <f>'A6'!G21/'A1'!G21*1000</f>
        <v>97257.284584225781</v>
      </c>
      <c r="BM22" s="10">
        <f>'A8'!G21</f>
        <v>3269.5045540401852</v>
      </c>
      <c r="BN22" s="10">
        <f>'A9'!G22/'A1'!G21*1000</f>
        <v>2885.0275431544778</v>
      </c>
      <c r="BO22" s="10">
        <f>'A25'!AW23</f>
        <v>71214.806174548998</v>
      </c>
      <c r="BP22" s="10">
        <f>-'A10'!AD22</f>
        <v>-1936.1704513528778</v>
      </c>
      <c r="BQ22" s="10">
        <f t="shared" si="46"/>
        <v>172690.45240461658</v>
      </c>
      <c r="BR22" s="17">
        <f t="shared" si="16"/>
        <v>0.26616293245957889</v>
      </c>
      <c r="BS22" s="17">
        <f t="shared" si="47"/>
        <v>12.05925597832522</v>
      </c>
      <c r="BT22" s="17">
        <f t="shared" si="17"/>
        <v>0.42092055500435838</v>
      </c>
      <c r="BU22" s="10">
        <f>'A6'!H21/'A1'!H21*1000</f>
        <v>95136.516895882247</v>
      </c>
      <c r="BV22" s="10">
        <f>'A8'!H21</f>
        <v>3501.7447556256407</v>
      </c>
      <c r="BW22" s="10">
        <f>'A9'!H22/'A1'!H21*1000</f>
        <v>109.07948832226677</v>
      </c>
      <c r="BX22" s="10">
        <f>'A25'!BE23</f>
        <v>88876.624450811039</v>
      </c>
      <c r="BY22" s="10">
        <f>-'A10'!AH22</f>
        <v>-1964.6747111123325</v>
      </c>
      <c r="BZ22" s="10">
        <f t="shared" si="18"/>
        <v>185659.29087952885</v>
      </c>
      <c r="CA22" s="17">
        <f t="shared" si="19"/>
        <v>0.29348566857462538</v>
      </c>
      <c r="CB22" s="17">
        <f t="shared" si="48"/>
        <v>12.131668503489173</v>
      </c>
      <c r="CC22" s="17">
        <f t="shared" si="20"/>
        <v>0.45593259394892727</v>
      </c>
      <c r="CD22" s="10">
        <f>'A6'!I21/'A1'!I21*1000</f>
        <v>108248.09986231815</v>
      </c>
      <c r="CE22" s="10">
        <f>'A8'!I21</f>
        <v>1565.090796977966</v>
      </c>
      <c r="CF22" s="10">
        <f>'A9'!I22/'A1'!I21*1000</f>
        <v>-4159.6662911687699</v>
      </c>
      <c r="CG22" s="10">
        <f>'A25'!BM23</f>
        <v>65728.385890366786</v>
      </c>
      <c r="CH22" s="10">
        <f>-'A10'!AL22</f>
        <v>-1854.2581879394149</v>
      </c>
      <c r="CI22" s="10">
        <f t="shared" si="49"/>
        <v>169527.65207055473</v>
      </c>
      <c r="CJ22" s="17">
        <f t="shared" si="21"/>
        <v>0.25949954783347523</v>
      </c>
      <c r="CK22" s="17">
        <f t="shared" si="50"/>
        <v>12.040771331556233</v>
      </c>
      <c r="CL22" s="17">
        <f t="shared" si="22"/>
        <v>0.41198307946284024</v>
      </c>
      <c r="CM22" s="10">
        <f>'A6'!J21/'A1'!J21*1000</f>
        <v>96970.071292372973</v>
      </c>
      <c r="CN22" s="10">
        <f>'A8'!J21</f>
        <v>3041.6085539201072</v>
      </c>
      <c r="CO22" s="10">
        <f>'A9'!J22/'A1'!J21*1000</f>
        <v>-1301.7081828691894</v>
      </c>
      <c r="CP22" s="10">
        <f>'A25'!BU23</f>
        <v>87293.496479032547</v>
      </c>
      <c r="CQ22" s="10">
        <f>-'A10'!AR22</f>
        <v>-2190.3240760327926</v>
      </c>
      <c r="CR22" s="10">
        <f t="shared" si="51"/>
        <v>183813.14406642364</v>
      </c>
      <c r="CS22" s="17">
        <f t="shared" si="23"/>
        <v>0.2895962082885955</v>
      </c>
      <c r="CT22" s="17">
        <f t="shared" si="52"/>
        <v>12.121674999221792</v>
      </c>
      <c r="CU22" s="17">
        <f t="shared" si="24"/>
        <v>0.45110065417317635</v>
      </c>
      <c r="CV22" s="10">
        <f>'A6'!K21/'A1'!K21*1000</f>
        <v>114063.8144805748</v>
      </c>
      <c r="CW22" s="10">
        <f>'A8'!K21</f>
        <v>3709.1859647151491</v>
      </c>
      <c r="CX22" s="10">
        <f>'A9'!K22/'A1'!K21*1000</f>
        <v>3896.9978513684678</v>
      </c>
      <c r="CY22" s="10">
        <f>'A25'!CC23</f>
        <v>86549.17144206808</v>
      </c>
      <c r="CZ22" s="10">
        <f>-'A10'!AV22</f>
        <v>-2977.3202172754554</v>
      </c>
      <c r="DA22" s="10">
        <f t="shared" si="25"/>
        <v>205241.84952145102</v>
      </c>
      <c r="DB22" s="17">
        <f t="shared" si="26"/>
        <v>0.33474218381812193</v>
      </c>
      <c r="DC22" s="17">
        <f t="shared" si="53"/>
        <v>12.231944316521101</v>
      </c>
      <c r="DD22" s="17">
        <f t="shared" si="27"/>
        <v>0.5044167569182898</v>
      </c>
      <c r="DE22" s="10">
        <f>'A6'!L21/'A1'!L21*1000</f>
        <v>76305.560668682825</v>
      </c>
      <c r="DF22" s="10">
        <f>'A8'!L21</f>
        <v>952.55923102108432</v>
      </c>
      <c r="DG22" s="10">
        <f>'A9'!L22/'A1'!L21*1000</f>
        <v>-4169.1348855453443</v>
      </c>
      <c r="DH22" s="10">
        <f>'A25'!CK23</f>
        <v>66867.358774002525</v>
      </c>
      <c r="DI22" s="10">
        <f>-'A10'!AZ22</f>
        <v>-1607.8783488646461</v>
      </c>
      <c r="DJ22" s="10">
        <f t="shared" si="54"/>
        <v>138348.46543929644</v>
      </c>
      <c r="DK22" s="17">
        <f t="shared" si="28"/>
        <v>0.19381126817330172</v>
      </c>
      <c r="DL22" s="17">
        <f t="shared" si="66"/>
        <v>11.837530893280022</v>
      </c>
      <c r="DM22" s="17">
        <f t="shared" si="29"/>
        <v>0.31371469117053113</v>
      </c>
      <c r="DN22" s="10">
        <f>'A6'!M21/'A1'!M21*1000</f>
        <v>61224.731867520393</v>
      </c>
      <c r="DO22" s="10">
        <f>'A8'!M21</f>
        <v>4598.7130468214709</v>
      </c>
      <c r="DP22" s="10">
        <f>'A9'!M22/'A1'!M21*1000</f>
        <v>-13772.365253903781</v>
      </c>
      <c r="DQ22" s="10">
        <f>'A25'!CS23</f>
        <v>78253.388633804047</v>
      </c>
      <c r="DR22" s="10">
        <f>-'A10'!BF22</f>
        <v>-1924.1270172585832</v>
      </c>
      <c r="DS22" s="10">
        <f t="shared" si="30"/>
        <v>128380.34127698356</v>
      </c>
      <c r="DT22" s="17">
        <f t="shared" si="31"/>
        <v>0.17281043401411647</v>
      </c>
      <c r="DU22" s="17">
        <f t="shared" si="55"/>
        <v>11.762752553196739</v>
      </c>
      <c r="DV22" s="17">
        <f t="shared" si="32"/>
        <v>0.27755876166416144</v>
      </c>
      <c r="DW22" s="10">
        <f>'A6'!N21/'A1'!N21*1000</f>
        <v>64829.326027830546</v>
      </c>
      <c r="DX22" s="10">
        <f>'A8'!N21</f>
        <v>2435.9004375879167</v>
      </c>
      <c r="DY22" s="10">
        <f>'A9'!N22/'A1'!N21*1000</f>
        <v>-4319.487328630541</v>
      </c>
      <c r="DZ22" s="10">
        <f>'A25'!DA23</f>
        <v>81326.028709876933</v>
      </c>
      <c r="EA22" s="10">
        <f>-'A10'!BJ22</f>
        <v>-1902.1098566207947</v>
      </c>
      <c r="EB22" s="10">
        <f t="shared" si="33"/>
        <v>142369.6579900441</v>
      </c>
      <c r="EC22" s="17">
        <f t="shared" si="34"/>
        <v>0.20228311267536783</v>
      </c>
      <c r="ED22" s="17">
        <f t="shared" si="56"/>
        <v>11.866182179343504</v>
      </c>
      <c r="EE22" s="17">
        <f t="shared" si="35"/>
        <v>0.32756781866740214</v>
      </c>
      <c r="EF22" s="10">
        <f>'A6'!O21/'A1'!O21*1000</f>
        <v>119593.83136936781</v>
      </c>
      <c r="EG22" s="10">
        <f>'A8'!O21</f>
        <v>4532.7515098424174</v>
      </c>
      <c r="EH22" s="10">
        <f>'A9'!O22/'A1'!O21*1000</f>
        <v>-4810.7079386028645</v>
      </c>
      <c r="EI22" s="10">
        <f>'A25'!DI23</f>
        <v>91010.249998308078</v>
      </c>
      <c r="EJ22" s="10">
        <f>-'A10'!BN22</f>
        <v>-1779.7064318855516</v>
      </c>
      <c r="EK22" s="10">
        <f t="shared" si="36"/>
        <v>208546.41850702988</v>
      </c>
      <c r="EL22" s="17">
        <f t="shared" si="37"/>
        <v>0.34170424649949471</v>
      </c>
      <c r="EM22" s="17">
        <f t="shared" si="57"/>
        <v>12.247916926171611</v>
      </c>
      <c r="EN22" s="17">
        <f t="shared" si="38"/>
        <v>0.51213964228741404</v>
      </c>
    </row>
    <row r="23" spans="1:144">
      <c r="A23" s="29">
        <v>1999</v>
      </c>
      <c r="B23" s="10">
        <v>137932.09721840272</v>
      </c>
      <c r="C23" s="10">
        <v>76016.554036562797</v>
      </c>
      <c r="D23" s="10">
        <f t="shared" si="58"/>
        <v>140018.34903211158</v>
      </c>
      <c r="E23" s="10">
        <v>1273.0755527498297</v>
      </c>
      <c r="F23" s="10">
        <v>1524.1789442722916</v>
      </c>
      <c r="G23" s="10">
        <f t="shared" si="59"/>
        <v>2137.1724247968941</v>
      </c>
      <c r="H23" s="10">
        <v>-17787.608512420742</v>
      </c>
      <c r="I23" s="10">
        <v>-11066.426070262283</v>
      </c>
      <c r="J23" s="10">
        <f t="shared" si="60"/>
        <v>-5203.4977225812881</v>
      </c>
      <c r="K23" s="10">
        <v>119329.86766968558</v>
      </c>
      <c r="L23" s="10">
        <v>133413.93194686796</v>
      </c>
      <c r="M23" s="10">
        <f t="shared" si="61"/>
        <v>82432.342186600974</v>
      </c>
      <c r="N23" s="10">
        <f t="shared" si="62"/>
        <v>-2173.7537842470201</v>
      </c>
      <c r="O23" s="10">
        <f t="shared" si="63"/>
        <v>217210.6121366811</v>
      </c>
      <c r="P23" s="17">
        <f t="shared" si="64"/>
        <v>0.35995796109780442</v>
      </c>
      <c r="Q23" s="17">
        <f t="shared" si="65"/>
        <v>12.288622724672862</v>
      </c>
      <c r="R23" s="17">
        <f t="shared" si="39"/>
        <v>0.53182122360457906</v>
      </c>
      <c r="S23" s="10">
        <f>'A6'!B22/'A1'!B22*1000</f>
        <v>111105.73742879197</v>
      </c>
      <c r="T23" s="10">
        <f>'A8'!B22</f>
        <v>2259.1549357098274</v>
      </c>
      <c r="U23" s="10">
        <f>'A9'!B23/'A1'!B22*1000</f>
        <v>-14621.310826395029</v>
      </c>
      <c r="V23" s="10">
        <f>'A25'!I24</f>
        <v>78210.23168164886</v>
      </c>
      <c r="W23" s="10">
        <f>-'A10'!F23</f>
        <v>-2070.0278737623398</v>
      </c>
      <c r="X23" s="10">
        <f t="shared" si="2"/>
        <v>174883.7853459933</v>
      </c>
      <c r="Y23" s="17">
        <f t="shared" si="3"/>
        <v>0.27078384413841605</v>
      </c>
      <c r="Z23" s="17">
        <f t="shared" si="40"/>
        <v>12.071876948567194</v>
      </c>
      <c r="AA23" s="17">
        <f t="shared" si="4"/>
        <v>0.42702289573380731</v>
      </c>
      <c r="AB23" s="10">
        <f>'A6'!C22/'A1'!C22*1000</f>
        <v>94938.779031302707</v>
      </c>
      <c r="AC23" s="10">
        <f>'A8'!C22</f>
        <v>2703.9568836677777</v>
      </c>
      <c r="AD23" s="10">
        <f>'A9'!C23/'A1'!C22*1000</f>
        <v>17847.71434500254</v>
      </c>
      <c r="AE23" s="10">
        <f>'A25'!Q24</f>
        <v>74175.163230200982</v>
      </c>
      <c r="AF23" s="10">
        <f>-'A10'!J23</f>
        <v>-1996.9057983646799</v>
      </c>
      <c r="AG23" s="10">
        <f t="shared" si="5"/>
        <v>187668.70769180931</v>
      </c>
      <c r="AH23" s="17">
        <f t="shared" si="6"/>
        <v>0.29771910593397599</v>
      </c>
      <c r="AI23" s="17">
        <f t="shared" si="41"/>
        <v>12.142433494194627</v>
      </c>
      <c r="AJ23" s="17">
        <f t="shared" si="7"/>
        <v>0.4611375536290917</v>
      </c>
      <c r="AK23" s="10">
        <f>'A6'!D22/'A1'!D22*1000</f>
        <v>77166.320312352575</v>
      </c>
      <c r="AL23" s="10">
        <f>'A8'!D22</f>
        <v>2558.711620153857</v>
      </c>
      <c r="AM23" s="10">
        <f>'A9'!D23/'A1'!D22*1000</f>
        <v>-3237.3167429176387</v>
      </c>
      <c r="AN23" s="10">
        <f>'A25'!Y24</f>
        <v>92161.527582904862</v>
      </c>
      <c r="AO23" s="10">
        <f>-'A10'!P23</f>
        <v>-2173.7537842470201</v>
      </c>
      <c r="AP23" s="10">
        <f t="shared" si="8"/>
        <v>166475.48898824662</v>
      </c>
      <c r="AQ23" s="17">
        <f t="shared" si="9"/>
        <v>0.25306925366030675</v>
      </c>
      <c r="AR23" s="17">
        <f t="shared" si="42"/>
        <v>12.022603364281892</v>
      </c>
      <c r="AS23" s="17">
        <f t="shared" si="10"/>
        <v>0.40319872100672172</v>
      </c>
      <c r="AT23" s="10">
        <f>'A6'!E22/'A1'!E22*1000</f>
        <v>105942.87065351217</v>
      </c>
      <c r="AU23" s="10">
        <f>'A8'!E22</f>
        <v>3263.5089333044075</v>
      </c>
      <c r="AV23" s="10">
        <f>'A9'!E23/'A1'!E22*1000</f>
        <v>-5274.2768154114246</v>
      </c>
      <c r="AW23" s="10">
        <f>'A25'!AG24</f>
        <v>80609.110269160534</v>
      </c>
      <c r="AX23" s="10">
        <f>-'A10'!T23</f>
        <v>-2094.1200740460613</v>
      </c>
      <c r="AY23" s="10">
        <f t="shared" si="11"/>
        <v>182447.09296651962</v>
      </c>
      <c r="AZ23" s="17">
        <f t="shared" si="67"/>
        <v>0.28671821317788848</v>
      </c>
      <c r="BA23" s="17">
        <f t="shared" si="68"/>
        <v>12.114215508421788</v>
      </c>
      <c r="BB23" s="17">
        <f t="shared" si="13"/>
        <v>0.44749393031145407</v>
      </c>
      <c r="BC23" s="10">
        <f>'A6'!F22/'A1'!F22*1000</f>
        <v>108134.62882981275</v>
      </c>
      <c r="BD23" s="10">
        <f>'A8'!F22</f>
        <v>3468.3951303195963</v>
      </c>
      <c r="BE23" s="10">
        <f>'A9'!F23/'A1'!F22*1000</f>
        <v>-52808.461444213288</v>
      </c>
      <c r="BF23" s="10">
        <f>'A25'!AO24</f>
        <v>80905.000104975115</v>
      </c>
      <c r="BG23" s="10">
        <f>-'A10'!X23</f>
        <v>-1771.9601217988202</v>
      </c>
      <c r="BH23" s="10">
        <f t="shared" si="44"/>
        <v>137927.60249909534</v>
      </c>
      <c r="BI23" s="17">
        <f t="shared" si="14"/>
        <v>0.19292459454574734</v>
      </c>
      <c r="BJ23" s="17">
        <f t="shared" si="45"/>
        <v>11.834484206906573</v>
      </c>
      <c r="BK23" s="17">
        <f t="shared" si="15"/>
        <v>0.31224159377864297</v>
      </c>
      <c r="BL23" s="10">
        <f>'A6'!G22/'A1'!G22*1000</f>
        <v>98897.917248764425</v>
      </c>
      <c r="BM23" s="10">
        <f>'A8'!G22</f>
        <v>3314.6398433273894</v>
      </c>
      <c r="BN23" s="10">
        <f>'A9'!G23/'A1'!G22*1000</f>
        <v>269.99038278131303</v>
      </c>
      <c r="BO23" s="10">
        <f>'A25'!AW24</f>
        <v>71983.193031960851</v>
      </c>
      <c r="BP23" s="10">
        <f>-'A10'!AD23</f>
        <v>-1917.8488608127579</v>
      </c>
      <c r="BQ23" s="10">
        <f t="shared" si="46"/>
        <v>172547.89164602122</v>
      </c>
      <c r="BR23" s="17">
        <f t="shared" si="16"/>
        <v>0.26586258559389803</v>
      </c>
      <c r="BS23" s="17">
        <f t="shared" si="47"/>
        <v>12.058430109651274</v>
      </c>
      <c r="BT23" s="17">
        <f t="shared" si="17"/>
        <v>0.42052124085104264</v>
      </c>
      <c r="BU23" s="10">
        <f>'A6'!H22/'A1'!H22*1000</f>
        <v>97442.958483163718</v>
      </c>
      <c r="BV23" s="10">
        <f>'A8'!H22</f>
        <v>3618.0947351290688</v>
      </c>
      <c r="BW23" s="10">
        <f>'A9'!H23/'A1'!H22*1000</f>
        <v>985.94140288545032</v>
      </c>
      <c r="BX23" s="10">
        <f>'A25'!BE24</f>
        <v>87334.313166163425</v>
      </c>
      <c r="BY23" s="10">
        <f>-'A10'!AH23</f>
        <v>-1925.0396362034774</v>
      </c>
      <c r="BZ23" s="10">
        <f t="shared" si="18"/>
        <v>187456.26815113818</v>
      </c>
      <c r="CA23" s="17">
        <f t="shared" si="19"/>
        <v>0.29727153851910015</v>
      </c>
      <c r="CB23" s="17">
        <f t="shared" si="48"/>
        <v>12.14130086066147</v>
      </c>
      <c r="CC23" s="17">
        <f t="shared" si="20"/>
        <v>0.4605899161964373</v>
      </c>
      <c r="CD23" s="10">
        <f>'A6'!I22/'A1'!I22*1000</f>
        <v>110694.36224435734</v>
      </c>
      <c r="CE23" s="10">
        <f>'A8'!I22</f>
        <v>1584.3502212637695</v>
      </c>
      <c r="CF23" s="10">
        <f>'A9'!I23/'A1'!I22*1000</f>
        <v>-3398.7663549248955</v>
      </c>
      <c r="CG23" s="10">
        <f>'A25'!BM24</f>
        <v>66254.106863369554</v>
      </c>
      <c r="CH23" s="10">
        <f>-'A10'!AL23</f>
        <v>-1812.5613169741521</v>
      </c>
      <c r="CI23" s="10">
        <f t="shared" si="49"/>
        <v>173321.49165709162</v>
      </c>
      <c r="CJ23" s="17">
        <f t="shared" si="21"/>
        <v>0.26749240533465291</v>
      </c>
      <c r="CK23" s="17">
        <f t="shared" si="50"/>
        <v>12.06290348219283</v>
      </c>
      <c r="CL23" s="17">
        <f t="shared" si="22"/>
        <v>0.42268415249214203</v>
      </c>
      <c r="CM23" s="10">
        <f>'A6'!J22/'A1'!J22*1000</f>
        <v>99334.430970658388</v>
      </c>
      <c r="CN23" s="10">
        <f>'A8'!J22</f>
        <v>3147.4518239262084</v>
      </c>
      <c r="CO23" s="10">
        <f>'A9'!J23/'A1'!J22*1000</f>
        <v>-2605.5305062992929</v>
      </c>
      <c r="CP23" s="10">
        <f>'A25'!BU24</f>
        <v>84884.937596042611</v>
      </c>
      <c r="CQ23" s="10">
        <f>-'A10'!AR23</f>
        <v>-2195.1415438784784</v>
      </c>
      <c r="CR23" s="10">
        <f t="shared" si="51"/>
        <v>182566.14834044944</v>
      </c>
      <c r="CS23" s="17">
        <f t="shared" si="23"/>
        <v>0.28696903892232623</v>
      </c>
      <c r="CT23" s="17">
        <f t="shared" si="52"/>
        <v>12.114867842993133</v>
      </c>
      <c r="CU23" s="17">
        <f t="shared" si="24"/>
        <v>0.4478093393289565</v>
      </c>
      <c r="CV23" s="10">
        <f>'A6'!K22/'A1'!K22*1000</f>
        <v>117212.45010996245</v>
      </c>
      <c r="CW23" s="10">
        <f>'A8'!K22</f>
        <v>3805.4406897250838</v>
      </c>
      <c r="CX23" s="10">
        <f>'A9'!K23/'A1'!K22*1000</f>
        <v>5463.4914397092643</v>
      </c>
      <c r="CY23" s="10">
        <f>'A25'!CC24</f>
        <v>88029.659607920577</v>
      </c>
      <c r="CZ23" s="10">
        <f>-'A10'!AV23</f>
        <v>-2909.3253126326954</v>
      </c>
      <c r="DA23" s="10">
        <f t="shared" si="25"/>
        <v>211601.71653468467</v>
      </c>
      <c r="DB23" s="17">
        <f t="shared" si="26"/>
        <v>0.34814114537242929</v>
      </c>
      <c r="DC23" s="17">
        <f t="shared" si="53"/>
        <v>12.262461091101075</v>
      </c>
      <c r="DD23" s="17">
        <f t="shared" si="27"/>
        <v>0.51917186313282293</v>
      </c>
      <c r="DE23" s="10">
        <f>'A6'!L22/'A1'!L22*1000</f>
        <v>79495.517281793465</v>
      </c>
      <c r="DF23" s="10">
        <f>'A8'!L22</f>
        <v>998.51732476522784</v>
      </c>
      <c r="DG23" s="10">
        <f>'A9'!L23/'A1'!L22*1000</f>
        <v>-5853.2133425002612</v>
      </c>
      <c r="DH23" s="10">
        <f>'A25'!CK24</f>
        <v>68858.875996893301</v>
      </c>
      <c r="DI23" s="10">
        <f>-'A10'!AZ23</f>
        <v>-1616.2666740109146</v>
      </c>
      <c r="DJ23" s="10">
        <f t="shared" si="54"/>
        <v>141883.43058694081</v>
      </c>
      <c r="DK23" s="17">
        <f t="shared" si="28"/>
        <v>0.20125872926180347</v>
      </c>
      <c r="DL23" s="17">
        <f t="shared" si="66"/>
        <v>11.862761088091579</v>
      </c>
      <c r="DM23" s="17">
        <f t="shared" si="29"/>
        <v>0.32591369350225829</v>
      </c>
      <c r="DN23" s="10">
        <f>'A6'!M22/'A1'!M22*1000</f>
        <v>62694.052923133815</v>
      </c>
      <c r="DO23" s="10">
        <f>'A8'!M22</f>
        <v>4848.8578457116146</v>
      </c>
      <c r="DP23" s="10">
        <f>'A9'!M23/'A1'!M22*1000</f>
        <v>-12303.169908355663</v>
      </c>
      <c r="DQ23" s="10">
        <f>'A25'!CS24</f>
        <v>79441.900711766968</v>
      </c>
      <c r="DR23" s="10">
        <f>-'A10'!BF23</f>
        <v>-1939.9329282629715</v>
      </c>
      <c r="DS23" s="10">
        <f t="shared" si="30"/>
        <v>132741.70864399377</v>
      </c>
      <c r="DT23" s="17">
        <f t="shared" si="31"/>
        <v>0.18199895848376071</v>
      </c>
      <c r="DU23" s="17">
        <f t="shared" si="55"/>
        <v>11.796160478727918</v>
      </c>
      <c r="DV23" s="17">
        <f t="shared" si="32"/>
        <v>0.29371176264163829</v>
      </c>
      <c r="DW23" s="10">
        <f>'A6'!N22/'A1'!N22*1000</f>
        <v>66743.770521886749</v>
      </c>
      <c r="DX23" s="10">
        <f>'A8'!N22</f>
        <v>2494.196817799399</v>
      </c>
      <c r="DY23" s="10">
        <f>'A9'!N23/'A1'!N22*1000</f>
        <v>-6593.6497202454511</v>
      </c>
      <c r="DZ23" s="10">
        <f>'A25'!DA24</f>
        <v>83090.431069948565</v>
      </c>
      <c r="EA23" s="10">
        <f>-'A10'!BJ23</f>
        <v>-1879.9380735668865</v>
      </c>
      <c r="EB23" s="10">
        <f t="shared" si="33"/>
        <v>143854.81061582238</v>
      </c>
      <c r="EC23" s="17">
        <f t="shared" si="34"/>
        <v>0.20541203076338363</v>
      </c>
      <c r="ED23" s="17">
        <f t="shared" si="56"/>
        <v>11.87655981031015</v>
      </c>
      <c r="EE23" s="17">
        <f t="shared" si="35"/>
        <v>0.33258548679503497</v>
      </c>
      <c r="EF23" s="10">
        <f>'A6'!O22/'A1'!O22*1000</f>
        <v>122362.3588788178</v>
      </c>
      <c r="EG23" s="10">
        <f>'A8'!O22</f>
        <v>4697.279380616289</v>
      </c>
      <c r="EH23" s="10">
        <f>'A9'!O23/'A1'!O22*1000</f>
        <v>-4540.7420980008965</v>
      </c>
      <c r="EI23" s="10">
        <f>'A25'!DI24</f>
        <v>90779.175684457281</v>
      </c>
      <c r="EJ23" s="10">
        <f>-'A10'!BN23</f>
        <v>-1777.4989641234486</v>
      </c>
      <c r="EK23" s="10">
        <f t="shared" si="36"/>
        <v>211520.57288176703</v>
      </c>
      <c r="EL23" s="17">
        <f t="shared" si="37"/>
        <v>0.3479701920044489</v>
      </c>
      <c r="EM23" s="17">
        <f t="shared" si="57"/>
        <v>12.262077544046514</v>
      </c>
      <c r="EN23" s="17">
        <f t="shared" si="38"/>
        <v>0.51898641504382226</v>
      </c>
    </row>
    <row r="24" spans="1:144">
      <c r="A24" s="29">
        <v>2000</v>
      </c>
      <c r="B24" s="10">
        <v>142042.23556503266</v>
      </c>
      <c r="C24" s="10">
        <v>77092.413965709799</v>
      </c>
      <c r="D24" s="10">
        <f t="shared" si="58"/>
        <v>146585.9941277703</v>
      </c>
      <c r="E24" s="10">
        <v>1271.5540054284038</v>
      </c>
      <c r="F24" s="10">
        <v>1605.0457329840287</v>
      </c>
      <c r="G24" s="10">
        <f t="shared" si="59"/>
        <v>2151.8034742755904</v>
      </c>
      <c r="H24" s="10">
        <v>-15414.466023638966</v>
      </c>
      <c r="I24" s="10">
        <v>-9492.9766887679434</v>
      </c>
      <c r="J24" s="10">
        <f t="shared" si="60"/>
        <v>-2798.5905831208192</v>
      </c>
      <c r="K24" s="10">
        <v>119896.77789819422</v>
      </c>
      <c r="L24" s="10">
        <v>135195.32355678646</v>
      </c>
      <c r="M24" s="10">
        <f t="shared" si="61"/>
        <v>82246.893845407918</v>
      </c>
      <c r="N24" s="10">
        <f t="shared" si="62"/>
        <v>-2217.1841254419569</v>
      </c>
      <c r="O24" s="10">
        <f t="shared" si="63"/>
        <v>225968.91673889101</v>
      </c>
      <c r="P24" s="17">
        <f t="shared" si="64"/>
        <v>0.37840994860033189</v>
      </c>
      <c r="Q24" s="17">
        <f t="shared" si="65"/>
        <v>12.328152732241824</v>
      </c>
      <c r="R24" s="17">
        <f t="shared" si="39"/>
        <v>0.55093430053912784</v>
      </c>
      <c r="S24" s="10">
        <f>'A6'!B23/'A1'!B23*1000</f>
        <v>112916.66273633638</v>
      </c>
      <c r="T24" s="10">
        <f>'A8'!B23</f>
        <v>2324.2255058014371</v>
      </c>
      <c r="U24" s="10">
        <f>'A9'!B24/'A1'!B23*1000</f>
        <v>-12734.097983142789</v>
      </c>
      <c r="V24" s="10">
        <f>'A25'!I25</f>
        <v>78873.595929891235</v>
      </c>
      <c r="W24" s="10">
        <f>-'A10'!F24</f>
        <v>-2064.5944368426753</v>
      </c>
      <c r="X24" s="10">
        <f t="shared" ref="X24:X29" si="69">SUM(S24:W24)</f>
        <v>179315.79175204359</v>
      </c>
      <c r="Y24" s="17">
        <f t="shared" si="3"/>
        <v>0.28012119086587822</v>
      </c>
      <c r="Z24" s="17">
        <f t="shared" si="40"/>
        <v>12.096903730182513</v>
      </c>
      <c r="AA24" s="17">
        <f t="shared" si="4"/>
        <v>0.4391235461473762</v>
      </c>
      <c r="AB24" s="10">
        <f>'A6'!C23/'A1'!C23*1000</f>
        <v>97521.226825579957</v>
      </c>
      <c r="AC24" s="10">
        <f>'A8'!C23</f>
        <v>2842.2450337823798</v>
      </c>
      <c r="AD24" s="10">
        <f>'A9'!C24/'A1'!C23*1000</f>
        <v>17086.237642356205</v>
      </c>
      <c r="AE24" s="10">
        <f>'A25'!Q25</f>
        <v>74460.242585566346</v>
      </c>
      <c r="AF24" s="10">
        <f>-'A10'!J24</f>
        <v>-2020.4016498800963</v>
      </c>
      <c r="AG24" s="10">
        <f t="shared" si="5"/>
        <v>189889.55043740477</v>
      </c>
      <c r="AH24" s="17">
        <f t="shared" si="6"/>
        <v>0.30239797524122369</v>
      </c>
      <c r="AI24" s="17">
        <f t="shared" si="41"/>
        <v>12.154197868627087</v>
      </c>
      <c r="AJ24" s="17">
        <f t="shared" si="7"/>
        <v>0.46682572338777878</v>
      </c>
      <c r="AK24" s="10">
        <f>'A6'!D23/'A1'!D23*1000</f>
        <v>79558.506636564955</v>
      </c>
      <c r="AL24" s="10">
        <f>'A8'!D23</f>
        <v>2716.1591012743743</v>
      </c>
      <c r="AM24" s="10">
        <f>'A9'!D24/'A1'!D23*1000</f>
        <v>-1723.507977910456</v>
      </c>
      <c r="AN24" s="10">
        <f>'A25'!Y25</f>
        <v>92741.403229469623</v>
      </c>
      <c r="AO24" s="10">
        <f>-'A10'!P24</f>
        <v>-2217.1841254419569</v>
      </c>
      <c r="AP24" s="10">
        <f t="shared" si="8"/>
        <v>171075.37686395654</v>
      </c>
      <c r="AQ24" s="17">
        <f t="shared" si="9"/>
        <v>0.26276029290256037</v>
      </c>
      <c r="AR24" s="17">
        <f t="shared" si="42"/>
        <v>12.049859538734868</v>
      </c>
      <c r="AS24" s="17">
        <f t="shared" si="10"/>
        <v>0.41637730080720364</v>
      </c>
      <c r="AT24" s="10">
        <f>'A6'!E23/'A1'!E23*1000</f>
        <v>108195.66249675832</v>
      </c>
      <c r="AU24" s="10">
        <f>'A8'!E23</f>
        <v>3489.8324606445863</v>
      </c>
      <c r="AV24" s="10">
        <f>'A9'!E24/'A1'!E23*1000</f>
        <v>-5385.4147657938656</v>
      </c>
      <c r="AW24" s="10">
        <f>'A25'!AG25</f>
        <v>81274.059413120354</v>
      </c>
      <c r="AX24" s="10">
        <f>-'A10'!T24</f>
        <v>-2115.7438097012628</v>
      </c>
      <c r="AY24" s="10">
        <f t="shared" si="11"/>
        <v>185458.39579502813</v>
      </c>
      <c r="AZ24" s="17">
        <f t="shared" si="67"/>
        <v>0.29306242300862956</v>
      </c>
      <c r="BA24" s="17">
        <f t="shared" si="68"/>
        <v>12.130585854446366</v>
      </c>
      <c r="BB24" s="17">
        <f t="shared" si="13"/>
        <v>0.45540912441980586</v>
      </c>
      <c r="BC24" s="10">
        <f>'A6'!F23/'A1'!F23*1000</f>
        <v>110616.45815269004</v>
      </c>
      <c r="BD24" s="10">
        <f>'A8'!F23</f>
        <v>3858.4905664003068</v>
      </c>
      <c r="BE24" s="10">
        <f>'A9'!F24/'A1'!F23*1000</f>
        <v>-43470.356098957513</v>
      </c>
      <c r="BF24" s="10">
        <f>'A25'!AO25</f>
        <v>81994.162234639938</v>
      </c>
      <c r="BG24" s="10">
        <f>-'A10'!X24</f>
        <v>-1825.3712227199533</v>
      </c>
      <c r="BH24" s="10">
        <f t="shared" si="44"/>
        <v>151173.38363205281</v>
      </c>
      <c r="BI24" s="17">
        <f t="shared" si="14"/>
        <v>0.22083079317977006</v>
      </c>
      <c r="BJ24" s="17">
        <f t="shared" si="45"/>
        <v>11.926182693052191</v>
      </c>
      <c r="BK24" s="17">
        <f t="shared" si="15"/>
        <v>0.35657855013832213</v>
      </c>
      <c r="BL24" s="10">
        <f>'A6'!G23/'A1'!G23*1000</f>
        <v>100551.74411381359</v>
      </c>
      <c r="BM24" s="10">
        <f>'A8'!G23</f>
        <v>3364.7966739655785</v>
      </c>
      <c r="BN24" s="10">
        <f>'A9'!G24/'A1'!G23*1000</f>
        <v>621.77452416695314</v>
      </c>
      <c r="BO24" s="10">
        <f>'A25'!AW25</f>
        <v>72751.031323233619</v>
      </c>
      <c r="BP24" s="10">
        <f>-'A10'!AD24</f>
        <v>-1934.3805901284018</v>
      </c>
      <c r="BQ24" s="10">
        <f t="shared" si="46"/>
        <v>175354.96604505135</v>
      </c>
      <c r="BR24" s="17">
        <f t="shared" si="16"/>
        <v>0.27177652717073009</v>
      </c>
      <c r="BS24" s="17">
        <f t="shared" si="47"/>
        <v>12.074567575926075</v>
      </c>
      <c r="BT24" s="17">
        <f t="shared" si="17"/>
        <v>0.42832383572535104</v>
      </c>
      <c r="BU24" s="10">
        <f>'A6'!H23/'A1'!H23*1000</f>
        <v>99676.525735966803</v>
      </c>
      <c r="BV24" s="10">
        <f>'A8'!H23</f>
        <v>3752.975487815841</v>
      </c>
      <c r="BW24" s="10">
        <f>'A9'!H24/'A1'!H23*1000</f>
        <v>475.53039650533435</v>
      </c>
      <c r="BX24" s="10">
        <f>'A25'!BE25</f>
        <v>87386.393167240793</v>
      </c>
      <c r="BY24" s="10">
        <f>-'A10'!AH24</f>
        <v>-1944.4118053911225</v>
      </c>
      <c r="BZ24" s="10">
        <f t="shared" si="18"/>
        <v>189347.01298213762</v>
      </c>
      <c r="CA24" s="17">
        <f t="shared" si="19"/>
        <v>0.30125495786526751</v>
      </c>
      <c r="CB24" s="17">
        <f t="shared" si="48"/>
        <v>12.151336658091372</v>
      </c>
      <c r="CC24" s="17">
        <f t="shared" si="20"/>
        <v>0.46544230505678935</v>
      </c>
      <c r="CD24" s="10">
        <f>'A6'!I23/'A1'!I23*1000</f>
        <v>113442.81311274099</v>
      </c>
      <c r="CE24" s="10">
        <f>'A8'!I23</f>
        <v>1619.0284452672797</v>
      </c>
      <c r="CF24" s="10">
        <f>'A9'!I24/'A1'!I23*1000</f>
        <v>-3195.0583579092367</v>
      </c>
      <c r="CG24" s="10">
        <f>'A25'!BM25</f>
        <v>66914.578000718539</v>
      </c>
      <c r="CH24" s="10">
        <f>-'A10'!AL24</f>
        <v>-1838.2738387153822</v>
      </c>
      <c r="CI24" s="10">
        <f t="shared" si="49"/>
        <v>176943.08736210217</v>
      </c>
      <c r="CJ24" s="17">
        <f t="shared" si="21"/>
        <v>0.27512237959601854</v>
      </c>
      <c r="CK24" s="17">
        <f t="shared" si="50"/>
        <v>12.083583419523684</v>
      </c>
      <c r="CL24" s="17">
        <f t="shared" si="22"/>
        <v>0.43268306869565459</v>
      </c>
      <c r="CM24" s="10">
        <f>'A6'!J23/'A1'!J23*1000</f>
        <v>101373.99422440372</v>
      </c>
      <c r="CN24" s="10">
        <f>'A8'!J23</f>
        <v>3240.6523096505771</v>
      </c>
      <c r="CO24" s="10">
        <f>'A9'!J24/'A1'!J23*1000</f>
        <v>-4652.874709565529</v>
      </c>
      <c r="CP24" s="10">
        <f>'A25'!BU25</f>
        <v>82047.04751969206</v>
      </c>
      <c r="CQ24" s="10">
        <f>-'A10'!AR24</f>
        <v>-2218.3195893655125</v>
      </c>
      <c r="CR24" s="10">
        <f t="shared" si="51"/>
        <v>179790.49975481533</v>
      </c>
      <c r="CS24" s="17">
        <f t="shared" si="23"/>
        <v>0.28112130521817924</v>
      </c>
      <c r="CT24" s="17">
        <f t="shared" si="52"/>
        <v>12.099547561775053</v>
      </c>
      <c r="CU24" s="17">
        <f t="shared" si="24"/>
        <v>0.44040186000911902</v>
      </c>
      <c r="CV24" s="10">
        <f>'A6'!K23/'A1'!K23*1000</f>
        <v>119803.38991205234</v>
      </c>
      <c r="CW24" s="10">
        <f>'A8'!K23</f>
        <v>3834.8430638820655</v>
      </c>
      <c r="CX24" s="10">
        <f>'A9'!K24/'A1'!K23*1000</f>
        <v>9407.0354487165368</v>
      </c>
      <c r="CY24" s="10">
        <f>'A25'!CC25</f>
        <v>89705.947780569782</v>
      </c>
      <c r="CZ24" s="10">
        <f>-'A10'!AV24</f>
        <v>-2920.6020173329575</v>
      </c>
      <c r="DA24" s="10">
        <f t="shared" si="25"/>
        <v>219830.61418788778</v>
      </c>
      <c r="DB24" s="17">
        <f t="shared" si="26"/>
        <v>0.36547777883664667</v>
      </c>
      <c r="DC24" s="17">
        <f t="shared" si="53"/>
        <v>12.300612593272326</v>
      </c>
      <c r="DD24" s="17">
        <f t="shared" si="27"/>
        <v>0.53761842160857398</v>
      </c>
      <c r="DE24" s="10">
        <f>'A6'!L23/'A1'!L23*1000</f>
        <v>82842.633772385161</v>
      </c>
      <c r="DF24" s="10">
        <f>'A8'!L23</f>
        <v>1059.225259464054</v>
      </c>
      <c r="DG24" s="10">
        <f>'A9'!L24/'A1'!L23*1000</f>
        <v>-5727.9539231174376</v>
      </c>
      <c r="DH24" s="10">
        <f>'A25'!CK25</f>
        <v>71405.902691097843</v>
      </c>
      <c r="DI24" s="10">
        <f>-'A10'!AZ24</f>
        <v>-1654.8980413262739</v>
      </c>
      <c r="DJ24" s="10">
        <f t="shared" si="54"/>
        <v>147924.90975850337</v>
      </c>
      <c r="DK24" s="17">
        <f t="shared" si="28"/>
        <v>0.21398691162512573</v>
      </c>
      <c r="DL24" s="17">
        <f t="shared" si="66"/>
        <v>11.90446005749572</v>
      </c>
      <c r="DM24" s="17">
        <f t="shared" si="29"/>
        <v>0.34607548094746327</v>
      </c>
      <c r="DN24" s="10">
        <f>'A6'!M23/'A1'!M23*1000</f>
        <v>64208.572559676955</v>
      </c>
      <c r="DO24" s="10">
        <f>'A8'!M23</f>
        <v>5170.0783920495614</v>
      </c>
      <c r="DP24" s="10">
        <f>'A9'!M24/'A1'!M23*1000</f>
        <v>-11596.016204260693</v>
      </c>
      <c r="DQ24" s="10">
        <f>'A25'!CS25</f>
        <v>81700.694909118552</v>
      </c>
      <c r="DR24" s="10">
        <f>-'A10'!BF24</f>
        <v>-1981.9594668635664</v>
      </c>
      <c r="DS24" s="10">
        <f t="shared" si="30"/>
        <v>137501.37018972079</v>
      </c>
      <c r="DT24" s="17">
        <f t="shared" si="31"/>
        <v>0.19202660873651115</v>
      </c>
      <c r="DU24" s="17">
        <f t="shared" si="55"/>
        <v>11.831389161055263</v>
      </c>
      <c r="DV24" s="17">
        <f t="shared" si="32"/>
        <v>0.31074511418984319</v>
      </c>
      <c r="DW24" s="10">
        <f>'A6'!N23/'A1'!N23*1000</f>
        <v>68542.153974457673</v>
      </c>
      <c r="DX24" s="10">
        <f>'A8'!N23</f>
        <v>2551.2614042716059</v>
      </c>
      <c r="DY24" s="10">
        <f>'A9'!N24/'A1'!N23*1000</f>
        <v>-2810.0020007700668</v>
      </c>
      <c r="DZ24" s="10">
        <f>'A25'!DA25</f>
        <v>83882.930630511633</v>
      </c>
      <c r="EA24" s="10">
        <f>-'A10'!BJ24</f>
        <v>-1914.6380051088252</v>
      </c>
      <c r="EB24" s="10">
        <f t="shared" si="33"/>
        <v>150251.70600336199</v>
      </c>
      <c r="EC24" s="17">
        <f t="shared" si="34"/>
        <v>0.21888900366017847</v>
      </c>
      <c r="ED24" s="17">
        <f t="shared" si="56"/>
        <v>11.920067206764687</v>
      </c>
      <c r="EE24" s="17">
        <f t="shared" si="35"/>
        <v>0.35362166327961542</v>
      </c>
      <c r="EF24" s="10">
        <f>'A6'!O23/'A1'!O23*1000</f>
        <v>125244.92320613279</v>
      </c>
      <c r="EG24" s="10">
        <f>'A8'!O23</f>
        <v>4896.9218051584494</v>
      </c>
      <c r="EH24" s="10">
        <f>'A9'!O24/'A1'!O23*1000</f>
        <v>-6732.5126303005691</v>
      </c>
      <c r="EI24" s="10">
        <f>'A25'!DI25</f>
        <v>91723.25163108889</v>
      </c>
      <c r="EJ24" s="10">
        <f>-'A10'!BN24</f>
        <v>-1791.4627537644985</v>
      </c>
      <c r="EK24" s="10">
        <f t="shared" ref="EK24:EK29" si="70">SUM(EF24:EJ24)</f>
        <v>213341.12125831508</v>
      </c>
      <c r="EL24" s="17">
        <f t="shared" si="37"/>
        <v>0.35180572152957357</v>
      </c>
      <c r="EM24" s="17">
        <f t="shared" si="57"/>
        <v>12.270647671899773</v>
      </c>
      <c r="EN24" s="17">
        <f t="shared" si="38"/>
        <v>0.52313014086306242</v>
      </c>
    </row>
    <row r="25" spans="1:144">
      <c r="A25" s="29">
        <v>2001</v>
      </c>
      <c r="B25" s="10">
        <v>146993.34616053713</v>
      </c>
      <c r="C25" s="10">
        <v>78248.367632910726</v>
      </c>
      <c r="D25" s="10">
        <f t="shared" si="58"/>
        <v>153806.50014715988</v>
      </c>
      <c r="E25" s="10">
        <v>1418.5352658723566</v>
      </c>
      <c r="F25" s="10">
        <v>1712.1527903590247</v>
      </c>
      <c r="G25" s="10">
        <f t="shared" si="59"/>
        <v>2405.5866359232036</v>
      </c>
      <c r="H25" s="10">
        <v>-14321.079418013191</v>
      </c>
      <c r="I25" s="10">
        <v>-8717.2536523166782</v>
      </c>
      <c r="J25" s="10">
        <f t="shared" si="60"/>
        <v>-3948.4728599223399</v>
      </c>
      <c r="K25" s="10">
        <v>123538.43281391005</v>
      </c>
      <c r="L25" s="10">
        <v>136805.72234778403</v>
      </c>
      <c r="M25" s="10">
        <f t="shared" si="61"/>
        <v>84325.130521146944</v>
      </c>
      <c r="N25" s="10">
        <f t="shared" si="62"/>
        <v>-2234.6463611583149</v>
      </c>
      <c r="O25" s="10">
        <f t="shared" si="63"/>
        <v>234354.09808314938</v>
      </c>
      <c r="P25" s="17">
        <f t="shared" si="64"/>
        <v>0.3960758403908094</v>
      </c>
      <c r="Q25" s="17">
        <f t="shared" si="65"/>
        <v>12.36458849021801</v>
      </c>
      <c r="R25" s="17">
        <f t="shared" si="39"/>
        <v>0.5685512828822894</v>
      </c>
      <c r="S25" s="10">
        <f>'A6'!B24/'A1'!B24*1000</f>
        <v>115088.60869999003</v>
      </c>
      <c r="T25" s="10">
        <f>'A8'!B24</f>
        <v>2415.7998601421787</v>
      </c>
      <c r="U25" s="10">
        <f>'A9'!B25/'A1'!B24*1000</f>
        <v>-10941.348024524248</v>
      </c>
      <c r="V25" s="10">
        <f>'A25'!I26</f>
        <v>79402.311236386871</v>
      </c>
      <c r="W25" s="10">
        <f>-'A10'!F25</f>
        <v>-2096.6459547694844</v>
      </c>
      <c r="X25" s="10">
        <f t="shared" si="69"/>
        <v>183868.72581722532</v>
      </c>
      <c r="Y25" s="17">
        <f t="shared" si="3"/>
        <v>0.28971330786639532</v>
      </c>
      <c r="Z25" s="17">
        <f t="shared" si="40"/>
        <v>12.121977335321436</v>
      </c>
      <c r="AA25" s="17">
        <f t="shared" si="4"/>
        <v>0.45124683611160632</v>
      </c>
      <c r="AB25" s="10">
        <f>'A6'!C24/'A1'!C24*1000</f>
        <v>99907.172497483232</v>
      </c>
      <c r="AC25" s="10">
        <f>'A8'!C24</f>
        <v>2989.3754070606446</v>
      </c>
      <c r="AD25" s="10">
        <f>'A9'!C25/'A1'!C24*1000</f>
        <v>13862.189009800315</v>
      </c>
      <c r="AE25" s="10">
        <f>'A25'!Q26</f>
        <v>74836.167297590437</v>
      </c>
      <c r="AF25" s="10">
        <f>-'A10'!J25</f>
        <v>-2034.2784791973979</v>
      </c>
      <c r="AG25" s="10">
        <f t="shared" si="5"/>
        <v>189560.62573273722</v>
      </c>
      <c r="AH25" s="17">
        <f t="shared" si="6"/>
        <v>0.30170499699766418</v>
      </c>
      <c r="AI25" s="17">
        <f t="shared" si="41"/>
        <v>12.152464177050634</v>
      </c>
      <c r="AJ25" s="17">
        <f t="shared" si="7"/>
        <v>0.4659874695517856</v>
      </c>
      <c r="AK25" s="10">
        <f>'A6'!D24/'A1'!D24*1000</f>
        <v>81875.186069322459</v>
      </c>
      <c r="AL25" s="10">
        <f>'A8'!D24</f>
        <v>2903.5103816142323</v>
      </c>
      <c r="AM25" s="10">
        <f>'A9'!D25/'A1'!D24*1000</f>
        <v>-2403.4389067026395</v>
      </c>
      <c r="AN25" s="10">
        <f>'A25'!Y26</f>
        <v>93381.145690863428</v>
      </c>
      <c r="AO25" s="10">
        <f>-'A10'!P25</f>
        <v>-2234.6463611583149</v>
      </c>
      <c r="AP25" s="10">
        <f t="shared" si="8"/>
        <v>173521.75687393916</v>
      </c>
      <c r="AQ25" s="17">
        <f t="shared" si="9"/>
        <v>0.26791432389609793</v>
      </c>
      <c r="AR25" s="17">
        <f t="shared" si="42"/>
        <v>12.06405827035694</v>
      </c>
      <c r="AS25" s="17">
        <f t="shared" si="10"/>
        <v>0.42324250186723966</v>
      </c>
      <c r="AT25" s="10">
        <f>'A6'!E24/'A1'!E24*1000</f>
        <v>110152.14654530943</v>
      </c>
      <c r="AU25" s="10">
        <f>'A8'!E24</f>
        <v>3729.7013912800567</v>
      </c>
      <c r="AV25" s="10">
        <f>'A9'!E25/'A1'!E24*1000</f>
        <v>-5990.436422457833</v>
      </c>
      <c r="AW25" s="10">
        <f>'A25'!AG26</f>
        <v>90540.212716230119</v>
      </c>
      <c r="AX25" s="10">
        <f>-'A10'!T25</f>
        <v>-2123.3133459254045</v>
      </c>
      <c r="AY25" s="10">
        <f t="shared" si="11"/>
        <v>196308.31088443636</v>
      </c>
      <c r="AZ25" s="17">
        <f t="shared" si="67"/>
        <v>0.31592101342380297</v>
      </c>
      <c r="BA25" s="17">
        <f t="shared" si="68"/>
        <v>12.187441717037398</v>
      </c>
      <c r="BB25" s="17">
        <f t="shared" si="13"/>
        <v>0.4828993917562529</v>
      </c>
      <c r="BC25" s="10">
        <f>'A6'!F24/'A1'!F24*1000</f>
        <v>113023.54701266646</v>
      </c>
      <c r="BD25" s="10">
        <f>'A8'!F24</f>
        <v>4177.5873535939563</v>
      </c>
      <c r="BE25" s="10">
        <f>'A9'!F25/'A1'!F24*1000</f>
        <v>-23561.371550065058</v>
      </c>
      <c r="BF25" s="10">
        <f>'A25'!AO26</f>
        <v>83233.071410295001</v>
      </c>
      <c r="BG25" s="10">
        <f>-'A10'!X25</f>
        <v>-1865.848937495253</v>
      </c>
      <c r="BH25" s="10">
        <f t="shared" si="44"/>
        <v>175006.98528899509</v>
      </c>
      <c r="BI25" s="17">
        <f t="shared" si="14"/>
        <v>0.27104340165688917</v>
      </c>
      <c r="BJ25" s="17">
        <f t="shared" si="45"/>
        <v>12.072581168046145</v>
      </c>
      <c r="BK25" s="17">
        <f t="shared" si="15"/>
        <v>0.42736339152188735</v>
      </c>
      <c r="BL25" s="10">
        <f>'A6'!G24/'A1'!G24*1000</f>
        <v>102100.62680919525</v>
      </c>
      <c r="BM25" s="10">
        <f>'A8'!G24</f>
        <v>3428.383129172897</v>
      </c>
      <c r="BN25" s="10">
        <f>'A9'!G25/'A1'!G24*1000</f>
        <v>2213.5029893044157</v>
      </c>
      <c r="BO25" s="10">
        <f>'A25'!AW26</f>
        <v>73503.271595823651</v>
      </c>
      <c r="BP25" s="10">
        <f>-'A10'!AD25</f>
        <v>-1960.3739511133142</v>
      </c>
      <c r="BQ25" s="10">
        <f t="shared" si="46"/>
        <v>179285.41057238291</v>
      </c>
      <c r="BR25" s="17">
        <f t="shared" si="16"/>
        <v>0.28005718382651706</v>
      </c>
      <c r="BS25" s="17">
        <f t="shared" si="47"/>
        <v>12.096734287472692</v>
      </c>
      <c r="BT25" s="17">
        <f t="shared" si="17"/>
        <v>0.4390416192329139</v>
      </c>
      <c r="BU25" s="10">
        <f>'A6'!H24/'A1'!H24*1000</f>
        <v>101497.6738351758</v>
      </c>
      <c r="BV25" s="10">
        <f>'A8'!H24</f>
        <v>3870.1485751509085</v>
      </c>
      <c r="BW25" s="10">
        <f>'A9'!H25/'A1'!H24*1000</f>
        <v>1840.515882903152</v>
      </c>
      <c r="BX25" s="10">
        <f>'A25'!BE26</f>
        <v>87412.898946969071</v>
      </c>
      <c r="BY25" s="10">
        <f>-'A10'!AH25</f>
        <v>-1977.275465918651</v>
      </c>
      <c r="BZ25" s="10">
        <f t="shared" si="18"/>
        <v>192643.96177428029</v>
      </c>
      <c r="CA25" s="17">
        <f t="shared" si="19"/>
        <v>0.3082009663306205</v>
      </c>
      <c r="CB25" s="17">
        <f t="shared" si="48"/>
        <v>12.168599006579869</v>
      </c>
      <c r="CC25" s="17">
        <f t="shared" si="20"/>
        <v>0.4737887895383836</v>
      </c>
      <c r="CD25" s="10">
        <f>'A6'!I24/'A1'!I24*1000</f>
        <v>116154.71298715705</v>
      </c>
      <c r="CE25" s="10">
        <f>'A8'!I24</f>
        <v>1666.9810773866941</v>
      </c>
      <c r="CF25" s="10">
        <f>'A9'!I25/'A1'!I24*1000</f>
        <v>-2337.7804540368879</v>
      </c>
      <c r="CG25" s="10">
        <f>'A25'!BM26</f>
        <v>69661.46271593195</v>
      </c>
      <c r="CH25" s="10">
        <f>-'A10'!AL25</f>
        <v>-1875.3480663797352</v>
      </c>
      <c r="CI25" s="10">
        <f t="shared" si="49"/>
        <v>183270.02826005907</v>
      </c>
      <c r="CJ25" s="17">
        <f t="shared" si="21"/>
        <v>0.28845197244311743</v>
      </c>
      <c r="CK25" s="17">
        <f t="shared" si="50"/>
        <v>12.118715908510955</v>
      </c>
      <c r="CL25" s="17">
        <f t="shared" si="22"/>
        <v>0.44966990998943529</v>
      </c>
      <c r="CM25" s="10">
        <f>'A6'!J24/'A1'!J24*1000</f>
        <v>103122.59311807025</v>
      </c>
      <c r="CN25" s="10">
        <f>'A8'!J24</f>
        <v>3328.5580812513017</v>
      </c>
      <c r="CO25" s="10">
        <f>'A9'!J25/'A1'!J24*1000</f>
        <v>-4037.9251000953459</v>
      </c>
      <c r="CP25" s="10">
        <f>'A25'!BU26</f>
        <v>86165.446468137205</v>
      </c>
      <c r="CQ25" s="10">
        <f>-'A10'!AR25</f>
        <v>-2247.5267494799195</v>
      </c>
      <c r="CR25" s="10">
        <f t="shared" si="51"/>
        <v>186331.14581788349</v>
      </c>
      <c r="CS25" s="17">
        <f t="shared" si="23"/>
        <v>0.29490113189647688</v>
      </c>
      <c r="CT25" s="17">
        <f t="shared" si="52"/>
        <v>12.135280723603525</v>
      </c>
      <c r="CU25" s="17">
        <f t="shared" si="24"/>
        <v>0.45767913145792449</v>
      </c>
      <c r="CV25" s="10">
        <f>'A6'!K24/'A1'!K24*1000</f>
        <v>122355.73960261897</v>
      </c>
      <c r="CW25" s="10">
        <f>'A8'!K24</f>
        <v>3922.4536781747493</v>
      </c>
      <c r="CX25" s="10">
        <f>'A9'!K25/'A1'!K24*1000</f>
        <v>13424.66679383713</v>
      </c>
      <c r="CY25" s="10">
        <f>'A25'!CC26</f>
        <v>91786.307650710849</v>
      </c>
      <c r="CZ25" s="10">
        <f>-'A10'!AV25</f>
        <v>-2969.9398962701489</v>
      </c>
      <c r="DA25" s="10">
        <f t="shared" si="25"/>
        <v>228519.22782907155</v>
      </c>
      <c r="DB25" s="17">
        <f t="shared" si="26"/>
        <v>0.38378294149118136</v>
      </c>
      <c r="DC25" s="17">
        <f t="shared" si="53"/>
        <v>12.3393756338246</v>
      </c>
      <c r="DD25" s="17">
        <f t="shared" si="27"/>
        <v>0.55636066381533678</v>
      </c>
      <c r="DE25" s="10">
        <f>'A6'!L24/'A1'!L24*1000</f>
        <v>86230.495949490069</v>
      </c>
      <c r="DF25" s="10">
        <f>'A8'!L24</f>
        <v>1117.9285096426024</v>
      </c>
      <c r="DG25" s="10">
        <f>'A9'!L25/'A1'!L24*1000</f>
        <v>-6350.6967118828625</v>
      </c>
      <c r="DH25" s="10">
        <f>'A25'!CK26</f>
        <v>74237.305865530725</v>
      </c>
      <c r="DI25" s="10">
        <f>-'A10'!AZ25</f>
        <v>-1710.7763549682768</v>
      </c>
      <c r="DJ25" s="10">
        <f t="shared" si="54"/>
        <v>153524.25725781225</v>
      </c>
      <c r="DK25" s="17">
        <f t="shared" si="28"/>
        <v>0.22578361141717063</v>
      </c>
      <c r="DL25" s="17">
        <f t="shared" si="66"/>
        <v>11.941613861262512</v>
      </c>
      <c r="DM25" s="17">
        <f t="shared" si="29"/>
        <v>0.36403964421171214</v>
      </c>
      <c r="DN25" s="10">
        <f>'A6'!M24/'A1'!M24*1000</f>
        <v>65514.386786609095</v>
      </c>
      <c r="DO25" s="10">
        <f>'A8'!M24</f>
        <v>5545.2316858531813</v>
      </c>
      <c r="DP25" s="10">
        <f>'A9'!M25/'A1'!M24*1000</f>
        <v>-7365.8913080330567</v>
      </c>
      <c r="DQ25" s="10">
        <f>'A25'!CS26</f>
        <v>84344.935105752666</v>
      </c>
      <c r="DR25" s="10">
        <f>-'A10'!BF25</f>
        <v>-2003.1102061988449</v>
      </c>
      <c r="DS25" s="10">
        <f t="shared" si="30"/>
        <v>146035.55206398302</v>
      </c>
      <c r="DT25" s="17">
        <f t="shared" si="31"/>
        <v>0.2100064146967251</v>
      </c>
      <c r="DU25" s="17">
        <f t="shared" si="55"/>
        <v>11.89160537833494</v>
      </c>
      <c r="DV25" s="17">
        <f t="shared" si="32"/>
        <v>0.33986014007406956</v>
      </c>
      <c r="DW25" s="10">
        <f>'A6'!N24/'A1'!N24*1000</f>
        <v>70176.918667149585</v>
      </c>
      <c r="DX25" s="10">
        <f>'A8'!N24</f>
        <v>2605.8461911643708</v>
      </c>
      <c r="DY25" s="10">
        <f>'A9'!N25/'A1'!N24*1000</f>
        <v>-3852.2972967248343</v>
      </c>
      <c r="DZ25" s="10">
        <f>'A25'!DA26</f>
        <v>84493.527435776035</v>
      </c>
      <c r="EA25" s="10">
        <f>-'A10'!BJ25</f>
        <v>-1952.9945895288843</v>
      </c>
      <c r="EB25" s="10">
        <f t="shared" si="33"/>
        <v>151471.00040783628</v>
      </c>
      <c r="EC25" s="17">
        <f t="shared" si="34"/>
        <v>0.22145781190961802</v>
      </c>
      <c r="ED25" s="17">
        <f t="shared" si="56"/>
        <v>11.928149469159168</v>
      </c>
      <c r="EE25" s="17">
        <f t="shared" si="35"/>
        <v>0.35752950222149871</v>
      </c>
      <c r="EF25" s="10">
        <f>'A6'!O24/'A1'!O24*1000</f>
        <v>127627.73746600059</v>
      </c>
      <c r="EG25" s="10">
        <f>'A8'!O24</f>
        <v>5068.06954613572</v>
      </c>
      <c r="EH25" s="10">
        <f>'A9'!O25/'A1'!O24*1000</f>
        <v>-9738.4304657189568</v>
      </c>
      <c r="EI25" s="10">
        <f>'A25'!DI26</f>
        <v>92704.133843385163</v>
      </c>
      <c r="EJ25" s="10">
        <f>-'A10'!BN25</f>
        <v>-1794.5643202060573</v>
      </c>
      <c r="EK25" s="10">
        <f t="shared" si="70"/>
        <v>213866.94606959645</v>
      </c>
      <c r="EL25" s="17">
        <f t="shared" si="37"/>
        <v>0.35291352872365478</v>
      </c>
      <c r="EM25" s="17">
        <f t="shared" si="57"/>
        <v>12.273109353300624</v>
      </c>
      <c r="EN25" s="17">
        <f t="shared" si="38"/>
        <v>0.52432038364054545</v>
      </c>
    </row>
    <row r="26" spans="1:144">
      <c r="A26" s="29">
        <v>2002</v>
      </c>
      <c r="B26" s="10">
        <v>149865.64424591034</v>
      </c>
      <c r="C26" s="10">
        <v>79310.378476363185</v>
      </c>
      <c r="D26" s="10">
        <f t="shared" si="58"/>
        <v>158953.48026386986</v>
      </c>
      <c r="E26" s="10">
        <v>1548.4636517018075</v>
      </c>
      <c r="F26" s="10">
        <v>1801.1750465217983</v>
      </c>
      <c r="G26" s="10">
        <f t="shared" si="59"/>
        <v>2620.7609437253764</v>
      </c>
      <c r="H26" s="10">
        <v>-13876.846424148322</v>
      </c>
      <c r="I26" s="10">
        <v>-8779.919554548309</v>
      </c>
      <c r="J26" s="10">
        <f t="shared" si="60"/>
        <v>-6326.653210017239</v>
      </c>
      <c r="K26" s="10">
        <v>124543.50478487523</v>
      </c>
      <c r="L26" s="10">
        <v>138167.18743614925</v>
      </c>
      <c r="M26" s="10">
        <f t="shared" si="61"/>
        <v>86814.295419598115</v>
      </c>
      <c r="N26" s="10">
        <f t="shared" si="62"/>
        <v>-2231.9491645835401</v>
      </c>
      <c r="O26" s="10">
        <f t="shared" si="63"/>
        <v>239829.93425259256</v>
      </c>
      <c r="P26" s="17">
        <f t="shared" si="64"/>
        <v>0.40761232663484331</v>
      </c>
      <c r="Q26" s="17">
        <f t="shared" si="65"/>
        <v>12.387685343862458</v>
      </c>
      <c r="R26" s="17">
        <f t="shared" si="39"/>
        <v>0.57971879758317135</v>
      </c>
      <c r="S26" s="10">
        <f>'A6'!B25/'A1'!B25*1000</f>
        <v>118192.61677879271</v>
      </c>
      <c r="T26" s="10">
        <f>'A8'!B25</f>
        <v>2538.0423961601609</v>
      </c>
      <c r="U26" s="10">
        <f>'A9'!B26/'A1'!B25*1000</f>
        <v>-13483.080908661625</v>
      </c>
      <c r="V26" s="10">
        <f>'A25'!I27</f>
        <v>81117.61183988968</v>
      </c>
      <c r="W26" s="10">
        <f>-'A10'!F26</f>
        <v>-2115.5273691000798</v>
      </c>
      <c r="X26" s="10">
        <f t="shared" si="69"/>
        <v>186249.66273708086</v>
      </c>
      <c r="Y26" s="17">
        <f t="shared" si="3"/>
        <v>0.294729463422163</v>
      </c>
      <c r="Z26" s="17">
        <f t="shared" ref="Z26:Z32" si="71">LN(X26)</f>
        <v>12.134843325432547</v>
      </c>
      <c r="AA26" s="17">
        <f t="shared" si="4"/>
        <v>0.45746764592055489</v>
      </c>
      <c r="AB26" s="10">
        <f>'A6'!C25/'A1'!C25*1000</f>
        <v>101761.23259693822</v>
      </c>
      <c r="AC26" s="10">
        <f>'A8'!C25</f>
        <v>3065.676025683731</v>
      </c>
      <c r="AD26" s="10">
        <f>'A9'!C26/'A1'!C25*1000</f>
        <v>11956.007251514568</v>
      </c>
      <c r="AE26" s="10">
        <f>'A25'!Q27</f>
        <v>76992.266904070697</v>
      </c>
      <c r="AF26" s="10">
        <f>-'A10'!J26</f>
        <v>-2018.049294017914</v>
      </c>
      <c r="AG26" s="10">
        <f t="shared" ref="AG26:AG32" si="72">SUM(AB26:AF26)</f>
        <v>191757.13348418931</v>
      </c>
      <c r="AH26" s="17">
        <f t="shared" si="6"/>
        <v>0.30633259736323865</v>
      </c>
      <c r="AI26" s="17">
        <f t="shared" ref="AI26:AI32" si="73">LN(AG26)</f>
        <v>12.16398492054112</v>
      </c>
      <c r="AJ26" s="17">
        <f t="shared" si="7"/>
        <v>0.47155784178843951</v>
      </c>
      <c r="AK26" s="10">
        <f>'A6'!D25/'A1'!D25*1000</f>
        <v>84119.751016295151</v>
      </c>
      <c r="AL26" s="10">
        <f>'A8'!D25</f>
        <v>3048.4727294367895</v>
      </c>
      <c r="AM26" s="10">
        <f>'A9'!D26/'A1'!D25*1000</f>
        <v>-4002.891185479511</v>
      </c>
      <c r="AN26" s="10">
        <f>'A25'!Y27</f>
        <v>96310.819645678741</v>
      </c>
      <c r="AO26" s="10">
        <f>-'A10'!P26</f>
        <v>-2231.9491645835401</v>
      </c>
      <c r="AP26" s="10">
        <f t="shared" ref="AP26:AP32" si="74">SUM(AK26:AO26)</f>
        <v>177244.20304134762</v>
      </c>
      <c r="AQ26" s="17">
        <f t="shared" si="9"/>
        <v>0.27575676981223118</v>
      </c>
      <c r="AR26" s="17">
        <f t="shared" ref="AR26:AR32" si="75">LN(AP26)</f>
        <v>12.085283738874208</v>
      </c>
      <c r="AS26" s="17">
        <f t="shared" si="10"/>
        <v>0.43350518679171562</v>
      </c>
      <c r="AT26" s="10">
        <f>'A6'!E25/'A1'!E25*1000</f>
        <v>111962.09688677786</v>
      </c>
      <c r="AU26" s="10">
        <f>'A8'!E25</f>
        <v>3971.1506708435618</v>
      </c>
      <c r="AV26" s="10">
        <f>'A9'!E26/'A1'!E25*1000</f>
        <v>-7098.3949550928701</v>
      </c>
      <c r="AW26" s="10">
        <f>'A25'!AG27</f>
        <v>89141.808292978763</v>
      </c>
      <c r="AX26" s="10">
        <f>-'A10'!T26</f>
        <v>-2092.8233292676809</v>
      </c>
      <c r="AY26" s="10">
        <f t="shared" ref="AY26:AY32" si="76">SUM(AT26:AX26)</f>
        <v>195883.83756623964</v>
      </c>
      <c r="AZ26" s="17">
        <f t="shared" si="67"/>
        <v>0.3150267334554463</v>
      </c>
      <c r="BA26" s="17">
        <f t="shared" si="68"/>
        <v>12.185277097038679</v>
      </c>
      <c r="BB26" s="17">
        <f t="shared" si="13"/>
        <v>0.48185278055848341</v>
      </c>
      <c r="BC26" s="10">
        <f>'A6'!F25/'A1'!F25*1000</f>
        <v>115071.9484508547</v>
      </c>
      <c r="BD26" s="10">
        <f>'A8'!F25</f>
        <v>4468.8239152483238</v>
      </c>
      <c r="BE26" s="10">
        <f>'A9'!F26/'A1'!F25*1000</f>
        <v>-12680.97210647756</v>
      </c>
      <c r="BF26" s="10">
        <f>'A25'!AO27</f>
        <v>84479.707212740337</v>
      </c>
      <c r="BG26" s="10">
        <f>-'A10'!X26</f>
        <v>-1865.4167048951044</v>
      </c>
      <c r="BH26" s="10">
        <f t="shared" ref="BH26:BH32" si="77">SUM(BC26:BG26)</f>
        <v>189474.09076747071</v>
      </c>
      <c r="BI26" s="17">
        <f t="shared" si="14"/>
        <v>0.30152268521814168</v>
      </c>
      <c r="BJ26" s="17">
        <f t="shared" ref="BJ26:BJ32" si="78">LN(BH26)</f>
        <v>12.152007569974803</v>
      </c>
      <c r="BK26" s="17">
        <f t="shared" si="15"/>
        <v>0.46576669635425977</v>
      </c>
      <c r="BL26" s="10">
        <f>'A6'!G25/'A1'!G25*1000</f>
        <v>103342.25926426765</v>
      </c>
      <c r="BM26" s="10">
        <f>'A8'!G25</f>
        <v>3494.7542228044231</v>
      </c>
      <c r="BN26" s="10">
        <f>'A9'!G26/'A1'!G25*1000</f>
        <v>2277.3893148869256</v>
      </c>
      <c r="BO26" s="10">
        <f>'A25'!AW27</f>
        <v>73221.768085595715</v>
      </c>
      <c r="BP26" s="10">
        <f>-'A10'!AD26</f>
        <v>-1929.1484170148622</v>
      </c>
      <c r="BQ26" s="10">
        <f t="shared" ref="BQ26:BQ32" si="79">SUM(BL26:BP26)</f>
        <v>180407.02247053984</v>
      </c>
      <c r="BR26" s="17">
        <f t="shared" si="16"/>
        <v>0.28242019466793672</v>
      </c>
      <c r="BS26" s="17">
        <f t="shared" ref="BS26:BS32" si="80">LN(BQ26)</f>
        <v>12.102970813073304</v>
      </c>
      <c r="BT26" s="17">
        <f t="shared" si="17"/>
        <v>0.44205702957405341</v>
      </c>
      <c r="BU26" s="10">
        <f>'A6'!H25/'A1'!H25*1000</f>
        <v>102816.21569678244</v>
      </c>
      <c r="BV26" s="10">
        <f>'A8'!H25</f>
        <v>3973.4332002219121</v>
      </c>
      <c r="BW26" s="10">
        <f>'A9'!H26/'A1'!H25*1000</f>
        <v>-0.36744636981470857</v>
      </c>
      <c r="BX26" s="10">
        <f>'A25'!BE27</f>
        <v>86448.019015332175</v>
      </c>
      <c r="BY26" s="10">
        <f>-'A10'!AH26</f>
        <v>-1938.7041540050745</v>
      </c>
      <c r="BZ26" s="10">
        <f t="shared" ref="BZ26:BZ32" si="81">SUM(BU26:BY26)</f>
        <v>191298.59631196165</v>
      </c>
      <c r="CA26" s="17">
        <f t="shared" si="19"/>
        <v>0.30536655170078769</v>
      </c>
      <c r="CB26" s="17">
        <f t="shared" ref="CB26:CB32" si="82">LN(BZ26)</f>
        <v>12.161590817774458</v>
      </c>
      <c r="CC26" s="17">
        <f t="shared" si="20"/>
        <v>0.47040027382469468</v>
      </c>
      <c r="CD26" s="10">
        <f>'A6'!I25/'A1'!I25*1000</f>
        <v>118649.75556028684</v>
      </c>
      <c r="CE26" s="10">
        <f>'A8'!I25</f>
        <v>1715.6823303348901</v>
      </c>
      <c r="CF26" s="10">
        <f>'A9'!I26/'A1'!I25*1000</f>
        <v>-3915.1287229672967</v>
      </c>
      <c r="CG26" s="10">
        <f>'A25'!BM27</f>
        <v>69576.3270224195</v>
      </c>
      <c r="CH26" s="10">
        <f>-'A10'!AL26</f>
        <v>-1844.2945041396054</v>
      </c>
      <c r="CI26" s="10">
        <f t="shared" ref="CI26:CI32" si="83">SUM(CD26:CH26)</f>
        <v>184182.34168593431</v>
      </c>
      <c r="CJ26" s="17">
        <f t="shared" si="21"/>
        <v>0.29037403346944785</v>
      </c>
      <c r="CK26" s="17">
        <f t="shared" ref="CK26:CK32" si="84">LN(CI26)</f>
        <v>12.123681533310803</v>
      </c>
      <c r="CL26" s="17">
        <f t="shared" si="22"/>
        <v>0.45207082956077671</v>
      </c>
      <c r="CM26" s="10">
        <f>'A6'!J25/'A1'!J25*1000</f>
        <v>104499.2463870526</v>
      </c>
      <c r="CN26" s="10">
        <f>'A8'!J25</f>
        <v>3377.6366131869531</v>
      </c>
      <c r="CO26" s="10">
        <f>'A9'!J26/'A1'!J25*1000</f>
        <v>-8792.7312933566645</v>
      </c>
      <c r="CP26" s="10">
        <f>'A25'!BU27</f>
        <v>88181.53930167685</v>
      </c>
      <c r="CQ26" s="10">
        <f>-'A10'!AR26</f>
        <v>-2194.2818160257507</v>
      </c>
      <c r="CR26" s="10">
        <f t="shared" ref="CR26:CR32" si="85">SUM(CM26:CQ26)</f>
        <v>185071.40919253399</v>
      </c>
      <c r="CS26" s="17">
        <f t="shared" si="23"/>
        <v>0.29224712001596292</v>
      </c>
      <c r="CT26" s="17">
        <f t="shared" ref="CT26:CT32" si="86">LN(CR26)</f>
        <v>12.12849702521863</v>
      </c>
      <c r="CU26" s="17">
        <f t="shared" si="24"/>
        <v>0.45439915867003455</v>
      </c>
      <c r="CV26" s="10">
        <f>'A6'!K25/'A1'!K25*1000</f>
        <v>124637.56536511669</v>
      </c>
      <c r="CW26" s="10">
        <f>'A8'!K25</f>
        <v>4037.6629873299103</v>
      </c>
      <c r="CX26" s="10">
        <f>'A9'!K26/'A1'!K25*1000</f>
        <v>16991.343876256375</v>
      </c>
      <c r="CY26" s="10">
        <f>'A25'!CC27</f>
        <v>92813.853753367599</v>
      </c>
      <c r="CZ26" s="10">
        <f>-'A10'!AV26</f>
        <v>-2944.4736259801589</v>
      </c>
      <c r="DA26" s="10">
        <f t="shared" ref="DA26:DA32" si="87">SUM(CV26:CZ26)</f>
        <v>235535.95235609039</v>
      </c>
      <c r="DB26" s="17">
        <f t="shared" si="26"/>
        <v>0.39856576980804087</v>
      </c>
      <c r="DC26" s="17">
        <f t="shared" ref="DC26:DC32" si="88">LN(DA26)</f>
        <v>12.369618844719101</v>
      </c>
      <c r="DD26" s="17">
        <f t="shared" si="27"/>
        <v>0.57098349978535168</v>
      </c>
      <c r="DE26" s="10">
        <f>'A6'!L25/'A1'!L25*1000</f>
        <v>88678.504416863943</v>
      </c>
      <c r="DF26" s="10">
        <f>'A8'!L25</f>
        <v>1180.3287027780293</v>
      </c>
      <c r="DG26" s="10">
        <f>'A9'!L26/'A1'!L25*1000</f>
        <v>-9145.8587326768247</v>
      </c>
      <c r="DH26" s="10">
        <f>'A25'!CK27</f>
        <v>74092.087539754546</v>
      </c>
      <c r="DI26" s="10">
        <f>-'A10'!AZ26</f>
        <v>-1698.1344573558622</v>
      </c>
      <c r="DJ26" s="10">
        <f t="shared" ref="DJ26:DJ32" si="89">SUM(DE26:DI26)</f>
        <v>153106.92746936384</v>
      </c>
      <c r="DK26" s="17">
        <f t="shared" si="28"/>
        <v>0.22490438143024608</v>
      </c>
      <c r="DL26" s="17">
        <f t="shared" ref="DL26:DL32" si="90">LN(DJ26)</f>
        <v>11.938891828625797</v>
      </c>
      <c r="DM26" s="17">
        <f t="shared" si="29"/>
        <v>0.36272351951547666</v>
      </c>
      <c r="DN26" s="10">
        <f>'A6'!M25/'A1'!M25*1000</f>
        <v>66598.238819910781</v>
      </c>
      <c r="DO26" s="10">
        <f>'A8'!M25</f>
        <v>5814.632137886847</v>
      </c>
      <c r="DP26" s="10">
        <f>'A9'!M26/'A1'!M25*1000</f>
        <v>-8159.0610617773136</v>
      </c>
      <c r="DQ26" s="10">
        <f>'A25'!CS27</f>
        <v>85620.682623611196</v>
      </c>
      <c r="DR26" s="10">
        <f>-'A10'!BF26</f>
        <v>-2011.0588892195703</v>
      </c>
      <c r="DS26" s="10">
        <f t="shared" ref="DS26:DS32" si="91">SUM(DN26:DR26)</f>
        <v>147863.43363041195</v>
      </c>
      <c r="DT26" s="17">
        <f t="shared" si="31"/>
        <v>0.21385739377906215</v>
      </c>
      <c r="DU26" s="17">
        <f t="shared" ref="DU26:DU32" si="92">LN(DS26)</f>
        <v>11.904044381013867</v>
      </c>
      <c r="DV26" s="17">
        <f t="shared" si="32"/>
        <v>0.34587449802167713</v>
      </c>
      <c r="DW26" s="10">
        <f>'A6'!N25/'A1'!N25*1000</f>
        <v>72854.309419082841</v>
      </c>
      <c r="DX26" s="10">
        <f>'A8'!N25</f>
        <v>2696.7083973682265</v>
      </c>
      <c r="DY26" s="10">
        <f>'A9'!N26/'A1'!N25*1000</f>
        <v>-3222.1383042697203</v>
      </c>
      <c r="DZ26" s="10">
        <f>'A25'!DA27</f>
        <v>85370.267001457963</v>
      </c>
      <c r="EA26" s="10">
        <f>-'A10'!BJ26</f>
        <v>-1980.0890571175582</v>
      </c>
      <c r="EB26" s="10">
        <f t="shared" ref="EB26:EB32" si="93">SUM(DW26:EA26)</f>
        <v>155719.05745652175</v>
      </c>
      <c r="EC26" s="17">
        <f t="shared" si="34"/>
        <v>0.23040761431231019</v>
      </c>
      <c r="ED26" s="17">
        <f t="shared" ref="ED26:ED32" si="94">LN(EB26)</f>
        <v>11.955808748896683</v>
      </c>
      <c r="EE26" s="17">
        <f t="shared" si="35"/>
        <v>0.37090298667264815</v>
      </c>
      <c r="EF26" s="10">
        <f>'A6'!O25/'A1'!O25*1000</f>
        <v>129453.65176150239</v>
      </c>
      <c r="EG26" s="10">
        <f>'A8'!O25</f>
        <v>5175.4774610248733</v>
      </c>
      <c r="EH26" s="10">
        <f>'A9'!O26/'A1'!O25*1000</f>
        <v>-9978.8911559153785</v>
      </c>
      <c r="EI26" s="10">
        <f>'A25'!DI27</f>
        <v>93695.748986914623</v>
      </c>
      <c r="EJ26" s="10">
        <f>-'A10'!BN26</f>
        <v>-1776.9715314958494</v>
      </c>
      <c r="EK26" s="10">
        <f t="shared" si="70"/>
        <v>216569.01552203065</v>
      </c>
      <c r="EL26" s="17">
        <f t="shared" si="37"/>
        <v>0.35860624598250607</v>
      </c>
      <c r="EM26" s="17">
        <f t="shared" ref="EM26:EM32" si="95">LN(EK26)</f>
        <v>12.285664554018396</v>
      </c>
      <c r="EN26" s="17">
        <f t="shared" si="38"/>
        <v>0.53039092427550094</v>
      </c>
    </row>
    <row r="27" spans="1:144">
      <c r="A27" s="29">
        <v>2003</v>
      </c>
      <c r="B27" s="10">
        <v>153646.16388069568</v>
      </c>
      <c r="C27" s="10">
        <v>80706.524916699927</v>
      </c>
      <c r="D27" s="10">
        <f t="shared" si="58"/>
        <v>165311.66645771835</v>
      </c>
      <c r="E27" s="10">
        <v>1633.1265167214813</v>
      </c>
      <c r="F27" s="10">
        <v>1872.5647193270386</v>
      </c>
      <c r="G27" s="10">
        <f t="shared" si="59"/>
        <v>2765.6569510509357</v>
      </c>
      <c r="H27" s="10">
        <v>-14490.46723593684</v>
      </c>
      <c r="I27" s="10">
        <v>-9114.3247170098457</v>
      </c>
      <c r="J27" s="10">
        <f t="shared" si="60"/>
        <v>-9183.6714899443177</v>
      </c>
      <c r="K27" s="10">
        <v>125098.01829509721</v>
      </c>
      <c r="L27" s="10">
        <v>140273.08261795959</v>
      </c>
      <c r="M27" s="10">
        <f t="shared" si="61"/>
        <v>87174.778623389881</v>
      </c>
      <c r="N27" s="10">
        <f t="shared" si="62"/>
        <v>-2300.4502353207126</v>
      </c>
      <c r="O27" s="10">
        <f t="shared" si="63"/>
        <v>243767.98030689417</v>
      </c>
      <c r="P27" s="17">
        <f t="shared" si="64"/>
        <v>0.4159089981801577</v>
      </c>
      <c r="Q27" s="17">
        <f t="shared" si="65"/>
        <v>12.403972151501181</v>
      </c>
      <c r="R27" s="17">
        <f t="shared" si="39"/>
        <v>0.5875936002093548</v>
      </c>
      <c r="S27" s="10">
        <f>'A6'!B26/'A1'!B26*1000</f>
        <v>121715.16346370558</v>
      </c>
      <c r="T27" s="10">
        <f>'A8'!B26</f>
        <v>2666.9350011335559</v>
      </c>
      <c r="U27" s="10">
        <f>'A9'!B27/'A1'!B26*1000</f>
        <v>-19079.957892524282</v>
      </c>
      <c r="V27" s="10">
        <f>'A25'!I28</f>
        <v>81479.418477058178</v>
      </c>
      <c r="W27" s="10">
        <f>-'A10'!F27</f>
        <v>-2198.9754911180771</v>
      </c>
      <c r="X27" s="10">
        <f t="shared" si="69"/>
        <v>184582.58355825496</v>
      </c>
      <c r="Y27" s="17">
        <f t="shared" si="3"/>
        <v>0.2912172626515187</v>
      </c>
      <c r="Z27" s="17">
        <f t="shared" si="71"/>
        <v>12.125852249678243</v>
      </c>
      <c r="AA27" s="17">
        <f t="shared" si="4"/>
        <v>0.45312038840190716</v>
      </c>
      <c r="AB27" s="10">
        <f>'A6'!C26/'A1'!C26*1000</f>
        <v>103431.13252597571</v>
      </c>
      <c r="AC27" s="10">
        <f>'A8'!C26</f>
        <v>3108.102537687962</v>
      </c>
      <c r="AD27" s="10">
        <f>'A9'!C27/'A1'!C26*1000</f>
        <v>14275.684135544419</v>
      </c>
      <c r="AE27" s="10">
        <f>'A25'!Q28</f>
        <v>77055.208462420182</v>
      </c>
      <c r="AF27" s="10">
        <f>-'A10'!J27</f>
        <v>-2067.7045569830452</v>
      </c>
      <c r="AG27" s="10">
        <f t="shared" si="72"/>
        <v>195802.42310464522</v>
      </c>
      <c r="AH27" s="17">
        <f t="shared" si="6"/>
        <v>0.31485520954801266</v>
      </c>
      <c r="AI27" s="17">
        <f t="shared" si="73"/>
        <v>12.184861384408741</v>
      </c>
      <c r="AJ27" s="17">
        <f t="shared" si="7"/>
        <v>0.48165178015480781</v>
      </c>
      <c r="AK27" s="10">
        <f>'A6'!D26/'A1'!D26*1000</f>
        <v>86834.12453011662</v>
      </c>
      <c r="AL27" s="10">
        <f>'A8'!D26</f>
        <v>3171.1392713751343</v>
      </c>
      <c r="AM27" s="10">
        <f>'A9'!D27/'A1'!D26*1000</f>
        <v>-5776.4158112246378</v>
      </c>
      <c r="AN27" s="10">
        <f>'A25'!Y28</f>
        <v>97749.549438868708</v>
      </c>
      <c r="AO27" s="10">
        <f>-'A10'!P27</f>
        <v>-2300.4502353207126</v>
      </c>
      <c r="AP27" s="10">
        <f t="shared" si="74"/>
        <v>179677.94719381511</v>
      </c>
      <c r="AQ27" s="17">
        <f t="shared" si="9"/>
        <v>0.2808841795936115</v>
      </c>
      <c r="AR27" s="17">
        <f t="shared" si="75"/>
        <v>12.098921345117464</v>
      </c>
      <c r="AS27" s="17">
        <f t="shared" si="10"/>
        <v>0.4400990792132059</v>
      </c>
      <c r="AT27" s="10">
        <f>'A6'!E26/'A1'!E26*1000</f>
        <v>113616.21178416663</v>
      </c>
      <c r="AU27" s="10">
        <f>'A8'!E26</f>
        <v>4193.8663248329667</v>
      </c>
      <c r="AV27" s="10">
        <f>'A9'!E27/'A1'!E26*1000</f>
        <v>-6228.6390735798377</v>
      </c>
      <c r="AW27" s="10">
        <f>'A25'!AG28</f>
        <v>94289.364580160356</v>
      </c>
      <c r="AX27" s="10">
        <f>-'A10'!T27</f>
        <v>-2132.6343680204695</v>
      </c>
      <c r="AY27" s="10">
        <f t="shared" si="76"/>
        <v>203738.16924755968</v>
      </c>
      <c r="AZ27" s="17">
        <f t="shared" si="67"/>
        <v>0.33157423169932493</v>
      </c>
      <c r="BA27" s="17">
        <f t="shared" si="68"/>
        <v>12.224590964374617</v>
      </c>
      <c r="BB27" s="17">
        <f t="shared" si="13"/>
        <v>0.50086135195011716</v>
      </c>
      <c r="BC27" s="10">
        <f>'A6'!F26/'A1'!F26*1000</f>
        <v>117142.79212120317</v>
      </c>
      <c r="BD27" s="10">
        <f>'A8'!F26</f>
        <v>4738.5778331163419</v>
      </c>
      <c r="BE27" s="10">
        <f>'A9'!F27/'A1'!F26*1000</f>
        <v>-10885.527376102793</v>
      </c>
      <c r="BF27" s="10">
        <f>'A25'!AO28</f>
        <v>84018.827284987885</v>
      </c>
      <c r="BG27" s="10">
        <f>-'A10'!X27</f>
        <v>-1937.9041270505861</v>
      </c>
      <c r="BH27" s="10">
        <f t="shared" si="77"/>
        <v>193076.76573615399</v>
      </c>
      <c r="BI27" s="17">
        <f t="shared" si="14"/>
        <v>0.30911279729086394</v>
      </c>
      <c r="BJ27" s="17">
        <f t="shared" si="78"/>
        <v>12.170843138733748</v>
      </c>
      <c r="BK27" s="17">
        <f t="shared" si="15"/>
        <v>0.47487384550336265</v>
      </c>
      <c r="BL27" s="10">
        <f>'A6'!G26/'A1'!G26*1000</f>
        <v>104592.24761187183</v>
      </c>
      <c r="BM27" s="10">
        <f>'A8'!G26</f>
        <v>3529.8651825668549</v>
      </c>
      <c r="BN27" s="10">
        <f>'A9'!G27/'A1'!G26*1000</f>
        <v>-1110.7544330768606</v>
      </c>
      <c r="BO27" s="10">
        <f>'A25'!AW28</f>
        <v>74683.628950143669</v>
      </c>
      <c r="BP27" s="10">
        <f>-'A10'!AD27</f>
        <v>-1973.00951112652</v>
      </c>
      <c r="BQ27" s="10">
        <f t="shared" si="79"/>
        <v>179721.97780037895</v>
      </c>
      <c r="BR27" s="17">
        <f t="shared" si="16"/>
        <v>0.28097694323211747</v>
      </c>
      <c r="BS27" s="17">
        <f t="shared" si="80"/>
        <v>12.099166368022157</v>
      </c>
      <c r="BT27" s="17">
        <f t="shared" si="17"/>
        <v>0.44021754976042127</v>
      </c>
      <c r="BU27" s="10">
        <f>'A6'!H26/'A1'!H26*1000</f>
        <v>104089.0883993141</v>
      </c>
      <c r="BV27" s="10">
        <f>'A8'!H26</f>
        <v>4067.7917912265289</v>
      </c>
      <c r="BW27" s="10">
        <f>'A9'!H27/'A1'!H26*1000</f>
        <v>298.27480518242919</v>
      </c>
      <c r="BX27" s="10">
        <f>'A25'!BE28</f>
        <v>87046.527371666656</v>
      </c>
      <c r="BY27" s="10">
        <f>-'A10'!AH27</f>
        <v>-1969.5247189831503</v>
      </c>
      <c r="BZ27" s="10">
        <f t="shared" si="81"/>
        <v>193532.15764840657</v>
      </c>
      <c r="CA27" s="17">
        <f t="shared" si="19"/>
        <v>0.31007221652269978</v>
      </c>
      <c r="CB27" s="17">
        <f t="shared" si="82"/>
        <v>12.173198967041495</v>
      </c>
      <c r="CC27" s="17">
        <f t="shared" si="20"/>
        <v>0.47601290745805652</v>
      </c>
      <c r="CD27" s="10">
        <f>'A6'!I26/'A1'!I26*1000</f>
        <v>120305.99663499092</v>
      </c>
      <c r="CE27" s="10">
        <f>'A8'!I26</f>
        <v>1737.6767701457159</v>
      </c>
      <c r="CF27" s="10">
        <f>'A9'!I27/'A1'!I26*1000</f>
        <v>-5185.6743647330968</v>
      </c>
      <c r="CG27" s="10">
        <f>'A25'!BM28</f>
        <v>69633.439333100017</v>
      </c>
      <c r="CH27" s="10">
        <f>-'A10'!AL27</f>
        <v>-1866.4891600580745</v>
      </c>
      <c r="CI27" s="10">
        <f t="shared" si="83"/>
        <v>184624.94921344548</v>
      </c>
      <c r="CJ27" s="17">
        <f t="shared" si="21"/>
        <v>0.29130651857211254</v>
      </c>
      <c r="CK27" s="17">
        <f t="shared" si="84"/>
        <v>12.126081744754133</v>
      </c>
      <c r="CL27" s="17">
        <f t="shared" si="22"/>
        <v>0.45323135111887458</v>
      </c>
      <c r="CM27" s="10">
        <f>'A6'!J26/'A1'!J26*1000</f>
        <v>105830.70158817603</v>
      </c>
      <c r="CN27" s="10">
        <f>'A8'!J26</f>
        <v>3434.8252494534117</v>
      </c>
      <c r="CO27" s="10">
        <f>'A9'!J27/'A1'!J26*1000</f>
        <v>-2385.317148432357</v>
      </c>
      <c r="CP27" s="10">
        <f>'A25'!BU28</f>
        <v>88033.693429710038</v>
      </c>
      <c r="CQ27" s="10">
        <f>-'A10'!AR27</f>
        <v>-2237.578755886103</v>
      </c>
      <c r="CR27" s="10">
        <f t="shared" si="85"/>
        <v>192676.32436302103</v>
      </c>
      <c r="CS27" s="17">
        <f t="shared" si="23"/>
        <v>0.30826914780067838</v>
      </c>
      <c r="CT27" s="17">
        <f t="shared" si="86"/>
        <v>12.168766984181783</v>
      </c>
      <c r="CU27" s="17">
        <f t="shared" si="24"/>
        <v>0.47387000806137658</v>
      </c>
      <c r="CV27" s="10">
        <f>'A6'!K26/'A1'!K26*1000</f>
        <v>126805.6602177457</v>
      </c>
      <c r="CW27" s="10">
        <f>'A8'!K26</f>
        <v>4158.1539780772737</v>
      </c>
      <c r="CX27" s="10">
        <f>'A9'!K27/'A1'!K26*1000</f>
        <v>25586.432499823881</v>
      </c>
      <c r="CY27" s="10">
        <f>'A25'!CC28</f>
        <v>92334.67181810546</v>
      </c>
      <c r="CZ27" s="10">
        <f>-'A10'!AV27</f>
        <v>-3015.9582390381693</v>
      </c>
      <c r="DA27" s="10">
        <f t="shared" si="87"/>
        <v>245868.9602747141</v>
      </c>
      <c r="DB27" s="17">
        <f t="shared" si="26"/>
        <v>0.4203353407053414</v>
      </c>
      <c r="DC27" s="17">
        <f t="shared" si="88"/>
        <v>12.412553991179037</v>
      </c>
      <c r="DD27" s="17">
        <f t="shared" si="27"/>
        <v>0.59174298879008469</v>
      </c>
      <c r="DE27" s="10">
        <f>'A6'!L26/'A1'!L26*1000</f>
        <v>91060.656356566687</v>
      </c>
      <c r="DF27" s="10">
        <f>'A8'!L26</f>
        <v>1250.9728757227017</v>
      </c>
      <c r="DG27" s="10">
        <f>'A9'!L27/'A1'!L26*1000</f>
        <v>-12385.026873629511</v>
      </c>
      <c r="DH27" s="10">
        <f>'A25'!CK28</f>
        <v>76057.497143057612</v>
      </c>
      <c r="DI27" s="10">
        <f>-'A10'!AZ27</f>
        <v>-1753.0839963952253</v>
      </c>
      <c r="DJ27" s="10">
        <f t="shared" si="89"/>
        <v>154231.01550532226</v>
      </c>
      <c r="DK27" s="17">
        <f t="shared" si="28"/>
        <v>0.22727260899634508</v>
      </c>
      <c r="DL27" s="17">
        <f t="shared" si="90"/>
        <v>11.946206858052609</v>
      </c>
      <c r="DM27" s="17">
        <f t="shared" si="29"/>
        <v>0.36626039514013281</v>
      </c>
      <c r="DN27" s="10">
        <f>'A6'!M26/'A1'!M26*1000</f>
        <v>67674.089206391538</v>
      </c>
      <c r="DO27" s="10">
        <f>'A8'!M26</f>
        <v>5995.4493969461</v>
      </c>
      <c r="DP27" s="10">
        <f>'A9'!M27/'A1'!M26*1000</f>
        <v>-9296.6526633427966</v>
      </c>
      <c r="DQ27" s="10">
        <f>'A25'!CS28</f>
        <v>85212.529668672971</v>
      </c>
      <c r="DR27" s="10">
        <f>-'A10'!BF27</f>
        <v>-2090.7321131888862</v>
      </c>
      <c r="DS27" s="10">
        <f t="shared" si="91"/>
        <v>147494.68349547894</v>
      </c>
      <c r="DT27" s="17">
        <f t="shared" si="31"/>
        <v>0.21308051135827694</v>
      </c>
      <c r="DU27" s="17">
        <f t="shared" si="92"/>
        <v>11.90154741001396</v>
      </c>
      <c r="DV27" s="17">
        <f t="shared" si="32"/>
        <v>0.34466719243891697</v>
      </c>
      <c r="DW27" s="10">
        <f>'A6'!N26/'A1'!N26*1000</f>
        <v>74501.921778470743</v>
      </c>
      <c r="DX27" s="10">
        <f>'A8'!N26</f>
        <v>2741.6651210801606</v>
      </c>
      <c r="DY27" s="10">
        <f>'A9'!N27/'A1'!N26*1000</f>
        <v>-2366.0677996223549</v>
      </c>
      <c r="DZ27" s="10">
        <f>'A25'!DA28</f>
        <v>86203.829793351397</v>
      </c>
      <c r="EA27" s="10">
        <f>-'A10'!BJ27</f>
        <v>-2091.0125003518206</v>
      </c>
      <c r="EB27" s="10">
        <f t="shared" si="93"/>
        <v>158990.33639292815</v>
      </c>
      <c r="EC27" s="17">
        <f t="shared" si="34"/>
        <v>0.23729954155090172</v>
      </c>
      <c r="ED27" s="17">
        <f t="shared" si="94"/>
        <v>11.97659870195238</v>
      </c>
      <c r="EE27" s="17">
        <f t="shared" si="35"/>
        <v>0.38095509636491137</v>
      </c>
      <c r="EF27" s="10">
        <f>'A6'!O26/'A1'!O26*1000</f>
        <v>131380.67818757312</v>
      </c>
      <c r="EG27" s="10">
        <f>'A8'!O26</f>
        <v>5286.8697219379692</v>
      </c>
      <c r="EH27" s="10">
        <f>'A9'!O27/'A1'!O26*1000</f>
        <v>-9222.8723961631003</v>
      </c>
      <c r="EI27" s="10">
        <f>'A25'!DI28</f>
        <v>93843.950726906696</v>
      </c>
      <c r="EJ27" s="10">
        <f>-'A10'!BN27</f>
        <v>-1847.9411297382792</v>
      </c>
      <c r="EK27" s="10">
        <f t="shared" si="70"/>
        <v>219440.68511051641</v>
      </c>
      <c r="EL27" s="17">
        <f t="shared" si="37"/>
        <v>0.36465627664080924</v>
      </c>
      <c r="EM27" s="17">
        <f t="shared" si="95"/>
        <v>12.29883724769245</v>
      </c>
      <c r="EN27" s="17">
        <f t="shared" si="38"/>
        <v>0.5367600277265494</v>
      </c>
    </row>
    <row r="28" spans="1:144">
      <c r="A28" s="29">
        <v>2004</v>
      </c>
      <c r="B28" s="10">
        <v>158421.46105453116</v>
      </c>
      <c r="C28" s="10">
        <v>82549.523132378585</v>
      </c>
      <c r="D28" s="10">
        <f>(B28/C28)*AK28</f>
        <v>172587.19930472935</v>
      </c>
      <c r="E28" s="10">
        <v>1669.0407909863768</v>
      </c>
      <c r="F28" s="10">
        <v>1943.3900753472258</v>
      </c>
      <c r="G28" s="10">
        <f t="shared" si="59"/>
        <v>2829.5512582651218</v>
      </c>
      <c r="H28" s="10">
        <v>-11206.272510483872</v>
      </c>
      <c r="I28" s="10">
        <v>-6935.6881228689472</v>
      </c>
      <c r="J28" s="10">
        <f t="shared" si="60"/>
        <v>-7828.2918579794587</v>
      </c>
      <c r="K28" s="10">
        <v>125518.64357923143</v>
      </c>
      <c r="L28" s="10">
        <v>141104.16106901402</v>
      </c>
      <c r="M28" s="10">
        <f t="shared" si="61"/>
        <v>86108.664506403496</v>
      </c>
      <c r="N28" s="10">
        <f t="shared" si="62"/>
        <v>-2354.0027577637202</v>
      </c>
      <c r="O28" s="10">
        <f t="shared" si="63"/>
        <v>251343.12045365479</v>
      </c>
      <c r="P28" s="17">
        <f t="shared" si="64"/>
        <v>0.4318682959742367</v>
      </c>
      <c r="Q28" s="17">
        <f t="shared" si="65"/>
        <v>12.434574298360845</v>
      </c>
      <c r="R28" s="17">
        <f t="shared" si="39"/>
        <v>0.60238998460849091</v>
      </c>
      <c r="S28" s="10">
        <f>'A6'!B27/'A1'!B27*1000</f>
        <v>125498.17174453476</v>
      </c>
      <c r="T28" s="10">
        <f>'A8'!B27</f>
        <v>2802.0389243362188</v>
      </c>
      <c r="U28" s="10">
        <f>'A9'!B28/'A1'!B27*1000</f>
        <v>-21290.950489243594</v>
      </c>
      <c r="V28" s="10">
        <f>'A25'!I29</f>
        <v>84692.74150711266</v>
      </c>
      <c r="W28" s="10">
        <f>-'A10'!F28</f>
        <v>-2253.5400747314625</v>
      </c>
      <c r="X28" s="10">
        <f t="shared" si="69"/>
        <v>189448.46161200857</v>
      </c>
      <c r="Y28" s="17">
        <f t="shared" si="3"/>
        <v>0.30146868973867774</v>
      </c>
      <c r="Z28" s="17">
        <f t="shared" si="71"/>
        <v>12.151872296128786</v>
      </c>
      <c r="AA28" s="17">
        <f t="shared" si="4"/>
        <v>0.46570129036055657</v>
      </c>
      <c r="AB28" s="10">
        <f>'A6'!C27/'A1'!C27*1000</f>
        <v>105400.41495327775</v>
      </c>
      <c r="AC28" s="10">
        <f>'A8'!C27</f>
        <v>3154.4966208866754</v>
      </c>
      <c r="AD28" s="10">
        <f>'A9'!C28/'A1'!C27*1000</f>
        <v>12184.206362338975</v>
      </c>
      <c r="AE28" s="10">
        <f>'A25'!Q29</f>
        <v>77379.25964804375</v>
      </c>
      <c r="AF28" s="10">
        <f>-'A10'!J28</f>
        <v>-2121.8513730073305</v>
      </c>
      <c r="AG28" s="10">
        <f t="shared" si="72"/>
        <v>195996.52621153984</v>
      </c>
      <c r="AH28" s="17">
        <f t="shared" si="6"/>
        <v>0.31526414578228307</v>
      </c>
      <c r="AI28" s="17">
        <f t="shared" si="73"/>
        <v>12.185852214645081</v>
      </c>
      <c r="AJ28" s="17">
        <f t="shared" si="7"/>
        <v>0.48213085455172527</v>
      </c>
      <c r="AK28" s="10">
        <f>'A6'!D27/'A1'!D27*1000</f>
        <v>89930.94058420627</v>
      </c>
      <c r="AL28" s="10">
        <f>'A8'!D27</f>
        <v>3294.6599404253725</v>
      </c>
      <c r="AM28" s="10">
        <f>'A9'!D28/'A1'!D27*1000</f>
        <v>-4845.017896088576</v>
      </c>
      <c r="AN28" s="10">
        <f>'A25'!Y29</f>
        <v>96800.686491481989</v>
      </c>
      <c r="AO28" s="10">
        <f>-'A10'!P28</f>
        <v>-2354.0027577637202</v>
      </c>
      <c r="AP28" s="10">
        <f t="shared" si="74"/>
        <v>182827.26636226132</v>
      </c>
      <c r="AQ28" s="17">
        <f t="shared" si="9"/>
        <v>0.2875191621132851</v>
      </c>
      <c r="AR28" s="17">
        <f t="shared" si="75"/>
        <v>12.116297086409979</v>
      </c>
      <c r="AS28" s="17">
        <f t="shared" si="10"/>
        <v>0.44850039002852221</v>
      </c>
      <c r="AT28" s="10">
        <f>'A6'!E27/'A1'!E27*1000</f>
        <v>115398.78650669163</v>
      </c>
      <c r="AU28" s="10">
        <f>'A8'!E27</f>
        <v>4359.0698758159251</v>
      </c>
      <c r="AV28" s="10">
        <f>'A9'!E28/'A1'!E27*1000</f>
        <v>-4677.6431595314953</v>
      </c>
      <c r="AW28" s="10">
        <f>'A25'!AG29</f>
        <v>93682.717276541123</v>
      </c>
      <c r="AX28" s="10">
        <f>-'A10'!T28</f>
        <v>-2181.6296420596746</v>
      </c>
      <c r="AY28" s="10">
        <f t="shared" si="76"/>
        <v>206581.30085745751</v>
      </c>
      <c r="AZ28" s="17">
        <f t="shared" si="67"/>
        <v>0.33756413857247003</v>
      </c>
      <c r="BA28" s="17">
        <f t="shared" si="68"/>
        <v>12.238449322653091</v>
      </c>
      <c r="BB28" s="17">
        <f t="shared" si="13"/>
        <v>0.50756197975801565</v>
      </c>
      <c r="BC28" s="10">
        <f>'A6'!F27/'A1'!F27*1000</f>
        <v>119389.42880000132</v>
      </c>
      <c r="BD28" s="10">
        <f>'A8'!F27</f>
        <v>4996.574853302207</v>
      </c>
      <c r="BE28" s="10">
        <f>'A9'!F28/'A1'!F27*1000</f>
        <v>-4556.69421289004</v>
      </c>
      <c r="BF28" s="10">
        <f>'A25'!AO29</f>
        <v>85780.90081500457</v>
      </c>
      <c r="BG28" s="10">
        <f>-'A10'!X28</f>
        <v>-2009.7721114724823</v>
      </c>
      <c r="BH28" s="10">
        <f t="shared" si="77"/>
        <v>203600.43814394559</v>
      </c>
      <c r="BI28" s="17">
        <f t="shared" si="14"/>
        <v>0.3312840599459978</v>
      </c>
      <c r="BJ28" s="17">
        <f t="shared" si="78"/>
        <v>12.223914715640205</v>
      </c>
      <c r="BK28" s="17">
        <f t="shared" si="15"/>
        <v>0.50053438024222807</v>
      </c>
      <c r="BL28" s="10">
        <f>'A6'!G27/'A1'!G27*1000</f>
        <v>105870.78943094669</v>
      </c>
      <c r="BM28" s="10">
        <f>'A8'!G27</f>
        <v>3563.0754941930736</v>
      </c>
      <c r="BN28" s="10">
        <f>'A9'!G28/'A1'!G27*1000</f>
        <v>-1341.9633778830409</v>
      </c>
      <c r="BO28" s="10">
        <f>'A25'!AW29</f>
        <v>75150.658860989046</v>
      </c>
      <c r="BP28" s="10">
        <f>-'A10'!AD28</f>
        <v>-2008.4815269552316</v>
      </c>
      <c r="BQ28" s="10">
        <f t="shared" si="79"/>
        <v>181234.07888129054</v>
      </c>
      <c r="BR28" s="17">
        <f t="shared" si="16"/>
        <v>0.28416263629884397</v>
      </c>
      <c r="BS28" s="17">
        <f t="shared" si="80"/>
        <v>12.107544728203756</v>
      </c>
      <c r="BT28" s="17">
        <f t="shared" si="17"/>
        <v>0.4442685543664005</v>
      </c>
      <c r="BU28" s="10">
        <f>'A6'!H27/'A1'!H27*1000</f>
        <v>105355.75696460351</v>
      </c>
      <c r="BV28" s="10">
        <f>'A8'!H27</f>
        <v>4143.4035866862159</v>
      </c>
      <c r="BW28" s="10">
        <f>'A9'!H28/'A1'!H27*1000</f>
        <v>1912.8709711570089</v>
      </c>
      <c r="BX28" s="10">
        <f>'A25'!BE29</f>
        <v>86857.044951926378</v>
      </c>
      <c r="BY28" s="10">
        <f>-'A10'!AH28</f>
        <v>-1998.2202335012335</v>
      </c>
      <c r="BZ28" s="10">
        <f t="shared" si="81"/>
        <v>196270.85624087189</v>
      </c>
      <c r="CA28" s="17">
        <f t="shared" si="19"/>
        <v>0.31584210401766183</v>
      </c>
      <c r="CB28" s="17">
        <f t="shared" si="82"/>
        <v>12.187250903836828</v>
      </c>
      <c r="CC28" s="17">
        <f t="shared" si="20"/>
        <v>0.48280713203744924</v>
      </c>
      <c r="CD28" s="10">
        <f>'A6'!I27/'A1'!I27*1000</f>
        <v>121730.93117132083</v>
      </c>
      <c r="CE28" s="10">
        <f>'A8'!I27</f>
        <v>1751.3756438203141</v>
      </c>
      <c r="CF28" s="10">
        <f>'A9'!I28/'A1'!I27*1000</f>
        <v>-6048.8761958822188</v>
      </c>
      <c r="CG28" s="10">
        <f>'A25'!BM29</f>
        <v>70873.522689662947</v>
      </c>
      <c r="CH28" s="10">
        <f>-'A10'!AL28</f>
        <v>-1870.1640531499127</v>
      </c>
      <c r="CI28" s="10">
        <f t="shared" si="83"/>
        <v>186436.78925577199</v>
      </c>
      <c r="CJ28" s="17">
        <f t="shared" si="21"/>
        <v>0.29512370138728344</v>
      </c>
      <c r="CK28" s="17">
        <f t="shared" si="84"/>
        <v>12.13584752901127</v>
      </c>
      <c r="CL28" s="17">
        <f t="shared" si="22"/>
        <v>0.45795318643619004</v>
      </c>
      <c r="CM28" s="10">
        <f>'A6'!J27/'A1'!J27*1000</f>
        <v>107106.5499668745</v>
      </c>
      <c r="CN28" s="10">
        <f>'A8'!J27</f>
        <v>3497.024802784224</v>
      </c>
      <c r="CO28" s="10">
        <f>'A9'!J28/'A1'!J27*1000</f>
        <v>-253.57218148349457</v>
      </c>
      <c r="CP28" s="10">
        <f>'A25'!BU29</f>
        <v>90829.701554839223</v>
      </c>
      <c r="CQ28" s="10">
        <f>-'A10'!AR28</f>
        <v>-2276.2636672477588</v>
      </c>
      <c r="CR28" s="10">
        <f t="shared" si="85"/>
        <v>198903.44047576669</v>
      </c>
      <c r="CS28" s="17">
        <f t="shared" si="23"/>
        <v>0.32138842988869548</v>
      </c>
      <c r="CT28" s="17">
        <f t="shared" si="86"/>
        <v>12.20057476220763</v>
      </c>
      <c r="CU28" s="17">
        <f t="shared" si="24"/>
        <v>0.48924932483647415</v>
      </c>
      <c r="CV28" s="10">
        <f>'A6'!K27/'A1'!K27*1000</f>
        <v>129795.69085980805</v>
      </c>
      <c r="CW28" s="10">
        <f>'A8'!K27</f>
        <v>4207.6892220459458</v>
      </c>
      <c r="CX28" s="10">
        <f>'A9'!K28/'A1'!K27*1000</f>
        <v>30953.848694452525</v>
      </c>
      <c r="CY28" s="10">
        <f>'A25'!CC29</f>
        <v>95121.773784963691</v>
      </c>
      <c r="CZ28" s="10">
        <f>-'A10'!AV28</f>
        <v>-3127.6427834978244</v>
      </c>
      <c r="DA28" s="10">
        <f t="shared" si="87"/>
        <v>256951.35977777236</v>
      </c>
      <c r="DB28" s="17">
        <f t="shared" si="26"/>
        <v>0.44368372905402359</v>
      </c>
      <c r="DC28" s="17">
        <f t="shared" si="88"/>
        <v>12.456642084400039</v>
      </c>
      <c r="DD28" s="17">
        <f t="shared" si="27"/>
        <v>0.61305993683671833</v>
      </c>
      <c r="DE28" s="10">
        <f>'A6'!L27/'A1'!L27*1000</f>
        <v>93806.475524932757</v>
      </c>
      <c r="DF28" s="10">
        <f>'A8'!L27</f>
        <v>1319.5828141936649</v>
      </c>
      <c r="DG28" s="10">
        <f>'A9'!L28/'A1'!L27*1000</f>
        <v>-15773.537921056601</v>
      </c>
      <c r="DH28" s="10">
        <f>'A25'!CK29</f>
        <v>78475.708344492406</v>
      </c>
      <c r="DI28" s="10">
        <f>-'A10'!AZ28</f>
        <v>-1781.7387093590476</v>
      </c>
      <c r="DJ28" s="10">
        <f t="shared" si="89"/>
        <v>156046.49005320316</v>
      </c>
      <c r="DK28" s="17">
        <f t="shared" si="28"/>
        <v>0.23109744898423526</v>
      </c>
      <c r="DL28" s="17">
        <f t="shared" si="90"/>
        <v>11.957909254996132</v>
      </c>
      <c r="DM28" s="17">
        <f t="shared" si="29"/>
        <v>0.37191859828390877</v>
      </c>
      <c r="DN28" s="10">
        <f>'A6'!M27/'A1'!M27*1000</f>
        <v>68977.004492640001</v>
      </c>
      <c r="DO28" s="10">
        <f>'A8'!M27</f>
        <v>6105.6935239890581</v>
      </c>
      <c r="DP28" s="10">
        <f>'A9'!M28/'A1'!M27*1000</f>
        <v>-12679.901391497353</v>
      </c>
      <c r="DQ28" s="10">
        <f>'A25'!CS29</f>
        <v>85979.249467534406</v>
      </c>
      <c r="DR28" s="10">
        <f>-'A10'!BF28</f>
        <v>-2160.5228476353759</v>
      </c>
      <c r="DS28" s="10">
        <f t="shared" si="91"/>
        <v>146221.52324503072</v>
      </c>
      <c r="DT28" s="17">
        <f t="shared" si="31"/>
        <v>0.21039821859763722</v>
      </c>
      <c r="DU28" s="17">
        <f t="shared" si="92"/>
        <v>11.892878033280603</v>
      </c>
      <c r="DV28" s="17">
        <f t="shared" si="32"/>
        <v>0.34047547898704961</v>
      </c>
      <c r="DW28" s="10">
        <f>'A6'!N27/'A1'!N27*1000</f>
        <v>76252.299446828794</v>
      </c>
      <c r="DX28" s="10">
        <f>'A8'!N27</f>
        <v>2766.9521807597794</v>
      </c>
      <c r="DY28" s="10">
        <f>'A9'!N28/'A1'!N27*1000</f>
        <v>-5544.0411081067441</v>
      </c>
      <c r="DZ28" s="10">
        <f>'A25'!DA29</f>
        <v>87261.239080181229</v>
      </c>
      <c r="EA28" s="10">
        <f>-'A10'!BJ28</f>
        <v>-2150.4902914921308</v>
      </c>
      <c r="EB28" s="10">
        <f t="shared" si="93"/>
        <v>158585.95930817092</v>
      </c>
      <c r="EC28" s="17">
        <f t="shared" si="34"/>
        <v>0.23644760030734571</v>
      </c>
      <c r="ED28" s="17">
        <f t="shared" si="94"/>
        <v>11.974052055311702</v>
      </c>
      <c r="EE28" s="17">
        <f t="shared" si="35"/>
        <v>0.3797237722098763</v>
      </c>
      <c r="EF28" s="10">
        <f>'A6'!O27/'A1'!O27*1000</f>
        <v>133507.0528080354</v>
      </c>
      <c r="EG28" s="10">
        <f>'A8'!O27</f>
        <v>5376.7070469769114</v>
      </c>
      <c r="EH28" s="10">
        <f>'A9'!O28/'A1'!O27*1000</f>
        <v>-9172.2146004242186</v>
      </c>
      <c r="EI28" s="10">
        <f>'A25'!DI29</f>
        <v>94063.675916752589</v>
      </c>
      <c r="EJ28" s="10">
        <f>-'A10'!BN28</f>
        <v>-1901.9412254190754</v>
      </c>
      <c r="EK28" s="10">
        <f t="shared" si="70"/>
        <v>221873.27994592159</v>
      </c>
      <c r="EL28" s="17">
        <f t="shared" si="37"/>
        <v>0.3697812650421356</v>
      </c>
      <c r="EM28" s="17">
        <f t="shared" si="95"/>
        <v>12.309861686825357</v>
      </c>
      <c r="EN28" s="17">
        <f t="shared" si="38"/>
        <v>0.54209043281033042</v>
      </c>
    </row>
    <row r="29" spans="1:144">
      <c r="A29" s="29">
        <v>2005</v>
      </c>
      <c r="B29" s="10">
        <v>164936.99795101091</v>
      </c>
      <c r="C29" s="10">
        <v>84891.88323784199</v>
      </c>
      <c r="D29" s="10">
        <f t="shared" si="58"/>
        <v>181819.22041342166</v>
      </c>
      <c r="E29" s="10">
        <v>1692.5384403718888</v>
      </c>
      <c r="F29" s="10">
        <v>2003.109945660312</v>
      </c>
      <c r="G29" s="10">
        <f t="shared" si="59"/>
        <v>2871.9400559178744</v>
      </c>
      <c r="H29" s="10">
        <v>-10915.561505044112</v>
      </c>
      <c r="I29" s="10">
        <v>-6792.9966100850525</v>
      </c>
      <c r="J29" s="10">
        <f t="shared" si="60"/>
        <v>-7586.2866491147834</v>
      </c>
      <c r="K29" s="10">
        <v>129584.33259756328</v>
      </c>
      <c r="L29" s="10">
        <v>143125.24325832789</v>
      </c>
      <c r="M29" s="10">
        <f t="shared" si="61"/>
        <v>89851.626651987608</v>
      </c>
      <c r="N29" s="10">
        <f t="shared" si="62"/>
        <v>-2382.6051904368824</v>
      </c>
      <c r="O29" s="10">
        <f t="shared" si="63"/>
        <v>264573.89528177545</v>
      </c>
      <c r="P29" s="17">
        <f t="shared" si="64"/>
        <v>0.45974287934002156</v>
      </c>
      <c r="Q29" s="17">
        <f t="shared" si="65"/>
        <v>12.485875868508723</v>
      </c>
      <c r="R29" s="17">
        <f t="shared" si="39"/>
        <v>0.62719470682841383</v>
      </c>
      <c r="S29" s="10">
        <f>'A6'!B28/'A1'!B28*1000</f>
        <v>129564.01435345085</v>
      </c>
      <c r="T29" s="10">
        <f>'A8'!B28</f>
        <v>2973.7681677629553</v>
      </c>
      <c r="U29" s="10">
        <f>'A9'!B29/'A1'!B28*1000</f>
        <v>-20837.418694692376</v>
      </c>
      <c r="V29" s="10">
        <f>'A25'!I30</f>
        <v>85856.745624764982</v>
      </c>
      <c r="W29" s="10">
        <f>-'A10'!F29</f>
        <v>-2268.2538418980171</v>
      </c>
      <c r="X29" s="10">
        <f t="shared" si="69"/>
        <v>195288.85560938841</v>
      </c>
      <c r="Y29" s="17">
        <f t="shared" si="3"/>
        <v>0.31377322605524943</v>
      </c>
      <c r="Z29" s="17">
        <f t="shared" si="71"/>
        <v>12.182235052304661</v>
      </c>
      <c r="AA29" s="17">
        <f t="shared" si="4"/>
        <v>0.48038192743663177</v>
      </c>
      <c r="AB29" s="10">
        <f>'A6'!C28/'A1'!C28*1000</f>
        <v>107615.99095029054</v>
      </c>
      <c r="AC29" s="10">
        <f>'A8'!C28</f>
        <v>3188.8457015327508</v>
      </c>
      <c r="AD29" s="10">
        <f>'A9'!C29/'A1'!C28*1000</f>
        <v>12526.787304040457</v>
      </c>
      <c r="AE29" s="10">
        <f>'A25'!Q30</f>
        <v>77495.036337535843</v>
      </c>
      <c r="AF29" s="10">
        <f>-'A10'!J29</f>
        <v>-2131.1828107666256</v>
      </c>
      <c r="AG29" s="10">
        <f t="shared" si="72"/>
        <v>198695.47748263297</v>
      </c>
      <c r="AH29" s="17">
        <f t="shared" si="6"/>
        <v>0.32095029365975875</v>
      </c>
      <c r="AI29" s="17">
        <f t="shared" si="73"/>
        <v>12.199528667750602</v>
      </c>
      <c r="AJ29" s="17">
        <f t="shared" si="7"/>
        <v>0.48874352974389562</v>
      </c>
      <c r="AK29" s="10">
        <f>'A6'!D28/'A1'!D28*1000</f>
        <v>93581.041376272042</v>
      </c>
      <c r="AL29" s="10">
        <f>'A8'!D28</f>
        <v>3398.9252782260614</v>
      </c>
      <c r="AM29" s="10">
        <f>'A9'!D29/'A1'!D28*1000</f>
        <v>-4721.1148475281261</v>
      </c>
      <c r="AN29" s="10">
        <f>'A25'!Y30</f>
        <v>99240.669484792379</v>
      </c>
      <c r="AO29" s="10">
        <f>-'A10'!P29</f>
        <v>-2382.6051904368824</v>
      </c>
      <c r="AP29" s="10">
        <f t="shared" si="74"/>
        <v>189116.91610132548</v>
      </c>
      <c r="AQ29" s="17">
        <f t="shared" si="9"/>
        <v>0.30077018998358812</v>
      </c>
      <c r="AR29" s="17">
        <f t="shared" si="75"/>
        <v>12.150120706496091</v>
      </c>
      <c r="AS29" s="17">
        <f t="shared" si="10"/>
        <v>0.46485438267026441</v>
      </c>
      <c r="AT29" s="10">
        <f>'A6'!E28/'A1'!E28*1000</f>
        <v>117105.36540300758</v>
      </c>
      <c r="AU29" s="10">
        <f>'A8'!E28</f>
        <v>4500.0514925407579</v>
      </c>
      <c r="AV29" s="10">
        <f>'A9'!E29/'A1'!E28*1000</f>
        <v>1895.2462122029635</v>
      </c>
      <c r="AW29" s="10">
        <f>'A25'!AG30</f>
        <v>95268.525086006193</v>
      </c>
      <c r="AX29" s="10">
        <f>-'A10'!T29</f>
        <v>-2215.0500709970411</v>
      </c>
      <c r="AY29" s="10">
        <f t="shared" si="76"/>
        <v>216554.13812276046</v>
      </c>
      <c r="AZ29" s="17">
        <f t="shared" si="67"/>
        <v>0.35857490229238886</v>
      </c>
      <c r="BA29" s="17">
        <f t="shared" si="68"/>
        <v>12.285595855777951</v>
      </c>
      <c r="BB29" s="17">
        <f t="shared" si="13"/>
        <v>0.53035770812312322</v>
      </c>
      <c r="BC29" s="10">
        <f>'A6'!F28/'A1'!F28*1000</f>
        <v>121452.13591746795</v>
      </c>
      <c r="BD29" s="10">
        <f>'A8'!F28</f>
        <v>5233.5038294291635</v>
      </c>
      <c r="BE29" s="10">
        <f>'A9'!F29/'A1'!F28*1000</f>
        <v>-5996.430293106574</v>
      </c>
      <c r="BF29" s="10">
        <f>'A25'!AO30</f>
        <v>87640.028766746225</v>
      </c>
      <c r="BG29" s="10">
        <f>-'A10'!X29</f>
        <v>-2018.7276662971178</v>
      </c>
      <c r="BH29" s="10">
        <f t="shared" si="77"/>
        <v>206310.51055423965</v>
      </c>
      <c r="BI29" s="17">
        <f t="shared" si="14"/>
        <v>0.33699363782857938</v>
      </c>
      <c r="BJ29" s="17">
        <f t="shared" si="78"/>
        <v>12.237137645673513</v>
      </c>
      <c r="BK29" s="17">
        <f t="shared" si="15"/>
        <v>0.50692777337745254</v>
      </c>
      <c r="BL29" s="10">
        <f>'A6'!G28/'A1'!G28*1000</f>
        <v>107251.81505973084</v>
      </c>
      <c r="BM29" s="10">
        <f>'A8'!G28</f>
        <v>3580.4655851435223</v>
      </c>
      <c r="BN29" s="10">
        <f>'A9'!G29/'A1'!G28*1000</f>
        <v>-612.62169583517755</v>
      </c>
      <c r="BO29" s="10">
        <f>'A25'!AW30</f>
        <v>75058.45925980543</v>
      </c>
      <c r="BP29" s="10">
        <f>-'A10'!AD29</f>
        <v>-2011.9128631426759</v>
      </c>
      <c r="BQ29" s="10">
        <f t="shared" si="79"/>
        <v>183266.20534570195</v>
      </c>
      <c r="BR29" s="17">
        <f t="shared" si="16"/>
        <v>0.28844391833091826</v>
      </c>
      <c r="BS29" s="17">
        <f t="shared" si="80"/>
        <v>12.118695048830483</v>
      </c>
      <c r="BT29" s="17">
        <f t="shared" si="17"/>
        <v>0.44965982416597594</v>
      </c>
      <c r="BU29" s="10">
        <f>'A6'!H28/'A1'!H28*1000</f>
        <v>106637.26710307976</v>
      </c>
      <c r="BV29" s="10">
        <f>'A8'!H28</f>
        <v>4212.3562178474158</v>
      </c>
      <c r="BW29" s="10">
        <f>'A9'!H29/'A1'!H28*1000</f>
        <v>4811.1752450661807</v>
      </c>
      <c r="BX29" s="10">
        <f>'A25'!BE30</f>
        <v>86746.790294256454</v>
      </c>
      <c r="BY29" s="10">
        <f>-'A10'!AH29</f>
        <v>-1997.6484413252813</v>
      </c>
      <c r="BZ29" s="10">
        <f t="shared" si="81"/>
        <v>200409.9404189245</v>
      </c>
      <c r="CA29" s="17">
        <f t="shared" si="19"/>
        <v>0.32456232248392358</v>
      </c>
      <c r="CB29" s="17">
        <f t="shared" si="82"/>
        <v>12.208120249851509</v>
      </c>
      <c r="CC29" s="17">
        <f t="shared" si="20"/>
        <v>0.4928976288646118</v>
      </c>
      <c r="CD29" s="10">
        <f>'A6'!I28/'A1'!I28*1000</f>
        <v>123402.69291588623</v>
      </c>
      <c r="CE29" s="10">
        <f>'A8'!I28</f>
        <v>1764.2459048265</v>
      </c>
      <c r="CF29" s="10">
        <f>'A9'!I29/'A1'!I28*1000</f>
        <v>-4978.9187402850539</v>
      </c>
      <c r="CG29" s="10">
        <f>'A25'!BM30</f>
        <v>73182.090814148309</v>
      </c>
      <c r="CH29" s="10">
        <f>-'A10'!AL29</f>
        <v>-1851.2473296413164</v>
      </c>
      <c r="CI29" s="10">
        <f t="shared" si="83"/>
        <v>191518.8635649347</v>
      </c>
      <c r="CJ29" s="17">
        <f t="shared" si="21"/>
        <v>0.3058306105322251</v>
      </c>
      <c r="CK29" s="17">
        <f t="shared" si="84"/>
        <v>12.162741587007146</v>
      </c>
      <c r="CL29" s="17">
        <f t="shared" si="22"/>
        <v>0.4709566800140913</v>
      </c>
      <c r="CM29" s="10">
        <f>'A6'!J28/'A1'!J28*1000</f>
        <v>108634.50760739311</v>
      </c>
      <c r="CN29" s="10">
        <f>'A8'!J28</f>
        <v>3557.8029564791436</v>
      </c>
      <c r="CO29" s="10">
        <f>'A9'!J29/'A1'!J28*1000</f>
        <v>-2315.6505364582877</v>
      </c>
      <c r="CP29" s="10">
        <f>'A25'!BU30</f>
        <v>92958.692441521678</v>
      </c>
      <c r="CQ29" s="10">
        <f>-'A10'!AR29</f>
        <v>-2314.1085395232362</v>
      </c>
      <c r="CR29" s="10">
        <f t="shared" si="85"/>
        <v>200521.24392941242</v>
      </c>
      <c r="CS29" s="17">
        <f t="shared" si="23"/>
        <v>0.32479681661010323</v>
      </c>
      <c r="CT29" s="17">
        <f t="shared" si="86"/>
        <v>12.208675474876113</v>
      </c>
      <c r="CU29" s="17">
        <f t="shared" si="24"/>
        <v>0.49316608463438938</v>
      </c>
      <c r="CV29" s="10">
        <f>'A6'!K28/'A1'!K28*1000</f>
        <v>133640.61274704989</v>
      </c>
      <c r="CW29" s="10">
        <f>'A8'!K28</f>
        <v>4224.3625165910353</v>
      </c>
      <c r="CX29" s="10">
        <f>'A9'!K29/'A1'!K28*1000</f>
        <v>39407.559527161851</v>
      </c>
      <c r="CY29" s="10">
        <f>'A25'!CC30</f>
        <v>95213.629721371719</v>
      </c>
      <c r="CZ29" s="10">
        <f>-'A10'!AV29</f>
        <v>-3165.2435743424348</v>
      </c>
      <c r="DA29" s="10">
        <f t="shared" si="87"/>
        <v>269320.92093783204</v>
      </c>
      <c r="DB29" s="17">
        <f t="shared" si="26"/>
        <v>0.46974390831287005</v>
      </c>
      <c r="DC29" s="17">
        <f t="shared" si="88"/>
        <v>12.503658962146286</v>
      </c>
      <c r="DD29" s="17">
        <f t="shared" si="27"/>
        <v>0.63579297578234917</v>
      </c>
      <c r="DE29" s="10">
        <f>'A6'!L28/'A1'!L28*1000</f>
        <v>96498.327902010598</v>
      </c>
      <c r="DF29" s="10">
        <f>'A8'!L28</f>
        <v>1395.0240717574507</v>
      </c>
      <c r="DG29" s="10">
        <f>'A9'!L29/'A1'!L28*1000</f>
        <v>-15035.69066090518</v>
      </c>
      <c r="DH29" s="10">
        <f>'A25'!CK30</f>
        <v>81551.719905345497</v>
      </c>
      <c r="DI29" s="10">
        <f>-'A10'!AZ29</f>
        <v>-1793.6136437602293</v>
      </c>
      <c r="DJ29" s="10">
        <f t="shared" si="89"/>
        <v>162615.76757444811</v>
      </c>
      <c r="DK29" s="17">
        <f t="shared" si="28"/>
        <v>0.24493759639039658</v>
      </c>
      <c r="DL29" s="17">
        <f t="shared" si="90"/>
        <v>11.999145442946981</v>
      </c>
      <c r="DM29" s="17">
        <f t="shared" si="29"/>
        <v>0.39185662717037267</v>
      </c>
      <c r="DN29" s="10">
        <f>'A6'!M28/'A1'!M28*1000</f>
        <v>70504.517779647373</v>
      </c>
      <c r="DO29" s="10">
        <f>'A8'!M28</f>
        <v>6222.1260054794311</v>
      </c>
      <c r="DP29" s="10">
        <f>'A9'!M29/'A1'!M28*1000</f>
        <v>-8782.4407651461006</v>
      </c>
      <c r="DQ29" s="10">
        <f>'A25'!CS30</f>
        <v>89045.00433164218</v>
      </c>
      <c r="DR29" s="10">
        <f>-'A10'!BF29</f>
        <v>-2194.6394630802642</v>
      </c>
      <c r="DS29" s="10">
        <f t="shared" si="91"/>
        <v>154794.5678885426</v>
      </c>
      <c r="DT29" s="17">
        <f t="shared" si="31"/>
        <v>0.22845990060179774</v>
      </c>
      <c r="DU29" s="17">
        <f t="shared" si="92"/>
        <v>11.949854148362769</v>
      </c>
      <c r="DV29" s="17">
        <f t="shared" si="32"/>
        <v>0.36802388937117042</v>
      </c>
      <c r="DW29" s="10">
        <f>'A6'!N28/'A1'!N28*1000</f>
        <v>77779.889536195522</v>
      </c>
      <c r="DX29" s="10">
        <f>'A8'!N28</f>
        <v>2801.2053391148211</v>
      </c>
      <c r="DY29" s="10">
        <f>'A9'!N29/'A1'!N28*1000</f>
        <v>-3666.9121747675081</v>
      </c>
      <c r="DZ29" s="10">
        <f>'A25'!DA30</f>
        <v>88501.228587019024</v>
      </c>
      <c r="EA29" s="10">
        <f>-'A10'!BJ29</f>
        <v>-2182.6398933921487</v>
      </c>
      <c r="EB29" s="10">
        <f t="shared" si="93"/>
        <v>163232.77139416971</v>
      </c>
      <c r="EC29" s="17">
        <f t="shared" si="34"/>
        <v>0.24623749942958092</v>
      </c>
      <c r="ED29" s="17">
        <f t="shared" si="94"/>
        <v>12.00293250646483</v>
      </c>
      <c r="EE29" s="17">
        <f t="shared" si="35"/>
        <v>0.39368770287270866</v>
      </c>
      <c r="EF29" s="10">
        <f>'A6'!O28/'A1'!O28*1000</f>
        <v>135822.73142988177</v>
      </c>
      <c r="EG29" s="10">
        <f>'A8'!O28</f>
        <v>5483.4129575513525</v>
      </c>
      <c r="EH29" s="10">
        <f>'A9'!O29/'A1'!O28*1000</f>
        <v>-6916.2137202782842</v>
      </c>
      <c r="EI29" s="10">
        <f>'A25'!DI30</f>
        <v>94350.222791637352</v>
      </c>
      <c r="EJ29" s="10">
        <f>-'A10'!BN29</f>
        <v>-1933.3102820484535</v>
      </c>
      <c r="EK29" s="10">
        <f t="shared" si="70"/>
        <v>226806.84317674374</v>
      </c>
      <c r="EL29" s="17">
        <f t="shared" si="37"/>
        <v>0.38017529119362264</v>
      </c>
      <c r="EM29" s="17">
        <f t="shared" si="95"/>
        <v>12.331854023117511</v>
      </c>
      <c r="EN29" s="17">
        <f t="shared" si="38"/>
        <v>0.55272390447838193</v>
      </c>
    </row>
    <row r="30" spans="1:144">
      <c r="A30" s="29">
        <v>2006</v>
      </c>
      <c r="B30" s="10">
        <v>171305.51263079225</v>
      </c>
      <c r="C30" s="10">
        <v>87399.780875365614</v>
      </c>
      <c r="D30" s="10">
        <f t="shared" si="58"/>
        <v>191104.95327421717</v>
      </c>
      <c r="E30" s="10">
        <v>1662.204017640933</v>
      </c>
      <c r="F30" s="10">
        <v>2025.0223323218354</v>
      </c>
      <c r="G30" s="10">
        <f t="shared" si="59"/>
        <v>2856.5542735388253</v>
      </c>
      <c r="H30" s="10">
        <v>-6952.1568571881762</v>
      </c>
      <c r="I30" s="10">
        <v>-4292.214283348063</v>
      </c>
      <c r="J30" s="10">
        <f t="shared" si="60"/>
        <v>-2072.3189125880072</v>
      </c>
      <c r="K30" s="10">
        <v>130222.31831875033</v>
      </c>
      <c r="L30" s="10">
        <v>144811.15369396802</v>
      </c>
      <c r="M30" s="10">
        <f t="shared" si="61"/>
        <v>90874.717863459577</v>
      </c>
      <c r="N30" s="10">
        <f t="shared" si="62"/>
        <v>-2384.0697457869032</v>
      </c>
      <c r="O30" s="10">
        <f t="shared" si="63"/>
        <v>280379.83675284067</v>
      </c>
      <c r="P30" s="17">
        <f t="shared" si="64"/>
        <v>0.49304282125071808</v>
      </c>
      <c r="Q30" s="17">
        <f t="shared" si="65"/>
        <v>12.543900522686965</v>
      </c>
      <c r="R30" s="17">
        <f t="shared" si="39"/>
        <v>0.6552500943077757</v>
      </c>
      <c r="S30" s="10">
        <f>'A6'!B29/'A1'!B29*1000</f>
        <v>133455.46106706385</v>
      </c>
      <c r="T30" s="10">
        <f>'A8'!B29</f>
        <v>3180.7440055156367</v>
      </c>
      <c r="U30" s="10">
        <f>'A9'!B30/'A1'!B29*1000</f>
        <v>-24045.805172583336</v>
      </c>
      <c r="V30" s="10">
        <f>'A25'!I31</f>
        <v>86597.844658017639</v>
      </c>
      <c r="W30" s="10">
        <f>-'A10'!F30</f>
        <v>-2263.3659600305814</v>
      </c>
      <c r="X30" s="10">
        <f t="shared" ref="X30:X35" si="96">SUM(S30:W30)</f>
        <v>196924.87859798322</v>
      </c>
      <c r="Y30" s="17">
        <f t="shared" ref="Y30:Y35" si="97">(X30-$Y$58)/$Y$59</f>
        <v>0.3172199976749282</v>
      </c>
      <c r="Z30" s="17">
        <f t="shared" si="71"/>
        <v>12.190577608082739</v>
      </c>
      <c r="AA30" s="17">
        <f t="shared" si="4"/>
        <v>0.48441562032523061</v>
      </c>
      <c r="AB30" s="10">
        <f>'A6'!C29/'A1'!C29*1000</f>
        <v>109855.88735738052</v>
      </c>
      <c r="AC30" s="10">
        <f>'A8'!C29</f>
        <v>3238.3235032053344</v>
      </c>
      <c r="AD30" s="10">
        <f>'A9'!C30/'A1'!C29*1000</f>
        <v>12099.393292737874</v>
      </c>
      <c r="AE30" s="10">
        <f>'A25'!Q31</f>
        <v>81801.692963881753</v>
      </c>
      <c r="AF30" s="10">
        <f>-'A10'!J30</f>
        <v>-2140.0332361580522</v>
      </c>
      <c r="AG30" s="10">
        <f t="shared" si="72"/>
        <v>204855.26388104743</v>
      </c>
      <c r="AH30" s="17">
        <f t="shared" ref="AH30:AH35" si="98">(AG30-$Y$58)/$Y$59</f>
        <v>0.33392772557199246</v>
      </c>
      <c r="AI30" s="17">
        <f t="shared" si="73"/>
        <v>12.230058978915547</v>
      </c>
      <c r="AJ30" s="17">
        <f t="shared" si="7"/>
        <v>0.50350518100625175</v>
      </c>
      <c r="AK30" s="10">
        <f>'A6'!D29/'A1'!D29*1000</f>
        <v>97501.421780639634</v>
      </c>
      <c r="AL30" s="10">
        <f>'A8'!D29</f>
        <v>3480.0699168175615</v>
      </c>
      <c r="AM30" s="10">
        <f>'A9'!D30/'A1'!D29*1000</f>
        <v>-1279.4355793433749</v>
      </c>
      <c r="AN30" s="10">
        <f>'A25'!Y31</f>
        <v>101055.43278080778</v>
      </c>
      <c r="AO30" s="10">
        <f>-'A10'!P30</f>
        <v>-2384.0697457869032</v>
      </c>
      <c r="AP30" s="10">
        <f t="shared" si="74"/>
        <v>198373.41915313469</v>
      </c>
      <c r="AQ30" s="17">
        <f t="shared" si="9"/>
        <v>0.32027178148863744</v>
      </c>
      <c r="AR30" s="17">
        <f t="shared" si="75"/>
        <v>12.197906488814651</v>
      </c>
      <c r="AS30" s="17">
        <f t="shared" si="10"/>
        <v>0.48795919316742625</v>
      </c>
      <c r="AT30" s="10">
        <f>'A6'!E29/'A1'!E29*1000</f>
        <v>119686.08733563295</v>
      </c>
      <c r="AU30" s="10">
        <f>'A8'!E29</f>
        <v>4650.6394988386137</v>
      </c>
      <c r="AV30" s="10">
        <f>'A9'!E30/'A1'!E29*1000</f>
        <v>-153.52587147513751</v>
      </c>
      <c r="AW30" s="10">
        <f>'A25'!AG31</f>
        <v>97345.668378219285</v>
      </c>
      <c r="AX30" s="10">
        <f>-'A10'!T30</f>
        <v>-2242.6941596921756</v>
      </c>
      <c r="AY30" s="10">
        <f t="shared" si="76"/>
        <v>219286.17518152352</v>
      </c>
      <c r="AZ30" s="17">
        <f t="shared" si="67"/>
        <v>0.36433075527471354</v>
      </c>
      <c r="BA30" s="17">
        <f t="shared" si="68"/>
        <v>12.298132891750905</v>
      </c>
      <c r="BB30" s="17">
        <f t="shared" si="13"/>
        <v>0.53641946595770629</v>
      </c>
      <c r="BC30" s="10">
        <f>'A6'!F29/'A1'!F29*1000</f>
        <v>123595.13212406228</v>
      </c>
      <c r="BD30" s="10">
        <f>'A8'!F29</f>
        <v>5473.5742134804314</v>
      </c>
      <c r="BE30" s="10">
        <f>'A9'!F30/'A1'!F29*1000</f>
        <v>-6148.4919284492116</v>
      </c>
      <c r="BF30" s="10">
        <f>'A25'!AO31</f>
        <v>87130.177091004618</v>
      </c>
      <c r="BG30" s="10">
        <f>-'A10'!X30</f>
        <v>-2067.9418181818182</v>
      </c>
      <c r="BH30" s="10">
        <f t="shared" si="77"/>
        <v>207982.44968191627</v>
      </c>
      <c r="BI30" s="17">
        <f t="shared" ref="BI30:BI35" si="99">(BH30-$Y$58)/$Y$59</f>
        <v>0.34051607753467178</v>
      </c>
      <c r="BJ30" s="17">
        <f t="shared" si="78"/>
        <v>12.245208978594306</v>
      </c>
      <c r="BK30" s="17">
        <f t="shared" si="15"/>
        <v>0.51083032783080895</v>
      </c>
      <c r="BL30" s="10">
        <f>'A6'!G29/'A1'!G29*1000</f>
        <v>108801.49593920838</v>
      </c>
      <c r="BM30" s="10">
        <f>'A8'!G29</f>
        <v>3608.730268613961</v>
      </c>
      <c r="BN30" s="10">
        <f>'A9'!G30/'A1'!G29*1000</f>
        <v>-1863.0582677867026</v>
      </c>
      <c r="BO30" s="10">
        <f>'A25'!AW31</f>
        <v>78562.719176331942</v>
      </c>
      <c r="BP30" s="10">
        <f>-'A10'!AD30</f>
        <v>-2016.8069554045705</v>
      </c>
      <c r="BQ30" s="10">
        <f t="shared" si="79"/>
        <v>187093.080160963</v>
      </c>
      <c r="BR30" s="17">
        <f t="shared" ref="BR30:BR35" si="100">(BQ30-$Y$58)/$Y$59</f>
        <v>0.29650637441940786</v>
      </c>
      <c r="BS30" s="17">
        <f t="shared" si="80"/>
        <v>12.139361526869321</v>
      </c>
      <c r="BT30" s="17">
        <f t="shared" si="17"/>
        <v>0.45965223269343108</v>
      </c>
      <c r="BU30" s="10">
        <f>'A6'!H29/'A1'!H29*1000</f>
        <v>108316.51807091391</v>
      </c>
      <c r="BV30" s="10">
        <f>'A8'!H29</f>
        <v>4316.376895539709</v>
      </c>
      <c r="BW30" s="10">
        <f>'A9'!H30/'A1'!H29*1000</f>
        <v>8094.0078919424586</v>
      </c>
      <c r="BX30" s="10">
        <f>'A25'!BE31</f>
        <v>86302.095587794407</v>
      </c>
      <c r="BY30" s="10">
        <f>-'A10'!AH30</f>
        <v>-2046.0632324216958</v>
      </c>
      <c r="BZ30" s="10">
        <f t="shared" si="81"/>
        <v>204982.9352137688</v>
      </c>
      <c r="CA30" s="17">
        <f t="shared" ref="CA30:CA35" si="101">(BZ30-$Y$58)/$Y$59</f>
        <v>0.33419670340991914</v>
      </c>
      <c r="CB30" s="17">
        <f t="shared" si="82"/>
        <v>12.230682011796002</v>
      </c>
      <c r="CC30" s="17">
        <f t="shared" si="20"/>
        <v>0.50380642242028673</v>
      </c>
      <c r="CD30" s="10">
        <f>'A6'!I29/'A1'!I29*1000</f>
        <v>125416.77522173435</v>
      </c>
      <c r="CE30" s="10">
        <f>'A8'!I29</f>
        <v>1796.7603439495508</v>
      </c>
      <c r="CF30" s="10">
        <f>'A9'!I30/'A1'!I29*1000</f>
        <v>-7306.7503247880722</v>
      </c>
      <c r="CG30" s="10">
        <f>'A25'!BM31</f>
        <v>73319.697130524641</v>
      </c>
      <c r="CH30" s="10">
        <f>-'A10'!AL30</f>
        <v>-1853.2650149814465</v>
      </c>
      <c r="CI30" s="10">
        <f t="shared" si="83"/>
        <v>191373.21735643904</v>
      </c>
      <c r="CJ30" s="17">
        <f t="shared" ref="CJ30:CJ35" si="102">(CI30-$Y$58)/$Y$59</f>
        <v>0.3055237632437357</v>
      </c>
      <c r="CK30" s="17">
        <f t="shared" si="84"/>
        <v>12.161980817992703</v>
      </c>
      <c r="CL30" s="17">
        <f t="shared" si="22"/>
        <v>0.47058884207029378</v>
      </c>
      <c r="CM30" s="10">
        <f>'A6'!J29/'A1'!J29*1000</f>
        <v>110597.32510491408</v>
      </c>
      <c r="CN30" s="10">
        <f>'A8'!J29</f>
        <v>3618.4621412634242</v>
      </c>
      <c r="CO30" s="10">
        <f>'A9'!J30/'A1'!J29*1000</f>
        <v>-1113.7453996895661</v>
      </c>
      <c r="CP30" s="10">
        <f>'A25'!BU31</f>
        <v>94286.267229230842</v>
      </c>
      <c r="CQ30" s="10">
        <f>-'A10'!AR30</f>
        <v>-2353.8729393889339</v>
      </c>
      <c r="CR30" s="10">
        <f t="shared" si="85"/>
        <v>205034.43613632987</v>
      </c>
      <c r="CS30" s="17">
        <f t="shared" ref="CS30:CS35" si="103">(CR30-$Y$58)/$Y$59</f>
        <v>0.33430520550280429</v>
      </c>
      <c r="CT30" s="17">
        <f t="shared" si="86"/>
        <v>12.230933225166121</v>
      </c>
      <c r="CU30" s="17">
        <f t="shared" si="24"/>
        <v>0.50392788610737771</v>
      </c>
      <c r="CV30" s="10">
        <f>'A6'!K29/'A1'!K29*1000</f>
        <v>138098.19787847265</v>
      </c>
      <c r="CW30" s="10">
        <f>'A8'!K29</f>
        <v>4230.4587965282781</v>
      </c>
      <c r="CX30" s="10">
        <f>'A9'!K30/'A1'!K29*1000</f>
        <v>46587.021463215453</v>
      </c>
      <c r="CY30" s="10">
        <f>'A25'!CC31</f>
        <v>94157.332909045232</v>
      </c>
      <c r="CZ30" s="10">
        <f>-'A10'!AV30</f>
        <v>-3166.7627000077741</v>
      </c>
      <c r="DA30" s="10">
        <f t="shared" si="87"/>
        <v>279906.24834725383</v>
      </c>
      <c r="DB30" s="17">
        <f t="shared" ref="DB30:DB35" si="104">(DA30-$Y$58)/$Y$59</f>
        <v>0.49204506566466261</v>
      </c>
      <c r="DC30" s="17">
        <f t="shared" si="88"/>
        <v>12.542209998752964</v>
      </c>
      <c r="DD30" s="17">
        <f t="shared" si="27"/>
        <v>0.65443271237447165</v>
      </c>
      <c r="DE30" s="10">
        <f>'A6'!L29/'A1'!L29*1000</f>
        <v>99700.656576736932</v>
      </c>
      <c r="DF30" s="10">
        <f>'A8'!L29</f>
        <v>1492.0421629275245</v>
      </c>
      <c r="DG30" s="10">
        <f>'A9'!L30/'A1'!L29*1000</f>
        <v>-20549.38607895614</v>
      </c>
      <c r="DH30" s="10">
        <f>'A25'!CK31</f>
        <v>83301.822892199169</v>
      </c>
      <c r="DI30" s="10">
        <f>-'A10'!AZ30</f>
        <v>-1809.4511886613673</v>
      </c>
      <c r="DJ30" s="10">
        <f t="shared" si="89"/>
        <v>162135.68436424612</v>
      </c>
      <c r="DK30" s="17">
        <f t="shared" ref="DK30:DK35" si="105">(DJ30-$Y$58)/$Y$59</f>
        <v>0.24392615755638011</v>
      </c>
      <c r="DL30" s="17">
        <f t="shared" si="90"/>
        <v>11.996188821462699</v>
      </c>
      <c r="DM30" s="17">
        <f t="shared" si="29"/>
        <v>0.39042707687755179</v>
      </c>
      <c r="DN30" s="10">
        <f>'A6'!M29/'A1'!M29*1000</f>
        <v>72220.547693591638</v>
      </c>
      <c r="DO30" s="10">
        <f>'A8'!M29</f>
        <v>6410.2177526957657</v>
      </c>
      <c r="DP30" s="10">
        <f>'A9'!M30/'A1'!M29*1000</f>
        <v>-6594.7994631273068</v>
      </c>
      <c r="DQ30" s="10">
        <f>'A25'!CS31</f>
        <v>89333.735622527194</v>
      </c>
      <c r="DR30" s="10">
        <f>-'A10'!BF30</f>
        <v>-2242.5004488890272</v>
      </c>
      <c r="DS30" s="10">
        <f t="shared" si="91"/>
        <v>159127.20115679826</v>
      </c>
      <c r="DT30" s="17">
        <f t="shared" ref="DT30:DT35" si="106">(DS30-$Y$58)/$Y$59</f>
        <v>0.23758788810051024</v>
      </c>
      <c r="DU30" s="17">
        <f t="shared" si="92"/>
        <v>11.977459168642579</v>
      </c>
      <c r="DV30" s="17">
        <f t="shared" si="32"/>
        <v>0.38137113893765046</v>
      </c>
      <c r="DW30" s="10">
        <f>'A6'!N29/'A1'!N29*1000</f>
        <v>79510.95503574505</v>
      </c>
      <c r="DX30" s="10">
        <f>'A8'!N29</f>
        <v>2849.0327017604318</v>
      </c>
      <c r="DY30" s="10">
        <f>'A9'!N30/'A1'!N29*1000</f>
        <v>-6926.0152423524378</v>
      </c>
      <c r="DZ30" s="10">
        <f>'A25'!DA31</f>
        <v>88696.682526971519</v>
      </c>
      <c r="EA30" s="10">
        <f>-'A10'!BJ30</f>
        <v>-2194.0612215291922</v>
      </c>
      <c r="EB30" s="10">
        <f t="shared" si="93"/>
        <v>161936.59380059535</v>
      </c>
      <c r="EC30" s="17">
        <f t="shared" ref="EC30:EC35" si="107">(EB30-$Y$58)/$Y$59</f>
        <v>0.24350671375313213</v>
      </c>
      <c r="ED30" s="17">
        <f t="shared" si="94"/>
        <v>11.994960141306379</v>
      </c>
      <c r="EE30" s="17">
        <f t="shared" si="35"/>
        <v>0.38983300012928079</v>
      </c>
      <c r="EF30" s="10">
        <f>'A6'!O29/'A1'!O29*1000</f>
        <v>137941.81210786686</v>
      </c>
      <c r="EG30" s="10">
        <f>'A8'!O29</f>
        <v>5608.4071163040371</v>
      </c>
      <c r="EH30" s="10">
        <f>'A9'!O30/'A1'!O29*1000</f>
        <v>-6468.4910797460052</v>
      </c>
      <c r="EI30" s="10">
        <f>'A25'!DI31</f>
        <v>97919.051087340733</v>
      </c>
      <c r="EJ30" s="10">
        <f>-'A10'!BN30</f>
        <v>-1936.2776137078936</v>
      </c>
      <c r="EK30" s="10">
        <f t="shared" ref="EK30:EK35" si="108">SUM(EF30:EJ30)</f>
        <v>233064.50161805769</v>
      </c>
      <c r="EL30" s="17">
        <f t="shared" ref="EL30:EL35" si="109">(EK30-$Y$58)/$Y$59</f>
        <v>0.39335891982936066</v>
      </c>
      <c r="EM30" s="17">
        <f t="shared" si="95"/>
        <v>12.359070525216001</v>
      </c>
      <c r="EN30" s="17">
        <f t="shared" si="38"/>
        <v>0.56588330237604878</v>
      </c>
    </row>
    <row r="31" spans="1:144">
      <c r="A31" s="29">
        <v>2007</v>
      </c>
      <c r="B31" s="10">
        <v>177286.99604528246</v>
      </c>
      <c r="C31" s="10">
        <v>89912.109999754321</v>
      </c>
      <c r="D31" s="10">
        <f t="shared" si="58"/>
        <v>199961.96159824979</v>
      </c>
      <c r="E31" s="10">
        <v>1663.047366400581</v>
      </c>
      <c r="F31" s="10">
        <v>2003.0146015887653</v>
      </c>
      <c r="G31" s="10">
        <f t="shared" si="59"/>
        <v>2934.8521495358477</v>
      </c>
      <c r="H31" s="10">
        <v>-8596.649825499775</v>
      </c>
      <c r="I31" s="10">
        <v>-5386.5661588653438</v>
      </c>
      <c r="J31" s="10">
        <f t="shared" si="60"/>
        <v>-8664.1289404962481</v>
      </c>
      <c r="K31" s="10">
        <v>131158.41907347075</v>
      </c>
      <c r="L31" s="10">
        <v>146483.62229382785</v>
      </c>
      <c r="M31" s="10">
        <f t="shared" si="61"/>
        <v>94875.681244401829</v>
      </c>
      <c r="N31" s="10">
        <f t="shared" si="62"/>
        <v>-2332.9243177411809</v>
      </c>
      <c r="O31" s="10">
        <f t="shared" si="63"/>
        <v>286775.44173395005</v>
      </c>
      <c r="P31" s="17">
        <f t="shared" si="64"/>
        <v>0.50651707552051772</v>
      </c>
      <c r="Q31" s="17">
        <f t="shared" si="65"/>
        <v>12.566454755498556</v>
      </c>
      <c r="R31" s="17">
        <f t="shared" si="39"/>
        <v>0.66615524746707233</v>
      </c>
      <c r="S31" s="10">
        <f>'A6'!B30/'A1'!B30*1000</f>
        <v>137248.44329379089</v>
      </c>
      <c r="T31" s="10">
        <f>'A8'!B30</f>
        <v>3390.8319317446162</v>
      </c>
      <c r="U31" s="10">
        <f>'A9'!B31/'A1'!B30*1000</f>
        <v>-28025.801340072605</v>
      </c>
      <c r="V31" s="10">
        <f>'A25'!I32</f>
        <v>87043.674001235675</v>
      </c>
      <c r="W31" s="10">
        <f>-'A10'!F31</f>
        <v>-2253.8877511042824</v>
      </c>
      <c r="X31" s="10">
        <f t="shared" si="96"/>
        <v>197403.26013559429</v>
      </c>
      <c r="Y31" s="17">
        <f t="shared" si="97"/>
        <v>0.31822785142680754</v>
      </c>
      <c r="Z31" s="17">
        <f t="shared" si="71"/>
        <v>12.193003921223024</v>
      </c>
      <c r="AA31" s="17">
        <f t="shared" si="4"/>
        <v>0.48558876226396347</v>
      </c>
      <c r="AB31" s="10">
        <f>'A6'!C30/'A1'!C30*1000</f>
        <v>112532.7193124491</v>
      </c>
      <c r="AC31" s="10">
        <f>'A8'!C30</f>
        <v>3305.6253886308632</v>
      </c>
      <c r="AD31" s="10">
        <f>'A9'!C31/'A1'!C30*1000</f>
        <v>13904.684338659801</v>
      </c>
      <c r="AE31" s="10">
        <f>'A25'!Q32</f>
        <v>82323.650522878437</v>
      </c>
      <c r="AF31" s="10">
        <f>-'A10'!J31</f>
        <v>-2118.0468377270545</v>
      </c>
      <c r="AG31" s="10">
        <f t="shared" si="72"/>
        <v>209948.63272489115</v>
      </c>
      <c r="AH31" s="17">
        <f t="shared" si="98"/>
        <v>0.34465843003146662</v>
      </c>
      <c r="AI31" s="17">
        <f t="shared" si="73"/>
        <v>12.254618173706714</v>
      </c>
      <c r="AJ31" s="17">
        <f t="shared" si="7"/>
        <v>0.51537974942557829</v>
      </c>
      <c r="AK31" s="10">
        <f>'A6'!D30/'A1'!D30*1000</f>
        <v>101411.84795300107</v>
      </c>
      <c r="AL31" s="10">
        <f>'A8'!D30</f>
        <v>3534.8071424734758</v>
      </c>
      <c r="AM31" s="10">
        <f>'A9'!D31/'A1'!D30*1000</f>
        <v>-5428.8478295915384</v>
      </c>
      <c r="AN31" s="10">
        <f>'A25'!Y32</f>
        <v>105961.42858728344</v>
      </c>
      <c r="AO31" s="10">
        <f>-'A10'!P31</f>
        <v>-2332.9243177411809</v>
      </c>
      <c r="AP31" s="10">
        <f t="shared" si="74"/>
        <v>203146.31153542525</v>
      </c>
      <c r="AQ31" s="17">
        <f t="shared" si="9"/>
        <v>0.33032730645481778</v>
      </c>
      <c r="AR31" s="17">
        <f t="shared" si="75"/>
        <v>12.221681744890844</v>
      </c>
      <c r="AS31" s="17">
        <f t="shared" si="10"/>
        <v>0.4994547209061988</v>
      </c>
      <c r="AT31" s="10">
        <f>'A6'!E30/'A1'!E30*1000</f>
        <v>121891.76676968172</v>
      </c>
      <c r="AU31" s="10">
        <f>'A8'!E30</f>
        <v>4820.0513545061349</v>
      </c>
      <c r="AV31" s="10">
        <f>'A9'!E31/'A1'!E30*1000</f>
        <v>-3718.4633858289621</v>
      </c>
      <c r="AW31" s="10">
        <f>'A25'!AG32</f>
        <v>92424.573133725018</v>
      </c>
      <c r="AX31" s="10">
        <f>-'A10'!T31</f>
        <v>-2204.1720067798328</v>
      </c>
      <c r="AY31" s="10">
        <f t="shared" si="76"/>
        <v>213213.75586530406</v>
      </c>
      <c r="AZ31" s="17">
        <f t="shared" ref="AZ31:AZ36" si="110">(AY31-$Y$58)/$Y$59</f>
        <v>0.35153738824512709</v>
      </c>
      <c r="BA31" s="17">
        <f t="shared" ref="BA31:BA36" si="111">LN(AY31)</f>
        <v>12.270050490136644</v>
      </c>
      <c r="BB31" s="17">
        <f t="shared" si="13"/>
        <v>0.52284139867239376</v>
      </c>
      <c r="BC31" s="10">
        <f>'A6'!F30/'A1'!F30*1000</f>
        <v>126256.52840385828</v>
      </c>
      <c r="BD31" s="10">
        <f>'A8'!F30</f>
        <v>5725.8805402619619</v>
      </c>
      <c r="BE31" s="10">
        <f>'A9'!F31/'A1'!F30*1000</f>
        <v>-14562.43071718696</v>
      </c>
      <c r="BF31" s="10">
        <f>'A25'!AO32</f>
        <v>89272.900756580246</v>
      </c>
      <c r="BG31" s="10">
        <f>-'A10'!X31</f>
        <v>-2100.5581660079051</v>
      </c>
      <c r="BH31" s="10">
        <f t="shared" si="77"/>
        <v>204592.32081750559</v>
      </c>
      <c r="BI31" s="17">
        <f t="shared" si="99"/>
        <v>0.33337375738491593</v>
      </c>
      <c r="BJ31" s="17">
        <f t="shared" si="78"/>
        <v>12.228774599134033</v>
      </c>
      <c r="BK31" s="17">
        <f t="shared" si="15"/>
        <v>0.50288417304073485</v>
      </c>
      <c r="BL31" s="10">
        <f>'A6'!G30/'A1'!G30*1000</f>
        <v>110694.66288678569</v>
      </c>
      <c r="BM31" s="10">
        <f>'A8'!G30</f>
        <v>3637.465723288838</v>
      </c>
      <c r="BN31" s="10">
        <f>'A9'!G31/'A1'!G30*1000</f>
        <v>-4012.2442842534288</v>
      </c>
      <c r="BO31" s="10">
        <f>'A25'!AW32</f>
        <v>78632.075546918888</v>
      </c>
      <c r="BP31" s="10">
        <f>-'A10'!AD31</f>
        <v>-1988.8307543453197</v>
      </c>
      <c r="BQ31" s="10">
        <f t="shared" si="79"/>
        <v>186963.12911839469</v>
      </c>
      <c r="BR31" s="17">
        <f t="shared" si="100"/>
        <v>0.29623259369102284</v>
      </c>
      <c r="BS31" s="17">
        <f t="shared" si="80"/>
        <v>12.1386667059062</v>
      </c>
      <c r="BT31" s="17">
        <f t="shared" si="17"/>
        <v>0.45931628116342704</v>
      </c>
      <c r="BU31" s="10">
        <f>'A6'!H30/'A1'!H30*1000</f>
        <v>110124.79674039839</v>
      </c>
      <c r="BV31" s="10">
        <f>'A8'!H30</f>
        <v>4428.7411148338624</v>
      </c>
      <c r="BW31" s="10">
        <f>'A9'!H31/'A1'!H30*1000</f>
        <v>8758.6199100981285</v>
      </c>
      <c r="BX31" s="10">
        <f>'A25'!BE32</f>
        <v>87043.994509240409</v>
      </c>
      <c r="BY31" s="10">
        <f>-'A10'!AH31</f>
        <v>-2054.4773085587663</v>
      </c>
      <c r="BZ31" s="10">
        <f t="shared" si="81"/>
        <v>208301.67496601201</v>
      </c>
      <c r="CA31" s="17">
        <f t="shared" si="101"/>
        <v>0.34118862104853165</v>
      </c>
      <c r="CB31" s="17">
        <f t="shared" si="82"/>
        <v>12.246742668340172</v>
      </c>
      <c r="CC31" s="17">
        <f t="shared" si="20"/>
        <v>0.51157187917140323</v>
      </c>
      <c r="CD31" s="10">
        <f>'A6'!I30/'A1'!I30*1000</f>
        <v>127191.63590852113</v>
      </c>
      <c r="CE31" s="10">
        <f>'A8'!I30</f>
        <v>1839.6907002684329</v>
      </c>
      <c r="CF31" s="10">
        <f>'A9'!I31/'A1'!I30*1000</f>
        <v>-9839.5556043625293</v>
      </c>
      <c r="CG31" s="10">
        <f>'A25'!BM32</f>
        <v>75063.424672106135</v>
      </c>
      <c r="CH31" s="10">
        <f>-'A10'!AL31</f>
        <v>-1813.8418486003545</v>
      </c>
      <c r="CI31" s="10">
        <f t="shared" si="83"/>
        <v>192441.35382793279</v>
      </c>
      <c r="CJ31" s="17">
        <f t="shared" si="102"/>
        <v>0.30777411210897426</v>
      </c>
      <c r="CK31" s="17">
        <f t="shared" si="84"/>
        <v>12.16754673085377</v>
      </c>
      <c r="CL31" s="17">
        <f t="shared" si="22"/>
        <v>0.47328000575244056</v>
      </c>
      <c r="CM31" s="10">
        <f>'A6'!J30/'A1'!J30*1000</f>
        <v>112713.99478018755</v>
      </c>
      <c r="CN31" s="10">
        <f>'A8'!J30</f>
        <v>3659.9545867280349</v>
      </c>
      <c r="CO31" s="10">
        <f>'A9'!J31/'A1'!J30*1000</f>
        <v>-8734.8820291073316</v>
      </c>
      <c r="CP31" s="10">
        <f>'A25'!BU32</f>
        <v>94128.004629949763</v>
      </c>
      <c r="CQ31" s="10">
        <f>-'A10'!AR31</f>
        <v>-2366.7294816222311</v>
      </c>
      <c r="CR31" s="10">
        <f t="shared" si="85"/>
        <v>199400.34248613578</v>
      </c>
      <c r="CS31" s="17">
        <f t="shared" si="103"/>
        <v>0.32243530255432507</v>
      </c>
      <c r="CT31" s="17">
        <f t="shared" si="86"/>
        <v>12.203069854091829</v>
      </c>
      <c r="CU31" s="17">
        <f t="shared" si="24"/>
        <v>0.49045572185166014</v>
      </c>
      <c r="CV31" s="10">
        <f>'A6'!K30/'A1'!K30*1000</f>
        <v>142894.92225331775</v>
      </c>
      <c r="CW31" s="10">
        <f>'A8'!K30</f>
        <v>4311.6505643438031</v>
      </c>
      <c r="CX31" s="10">
        <f>'A9'!K31/'A1'!K30*1000</f>
        <v>49863.802295174195</v>
      </c>
      <c r="CY31" s="10">
        <f>'A25'!CC32</f>
        <v>95249.146760620846</v>
      </c>
      <c r="CZ31" s="10">
        <f>-'A10'!AV31</f>
        <v>-3120.5555563170224</v>
      </c>
      <c r="DA31" s="10">
        <f t="shared" si="87"/>
        <v>289198.96631713957</v>
      </c>
      <c r="DB31" s="17">
        <f t="shared" si="104"/>
        <v>0.51162295472341701</v>
      </c>
      <c r="DC31" s="17">
        <f t="shared" si="88"/>
        <v>12.57487019497661</v>
      </c>
      <c r="DD31" s="17">
        <f t="shared" si="27"/>
        <v>0.67022418021143038</v>
      </c>
      <c r="DE31" s="10">
        <f>'A6'!L30/'A1'!L30*1000</f>
        <v>102533.18682722257</v>
      </c>
      <c r="DF31" s="10">
        <f>'A8'!L30</f>
        <v>1592.5253411968947</v>
      </c>
      <c r="DG31" s="10">
        <f>'A9'!L31/'A1'!L30*1000</f>
        <v>-27845.499838501393</v>
      </c>
      <c r="DH31" s="10">
        <f>'A25'!CK32</f>
        <v>84118.613436409505</v>
      </c>
      <c r="DI31" s="10">
        <f>-'A10'!AZ31</f>
        <v>-1780.9191144623348</v>
      </c>
      <c r="DJ31" s="10">
        <f t="shared" si="89"/>
        <v>158617.90665186523</v>
      </c>
      <c r="DK31" s="17">
        <f t="shared" si="105"/>
        <v>0.23651490693954913</v>
      </c>
      <c r="DL31" s="17">
        <f t="shared" si="90"/>
        <v>11.974253486298084</v>
      </c>
      <c r="DM31" s="17">
        <f t="shared" si="29"/>
        <v>0.37982116571360869</v>
      </c>
      <c r="DN31" s="10">
        <f>'A6'!M30/'A1'!M30*1000</f>
        <v>74068.418341003708</v>
      </c>
      <c r="DO31" s="10">
        <f>'A8'!M30</f>
        <v>6485.2974840488023</v>
      </c>
      <c r="DP31" s="10">
        <f>'A9'!M31/'A1'!M30*1000</f>
        <v>-863.15049623929872</v>
      </c>
      <c r="DQ31" s="10">
        <f>'A25'!CS32</f>
        <v>90609.86452080842</v>
      </c>
      <c r="DR31" s="10">
        <f>-'A10'!BF31</f>
        <v>-2226.9041910073661</v>
      </c>
      <c r="DS31" s="10">
        <f t="shared" si="91"/>
        <v>168073.52565861426</v>
      </c>
      <c r="DT31" s="17">
        <f t="shared" si="106"/>
        <v>0.25643599574218912</v>
      </c>
      <c r="DU31" s="17">
        <f t="shared" si="92"/>
        <v>12.03215681537322</v>
      </c>
      <c r="DV31" s="17">
        <f t="shared" si="32"/>
        <v>0.40781789152877285</v>
      </c>
      <c r="DW31" s="10">
        <f>'A6'!N30/'A1'!N30*1000</f>
        <v>81487.596808316317</v>
      </c>
      <c r="DX31" s="10">
        <f>'A8'!N30</f>
        <v>2908.728617396016</v>
      </c>
      <c r="DY31" s="10">
        <f>'A9'!N31/'A1'!N30*1000</f>
        <v>-6189.1304309937632</v>
      </c>
      <c r="DZ31" s="10">
        <f>'A25'!DA32</f>
        <v>90386.312203500114</v>
      </c>
      <c r="EA31" s="10">
        <f>-'A10'!BJ31</f>
        <v>-2183.3848590595262</v>
      </c>
      <c r="EB31" s="10">
        <f t="shared" si="93"/>
        <v>166410.12233915913</v>
      </c>
      <c r="EC31" s="17">
        <f t="shared" si="107"/>
        <v>0.25293153926844375</v>
      </c>
      <c r="ED31" s="17">
        <f t="shared" si="94"/>
        <v>12.022210636884232</v>
      </c>
      <c r="EE31" s="17">
        <f t="shared" si="35"/>
        <v>0.40300883414791738</v>
      </c>
      <c r="EF31" s="10">
        <f>'A6'!O30/'A1'!O30*1000</f>
        <v>139697.16715647414</v>
      </c>
      <c r="EG31" s="10">
        <f>'A8'!O30</f>
        <v>5756.6667760728205</v>
      </c>
      <c r="EH31" s="10">
        <f>'A9'!O31/'A1'!O30*1000</f>
        <v>-4415.3274343928952</v>
      </c>
      <c r="EI31" s="10">
        <f>'A25'!DI32</f>
        <v>96671.818640528159</v>
      </c>
      <c r="EJ31" s="10">
        <f>-'A10'!BN31</f>
        <v>-1893.2837665899149</v>
      </c>
      <c r="EK31" s="10">
        <f t="shared" si="108"/>
        <v>235817.0413720923</v>
      </c>
      <c r="EL31" s="17">
        <f t="shared" si="109"/>
        <v>0.39915796786987312</v>
      </c>
      <c r="EM31" s="17">
        <f t="shared" si="95"/>
        <v>12.37081153492395</v>
      </c>
      <c r="EN31" s="17">
        <f t="shared" si="38"/>
        <v>0.57156017510231438</v>
      </c>
    </row>
    <row r="32" spans="1:144">
      <c r="A32" s="29">
        <v>2008</v>
      </c>
      <c r="B32" s="10">
        <v>182854.22672011858</v>
      </c>
      <c r="C32" s="10">
        <v>92160.137169919311</v>
      </c>
      <c r="D32" s="10">
        <f t="shared" si="58"/>
        <v>208633.55452961553</v>
      </c>
      <c r="E32" s="10">
        <v>1729.5394152271219</v>
      </c>
      <c r="F32" s="10">
        <v>2004.9165348027852</v>
      </c>
      <c r="G32" s="10">
        <f t="shared" si="59"/>
        <v>3066.1946096349693</v>
      </c>
      <c r="H32" s="10">
        <v>-4805.9411937513942</v>
      </c>
      <c r="I32" s="10">
        <v>-3022.2465597934233</v>
      </c>
      <c r="J32" s="10">
        <f t="shared" si="60"/>
        <v>-4793.3488185175529</v>
      </c>
      <c r="K32" s="10">
        <v>133002.34063457718</v>
      </c>
      <c r="L32" s="10">
        <v>147838.82032426447</v>
      </c>
      <c r="M32" s="10">
        <f t="shared" si="61"/>
        <v>92083.586269107924</v>
      </c>
      <c r="N32" s="10">
        <f t="shared" si="62"/>
        <v>-2329.6303463706813</v>
      </c>
      <c r="O32" s="10">
        <f t="shared" si="63"/>
        <v>296660.35624347016</v>
      </c>
      <c r="P32" s="17">
        <f t="shared" si="64"/>
        <v>0.52734260366522223</v>
      </c>
      <c r="Q32" s="17">
        <f t="shared" si="65"/>
        <v>12.600343181724554</v>
      </c>
      <c r="R32" s="17">
        <f t="shared" si="39"/>
        <v>0.68254057439923432</v>
      </c>
      <c r="S32" s="10">
        <f>'A6'!B31/'A1'!B31*1000</f>
        <v>140406.27600430671</v>
      </c>
      <c r="T32" s="10">
        <f>'A8'!B31</f>
        <v>3609.4687879508392</v>
      </c>
      <c r="U32" s="10">
        <f>'A9'!B32/'A1'!B31*1000</f>
        <v>-23353.643203319127</v>
      </c>
      <c r="V32" s="10">
        <f>'A25'!I33</f>
        <v>89339.714822580805</v>
      </c>
      <c r="W32" s="10">
        <f>-'A10'!F32</f>
        <v>-2264.818336677205</v>
      </c>
      <c r="X32" s="10">
        <f t="shared" si="96"/>
        <v>207736.99807484203</v>
      </c>
      <c r="Y32" s="17">
        <f t="shared" si="97"/>
        <v>0.33999896033083915</v>
      </c>
      <c r="Z32" s="17">
        <f t="shared" si="71"/>
        <v>12.24402812628191</v>
      </c>
      <c r="AA32" s="17">
        <f t="shared" si="4"/>
        <v>0.51025937623015982</v>
      </c>
      <c r="AB32" s="10">
        <f>'A6'!C31/'A1'!C31*1000</f>
        <v>114943.64616677286</v>
      </c>
      <c r="AC32" s="10">
        <f>'A8'!C31</f>
        <v>3389.6100606672944</v>
      </c>
      <c r="AD32" s="10">
        <f>'A9'!C32/'A1'!C31*1000</f>
        <v>24335.083571662632</v>
      </c>
      <c r="AE32" s="10">
        <f>'A25'!Q33</f>
        <v>82884.347751876499</v>
      </c>
      <c r="AF32" s="10">
        <f>-'A10'!J32</f>
        <v>-2121.8038462660443</v>
      </c>
      <c r="AG32" s="10">
        <f t="shared" si="72"/>
        <v>223430.88370471328</v>
      </c>
      <c r="AH32" s="17">
        <f t="shared" si="98"/>
        <v>0.37306282310576611</v>
      </c>
      <c r="AI32" s="17">
        <f t="shared" si="73"/>
        <v>12.316857400040545</v>
      </c>
      <c r="AJ32" s="17">
        <f t="shared" si="7"/>
        <v>0.54547291647569962</v>
      </c>
      <c r="AK32" s="10">
        <f>'A6'!D31/'A1'!D31*1000</f>
        <v>105153.14493182386</v>
      </c>
      <c r="AL32" s="10">
        <f>'A8'!D31</f>
        <v>3554.3938563395159</v>
      </c>
      <c r="AM32" s="10">
        <f>'A9'!D32/'A1'!D31*1000</f>
        <v>-3014.3277648694266</v>
      </c>
      <c r="AN32" s="10">
        <f>'A25'!Y33</f>
        <v>102355.55780672771</v>
      </c>
      <c r="AO32" s="10">
        <f>-'A10'!P32</f>
        <v>-2329.6303463706813</v>
      </c>
      <c r="AP32" s="10">
        <f t="shared" si="74"/>
        <v>205719.13848365098</v>
      </c>
      <c r="AQ32" s="17">
        <f t="shared" si="9"/>
        <v>0.3357477357332021</v>
      </c>
      <c r="AR32" s="17">
        <f t="shared" si="75"/>
        <v>12.234267112069714</v>
      </c>
      <c r="AS32" s="17">
        <f t="shared" si="10"/>
        <v>0.50553984726797974</v>
      </c>
      <c r="AT32" s="10">
        <f>'A6'!E31/'A1'!E31*1000</f>
        <v>123615.67891864985</v>
      </c>
      <c r="AU32" s="10">
        <f>'A8'!E31</f>
        <v>5050.8310879686551</v>
      </c>
      <c r="AV32" s="10">
        <f>'A9'!E32/'A1'!E31*1000</f>
        <v>-3188.4602538978452</v>
      </c>
      <c r="AW32" s="10">
        <f>'A25'!AG33</f>
        <v>90624.708887843677</v>
      </c>
      <c r="AX32" s="10">
        <f>-'A10'!T32</f>
        <v>-2169.606813341356</v>
      </c>
      <c r="AY32" s="10">
        <f t="shared" si="76"/>
        <v>213933.15182722299</v>
      </c>
      <c r="AZ32" s="17">
        <f t="shared" si="110"/>
        <v>0.35305301094856073</v>
      </c>
      <c r="BA32" s="17">
        <f t="shared" si="111"/>
        <v>12.273418870565724</v>
      </c>
      <c r="BB32" s="17">
        <f t="shared" si="13"/>
        <v>0.52447003773029244</v>
      </c>
      <c r="BC32" s="10">
        <f>'A6'!F31/'A1'!F31*1000</f>
        <v>128757.28840402755</v>
      </c>
      <c r="BD32" s="10">
        <f>'A8'!F31</f>
        <v>6013.5484934552505</v>
      </c>
      <c r="BE32" s="10">
        <f>'A9'!F32/'A1'!F31*1000</f>
        <v>-1373.5977557397002</v>
      </c>
      <c r="BF32" s="10">
        <f>'A25'!AO33</f>
        <v>90290.309522515687</v>
      </c>
      <c r="BG32" s="10">
        <f>-'A10'!X32</f>
        <v>-2095.8772136953958</v>
      </c>
      <c r="BH32" s="10">
        <f t="shared" si="77"/>
        <v>221591.67145056339</v>
      </c>
      <c r="BI32" s="17">
        <f t="shared" si="99"/>
        <v>0.3691879725417076</v>
      </c>
      <c r="BJ32" s="17">
        <f t="shared" si="78"/>
        <v>12.308591649442137</v>
      </c>
      <c r="BK32" s="17">
        <f t="shared" si="15"/>
        <v>0.5414763595098665</v>
      </c>
      <c r="BL32" s="10">
        <f>'A6'!G31/'A1'!G31*1000</f>
        <v>112617.04094685744</v>
      </c>
      <c r="BM32" s="10">
        <f>'A8'!G31</f>
        <v>3673.4715520778745</v>
      </c>
      <c r="BN32" s="10">
        <f>'A9'!G32/'A1'!G31*1000</f>
        <v>-6030.6334605555448</v>
      </c>
      <c r="BO32" s="10">
        <f>'A25'!AW33</f>
        <v>79206.858211777377</v>
      </c>
      <c r="BP32" s="10">
        <f>-'A10'!AD32</f>
        <v>-1974.0562718614956</v>
      </c>
      <c r="BQ32" s="10">
        <f t="shared" si="79"/>
        <v>187492.68097829566</v>
      </c>
      <c r="BR32" s="17">
        <f t="shared" si="100"/>
        <v>0.29734825302746193</v>
      </c>
      <c r="BS32" s="17">
        <f t="shared" si="80"/>
        <v>12.141495088848302</v>
      </c>
      <c r="BT32" s="17">
        <f t="shared" si="17"/>
        <v>0.46068382708859423</v>
      </c>
      <c r="BU32" s="10">
        <f>'A6'!H31/'A1'!H31*1000</f>
        <v>111923.21968013483</v>
      </c>
      <c r="BV32" s="10">
        <f>'A8'!H31</f>
        <v>4593.8686273862295</v>
      </c>
      <c r="BW32" s="10">
        <f>'A9'!H32/'A1'!H31*1000</f>
        <v>8066.2785507512563</v>
      </c>
      <c r="BX32" s="10">
        <f>'A25'!BE33</f>
        <v>88030.493738686288</v>
      </c>
      <c r="BY32" s="10">
        <f>-'A10'!AH32</f>
        <v>-2071.9024909118966</v>
      </c>
      <c r="BZ32" s="10">
        <f t="shared" si="81"/>
        <v>210541.95810604672</v>
      </c>
      <c r="CA32" s="17">
        <f t="shared" si="101"/>
        <v>0.34590844735962079</v>
      </c>
      <c r="CB32" s="17">
        <f t="shared" si="82"/>
        <v>12.257440238161264</v>
      </c>
      <c r="CC32" s="17">
        <f t="shared" si="20"/>
        <v>0.51674424031114108</v>
      </c>
      <c r="CD32" s="10">
        <f>'A6'!I31/'A1'!I31*1000</f>
        <v>128447.81019177304</v>
      </c>
      <c r="CE32" s="10">
        <f>'A8'!I31</f>
        <v>1876.780921509024</v>
      </c>
      <c r="CF32" s="10">
        <f>'A9'!I32/'A1'!I31*1000</f>
        <v>-9130.8608668532615</v>
      </c>
      <c r="CG32" s="10">
        <f>'A25'!BM33</f>
        <v>74709.292669927352</v>
      </c>
      <c r="CH32" s="10">
        <f>-'A10'!AL32</f>
        <v>-1777.0104185447099</v>
      </c>
      <c r="CI32" s="10">
        <f t="shared" si="83"/>
        <v>194126.01249781146</v>
      </c>
      <c r="CJ32" s="17">
        <f t="shared" si="102"/>
        <v>0.31132334933403971</v>
      </c>
      <c r="CK32" s="17">
        <f t="shared" si="84"/>
        <v>12.176262776137639</v>
      </c>
      <c r="CL32" s="17">
        <f t="shared" si="22"/>
        <v>0.47749428382423126</v>
      </c>
      <c r="CM32" s="10">
        <f>'A6'!J31/'A1'!J31*1000</f>
        <v>114795.51303658406</v>
      </c>
      <c r="CN32" s="10">
        <f>'A8'!J31</f>
        <v>3678.0000140161992</v>
      </c>
      <c r="CO32" s="10">
        <f>'A9'!J32/'A1'!J31*1000</f>
        <v>-4645.0774198178224</v>
      </c>
      <c r="CP32" s="10">
        <f>'A25'!BU33</f>
        <v>94760.06640859053</v>
      </c>
      <c r="CQ32" s="10">
        <f>-'A10'!AR32</f>
        <v>-2397.4542107604161</v>
      </c>
      <c r="CR32" s="10">
        <f t="shared" si="85"/>
        <v>206191.04782861256</v>
      </c>
      <c r="CS32" s="17">
        <f t="shared" si="103"/>
        <v>0.33674195387598743</v>
      </c>
      <c r="CT32" s="17">
        <f t="shared" si="86"/>
        <v>12.236558434630359</v>
      </c>
      <c r="CU32" s="17">
        <f t="shared" si="24"/>
        <v>0.50664772017458282</v>
      </c>
      <c r="CV32" s="10">
        <f>'A6'!K31/'A1'!K31*1000</f>
        <v>147436.33368554883</v>
      </c>
      <c r="CW32" s="10">
        <f>'A8'!K31</f>
        <v>4353.9844282581507</v>
      </c>
      <c r="CX32" s="10">
        <f>'A9'!K32/'A1'!K31*1000</f>
        <v>46843.329797333965</v>
      </c>
      <c r="CY32" s="10">
        <f>'A25'!CC33</f>
        <v>96911.462622293562</v>
      </c>
      <c r="CZ32" s="10">
        <f>-'A10'!AV32</f>
        <v>-3079.1927524892499</v>
      </c>
      <c r="DA32" s="10">
        <f t="shared" si="87"/>
        <v>292465.91778094525</v>
      </c>
      <c r="DB32" s="17">
        <f t="shared" si="104"/>
        <v>0.51850576484699917</v>
      </c>
      <c r="DC32" s="17">
        <f t="shared" si="88"/>
        <v>12.586103418457993</v>
      </c>
      <c r="DD32" s="17">
        <f t="shared" si="27"/>
        <v>0.67565553420872237</v>
      </c>
      <c r="DE32" s="10">
        <f>'A6'!L31/'A1'!L31*1000</f>
        <v>105029.7872917975</v>
      </c>
      <c r="DF32" s="10">
        <f>'A8'!L31</f>
        <v>1701.0951596854557</v>
      </c>
      <c r="DG32" s="10">
        <f>'A9'!L32/'A1'!L31*1000</f>
        <v>-26664.351871527684</v>
      </c>
      <c r="DH32" s="10">
        <f>'A25'!CK33</f>
        <v>84451.699790356957</v>
      </c>
      <c r="DI32" s="10">
        <f>-'A10'!AZ32</f>
        <v>-1765.0949581612731</v>
      </c>
      <c r="DJ32" s="10">
        <f t="shared" si="89"/>
        <v>162753.13541215096</v>
      </c>
      <c r="DK32" s="17">
        <f t="shared" si="105"/>
        <v>0.24522700281546003</v>
      </c>
      <c r="DL32" s="17">
        <f t="shared" si="90"/>
        <v>11.999989825090474</v>
      </c>
      <c r="DM32" s="17">
        <f t="shared" si="29"/>
        <v>0.39226489273527498</v>
      </c>
      <c r="DN32" s="10">
        <f>'A6'!M31/'A1'!M31*1000</f>
        <v>75809.087719080446</v>
      </c>
      <c r="DO32" s="10">
        <f>'A8'!M31</f>
        <v>6625.4609521950797</v>
      </c>
      <c r="DP32" s="10">
        <f>'A9'!M32/'A1'!M31*1000</f>
        <v>-5103.6991797337287</v>
      </c>
      <c r="DQ32" s="10">
        <f>'A25'!CS33</f>
        <v>90038.655732141284</v>
      </c>
      <c r="DR32" s="10">
        <f>-'A10'!BF32</f>
        <v>-2196.3916971694289</v>
      </c>
      <c r="DS32" s="10">
        <f t="shared" si="91"/>
        <v>165173.11352651365</v>
      </c>
      <c r="DT32" s="17">
        <f t="shared" si="106"/>
        <v>0.25032541032133088</v>
      </c>
      <c r="DU32" s="17">
        <f t="shared" si="92"/>
        <v>12.014749375773466</v>
      </c>
      <c r="DV32" s="17">
        <f t="shared" si="32"/>
        <v>0.39940125432668805</v>
      </c>
      <c r="DW32" s="10">
        <f>'A6'!N31/'A1'!N31*1000</f>
        <v>83022.746561993481</v>
      </c>
      <c r="DX32" s="10">
        <f>'A8'!N31</f>
        <v>2948.6552423627363</v>
      </c>
      <c r="DY32" s="10">
        <f>'A9'!N32/'A1'!N31*1000</f>
        <v>1785.5049636837036</v>
      </c>
      <c r="DZ32" s="10">
        <f>'A25'!DA33</f>
        <v>90897.532673786074</v>
      </c>
      <c r="EA32" s="10">
        <f>-'A10'!BJ32</f>
        <v>-2145.8906626849111</v>
      </c>
      <c r="EB32" s="10">
        <f t="shared" si="93"/>
        <v>176508.5487791411</v>
      </c>
      <c r="EC32" s="17">
        <f t="shared" si="107"/>
        <v>0.2742068941377781</v>
      </c>
      <c r="ED32" s="17">
        <f t="shared" si="94"/>
        <v>12.08112458919185</v>
      </c>
      <c r="EE32" s="17">
        <f t="shared" si="35"/>
        <v>0.4314942044329963</v>
      </c>
      <c r="EF32" s="10">
        <f>'A6'!O31/'A1'!O31*1000</f>
        <v>140734.7109662841</v>
      </c>
      <c r="EG32" s="10">
        <f>'A8'!O31</f>
        <v>5928.4928093190738</v>
      </c>
      <c r="EH32" s="10">
        <f>'A9'!O32/'A1'!O31*1000</f>
        <v>-13406.505606821624</v>
      </c>
      <c r="EI32" s="10">
        <f>'A25'!DI33</f>
        <v>97361.198268983644</v>
      </c>
      <c r="EJ32" s="10">
        <f>-'A10'!BN32</f>
        <v>-1867.4747141607531</v>
      </c>
      <c r="EK32" s="10">
        <f t="shared" si="108"/>
        <v>228750.42172360446</v>
      </c>
      <c r="EL32" s="17">
        <f t="shared" si="109"/>
        <v>0.38427002056028631</v>
      </c>
      <c r="EM32" s="17">
        <f t="shared" si="95"/>
        <v>12.340386826736525</v>
      </c>
      <c r="EN32" s="17">
        <f t="shared" si="38"/>
        <v>0.55684958372984916</v>
      </c>
    </row>
    <row r="33" spans="1:144">
      <c r="A33" s="29">
        <v>2009</v>
      </c>
      <c r="B33" s="10">
        <v>181570.07218085331</v>
      </c>
      <c r="C33" s="10">
        <v>92926.339332111384</v>
      </c>
      <c r="D33" s="10">
        <f t="shared" si="58"/>
        <v>209997.52396303174</v>
      </c>
      <c r="E33" s="10">
        <v>1735.2107530879903</v>
      </c>
      <c r="F33" s="10">
        <v>1973.6491330541521</v>
      </c>
      <c r="G33" s="10">
        <f t="shared" si="59"/>
        <v>3130.6895223194824</v>
      </c>
      <c r="H33" s="10">
        <v>-8730.3353925614156</v>
      </c>
      <c r="I33" s="10">
        <v>-5709.1381456653326</v>
      </c>
      <c r="J33" s="10">
        <f t="shared" si="60"/>
        <v>-8947.8275389491846</v>
      </c>
      <c r="K33" s="10">
        <v>133380.83577805397</v>
      </c>
      <c r="L33" s="10">
        <v>148689.90337842327</v>
      </c>
      <c r="M33" s="10">
        <f t="shared" si="61"/>
        <v>92296.392597998522</v>
      </c>
      <c r="N33" s="10">
        <f t="shared" si="62"/>
        <v>-2244.5747381488009</v>
      </c>
      <c r="O33" s="10">
        <f t="shared" si="63"/>
        <v>294232.20380625181</v>
      </c>
      <c r="P33" s="17">
        <f t="shared" si="64"/>
        <v>0.52222697450401678</v>
      </c>
      <c r="Q33" s="17">
        <f t="shared" si="65"/>
        <v>12.59212454345073</v>
      </c>
      <c r="R33" s="17">
        <f t="shared" si="39"/>
        <v>0.67856679662166142</v>
      </c>
      <c r="S33" s="10">
        <f>'A6'!B32/'A1'!B32*1000</f>
        <v>143546.47164986032</v>
      </c>
      <c r="T33" s="10">
        <f>'A8'!B32</f>
        <v>3792.4537989944088</v>
      </c>
      <c r="U33" s="10">
        <f>'A9'!B33/'A1'!B32*1000</f>
        <v>-31768.998970253455</v>
      </c>
      <c r="V33" s="10">
        <f>'A25'!I34</f>
        <v>90355.075686547818</v>
      </c>
      <c r="W33" s="10">
        <f>-'A10'!F33</f>
        <v>-2258.0346368246787</v>
      </c>
      <c r="X33" s="10">
        <f t="shared" si="96"/>
        <v>203666.96752832443</v>
      </c>
      <c r="Y33" s="17">
        <f t="shared" si="97"/>
        <v>0.33142422398742649</v>
      </c>
      <c r="Z33" s="17">
        <f t="shared" ref="Z33:Z38" si="112">LN(X33)</f>
        <v>12.224241426710346</v>
      </c>
      <c r="AA33" s="17">
        <f t="shared" si="4"/>
        <v>0.50069234767514792</v>
      </c>
      <c r="AB33" s="10">
        <f>'A6'!C32/'A1'!C32*1000</f>
        <v>117036.38232520537</v>
      </c>
      <c r="AC33" s="10">
        <f>'A8'!C32</f>
        <v>3455.9189686789123</v>
      </c>
      <c r="AD33" s="10">
        <f>'A9'!C33/'A1'!C32*1000</f>
        <v>27085.114277335477</v>
      </c>
      <c r="AE33" s="10">
        <f>'A25'!Q34</f>
        <v>84024.562347855448</v>
      </c>
      <c r="AF33" s="10">
        <f>-'A10'!J33</f>
        <v>-2049.53758119537</v>
      </c>
      <c r="AG33" s="10">
        <f t="shared" ref="AG33:AG38" si="113">SUM(AB33:AF33)</f>
        <v>229552.44033787985</v>
      </c>
      <c r="AH33" s="17">
        <f t="shared" si="98"/>
        <v>0.38595971258626011</v>
      </c>
      <c r="AI33" s="17">
        <f t="shared" ref="AI33:AI38" si="114">LN(AG33)</f>
        <v>12.343886780585267</v>
      </c>
      <c r="AJ33" s="17">
        <f t="shared" si="7"/>
        <v>0.55854183959551451</v>
      </c>
      <c r="AK33" s="10">
        <f>'A6'!D32/'A1'!D32*1000</f>
        <v>107475.31758017154</v>
      </c>
      <c r="AL33" s="10">
        <f>'A8'!D32</f>
        <v>3560.8831092082573</v>
      </c>
      <c r="AM33" s="10">
        <f>'A9'!D33/'A1'!D32*1000</f>
        <v>-5851.365523365278</v>
      </c>
      <c r="AN33" s="10">
        <f>'A25'!Y34</f>
        <v>102889.90631614746</v>
      </c>
      <c r="AO33" s="10">
        <f>-'A10'!P33</f>
        <v>-2244.5747381488009</v>
      </c>
      <c r="AP33" s="10">
        <f t="shared" ref="AP33:AP38" si="115">SUM(AK33:AO33)</f>
        <v>205830.16674401317</v>
      </c>
      <c r="AQ33" s="17">
        <f t="shared" si="9"/>
        <v>0.3359816499626882</v>
      </c>
      <c r="AR33" s="17">
        <f t="shared" ref="AR33:AR38" si="116">LN(AP33)</f>
        <v>12.234806674458209</v>
      </c>
      <c r="AS33" s="17">
        <f t="shared" si="10"/>
        <v>0.50580073002709125</v>
      </c>
      <c r="AT33" s="10">
        <f>'A6'!E32/'A1'!E32*1000</f>
        <v>124311.338721013</v>
      </c>
      <c r="AU33" s="10">
        <f>'A8'!E32</f>
        <v>5287.6514941634232</v>
      </c>
      <c r="AV33" s="10">
        <f>'A9'!E33/'A1'!E32*1000</f>
        <v>2139.0885046075282</v>
      </c>
      <c r="AW33" s="10">
        <f>'A25'!AG34</f>
        <v>91031.540582507805</v>
      </c>
      <c r="AX33" s="10">
        <f>-'A10'!T33</f>
        <v>-2044.0894100137693</v>
      </c>
      <c r="AY33" s="10">
        <f t="shared" ref="AY33:AY38" si="117">SUM(AT33:AX33)</f>
        <v>220725.52989227799</v>
      </c>
      <c r="AZ33" s="17">
        <f t="shared" si="110"/>
        <v>0.36736318636050203</v>
      </c>
      <c r="BA33" s="17">
        <f t="shared" si="111"/>
        <v>12.304675262456801</v>
      </c>
      <c r="BB33" s="17">
        <f t="shared" si="13"/>
        <v>0.53958275486975571</v>
      </c>
      <c r="BC33" s="10">
        <f>'A6'!F32/'A1'!F32*1000</f>
        <v>130127.49961572087</v>
      </c>
      <c r="BD33" s="10">
        <f>'A8'!F32</f>
        <v>6189.156908375051</v>
      </c>
      <c r="BE33" s="10">
        <f>'A9'!F33/'A1'!F32*1000</f>
        <v>2812.1862237513401</v>
      </c>
      <c r="BF33" s="10">
        <f>'A25'!AO34</f>
        <v>91253.302007951846</v>
      </c>
      <c r="BG33" s="10">
        <f>-'A10'!X33</f>
        <v>-1915.0075275043428</v>
      </c>
      <c r="BH33" s="10">
        <f t="shared" ref="BH33:BH38" si="118">SUM(BC33:BG33)</f>
        <v>228467.13722829474</v>
      </c>
      <c r="BI33" s="17">
        <f t="shared" si="99"/>
        <v>0.38367319706481257</v>
      </c>
      <c r="BJ33" s="17">
        <f t="shared" ref="BJ33:BJ38" si="119">LN(BH33)</f>
        <v>12.339147659403544</v>
      </c>
      <c r="BK33" s="17">
        <f t="shared" si="15"/>
        <v>0.55625043634722515</v>
      </c>
      <c r="BL33" s="10">
        <f>'A6'!G32/'A1'!G32*1000</f>
        <v>113773.23756556876</v>
      </c>
      <c r="BM33" s="10">
        <f>'A8'!G32</f>
        <v>3731.7886710728717</v>
      </c>
      <c r="BN33" s="10">
        <f>'A9'!G33/'A1'!G32*1000</f>
        <v>-6379.7443221424146</v>
      </c>
      <c r="BO33" s="10">
        <f>'A25'!AW34</f>
        <v>80037.650209687738</v>
      </c>
      <c r="BP33" s="10">
        <f>-'A10'!AD33</f>
        <v>-1905.9569841707862</v>
      </c>
      <c r="BQ33" s="10">
        <f t="shared" ref="BQ33:BQ38" si="120">SUM(BL33:BP33)</f>
        <v>189256.97514001615</v>
      </c>
      <c r="BR33" s="17">
        <f t="shared" si="100"/>
        <v>0.30106526622823987</v>
      </c>
      <c r="BS33" s="17">
        <f t="shared" ref="BS33:BS38" si="121">LN(BQ33)</f>
        <v>12.150861027370917</v>
      </c>
      <c r="BT33" s="17">
        <f t="shared" si="17"/>
        <v>0.46521233377391935</v>
      </c>
      <c r="BU33" s="10">
        <f>'A6'!H32/'A1'!H32*1000</f>
        <v>113067.86454584502</v>
      </c>
      <c r="BV33" s="10">
        <f>'A8'!H32</f>
        <v>4720.7353065024745</v>
      </c>
      <c r="BW33" s="10">
        <f>'A9'!H33/'A1'!H32*1000</f>
        <v>10961.101159934169</v>
      </c>
      <c r="BX33" s="10">
        <f>'A25'!BE34</f>
        <v>88625.805144651822</v>
      </c>
      <c r="BY33" s="10">
        <f>-'A10'!AH33</f>
        <v>-1975.9239706111039</v>
      </c>
      <c r="BZ33" s="10">
        <f t="shared" ref="BZ33:BZ38" si="122">SUM(BU33:BY33)</f>
        <v>215399.5821863224</v>
      </c>
      <c r="CA33" s="17">
        <f t="shared" si="101"/>
        <v>0.3561424849835928</v>
      </c>
      <c r="CB33" s="17">
        <f t="shared" ref="CB33:CB38" si="123">LN(BZ33)</f>
        <v>12.280250103991877</v>
      </c>
      <c r="CC33" s="17">
        <f t="shared" si="20"/>
        <v>0.52777299409335787</v>
      </c>
      <c r="CD33" s="10">
        <f>'A6'!I32/'A1'!I32*1000</f>
        <v>128930.32759644493</v>
      </c>
      <c r="CE33" s="10">
        <f>'A8'!I32</f>
        <v>1902.9410208279908</v>
      </c>
      <c r="CF33" s="10">
        <f>'A9'!I33/'A1'!I32*1000</f>
        <v>-9476.7828722172308</v>
      </c>
      <c r="CG33" s="10">
        <f>'A25'!BM34</f>
        <v>75062.309963986903</v>
      </c>
      <c r="CH33" s="10">
        <f>-'A10'!AL33</f>
        <v>-1673.028855658577</v>
      </c>
      <c r="CI33" s="10">
        <f t="shared" ref="CI33:CI38" si="124">SUM(CD33:CH33)</f>
        <v>194745.766853384</v>
      </c>
      <c r="CJ33" s="17">
        <f t="shared" si="102"/>
        <v>0.31262904719944351</v>
      </c>
      <c r="CK33" s="17">
        <f t="shared" ref="CK33:CK38" si="125">LN(CI33)</f>
        <v>12.179450227185507</v>
      </c>
      <c r="CL33" s="17">
        <f t="shared" si="22"/>
        <v>0.47903544206956494</v>
      </c>
      <c r="CM33" s="10">
        <f>'A6'!J32/'A1'!J32*1000</f>
        <v>115743.30982403026</v>
      </c>
      <c r="CN33" s="10">
        <f>'A8'!J32</f>
        <v>3675.0036438920251</v>
      </c>
      <c r="CO33" s="10">
        <f>'A9'!J33/'A1'!J32*1000</f>
        <v>487.65981940509272</v>
      </c>
      <c r="CP33" s="10">
        <f>'A25'!BU34</f>
        <v>94683.353285007193</v>
      </c>
      <c r="CQ33" s="10">
        <f>-'A10'!AR33</f>
        <v>-2302.2174530447478</v>
      </c>
      <c r="CR33" s="10">
        <f t="shared" ref="CR33:CR38" si="126">SUM(CM33:CQ33)</f>
        <v>212287.10911928982</v>
      </c>
      <c r="CS33" s="17">
        <f t="shared" si="103"/>
        <v>0.34958512979405676</v>
      </c>
      <c r="CT33" s="17">
        <f t="shared" ref="CT33:CT38" si="127">LN(CR33)</f>
        <v>12.265694925731413</v>
      </c>
      <c r="CU33" s="17">
        <f t="shared" si="24"/>
        <v>0.5207354482137373</v>
      </c>
      <c r="CV33" s="10">
        <f>'A6'!K32/'A1'!K32*1000</f>
        <v>150553.23144606396</v>
      </c>
      <c r="CW33" s="10">
        <f>'A8'!K32</f>
        <v>4459.6509957836406</v>
      </c>
      <c r="CX33" s="10">
        <f>'A9'!K33/'A1'!K32*1000</f>
        <v>67879.738194147008</v>
      </c>
      <c r="CY33" s="10">
        <f>'A25'!CC34</f>
        <v>97601.928758951937</v>
      </c>
      <c r="CZ33" s="10">
        <f>-'A10'!AV33</f>
        <v>-3001.1811519788166</v>
      </c>
      <c r="DA33" s="10">
        <f t="shared" ref="DA33:DA38" si="128">SUM(CV33:CZ33)</f>
        <v>317493.36824296776</v>
      </c>
      <c r="DB33" s="17">
        <f t="shared" si="104"/>
        <v>0.57123357280983711</v>
      </c>
      <c r="DC33" s="17">
        <f t="shared" ref="DC33:DC38" si="129">LN(DA33)</f>
        <v>12.668212209673014</v>
      </c>
      <c r="DD33" s="17">
        <f t="shared" si="27"/>
        <v>0.71535579585824771</v>
      </c>
      <c r="DE33" s="10">
        <f>'A6'!L32/'A1'!L32*1000</f>
        <v>106829.55384718796</v>
      </c>
      <c r="DF33" s="10">
        <f>'A8'!L32</f>
        <v>1789.1602504703751</v>
      </c>
      <c r="DG33" s="10">
        <f>'A9'!L33/'A1'!L32*1000</f>
        <v>-30982.221680871568</v>
      </c>
      <c r="DH33" s="10">
        <f>'A25'!CK34</f>
        <v>84805.693705174694</v>
      </c>
      <c r="DI33" s="10">
        <f>-'A10'!AZ33</f>
        <v>-1686.6716250716479</v>
      </c>
      <c r="DJ33" s="10">
        <f t="shared" ref="DJ33:DJ38" si="130">SUM(DE33:DI33)</f>
        <v>160755.51449688981</v>
      </c>
      <c r="DK33" s="17">
        <f t="shared" si="105"/>
        <v>0.24101841704032204</v>
      </c>
      <c r="DL33" s="17">
        <f t="shared" ref="DL33:DL38" si="131">LN(DJ33)</f>
        <v>11.987639946313273</v>
      </c>
      <c r="DM33" s="17">
        <f t="shared" si="29"/>
        <v>0.38629362691173069</v>
      </c>
      <c r="DN33" s="10">
        <f>'A6'!M32/'A1'!M32*1000</f>
        <v>76356.806737314706</v>
      </c>
      <c r="DO33" s="10">
        <f>'A8'!M32</f>
        <v>6626.3447682834058</v>
      </c>
      <c r="DP33" s="10">
        <f>'A9'!M33/'A1'!M32*1000</f>
        <v>-5715.4528323948034</v>
      </c>
      <c r="DQ33" s="10">
        <f>'A25'!CS34</f>
        <v>90391.339887557202</v>
      </c>
      <c r="DR33" s="10">
        <f>-'A10'!BF33</f>
        <v>-2070.6616555939095</v>
      </c>
      <c r="DS33" s="10">
        <f t="shared" ref="DS33:DS38" si="132">SUM(DN33:DR33)</f>
        <v>165588.3769051666</v>
      </c>
      <c r="DT33" s="17">
        <f t="shared" si="106"/>
        <v>0.25120028679813533</v>
      </c>
      <c r="DU33" s="17">
        <f t="shared" ref="DU33:DU38" si="133">LN(DS33)</f>
        <v>12.017260330699287</v>
      </c>
      <c r="DV33" s="17">
        <f t="shared" si="32"/>
        <v>0.40061532125021893</v>
      </c>
      <c r="DW33" s="10">
        <f>'A6'!N32/'A1'!N32*1000</f>
        <v>83575.79652919629</v>
      </c>
      <c r="DX33" s="10">
        <f>'A8'!N32</f>
        <v>2970.4306515553649</v>
      </c>
      <c r="DY33" s="10">
        <f>'A9'!N33/'A1'!N32*1000</f>
        <v>-6034.9207868656358</v>
      </c>
      <c r="DZ33" s="10">
        <f>'A25'!DA34</f>
        <v>94245.688340878391</v>
      </c>
      <c r="EA33" s="10">
        <f>-'A10'!BJ33</f>
        <v>-2024.4770883004448</v>
      </c>
      <c r="EB33" s="10">
        <f t="shared" ref="EB33:EB38" si="134">SUM(DW33:EA33)</f>
        <v>172732.51764646394</v>
      </c>
      <c r="EC33" s="17">
        <f t="shared" si="107"/>
        <v>0.26625155546963752</v>
      </c>
      <c r="ED33" s="17">
        <f t="shared" ref="ED33:ED38" si="135">LN(EB33)</f>
        <v>12.059499536198915</v>
      </c>
      <c r="EE33" s="17">
        <f t="shared" si="35"/>
        <v>0.42103831719729057</v>
      </c>
      <c r="EF33" s="10">
        <f>'A6'!O32/'A1'!O32*1000</f>
        <v>140516.26248000422</v>
      </c>
      <c r="EG33" s="10">
        <f>'A8'!O32</f>
        <v>6042.2704423424884</v>
      </c>
      <c r="EH33" s="10">
        <f>'A9'!O33/'A1'!O32*1000</f>
        <v>-8669.4511536115388</v>
      </c>
      <c r="EI33" s="10">
        <f>'A25'!DI34</f>
        <v>97324.909621467246</v>
      </c>
      <c r="EJ33" s="10">
        <f>-'A10'!BN33</f>
        <v>-1803.0457389946591</v>
      </c>
      <c r="EK33" s="10">
        <f t="shared" si="108"/>
        <v>233410.94565120776</v>
      </c>
      <c r="EL33" s="17">
        <f t="shared" si="109"/>
        <v>0.39408880777689759</v>
      </c>
      <c r="EM33" s="17">
        <f t="shared" ref="EM33:EM38" si="136">LN(EK33)</f>
        <v>12.360555894269723</v>
      </c>
      <c r="EN33" s="17">
        <f t="shared" si="38"/>
        <v>0.56660149027293827</v>
      </c>
    </row>
    <row r="34" spans="1:144">
      <c r="A34" s="29">
        <v>2010</v>
      </c>
      <c r="B34" s="10">
        <v>185473.39864484902</v>
      </c>
      <c r="C34" s="10">
        <v>94645.201212023763</v>
      </c>
      <c r="D34" s="10">
        <f t="shared" si="58"/>
        <v>216539.83217339186</v>
      </c>
      <c r="E34" s="10">
        <v>1741.4260886525194</v>
      </c>
      <c r="F34" s="10">
        <v>1952.6971022200851</v>
      </c>
      <c r="G34" s="10">
        <f t="shared" si="59"/>
        <v>3165.3096097515386</v>
      </c>
      <c r="H34" s="10">
        <v>-10652.642890171488</v>
      </c>
      <c r="I34" s="10">
        <v>-6842.2541536564968</v>
      </c>
      <c r="J34" s="10">
        <f t="shared" si="60"/>
        <v>-12747.687115230636</v>
      </c>
      <c r="K34" s="10">
        <v>134291.00009542448</v>
      </c>
      <c r="L34" s="10">
        <v>150496.04670704887</v>
      </c>
      <c r="M34" s="10">
        <f t="shared" si="61"/>
        <v>92846.57488243148</v>
      </c>
      <c r="N34" s="10">
        <f t="shared" si="62"/>
        <v>-2292.5644191630231</v>
      </c>
      <c r="O34" s="10">
        <f t="shared" si="63"/>
        <v>297511.46513118118</v>
      </c>
      <c r="P34" s="17">
        <f t="shared" si="64"/>
        <v>0.52913571903087997</v>
      </c>
      <c r="Q34" s="17">
        <f t="shared" si="65"/>
        <v>12.603208041481313</v>
      </c>
      <c r="R34" s="17">
        <f t="shared" si="39"/>
        <v>0.68392575715798032</v>
      </c>
      <c r="S34" s="10">
        <f>'A6'!B33/'A1'!B33*1000</f>
        <v>147501.32528676238</v>
      </c>
      <c r="T34" s="10">
        <f>'A8'!B33</f>
        <v>3920.6085075355272</v>
      </c>
      <c r="U34" s="10">
        <f>'A9'!B34/'A1'!B33*1000</f>
        <v>-34239.541550369919</v>
      </c>
      <c r="V34" s="10">
        <f>'A25'!I35</f>
        <v>91340.52526603236</v>
      </c>
      <c r="W34" s="10">
        <f>-'A10'!F34</f>
        <v>-2272.767171717172</v>
      </c>
      <c r="X34" s="10">
        <f t="shared" si="96"/>
        <v>206250.1503382432</v>
      </c>
      <c r="Y34" s="17">
        <f t="shared" si="97"/>
        <v>0.33686647098501754</v>
      </c>
      <c r="Z34" s="17">
        <f t="shared" si="112"/>
        <v>12.236845033109356</v>
      </c>
      <c r="AA34" s="17">
        <f>(Z34-$Y$64)/$Y$65</f>
        <v>0.50678629284671894</v>
      </c>
      <c r="AB34" s="10">
        <f>'A6'!C33/'A1'!C33*1000</f>
        <v>118028.14142952023</v>
      </c>
      <c r="AC34" s="10">
        <f>'A8'!C33</f>
        <v>3536.6779886013392</v>
      </c>
      <c r="AD34" s="10">
        <f>'A9'!C34/'A1'!C33*1000</f>
        <v>29123.424753029907</v>
      </c>
      <c r="AE34" s="10">
        <f>'A25'!Q35</f>
        <v>84042.040580058863</v>
      </c>
      <c r="AF34" s="10">
        <f>-'A10'!J34</f>
        <v>-2073.4930213596949</v>
      </c>
      <c r="AG34" s="10">
        <f t="shared" si="113"/>
        <v>232656.79172985067</v>
      </c>
      <c r="AH34" s="17">
        <f t="shared" si="98"/>
        <v>0.39249995703878188</v>
      </c>
      <c r="AI34" s="17">
        <f t="shared" si="114"/>
        <v>12.357319649753849</v>
      </c>
      <c r="AJ34" s="17">
        <f>(AI34-$Y$64)/$Y$65</f>
        <v>0.56503673999296433</v>
      </c>
      <c r="AK34" s="10">
        <f>'A6'!D33/'A1'!D33*1000</f>
        <v>110498.08833078017</v>
      </c>
      <c r="AL34" s="10">
        <f>'A8'!D33</f>
        <v>3549.327153685786</v>
      </c>
      <c r="AM34" s="10">
        <f>'A9'!D34/'A1'!D33*1000</f>
        <v>-8187.9131791956734</v>
      </c>
      <c r="AN34" s="10">
        <f>'A25'!Y35</f>
        <v>104050.47590804266</v>
      </c>
      <c r="AO34" s="10">
        <f>-'A10'!P34</f>
        <v>-2292.5644191630231</v>
      </c>
      <c r="AP34" s="10">
        <f t="shared" si="115"/>
        <v>207617.41379414991</v>
      </c>
      <c r="AQ34" s="17">
        <f t="shared" si="9"/>
        <v>0.33974702028615594</v>
      </c>
      <c r="AR34" s="17">
        <f t="shared" si="116"/>
        <v>12.243452308230728</v>
      </c>
      <c r="AS34" s="17">
        <f>(AR34-$Y$64)/$Y$65</f>
        <v>0.50998096356622746</v>
      </c>
      <c r="AT34" s="10">
        <f>'A6'!E33/'A1'!E33*1000</f>
        <v>124919.41012623657</v>
      </c>
      <c r="AU34" s="10">
        <f>'A8'!E33</f>
        <v>5440.0803404494936</v>
      </c>
      <c r="AV34" s="10">
        <f>'A9'!E34/'A1'!E33*1000</f>
        <v>7491.1155997157657</v>
      </c>
      <c r="AW34" s="10">
        <f>'A25'!AG35</f>
        <v>90708.841548107783</v>
      </c>
      <c r="AX34" s="10">
        <f>-'A10'!T34</f>
        <v>-2060.2071389464973</v>
      </c>
      <c r="AY34" s="10">
        <f t="shared" si="117"/>
        <v>226499.24047556313</v>
      </c>
      <c r="AZ34" s="17">
        <f t="shared" si="110"/>
        <v>0.37952723412599154</v>
      </c>
      <c r="BA34" s="17">
        <f t="shared" si="111"/>
        <v>12.330496870590832</v>
      </c>
      <c r="BB34" s="17">
        <f>(BA34-$Y$64)/$Y$65</f>
        <v>0.55206771030464952</v>
      </c>
      <c r="BC34" s="10">
        <f>'A6'!F33/'A1'!F33*1000</f>
        <v>131567.75072367434</v>
      </c>
      <c r="BD34" s="10">
        <f>'A8'!F33</f>
        <v>6357.42654833695</v>
      </c>
      <c r="BE34" s="10">
        <f>'A9'!F34/'A1'!F33*1000</f>
        <v>9185.3893519763187</v>
      </c>
      <c r="BF34" s="10">
        <f>'A25'!AO35</f>
        <v>91929.166234941586</v>
      </c>
      <c r="BG34" s="10">
        <f>-'A10'!X34</f>
        <v>-1970.6791676556691</v>
      </c>
      <c r="BH34" s="10">
        <f t="shared" si="118"/>
        <v>237069.05369127353</v>
      </c>
      <c r="BI34" s="17">
        <f t="shared" si="99"/>
        <v>0.4017957061897659</v>
      </c>
      <c r="BJ34" s="17">
        <f t="shared" si="119"/>
        <v>12.376106743464465</v>
      </c>
      <c r="BK34" s="17">
        <f>(BJ34-$Y$64)/$Y$65</f>
        <v>0.57412045106590437</v>
      </c>
      <c r="BL34" s="10">
        <f>'A6'!G33/'A1'!G33*1000</f>
        <v>114947.34487627276</v>
      </c>
      <c r="BM34" s="10">
        <f>'A8'!G33</f>
        <v>3777.932069381668</v>
      </c>
      <c r="BN34" s="10">
        <f>'A9'!G34/'A1'!G33*1000</f>
        <v>-3600.5340860925185</v>
      </c>
      <c r="BO34" s="10">
        <f>'A25'!AW35</f>
        <v>80393.278867715169</v>
      </c>
      <c r="BP34" s="10">
        <f>-'A10'!AD34</f>
        <v>-1929.66353732579</v>
      </c>
      <c r="BQ34" s="10">
        <f t="shared" si="120"/>
        <v>193588.35818995128</v>
      </c>
      <c r="BR34" s="17">
        <f t="shared" si="100"/>
        <v>0.31019061976822709</v>
      </c>
      <c r="BS34" s="17">
        <f t="shared" si="121"/>
        <v>12.173489318700167</v>
      </c>
      <c r="BT34" s="17">
        <f>(BS34-$Y$64)/$Y$65</f>
        <v>0.47615329482278401</v>
      </c>
      <c r="BU34" s="10">
        <f>'A6'!H33/'A1'!H33*1000</f>
        <v>114417.19523846112</v>
      </c>
      <c r="BV34" s="10">
        <f>'A8'!H33</f>
        <v>4857.0409504299305</v>
      </c>
      <c r="BW34" s="10">
        <f>'A9'!H34/'A1'!H33*1000</f>
        <v>10855.540560412468</v>
      </c>
      <c r="BX34" s="10">
        <f>'A25'!BE35</f>
        <v>88990.944143434768</v>
      </c>
      <c r="BY34" s="10">
        <f>-'A10'!AH34</f>
        <v>-2055.3048832187314</v>
      </c>
      <c r="BZ34" s="10">
        <f t="shared" si="122"/>
        <v>217065.41600951957</v>
      </c>
      <c r="CA34" s="17">
        <f t="shared" si="101"/>
        <v>0.35965206204022609</v>
      </c>
      <c r="CB34" s="17">
        <f t="shared" si="123"/>
        <v>12.287954043358853</v>
      </c>
      <c r="CC34" s="17">
        <f>(CB34-$Y$64)/$Y$65</f>
        <v>0.53149791080538333</v>
      </c>
      <c r="CD34" s="10">
        <f>'A6'!I33/'A1'!I33*1000</f>
        <v>129625.17642728968</v>
      </c>
      <c r="CE34" s="10">
        <f>'A8'!I33</f>
        <v>1931.1657424169175</v>
      </c>
      <c r="CF34" s="10">
        <f>'A9'!I34/'A1'!I33*1000</f>
        <v>-8296.2802082605231</v>
      </c>
      <c r="CG34" s="10">
        <f>'A25'!BM35</f>
        <v>75422.82957347107</v>
      </c>
      <c r="CH34" s="10">
        <f>-'A10'!AL34</f>
        <v>-1693.5741335683936</v>
      </c>
      <c r="CI34" s="10">
        <f t="shared" si="124"/>
        <v>196989.31740134876</v>
      </c>
      <c r="CJ34" s="17">
        <f t="shared" si="102"/>
        <v>0.31735575728233884</v>
      </c>
      <c r="CK34" s="17">
        <f t="shared" si="125"/>
        <v>12.190904779860729</v>
      </c>
      <c r="CL34" s="17">
        <f>(CK34-$Y$64)/$Y$65</f>
        <v>0.4845738105141047</v>
      </c>
      <c r="CM34" s="10">
        <f>'A6'!J33/'A1'!J33*1000</f>
        <v>116277.08101617232</v>
      </c>
      <c r="CN34" s="10">
        <f>'A8'!J33</f>
        <v>3697.1999571841279</v>
      </c>
      <c r="CO34" s="10">
        <f>'A9'!J34/'A1'!J33*1000</f>
        <v>5385.8662258959303</v>
      </c>
      <c r="CP34" s="10">
        <f>'A25'!BU35</f>
        <v>94080.747038075075</v>
      </c>
      <c r="CQ34" s="10">
        <f>-'A10'!AR34</f>
        <v>-2325.8093975561578</v>
      </c>
      <c r="CR34" s="10">
        <f t="shared" si="126"/>
        <v>217115.0848397713</v>
      </c>
      <c r="CS34" s="17">
        <f t="shared" si="103"/>
        <v>0.3597567042828399</v>
      </c>
      <c r="CT34" s="17">
        <f t="shared" si="127"/>
        <v>12.288182836823191</v>
      </c>
      <c r="CU34" s="17">
        <f>(CT34-$Y$64)/$Y$65</f>
        <v>0.53160853428751598</v>
      </c>
      <c r="CV34" s="10">
        <f>'A6'!K33/'A1'!K33*1000</f>
        <v>152631.62224101421</v>
      </c>
      <c r="CW34" s="10">
        <f>'A8'!K33</f>
        <v>4494.481849472847</v>
      </c>
      <c r="CX34" s="10">
        <f>'A9'!K34/'A1'!K33*1000</f>
        <v>78656.663734513393</v>
      </c>
      <c r="CY34" s="10">
        <f>'A25'!CC35</f>
        <v>97562.262536768394</v>
      </c>
      <c r="CZ34" s="10">
        <f>-'A10'!AV34</f>
        <v>-2981.6124663924816</v>
      </c>
      <c r="DA34" s="10">
        <f t="shared" si="128"/>
        <v>330363.41789537639</v>
      </c>
      <c r="DB34" s="17">
        <f t="shared" si="104"/>
        <v>0.59834818073101304</v>
      </c>
      <c r="DC34" s="17">
        <f t="shared" si="129"/>
        <v>12.707948593843335</v>
      </c>
      <c r="DD34" s="17">
        <f>(DC34-$Y$64)/$Y$65</f>
        <v>0.73456865754119072</v>
      </c>
      <c r="DE34" s="10">
        <f>'A6'!L33/'A1'!L33*1000</f>
        <v>108513.47516485411</v>
      </c>
      <c r="DF34" s="10">
        <f>'A8'!L33</f>
        <v>1862.3891078806803</v>
      </c>
      <c r="DG34" s="10">
        <f>'A9'!L34/'A1'!L33*1000</f>
        <v>-26824.51397927602</v>
      </c>
      <c r="DH34" s="10">
        <f>'A25'!CK35</f>
        <v>86159.09399424553</v>
      </c>
      <c r="DI34" s="10">
        <f>-'A10'!AZ34</f>
        <v>-1676.5600842983322</v>
      </c>
      <c r="DJ34" s="10">
        <f t="shared" si="130"/>
        <v>168033.88420340596</v>
      </c>
      <c r="DK34" s="17">
        <f t="shared" si="105"/>
        <v>0.25635247916343246</v>
      </c>
      <c r="DL34" s="17">
        <f t="shared" si="131"/>
        <v>12.031920929735302</v>
      </c>
      <c r="DM34" s="17">
        <f>(DL34-$Y$64)/$Y$65</f>
        <v>0.40770383892361139</v>
      </c>
      <c r="DN34" s="10">
        <f>'A6'!M33/'A1'!M33*1000</f>
        <v>77223.898796664114</v>
      </c>
      <c r="DO34" s="10">
        <f>'A8'!M33</f>
        <v>6598.9951745837006</v>
      </c>
      <c r="DP34" s="10">
        <f>'A9'!M34/'A1'!M33*1000</f>
        <v>-5200.6548170283868</v>
      </c>
      <c r="DQ34" s="10">
        <f>'A25'!CS35</f>
        <v>90938.207187499022</v>
      </c>
      <c r="DR34" s="10">
        <f>-'A10'!BF34</f>
        <v>-2189.1107086226534</v>
      </c>
      <c r="DS34" s="10">
        <f t="shared" si="132"/>
        <v>167371.33563309579</v>
      </c>
      <c r="DT34" s="17">
        <f t="shared" si="106"/>
        <v>0.2549566224886034</v>
      </c>
      <c r="DU34" s="17">
        <f t="shared" si="133"/>
        <v>12.027970189598301</v>
      </c>
      <c r="DV34" s="17">
        <f>(DU34-$Y$64)/$Y$65</f>
        <v>0.40579362425807752</v>
      </c>
      <c r="DW34" s="10">
        <f>'A6'!N33/'A1'!N33*1000</f>
        <v>84190.275142083963</v>
      </c>
      <c r="DX34" s="10">
        <f>'A8'!N33</f>
        <v>2973.9251565152254</v>
      </c>
      <c r="DY34" s="10">
        <f>'A9'!N34/'A1'!N33*1000</f>
        <v>-3204.9830743504335</v>
      </c>
      <c r="DZ34" s="10">
        <f>'A25'!DA35</f>
        <v>95164.483634202974</v>
      </c>
      <c r="EA34" s="10">
        <f>-'A10'!BJ34</f>
        <v>-2041.7337946683901</v>
      </c>
      <c r="EB34" s="10">
        <f t="shared" si="134"/>
        <v>177081.96706378332</v>
      </c>
      <c r="EC34" s="17">
        <f t="shared" si="107"/>
        <v>0.27541497121462116</v>
      </c>
      <c r="ED34" s="17">
        <f t="shared" si="135"/>
        <v>12.084367995118372</v>
      </c>
      <c r="EE34" s="17">
        <f>(ED34-$Y$64)/$Y$65</f>
        <v>0.43306241731267869</v>
      </c>
      <c r="EF34" s="10">
        <f>'A6'!O33/'A1'!O33*1000</f>
        <v>140271.15288610873</v>
      </c>
      <c r="EG34" s="10">
        <f>'A8'!O33</f>
        <v>6119.2430561089959</v>
      </c>
      <c r="EH34" s="10">
        <f>'A9'!O34/'A1'!O33*1000</f>
        <v>-8119.6423131514703</v>
      </c>
      <c r="EI34" s="10">
        <f>'A25'!DI35</f>
        <v>97781.115745670148</v>
      </c>
      <c r="EJ34" s="10">
        <f>-'A10'!BN34</f>
        <v>-1832.8218996977828</v>
      </c>
      <c r="EK34" s="10">
        <f t="shared" si="108"/>
        <v>234219.04747503859</v>
      </c>
      <c r="EL34" s="17">
        <f t="shared" si="109"/>
        <v>0.39579131590276634</v>
      </c>
      <c r="EM34" s="17">
        <f t="shared" si="136"/>
        <v>12.364012056791848</v>
      </c>
      <c r="EN34" s="17">
        <f>(EM34-$Y$64)/$Y$65</f>
        <v>0.56827257267959974</v>
      </c>
    </row>
    <row r="35" spans="1:144">
      <c r="A35" s="29">
        <v>2011</v>
      </c>
      <c r="B35" s="10">
        <v>190735.24263025267</v>
      </c>
      <c r="C35" s="10">
        <v>96703.149832366515</v>
      </c>
      <c r="D35" s="10">
        <f>(B35/C35)*AK35</f>
        <v>225001.56343050353</v>
      </c>
      <c r="E35" s="10">
        <v>1792.2579627253613</v>
      </c>
      <c r="F35" s="10">
        <v>1944.6008738954738</v>
      </c>
      <c r="G35" s="10">
        <f t="shared" si="59"/>
        <v>3264.4444035934644</v>
      </c>
      <c r="H35" s="10">
        <v>-10261.342326428961</v>
      </c>
      <c r="I35" s="10">
        <v>-6432.9906914732628</v>
      </c>
      <c r="J35" s="10">
        <f t="shared" si="60"/>
        <v>-12232.664023547803</v>
      </c>
      <c r="K35" s="10">
        <v>134907.62031401586</v>
      </c>
      <c r="L35" s="10">
        <v>151872.74996007606</v>
      </c>
      <c r="M35" s="10">
        <f t="shared" si="61"/>
        <v>92788.550119364358</v>
      </c>
      <c r="N35" s="10">
        <f t="shared" si="62"/>
        <v>-2319.6441083656814</v>
      </c>
      <c r="O35" s="10">
        <f t="shared" si="63"/>
        <v>306502.24982154783</v>
      </c>
      <c r="P35" s="17">
        <f t="shared" si="64"/>
        <v>0.54807749535397121</v>
      </c>
      <c r="Q35" s="17">
        <f t="shared" si="65"/>
        <v>12.632980374695403</v>
      </c>
      <c r="R35" s="17">
        <f t="shared" si="39"/>
        <v>0.69832091997825607</v>
      </c>
      <c r="S35" s="10">
        <f>'A6'!B34/'A1'!B34*1000</f>
        <v>152674.29976891706</v>
      </c>
      <c r="T35" s="10">
        <f>'A8'!B34</f>
        <v>4017.052503418885</v>
      </c>
      <c r="U35" s="10">
        <f>'A9'!B35/'A1'!B34*1000</f>
        <v>-35695.486452782068</v>
      </c>
      <c r="V35" s="10">
        <f>'A25'!I36</f>
        <v>92402.272934597364</v>
      </c>
      <c r="W35" s="10">
        <f>-'A10'!F35</f>
        <v>-2293.2593034914948</v>
      </c>
      <c r="X35" s="10">
        <f t="shared" si="96"/>
        <v>211104.87945065973</v>
      </c>
      <c r="Y35" s="17">
        <f t="shared" si="97"/>
        <v>0.34709440949355758</v>
      </c>
      <c r="Z35" s="17">
        <f t="shared" si="112"/>
        <v>12.260110347973161</v>
      </c>
      <c r="AA35" s="17">
        <f>(Z35-$Y$64)/$Y$65</f>
        <v>0.51803525990352139</v>
      </c>
      <c r="AB35" s="10">
        <f>'A6'!C34/'A1'!C34*1000</f>
        <v>119227.28454854029</v>
      </c>
      <c r="AC35" s="10">
        <f>'A8'!C34</f>
        <v>3646.2012853679857</v>
      </c>
      <c r="AD35" s="10">
        <f>'A9'!C35/'A1'!C34*1000</f>
        <v>26483.030809592376</v>
      </c>
      <c r="AE35" s="10">
        <f>'A25'!Q36</f>
        <v>83993.572941246981</v>
      </c>
      <c r="AF35" s="10">
        <f>-'A10'!J35</f>
        <v>-2078.5002845227473</v>
      </c>
      <c r="AG35" s="10">
        <f t="shared" si="113"/>
        <v>231271.58930022488</v>
      </c>
      <c r="AH35" s="17">
        <f t="shared" si="98"/>
        <v>0.38958161392549528</v>
      </c>
      <c r="AI35" s="17">
        <f t="shared" si="114"/>
        <v>12.351348010153087</v>
      </c>
      <c r="AJ35" s="17">
        <f>(AI35-$Y$64)/$Y$65</f>
        <v>0.56214940416547554</v>
      </c>
      <c r="AK35" s="10">
        <f>'A6'!D34/'A1'!D34*1000</f>
        <v>114076.24307331649</v>
      </c>
      <c r="AL35" s="10">
        <f>'A8'!D34</f>
        <v>3541.9239707871166</v>
      </c>
      <c r="AM35" s="10">
        <f>'A9'!D35/'A1'!D34*1000</f>
        <v>-7668.8420766085692</v>
      </c>
      <c r="AN35" s="10">
        <f>'A25'!Y36</f>
        <v>104457.05171164562</v>
      </c>
      <c r="AO35" s="10">
        <f>-'A10'!P35</f>
        <v>-2319.6441083656814</v>
      </c>
      <c r="AP35" s="10">
        <f t="shared" si="115"/>
        <v>212086.732570775</v>
      </c>
      <c r="AQ35" s="17">
        <f t="shared" si="9"/>
        <v>0.34916297667916485</v>
      </c>
      <c r="AR35" s="17">
        <f t="shared" si="116"/>
        <v>12.26475058588894</v>
      </c>
      <c r="AS35" s="17">
        <f>(AR35-$Y$64)/$Y$65</f>
        <v>0.52027885229657089</v>
      </c>
      <c r="AT35" s="10">
        <f>'A6'!E34/'A1'!E34*1000</f>
        <v>125620.54883516666</v>
      </c>
      <c r="AU35" s="10">
        <f>'A8'!E34</f>
        <v>5583.9209258734209</v>
      </c>
      <c r="AV35" s="10">
        <f>'A9'!E35/'A1'!E34*1000</f>
        <v>15343.662216012379</v>
      </c>
      <c r="AW35" s="10">
        <f>'A25'!AG36</f>
        <v>90131.170490924138</v>
      </c>
      <c r="AX35" s="10">
        <f>-'A10'!T35</f>
        <v>-2065.076850276776</v>
      </c>
      <c r="AY35" s="10">
        <f t="shared" si="117"/>
        <v>234614.22561769979</v>
      </c>
      <c r="AZ35" s="17">
        <f t="shared" si="110"/>
        <v>0.39662387682418221</v>
      </c>
      <c r="BA35" s="17">
        <f t="shared" si="111"/>
        <v>12.365697851119723</v>
      </c>
      <c r="BB35" s="17">
        <f>(BA35-$Y$64)/$Y$65</f>
        <v>0.56908766781026188</v>
      </c>
      <c r="BC35" s="10">
        <f>'A6'!F34/'A1'!F34*1000</f>
        <v>133442.69509269047</v>
      </c>
      <c r="BD35" s="10">
        <f>'A8'!F34</f>
        <v>6487.3906622715449</v>
      </c>
      <c r="BE35" s="10">
        <f>'A9'!F35/'A1'!F34*1000</f>
        <v>8405.8531387341973</v>
      </c>
      <c r="BF35" s="10">
        <f>'A25'!AO36</f>
        <v>92549.851959177307</v>
      </c>
      <c r="BG35" s="10">
        <f>-'A10'!X35</f>
        <v>-2011.6676346082438</v>
      </c>
      <c r="BH35" s="10">
        <f t="shared" si="118"/>
        <v>238874.12321826527</v>
      </c>
      <c r="BI35" s="17">
        <f t="shared" si="99"/>
        <v>0.40559862488990345</v>
      </c>
      <c r="BJ35" s="17">
        <f t="shared" si="119"/>
        <v>12.383692011073316</v>
      </c>
      <c r="BK35" s="17">
        <f>(BJ35-$Y$64)/$Y$65</f>
        <v>0.57778798902739337</v>
      </c>
      <c r="BL35" s="10">
        <f>'A6'!G34/'A1'!G34*1000</f>
        <v>116291.63721529875</v>
      </c>
      <c r="BM35" s="10">
        <f>'A8'!G34</f>
        <v>3833.6072354644407</v>
      </c>
      <c r="BN35" s="10">
        <f>'A9'!G35/'A1'!G34*1000</f>
        <v>-3111.5154225449551</v>
      </c>
      <c r="BO35" s="10">
        <f>'A25'!AW36</f>
        <v>81057.920070095439</v>
      </c>
      <c r="BP35" s="10">
        <f>-'A10'!AD35</f>
        <v>-1954.2342978954759</v>
      </c>
      <c r="BQ35" s="10">
        <f t="shared" si="120"/>
        <v>196117.41480041819</v>
      </c>
      <c r="BR35" s="17">
        <f t="shared" si="100"/>
        <v>0.31551883374216733</v>
      </c>
      <c r="BS35" s="17">
        <f t="shared" si="121"/>
        <v>12.186468813954948</v>
      </c>
      <c r="BT35" s="17">
        <f>(BS35-$Y$64)/$Y$65</f>
        <v>0.48242898528258105</v>
      </c>
      <c r="BU35" s="10">
        <f>'A6'!H34/'A1'!H34*1000</f>
        <v>116988.06771595124</v>
      </c>
      <c r="BV35" s="10">
        <f>'A8'!H34</f>
        <v>5078.770859206089</v>
      </c>
      <c r="BW35" s="10">
        <f>'A9'!H35/'A1'!H34*1000</f>
        <v>9857.7241962828248</v>
      </c>
      <c r="BX35" s="10">
        <f>'A25'!BE36</f>
        <v>89223.906367705087</v>
      </c>
      <c r="BY35" s="10">
        <f>-'A10'!AH35</f>
        <v>-2138.6157071478297</v>
      </c>
      <c r="BZ35" s="10">
        <f t="shared" si="122"/>
        <v>219009.85343199741</v>
      </c>
      <c r="CA35" s="17">
        <f t="shared" si="101"/>
        <v>0.36374860088519329</v>
      </c>
      <c r="CB35" s="17">
        <f t="shared" si="123"/>
        <v>12.296872000626662</v>
      </c>
      <c r="CC35" s="17">
        <f>(CB35-$Y$64)/$Y$65</f>
        <v>0.53580981494709867</v>
      </c>
      <c r="CD35" s="10">
        <f>'A6'!I34/'A1'!I34*1000</f>
        <v>130522.42623408276</v>
      </c>
      <c r="CE35" s="10">
        <f>'A8'!I34</f>
        <v>1954.1694401595446</v>
      </c>
      <c r="CF35" s="10">
        <f>'A9'!I35/'A1'!I34*1000</f>
        <v>-7493.7306755676564</v>
      </c>
      <c r="CG35" s="10">
        <f>'A25'!BM36</f>
        <v>75251.788372214272</v>
      </c>
      <c r="CH35" s="10">
        <f>-'A10'!AL35</f>
        <v>-1692.2746768571599</v>
      </c>
      <c r="CI35" s="10">
        <f t="shared" si="124"/>
        <v>198542.37869403174</v>
      </c>
      <c r="CJ35" s="17">
        <f t="shared" si="102"/>
        <v>0.32062774528284921</v>
      </c>
      <c r="CK35" s="17">
        <f t="shared" si="125"/>
        <v>12.198757851002897</v>
      </c>
      <c r="CL35" s="17">
        <f>(CK35-$Y$64)/$Y$65</f>
        <v>0.48837083364016665</v>
      </c>
      <c r="CM35" s="10">
        <f>'A6'!J34/'A1'!J34*1000</f>
        <v>117159.22808164232</v>
      </c>
      <c r="CN35" s="10">
        <f>'A8'!J34</f>
        <v>3806.5735504930944</v>
      </c>
      <c r="CO35" s="10">
        <f>'A9'!J35/'A1'!J34*1000</f>
        <v>9650.7463473495536</v>
      </c>
      <c r="CP35" s="10">
        <f>'A25'!BU36</f>
        <v>92149.696337866204</v>
      </c>
      <c r="CQ35" s="10">
        <f>-'A10'!AR35</f>
        <v>-2329.1452592802484</v>
      </c>
      <c r="CR35" s="10">
        <f t="shared" si="126"/>
        <v>220437.09905807092</v>
      </c>
      <c r="CS35" s="17">
        <f t="shared" si="103"/>
        <v>0.36675552056331229</v>
      </c>
      <c r="CT35" s="17">
        <f t="shared" si="127"/>
        <v>12.303367668130464</v>
      </c>
      <c r="CU35" s="17">
        <f>(CT35-$Y$64)/$Y$65</f>
        <v>0.53895052248490616</v>
      </c>
      <c r="CV35" s="10">
        <f>'A6'!K34/'A1'!K34*1000</f>
        <v>155118.01920229071</v>
      </c>
      <c r="CW35" s="10">
        <f>'A8'!K34</f>
        <v>4503.8965252883827</v>
      </c>
      <c r="CX35" s="10">
        <f>'A9'!K35/'A1'!K34*1000</f>
        <v>84556.003853101822</v>
      </c>
      <c r="CY35" s="10">
        <f>'A25'!CC36</f>
        <v>98363.522134789266</v>
      </c>
      <c r="CZ35" s="10">
        <f>-'A10'!AV35</f>
        <v>-2971.3212439418417</v>
      </c>
      <c r="DA35" s="10">
        <f t="shared" si="128"/>
        <v>339570.12047152832</v>
      </c>
      <c r="DB35" s="17">
        <f t="shared" si="104"/>
        <v>0.61774485264303791</v>
      </c>
      <c r="DC35" s="17">
        <f t="shared" si="129"/>
        <v>12.735435745071225</v>
      </c>
      <c r="DD35" s="17">
        <f>(DC35-$Y$64)/$Y$65</f>
        <v>0.7478589164720475</v>
      </c>
      <c r="DE35" s="10">
        <f>'A6'!L34/'A1'!L34*1000</f>
        <v>109886.28840431702</v>
      </c>
      <c r="DF35" s="10">
        <f>'A8'!L34</f>
        <v>1907.7358438553676</v>
      </c>
      <c r="DG35" s="10">
        <f>'A9'!L35/'A1'!L34*1000</f>
        <v>-26015.201873712424</v>
      </c>
      <c r="DH35" s="10">
        <f>'A25'!CK36</f>
        <v>87076.186897416352</v>
      </c>
      <c r="DI35" s="10">
        <f>-'A10'!AZ35</f>
        <v>-1666.691626301862</v>
      </c>
      <c r="DJ35" s="10">
        <f t="shared" si="130"/>
        <v>171188.31764557445</v>
      </c>
      <c r="DK35" s="17">
        <f t="shared" si="105"/>
        <v>0.2629982364299428</v>
      </c>
      <c r="DL35" s="17">
        <f t="shared" si="131"/>
        <v>12.050519502309905</v>
      </c>
      <c r="DM35" s="17">
        <f>(DL35-$Y$64)/$Y$65</f>
        <v>0.41669639850941587</v>
      </c>
      <c r="DN35" s="10">
        <f>'A6'!M34/'A1'!M34*1000</f>
        <v>78429.855185011344</v>
      </c>
      <c r="DO35" s="10">
        <f>'A8'!M34</f>
        <v>6621.6654765664016</v>
      </c>
      <c r="DP35" s="10">
        <f>'A9'!M35/'A1'!M34*1000</f>
        <v>-5998.3003703051245</v>
      </c>
      <c r="DQ35" s="10">
        <f>'A25'!CS36</f>
        <v>91213.960219525092</v>
      </c>
      <c r="DR35" s="10">
        <f>-'A10'!BF35</f>
        <v>-2227.2186155123318</v>
      </c>
      <c r="DS35" s="10">
        <f t="shared" si="132"/>
        <v>168039.96189528538</v>
      </c>
      <c r="DT35" s="17">
        <f t="shared" si="106"/>
        <v>0.25636528363869299</v>
      </c>
      <c r="DU35" s="17">
        <f t="shared" si="133"/>
        <v>12.031957098523506</v>
      </c>
      <c r="DV35" s="17">
        <f>(DU35-$Y$64)/$Y$65</f>
        <v>0.40772132682392043</v>
      </c>
      <c r="DW35" s="10">
        <f>'A6'!N34/'A1'!N34*1000</f>
        <v>84666.200720325651</v>
      </c>
      <c r="DX35" s="10">
        <f>'A8'!N34</f>
        <v>2981.1271133168902</v>
      </c>
      <c r="DY35" s="10">
        <f>'A9'!N35/'A1'!N34*1000</f>
        <v>-2951.8564865243261</v>
      </c>
      <c r="DZ35" s="10">
        <f>'A25'!DA36</f>
        <v>96379.298200555597</v>
      </c>
      <c r="EA35" s="10">
        <f>-'A10'!BJ35</f>
        <v>-2041.7424215826973</v>
      </c>
      <c r="EB35" s="10">
        <f t="shared" si="134"/>
        <v>179033.02712609112</v>
      </c>
      <c r="EC35" s="17">
        <f t="shared" si="107"/>
        <v>0.27952546263065392</v>
      </c>
      <c r="ED35" s="17">
        <f t="shared" si="135"/>
        <v>12.095325576887493</v>
      </c>
      <c r="EE35" s="17">
        <f>(ED35-$Y$64)/$Y$65</f>
        <v>0.43836049632276891</v>
      </c>
      <c r="EF35" s="10">
        <f>'A6'!O34/'A1'!O34*1000</f>
        <v>140268.85956357641</v>
      </c>
      <c r="EG35" s="10">
        <f>'A8'!O34</f>
        <v>6205.2248464246732</v>
      </c>
      <c r="EH35" s="10">
        <f>'A9'!O35/'A1'!O34*1000</f>
        <v>-13997.642611924348</v>
      </c>
      <c r="EI35" s="10">
        <f>'A25'!DI36</f>
        <v>98383.950118076042</v>
      </c>
      <c r="EJ35" s="10">
        <f>-'A10'!BN35</f>
        <v>-1847.4044109436113</v>
      </c>
      <c r="EK35" s="10">
        <f t="shared" si="108"/>
        <v>229012.98750520917</v>
      </c>
      <c r="EL35" s="17">
        <f t="shared" si="109"/>
        <v>0.38482319389014963</v>
      </c>
      <c r="EM35" s="17">
        <f t="shared" si="136"/>
        <v>12.341533994924745</v>
      </c>
      <c r="EN35" s="17">
        <f>(EM35-$Y$64)/$Y$65</f>
        <v>0.55740424878525219</v>
      </c>
    </row>
    <row r="36" spans="1:144">
      <c r="A36" s="29">
        <v>2012</v>
      </c>
      <c r="B36" s="10">
        <v>195599.54450911289</v>
      </c>
      <c r="C36" s="10">
        <v>98802.076780853851</v>
      </c>
      <c r="D36" s="10">
        <f>(B36/C36)*AK36</f>
        <v>276525.21531227836</v>
      </c>
      <c r="E36" s="10">
        <v>1755.4092114494033</v>
      </c>
      <c r="F36" s="10">
        <v>1917.0121004356765</v>
      </c>
      <c r="G36" s="10">
        <f t="shared" si="59"/>
        <v>3236.1910380313761</v>
      </c>
      <c r="H36" s="10">
        <v>-13040.274052132543</v>
      </c>
      <c r="I36" s="10">
        <v>-8123.5909679570605</v>
      </c>
      <c r="J36" s="10">
        <f t="shared" si="60"/>
        <v>-13647.966091153206</v>
      </c>
      <c r="K36" s="10">
        <v>135086.30259453336</v>
      </c>
      <c r="L36" s="10">
        <v>153197.77630198869</v>
      </c>
      <c r="M36" s="10">
        <f t="shared" si="61"/>
        <v>83249.048709639042</v>
      </c>
      <c r="N36" s="10">
        <f t="shared" si="62"/>
        <v>-2292.7731350742861</v>
      </c>
      <c r="O36" s="10">
        <f>D36+G36+J36+M36+N36</f>
        <v>347069.71583372127</v>
      </c>
      <c r="P36" s="17">
        <f>(O36-$Y$58)/$Y$59</f>
        <v>0.6335449927594573</v>
      </c>
      <c r="Q36" s="17">
        <f>LN(O36)</f>
        <v>12.757280948932882</v>
      </c>
      <c r="R36" s="17">
        <f>(Q36-$Y$64)/$Y$65</f>
        <v>0.75842124842532033</v>
      </c>
      <c r="S36" s="10">
        <f>'A6'!B35/'A1'!B35*1000</f>
        <v>187510.95312214177</v>
      </c>
      <c r="T36" s="10">
        <f>'A8'!B35</f>
        <v>4093.8327171126029</v>
      </c>
      <c r="U36" s="10">
        <f>'A9'!B36/'A1'!B35*1000</f>
        <v>-36610.352545701789</v>
      </c>
      <c r="V36" s="10">
        <f>'A25'!I37</f>
        <v>88409.429199725913</v>
      </c>
      <c r="W36" s="10">
        <f>-'A10'!F36</f>
        <v>-2295.899871590409</v>
      </c>
      <c r="X36" s="10">
        <f>SUM(S36:W36)</f>
        <v>241107.96262168812</v>
      </c>
      <c r="Y36" s="17">
        <f>(X36-$Y$58)/$Y$59</f>
        <v>0.41030487554305056</v>
      </c>
      <c r="Z36" s="17">
        <f t="shared" si="112"/>
        <v>12.393000089844101</v>
      </c>
      <c r="AA36" s="17">
        <f>(Z36-$Y$64)/$Y$65</f>
        <v>0.58228852005685194</v>
      </c>
      <c r="AB36" s="10">
        <f>'A6'!C35/'A1'!C35*1000</f>
        <v>134548.95007009956</v>
      </c>
      <c r="AC36" s="10">
        <f>'A8'!C35</f>
        <v>3821.5678892429028</v>
      </c>
      <c r="AD36" s="10">
        <f>'A9'!C36/'A1'!C35*1000</f>
        <v>22885.588722730095</v>
      </c>
      <c r="AE36" s="10">
        <f>'A25'!Q37</f>
        <v>81786.127277391439</v>
      </c>
      <c r="AF36" s="10">
        <f>-'A10'!J36</f>
        <v>-2026.0234020540749</v>
      </c>
      <c r="AG36" s="10">
        <f t="shared" si="113"/>
        <v>241016.21055740991</v>
      </c>
      <c r="AH36" s="17">
        <f>(AG36-$Y$58)/$Y$59</f>
        <v>0.41011157238447288</v>
      </c>
      <c r="AI36" s="17">
        <f t="shared" si="114"/>
        <v>12.392619473934381</v>
      </c>
      <c r="AJ36" s="17">
        <f>(AI36-$Y$64)/$Y$65</f>
        <v>0.58210448919998226</v>
      </c>
      <c r="AK36" s="10">
        <f>'A6'!D35/'A1'!D35*1000</f>
        <v>139679.59702407685</v>
      </c>
      <c r="AL36" s="10">
        <f>'A8'!D35</f>
        <v>3534.1146319411664</v>
      </c>
      <c r="AM36" s="10">
        <f>'A9'!D36/'A1'!D35*1000</f>
        <v>-8502.1598185618805</v>
      </c>
      <c r="AN36" s="10">
        <f>'A25'!Y37</f>
        <v>94410.527911574885</v>
      </c>
      <c r="AO36" s="10">
        <f>-'A10'!P36</f>
        <v>-2292.7731350742861</v>
      </c>
      <c r="AP36" s="10">
        <f t="shared" si="115"/>
        <v>226829.30661395669</v>
      </c>
      <c r="AQ36" s="17">
        <f t="shared" si="9"/>
        <v>0.38022261714099981</v>
      </c>
      <c r="AR36" s="17">
        <f t="shared" si="116"/>
        <v>12.331953060362412</v>
      </c>
      <c r="AS36" s="17">
        <f>(AR36-$Y$64)/$Y$65</f>
        <v>0.55277178978368768</v>
      </c>
      <c r="AT36" s="10">
        <f>'A6'!E35/'A1'!E35*1000</f>
        <v>134574.3795967148</v>
      </c>
      <c r="AU36" s="10">
        <f>'A8'!E35</f>
        <v>5708.7845904606766</v>
      </c>
      <c r="AV36" s="10">
        <f>'A9'!E36/'A1'!E35*1000</f>
        <v>20579.66989856599</v>
      </c>
      <c r="AW36" s="10">
        <f>'A25'!AG37</f>
        <v>88171.504249318154</v>
      </c>
      <c r="AX36" s="10">
        <f>-'A10'!T36</f>
        <v>-2020.1168095510798</v>
      </c>
      <c r="AY36" s="10">
        <f t="shared" si="117"/>
        <v>247014.22152550856</v>
      </c>
      <c r="AZ36" s="17">
        <f t="shared" si="110"/>
        <v>0.42274817597958569</v>
      </c>
      <c r="BA36" s="17">
        <f t="shared" si="111"/>
        <v>12.417201190978972</v>
      </c>
      <c r="BB36" s="17">
        <f>(BA36-$Y$64)/$Y$65</f>
        <v>0.59398994731017674</v>
      </c>
      <c r="BC36" s="10">
        <f>'A6'!F35/'A1'!F35*1000</f>
        <v>146595.14787827639</v>
      </c>
      <c r="BD36" s="10">
        <f>'A8'!F35</f>
        <v>6477.0113092094043</v>
      </c>
      <c r="BE36" s="10">
        <f>'A9'!F36/'A1'!F35*1000</f>
        <v>7973.3183554343841</v>
      </c>
      <c r="BF36" s="10">
        <f>'A25'!AO37</f>
        <v>89845.434608392694</v>
      </c>
      <c r="BG36" s="10">
        <f>-'A10'!X36</f>
        <v>-1944.8597533645152</v>
      </c>
      <c r="BH36" s="10">
        <f t="shared" si="118"/>
        <v>248946.05239794834</v>
      </c>
      <c r="BI36" s="17">
        <f>(BH36-$Y$58)/$Y$59</f>
        <v>0.42681815535735945</v>
      </c>
      <c r="BJ36" s="17">
        <f t="shared" si="119"/>
        <v>12.424991494936966</v>
      </c>
      <c r="BK36" s="17">
        <f>(BJ36-$Y$64)/$Y$65</f>
        <v>0.59775662199732216</v>
      </c>
      <c r="BL36" s="10">
        <f>'A6'!G35/'A1'!G35*1000</f>
        <v>126993.67485025704</v>
      </c>
      <c r="BM36" s="10">
        <f>'A8'!G35</f>
        <v>3890.6062020573968</v>
      </c>
      <c r="BN36" s="10">
        <f>'A9'!G36/'A1'!G35*1000</f>
        <v>-5378.593486569659</v>
      </c>
      <c r="BO36" s="10">
        <f>'A25'!AW37</f>
        <v>79986.31113770316</v>
      </c>
      <c r="BP36" s="10">
        <f>-'A10'!AD36</f>
        <v>-1912.1862674227873</v>
      </c>
      <c r="BQ36" s="10">
        <f t="shared" si="120"/>
        <v>203579.81243602515</v>
      </c>
      <c r="BR36" s="17">
        <f>(BQ36-$Y$58)/$Y$59</f>
        <v>0.33124060572488262</v>
      </c>
      <c r="BS36" s="17">
        <f t="shared" si="121"/>
        <v>12.223813405677806</v>
      </c>
      <c r="BT36" s="17">
        <f>(BS36-$Y$64)/$Y$65</f>
        <v>0.50048539605971298</v>
      </c>
      <c r="BU36" s="10">
        <f>'A6'!H35/'A1'!H35*1000</f>
        <v>125252.40116939913</v>
      </c>
      <c r="BV36" s="10">
        <f>'A8'!H35</f>
        <v>5298.5670710635559</v>
      </c>
      <c r="BW36" s="10">
        <f>'A9'!H36/'A1'!H35*1000</f>
        <v>12511.00056131422</v>
      </c>
      <c r="BX36" s="10">
        <f>'A25'!BE37</f>
        <v>80144.192196563963</v>
      </c>
      <c r="BY36" s="10">
        <f>-'A10'!AH36</f>
        <v>-2137.0535558164593</v>
      </c>
      <c r="BZ36" s="10">
        <f t="shared" si="122"/>
        <v>221069.1074425244</v>
      </c>
      <c r="CA36" s="17">
        <f>(BZ36-$Y$58)/$Y$59</f>
        <v>0.36808703520468317</v>
      </c>
      <c r="CB36" s="17">
        <f t="shared" si="123"/>
        <v>12.306230634978224</v>
      </c>
      <c r="CC36" s="17">
        <f>(CB36-$Y$64)/$Y$65</f>
        <v>0.54033479000691031</v>
      </c>
      <c r="CD36" s="10">
        <f>'A6'!I35/'A1'!I35*1000</f>
        <v>139054.44194218758</v>
      </c>
      <c r="CE36" s="10">
        <f>'A8'!I35</f>
        <v>1975.3833437315045</v>
      </c>
      <c r="CF36" s="10">
        <f>'A9'!I36/'A1'!I35*1000</f>
        <v>-9030.331675562642</v>
      </c>
      <c r="CG36" s="10">
        <f>'A25'!BM37</f>
        <v>75768.817676892882</v>
      </c>
      <c r="CH36" s="10">
        <f>-'A10'!AL36</f>
        <v>-1616.1989549882633</v>
      </c>
      <c r="CI36" s="10">
        <f t="shared" si="124"/>
        <v>206152.11233226108</v>
      </c>
      <c r="CJ36" s="17">
        <f>(CI36-$Y$58)/$Y$59</f>
        <v>0.33665992461065436</v>
      </c>
      <c r="CK36" s="17">
        <f t="shared" si="125"/>
        <v>12.236369584661551</v>
      </c>
      <c r="CL36" s="17">
        <f>(CK36-$Y$64)/$Y$65</f>
        <v>0.50655640969414295</v>
      </c>
      <c r="CM36" s="10">
        <f>'A6'!J35/'A1'!J35*1000</f>
        <v>126276.71112965146</v>
      </c>
      <c r="CN36" s="10">
        <f>'A8'!J35</f>
        <v>3899.9044072006691</v>
      </c>
      <c r="CO36" s="10">
        <f>'A9'!J36/'A1'!J35*1000</f>
        <v>15099.864630451175</v>
      </c>
      <c r="CP36" s="10">
        <f>'A25'!BU37</f>
        <v>90868.873101924735</v>
      </c>
      <c r="CQ36" s="10">
        <f>-'A10'!AR36</f>
        <v>-2254.4119473676255</v>
      </c>
      <c r="CR36" s="10">
        <f t="shared" si="126"/>
        <v>233890.94132186039</v>
      </c>
      <c r="CS36" s="17">
        <f>(CR36-$Y$58)/$Y$59</f>
        <v>0.39510006218267774</v>
      </c>
      <c r="CT36" s="17">
        <f t="shared" si="127"/>
        <v>12.362610222971757</v>
      </c>
      <c r="CU36" s="17">
        <f>(CT36-$Y$64)/$Y$65</f>
        <v>0.56759477474075237</v>
      </c>
      <c r="CV36" s="10">
        <f>'A6'!K35/'A1'!K35*1000</f>
        <v>182691.55452025414</v>
      </c>
      <c r="CW36" s="10">
        <f>'A8'!K35</f>
        <v>4518.5255120618413</v>
      </c>
      <c r="CX36" s="10">
        <f>'A9'!K36/'A1'!K35*1000</f>
        <v>97023.801795672465</v>
      </c>
      <c r="CY36" s="10">
        <f>'A25'!CC37</f>
        <v>94586.359540003177</v>
      </c>
      <c r="CZ36" s="10">
        <f>-'A10'!AV36</f>
        <v>-2962.3450026193577</v>
      </c>
      <c r="DA36" s="10">
        <f t="shared" si="128"/>
        <v>375857.89636537223</v>
      </c>
      <c r="DB36" s="17">
        <f>(DA36-$Y$58)/$Y$59</f>
        <v>0.69419590312588753</v>
      </c>
      <c r="DC36" s="17">
        <f t="shared" si="129"/>
        <v>12.836966415738047</v>
      </c>
      <c r="DD36" s="17">
        <f>(DC36-$Y$64)/$Y$65</f>
        <v>0.79694981321133906</v>
      </c>
      <c r="DE36" s="10">
        <f>'A6'!L35/'A1'!L35*1000</f>
        <v>127516.48530387835</v>
      </c>
      <c r="DF36" s="10">
        <f>'A8'!L35</f>
        <v>1924.2534839839473</v>
      </c>
      <c r="DG36" s="10">
        <f>'A9'!L36/'A1'!L35*1000</f>
        <v>-25492.923258710314</v>
      </c>
      <c r="DH36" s="10">
        <f>'A25'!CK37</f>
        <v>87580.340847539497</v>
      </c>
      <c r="DI36" s="10">
        <f>-'A10'!AZ36</f>
        <v>-1610.5420009141824</v>
      </c>
      <c r="DJ36" s="10">
        <f t="shared" si="130"/>
        <v>189917.61437577728</v>
      </c>
      <c r="DK36" s="17">
        <f>(DJ36-$Y$58)/$Y$59</f>
        <v>0.30245710031892314</v>
      </c>
      <c r="DL36" s="17">
        <f t="shared" si="131"/>
        <v>12.154345648558712</v>
      </c>
      <c r="DM36" s="17">
        <f>(DL36-$Y$64)/$Y$65</f>
        <v>0.46689717617456633</v>
      </c>
      <c r="DN36" s="10">
        <f>'A6'!M35/'A1'!M35*1000</f>
        <v>87978.20193835262</v>
      </c>
      <c r="DO36" s="10">
        <f>'A8'!M35</f>
        <v>6639.5478977363791</v>
      </c>
      <c r="DP36" s="10">
        <f>'A9'!M36/'A1'!M35*1000</f>
        <v>-8521.370763953224</v>
      </c>
      <c r="DQ36" s="10">
        <f>'A25'!CS37</f>
        <v>82825.446131279416</v>
      </c>
      <c r="DR36" s="10">
        <f>-'A10'!BF36</f>
        <v>-2192.8261875865928</v>
      </c>
      <c r="DS36" s="10">
        <f t="shared" si="132"/>
        <v>166728.99901582859</v>
      </c>
      <c r="DT36" s="17">
        <f>(DS36-$Y$58)/$Y$59</f>
        <v>0.25360334833652154</v>
      </c>
      <c r="DU36" s="17">
        <f t="shared" si="133"/>
        <v>12.024125012912831</v>
      </c>
      <c r="DV36" s="17">
        <f>(DU36-$Y$64)/$Y$65</f>
        <v>0.40393445037130027</v>
      </c>
      <c r="DW36" s="10">
        <f>'A6'!N35/'A1'!N35*1000</f>
        <v>93178.614826210454</v>
      </c>
      <c r="DX36" s="10">
        <f>'A8'!N35</f>
        <v>2968.0556897502106</v>
      </c>
      <c r="DY36" s="10">
        <f>'A9'!N36/'A1'!N35*1000</f>
        <v>-8394.9635810607815</v>
      </c>
      <c r="DZ36" s="10">
        <f>'A25'!DA37</f>
        <v>86323.107310740932</v>
      </c>
      <c r="EA36" s="10">
        <f>-'A10'!BJ36</f>
        <v>-1998.2467038799416</v>
      </c>
      <c r="EB36" s="10">
        <f t="shared" si="134"/>
        <v>172076.56754176089</v>
      </c>
      <c r="EC36" s="17">
        <f>(EB36-$Y$58)/$Y$59</f>
        <v>0.26486960043564522</v>
      </c>
      <c r="ED36" s="17">
        <f t="shared" si="135"/>
        <v>12.055694816867733</v>
      </c>
      <c r="EE36" s="17">
        <f>(ED36-$Y$64)/$Y$65</f>
        <v>0.41919870476705307</v>
      </c>
      <c r="EF36" s="10">
        <f>'A6'!O35/'A1'!O35*1000</f>
        <v>147878.88529425452</v>
      </c>
      <c r="EG36" s="10">
        <f>'A8'!O35</f>
        <v>6262.577690861659</v>
      </c>
      <c r="EH36" s="10">
        <f>'A9'!O36/'A1'!O35*1000</f>
        <v>-13843.162954860258</v>
      </c>
      <c r="EI36" s="10">
        <f>'A25'!DI37</f>
        <v>95379.701255159991</v>
      </c>
      <c r="EJ36" s="10">
        <f>-'A10'!BN36</f>
        <v>-1852.2909012951902</v>
      </c>
      <c r="EK36" s="10">
        <f>SUM(EF36:EJ36)</f>
        <v>233825.7103841207</v>
      </c>
      <c r="EL36" s="17">
        <f>(EK36-$Y$58)/$Y$59</f>
        <v>0.39496263370734852</v>
      </c>
      <c r="EM36" s="17">
        <f t="shared" si="136"/>
        <v>12.362331289399798</v>
      </c>
      <c r="EN36" s="17">
        <f>(EM36-$Y$64)/$Y$65</f>
        <v>0.56745990811288283</v>
      </c>
    </row>
    <row r="37" spans="1:144">
      <c r="A37" s="29">
        <v>2013</v>
      </c>
      <c r="B37" s="10">
        <v>200924.30961228101</v>
      </c>
      <c r="C37" s="10">
        <v>100534.25781269667</v>
      </c>
      <c r="D37" s="10">
        <f>(B37/C37)*AK37</f>
        <v>341466.56940655829</v>
      </c>
      <c r="E37" s="10">
        <v>1680.7443981008787</v>
      </c>
      <c r="F37" s="10">
        <v>1857.3765657543363</v>
      </c>
      <c r="G37" s="10">
        <f t="shared" si="59"/>
        <v>3157.9274102173258</v>
      </c>
      <c r="H37" s="10">
        <v>-11950.505626778684</v>
      </c>
      <c r="I37" s="10">
        <v>-7829.3915759427982</v>
      </c>
      <c r="J37" s="10">
        <f>(H37/I37)*AM37</f>
        <v>876.24642039883611</v>
      </c>
      <c r="K37" s="10">
        <v>136604.84783319948</v>
      </c>
      <c r="L37" s="10">
        <v>154343.95072982938</v>
      </c>
      <c r="M37" s="10">
        <f t="shared" si="61"/>
        <v>86876.910064784577</v>
      </c>
      <c r="N37" s="10">
        <f t="shared" si="62"/>
        <v>-2281.4386283265644</v>
      </c>
      <c r="O37" s="10">
        <f>D37+G37+J37+M37+N37</f>
        <v>430096.21467363246</v>
      </c>
      <c r="P37" s="17">
        <f>(O37-$Y$58)/$Y$59</f>
        <v>0.80846513867286773</v>
      </c>
      <c r="Q37" s="17">
        <f>LN(O37)</f>
        <v>12.971764217695275</v>
      </c>
      <c r="R37" s="17">
        <f>(Q37-$Y$64)/$Y$65</f>
        <v>0.86212563577909218</v>
      </c>
      <c r="S37" s="10">
        <f>'A6'!B36/'A1'!B36*1000</f>
        <v>230324.47391560898</v>
      </c>
      <c r="T37" s="10">
        <f>'A8'!B36</f>
        <v>4151.7085188865976</v>
      </c>
      <c r="U37" s="10">
        <f>'A9'!B37/'A1'!B36*1000</f>
        <v>-30930.032346264445</v>
      </c>
      <c r="V37" s="10">
        <f>'A25'!I38</f>
        <v>91136.507131600243</v>
      </c>
      <c r="W37" s="10">
        <f>-'A10'!F37</f>
        <v>-2282.5746706334235</v>
      </c>
      <c r="X37" s="10">
        <f>SUM(S37:W37)</f>
        <v>292400.08254919795</v>
      </c>
      <c r="Y37" s="17">
        <f>(X37-$Y$58)/$Y$59</f>
        <v>0.51836706324565029</v>
      </c>
      <c r="Z37" s="17">
        <f t="shared" si="112"/>
        <v>12.585878289173719</v>
      </c>
      <c r="AA37" s="17">
        <f>(Z37-$Y$64)/$Y$65</f>
        <v>0.67554668238715243</v>
      </c>
      <c r="AB37" s="10">
        <f>'A6'!C36/'A1'!C36*1000</f>
        <v>152019.7640124305</v>
      </c>
      <c r="AC37" s="10">
        <f>'A8'!C36</f>
        <v>3985.0836082978467</v>
      </c>
      <c r="AD37" s="10">
        <f>'A9'!C37/'A1'!C36*1000</f>
        <v>23816.955063238758</v>
      </c>
      <c r="AE37" s="10">
        <f>'A25'!Q38</f>
        <v>80358.53002031568</v>
      </c>
      <c r="AF37" s="10">
        <f>-'A10'!J37</f>
        <v>-1994.0670329054651</v>
      </c>
      <c r="AG37" s="10">
        <f t="shared" si="113"/>
        <v>258186.2656713773</v>
      </c>
      <c r="AH37" s="17">
        <f>(AG37-$Y$58)/$Y$59</f>
        <v>0.44628542757337475</v>
      </c>
      <c r="AI37" s="17">
        <f t="shared" si="114"/>
        <v>12.461436563382604</v>
      </c>
      <c r="AJ37" s="17">
        <f>(AI37-$Y$64)/$Y$65</f>
        <v>0.61537810602742649</v>
      </c>
      <c r="AK37" s="10">
        <f>'A6'!D36/'A1'!D36*1000</f>
        <v>170855.82222171154</v>
      </c>
      <c r="AL37" s="10">
        <f>'A8'!D36</f>
        <v>3489.7991477576802</v>
      </c>
      <c r="AM37" s="10">
        <f>'A9'!D37/'A1'!D36*1000</f>
        <v>574.07414854043736</v>
      </c>
      <c r="AN37" s="10">
        <f>'A25'!Y38</f>
        <v>98158.489535977642</v>
      </c>
      <c r="AO37" s="10">
        <f>-'A10'!P37</f>
        <v>-2281.4386283265644</v>
      </c>
      <c r="AP37" s="10">
        <f t="shared" si="115"/>
        <v>270796.74642566073</v>
      </c>
      <c r="AQ37" s="17">
        <f t="shared" si="9"/>
        <v>0.47285317599584781</v>
      </c>
      <c r="AR37" s="17">
        <f t="shared" si="116"/>
        <v>12.509123805271791</v>
      </c>
      <c r="AS37" s="17">
        <f>(AR37-$Y$64)/$Y$65</f>
        <v>0.63843527143359091</v>
      </c>
      <c r="AT37" s="10">
        <f>'A6'!E36/'A1'!E36*1000</f>
        <v>144107.84912057355</v>
      </c>
      <c r="AU37" s="10">
        <f>'A8'!E36</f>
        <v>5821.6995050221376</v>
      </c>
      <c r="AV37" s="10">
        <f>'A9'!E37/'A1'!E36*1000</f>
        <v>22707.623536435847</v>
      </c>
      <c r="AW37" s="10">
        <f>'A25'!AG38</f>
        <v>89465.355238253571</v>
      </c>
      <c r="AX37" s="10">
        <f>-'A10'!T37</f>
        <v>-1996.2422860610914</v>
      </c>
      <c r="AY37" s="10">
        <f t="shared" si="117"/>
        <v>260106.28511422404</v>
      </c>
      <c r="AZ37" s="17">
        <f>(AY37-$Y$58)/$Y$59</f>
        <v>0.45033052264292489</v>
      </c>
      <c r="BA37" s="17">
        <f>LN(AY37)</f>
        <v>12.468845615367107</v>
      </c>
      <c r="BB37" s="17">
        <f>(BA37-$Y$64)/$Y$65</f>
        <v>0.61896044231574698</v>
      </c>
      <c r="BC37" s="10">
        <f>'A6'!F36/'A1'!F36*1000</f>
        <v>161047.94687936414</v>
      </c>
      <c r="BD37" s="10">
        <f>'A8'!F36</f>
        <v>6402.232166169948</v>
      </c>
      <c r="BE37" s="10">
        <f>'A9'!F37/'A1'!F36*1000</f>
        <v>2638.284838388784</v>
      </c>
      <c r="BF37" s="10">
        <f>'A25'!AO38</f>
        <v>91666.376079059657</v>
      </c>
      <c r="BG37" s="10">
        <f>-'A10'!X37</f>
        <v>-1883.1021925189393</v>
      </c>
      <c r="BH37" s="10">
        <f t="shared" si="118"/>
        <v>259871.73777046357</v>
      </c>
      <c r="BI37" s="17">
        <f>(BH37-$Y$58)/$Y$59</f>
        <v>0.44983637853029296</v>
      </c>
      <c r="BJ37" s="17">
        <f t="shared" si="119"/>
        <v>12.467943472009715</v>
      </c>
      <c r="BK37" s="17">
        <f>(BJ37-$Y$64)/$Y$65</f>
        <v>0.61852424873886147</v>
      </c>
      <c r="BL37" s="10">
        <f>'A6'!G36/'A1'!G36*1000</f>
        <v>138724.16052483197</v>
      </c>
      <c r="BM37" s="10">
        <f>'A8'!G36</f>
        <v>3944.0163260218078</v>
      </c>
      <c r="BN37" s="10">
        <f>'A9'!G37/'A1'!G36*1000</f>
        <v>-7579.1080513782845</v>
      </c>
      <c r="BO37" s="10">
        <f>'A25'!AW38</f>
        <v>80432.633301807626</v>
      </c>
      <c r="BP37" s="10">
        <f>-'A10'!AD37</f>
        <v>-1886.1537976047064</v>
      </c>
      <c r="BQ37" s="10">
        <f t="shared" si="120"/>
        <v>213635.54830367843</v>
      </c>
      <c r="BR37" s="17">
        <f>(BQ37-$Y$58)/$Y$59</f>
        <v>0.35242602013851665</v>
      </c>
      <c r="BS37" s="17">
        <f t="shared" si="121"/>
        <v>12.272026796863821</v>
      </c>
      <c r="BT37" s="17">
        <f>(BS37-$Y$64)/$Y$65</f>
        <v>0.52379695888717293</v>
      </c>
      <c r="BU37" s="10">
        <f>'A6'!H36/'A1'!H36*1000</f>
        <v>132721.95735084161</v>
      </c>
      <c r="BV37" s="10">
        <f>'A8'!H36</f>
        <v>5413.6731248959431</v>
      </c>
      <c r="BW37" s="10">
        <f>'A9'!H37/'A1'!H36*1000</f>
        <v>15906.356415830254</v>
      </c>
      <c r="BX37" s="10">
        <f>'A25'!BE38</f>
        <v>83274.250613981698</v>
      </c>
      <c r="BY37" s="10">
        <f>-'A10'!AH37</f>
        <v>-2116.7177595335943</v>
      </c>
      <c r="BZ37" s="10">
        <f t="shared" si="122"/>
        <v>235199.51974601593</v>
      </c>
      <c r="CA37" s="17">
        <f>(BZ37-$Y$58)/$Y$59</f>
        <v>0.397856973916771</v>
      </c>
      <c r="CB37" s="17">
        <f t="shared" si="123"/>
        <v>12.368189453108334</v>
      </c>
      <c r="CC37" s="17">
        <f>(CB37-$Y$64)/$Y$65</f>
        <v>0.5702923774328319</v>
      </c>
      <c r="CD37" s="10">
        <f>'A6'!I36/'A1'!I36*1000</f>
        <v>148214.36741396537</v>
      </c>
      <c r="CE37" s="10">
        <f>'A8'!I36</f>
        <v>1995.6791237193129</v>
      </c>
      <c r="CF37" s="10">
        <f>'A9'!I37/'A1'!I36*1000</f>
        <v>-9985.8656651882666</v>
      </c>
      <c r="CG37" s="10">
        <f>'A25'!BM38</f>
        <v>76537.649834858545</v>
      </c>
      <c r="CH37" s="10">
        <f>-'A10'!AL37</f>
        <v>-1560.327052258149</v>
      </c>
      <c r="CI37" s="10">
        <f t="shared" si="124"/>
        <v>215201.50365509681</v>
      </c>
      <c r="CJ37" s="17">
        <f>(CI37-$Y$58)/$Y$59</f>
        <v>0.35572517332926057</v>
      </c>
      <c r="CK37" s="17">
        <f t="shared" si="125"/>
        <v>12.279330094490229</v>
      </c>
      <c r="CL37" s="17">
        <f>(CK37-$Y$64)/$Y$65</f>
        <v>0.52732816209187539</v>
      </c>
      <c r="CM37" s="10">
        <f>'A6'!J36/'A1'!J36*1000</f>
        <v>136206.1799981654</v>
      </c>
      <c r="CN37" s="10">
        <f>'A8'!J36</f>
        <v>3978.0561750807492</v>
      </c>
      <c r="CO37" s="10">
        <f>'A9'!J37/'A1'!J36*1000</f>
        <v>16160.968361427464</v>
      </c>
      <c r="CP37" s="10">
        <f>'A25'!BU38</f>
        <v>91999.57299936183</v>
      </c>
      <c r="CQ37" s="10">
        <f>-'A10'!AR37</f>
        <v>-2200.5944843566594</v>
      </c>
      <c r="CR37" s="10">
        <f t="shared" si="126"/>
        <v>246144.18304967877</v>
      </c>
      <c r="CS37" s="17">
        <f>(CR37-$Y$58)/$Y$59</f>
        <v>0.42091517977633897</v>
      </c>
      <c r="CT37" s="17">
        <f t="shared" si="127"/>
        <v>12.413672753177186</v>
      </c>
      <c r="CU37" s="17">
        <f>(CT37-$Y$64)/$Y$65</f>
        <v>0.59228391922387691</v>
      </c>
      <c r="CV37" s="10">
        <f>'A6'!K36/'A1'!K36*1000</f>
        <v>215373.19848489051</v>
      </c>
      <c r="CW37" s="10">
        <f>'A8'!K36</f>
        <v>4550.4432251377084</v>
      </c>
      <c r="CX37" s="10">
        <f>'A9'!K37/'A1'!K36*1000</f>
        <v>120445.60935612961</v>
      </c>
      <c r="CY37" s="10">
        <f>'A25'!CC38</f>
        <v>92238.045085301928</v>
      </c>
      <c r="CZ37" s="10">
        <f>-'A10'!AV37</f>
        <v>-2911.7902339179191</v>
      </c>
      <c r="DA37" s="10">
        <f t="shared" si="128"/>
        <v>429695.5059175418</v>
      </c>
      <c r="DB37" s="17">
        <f>(DA37-$Y$58)/$Y$59</f>
        <v>0.80762092586053025</v>
      </c>
      <c r="DC37" s="17">
        <f t="shared" si="129"/>
        <v>12.970832111057106</v>
      </c>
      <c r="DD37" s="17">
        <f>(DC37-$Y$64)/$Y$65</f>
        <v>0.86167495471470212</v>
      </c>
      <c r="DE37" s="10">
        <f>'A6'!L36/'A1'!L36*1000</f>
        <v>148621.03079218767</v>
      </c>
      <c r="DF37" s="10">
        <f>'A8'!L36</f>
        <v>1932.3616649875833</v>
      </c>
      <c r="DG37" s="10">
        <f>'A9'!L37/'A1'!L36*1000</f>
        <v>-27855.733300535961</v>
      </c>
      <c r="DH37" s="10">
        <f>'A25'!CK38</f>
        <v>88051.516383919559</v>
      </c>
      <c r="DI37" s="10">
        <f>-'A10'!AZ37</f>
        <v>-1576.4985337823073</v>
      </c>
      <c r="DJ37" s="10">
        <f t="shared" si="130"/>
        <v>209172.6770067765</v>
      </c>
      <c r="DK37" s="17">
        <f>(DJ37-$Y$58)/$Y$59</f>
        <v>0.34302364728943302</v>
      </c>
      <c r="DL37" s="17">
        <f t="shared" si="131"/>
        <v>12.250915395600884</v>
      </c>
      <c r="DM37" s="17">
        <f>(DL37-$Y$64)/$Y$65</f>
        <v>0.5135894263985763</v>
      </c>
      <c r="DN37" s="10">
        <f>'A6'!M36/'A1'!M36*1000</f>
        <v>98484.12515044272</v>
      </c>
      <c r="DO37" s="10">
        <f>'A8'!M36</f>
        <v>6658.2640519402503</v>
      </c>
      <c r="DP37" s="10">
        <f>'A9'!M37/'A1'!M36*1000</f>
        <v>-8743.4334938621596</v>
      </c>
      <c r="DQ37" s="10">
        <f>'A25'!CS38</f>
        <v>86067.289946943652</v>
      </c>
      <c r="DR37" s="10">
        <f>-'A10'!BF37</f>
        <v>-2179.7635230725573</v>
      </c>
      <c r="DS37" s="10">
        <f t="shared" si="132"/>
        <v>180286.48213239192</v>
      </c>
      <c r="DT37" s="17">
        <f>(DS37-$Y$58)/$Y$59</f>
        <v>0.28216624040234806</v>
      </c>
      <c r="DU37" s="17">
        <f t="shared" si="133"/>
        <v>12.102302432073385</v>
      </c>
      <c r="DV37" s="17">
        <f>(DU37-$Y$64)/$Y$65</f>
        <v>0.44173386197913822</v>
      </c>
      <c r="DW37" s="10">
        <f>'A6'!N36/'A1'!N36*1000</f>
        <v>102623.63145546445</v>
      </c>
      <c r="DX37" s="10">
        <f>'A8'!N36</f>
        <v>2985.0269006957083</v>
      </c>
      <c r="DY37" s="10">
        <f>'A9'!N37/'A1'!N36*1000</f>
        <v>-6028.4455587016209</v>
      </c>
      <c r="DZ37" s="10">
        <f>'A25'!DA38</f>
        <v>84178.531919859321</v>
      </c>
      <c r="EA37" s="10">
        <f>-'A10'!BJ37</f>
        <v>-1996.2132773918488</v>
      </c>
      <c r="EB37" s="10">
        <f t="shared" si="134"/>
        <v>181762.53143992601</v>
      </c>
      <c r="EC37" s="17">
        <f>(EB37-$Y$58)/$Y$59</f>
        <v>0.28527597962846052</v>
      </c>
      <c r="ED37" s="17">
        <f t="shared" si="135"/>
        <v>12.110456341794292</v>
      </c>
      <c r="EE37" s="17">
        <f>(ED37-$Y$64)/$Y$65</f>
        <v>0.44567634298021508</v>
      </c>
      <c r="EF37" s="10">
        <f>'A6'!O36/'A1'!O36*1000</f>
        <v>155913.32105439249</v>
      </c>
      <c r="EG37" s="10">
        <f>'A8'!O36</f>
        <v>6342.1848831058605</v>
      </c>
      <c r="EH37" s="10">
        <f>'A9'!O37/'A1'!O36*1000</f>
        <v>-15970.290404636855</v>
      </c>
      <c r="EI37" s="10">
        <f>'A25'!DI38</f>
        <v>96958.778432502339</v>
      </c>
      <c r="EJ37" s="10">
        <f>-'A10'!BN37</f>
        <v>-1849.8918590798978</v>
      </c>
      <c r="EK37" s="10">
        <f>SUM(EF37:EJ37)</f>
        <v>241394.10210628394</v>
      </c>
      <c r="EL37" s="17">
        <f>(EK37-$Y$58)/$Y$59</f>
        <v>0.41090771392713799</v>
      </c>
      <c r="EM37" s="17">
        <f t="shared" si="136"/>
        <v>12.394186155310166</v>
      </c>
      <c r="EN37" s="17">
        <f>(EM37-$Y$64)/$Y$65</f>
        <v>0.58286199225927349</v>
      </c>
    </row>
    <row r="38" spans="1:144">
      <c r="A38" s="29">
        <v>2014</v>
      </c>
      <c r="B38" s="10">
        <v>205249.00282632641</v>
      </c>
      <c r="C38" s="10">
        <v>102139.51529693426</v>
      </c>
      <c r="D38" s="10">
        <f>(B38/C38)*AK38</f>
        <v>420534.71273584664</v>
      </c>
      <c r="E38" s="10">
        <v>1601.1077199939723</v>
      </c>
      <c r="F38" s="10">
        <v>1790.5585294569287</v>
      </c>
      <c r="G38" s="10">
        <f t="shared" si="59"/>
        <v>3072.1023296000994</v>
      </c>
      <c r="H38" s="10">
        <v>-9870.7281862944164</v>
      </c>
      <c r="I38" s="10">
        <v>-6723.7263020738892</v>
      </c>
      <c r="J38" s="10">
        <f t="shared" si="60"/>
        <v>4546.014025685633</v>
      </c>
      <c r="K38" s="10">
        <v>138683.72029237548</v>
      </c>
      <c r="L38" s="10">
        <v>155247.0362297711</v>
      </c>
      <c r="M38" s="10">
        <f t="shared" si="61"/>
        <v>91863.557408395645</v>
      </c>
      <c r="N38" s="10">
        <f t="shared" si="62"/>
        <v>-2252.0946543298878</v>
      </c>
      <c r="O38" s="10">
        <f>D38+G38+J38+M38+N38</f>
        <v>517764.29184519808</v>
      </c>
      <c r="P38" s="17">
        <f>(O38-$Y$58)/$Y$59</f>
        <v>0.99316415724001972</v>
      </c>
      <c r="Q38" s="17">
        <f>LN(O38)</f>
        <v>13.157275382633875</v>
      </c>
      <c r="R38" s="17">
        <f>(Q38-$Y$64)/$Y$65</f>
        <v>0.95182177766582576</v>
      </c>
      <c r="S38" s="10">
        <f>'A6'!B37/'A1'!B37*1000</f>
        <v>283332.89771608618</v>
      </c>
      <c r="T38" s="10">
        <f>'A8'!B37</f>
        <v>4225.3491988664064</v>
      </c>
      <c r="U38" s="10">
        <f>'A9'!B38/'A1'!B37*1000</f>
        <v>-29002.338829676788</v>
      </c>
      <c r="V38" s="10">
        <f>'A25'!I39</f>
        <v>94092.799063097758</v>
      </c>
      <c r="W38" s="10">
        <f>-'A10'!F38</f>
        <v>-2249.0933491669571</v>
      </c>
      <c r="X38" s="10">
        <f>SUM(S38:W38)</f>
        <v>350399.61379920656</v>
      </c>
      <c r="Y38" s="17">
        <f>(X38-$Y$58)/$Y$59</f>
        <v>0.64056041851072898</v>
      </c>
      <c r="Z38" s="17">
        <f t="shared" si="112"/>
        <v>12.766829535872551</v>
      </c>
      <c r="AA38" s="17">
        <f>(Z38-$Y$64)/$Y$65</f>
        <v>0.76303806709088062</v>
      </c>
      <c r="AB38" s="10">
        <f>'A6'!C37/'A1'!C37*1000</f>
        <v>171463.40069512575</v>
      </c>
      <c r="AC38" s="10">
        <f>'A8'!C37</f>
        <v>4128.7052016682537</v>
      </c>
      <c r="AD38" s="10">
        <f>'A9'!C38/'A1'!C37*1000</f>
        <v>23143.878716582582</v>
      </c>
      <c r="AE38" s="10">
        <f>'A25'!Q39</f>
        <v>95667.362474342081</v>
      </c>
      <c r="AF38" s="10">
        <f>-'A10'!J38</f>
        <v>-1953.9429776919164</v>
      </c>
      <c r="AG38" s="10">
        <f t="shared" si="113"/>
        <v>292449.40411002672</v>
      </c>
      <c r="AH38" s="17">
        <f>(AG38-$Y$58)/$Y$59</f>
        <v>0.51847097386138619</v>
      </c>
      <c r="AI38" s="17">
        <f t="shared" si="114"/>
        <v>12.586046953290113</v>
      </c>
      <c r="AJ38" s="17">
        <f>(AI38-$Y$64)/$Y$65</f>
        <v>0.67562823284542439</v>
      </c>
      <c r="AK38" s="10">
        <f>'A6'!D37/'A1'!D37*1000</f>
        <v>209273.66824149774</v>
      </c>
      <c r="AL38" s="10">
        <f>'A8'!D37</f>
        <v>3435.6083359904528</v>
      </c>
      <c r="AM38" s="10">
        <f>'A9'!D38/'A1'!D37*1000</f>
        <v>3096.646315977036</v>
      </c>
      <c r="AN38" s="10">
        <f>'A25'!Y39</f>
        <v>102835.03352167373</v>
      </c>
      <c r="AO38" s="10">
        <f>-'A10'!P38</f>
        <v>-2252.0946543298878</v>
      </c>
      <c r="AP38" s="10">
        <f t="shared" si="115"/>
        <v>316388.86176080909</v>
      </c>
      <c r="AQ38" s="17">
        <f t="shared" si="9"/>
        <v>0.56890659964198109</v>
      </c>
      <c r="AR38" s="17">
        <f t="shared" si="116"/>
        <v>12.664727311224418</v>
      </c>
      <c r="AS38" s="17">
        <f>(AR38-$Y$64)/$Y$65</f>
        <v>0.71367081939977117</v>
      </c>
      <c r="AT38" s="10">
        <f>'A6'!E37/'A1'!E37*1000</f>
        <v>155466.65620821452</v>
      </c>
      <c r="AU38" s="10">
        <f>'A8'!E37</f>
        <v>5964.3095383211648</v>
      </c>
      <c r="AV38" s="10">
        <f>'A9'!E38/'A1'!E37*1000</f>
        <v>24947.691021555725</v>
      </c>
      <c r="AW38" s="10">
        <f>'A25'!AG39</f>
        <v>91227.24888826361</v>
      </c>
      <c r="AX38" s="10">
        <f>-'A10'!T38</f>
        <v>-1982.0965268827333</v>
      </c>
      <c r="AY38" s="10">
        <f t="shared" si="117"/>
        <v>275623.8091294723</v>
      </c>
      <c r="AZ38" s="17">
        <f>(AY38-$Y$58)/$Y$59</f>
        <v>0.48302282694201076</v>
      </c>
      <c r="BA38" s="17">
        <f>LN(AY38)</f>
        <v>12.526792204555219</v>
      </c>
      <c r="BB38" s="17">
        <f>(BA38-$Y$64)/$Y$65</f>
        <v>0.646978084743843</v>
      </c>
      <c r="BC38" s="10">
        <f>'A6'!F37/'A1'!F37*1000</f>
        <v>176994.75436628968</v>
      </c>
      <c r="BD38" s="10">
        <f>'A8'!F37</f>
        <v>6287.308983556105</v>
      </c>
      <c r="BE38" s="10">
        <f>'A9'!F38/'A1'!F37*1000</f>
        <v>-315.00020390335391</v>
      </c>
      <c r="BF38" s="10">
        <f>'A25'!AO39</f>
        <v>93733.838570357533</v>
      </c>
      <c r="BG38" s="10">
        <f>-'A10'!X38</f>
        <v>-1835.328612527378</v>
      </c>
      <c r="BH38" s="10">
        <f t="shared" si="118"/>
        <v>274865.57310377253</v>
      </c>
      <c r="BI38" s="17">
        <f>(BH38-$Y$58)/$Y$59</f>
        <v>0.48142537603048979</v>
      </c>
      <c r="BJ38" s="17">
        <f t="shared" si="119"/>
        <v>12.52403743205759</v>
      </c>
      <c r="BK38" s="17">
        <f>(BJ38-$Y$64)/$Y$65</f>
        <v>0.64564613006125093</v>
      </c>
      <c r="BL38" s="10">
        <f>'A6'!G37/'A1'!G37*1000</f>
        <v>150831.46963925226</v>
      </c>
      <c r="BM38" s="10">
        <f>'A8'!G37</f>
        <v>3970.5273774787929</v>
      </c>
      <c r="BN38" s="10">
        <f>'A9'!G38/'A1'!G37*1000</f>
        <v>-7379.820731091052</v>
      </c>
      <c r="BO38" s="10">
        <f>'A25'!AW39</f>
        <v>80926.130189353775</v>
      </c>
      <c r="BP38" s="10">
        <f>-'A10'!AD38</f>
        <v>-1842.1216251326357</v>
      </c>
      <c r="BQ38" s="10">
        <f t="shared" si="120"/>
        <v>226506.18484986117</v>
      </c>
      <c r="BR38" s="17">
        <f>(BQ38-$Y$58)/$Y$59</f>
        <v>0.37954186452691729</v>
      </c>
      <c r="BS38" s="17">
        <f t="shared" si="121"/>
        <v>12.330527529712821</v>
      </c>
      <c r="BT38" s="17">
        <f>(BS38-$Y$64)/$Y$65</f>
        <v>0.55208253423698272</v>
      </c>
      <c r="BU38" s="10">
        <f>'A6'!H37/'A1'!H37*1000</f>
        <v>140553.97449903414</v>
      </c>
      <c r="BV38" s="10">
        <f>'A8'!H37</f>
        <v>5523.6385002023198</v>
      </c>
      <c r="BW38" s="10">
        <f>'A9'!H38/'A1'!H37*1000</f>
        <v>17234.178981533401</v>
      </c>
      <c r="BX38" s="10">
        <f>'A25'!BE39</f>
        <v>94739.071928937992</v>
      </c>
      <c r="BY38" s="10">
        <f>-'A10'!AH38</f>
        <v>-2093.0399158274481</v>
      </c>
      <c r="BZ38" s="10">
        <f t="shared" si="122"/>
        <v>255957.82399388042</v>
      </c>
      <c r="CA38" s="17">
        <f>(BZ38-$Y$58)/$Y$59</f>
        <v>0.44159054884388765</v>
      </c>
      <c r="CB38" s="17">
        <f t="shared" si="123"/>
        <v>12.452767959865019</v>
      </c>
      <c r="CC38" s="17">
        <f>(CB38-$Y$64)/$Y$65</f>
        <v>0.61118676643161052</v>
      </c>
      <c r="CD38" s="10">
        <f>'A6'!I37/'A1'!I37*1000</f>
        <v>158039.46356015827</v>
      </c>
      <c r="CE38" s="10">
        <f>'A8'!I37</f>
        <v>2002.9944297180359</v>
      </c>
      <c r="CF38" s="10">
        <f>'A9'!I38/'A1'!I37*1000</f>
        <v>-8332.0382023587572</v>
      </c>
      <c r="CG38" s="10">
        <f>'A25'!BM39</f>
        <v>78042.788470389612</v>
      </c>
      <c r="CH38" s="10">
        <f>-'A10'!AL38</f>
        <v>-1526.2271136524271</v>
      </c>
      <c r="CI38" s="10">
        <f t="shared" si="124"/>
        <v>228226.98114425474</v>
      </c>
      <c r="CJ38" s="17">
        <f>(CI38-$Y$58)/$Y$59</f>
        <v>0.3831672364636885</v>
      </c>
      <c r="CK38" s="17">
        <f t="shared" si="125"/>
        <v>12.338095944058349</v>
      </c>
      <c r="CL38" s="17">
        <f>(CK38-$Y$64)/$Y$65</f>
        <v>0.55574192350996121</v>
      </c>
      <c r="CM38" s="10">
        <f>'A6'!J37/'A1'!J37*1000</f>
        <v>146356.81212742493</v>
      </c>
      <c r="CN38" s="10">
        <f>'A8'!J37</f>
        <v>4038.0708602503714</v>
      </c>
      <c r="CO38" s="10">
        <f>'A9'!J38/'A1'!J37*1000</f>
        <v>26747.938139999187</v>
      </c>
      <c r="CP38" s="10">
        <f>'A25'!BU39</f>
        <v>93470.424087541658</v>
      </c>
      <c r="CQ38" s="10">
        <f>-'A10'!AR38</f>
        <v>-2150.0937711536762</v>
      </c>
      <c r="CR38" s="10">
        <f t="shared" si="126"/>
        <v>268463.15144406247</v>
      </c>
      <c r="CS38" s="17">
        <f>(CR38-$Y$58)/$Y$59</f>
        <v>0.46793676038893373</v>
      </c>
      <c r="CT38" s="17">
        <f t="shared" si="127"/>
        <v>12.500468944943382</v>
      </c>
      <c r="CU38" s="17">
        <f>(CT38-$Y$64)/$Y$65</f>
        <v>0.6342505767803942</v>
      </c>
      <c r="CV38" s="10">
        <f>'A6'!K37/'A1'!K37*1000</f>
        <v>254186.24539359598</v>
      </c>
      <c r="CW38" s="10">
        <f>'A8'!K37</f>
        <v>4622.2168936223816</v>
      </c>
      <c r="CX38" s="10">
        <f>'A9'!K38/'A1'!K37*1000</f>
        <v>131164.35389390655</v>
      </c>
      <c r="CY38" s="10">
        <f>'A25'!CC39</f>
        <v>94342.946445361711</v>
      </c>
      <c r="CZ38" s="10">
        <f>-'A10'!AV38</f>
        <v>-2861.2896370803619</v>
      </c>
      <c r="DA38" s="10">
        <f t="shared" si="128"/>
        <v>481454.47298940626</v>
      </c>
      <c r="DB38" s="17">
        <f>(DA38-$Y$58)/$Y$59</f>
        <v>0.91666666666666674</v>
      </c>
      <c r="DC38" s="17">
        <f t="shared" si="129"/>
        <v>13.084566953287659</v>
      </c>
      <c r="DD38" s="17">
        <f>(DC38-$Y$64)/$Y$65</f>
        <v>0.91666666666666696</v>
      </c>
      <c r="DE38" s="10">
        <f>'A6'!L37/'A1'!L37*1000</f>
        <v>173056.86773905708</v>
      </c>
      <c r="DF38" s="10">
        <f>'A8'!L37</f>
        <v>1931.4660599210838</v>
      </c>
      <c r="DG38" s="10">
        <f>'A9'!L38/'A1'!L37*1000</f>
        <v>-24327.280650376713</v>
      </c>
      <c r="DH38" s="10">
        <f>'A25'!CK39</f>
        <v>88608.680887755356</v>
      </c>
      <c r="DI38" s="10">
        <f>-'A10'!AZ38</f>
        <v>-1555.8364947804387</v>
      </c>
      <c r="DJ38" s="10">
        <f t="shared" si="130"/>
        <v>237713.89754157636</v>
      </c>
      <c r="DK38" s="17">
        <f>(DJ38-$Y$58)/$Y$59</f>
        <v>0.40315426257793574</v>
      </c>
      <c r="DL38" s="17">
        <f t="shared" si="131"/>
        <v>12.378823118368564</v>
      </c>
      <c r="DM38" s="17">
        <f>(DL38-$Y$64)/$Y$65</f>
        <v>0.57543384020286659</v>
      </c>
      <c r="DN38" s="10">
        <f>'A6'!M37/'A1'!M37*1000</f>
        <v>110284.33143038616</v>
      </c>
      <c r="DO38" s="10">
        <f>'A8'!M37</f>
        <v>6631.3164635312196</v>
      </c>
      <c r="DP38" s="10">
        <f>'A9'!M38/'A1'!M37*1000</f>
        <v>-2867.885620890359</v>
      </c>
      <c r="DQ38" s="10">
        <f>'A25'!CS39</f>
        <v>89647.806266449712</v>
      </c>
      <c r="DR38" s="10">
        <f>-'A10'!BF38</f>
        <v>-2168.5701953347143</v>
      </c>
      <c r="DS38" s="10">
        <f t="shared" si="132"/>
        <v>201526.99834414202</v>
      </c>
      <c r="DT38" s="17">
        <f>(DS38-$Y$58)/$Y$59</f>
        <v>0.32691573901964355</v>
      </c>
      <c r="DU38" s="17">
        <f t="shared" si="133"/>
        <v>12.213678638213006</v>
      </c>
      <c r="DV38" s="17">
        <f>(DU38-$Y$64)/$Y$65</f>
        <v>0.49558515439063272</v>
      </c>
      <c r="DW38" s="10">
        <f>'A6'!N37/'A1'!N37*1000</f>
        <v>112971.6243915308</v>
      </c>
      <c r="DX38" s="10">
        <f>'A8'!N37</f>
        <v>3024.3734826966415</v>
      </c>
      <c r="DY38" s="10">
        <f>'A9'!N38/'A1'!N37*1000</f>
        <v>-9893.5685858243924</v>
      </c>
      <c r="DZ38" s="10">
        <f>'A25'!DA39</f>
        <v>88754.491243576733</v>
      </c>
      <c r="EA38" s="10">
        <f>-'A10'!BJ38</f>
        <v>-1990.4662905507741</v>
      </c>
      <c r="EB38" s="10">
        <f t="shared" si="134"/>
        <v>192866.45424142899</v>
      </c>
      <c r="EC38" s="17">
        <f>(EB38-$Y$58)/$Y$59</f>
        <v>0.30866971324108972</v>
      </c>
      <c r="ED38" s="17">
        <f t="shared" si="135"/>
        <v>12.169753281445651</v>
      </c>
      <c r="EE38" s="17">
        <f>(ED38-$Y$64)/$Y$65</f>
        <v>0.47434689072960667</v>
      </c>
      <c r="EF38" s="10">
        <f>'A6'!O37/'A1'!O37*1000</f>
        <v>164406.91728892113</v>
      </c>
      <c r="EG38" s="10">
        <f>'A8'!O37</f>
        <v>6407.537461536278</v>
      </c>
      <c r="EH38" s="10">
        <f>'A9'!O38/'A1'!O37*1000</f>
        <v>-20585.378054879689</v>
      </c>
      <c r="EI38" s="10">
        <f>'A25'!DI39</f>
        <v>98714.995050668003</v>
      </c>
      <c r="EJ38" s="10">
        <f>-'A10'!BN38</f>
        <v>-1840.9513920362758</v>
      </c>
      <c r="EK38" s="10">
        <f>SUM(EF38:EJ38)</f>
        <v>247103.12035420944</v>
      </c>
      <c r="EL38" s="17">
        <f>(EK38-$Y$58)/$Y$59</f>
        <v>0.42293546794426162</v>
      </c>
      <c r="EM38" s="17">
        <f t="shared" si="136"/>
        <v>12.417561019797454</v>
      </c>
      <c r="EN38" s="17">
        <f>(EM38-$Y$64)/$Y$65</f>
        <v>0.59416392744106628</v>
      </c>
    </row>
    <row r="40" spans="1:144">
      <c r="B40" s="10" t="s">
        <v>321</v>
      </c>
      <c r="S40" s="10" t="s">
        <v>321</v>
      </c>
      <c r="AB40" s="10" t="s">
        <v>321</v>
      </c>
      <c r="AK40" s="10" t="s">
        <v>321</v>
      </c>
      <c r="AT40" s="10" t="s">
        <v>321</v>
      </c>
      <c r="BC40" s="10" t="s">
        <v>321</v>
      </c>
      <c r="BL40" s="10" t="s">
        <v>321</v>
      </c>
      <c r="BU40" s="10" t="s">
        <v>321</v>
      </c>
      <c r="CD40" s="10" t="s">
        <v>321</v>
      </c>
      <c r="CM40" s="10" t="s">
        <v>321</v>
      </c>
      <c r="CV40" s="10" t="s">
        <v>321</v>
      </c>
      <c r="DE40" s="10" t="s">
        <v>321</v>
      </c>
      <c r="DN40" s="10" t="s">
        <v>321</v>
      </c>
      <c r="DW40" s="10" t="s">
        <v>321</v>
      </c>
      <c r="EF40" s="10" t="s">
        <v>321</v>
      </c>
    </row>
    <row r="41" spans="1:144" s="13" customFormat="1">
      <c r="A41" s="30" t="s">
        <v>632</v>
      </c>
      <c r="B41" s="13">
        <f>(POWER(B38/B5, 1/33)-1)*100</f>
        <v>1.8543645242592</v>
      </c>
      <c r="C41" s="13">
        <f t="shared" ref="C41:O41" si="137">(POWER(C38/C5, 1/33)-1)*100</f>
        <v>1.5490862248454196</v>
      </c>
      <c r="D41" s="13">
        <f t="shared" si="137"/>
        <v>4.869545285991661</v>
      </c>
      <c r="E41" s="13">
        <f t="shared" si="137"/>
        <v>5.024264757469421E-2</v>
      </c>
      <c r="F41" s="13">
        <f t="shared" si="137"/>
        <v>0.92627533549705099</v>
      </c>
      <c r="G41" s="13">
        <f t="shared" si="137"/>
        <v>4.5591711135516411</v>
      </c>
      <c r="H41" s="13">
        <f t="shared" si="137"/>
        <v>-1.9149226976781342</v>
      </c>
      <c r="I41" s="13">
        <f t="shared" si="137"/>
        <v>-1.7058730599352812</v>
      </c>
      <c r="J41" s="13">
        <f t="shared" si="137"/>
        <v>-196.41583914051338</v>
      </c>
      <c r="K41" s="13">
        <f t="shared" si="137"/>
        <v>1.0420735768659872</v>
      </c>
      <c r="L41" s="13">
        <f t="shared" si="137"/>
        <v>1.144777715219103</v>
      </c>
      <c r="M41" s="13">
        <f t="shared" si="137"/>
        <v>1.1852414217249585</v>
      </c>
      <c r="N41" s="13">
        <f t="shared" si="137"/>
        <v>-0.25616148743935474</v>
      </c>
      <c r="O41" s="13">
        <f t="shared" si="137"/>
        <v>4.2062075034045021</v>
      </c>
      <c r="Q41" s="13">
        <f>(POWER(Q38/Q5, 1/33)-1)*100</f>
        <v>0.33108199838378649</v>
      </c>
      <c r="S41" s="13">
        <f t="shared" ref="S41:X41" si="138">(POWER(S38/S5, 1/33)-1)*100</f>
        <v>4.0007434402540065</v>
      </c>
      <c r="T41" s="13">
        <f t="shared" si="138"/>
        <v>7.3982455122573176</v>
      </c>
      <c r="U41" s="13">
        <f t="shared" si="138"/>
        <v>3.2747655806129705</v>
      </c>
      <c r="V41" s="13">
        <f t="shared" si="138"/>
        <v>1.3942344248212946</v>
      </c>
      <c r="W41" s="13">
        <f t="shared" si="138"/>
        <v>0.15975862857806611</v>
      </c>
      <c r="X41" s="13">
        <f t="shared" si="138"/>
        <v>3.1609068050594713</v>
      </c>
      <c r="Z41" s="13">
        <f>(POWER(Z38/Z5, 1/33)-1)*100</f>
        <v>0.25444151698383877</v>
      </c>
      <c r="AB41" s="13">
        <f t="shared" ref="AB41:AG41" si="139">(POWER(AB38/AB5, 1/33)-1)*100</f>
        <v>3.238234320059985</v>
      </c>
      <c r="AC41" s="13">
        <f t="shared" si="139"/>
        <v>5.7469249037256143</v>
      </c>
      <c r="AD41" s="13">
        <f t="shared" si="139"/>
        <v>6.8587081677855766</v>
      </c>
      <c r="AE41" s="13">
        <f t="shared" si="139"/>
        <v>1.7041097872703137</v>
      </c>
      <c r="AF41" s="13">
        <f t="shared" si="139"/>
        <v>-0.19760823179465481</v>
      </c>
      <c r="AG41" s="13">
        <f t="shared" si="139"/>
        <v>2.846137626813694</v>
      </c>
      <c r="AI41" s="13">
        <f>(POWER(AI38/AI5, 1/33)-1)*100</f>
        <v>0.23187405642488557</v>
      </c>
      <c r="AK41" s="13">
        <f t="shared" ref="AK41:AP41" si="140">(POWER(AK38/AK5, 1/33)-1)*100</f>
        <v>4.5552298750150433</v>
      </c>
      <c r="AL41" s="13">
        <f t="shared" si="140"/>
        <v>5.4746836529883325</v>
      </c>
      <c r="AM41" s="13">
        <f t="shared" si="140"/>
        <v>-196.62133111543298</v>
      </c>
      <c r="AN41" s="13">
        <f t="shared" si="140"/>
        <v>1.2880910829243808</v>
      </c>
      <c r="AO41" s="13">
        <f t="shared" si="140"/>
        <v>-0.25616148743935474</v>
      </c>
      <c r="AP41" s="13">
        <f t="shared" si="140"/>
        <v>3.4277304300154077</v>
      </c>
      <c r="AR41" s="13">
        <f>(POWER(AR38/AR5, 1/33)-1)*100</f>
        <v>0.27892228711963174</v>
      </c>
      <c r="AT41" s="13">
        <f t="shared" ref="AT41:AY41" si="141">(POWER(AT38/AT5, 1/33)-1)*100</f>
        <v>2.2360503224688744</v>
      </c>
      <c r="AU41" s="13">
        <f t="shared" si="141"/>
        <v>7.969339764225003</v>
      </c>
      <c r="AV41" s="13">
        <f t="shared" si="141"/>
        <v>-199.94003192822086</v>
      </c>
      <c r="AW41" s="13">
        <f t="shared" si="141"/>
        <v>1.2084836139965027</v>
      </c>
      <c r="AX41" s="13">
        <f t="shared" si="141"/>
        <v>-0.14410789379336597</v>
      </c>
      <c r="AY41" s="13">
        <f t="shared" si="141"/>
        <v>2.8436572401368432</v>
      </c>
      <c r="BA41" s="13">
        <f>(POWER(BA38/BA5, 1/33)-1)*100</f>
        <v>0.23280704512342876</v>
      </c>
      <c r="BC41" s="13">
        <f t="shared" ref="BC41:BH41" si="142">(POWER(BC38/BC5, 1/33)-1)*100</f>
        <v>2.6526609058330042</v>
      </c>
      <c r="BD41" s="13">
        <f t="shared" si="142"/>
        <v>8.4549672724324676</v>
      </c>
      <c r="BE41" s="13">
        <f t="shared" si="142"/>
        <v>-7.1986062374808757</v>
      </c>
      <c r="BF41" s="13">
        <f t="shared" si="142"/>
        <v>1.2029193203444422</v>
      </c>
      <c r="BG41" s="13">
        <f t="shared" si="142"/>
        <v>2.9512942252685193E-2</v>
      </c>
      <c r="BH41" s="13">
        <f t="shared" si="142"/>
        <v>2.2316265060835727</v>
      </c>
      <c r="BJ41" s="13">
        <f>(POWER(BJ38/BJ5, 1/33)-1)*100</f>
        <v>0.18172531109019729</v>
      </c>
      <c r="BL41" s="13">
        <f t="shared" ref="BL41:BQ41" si="143">(POWER(BL38/BL5, 1/33)-1)*100</f>
        <v>2.3038025057173561</v>
      </c>
      <c r="BM41" s="13">
        <f t="shared" si="143"/>
        <v>4.8964485818203007</v>
      </c>
      <c r="BN41" s="13">
        <f t="shared" si="143"/>
        <v>-203.65686188631017</v>
      </c>
      <c r="BO41" s="13">
        <f t="shared" si="143"/>
        <v>0.99718353931901316</v>
      </c>
      <c r="BP41" s="13">
        <f t="shared" si="143"/>
        <v>-0.38776242970764985</v>
      </c>
      <c r="BQ41" s="13">
        <f t="shared" si="143"/>
        <v>1.6863104072515567</v>
      </c>
      <c r="BS41" s="13">
        <f>(POWER(BS38/BS5, 1/33)-1)*100</f>
        <v>0.13884344084080791</v>
      </c>
      <c r="BU41" s="13">
        <f t="shared" ref="BU41:BZ41" si="144">(POWER(BU38/BU5, 1/33)-1)*100</f>
        <v>2.4501791811643026</v>
      </c>
      <c r="BV41" s="13">
        <f t="shared" si="144"/>
        <v>5.5461788009301127</v>
      </c>
      <c r="BW41" s="13">
        <f t="shared" si="144"/>
        <v>10.013654071087608</v>
      </c>
      <c r="BX41" s="13">
        <f t="shared" si="144"/>
        <v>0.72881440823975296</v>
      </c>
      <c r="BY41" s="13">
        <f t="shared" si="144"/>
        <v>8.3641400848466496E-2</v>
      </c>
      <c r="BZ41" s="13">
        <f t="shared" si="144"/>
        <v>1.9027519620803623</v>
      </c>
      <c r="CB41" s="13">
        <f>(POWER(CB38/CB5, 1/33)-1)*100</f>
        <v>0.15539364322931792</v>
      </c>
      <c r="CD41" s="13">
        <f t="shared" ref="CD41:CI41" si="145">(POWER(CD38/CD5, 1/33)-1)*100</f>
        <v>2.5419770119736063</v>
      </c>
      <c r="CE41" s="13">
        <f t="shared" si="145"/>
        <v>5.386018345246657</v>
      </c>
      <c r="CF41" s="13">
        <f t="shared" si="145"/>
        <v>-208.50609116896007</v>
      </c>
      <c r="CG41" s="13">
        <f t="shared" si="145"/>
        <v>1.5275621251873872</v>
      </c>
      <c r="CH41" s="13">
        <f t="shared" si="145"/>
        <v>-0.66320710519932602</v>
      </c>
      <c r="CI41" s="13">
        <f t="shared" si="145"/>
        <v>2.088926036630534</v>
      </c>
      <c r="CK41" s="13">
        <f>(POWER(CK38/CK5, 1/33)-1)*100</f>
        <v>0.17252250015007409</v>
      </c>
      <c r="CM41" s="13">
        <f t="shared" ref="CM41:CR41" si="146">(POWER(CM38/CM5, 1/33)-1)*100</f>
        <v>2.2313327915947978</v>
      </c>
      <c r="CN41" s="13">
        <f t="shared" si="146"/>
        <v>5.1266094767642434</v>
      </c>
      <c r="CO41" s="13">
        <f t="shared" si="146"/>
        <v>5.9142291126891511</v>
      </c>
      <c r="CP41" s="13">
        <f t="shared" si="146"/>
        <v>1.0539760853545799</v>
      </c>
      <c r="CQ41" s="13">
        <f t="shared" si="146"/>
        <v>-5.8858418469809326E-2</v>
      </c>
      <c r="CR41" s="13">
        <f t="shared" si="146"/>
        <v>2.0061203181841236</v>
      </c>
      <c r="CT41" s="13">
        <f>(POWER(CT38/CT5, 1/33)-1)*100</f>
        <v>0.16334579688388473</v>
      </c>
      <c r="CV41" s="13">
        <f t="shared" ref="CV41:DA41" si="147">(POWER(CV38/CV5, 1/33)-1)*100</f>
        <v>3.7109016217410584</v>
      </c>
      <c r="CW41" s="13">
        <f t="shared" si="147"/>
        <v>5.999967914771509</v>
      </c>
      <c r="CX41" s="13">
        <f t="shared" si="147"/>
        <v>-208.93631289896203</v>
      </c>
      <c r="CY41" s="13">
        <f t="shared" si="147"/>
        <v>1.0005892527421567</v>
      </c>
      <c r="CZ41" s="13">
        <f t="shared" si="147"/>
        <v>0.2189524336317028</v>
      </c>
      <c r="DA41" s="13">
        <f t="shared" si="147"/>
        <v>3.9393475544901024</v>
      </c>
      <c r="DC41" s="13">
        <f>(POWER(DC38/DC5, 1/33)-1)*100</f>
        <v>0.3111686582686346</v>
      </c>
      <c r="DE41" s="13">
        <f t="shared" ref="DE41:DJ41" si="148">(POWER(DE38/DE5, 1/33)-1)*100</f>
        <v>4.2298470905154373</v>
      </c>
      <c r="DF41" s="13">
        <f t="shared" si="148"/>
        <v>8.7016334704105081</v>
      </c>
      <c r="DG41" s="13">
        <f t="shared" si="148"/>
        <v>10.390614510117068</v>
      </c>
      <c r="DH41" s="13">
        <f t="shared" si="148"/>
        <v>2.0187710900652078</v>
      </c>
      <c r="DI41" s="13">
        <f t="shared" si="148"/>
        <v>0.10498557279183807</v>
      </c>
      <c r="DJ41" s="13">
        <f t="shared" si="148"/>
        <v>3.0710774874460167</v>
      </c>
      <c r="DL41" s="13">
        <f>(POWER(DL38/DL5, 1/33)-1)*100</f>
        <v>0.25509893977664344</v>
      </c>
      <c r="DN41" s="13">
        <f t="shared" ref="DN41:DS41" si="149">(POWER(DN38/DN5, 1/33)-1)*100</f>
        <v>2.8605706955738164</v>
      </c>
      <c r="DO41" s="13">
        <f t="shared" si="149"/>
        <v>6.2319713064960869</v>
      </c>
      <c r="DP41" s="13">
        <f t="shared" si="149"/>
        <v>-1.2922502800988611</v>
      </c>
      <c r="DQ41" s="13">
        <f t="shared" si="149"/>
        <v>0.83572054566489751</v>
      </c>
      <c r="DR41" s="13">
        <f t="shared" si="149"/>
        <v>0.1694440190669777</v>
      </c>
      <c r="DS41" s="13">
        <f t="shared" si="149"/>
        <v>1.9646783180526484</v>
      </c>
      <c r="DU41" s="13">
        <f>(POWER(DU38/DU5, 1/33)-1)*100</f>
        <v>0.16377288127875644</v>
      </c>
      <c r="DW41" s="13">
        <f t="shared" ref="DW41:EB41" si="150">(POWER(DW38/DW5, 1/33)-1)*100</f>
        <v>2.796844537792964</v>
      </c>
      <c r="DX41" s="13">
        <f t="shared" si="150"/>
        <v>4.0481248251423629</v>
      </c>
      <c r="DY41" s="13">
        <f t="shared" si="150"/>
        <v>-204.62536973055512</v>
      </c>
      <c r="DZ41" s="13">
        <f t="shared" si="150"/>
        <v>1.2160311753957043</v>
      </c>
      <c r="EA41" s="13">
        <f t="shared" si="150"/>
        <v>0.60670743189232823</v>
      </c>
      <c r="EB41" s="13">
        <f t="shared" si="150"/>
        <v>1.8177845783729385</v>
      </c>
      <c r="ED41" s="13">
        <f>(POWER(ED38/ED5, 1/33)-1)*100</f>
        <v>0.15188065167552889</v>
      </c>
      <c r="EF41" s="13">
        <f t="shared" ref="EF41:EK41" si="151">(POWER(EF38/EF5, 1/33)-1)*100</f>
        <v>1.750810674622838</v>
      </c>
      <c r="EG41" s="13">
        <f t="shared" si="151"/>
        <v>5.2465685621767788</v>
      </c>
      <c r="EH41" s="13">
        <f t="shared" si="151"/>
        <v>-207.21626445931295</v>
      </c>
      <c r="EI41" s="13">
        <f t="shared" si="151"/>
        <v>0.80487103333408694</v>
      </c>
      <c r="EJ41" s="13">
        <f t="shared" si="151"/>
        <v>0.15009987385170565</v>
      </c>
      <c r="EK41" s="13">
        <f t="shared" si="151"/>
        <v>1.140037108477121</v>
      </c>
      <c r="EM41" s="13">
        <f>(POWER(EM38/EM5, 1/33)-1)*100</f>
        <v>9.2735362690388179E-2</v>
      </c>
    </row>
    <row r="42" spans="1:144">
      <c r="B42" s="10" t="s">
        <v>322</v>
      </c>
      <c r="S42" s="10" t="s">
        <v>322</v>
      </c>
      <c r="AB42" s="10" t="s">
        <v>322</v>
      </c>
      <c r="AK42" s="10" t="s">
        <v>322</v>
      </c>
      <c r="AT42" s="10" t="s">
        <v>322</v>
      </c>
      <c r="BC42" s="10" t="s">
        <v>322</v>
      </c>
      <c r="BL42" s="10" t="s">
        <v>322</v>
      </c>
      <c r="BU42" s="10" t="s">
        <v>322</v>
      </c>
      <c r="CD42" s="10" t="s">
        <v>322</v>
      </c>
      <c r="CM42" s="10" t="s">
        <v>322</v>
      </c>
      <c r="CV42" s="10" t="s">
        <v>322</v>
      </c>
      <c r="DE42" s="10" t="s">
        <v>322</v>
      </c>
      <c r="DN42" s="10" t="s">
        <v>322</v>
      </c>
      <c r="DW42" s="10" t="s">
        <v>322</v>
      </c>
      <c r="EF42" s="10" t="s">
        <v>322</v>
      </c>
    </row>
    <row r="43" spans="1:144">
      <c r="A43" s="29" t="s">
        <v>632</v>
      </c>
      <c r="H43" s="10">
        <f>H38-H5</f>
        <v>8812.5128129410386</v>
      </c>
      <c r="I43" s="10">
        <f>I38-I5</f>
        <v>5139.4294045020806</v>
      </c>
      <c r="J43" s="10">
        <f>J38-J5</f>
        <v>19707.23063013647</v>
      </c>
      <c r="P43" s="17">
        <f>P38-P5</f>
        <v>0.81075521758792179</v>
      </c>
      <c r="R43" s="17">
        <f>R38-R5</f>
        <v>0.65740171221218646</v>
      </c>
      <c r="U43" s="10">
        <f>U38-U5</f>
        <v>-18987.964231622384</v>
      </c>
      <c r="Y43" s="17">
        <f>Y38-Y5</f>
        <v>0.47386704020018222</v>
      </c>
      <c r="AA43" s="17">
        <f>AA38-AA5</f>
        <v>0.49654000227148826</v>
      </c>
      <c r="AD43" s="10">
        <f>AD38-AD5</f>
        <v>20551.438218405685</v>
      </c>
      <c r="AH43" s="17">
        <f>AH38-AH5</f>
        <v>0.37208690293946844</v>
      </c>
      <c r="AJ43" s="17">
        <f>AJ38-AJ5</f>
        <v>0.44778062921585271</v>
      </c>
      <c r="AM43" s="10">
        <f>AM38-AM5</f>
        <v>12723.448929457501</v>
      </c>
      <c r="AQ43" s="17">
        <f>AQ38-AQ5</f>
        <v>0.44737636603794262</v>
      </c>
      <c r="AS43" s="17">
        <f>AS38-AS5</f>
        <v>0.53775599233741356</v>
      </c>
      <c r="AV43" s="10">
        <f>AV38-AV5</f>
        <v>50394.151947159298</v>
      </c>
      <c r="AZ43" s="17">
        <f>AZ38-AZ5</f>
        <v>0.3504963654917439</v>
      </c>
      <c r="BB43" s="17">
        <f>BB38-BB5</f>
        <v>0.44739581217924929</v>
      </c>
      <c r="BE43" s="10">
        <f>BE38-BE5</f>
        <v>3391.9126248547459</v>
      </c>
      <c r="BI43" s="17">
        <f>BI38-BI5</f>
        <v>0.29955580784146807</v>
      </c>
      <c r="BK43" s="17">
        <f>BK38-BK5</f>
        <v>0.35215812378010231</v>
      </c>
      <c r="BN43" s="10">
        <f>BN38-BN5</f>
        <v>-9635.6692654439594</v>
      </c>
      <c r="BR43" s="17">
        <f>BR38-BR5</f>
        <v>0.20238764035999218</v>
      </c>
      <c r="BT43" s="17">
        <f>BT38-BT5</f>
        <v>0.26682029840239113</v>
      </c>
      <c r="BW43" s="10">
        <f>BW38-BW5</f>
        <v>16495.164186968061</v>
      </c>
      <c r="CA43" s="17">
        <f>CA38-CA5</f>
        <v>0.24974647088633475</v>
      </c>
      <c r="CC43" s="17">
        <f>CC38-CC5</f>
        <v>0.30074640422779653</v>
      </c>
      <c r="CF43" s="10">
        <f>CF38-CF5</f>
        <v>-8895.3713868526975</v>
      </c>
      <c r="CJ43" s="17">
        <f>CJ38-CJ5</f>
        <v>0.23777865422539918</v>
      </c>
      <c r="CL43" s="17">
        <f>CL38-CL5</f>
        <v>0.32987063877118961</v>
      </c>
      <c r="CO43" s="10">
        <f>CO38-CO5</f>
        <v>22731.897548460303</v>
      </c>
      <c r="CS43" s="17">
        <f>CS38-CS5</f>
        <v>0.271939656895622</v>
      </c>
      <c r="CU43" s="17">
        <f>CU38-CU5</f>
        <v>0.31692344835044306</v>
      </c>
      <c r="CX43" s="10">
        <f>CX38-CX5</f>
        <v>138946.8274214241</v>
      </c>
      <c r="DB43" s="17">
        <f>DB38-DB5</f>
        <v>0.73090239963026216</v>
      </c>
      <c r="DD43" s="17">
        <f>DD38-DD5</f>
        <v>0.61648844696313532</v>
      </c>
      <c r="DG43" s="10">
        <f>DG38-DG5</f>
        <v>-23395.459455288037</v>
      </c>
      <c r="DK43" s="17">
        <f>DK38-DK5</f>
        <v>0.31624470999100784</v>
      </c>
      <c r="DM43" s="17">
        <f>DM38-DM5</f>
        <v>0.48264016379318858</v>
      </c>
      <c r="DP43" s="10">
        <f>DP38-DP5</f>
        <v>1537.3641341732746</v>
      </c>
      <c r="DT43" s="17">
        <f>DT38-DT5</f>
        <v>0.20116077493468115</v>
      </c>
      <c r="DV43" s="17">
        <f>DV38-DV5</f>
        <v>0.31043978639780179</v>
      </c>
      <c r="DY43" s="10">
        <f>DY38-DY5</f>
        <v>-12118.577624222093</v>
      </c>
      <c r="EC43" s="17">
        <f>EC38-EC5</f>
        <v>0.18209782870172067</v>
      </c>
      <c r="EE43" s="17">
        <f>EE38-EE5</f>
        <v>0.28743680110083875</v>
      </c>
      <c r="EH43" s="10">
        <f>EH38-EH5</f>
        <v>-22650.55219000439</v>
      </c>
      <c r="EL43" s="17">
        <f>EL38-EL5</f>
        <v>0.16246821984769133</v>
      </c>
      <c r="EN43" s="17">
        <f>EN38-EN5</f>
        <v>0.18087259047329357</v>
      </c>
    </row>
    <row r="45" spans="1:144" s="6" customFormat="1">
      <c r="B45" s="67" t="s">
        <v>442</v>
      </c>
      <c r="C45" s="67"/>
      <c r="D45" s="67"/>
      <c r="E45" s="67"/>
      <c r="F45" s="67"/>
      <c r="G45" s="67"/>
      <c r="H45" s="67"/>
      <c r="I45" s="67"/>
      <c r="J45" s="67"/>
      <c r="K45" s="31"/>
      <c r="L45" s="31"/>
      <c r="M45" s="31"/>
      <c r="N45" s="31"/>
      <c r="O45" s="31"/>
      <c r="P45" s="33"/>
      <c r="Q45" s="33"/>
      <c r="R45" s="33"/>
      <c r="S45" s="67"/>
      <c r="T45" s="67"/>
      <c r="U45" s="67"/>
      <c r="V45" s="67"/>
      <c r="W45" s="67"/>
      <c r="X45" s="67"/>
      <c r="Y45" s="67"/>
      <c r="Z45" s="67"/>
      <c r="AA45" s="67"/>
      <c r="AB45" s="31"/>
      <c r="AC45" s="31"/>
      <c r="AD45" s="31"/>
      <c r="AE45" s="31"/>
      <c r="AF45" s="31"/>
      <c r="AG45" s="31"/>
      <c r="AH45" s="33"/>
      <c r="AI45" s="33"/>
      <c r="AJ45" s="33"/>
      <c r="AK45" s="31"/>
      <c r="AL45" s="31"/>
      <c r="AM45" s="31"/>
      <c r="AN45" s="31"/>
      <c r="AO45" s="31"/>
      <c r="AP45" s="31"/>
      <c r="AQ45" s="33"/>
      <c r="AR45" s="33"/>
      <c r="AS45" s="33"/>
      <c r="AT45" s="31"/>
      <c r="AU45" s="31"/>
      <c r="AV45" s="31"/>
      <c r="AW45" s="31"/>
      <c r="AX45" s="31"/>
      <c r="AY45" s="31"/>
      <c r="AZ45" s="33"/>
      <c r="BA45" s="33"/>
      <c r="BB45" s="33"/>
      <c r="BC45" s="31"/>
      <c r="BD45" s="31"/>
      <c r="BE45" s="31"/>
      <c r="BF45" s="31"/>
      <c r="BG45" s="31"/>
      <c r="BH45" s="31"/>
      <c r="BI45" s="33"/>
      <c r="BJ45" s="33"/>
      <c r="BK45" s="33"/>
      <c r="BL45" s="31"/>
      <c r="BM45" s="31"/>
      <c r="BN45" s="31"/>
      <c r="BO45" s="31"/>
      <c r="BP45" s="31"/>
      <c r="BQ45" s="31"/>
      <c r="BR45" s="33"/>
      <c r="BS45" s="33"/>
      <c r="BT45" s="33"/>
      <c r="BU45" s="31"/>
      <c r="BV45" s="31"/>
      <c r="BW45" s="31"/>
      <c r="BX45" s="31"/>
      <c r="BY45" s="31"/>
      <c r="BZ45" s="31"/>
      <c r="CA45" s="33"/>
      <c r="CB45" s="33"/>
      <c r="CC45" s="33"/>
      <c r="CD45" s="31"/>
      <c r="CE45" s="31"/>
      <c r="CF45" s="31"/>
      <c r="CG45" s="31"/>
      <c r="CH45" s="31"/>
      <c r="CI45" s="31"/>
      <c r="CJ45" s="33"/>
      <c r="CK45" s="33"/>
      <c r="CL45" s="33"/>
      <c r="CM45" s="31"/>
      <c r="CN45" s="31"/>
      <c r="CO45" s="31"/>
      <c r="CP45" s="31"/>
      <c r="CQ45" s="31"/>
      <c r="CR45" s="31"/>
      <c r="CS45" s="33"/>
      <c r="CT45" s="33"/>
      <c r="CU45" s="33"/>
      <c r="CV45" s="31"/>
      <c r="CW45" s="31"/>
      <c r="CX45" s="31"/>
      <c r="CY45" s="31"/>
      <c r="CZ45" s="31"/>
      <c r="DA45" s="31"/>
      <c r="DB45" s="33"/>
      <c r="DC45" s="33"/>
      <c r="DD45" s="33"/>
      <c r="DE45" s="31"/>
      <c r="DF45" s="31"/>
      <c r="DG45" s="31"/>
      <c r="DH45" s="31"/>
      <c r="DI45" s="31"/>
      <c r="DJ45" s="31"/>
      <c r="DK45" s="33"/>
      <c r="DL45" s="33"/>
      <c r="DM45" s="33"/>
      <c r="DN45" s="31"/>
      <c r="DO45" s="31"/>
      <c r="DP45" s="31"/>
      <c r="DQ45" s="31"/>
      <c r="DR45" s="31"/>
      <c r="DS45" s="31"/>
      <c r="DT45" s="33"/>
      <c r="DU45" s="33"/>
      <c r="DV45" s="33"/>
      <c r="DW45" s="31"/>
      <c r="DX45" s="31"/>
      <c r="DY45" s="31"/>
      <c r="DZ45" s="31"/>
      <c r="EA45" s="31"/>
      <c r="EB45" s="31"/>
      <c r="EC45" s="33"/>
      <c r="ED45" s="33"/>
      <c r="EE45" s="33"/>
      <c r="EF45" s="31"/>
      <c r="EG45" s="31"/>
      <c r="EH45" s="31"/>
      <c r="EI45" s="31"/>
      <c r="EJ45" s="31"/>
      <c r="EK45" s="31"/>
      <c r="EL45" s="33"/>
      <c r="EM45" s="33"/>
      <c r="EN45" s="33"/>
    </row>
    <row r="46" spans="1:144" s="6" customFormat="1">
      <c r="B46" s="31" t="s">
        <v>652</v>
      </c>
      <c r="C46" s="31"/>
      <c r="D46" s="31"/>
      <c r="E46" s="31"/>
      <c r="F46" s="31"/>
      <c r="G46" s="31"/>
      <c r="H46" s="31"/>
      <c r="I46" s="31"/>
      <c r="J46" s="31"/>
      <c r="K46" s="31"/>
      <c r="L46" s="31"/>
      <c r="M46" s="31"/>
      <c r="N46" s="31"/>
      <c r="O46" s="31"/>
      <c r="P46" s="33"/>
      <c r="Q46" s="33"/>
      <c r="R46" s="33"/>
      <c r="S46" s="31"/>
      <c r="T46" s="31"/>
      <c r="U46" s="31"/>
      <c r="V46" s="31"/>
      <c r="W46" s="31"/>
      <c r="X46" s="31"/>
      <c r="Y46" s="33"/>
      <c r="Z46" s="33"/>
      <c r="AA46" s="33"/>
      <c r="AB46" s="31"/>
      <c r="AC46" s="31"/>
      <c r="AD46" s="31"/>
      <c r="AE46" s="31"/>
      <c r="AF46" s="31"/>
      <c r="AG46" s="31"/>
      <c r="AH46" s="33"/>
      <c r="AI46" s="33"/>
      <c r="AJ46" s="33"/>
      <c r="AK46" s="31"/>
      <c r="AL46" s="31"/>
      <c r="AM46" s="31"/>
      <c r="AN46" s="31"/>
      <c r="AO46" s="31"/>
      <c r="AP46" s="31"/>
      <c r="AQ46" s="33"/>
      <c r="AR46" s="33"/>
      <c r="AS46" s="33"/>
      <c r="AT46" s="31"/>
      <c r="AU46" s="31"/>
      <c r="AV46" s="31"/>
      <c r="AW46" s="31"/>
      <c r="AX46" s="31"/>
      <c r="AY46" s="31"/>
      <c r="AZ46" s="33"/>
      <c r="BA46" s="33"/>
      <c r="BB46" s="33"/>
      <c r="BC46" s="31"/>
      <c r="BD46" s="31"/>
      <c r="BE46" s="31"/>
      <c r="BF46" s="31"/>
      <c r="BG46" s="31"/>
      <c r="BH46" s="31"/>
      <c r="BI46" s="33"/>
      <c r="BJ46" s="33"/>
      <c r="BK46" s="33"/>
      <c r="BL46" s="31"/>
      <c r="BM46" s="31"/>
      <c r="BN46" s="31"/>
      <c r="BO46" s="31"/>
      <c r="BP46" s="31"/>
      <c r="BQ46" s="31"/>
      <c r="BR46" s="33"/>
      <c r="BS46" s="33"/>
      <c r="BT46" s="33"/>
      <c r="BU46" s="31"/>
      <c r="BV46" s="31"/>
      <c r="BW46" s="31"/>
      <c r="BX46" s="31"/>
      <c r="BY46" s="31"/>
      <c r="BZ46" s="31"/>
      <c r="CA46" s="33"/>
      <c r="CB46" s="33"/>
      <c r="CC46" s="33"/>
      <c r="CD46" s="31"/>
      <c r="CE46" s="31"/>
      <c r="CF46" s="31"/>
      <c r="CG46" s="31"/>
      <c r="CH46" s="31"/>
      <c r="CI46" s="31"/>
      <c r="CJ46" s="33"/>
      <c r="CK46" s="33"/>
      <c r="CL46" s="33"/>
      <c r="CM46" s="31"/>
      <c r="CN46" s="31"/>
      <c r="CO46" s="31"/>
      <c r="CP46" s="31"/>
      <c r="CQ46" s="31"/>
      <c r="CR46" s="31"/>
      <c r="CS46" s="33"/>
      <c r="CT46" s="33"/>
      <c r="CU46" s="33"/>
      <c r="CV46" s="31"/>
      <c r="CW46" s="31"/>
      <c r="CX46" s="31"/>
      <c r="CY46" s="31"/>
      <c r="CZ46" s="31"/>
      <c r="DA46" s="31"/>
      <c r="DB46" s="33"/>
      <c r="DC46" s="33"/>
      <c r="DD46" s="33"/>
      <c r="DE46" s="31"/>
      <c r="DF46" s="31"/>
      <c r="DG46" s="31"/>
      <c r="DH46" s="31"/>
      <c r="DI46" s="31"/>
      <c r="DJ46" s="31"/>
      <c r="DK46" s="33"/>
      <c r="DL46" s="33"/>
      <c r="DM46" s="33"/>
      <c r="DN46" s="31"/>
      <c r="DO46" s="31"/>
      <c r="DP46" s="31"/>
      <c r="DQ46" s="31"/>
      <c r="DR46" s="31"/>
      <c r="DS46" s="31"/>
      <c r="DT46" s="33"/>
      <c r="DU46" s="33"/>
      <c r="DV46" s="33"/>
      <c r="DW46" s="31"/>
      <c r="DX46" s="31"/>
      <c r="DY46" s="31"/>
      <c r="DZ46" s="31"/>
      <c r="EA46" s="31"/>
      <c r="EB46" s="31"/>
      <c r="EC46" s="33"/>
      <c r="ED46" s="33"/>
      <c r="EE46" s="33"/>
      <c r="EF46" s="31"/>
      <c r="EG46" s="31"/>
      <c r="EH46" s="31"/>
      <c r="EI46" s="31"/>
      <c r="EJ46" s="31"/>
      <c r="EK46" s="31"/>
      <c r="EL46" s="33"/>
      <c r="EM46" s="33"/>
      <c r="EN46" s="33"/>
    </row>
    <row r="47" spans="1:144" s="6" customFormat="1">
      <c r="B47" s="31" t="s">
        <v>653</v>
      </c>
      <c r="C47" s="31"/>
      <c r="D47" s="31"/>
      <c r="E47" s="31"/>
      <c r="F47" s="31"/>
      <c r="G47" s="31"/>
      <c r="H47" s="31"/>
      <c r="I47" s="31"/>
      <c r="J47" s="31"/>
      <c r="K47" s="31"/>
      <c r="L47" s="31"/>
      <c r="M47" s="31"/>
      <c r="N47" s="31"/>
      <c r="O47" s="31"/>
      <c r="P47" s="33"/>
      <c r="Q47" s="33"/>
      <c r="R47" s="33"/>
      <c r="S47" s="31"/>
      <c r="T47" s="31"/>
      <c r="U47" s="31"/>
      <c r="V47" s="31"/>
      <c r="W47" s="31"/>
      <c r="X47" s="31"/>
      <c r="Y47" s="33"/>
      <c r="Z47" s="33"/>
      <c r="AA47" s="33"/>
      <c r="AB47" s="31"/>
      <c r="AC47" s="31"/>
      <c r="AD47" s="31"/>
      <c r="AE47" s="31"/>
      <c r="AF47" s="31"/>
      <c r="AG47" s="31"/>
      <c r="AH47" s="33"/>
      <c r="AI47" s="33"/>
      <c r="AJ47" s="33"/>
      <c r="AK47" s="31"/>
      <c r="AL47" s="31"/>
      <c r="AM47" s="31"/>
      <c r="AN47" s="31"/>
      <c r="AO47" s="31"/>
      <c r="AP47" s="31"/>
      <c r="AQ47" s="33"/>
      <c r="AR47" s="33"/>
      <c r="AS47" s="33"/>
      <c r="AT47" s="31"/>
      <c r="AU47" s="31"/>
      <c r="AV47" s="31"/>
      <c r="AW47" s="31"/>
      <c r="AX47" s="31"/>
      <c r="AY47" s="31"/>
      <c r="AZ47" s="33"/>
      <c r="BA47" s="33"/>
      <c r="BB47" s="33"/>
      <c r="BC47" s="31"/>
      <c r="BD47" s="31"/>
      <c r="BE47" s="31"/>
      <c r="BF47" s="31"/>
      <c r="BG47" s="31"/>
      <c r="BH47" s="31"/>
      <c r="BI47" s="33"/>
      <c r="BJ47" s="33"/>
      <c r="BK47" s="33"/>
      <c r="BL47" s="31"/>
      <c r="BM47" s="31"/>
      <c r="BN47" s="31"/>
      <c r="BO47" s="31"/>
      <c r="BP47" s="31"/>
      <c r="BQ47" s="31"/>
      <c r="BR47" s="33"/>
      <c r="BS47" s="33"/>
      <c r="BT47" s="33"/>
      <c r="BU47" s="31"/>
      <c r="BV47" s="31"/>
      <c r="BW47" s="31"/>
      <c r="BX47" s="31"/>
      <c r="BY47" s="31"/>
      <c r="BZ47" s="31"/>
      <c r="CA47" s="33"/>
      <c r="CB47" s="33"/>
      <c r="CC47" s="33"/>
      <c r="CD47" s="31"/>
      <c r="CE47" s="31"/>
      <c r="CF47" s="31"/>
      <c r="CG47" s="31"/>
      <c r="CH47" s="31"/>
      <c r="CI47" s="31"/>
      <c r="CJ47" s="33"/>
      <c r="CK47" s="33"/>
      <c r="CL47" s="33"/>
      <c r="CM47" s="31"/>
      <c r="CN47" s="31"/>
      <c r="CO47" s="31"/>
      <c r="CP47" s="31"/>
      <c r="CQ47" s="31"/>
      <c r="CR47" s="31"/>
      <c r="CS47" s="33"/>
      <c r="CT47" s="33"/>
      <c r="CU47" s="33"/>
      <c r="CV47" s="31"/>
      <c r="CW47" s="31"/>
      <c r="CX47" s="31"/>
      <c r="CY47" s="31"/>
      <c r="CZ47" s="31"/>
      <c r="DA47" s="31"/>
      <c r="DB47" s="33"/>
      <c r="DC47" s="33"/>
      <c r="DD47" s="33"/>
      <c r="DE47" s="31"/>
      <c r="DF47" s="31"/>
      <c r="DG47" s="31"/>
      <c r="DH47" s="31"/>
      <c r="DI47" s="31"/>
      <c r="DJ47" s="31"/>
      <c r="DK47" s="33"/>
      <c r="DL47" s="33"/>
      <c r="DM47" s="33"/>
      <c r="DN47" s="31"/>
      <c r="DO47" s="31"/>
      <c r="DP47" s="31"/>
      <c r="DQ47" s="31"/>
      <c r="DR47" s="31"/>
      <c r="DS47" s="31"/>
      <c r="DT47" s="33"/>
      <c r="DU47" s="33"/>
      <c r="DV47" s="33"/>
      <c r="DW47" s="31"/>
      <c r="DX47" s="31"/>
      <c r="DY47" s="31"/>
      <c r="DZ47" s="31"/>
      <c r="EA47" s="31"/>
      <c r="EB47" s="31"/>
      <c r="EC47" s="33"/>
      <c r="ED47" s="33"/>
      <c r="EE47" s="33"/>
      <c r="EF47" s="31"/>
      <c r="EG47" s="31"/>
      <c r="EH47" s="31"/>
      <c r="EI47" s="31"/>
      <c r="EJ47" s="31"/>
      <c r="EK47" s="31"/>
      <c r="EL47" s="33"/>
      <c r="EM47" s="33"/>
      <c r="EN47" s="33"/>
    </row>
    <row r="48" spans="1:144" s="6" customFormat="1">
      <c r="B48" s="31" t="s">
        <v>654</v>
      </c>
      <c r="C48" s="31"/>
      <c r="D48" s="31"/>
      <c r="E48" s="31"/>
      <c r="F48" s="31"/>
      <c r="G48" s="31"/>
      <c r="H48" s="31"/>
      <c r="I48" s="31"/>
      <c r="J48" s="31"/>
      <c r="K48" s="31"/>
      <c r="L48" s="31"/>
      <c r="M48" s="31"/>
      <c r="N48" s="31"/>
      <c r="O48" s="31"/>
      <c r="P48" s="33"/>
      <c r="Q48" s="33"/>
      <c r="R48" s="33"/>
      <c r="S48" s="31"/>
      <c r="T48" s="31"/>
      <c r="U48" s="31"/>
      <c r="V48" s="31"/>
      <c r="W48" s="31"/>
      <c r="X48" s="31"/>
      <c r="Y48" s="33"/>
      <c r="Z48" s="33"/>
      <c r="AA48" s="33"/>
      <c r="AB48" s="31"/>
      <c r="AC48" s="31"/>
      <c r="AD48" s="31"/>
      <c r="AE48" s="31"/>
      <c r="AF48" s="31"/>
      <c r="AG48" s="31"/>
      <c r="AH48" s="33"/>
      <c r="AI48" s="33"/>
      <c r="AJ48" s="33"/>
      <c r="AK48" s="31"/>
      <c r="AL48" s="31"/>
      <c r="AM48" s="31"/>
      <c r="AN48" s="31"/>
      <c r="AO48" s="31"/>
      <c r="AP48" s="31"/>
      <c r="AQ48" s="33"/>
      <c r="AR48" s="33"/>
      <c r="AS48" s="33"/>
      <c r="AT48" s="31"/>
      <c r="AU48" s="31"/>
      <c r="AV48" s="31"/>
      <c r="AW48" s="31"/>
      <c r="AX48" s="31"/>
      <c r="AY48" s="31"/>
      <c r="AZ48" s="33"/>
      <c r="BA48" s="33"/>
      <c r="BB48" s="33"/>
      <c r="BC48" s="31"/>
      <c r="BD48" s="31"/>
      <c r="BE48" s="31"/>
      <c r="BF48" s="31"/>
      <c r="BG48" s="31"/>
      <c r="BH48" s="31"/>
      <c r="BI48" s="33"/>
      <c r="BJ48" s="33"/>
      <c r="BK48" s="33"/>
      <c r="BL48" s="31"/>
      <c r="BM48" s="31"/>
      <c r="BN48" s="31"/>
      <c r="BO48" s="31"/>
      <c r="BP48" s="31"/>
      <c r="BQ48" s="31"/>
      <c r="BR48" s="33"/>
      <c r="BS48" s="33"/>
      <c r="BT48" s="33"/>
      <c r="BU48" s="31"/>
      <c r="BV48" s="31"/>
      <c r="BW48" s="31"/>
      <c r="BX48" s="31"/>
      <c r="BY48" s="31"/>
      <c r="BZ48" s="31"/>
      <c r="CA48" s="33"/>
      <c r="CB48" s="33"/>
      <c r="CC48" s="33"/>
      <c r="CD48" s="31"/>
      <c r="CE48" s="31"/>
      <c r="CF48" s="31"/>
      <c r="CG48" s="31"/>
      <c r="CH48" s="31"/>
      <c r="CI48" s="31"/>
      <c r="CJ48" s="33"/>
      <c r="CK48" s="33"/>
      <c r="CL48" s="33"/>
      <c r="CM48" s="31"/>
      <c r="CN48" s="31"/>
      <c r="CO48" s="31"/>
      <c r="CP48" s="31"/>
      <c r="CQ48" s="31"/>
      <c r="CR48" s="31"/>
      <c r="CS48" s="33"/>
      <c r="CT48" s="33"/>
      <c r="CU48" s="33"/>
      <c r="CV48" s="31"/>
      <c r="CW48" s="31"/>
      <c r="CX48" s="31"/>
      <c r="CY48" s="31"/>
      <c r="CZ48" s="31"/>
      <c r="DA48" s="31"/>
      <c r="DB48" s="33"/>
      <c r="DC48" s="33"/>
      <c r="DD48" s="33"/>
      <c r="DE48" s="31"/>
      <c r="DF48" s="31"/>
      <c r="DG48" s="31"/>
      <c r="DH48" s="31"/>
      <c r="DI48" s="31"/>
      <c r="DJ48" s="31"/>
      <c r="DK48" s="33"/>
      <c r="DL48" s="33"/>
      <c r="DM48" s="33"/>
      <c r="DN48" s="31"/>
      <c r="DO48" s="31"/>
      <c r="DP48" s="31"/>
      <c r="DQ48" s="31"/>
      <c r="DR48" s="31"/>
      <c r="DS48" s="31"/>
      <c r="DT48" s="33"/>
      <c r="DU48" s="33"/>
      <c r="DV48" s="33"/>
      <c r="DW48" s="31"/>
      <c r="DX48" s="31"/>
      <c r="DY48" s="31"/>
      <c r="DZ48" s="31"/>
      <c r="EA48" s="31"/>
      <c r="EB48" s="31"/>
      <c r="EC48" s="33"/>
      <c r="ED48" s="33"/>
      <c r="EE48" s="33"/>
      <c r="EF48" s="31"/>
      <c r="EG48" s="31"/>
      <c r="EH48" s="31"/>
      <c r="EI48" s="31"/>
      <c r="EJ48" s="31"/>
      <c r="EK48" s="31"/>
      <c r="EL48" s="33"/>
      <c r="EM48" s="33"/>
      <c r="EN48" s="33"/>
    </row>
    <row r="49" spans="2:144" s="6" customFormat="1">
      <c r="B49" s="31" t="s">
        <v>655</v>
      </c>
      <c r="C49" s="31"/>
      <c r="D49" s="31"/>
      <c r="E49" s="31"/>
      <c r="F49" s="31"/>
      <c r="G49" s="31"/>
      <c r="H49" s="31"/>
      <c r="I49" s="31"/>
      <c r="J49" s="31"/>
      <c r="K49" s="31"/>
      <c r="L49" s="31"/>
      <c r="M49" s="31"/>
      <c r="N49" s="31"/>
      <c r="O49" s="31"/>
      <c r="P49" s="33"/>
      <c r="Q49" s="33"/>
      <c r="R49" s="33"/>
      <c r="S49" s="31"/>
      <c r="T49" s="31"/>
      <c r="U49" s="31"/>
      <c r="V49" s="31"/>
      <c r="W49" s="31"/>
      <c r="X49" s="31"/>
      <c r="Y49" s="33"/>
      <c r="Z49" s="33"/>
      <c r="AA49" s="33"/>
      <c r="AB49" s="31"/>
      <c r="AC49" s="31"/>
      <c r="AD49" s="31"/>
      <c r="AE49" s="31"/>
      <c r="AF49" s="31"/>
      <c r="AG49" s="31"/>
      <c r="AH49" s="33"/>
      <c r="AI49" s="33"/>
      <c r="AJ49" s="33"/>
      <c r="AK49" s="31"/>
      <c r="AL49" s="31"/>
      <c r="AM49" s="31"/>
      <c r="AN49" s="31"/>
      <c r="AO49" s="31"/>
      <c r="AP49" s="31"/>
      <c r="AQ49" s="33"/>
      <c r="AR49" s="33"/>
      <c r="AS49" s="33"/>
      <c r="AT49" s="31"/>
      <c r="AU49" s="31"/>
      <c r="AV49" s="31"/>
      <c r="AW49" s="31"/>
      <c r="AX49" s="31"/>
      <c r="AY49" s="31"/>
      <c r="AZ49" s="33"/>
      <c r="BA49" s="33"/>
      <c r="BB49" s="33"/>
      <c r="BC49" s="31"/>
      <c r="BD49" s="31"/>
      <c r="BE49" s="31"/>
      <c r="BF49" s="31"/>
      <c r="BG49" s="31"/>
      <c r="BH49" s="31"/>
      <c r="BI49" s="33"/>
      <c r="BJ49" s="33"/>
      <c r="BK49" s="33"/>
      <c r="BL49" s="31"/>
      <c r="BM49" s="31"/>
      <c r="BN49" s="31"/>
      <c r="BO49" s="31"/>
      <c r="BP49" s="31"/>
      <c r="BQ49" s="31"/>
      <c r="BR49" s="33"/>
      <c r="BS49" s="33"/>
      <c r="BT49" s="33"/>
      <c r="BU49" s="31"/>
      <c r="BV49" s="31"/>
      <c r="BW49" s="31"/>
      <c r="BX49" s="31"/>
      <c r="BY49" s="31"/>
      <c r="BZ49" s="31"/>
      <c r="CA49" s="33"/>
      <c r="CB49" s="33"/>
      <c r="CC49" s="33"/>
      <c r="CD49" s="31"/>
      <c r="CE49" s="31"/>
      <c r="CF49" s="31"/>
      <c r="CG49" s="31"/>
      <c r="CH49" s="31"/>
      <c r="CI49" s="31"/>
      <c r="CJ49" s="33"/>
      <c r="CK49" s="33"/>
      <c r="CL49" s="33"/>
      <c r="CM49" s="31"/>
      <c r="CN49" s="31"/>
      <c r="CO49" s="31"/>
      <c r="CP49" s="31"/>
      <c r="CQ49" s="31"/>
      <c r="CR49" s="31"/>
      <c r="CS49" s="33"/>
      <c r="CT49" s="33"/>
      <c r="CU49" s="33"/>
      <c r="CV49" s="31"/>
      <c r="CW49" s="31"/>
      <c r="CX49" s="31"/>
      <c r="CY49" s="31"/>
      <c r="CZ49" s="31"/>
      <c r="DA49" s="31"/>
      <c r="DB49" s="33"/>
      <c r="DC49" s="33"/>
      <c r="DD49" s="33"/>
      <c r="DE49" s="31"/>
      <c r="DF49" s="31"/>
      <c r="DG49" s="31"/>
      <c r="DH49" s="31"/>
      <c r="DI49" s="31"/>
      <c r="DJ49" s="31"/>
      <c r="DK49" s="33"/>
      <c r="DL49" s="33"/>
      <c r="DM49" s="33"/>
      <c r="DN49" s="31"/>
      <c r="DO49" s="31"/>
      <c r="DP49" s="31"/>
      <c r="DQ49" s="31"/>
      <c r="DR49" s="31"/>
      <c r="DS49" s="31"/>
      <c r="DT49" s="33"/>
      <c r="DU49" s="33"/>
      <c r="DV49" s="33"/>
      <c r="DW49" s="31"/>
      <c r="DX49" s="31"/>
      <c r="DY49" s="31"/>
      <c r="DZ49" s="31"/>
      <c r="EA49" s="31"/>
      <c r="EB49" s="31"/>
      <c r="EC49" s="33"/>
      <c r="ED49" s="33"/>
      <c r="EE49" s="33"/>
      <c r="EF49" s="31"/>
      <c r="EG49" s="31"/>
      <c r="EH49" s="31"/>
      <c r="EI49" s="31"/>
      <c r="EJ49" s="31"/>
      <c r="EK49" s="31"/>
      <c r="EL49" s="33"/>
      <c r="EM49" s="33"/>
      <c r="EN49" s="33"/>
    </row>
    <row r="50" spans="2:144" s="6" customFormat="1">
      <c r="B50" s="31" t="s">
        <v>656</v>
      </c>
      <c r="C50" s="31"/>
      <c r="D50" s="31"/>
      <c r="E50" s="31"/>
      <c r="F50" s="31"/>
      <c r="G50" s="31"/>
      <c r="H50" s="31"/>
      <c r="I50" s="31"/>
      <c r="J50" s="31"/>
      <c r="K50" s="31"/>
      <c r="L50" s="31"/>
      <c r="M50" s="31"/>
      <c r="N50" s="31"/>
      <c r="O50" s="31"/>
      <c r="P50" s="33"/>
      <c r="Q50" s="33"/>
      <c r="R50" s="33"/>
      <c r="S50" s="31"/>
      <c r="T50" s="31"/>
      <c r="U50" s="31"/>
      <c r="V50" s="31"/>
      <c r="W50" s="31"/>
      <c r="X50" s="31"/>
      <c r="Y50" s="33"/>
      <c r="Z50" s="33"/>
      <c r="AA50" s="33"/>
      <c r="AB50" s="31"/>
      <c r="AC50" s="31"/>
      <c r="AD50" s="31"/>
      <c r="AE50" s="31"/>
      <c r="AF50" s="31"/>
      <c r="AG50" s="31"/>
      <c r="AH50" s="33"/>
      <c r="AI50" s="33"/>
      <c r="AJ50" s="33"/>
      <c r="AK50" s="31"/>
      <c r="AL50" s="31"/>
      <c r="AM50" s="31"/>
      <c r="AN50" s="31"/>
      <c r="AO50" s="31"/>
      <c r="AP50" s="31"/>
      <c r="AQ50" s="33"/>
      <c r="AR50" s="33"/>
      <c r="AS50" s="33"/>
      <c r="AT50" s="31"/>
      <c r="AU50" s="31"/>
      <c r="AV50" s="31"/>
      <c r="AW50" s="31"/>
      <c r="AX50" s="31"/>
      <c r="AY50" s="31"/>
      <c r="AZ50" s="33"/>
      <c r="BA50" s="33"/>
      <c r="BB50" s="33"/>
      <c r="BC50" s="31"/>
      <c r="BD50" s="31"/>
      <c r="BE50" s="31"/>
      <c r="BF50" s="31"/>
      <c r="BG50" s="31"/>
      <c r="BH50" s="31"/>
      <c r="BI50" s="33"/>
      <c r="BJ50" s="33"/>
      <c r="BK50" s="33"/>
      <c r="BL50" s="31"/>
      <c r="BM50" s="31"/>
      <c r="BN50" s="31"/>
      <c r="BO50" s="31"/>
      <c r="BP50" s="31"/>
      <c r="BQ50" s="31"/>
      <c r="BR50" s="33"/>
      <c r="BS50" s="33"/>
      <c r="BT50" s="33"/>
      <c r="BU50" s="31"/>
      <c r="BV50" s="31"/>
      <c r="BW50" s="31"/>
      <c r="BX50" s="31"/>
      <c r="BY50" s="31"/>
      <c r="BZ50" s="31"/>
      <c r="CA50" s="33"/>
      <c r="CB50" s="33"/>
      <c r="CC50" s="33"/>
      <c r="CD50" s="31"/>
      <c r="CE50" s="31"/>
      <c r="CF50" s="31"/>
      <c r="CG50" s="31"/>
      <c r="CH50" s="31"/>
      <c r="CI50" s="31"/>
      <c r="CJ50" s="33"/>
      <c r="CK50" s="33"/>
      <c r="CL50" s="33"/>
      <c r="CM50" s="31"/>
      <c r="CN50" s="31"/>
      <c r="CO50" s="31"/>
      <c r="CP50" s="31"/>
      <c r="CQ50" s="31"/>
      <c r="CR50" s="31"/>
      <c r="CS50" s="33"/>
      <c r="CT50" s="33"/>
      <c r="CU50" s="33"/>
      <c r="CV50" s="31"/>
      <c r="CW50" s="31"/>
      <c r="CX50" s="31"/>
      <c r="CY50" s="31"/>
      <c r="CZ50" s="31"/>
      <c r="DA50" s="31"/>
      <c r="DB50" s="33"/>
      <c r="DC50" s="33"/>
      <c r="DD50" s="33"/>
      <c r="DE50" s="31"/>
      <c r="DF50" s="31"/>
      <c r="DG50" s="31"/>
      <c r="DH50" s="31"/>
      <c r="DI50" s="31"/>
      <c r="DJ50" s="31"/>
      <c r="DK50" s="33"/>
      <c r="DL50" s="33"/>
      <c r="DM50" s="33"/>
      <c r="DN50" s="31"/>
      <c r="DO50" s="31"/>
      <c r="DP50" s="31"/>
      <c r="DQ50" s="31"/>
      <c r="DR50" s="31"/>
      <c r="DS50" s="31"/>
      <c r="DT50" s="33"/>
      <c r="DU50" s="33"/>
      <c r="DV50" s="33"/>
      <c r="DW50" s="31"/>
      <c r="DX50" s="31"/>
      <c r="DY50" s="31"/>
      <c r="DZ50" s="31"/>
      <c r="EA50" s="31"/>
      <c r="EB50" s="31"/>
      <c r="EC50" s="33"/>
      <c r="ED50" s="33"/>
      <c r="EE50" s="33"/>
      <c r="EF50" s="31"/>
      <c r="EG50" s="31"/>
      <c r="EH50" s="31"/>
      <c r="EI50" s="31"/>
      <c r="EJ50" s="31"/>
      <c r="EK50" s="31"/>
      <c r="EL50" s="33"/>
      <c r="EM50" s="33"/>
      <c r="EN50" s="33"/>
    </row>
    <row r="51" spans="2:144" s="6" customFormat="1">
      <c r="B51" s="31" t="s">
        <v>657</v>
      </c>
      <c r="C51" s="31"/>
      <c r="D51" s="31"/>
      <c r="E51" s="31"/>
      <c r="F51" s="31"/>
      <c r="G51" s="31"/>
      <c r="H51" s="31"/>
      <c r="I51" s="31"/>
      <c r="J51" s="31"/>
      <c r="K51" s="31"/>
      <c r="L51" s="31"/>
      <c r="M51" s="31"/>
      <c r="N51" s="31"/>
      <c r="O51" s="31"/>
      <c r="P51" s="33"/>
      <c r="Q51" s="33"/>
      <c r="R51" s="33"/>
      <c r="S51" s="31"/>
      <c r="T51" s="31"/>
      <c r="U51" s="31"/>
      <c r="V51" s="31"/>
      <c r="W51" s="31"/>
      <c r="X51" s="31"/>
      <c r="Y51" s="33"/>
      <c r="Z51" s="33"/>
      <c r="AA51" s="33"/>
      <c r="AB51" s="31"/>
      <c r="AC51" s="31"/>
      <c r="AD51" s="31"/>
      <c r="AE51" s="31"/>
      <c r="AF51" s="31"/>
      <c r="AG51" s="31"/>
      <c r="AH51" s="33"/>
      <c r="AI51" s="33"/>
      <c r="AJ51" s="33"/>
      <c r="AK51" s="31"/>
      <c r="AL51" s="31"/>
      <c r="AM51" s="31"/>
      <c r="AN51" s="31"/>
      <c r="AO51" s="31"/>
      <c r="AP51" s="31"/>
      <c r="AQ51" s="33"/>
      <c r="AR51" s="33"/>
      <c r="AS51" s="33"/>
      <c r="AT51" s="31"/>
      <c r="AU51" s="31"/>
      <c r="AV51" s="31"/>
      <c r="AW51" s="31"/>
      <c r="AX51" s="31"/>
      <c r="AY51" s="31"/>
      <c r="AZ51" s="33"/>
      <c r="BA51" s="33"/>
      <c r="BB51" s="33"/>
      <c r="BC51" s="31"/>
      <c r="BD51" s="31"/>
      <c r="BE51" s="31"/>
      <c r="BF51" s="31"/>
      <c r="BG51" s="31"/>
      <c r="BH51" s="31"/>
      <c r="BI51" s="33"/>
      <c r="BJ51" s="33"/>
      <c r="BK51" s="33"/>
      <c r="BL51" s="31"/>
      <c r="BM51" s="31"/>
      <c r="BN51" s="31"/>
      <c r="BO51" s="31"/>
      <c r="BP51" s="31"/>
      <c r="BQ51" s="31"/>
      <c r="BR51" s="33"/>
      <c r="BS51" s="33"/>
      <c r="BT51" s="33"/>
      <c r="BU51" s="31"/>
      <c r="BV51" s="31"/>
      <c r="BW51" s="31"/>
      <c r="BX51" s="31"/>
      <c r="BY51" s="31"/>
      <c r="BZ51" s="31"/>
      <c r="CA51" s="33"/>
      <c r="CB51" s="33"/>
      <c r="CC51" s="33"/>
      <c r="CD51" s="31"/>
      <c r="CE51" s="31"/>
      <c r="CF51" s="31"/>
      <c r="CG51" s="31"/>
      <c r="CH51" s="31"/>
      <c r="CI51" s="31"/>
      <c r="CJ51" s="33"/>
      <c r="CK51" s="33"/>
      <c r="CL51" s="33"/>
      <c r="CM51" s="31"/>
      <c r="CN51" s="31"/>
      <c r="CO51" s="31"/>
      <c r="CP51" s="31"/>
      <c r="CQ51" s="31"/>
      <c r="CR51" s="31"/>
      <c r="CS51" s="33"/>
      <c r="CT51" s="33"/>
      <c r="CU51" s="33"/>
      <c r="CV51" s="31"/>
      <c r="CW51" s="31"/>
      <c r="CX51" s="31"/>
      <c r="CY51" s="31"/>
      <c r="CZ51" s="31"/>
      <c r="DA51" s="31"/>
      <c r="DB51" s="33"/>
      <c r="DC51" s="33"/>
      <c r="DD51" s="33"/>
      <c r="DE51" s="31"/>
      <c r="DF51" s="31"/>
      <c r="DG51" s="31"/>
      <c r="DH51" s="31"/>
      <c r="DI51" s="31"/>
      <c r="DJ51" s="31"/>
      <c r="DK51" s="33"/>
      <c r="DL51" s="33"/>
      <c r="DM51" s="33"/>
      <c r="DN51" s="31"/>
      <c r="DO51" s="31"/>
      <c r="DP51" s="31"/>
      <c r="DQ51" s="31"/>
      <c r="DR51" s="31"/>
      <c r="DS51" s="31"/>
      <c r="DT51" s="33"/>
      <c r="DU51" s="33"/>
      <c r="DV51" s="33"/>
      <c r="DW51" s="31"/>
      <c r="DX51" s="31"/>
      <c r="DY51" s="31"/>
      <c r="DZ51" s="31"/>
      <c r="EA51" s="31"/>
      <c r="EB51" s="31"/>
      <c r="EC51" s="33"/>
      <c r="ED51" s="33"/>
      <c r="EE51" s="33"/>
      <c r="EF51" s="31"/>
      <c r="EG51" s="31"/>
      <c r="EH51" s="31"/>
      <c r="EI51" s="31"/>
      <c r="EJ51" s="31"/>
      <c r="EK51" s="31"/>
      <c r="EL51" s="33"/>
      <c r="EM51" s="33"/>
      <c r="EN51" s="33"/>
    </row>
    <row r="52" spans="2:144" s="6" customFormat="1">
      <c r="B52" s="31" t="s">
        <v>658</v>
      </c>
      <c r="C52" s="31"/>
      <c r="D52" s="31"/>
      <c r="E52" s="31"/>
      <c r="F52" s="31"/>
      <c r="G52" s="31"/>
      <c r="H52" s="31"/>
      <c r="I52" s="31"/>
      <c r="J52" s="31"/>
      <c r="K52" s="31"/>
      <c r="L52" s="31"/>
      <c r="M52" s="31"/>
      <c r="N52" s="31"/>
      <c r="O52" s="31"/>
      <c r="P52" s="33"/>
      <c r="Q52" s="33"/>
      <c r="R52" s="33"/>
      <c r="S52" s="31"/>
      <c r="T52" s="31"/>
      <c r="U52" s="31"/>
      <c r="V52" s="31"/>
      <c r="W52" s="31"/>
      <c r="X52" s="31"/>
      <c r="Y52" s="33"/>
      <c r="Z52" s="33"/>
      <c r="AA52" s="33"/>
      <c r="AB52" s="31"/>
      <c r="AC52" s="31"/>
      <c r="AD52" s="31"/>
      <c r="AE52" s="31"/>
      <c r="AF52" s="31"/>
      <c r="AG52" s="31"/>
      <c r="AH52" s="33"/>
      <c r="AI52" s="33"/>
      <c r="AJ52" s="33"/>
      <c r="AK52" s="31"/>
      <c r="AL52" s="31"/>
      <c r="AM52" s="31"/>
      <c r="AN52" s="31"/>
      <c r="AO52" s="31"/>
      <c r="AP52" s="31"/>
      <c r="AQ52" s="33"/>
      <c r="AR52" s="33"/>
      <c r="AS52" s="33"/>
      <c r="AT52" s="31"/>
      <c r="AU52" s="31"/>
      <c r="AV52" s="31"/>
      <c r="AW52" s="31"/>
      <c r="AX52" s="31"/>
      <c r="AY52" s="31"/>
      <c r="AZ52" s="33"/>
      <c r="BA52" s="33"/>
      <c r="BB52" s="33"/>
      <c r="BC52" s="31"/>
      <c r="BD52" s="31"/>
      <c r="BE52" s="31"/>
      <c r="BF52" s="31"/>
      <c r="BG52" s="31"/>
      <c r="BH52" s="31"/>
      <c r="BI52" s="33"/>
      <c r="BJ52" s="33"/>
      <c r="BK52" s="33"/>
      <c r="BL52" s="31"/>
      <c r="BM52" s="31"/>
      <c r="BN52" s="31"/>
      <c r="BO52" s="31"/>
      <c r="BP52" s="31"/>
      <c r="BQ52" s="31"/>
      <c r="BR52" s="33"/>
      <c r="BS52" s="33"/>
      <c r="BT52" s="33"/>
      <c r="BU52" s="31"/>
      <c r="BV52" s="31"/>
      <c r="BW52" s="31"/>
      <c r="BX52" s="31"/>
      <c r="BY52" s="31"/>
      <c r="BZ52" s="31"/>
      <c r="CA52" s="33"/>
      <c r="CB52" s="33"/>
      <c r="CC52" s="33"/>
      <c r="CD52" s="31"/>
      <c r="CE52" s="31"/>
      <c r="CF52" s="31"/>
      <c r="CG52" s="31"/>
      <c r="CH52" s="31"/>
      <c r="CI52" s="31"/>
      <c r="CJ52" s="33"/>
      <c r="CK52" s="33"/>
      <c r="CL52" s="33"/>
      <c r="CM52" s="31"/>
      <c r="CN52" s="31"/>
      <c r="CO52" s="31"/>
      <c r="CP52" s="31"/>
      <c r="CQ52" s="31"/>
      <c r="CR52" s="31"/>
      <c r="CS52" s="33"/>
      <c r="CT52" s="33"/>
      <c r="CU52" s="33"/>
      <c r="CV52" s="31"/>
      <c r="CW52" s="31"/>
      <c r="CX52" s="31"/>
      <c r="CY52" s="31"/>
      <c r="CZ52" s="31"/>
      <c r="DA52" s="31"/>
      <c r="DB52" s="33"/>
      <c r="DC52" s="33"/>
      <c r="DD52" s="33"/>
      <c r="DE52" s="31"/>
      <c r="DF52" s="31"/>
      <c r="DG52" s="31"/>
      <c r="DH52" s="31"/>
      <c r="DI52" s="31"/>
      <c r="DJ52" s="31"/>
      <c r="DK52" s="33"/>
      <c r="DL52" s="33"/>
      <c r="DM52" s="33"/>
      <c r="DN52" s="31"/>
      <c r="DO52" s="31"/>
      <c r="DP52" s="31"/>
      <c r="DQ52" s="31"/>
      <c r="DR52" s="31"/>
      <c r="DS52" s="31"/>
      <c r="DT52" s="33"/>
      <c r="DU52" s="33"/>
      <c r="DV52" s="33"/>
      <c r="DW52" s="31"/>
      <c r="DX52" s="31"/>
      <c r="DY52" s="31"/>
      <c r="DZ52" s="31"/>
      <c r="EA52" s="31"/>
      <c r="EB52" s="31"/>
      <c r="EC52" s="33"/>
      <c r="ED52" s="33"/>
      <c r="EE52" s="33"/>
      <c r="EF52" s="31"/>
      <c r="EG52" s="31"/>
      <c r="EH52" s="31"/>
      <c r="EI52" s="31"/>
      <c r="EJ52" s="31"/>
      <c r="EK52" s="31"/>
      <c r="EL52" s="33"/>
      <c r="EM52" s="33"/>
      <c r="EN52" s="33"/>
    </row>
    <row r="53" spans="2:144">
      <c r="B53" s="67" t="s">
        <v>651</v>
      </c>
      <c r="C53" s="67"/>
      <c r="D53" s="67"/>
      <c r="E53" s="67"/>
      <c r="F53" s="67"/>
      <c r="G53" s="67"/>
      <c r="H53" s="67"/>
      <c r="I53" s="67"/>
      <c r="J53" s="67"/>
      <c r="S53" s="68"/>
      <c r="T53" s="68"/>
      <c r="U53" s="68"/>
      <c r="V53" s="68"/>
      <c r="W53" s="68"/>
      <c r="X53" s="68"/>
      <c r="Y53" s="68"/>
      <c r="Z53" s="68"/>
      <c r="AA53" s="68"/>
    </row>
    <row r="55" spans="2:144">
      <c r="B55" s="10" t="str">
        <f>S55</f>
        <v>1980-2014</v>
      </c>
      <c r="S55" s="10" t="s">
        <v>647</v>
      </c>
    </row>
    <row r="56" spans="2:144">
      <c r="B56" s="10" t="str">
        <f t="shared" ref="B56:B65" si="152">S56</f>
        <v>INDEX SCALE: HI</v>
      </c>
      <c r="D56" s="10">
        <f>V56</f>
        <v>481454.47298940626</v>
      </c>
      <c r="F56" s="10" t="str">
        <f>X56</f>
        <v>For scaling:</v>
      </c>
      <c r="S56" s="10" t="s">
        <v>188</v>
      </c>
      <c r="V56" s="10">
        <f>MAXA(X4:X38,AG4:AG38,AP4:AP38,AY4:AY38,BH4:BH38,BQ4:BQ38,BZ4:BZ38,CI4:CI38,CR4:CR38,DA4:DA38,DJ4:DJ38,DS4:DS38,EB4:EB38,EK4:EK38)</f>
        <v>481454.47298940626</v>
      </c>
      <c r="X56" s="10" t="s">
        <v>192</v>
      </c>
    </row>
    <row r="57" spans="2:144">
      <c r="B57" s="10" t="str">
        <f t="shared" si="152"/>
        <v>LO</v>
      </c>
      <c r="D57" s="10">
        <f t="shared" ref="D57:D65" si="153">V57</f>
        <v>85909.70213431344</v>
      </c>
      <c r="F57" s="10" t="str">
        <f t="shared" ref="F57:F65" si="154">X57</f>
        <v>Max</v>
      </c>
      <c r="G57" s="10">
        <f>Y57</f>
        <v>521008.95007491554</v>
      </c>
      <c r="S57" s="10" t="s">
        <v>189</v>
      </c>
      <c r="V57" s="10">
        <f>MINA(X4:X38,AG4:AG38,AP4:AP38,AY4:AY38,BH4:BH38,BQ4:BQ38,BZ4:BZ38,CI4:CI38,CR4:CR38,DA4:DA38,DJ4:DJ38,DS4:DS38,EB4:EB38,EK4:EK38)</f>
        <v>85909.70213431344</v>
      </c>
      <c r="X57" s="10" t="s">
        <v>193</v>
      </c>
      <c r="Y57" s="17">
        <f>V56+V59</f>
        <v>521008.95007491554</v>
      </c>
    </row>
    <row r="58" spans="2:144">
      <c r="B58" s="10" t="str">
        <f t="shared" si="152"/>
        <v>Difference</v>
      </c>
      <c r="D58" s="10">
        <f t="shared" si="153"/>
        <v>395544.77085509279</v>
      </c>
      <c r="F58" s="10" t="str">
        <f t="shared" si="154"/>
        <v>Min</v>
      </c>
      <c r="G58" s="10">
        <f>D57-D59</f>
        <v>46355.225048804161</v>
      </c>
      <c r="S58" s="10" t="s">
        <v>190</v>
      </c>
      <c r="V58" s="10">
        <f>V56-V57</f>
        <v>395544.77085509279</v>
      </c>
      <c r="X58" s="10" t="s">
        <v>194</v>
      </c>
      <c r="Y58" s="17">
        <f>V57-V59</f>
        <v>46355.225048804161</v>
      </c>
    </row>
    <row r="59" spans="2:144">
      <c r="B59" s="10" t="str">
        <f t="shared" si="152"/>
        <v>10% of Difference</v>
      </c>
      <c r="D59" s="10">
        <f t="shared" si="153"/>
        <v>39554.477085509279</v>
      </c>
      <c r="F59" s="10" t="str">
        <f t="shared" si="154"/>
        <v>MAX-MIN</v>
      </c>
      <c r="G59" s="10">
        <f>G57-G58</f>
        <v>474653.72502611135</v>
      </c>
      <c r="S59" s="10" t="s">
        <v>191</v>
      </c>
      <c r="V59" s="10">
        <f>V58/10</f>
        <v>39554.477085509279</v>
      </c>
      <c r="X59" s="10" t="s">
        <v>56</v>
      </c>
      <c r="Y59" s="17">
        <f>Y57-Y58</f>
        <v>474653.72502611135</v>
      </c>
    </row>
    <row r="61" spans="2:144">
      <c r="B61" s="10" t="str">
        <f t="shared" si="152"/>
        <v>1980-2014</v>
      </c>
      <c r="S61" s="10" t="s">
        <v>647</v>
      </c>
    </row>
    <row r="62" spans="2:144">
      <c r="B62" s="10" t="str">
        <f t="shared" si="152"/>
        <v>INDEX SCALE: HI</v>
      </c>
      <c r="D62" s="10">
        <f t="shared" si="153"/>
        <v>13.084566953287659</v>
      </c>
      <c r="F62" s="10" t="str">
        <f t="shared" si="154"/>
        <v>For scaling:</v>
      </c>
      <c r="S62" s="10" t="s">
        <v>188</v>
      </c>
      <c r="V62" s="10">
        <f>MAXA(Z4:Z38,AI4:AI38,AR4:AR38,BA4:BA38,BJ4:BJ38,BS4:BS38,CB4:CB38,CK4:CK38,CT4:CT38,DC4:DC38,DL4:DL38,DU4:DU38,ED4:ED38,EM4:EM38)</f>
        <v>13.084566953287659</v>
      </c>
      <c r="X62" s="10" t="s">
        <v>192</v>
      </c>
    </row>
    <row r="63" spans="2:144">
      <c r="B63" s="10" t="str">
        <f t="shared" si="152"/>
        <v>LO</v>
      </c>
      <c r="D63" s="10">
        <f t="shared" si="153"/>
        <v>11.361052048443149</v>
      </c>
      <c r="F63" s="10" t="str">
        <f t="shared" si="154"/>
        <v>Max</v>
      </c>
      <c r="G63" s="10">
        <f>D62+D65</f>
        <v>13.256918443772109</v>
      </c>
      <c r="S63" s="10" t="s">
        <v>189</v>
      </c>
      <c r="V63" s="10">
        <f>MINA(Z4:Z38,AI4:AI38,AR4:AR38,BA4:BA38,BJ4:BJ38,BS4:BS38,CB4:CB38,CK4:CK38,CT4:CT38,DC4:DC38,DL4:DL38,DU4:DU38,ED4:ED38,EM4:EM38)</f>
        <v>11.361052048443149</v>
      </c>
      <c r="X63" s="10" t="s">
        <v>193</v>
      </c>
      <c r="Y63" s="17">
        <f>V62+V65</f>
        <v>13.256918443772109</v>
      </c>
    </row>
    <row r="64" spans="2:144">
      <c r="B64" s="10" t="str">
        <f t="shared" si="152"/>
        <v>Difference</v>
      </c>
      <c r="D64" s="10">
        <f t="shared" si="153"/>
        <v>1.7235149048445102</v>
      </c>
      <c r="F64" s="10" t="str">
        <f t="shared" si="154"/>
        <v>Min</v>
      </c>
      <c r="G64" s="10">
        <f>D63-D65</f>
        <v>11.188700557958699</v>
      </c>
      <c r="S64" s="10" t="s">
        <v>190</v>
      </c>
      <c r="V64" s="10">
        <f>V62-V63</f>
        <v>1.7235149048445102</v>
      </c>
      <c r="X64" s="10" t="s">
        <v>194</v>
      </c>
      <c r="Y64" s="17">
        <f>V63-V65</f>
        <v>11.188700557958699</v>
      </c>
    </row>
    <row r="65" spans="2:25">
      <c r="B65" s="10" t="str">
        <f t="shared" si="152"/>
        <v>10% of Difference</v>
      </c>
      <c r="D65" s="10">
        <f t="shared" si="153"/>
        <v>0.17235149048445103</v>
      </c>
      <c r="F65" s="10" t="str">
        <f t="shared" si="154"/>
        <v>MAX-MIN</v>
      </c>
      <c r="G65" s="10">
        <f>G63-G64</f>
        <v>2.0682178858134108</v>
      </c>
      <c r="S65" s="10" t="s">
        <v>191</v>
      </c>
      <c r="V65" s="10">
        <f>V64/10</f>
        <v>0.17235149048445103</v>
      </c>
      <c r="X65" s="10" t="s">
        <v>56</v>
      </c>
      <c r="Y65" s="17">
        <f>Y63-Y64</f>
        <v>2.0682178858134108</v>
      </c>
    </row>
  </sheetData>
  <mergeCells count="4">
    <mergeCell ref="S45:AA45"/>
    <mergeCell ref="S53:AA53"/>
    <mergeCell ref="B45:J45"/>
    <mergeCell ref="B53:J53"/>
  </mergeCells>
  <phoneticPr fontId="0" type="noConversion"/>
  <pageMargins left="0.19685039370078741" right="0.19685039370078741" top="0.43307086614173229" bottom="0.47244094488188981" header="0.51181102362204722" footer="0.51181102362204722"/>
  <pageSetup scale="56" orientation="landscape" r:id="rId1"/>
  <headerFooter alignWithMargins="0"/>
  <colBreaks count="14" manualBreakCount="14">
    <brk id="18" max="63" man="1"/>
    <brk id="27" max="63" man="1"/>
    <brk id="36" max="63" man="1"/>
    <brk id="45" max="63" man="1"/>
    <brk id="54" max="63" man="1"/>
    <brk id="63" max="1048575" man="1"/>
    <brk id="72" max="1048575" man="1"/>
    <brk id="81" max="1048575" man="1"/>
    <brk id="90" max="63" man="1"/>
    <brk id="99" max="1048575" man="1"/>
    <brk id="108" max="63" man="1"/>
    <brk id="117" max="1048575" man="1"/>
    <brk id="126" max="63" man="1"/>
    <brk id="135" max="1048575" man="1"/>
  </colBreaks>
</worksheet>
</file>

<file path=xl/worksheets/sheet40.xml><?xml version="1.0" encoding="utf-8"?>
<worksheet xmlns="http://schemas.openxmlformats.org/spreadsheetml/2006/main" xmlns:r="http://schemas.openxmlformats.org/officeDocument/2006/relationships">
  <sheetPr codeName="Sheet40">
    <pageSetUpPr fitToPage="1"/>
  </sheetPr>
  <dimension ref="A1:O56"/>
  <sheetViews>
    <sheetView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F35" sqref="F35"/>
    </sheetView>
  </sheetViews>
  <sheetFormatPr defaultRowHeight="12.75"/>
  <cols>
    <col min="1" max="1" width="6.7109375" style="6" customWidth="1"/>
    <col min="2" max="9" width="8.7109375" style="15" customWidth="1"/>
    <col min="10" max="10" width="10.7109375" style="15" customWidth="1"/>
    <col min="11" max="15" width="8.7109375" style="15" customWidth="1"/>
    <col min="16" max="16384" width="9.140625" style="8"/>
  </cols>
  <sheetData>
    <row r="1" spans="1:15" ht="12.75" customHeight="1">
      <c r="A1" s="6" t="s">
        <v>548</v>
      </c>
    </row>
    <row r="2" spans="1:15" s="20" customFormat="1" ht="30" customHeight="1">
      <c r="A2" s="39" t="s">
        <v>225</v>
      </c>
      <c r="B2" s="21" t="s">
        <v>226</v>
      </c>
      <c r="C2" s="21" t="s">
        <v>227</v>
      </c>
      <c r="D2" s="21" t="s">
        <v>228</v>
      </c>
      <c r="E2" s="21" t="s">
        <v>229</v>
      </c>
      <c r="F2" s="21" t="s">
        <v>230</v>
      </c>
      <c r="G2" s="21" t="s">
        <v>231</v>
      </c>
      <c r="H2" s="21" t="s">
        <v>232</v>
      </c>
      <c r="I2" s="21" t="s">
        <v>233</v>
      </c>
      <c r="J2" s="21" t="s">
        <v>234</v>
      </c>
      <c r="K2" s="21" t="s">
        <v>235</v>
      </c>
      <c r="L2" s="21" t="s">
        <v>236</v>
      </c>
      <c r="M2" s="21" t="s">
        <v>237</v>
      </c>
      <c r="N2" s="21" t="s">
        <v>238</v>
      </c>
      <c r="O2" s="21" t="s">
        <v>239</v>
      </c>
    </row>
    <row r="3" spans="1:15" ht="12.75" customHeight="1">
      <c r="A3" s="6">
        <v>1980</v>
      </c>
      <c r="B3" s="15">
        <v>27.9</v>
      </c>
      <c r="C3" s="15">
        <v>45.2</v>
      </c>
      <c r="D3" s="15">
        <v>40</v>
      </c>
      <c r="E3" s="15">
        <v>38</v>
      </c>
      <c r="F3" s="15">
        <v>36.4</v>
      </c>
      <c r="G3" s="15">
        <v>40.200000000000003</v>
      </c>
      <c r="H3" s="15">
        <v>57.1</v>
      </c>
      <c r="I3" s="15">
        <v>20.2</v>
      </c>
      <c r="J3" s="15">
        <v>54.1</v>
      </c>
      <c r="K3" s="15">
        <v>26.5</v>
      </c>
      <c r="L3" s="15">
        <v>20.3</v>
      </c>
      <c r="M3" s="15">
        <v>31.8</v>
      </c>
      <c r="N3" s="15">
        <v>31.1</v>
      </c>
      <c r="O3" s="15">
        <v>43.8</v>
      </c>
    </row>
    <row r="4" spans="1:15" ht="12.75" customHeight="1">
      <c r="A4" s="6">
        <v>1981</v>
      </c>
      <c r="B4" s="15">
        <v>31.2</v>
      </c>
      <c r="C4" s="15">
        <v>47.5</v>
      </c>
      <c r="D4" s="15">
        <v>44.3</v>
      </c>
      <c r="E4" s="15">
        <v>42</v>
      </c>
      <c r="F4" s="15">
        <v>40.6</v>
      </c>
      <c r="G4" s="15">
        <v>44.9</v>
      </c>
      <c r="H4" s="15">
        <v>59.5</v>
      </c>
      <c r="I4" s="15">
        <v>24</v>
      </c>
      <c r="J4" s="15">
        <v>57.6</v>
      </c>
      <c r="K4" s="15">
        <v>30</v>
      </c>
      <c r="L4" s="15">
        <v>22.8</v>
      </c>
      <c r="M4" s="15">
        <v>34.6</v>
      </c>
      <c r="N4" s="15">
        <v>34.700000000000003</v>
      </c>
      <c r="O4" s="15">
        <v>47.9</v>
      </c>
    </row>
    <row r="5" spans="1:15" ht="12.75" customHeight="1">
      <c r="A5" s="6">
        <v>1982</v>
      </c>
      <c r="B5" s="15">
        <v>34.299999999999997</v>
      </c>
      <c r="C5" s="15">
        <v>51.1</v>
      </c>
      <c r="D5" s="15">
        <v>48.2</v>
      </c>
      <c r="E5" s="15">
        <v>46.3</v>
      </c>
      <c r="F5" s="15">
        <v>44.3</v>
      </c>
      <c r="G5" s="15">
        <v>50.4</v>
      </c>
      <c r="H5" s="15">
        <v>62.2</v>
      </c>
      <c r="I5" s="15">
        <v>28.2</v>
      </c>
      <c r="J5" s="15">
        <v>60.2</v>
      </c>
      <c r="K5" s="15">
        <v>33.1</v>
      </c>
      <c r="L5" s="15">
        <v>25.9</v>
      </c>
      <c r="M5" s="15">
        <v>37.4</v>
      </c>
      <c r="N5" s="15">
        <v>37.200000000000003</v>
      </c>
      <c r="O5" s="15">
        <v>50.9</v>
      </c>
    </row>
    <row r="6" spans="1:15" ht="12.75" customHeight="1">
      <c r="A6" s="6">
        <v>1983</v>
      </c>
      <c r="B6" s="15">
        <v>37</v>
      </c>
      <c r="C6" s="15">
        <v>54</v>
      </c>
      <c r="D6" s="15">
        <v>50.9</v>
      </c>
      <c r="E6" s="15">
        <v>49.7</v>
      </c>
      <c r="F6" s="15">
        <v>47.9</v>
      </c>
      <c r="G6" s="15">
        <v>55.2</v>
      </c>
      <c r="H6" s="15">
        <v>64</v>
      </c>
      <c r="I6" s="15">
        <v>32.5</v>
      </c>
      <c r="J6" s="15">
        <v>61</v>
      </c>
      <c r="K6" s="15">
        <v>35.4</v>
      </c>
      <c r="L6" s="15">
        <v>28.9</v>
      </c>
      <c r="M6" s="15">
        <v>41.1</v>
      </c>
      <c r="N6" s="15">
        <v>39.200000000000003</v>
      </c>
      <c r="O6" s="15">
        <v>52.9</v>
      </c>
    </row>
    <row r="7" spans="1:15" ht="12.75" customHeight="1">
      <c r="A7" s="6">
        <v>1984</v>
      </c>
      <c r="B7" s="15">
        <v>38.700000000000003</v>
      </c>
      <c r="C7" s="15">
        <v>56.9</v>
      </c>
      <c r="D7" s="15">
        <v>52.7</v>
      </c>
      <c r="E7" s="15">
        <v>52.7</v>
      </c>
      <c r="F7" s="15">
        <v>52</v>
      </c>
      <c r="G7" s="15">
        <v>59.1</v>
      </c>
      <c r="H7" s="15">
        <v>65.2</v>
      </c>
      <c r="I7" s="15">
        <v>35.9</v>
      </c>
      <c r="J7" s="15">
        <v>62.5</v>
      </c>
      <c r="K7" s="15">
        <v>37.6</v>
      </c>
      <c r="L7" s="15">
        <v>32.1</v>
      </c>
      <c r="M7" s="15">
        <v>44.3</v>
      </c>
      <c r="N7" s="15">
        <v>41.1</v>
      </c>
      <c r="O7" s="15">
        <v>54.8</v>
      </c>
    </row>
    <row r="8" spans="1:15" ht="12.75" customHeight="1">
      <c r="A8" s="6">
        <v>1985</v>
      </c>
      <c r="B8" s="15">
        <v>41.2</v>
      </c>
      <c r="C8" s="15">
        <v>59.5</v>
      </c>
      <c r="D8" s="15">
        <v>54.5</v>
      </c>
      <c r="E8" s="15">
        <v>54.9</v>
      </c>
      <c r="F8" s="15">
        <v>54.7</v>
      </c>
      <c r="G8" s="15">
        <v>62.4</v>
      </c>
      <c r="H8" s="15">
        <v>66.599999999999994</v>
      </c>
      <c r="I8" s="15">
        <v>39.200000000000003</v>
      </c>
      <c r="J8" s="15">
        <v>63</v>
      </c>
      <c r="K8" s="15">
        <v>39.6</v>
      </c>
      <c r="L8" s="15">
        <v>34.799999999999997</v>
      </c>
      <c r="M8" s="15">
        <v>47.1</v>
      </c>
      <c r="N8" s="15">
        <v>43.4</v>
      </c>
      <c r="O8" s="15">
        <v>56.5</v>
      </c>
    </row>
    <row r="9" spans="1:15" ht="12.75" customHeight="1">
      <c r="A9" s="6">
        <v>1986</v>
      </c>
      <c r="B9" s="15">
        <v>44.1</v>
      </c>
      <c r="C9" s="15">
        <v>61.2</v>
      </c>
      <c r="D9" s="15">
        <v>56.1</v>
      </c>
      <c r="E9" s="15">
        <v>56.4</v>
      </c>
      <c r="F9" s="15">
        <v>57.3</v>
      </c>
      <c r="G9" s="15">
        <v>65.5</v>
      </c>
      <c r="H9" s="15">
        <v>68.599999999999994</v>
      </c>
      <c r="I9" s="15">
        <v>42.2</v>
      </c>
      <c r="J9" s="15">
        <v>63.1</v>
      </c>
      <c r="K9" s="15">
        <v>39.4</v>
      </c>
      <c r="L9" s="15">
        <v>38.6</v>
      </c>
      <c r="M9" s="15">
        <v>50.1</v>
      </c>
      <c r="N9" s="15">
        <v>45.3</v>
      </c>
      <c r="O9" s="15">
        <v>57.7</v>
      </c>
    </row>
    <row r="10" spans="1:15" ht="12.75" customHeight="1">
      <c r="A10" s="6">
        <v>1987</v>
      </c>
      <c r="B10" s="15">
        <v>47.3</v>
      </c>
      <c r="C10" s="15">
        <v>62.2</v>
      </c>
      <c r="D10" s="15">
        <v>58.8</v>
      </c>
      <c r="E10" s="15">
        <v>59.1</v>
      </c>
      <c r="F10" s="15">
        <v>59.8</v>
      </c>
      <c r="G10" s="15">
        <v>67.2</v>
      </c>
      <c r="H10" s="15">
        <v>69.5</v>
      </c>
      <c r="I10" s="15">
        <v>44.7</v>
      </c>
      <c r="J10" s="15">
        <v>62.5</v>
      </c>
      <c r="K10" s="15">
        <v>42.2</v>
      </c>
      <c r="L10" s="15">
        <v>40.9</v>
      </c>
      <c r="M10" s="15">
        <v>52.4</v>
      </c>
      <c r="N10" s="15">
        <v>47.7</v>
      </c>
      <c r="O10" s="15">
        <v>59.2</v>
      </c>
    </row>
    <row r="11" spans="1:15" ht="12.75" customHeight="1">
      <c r="A11" s="6">
        <v>1988</v>
      </c>
      <c r="B11" s="15">
        <v>51.7</v>
      </c>
      <c r="C11" s="15">
        <v>63.6</v>
      </c>
      <c r="D11" s="15">
        <v>61.5</v>
      </c>
      <c r="E11" s="15">
        <v>61.4</v>
      </c>
      <c r="F11" s="15">
        <v>64.400000000000006</v>
      </c>
      <c r="G11" s="15">
        <v>69.3</v>
      </c>
      <c r="H11" s="15">
        <v>70.7</v>
      </c>
      <c r="I11" s="15">
        <v>47.7</v>
      </c>
      <c r="J11" s="15">
        <v>63</v>
      </c>
      <c r="K11" s="15">
        <v>44.3</v>
      </c>
      <c r="L11" s="15">
        <v>43.3</v>
      </c>
      <c r="M11" s="15">
        <v>55.9</v>
      </c>
      <c r="N11" s="15">
        <v>50.5</v>
      </c>
      <c r="O11" s="15">
        <v>61.2</v>
      </c>
    </row>
    <row r="12" spans="1:15" ht="12.75" customHeight="1">
      <c r="A12" s="6">
        <v>1989</v>
      </c>
      <c r="B12" s="15">
        <v>54.8</v>
      </c>
      <c r="C12" s="15">
        <v>66.599999999999994</v>
      </c>
      <c r="D12" s="15">
        <v>64.3</v>
      </c>
      <c r="E12" s="15">
        <v>64.5</v>
      </c>
      <c r="F12" s="15">
        <v>68.599999999999994</v>
      </c>
      <c r="G12" s="15">
        <v>71.599999999999994</v>
      </c>
      <c r="H12" s="15">
        <v>72.7</v>
      </c>
      <c r="I12" s="15">
        <v>50.6</v>
      </c>
      <c r="J12" s="15">
        <v>63.8</v>
      </c>
      <c r="K12" s="15">
        <v>46.7</v>
      </c>
      <c r="L12" s="15">
        <v>46.3</v>
      </c>
      <c r="M12" s="15">
        <v>60.3</v>
      </c>
      <c r="N12" s="15">
        <v>54.5</v>
      </c>
      <c r="O12" s="15">
        <v>63.6</v>
      </c>
    </row>
    <row r="13" spans="1:15" ht="12.75" customHeight="1">
      <c r="A13" s="6">
        <v>1990</v>
      </c>
      <c r="B13" s="15">
        <v>56.5</v>
      </c>
      <c r="C13" s="15">
        <v>68.5</v>
      </c>
      <c r="D13" s="15">
        <v>66.5</v>
      </c>
      <c r="E13" s="15">
        <v>66.3</v>
      </c>
      <c r="F13" s="15">
        <v>72.099999999999994</v>
      </c>
      <c r="G13" s="15">
        <v>73.5</v>
      </c>
      <c r="H13" s="15">
        <v>75.2</v>
      </c>
      <c r="I13" s="15">
        <v>55.2</v>
      </c>
      <c r="J13" s="15">
        <v>64.8</v>
      </c>
      <c r="K13" s="15">
        <v>48.5</v>
      </c>
      <c r="L13" s="15">
        <v>49.7</v>
      </c>
      <c r="M13" s="15">
        <v>66</v>
      </c>
      <c r="N13" s="15">
        <v>59</v>
      </c>
      <c r="O13" s="15">
        <v>66</v>
      </c>
    </row>
    <row r="14" spans="1:15" ht="12.75" customHeight="1">
      <c r="A14" s="6">
        <v>1991</v>
      </c>
      <c r="B14" s="15">
        <v>57.4</v>
      </c>
      <c r="C14" s="15">
        <v>70.5</v>
      </c>
      <c r="D14" s="15">
        <v>68.599999999999994</v>
      </c>
      <c r="E14" s="15">
        <v>68.099999999999994</v>
      </c>
      <c r="F14" s="15">
        <v>73.2</v>
      </c>
      <c r="G14" s="15">
        <v>75.400000000000006</v>
      </c>
      <c r="H14" s="15">
        <v>77.5</v>
      </c>
      <c r="I14" s="15">
        <v>59.3</v>
      </c>
      <c r="J14" s="15">
        <v>66.8</v>
      </c>
      <c r="K14" s="15">
        <v>49.6</v>
      </c>
      <c r="L14" s="15">
        <v>53.2</v>
      </c>
      <c r="M14" s="15">
        <v>71.5</v>
      </c>
      <c r="N14" s="15">
        <v>62.8</v>
      </c>
      <c r="O14" s="15">
        <v>68.2</v>
      </c>
    </row>
    <row r="15" spans="1:15" ht="12.75" customHeight="1">
      <c r="A15" s="6">
        <v>1992</v>
      </c>
      <c r="B15" s="15">
        <v>57.9</v>
      </c>
      <c r="C15" s="15">
        <v>72.900000000000006</v>
      </c>
      <c r="D15" s="15">
        <v>69.599999999999994</v>
      </c>
      <c r="E15" s="15">
        <v>69.2</v>
      </c>
      <c r="F15" s="15">
        <v>73.900000000000006</v>
      </c>
      <c r="G15" s="15">
        <v>76.900000000000006</v>
      </c>
      <c r="H15" s="15">
        <v>81.599999999999994</v>
      </c>
      <c r="I15" s="15">
        <v>61.9</v>
      </c>
      <c r="J15" s="15">
        <v>68.5</v>
      </c>
      <c r="K15" s="15">
        <v>49.3</v>
      </c>
      <c r="L15" s="15">
        <v>56.7</v>
      </c>
      <c r="M15" s="15">
        <v>72.2</v>
      </c>
      <c r="N15" s="15">
        <v>64.900000000000006</v>
      </c>
      <c r="O15" s="15">
        <v>69.7</v>
      </c>
    </row>
    <row r="16" spans="1:15" ht="12.75" customHeight="1">
      <c r="A16" s="6">
        <v>1993</v>
      </c>
      <c r="B16" s="15">
        <v>58.5</v>
      </c>
      <c r="C16" s="15">
        <v>75.8</v>
      </c>
      <c r="D16" s="15">
        <v>70.5</v>
      </c>
      <c r="E16" s="15">
        <v>69.7</v>
      </c>
      <c r="F16" s="15">
        <v>75.3</v>
      </c>
      <c r="G16" s="15">
        <v>78.2</v>
      </c>
      <c r="H16" s="15">
        <v>85</v>
      </c>
      <c r="I16" s="15">
        <v>64.3</v>
      </c>
      <c r="J16" s="15">
        <v>69.599999999999994</v>
      </c>
      <c r="K16" s="15">
        <v>50.4</v>
      </c>
      <c r="L16" s="15">
        <v>59.3</v>
      </c>
      <c r="M16" s="15">
        <v>73.8</v>
      </c>
      <c r="N16" s="15">
        <v>66.599999999999994</v>
      </c>
      <c r="O16" s="15">
        <v>71.400000000000006</v>
      </c>
    </row>
    <row r="17" spans="1:15" ht="12.75" customHeight="1">
      <c r="A17" s="6">
        <v>1994</v>
      </c>
      <c r="B17" s="15">
        <v>59.8</v>
      </c>
      <c r="C17" s="15">
        <v>77.400000000000006</v>
      </c>
      <c r="D17" s="15">
        <v>71.5</v>
      </c>
      <c r="E17" s="15">
        <v>70.7</v>
      </c>
      <c r="F17" s="15">
        <v>76.7</v>
      </c>
      <c r="G17" s="15">
        <v>78.900000000000006</v>
      </c>
      <c r="H17" s="15">
        <v>86.8</v>
      </c>
      <c r="I17" s="15">
        <v>66.599999999999994</v>
      </c>
      <c r="J17" s="15">
        <v>71</v>
      </c>
      <c r="K17" s="15">
        <v>50.3</v>
      </c>
      <c r="L17" s="15">
        <v>61.6</v>
      </c>
      <c r="M17" s="15">
        <v>75.7</v>
      </c>
      <c r="N17" s="15">
        <v>67.400000000000006</v>
      </c>
      <c r="O17" s="15">
        <v>72.900000000000006</v>
      </c>
    </row>
    <row r="18" spans="1:15" ht="12.75" customHeight="1">
      <c r="A18" s="6">
        <v>1995</v>
      </c>
      <c r="B18" s="15">
        <v>61.4</v>
      </c>
      <c r="C18" s="15">
        <v>78.3</v>
      </c>
      <c r="D18" s="15">
        <v>73.099999999999994</v>
      </c>
      <c r="E18" s="15">
        <v>71.599999999999994</v>
      </c>
      <c r="F18" s="15">
        <v>79.900000000000006</v>
      </c>
      <c r="G18" s="15">
        <v>79.8</v>
      </c>
      <c r="H18" s="15">
        <v>88.5</v>
      </c>
      <c r="I18" s="15">
        <v>69.900000000000006</v>
      </c>
      <c r="J18" s="15">
        <v>72.5</v>
      </c>
      <c r="K18" s="15">
        <v>51.9</v>
      </c>
      <c r="L18" s="15">
        <v>64.7</v>
      </c>
      <c r="M18" s="15">
        <v>78.599999999999994</v>
      </c>
      <c r="N18" s="15">
        <v>69.2</v>
      </c>
      <c r="O18" s="15">
        <v>74.400000000000006</v>
      </c>
    </row>
    <row r="19" spans="1:15" ht="12.75" customHeight="1">
      <c r="A19" s="6">
        <v>1996</v>
      </c>
      <c r="B19" s="15">
        <v>62.2</v>
      </c>
      <c r="C19" s="15">
        <v>78.7</v>
      </c>
      <c r="D19" s="15">
        <v>74.400000000000006</v>
      </c>
      <c r="E19" s="15">
        <v>73.099999999999994</v>
      </c>
      <c r="F19" s="15">
        <v>79.8</v>
      </c>
      <c r="G19" s="15">
        <v>80.900000000000006</v>
      </c>
      <c r="H19" s="15">
        <v>89.1</v>
      </c>
      <c r="I19" s="15">
        <v>73.099999999999994</v>
      </c>
      <c r="J19" s="15">
        <v>73.400000000000006</v>
      </c>
      <c r="K19" s="15">
        <v>54.1</v>
      </c>
      <c r="L19" s="15">
        <v>66.900000000000006</v>
      </c>
      <c r="M19" s="15">
        <v>79.400000000000006</v>
      </c>
      <c r="N19" s="15">
        <v>72</v>
      </c>
      <c r="O19" s="15">
        <v>75.8</v>
      </c>
    </row>
    <row r="20" spans="1:15" ht="12.75" customHeight="1">
      <c r="A20" s="6">
        <v>1997</v>
      </c>
      <c r="B20" s="15">
        <v>62.9</v>
      </c>
      <c r="C20" s="15">
        <v>79.400000000000006</v>
      </c>
      <c r="D20" s="15">
        <v>75.2</v>
      </c>
      <c r="E20" s="15">
        <v>74.5</v>
      </c>
      <c r="F20" s="15">
        <v>81.5</v>
      </c>
      <c r="G20" s="15">
        <v>81.599999999999994</v>
      </c>
      <c r="H20" s="15">
        <v>89.3</v>
      </c>
      <c r="I20" s="15">
        <v>75</v>
      </c>
      <c r="J20" s="15">
        <v>75.3</v>
      </c>
      <c r="K20" s="15">
        <v>55.6</v>
      </c>
      <c r="L20" s="15">
        <v>68.5</v>
      </c>
      <c r="M20" s="15">
        <v>80.599999999999994</v>
      </c>
      <c r="N20" s="15">
        <v>73.599999999999994</v>
      </c>
      <c r="O20" s="15">
        <v>77.099999999999994</v>
      </c>
    </row>
    <row r="21" spans="1:15" ht="12.75" customHeight="1">
      <c r="A21" s="6">
        <v>1998</v>
      </c>
      <c r="B21" s="15">
        <v>63.2</v>
      </c>
      <c r="C21" s="15">
        <v>80.8</v>
      </c>
      <c r="D21" s="15">
        <v>75.099999999999994</v>
      </c>
      <c r="E21" s="15">
        <v>75.5</v>
      </c>
      <c r="F21" s="15">
        <v>84</v>
      </c>
      <c r="G21" s="15">
        <v>82.4</v>
      </c>
      <c r="H21" s="15">
        <v>89.9</v>
      </c>
      <c r="I21" s="15">
        <v>76.900000000000006</v>
      </c>
      <c r="J21" s="15">
        <v>76.900000000000006</v>
      </c>
      <c r="K21" s="15">
        <v>55.2</v>
      </c>
      <c r="L21" s="15">
        <v>70.2</v>
      </c>
      <c r="M21" s="15">
        <v>81.2</v>
      </c>
      <c r="N21" s="15">
        <v>74.8</v>
      </c>
      <c r="O21" s="15">
        <v>77.900000000000006</v>
      </c>
    </row>
    <row r="22" spans="1:15" ht="12.75" customHeight="1">
      <c r="A22" s="6">
        <v>1999</v>
      </c>
      <c r="B22" s="15">
        <v>64.8</v>
      </c>
      <c r="C22" s="15">
        <v>81.3</v>
      </c>
      <c r="D22" s="15">
        <v>76.5</v>
      </c>
      <c r="E22" s="15">
        <v>76.7</v>
      </c>
      <c r="F22" s="15">
        <v>84.8</v>
      </c>
      <c r="G22" s="15">
        <v>82.6</v>
      </c>
      <c r="H22" s="15">
        <v>90.1</v>
      </c>
      <c r="I22" s="15">
        <v>78.099999999999994</v>
      </c>
      <c r="J22" s="15">
        <v>78</v>
      </c>
      <c r="K22" s="15">
        <v>58.9</v>
      </c>
      <c r="L22" s="15">
        <v>72.099999999999994</v>
      </c>
      <c r="M22" s="15">
        <v>82</v>
      </c>
      <c r="N22" s="15">
        <v>75.599999999999994</v>
      </c>
      <c r="O22" s="15">
        <v>79.099999999999994</v>
      </c>
    </row>
    <row r="23" spans="1:15" ht="12.75" customHeight="1">
      <c r="A23" s="6">
        <v>2000</v>
      </c>
      <c r="B23" s="15">
        <v>67.8</v>
      </c>
      <c r="C23" s="15">
        <v>82.9</v>
      </c>
      <c r="D23" s="15">
        <v>79.8</v>
      </c>
      <c r="E23" s="15">
        <v>79</v>
      </c>
      <c r="F23" s="15">
        <v>86.2</v>
      </c>
      <c r="G23" s="15">
        <v>83.8</v>
      </c>
      <c r="H23" s="15">
        <v>89.7</v>
      </c>
      <c r="I23" s="15">
        <v>79.7</v>
      </c>
      <c r="J23" s="15">
        <v>80.8</v>
      </c>
      <c r="K23" s="15">
        <v>68</v>
      </c>
      <c r="L23" s="15">
        <v>74.5</v>
      </c>
      <c r="M23" s="15">
        <v>83.3</v>
      </c>
      <c r="N23" s="15">
        <v>77.400000000000006</v>
      </c>
      <c r="O23" s="15">
        <v>80.900000000000006</v>
      </c>
    </row>
    <row r="24" spans="1:15" ht="12.75" customHeight="1">
      <c r="A24" s="6">
        <v>2001</v>
      </c>
      <c r="B24" s="15">
        <v>69.8</v>
      </c>
      <c r="C24" s="15">
        <v>84.6</v>
      </c>
      <c r="D24" s="15">
        <v>81.099999999999994</v>
      </c>
      <c r="E24" s="15">
        <v>81</v>
      </c>
      <c r="F24" s="15">
        <v>89.1</v>
      </c>
      <c r="G24" s="15">
        <v>85.5</v>
      </c>
      <c r="H24" s="15">
        <v>90.9</v>
      </c>
      <c r="I24" s="15">
        <v>82</v>
      </c>
      <c r="J24" s="15">
        <v>84.1</v>
      </c>
      <c r="K24" s="15">
        <v>69.099999999999994</v>
      </c>
      <c r="L24" s="15">
        <v>77.5</v>
      </c>
      <c r="M24" s="15">
        <v>85.4</v>
      </c>
      <c r="N24" s="15">
        <v>78.2</v>
      </c>
      <c r="O24" s="15">
        <v>82.7</v>
      </c>
    </row>
    <row r="25" spans="1:15" ht="12.75" customHeight="1">
      <c r="A25" s="6">
        <v>2002</v>
      </c>
      <c r="B25" s="15">
        <v>71.900000000000006</v>
      </c>
      <c r="C25" s="15">
        <v>86.1</v>
      </c>
      <c r="D25" s="15">
        <v>82</v>
      </c>
      <c r="E25" s="15">
        <v>82.9</v>
      </c>
      <c r="F25" s="15">
        <v>89.9</v>
      </c>
      <c r="G25" s="15">
        <v>87.3</v>
      </c>
      <c r="H25" s="15">
        <v>92.1</v>
      </c>
      <c r="I25" s="15">
        <v>84.8</v>
      </c>
      <c r="J25" s="15">
        <v>87.2</v>
      </c>
      <c r="K25" s="15">
        <v>67.900000000000006</v>
      </c>
      <c r="L25" s="15">
        <v>80.7</v>
      </c>
      <c r="M25" s="15">
        <v>86.7</v>
      </c>
      <c r="N25" s="15">
        <v>80.2</v>
      </c>
      <c r="O25" s="15">
        <v>84</v>
      </c>
    </row>
    <row r="26" spans="1:15" ht="12.75" customHeight="1">
      <c r="A26" s="6">
        <v>2003</v>
      </c>
      <c r="B26" s="15">
        <v>74.3</v>
      </c>
      <c r="C26" s="15">
        <v>87.8</v>
      </c>
      <c r="D26" s="15">
        <v>84.8</v>
      </c>
      <c r="E26" s="15">
        <v>84.2</v>
      </c>
      <c r="F26" s="15">
        <v>90.1</v>
      </c>
      <c r="G26" s="15">
        <v>88.9</v>
      </c>
      <c r="H26" s="15">
        <v>93.2</v>
      </c>
      <c r="I26" s="15">
        <v>87.5</v>
      </c>
      <c r="J26" s="15">
        <v>89.1</v>
      </c>
      <c r="K26" s="15">
        <v>69.900000000000006</v>
      </c>
      <c r="L26" s="15">
        <v>83.8</v>
      </c>
      <c r="M26" s="15">
        <v>88.3</v>
      </c>
      <c r="N26" s="15">
        <v>82.4</v>
      </c>
      <c r="O26" s="15">
        <v>85.7</v>
      </c>
    </row>
    <row r="27" spans="1:15" ht="12.75" customHeight="1">
      <c r="A27" s="6">
        <v>2004</v>
      </c>
      <c r="B27" s="15">
        <v>77.099999999999994</v>
      </c>
      <c r="C27" s="15">
        <v>89.5</v>
      </c>
      <c r="D27" s="15">
        <v>87.6</v>
      </c>
      <c r="E27" s="15">
        <v>85.9</v>
      </c>
      <c r="F27" s="15">
        <v>90.7</v>
      </c>
      <c r="G27" s="15">
        <v>90.4</v>
      </c>
      <c r="H27" s="15">
        <v>94.2</v>
      </c>
      <c r="I27" s="15">
        <v>89.7</v>
      </c>
      <c r="J27" s="15">
        <v>90.3</v>
      </c>
      <c r="K27" s="15">
        <v>73.900000000000006</v>
      </c>
      <c r="L27" s="15">
        <v>87.1</v>
      </c>
      <c r="M27" s="15">
        <v>88.6</v>
      </c>
      <c r="N27" s="15">
        <v>84.7</v>
      </c>
      <c r="O27" s="15">
        <v>88</v>
      </c>
    </row>
    <row r="28" spans="1:15" ht="12.75" customHeight="1">
      <c r="A28" s="6">
        <v>2005</v>
      </c>
      <c r="B28" s="15">
        <v>81</v>
      </c>
      <c r="C28" s="15">
        <v>91.4</v>
      </c>
      <c r="D28" s="15">
        <v>90.4</v>
      </c>
      <c r="E28" s="15">
        <v>88.4</v>
      </c>
      <c r="F28" s="15">
        <v>91.5</v>
      </c>
      <c r="G28" s="15">
        <v>92.1</v>
      </c>
      <c r="H28" s="15">
        <v>94.8</v>
      </c>
      <c r="I28" s="15">
        <v>91.4</v>
      </c>
      <c r="J28" s="15">
        <v>92</v>
      </c>
      <c r="K28" s="15">
        <v>80.400000000000006</v>
      </c>
      <c r="L28" s="15">
        <v>90.8</v>
      </c>
      <c r="M28" s="15">
        <v>89.4</v>
      </c>
      <c r="N28" s="15">
        <v>87.2</v>
      </c>
      <c r="O28" s="15">
        <v>90.9</v>
      </c>
    </row>
    <row r="29" spans="1:15" ht="12.75" customHeight="1">
      <c r="A29" s="6">
        <v>2006</v>
      </c>
      <c r="B29" s="15">
        <v>85</v>
      </c>
      <c r="C29" s="15">
        <v>93.5</v>
      </c>
      <c r="D29" s="15">
        <v>92.8</v>
      </c>
      <c r="E29" s="15">
        <v>90.3</v>
      </c>
      <c r="F29" s="15">
        <v>92.3</v>
      </c>
      <c r="G29" s="15">
        <v>94.1</v>
      </c>
      <c r="H29" s="15">
        <v>95.1</v>
      </c>
      <c r="I29" s="15">
        <v>93.1</v>
      </c>
      <c r="J29" s="15">
        <v>94.4</v>
      </c>
      <c r="K29" s="15">
        <v>87.5</v>
      </c>
      <c r="L29" s="15">
        <v>94.4</v>
      </c>
      <c r="M29" s="15">
        <v>91</v>
      </c>
      <c r="N29" s="15">
        <v>89.8</v>
      </c>
      <c r="O29" s="15">
        <v>93.7</v>
      </c>
    </row>
    <row r="30" spans="1:15" ht="12.75" customHeight="1">
      <c r="A30" s="6">
        <v>2007</v>
      </c>
      <c r="B30" s="15">
        <v>88.9</v>
      </c>
      <c r="C30" s="15">
        <v>95.5</v>
      </c>
      <c r="D30" s="15">
        <v>95.8</v>
      </c>
      <c r="E30" s="15">
        <v>92.6</v>
      </c>
      <c r="F30" s="15">
        <v>94.9</v>
      </c>
      <c r="G30" s="15">
        <v>96.5</v>
      </c>
      <c r="H30" s="15">
        <v>96.7</v>
      </c>
      <c r="I30" s="15">
        <v>95.4</v>
      </c>
      <c r="J30" s="15">
        <v>96.4</v>
      </c>
      <c r="K30" s="15">
        <v>90.1</v>
      </c>
      <c r="L30" s="15">
        <v>97.5</v>
      </c>
      <c r="M30" s="15">
        <v>93.6</v>
      </c>
      <c r="N30" s="15">
        <v>92.4</v>
      </c>
      <c r="O30" s="15">
        <v>96.2</v>
      </c>
    </row>
    <row r="31" spans="1:15" ht="12.75" customHeight="1">
      <c r="A31" s="6">
        <v>2008</v>
      </c>
      <c r="B31" s="15">
        <v>93.2</v>
      </c>
      <c r="C31" s="15">
        <v>97.3</v>
      </c>
      <c r="D31" s="15">
        <v>99.6</v>
      </c>
      <c r="E31" s="15">
        <v>96.4</v>
      </c>
      <c r="F31" s="15">
        <v>97.8</v>
      </c>
      <c r="G31" s="15">
        <v>98.8</v>
      </c>
      <c r="H31" s="15">
        <v>97.5</v>
      </c>
      <c r="I31" s="15">
        <v>97.8</v>
      </c>
      <c r="J31" s="15">
        <v>98.8</v>
      </c>
      <c r="K31" s="15">
        <v>99.6</v>
      </c>
      <c r="L31" s="15">
        <v>99.6</v>
      </c>
      <c r="M31" s="15">
        <v>96.7</v>
      </c>
      <c r="N31" s="15">
        <v>95</v>
      </c>
      <c r="O31" s="15">
        <v>98</v>
      </c>
    </row>
    <row r="32" spans="1:15" ht="12.75" customHeight="1">
      <c r="A32" s="6">
        <v>2009</v>
      </c>
      <c r="B32" s="15">
        <v>94.2</v>
      </c>
      <c r="C32" s="15">
        <v>98.1</v>
      </c>
      <c r="D32" s="15">
        <v>97.4</v>
      </c>
      <c r="E32" s="15">
        <v>96.9</v>
      </c>
      <c r="F32" s="15">
        <v>99.7</v>
      </c>
      <c r="G32" s="15">
        <v>98.9</v>
      </c>
      <c r="H32" s="15">
        <v>99.2</v>
      </c>
      <c r="I32" s="15">
        <v>99.7</v>
      </c>
      <c r="J32" s="15">
        <v>99.2</v>
      </c>
      <c r="K32" s="15">
        <v>94.4</v>
      </c>
      <c r="L32" s="15">
        <v>99.8</v>
      </c>
      <c r="M32" s="15">
        <v>99</v>
      </c>
      <c r="N32" s="15">
        <v>97</v>
      </c>
      <c r="O32" s="15">
        <v>98.8</v>
      </c>
    </row>
    <row r="33" spans="1:15" ht="12.75" customHeight="1">
      <c r="A33" s="6">
        <v>2010</v>
      </c>
      <c r="B33" s="15">
        <v>100</v>
      </c>
      <c r="C33" s="15">
        <v>100</v>
      </c>
      <c r="D33" s="15">
        <v>100</v>
      </c>
      <c r="E33" s="15">
        <v>100</v>
      </c>
      <c r="F33" s="15">
        <v>100</v>
      </c>
      <c r="G33" s="15">
        <v>100</v>
      </c>
      <c r="H33" s="15">
        <v>100</v>
      </c>
      <c r="I33" s="15">
        <v>100</v>
      </c>
      <c r="J33" s="15">
        <v>100</v>
      </c>
      <c r="K33" s="15">
        <v>100</v>
      </c>
      <c r="L33" s="15">
        <v>100</v>
      </c>
      <c r="M33" s="15">
        <v>100</v>
      </c>
      <c r="N33" s="15">
        <v>100</v>
      </c>
      <c r="O33" s="15">
        <v>100</v>
      </c>
    </row>
    <row r="34" spans="1:15" ht="12.75" customHeight="1">
      <c r="A34" s="6">
        <v>2011</v>
      </c>
      <c r="B34" s="15">
        <v>102.1</v>
      </c>
      <c r="C34" s="15">
        <v>102</v>
      </c>
      <c r="D34" s="15">
        <v>103.4</v>
      </c>
      <c r="E34" s="15">
        <v>100.8</v>
      </c>
      <c r="F34" s="15">
        <v>102.6</v>
      </c>
      <c r="G34" s="15">
        <v>100.9</v>
      </c>
      <c r="H34" s="15">
        <v>101.1</v>
      </c>
      <c r="I34" s="15">
        <v>101.5</v>
      </c>
      <c r="J34" s="15">
        <v>100.1</v>
      </c>
      <c r="K34" s="15">
        <v>106.8</v>
      </c>
      <c r="L34" s="15">
        <v>100</v>
      </c>
      <c r="M34" s="15">
        <v>101.2</v>
      </c>
      <c r="N34" s="15">
        <v>102.1</v>
      </c>
      <c r="O34" s="15">
        <v>102.1</v>
      </c>
    </row>
    <row r="35" spans="1:15" ht="12.75" customHeight="1">
      <c r="A35" s="6">
        <v>2012</v>
      </c>
      <c r="B35" s="15">
        <v>101.9</v>
      </c>
      <c r="C35" s="15">
        <v>104.1</v>
      </c>
      <c r="D35" s="15">
        <v>104.9</v>
      </c>
      <c r="E35" s="15">
        <v>103.6</v>
      </c>
      <c r="F35" s="15">
        <v>105.6</v>
      </c>
      <c r="G35" s="15">
        <v>102.1</v>
      </c>
      <c r="H35" s="15">
        <v>102.6</v>
      </c>
      <c r="I35" s="15">
        <v>102.9</v>
      </c>
      <c r="J35" s="15">
        <v>101.6</v>
      </c>
      <c r="K35" s="15">
        <v>110.4</v>
      </c>
      <c r="L35" s="15">
        <v>100.1</v>
      </c>
      <c r="M35" s="15">
        <v>102.3</v>
      </c>
      <c r="N35" s="15">
        <v>103.8</v>
      </c>
      <c r="O35" s="15">
        <v>103.9</v>
      </c>
    </row>
    <row r="36" spans="1:15" ht="12.75" customHeight="1">
      <c r="A36" s="6">
        <v>2013</v>
      </c>
      <c r="B36" s="15">
        <v>103.3</v>
      </c>
      <c r="C36" s="15">
        <v>105.5</v>
      </c>
      <c r="D36" s="15">
        <v>106.4</v>
      </c>
      <c r="E36" s="15">
        <v>105</v>
      </c>
      <c r="F36" s="15">
        <v>108.3</v>
      </c>
      <c r="G36" s="15">
        <v>102.9</v>
      </c>
      <c r="H36" s="15">
        <v>104.7</v>
      </c>
      <c r="I36" s="15">
        <v>104.2</v>
      </c>
      <c r="J36" s="15">
        <v>103</v>
      </c>
      <c r="K36" s="15">
        <v>113.2</v>
      </c>
      <c r="L36" s="15">
        <v>100.6</v>
      </c>
      <c r="M36" s="15">
        <v>103.3</v>
      </c>
      <c r="N36" s="15">
        <v>105.8</v>
      </c>
      <c r="O36" s="15">
        <v>105.4</v>
      </c>
    </row>
    <row r="37" spans="1:15" ht="12.75" customHeight="1">
      <c r="A37" s="6">
        <v>2014</v>
      </c>
      <c r="B37" s="15">
        <v>102.6</v>
      </c>
      <c r="C37" s="15">
        <v>106.2</v>
      </c>
      <c r="D37" s="15">
        <v>108.3</v>
      </c>
      <c r="E37" s="15">
        <v>105.8</v>
      </c>
      <c r="F37" s="15">
        <v>110.1</v>
      </c>
      <c r="G37" s="15">
        <v>103.5</v>
      </c>
      <c r="H37" s="15">
        <v>106.6</v>
      </c>
      <c r="I37" s="15">
        <v>105.1</v>
      </c>
      <c r="J37" s="15">
        <v>103.8</v>
      </c>
      <c r="K37" s="15">
        <v>113.7</v>
      </c>
      <c r="L37" s="15">
        <v>100.2</v>
      </c>
      <c r="M37" s="15">
        <v>105</v>
      </c>
      <c r="N37" s="15">
        <v>107.8</v>
      </c>
      <c r="O37" s="46">
        <f>O36*((O36/O31)^(1/5))</f>
        <v>106.94574690404751</v>
      </c>
    </row>
    <row r="39" spans="1:15" ht="15.6" customHeight="1">
      <c r="A39" s="6" t="s">
        <v>362</v>
      </c>
    </row>
    <row r="40" spans="1:15" ht="15.6" customHeight="1">
      <c r="A40" s="6" t="s">
        <v>549</v>
      </c>
    </row>
    <row r="41" spans="1:15">
      <c r="A41" s="6" t="s">
        <v>527</v>
      </c>
    </row>
    <row r="46" spans="1:15">
      <c r="A46" s="29"/>
    </row>
    <row r="47" spans="1:15">
      <c r="A47" s="29"/>
    </row>
    <row r="48" spans="1:15">
      <c r="A48" s="29"/>
    </row>
    <row r="49" spans="1:1">
      <c r="A49" s="29"/>
    </row>
    <row r="50" spans="1:1">
      <c r="A50" s="29"/>
    </row>
    <row r="51" spans="1:1">
      <c r="A51" s="29"/>
    </row>
    <row r="52" spans="1:1">
      <c r="A52" s="29"/>
    </row>
    <row r="53" spans="1:1">
      <c r="A53" s="29"/>
    </row>
    <row r="54" spans="1:1">
      <c r="A54" s="29"/>
    </row>
    <row r="55" spans="1:1">
      <c r="A55" s="29"/>
    </row>
    <row r="56" spans="1:1">
      <c r="A56" s="29"/>
    </row>
  </sheetData>
  <phoneticPr fontId="0" type="noConversion"/>
  <pageMargins left="0.75" right="0.75" top="1" bottom="1" header="0.5" footer="0.5"/>
  <pageSetup scale="88" orientation="landscape" r:id="rId1"/>
  <headerFooter alignWithMargins="0"/>
</worksheet>
</file>

<file path=xl/worksheets/sheet41.xml><?xml version="1.0" encoding="utf-8"?>
<worksheet xmlns="http://schemas.openxmlformats.org/spreadsheetml/2006/main" xmlns:r="http://schemas.openxmlformats.org/officeDocument/2006/relationships">
  <sheetPr>
    <pageSetUpPr fitToPage="1"/>
  </sheetPr>
  <dimension ref="A1:F56"/>
  <sheetViews>
    <sheetView view="pageBreakPreview" zoomScaleSheetLayoutView="100" workbookViewId="0">
      <pane xSplit="1" ySplit="2" topLeftCell="B12" activePane="bottomRight" state="frozen"/>
      <selection activeCell="C38" sqref="C38"/>
      <selection pane="topRight" activeCell="C38" sqref="C38"/>
      <selection pane="bottomLeft" activeCell="C38" sqref="C38"/>
      <selection pane="bottomRight" activeCell="G36" sqref="G36"/>
    </sheetView>
  </sheetViews>
  <sheetFormatPr defaultRowHeight="12.75"/>
  <cols>
    <col min="1" max="1" width="6.7109375" style="6" customWidth="1"/>
    <col min="2" max="3" width="9.42578125" style="8" bestFit="1" customWidth="1"/>
    <col min="4" max="9" width="8.7109375" style="8" customWidth="1"/>
    <col min="10" max="10" width="10.7109375" style="8" customWidth="1"/>
    <col min="11" max="15" width="8.7109375" style="8" customWidth="1"/>
    <col min="16" max="16384" width="9.140625" style="8"/>
  </cols>
  <sheetData>
    <row r="1" spans="1:6">
      <c r="A1" s="6" t="s">
        <v>598</v>
      </c>
    </row>
    <row r="2" spans="1:6" ht="52.5" customHeight="1">
      <c r="A2" s="6" t="s">
        <v>225</v>
      </c>
      <c r="B2" s="11" t="s">
        <v>587</v>
      </c>
      <c r="C2" s="11" t="s">
        <v>588</v>
      </c>
      <c r="D2" s="11" t="s">
        <v>589</v>
      </c>
      <c r="E2" s="11" t="s">
        <v>590</v>
      </c>
      <c r="F2" s="11" t="s">
        <v>599</v>
      </c>
    </row>
    <row r="3" spans="1:6" ht="12.75" customHeight="1">
      <c r="A3" s="6">
        <v>1980</v>
      </c>
      <c r="B3" s="8">
        <v>136887</v>
      </c>
      <c r="C3" s="8">
        <v>283746.2</v>
      </c>
      <c r="D3" s="15">
        <f>B3/C3*100</f>
        <v>48.242760607895363</v>
      </c>
      <c r="E3" s="15">
        <f t="shared" ref="E3:E32" si="0">D3/D$33*100</f>
        <v>43.841819278197214</v>
      </c>
      <c r="F3" s="15">
        <v>58.1</v>
      </c>
    </row>
    <row r="4" spans="1:6" ht="12.75" customHeight="1">
      <c r="A4" s="6">
        <v>1981</v>
      </c>
      <c r="B4" s="8">
        <v>158875.9</v>
      </c>
      <c r="C4" s="8">
        <v>301205.90000000002</v>
      </c>
      <c r="D4" s="15">
        <f t="shared" ref="D4:D37" si="1">B4/C4*100</f>
        <v>52.746609545164944</v>
      </c>
      <c r="E4" s="15">
        <f t="shared" si="0"/>
        <v>47.934805016906331</v>
      </c>
      <c r="F4" s="15">
        <v>63.6</v>
      </c>
    </row>
    <row r="5" spans="1:6" ht="12.75" customHeight="1">
      <c r="A5" s="6">
        <v>1982</v>
      </c>
      <c r="B5" s="8">
        <v>180489.5</v>
      </c>
      <c r="C5" s="8">
        <v>322193.7</v>
      </c>
      <c r="D5" s="15">
        <f t="shared" si="1"/>
        <v>56.018941400778473</v>
      </c>
      <c r="E5" s="15">
        <f t="shared" si="0"/>
        <v>50.908618704687228</v>
      </c>
      <c r="F5" s="15">
        <v>67.400000000000006</v>
      </c>
    </row>
    <row r="6" spans="1:6" ht="12.75" customHeight="1">
      <c r="A6" s="6">
        <v>1983</v>
      </c>
      <c r="B6" s="8">
        <v>199055.2</v>
      </c>
      <c r="C6" s="8">
        <v>341837.6</v>
      </c>
      <c r="D6" s="15">
        <f t="shared" si="1"/>
        <v>58.230926030372324</v>
      </c>
      <c r="E6" s="15">
        <f t="shared" si="0"/>
        <v>52.918815243086236</v>
      </c>
      <c r="F6" s="15">
        <v>68</v>
      </c>
    </row>
    <row r="7" spans="1:6" ht="12.75" customHeight="1">
      <c r="A7" s="6">
        <v>1984</v>
      </c>
      <c r="B7" s="8">
        <v>222626</v>
      </c>
      <c r="C7" s="8">
        <v>369216</v>
      </c>
      <c r="D7" s="15">
        <f t="shared" si="1"/>
        <v>60.29695354480846</v>
      </c>
      <c r="E7" s="15">
        <f t="shared" si="0"/>
        <v>54.79636959052273</v>
      </c>
      <c r="F7" s="15">
        <v>68.8</v>
      </c>
    </row>
    <row r="8" spans="1:6" ht="12.75" customHeight="1">
      <c r="A8" s="6">
        <v>1985</v>
      </c>
      <c r="B8" s="8">
        <v>247057.9</v>
      </c>
      <c r="C8" s="8">
        <v>397030.7</v>
      </c>
      <c r="D8" s="15">
        <f t="shared" si="1"/>
        <v>62.226397102289567</v>
      </c>
      <c r="E8" s="15">
        <f t="shared" si="0"/>
        <v>56.549799839717984</v>
      </c>
      <c r="F8" s="15">
        <v>69.599999999999994</v>
      </c>
    </row>
    <row r="9" spans="1:6" ht="12.75" customHeight="1">
      <c r="A9" s="6">
        <v>1986</v>
      </c>
      <c r="B9" s="8">
        <v>262409.59999999998</v>
      </c>
      <c r="C9" s="8">
        <v>413362.7</v>
      </c>
      <c r="D9" s="15">
        <f t="shared" si="1"/>
        <v>63.481683277180053</v>
      </c>
      <c r="E9" s="15">
        <f t="shared" si="0"/>
        <v>57.690572650570793</v>
      </c>
      <c r="F9" s="15">
        <v>70.8</v>
      </c>
    </row>
    <row r="10" spans="1:6" ht="12.75" customHeight="1">
      <c r="A10" s="6">
        <v>1987</v>
      </c>
      <c r="B10" s="8">
        <v>284037.7</v>
      </c>
      <c r="C10" s="8">
        <v>436300.4</v>
      </c>
      <c r="D10" s="15">
        <f t="shared" si="1"/>
        <v>65.10140719559277</v>
      </c>
      <c r="E10" s="15">
        <f t="shared" si="0"/>
        <v>59.162537405838179</v>
      </c>
      <c r="F10" s="15">
        <v>72.2</v>
      </c>
    </row>
    <row r="11" spans="1:6" ht="12.75" customHeight="1">
      <c r="A11" s="6">
        <v>1988</v>
      </c>
      <c r="B11" s="8">
        <v>325529.59999999998</v>
      </c>
      <c r="C11" s="8">
        <v>483121.1</v>
      </c>
      <c r="D11" s="15">
        <f t="shared" si="1"/>
        <v>67.380538751050196</v>
      </c>
      <c r="E11" s="15">
        <f t="shared" si="0"/>
        <v>61.233755398061618</v>
      </c>
      <c r="F11" s="15">
        <v>74</v>
      </c>
    </row>
    <row r="12" spans="1:6" ht="12.75" customHeight="1">
      <c r="A12" s="6">
        <v>1989</v>
      </c>
      <c r="B12" s="8">
        <v>362596.2</v>
      </c>
      <c r="C12" s="8">
        <v>517992</v>
      </c>
      <c r="D12" s="15">
        <f t="shared" si="1"/>
        <v>70.000347495714223</v>
      </c>
      <c r="E12" s="15">
        <f t="shared" si="0"/>
        <v>63.614572334731768</v>
      </c>
      <c r="F12" s="15">
        <v>75.8</v>
      </c>
    </row>
    <row r="13" spans="1:6" ht="12.75" customHeight="1">
      <c r="A13" s="6">
        <v>1990</v>
      </c>
      <c r="B13" s="8">
        <v>404641.6</v>
      </c>
      <c r="C13" s="8">
        <v>557437.5</v>
      </c>
      <c r="D13" s="15">
        <f t="shared" si="1"/>
        <v>72.589590761296108</v>
      </c>
      <c r="E13" s="15">
        <f t="shared" si="0"/>
        <v>65.96761212529367</v>
      </c>
      <c r="F13" s="15">
        <v>77.400000000000006</v>
      </c>
    </row>
    <row r="14" spans="1:6" ht="12.75" customHeight="1">
      <c r="A14" s="6">
        <v>1991</v>
      </c>
      <c r="B14" s="8">
        <v>431536.3</v>
      </c>
      <c r="C14" s="8">
        <v>575336.4</v>
      </c>
      <c r="D14" s="15">
        <f t="shared" si="1"/>
        <v>75.005909586113432</v>
      </c>
      <c r="E14" s="15">
        <f t="shared" si="0"/>
        <v>68.163502491045463</v>
      </c>
      <c r="F14" s="15">
        <v>78.900000000000006</v>
      </c>
    </row>
    <row r="15" spans="1:6" ht="12.75" customHeight="1">
      <c r="A15" s="6">
        <v>1992</v>
      </c>
      <c r="B15" s="10">
        <v>456598.1</v>
      </c>
      <c r="C15" s="10">
        <v>595182.5</v>
      </c>
      <c r="D15" s="15">
        <f t="shared" si="1"/>
        <v>76.715646041340264</v>
      </c>
      <c r="E15" s="15">
        <f t="shared" si="0"/>
        <v>69.717268397864913</v>
      </c>
      <c r="F15" s="15">
        <v>79</v>
      </c>
    </row>
    <row r="16" spans="1:6" ht="12.75" customHeight="1">
      <c r="A16" s="6">
        <v>1993</v>
      </c>
      <c r="B16" s="10">
        <v>481060.2</v>
      </c>
      <c r="C16" s="10">
        <v>612496.69999999995</v>
      </c>
      <c r="D16" s="15">
        <f t="shared" si="1"/>
        <v>78.540863975267143</v>
      </c>
      <c r="E16" s="15">
        <f t="shared" si="0"/>
        <v>71.375980996278074</v>
      </c>
      <c r="F16" s="15">
        <v>80.099999999999994</v>
      </c>
    </row>
    <row r="17" spans="1:6" ht="12.75" customHeight="1">
      <c r="A17" s="6">
        <v>1994</v>
      </c>
      <c r="B17" s="10">
        <v>494386</v>
      </c>
      <c r="C17" s="10">
        <v>616346.9</v>
      </c>
      <c r="D17" s="15">
        <f t="shared" si="1"/>
        <v>80.212296030044115</v>
      </c>
      <c r="E17" s="15">
        <f t="shared" si="0"/>
        <v>72.894936818000375</v>
      </c>
      <c r="F17" s="15">
        <v>81.400000000000006</v>
      </c>
    </row>
    <row r="18" spans="1:6" ht="12.75" customHeight="1">
      <c r="A18" s="6">
        <v>1995</v>
      </c>
      <c r="B18" s="10">
        <v>518803.6</v>
      </c>
      <c r="C18" s="10">
        <v>633573.5</v>
      </c>
      <c r="D18" s="15">
        <f t="shared" si="1"/>
        <v>81.88530612470376</v>
      </c>
      <c r="E18" s="15">
        <f t="shared" si="0"/>
        <v>74.415326723064467</v>
      </c>
      <c r="F18" s="15">
        <v>82.9</v>
      </c>
    </row>
    <row r="19" spans="1:6" ht="12.75" customHeight="1">
      <c r="A19" s="6">
        <v>1996</v>
      </c>
      <c r="B19" s="10">
        <v>547441.30000000005</v>
      </c>
      <c r="C19" s="10">
        <v>656560.6</v>
      </c>
      <c r="D19" s="15">
        <f t="shared" si="1"/>
        <v>83.38016323245715</v>
      </c>
      <c r="E19" s="15">
        <f t="shared" si="0"/>
        <v>75.773815630810077</v>
      </c>
      <c r="F19" s="15">
        <v>83.1</v>
      </c>
    </row>
    <row r="20" spans="1:6" ht="12.75" customHeight="1">
      <c r="A20" s="6">
        <v>1997</v>
      </c>
      <c r="B20" s="10">
        <v>580427.69999999995</v>
      </c>
      <c r="C20" s="10">
        <v>684409.3</v>
      </c>
      <c r="D20" s="15">
        <f t="shared" si="1"/>
        <v>84.807103001084286</v>
      </c>
      <c r="E20" s="15">
        <f t="shared" si="0"/>
        <v>77.070582952346498</v>
      </c>
      <c r="F20" s="15">
        <v>83.2</v>
      </c>
    </row>
    <row r="21" spans="1:6" ht="12.75" customHeight="1">
      <c r="A21" s="6">
        <v>1998</v>
      </c>
      <c r="B21" s="10">
        <v>626652.6</v>
      </c>
      <c r="C21" s="10">
        <v>730981.4</v>
      </c>
      <c r="D21" s="15">
        <f t="shared" si="1"/>
        <v>85.727571180333712</v>
      </c>
      <c r="E21" s="15">
        <f t="shared" si="0"/>
        <v>77.907081507932489</v>
      </c>
      <c r="F21" s="15">
        <v>82.8</v>
      </c>
    </row>
    <row r="22" spans="1:6" ht="12.75" customHeight="1">
      <c r="A22" s="6">
        <v>1999</v>
      </c>
      <c r="B22" s="10">
        <v>671588.1</v>
      </c>
      <c r="C22" s="10">
        <v>771589.8</v>
      </c>
      <c r="D22" s="15">
        <f t="shared" si="1"/>
        <v>87.039525405856836</v>
      </c>
      <c r="E22" s="15">
        <f t="shared" si="0"/>
        <v>79.0993528317928</v>
      </c>
      <c r="F22" s="15">
        <v>83.2</v>
      </c>
    </row>
    <row r="23" spans="1:6" ht="12.75" customHeight="1">
      <c r="A23" s="6">
        <v>2000</v>
      </c>
      <c r="B23" s="10">
        <v>721872.5</v>
      </c>
      <c r="C23" s="10">
        <v>810909.1</v>
      </c>
      <c r="D23" s="15">
        <f t="shared" si="1"/>
        <v>89.020150347307734</v>
      </c>
      <c r="E23" s="15">
        <f t="shared" si="0"/>
        <v>80.899295447986475</v>
      </c>
      <c r="F23" s="15">
        <v>84.5</v>
      </c>
    </row>
    <row r="24" spans="1:6" ht="12.75" customHeight="1">
      <c r="A24" s="6">
        <v>2001</v>
      </c>
      <c r="B24" s="10">
        <v>771528.6</v>
      </c>
      <c r="C24" s="10">
        <v>847378.4</v>
      </c>
      <c r="D24" s="15">
        <f t="shared" si="1"/>
        <v>91.04888677832713</v>
      </c>
      <c r="E24" s="15">
        <f t="shared" si="0"/>
        <v>82.742960587607257</v>
      </c>
      <c r="F24" s="15">
        <v>85.3</v>
      </c>
    </row>
    <row r="25" spans="1:6" ht="12.75" customHeight="1">
      <c r="A25" s="6">
        <v>2002</v>
      </c>
      <c r="B25" s="10">
        <v>845691.7</v>
      </c>
      <c r="C25" s="10">
        <v>914789.4</v>
      </c>
      <c r="D25" s="15">
        <f t="shared" si="1"/>
        <v>92.446600277615801</v>
      </c>
      <c r="E25" s="15">
        <f t="shared" si="0"/>
        <v>84.01316780349535</v>
      </c>
      <c r="F25" s="15">
        <v>85.8</v>
      </c>
    </row>
    <row r="26" spans="1:6" ht="12.75" customHeight="1">
      <c r="A26" s="6">
        <v>2003</v>
      </c>
      <c r="B26" s="10">
        <v>921974.8</v>
      </c>
      <c r="C26" s="10">
        <v>977807.8</v>
      </c>
      <c r="D26" s="15">
        <f t="shared" si="1"/>
        <v>94.289982141684689</v>
      </c>
      <c r="E26" s="15">
        <f t="shared" si="0"/>
        <v>85.688387329220177</v>
      </c>
      <c r="F26" s="15">
        <v>86.8</v>
      </c>
    </row>
    <row r="27" spans="1:6" ht="12.75" customHeight="1">
      <c r="A27" s="6">
        <v>2004</v>
      </c>
      <c r="B27" s="10">
        <v>981963.8</v>
      </c>
      <c r="C27" s="10">
        <v>1013559.4</v>
      </c>
      <c r="D27" s="15">
        <f t="shared" si="1"/>
        <v>96.882708600995656</v>
      </c>
      <c r="E27" s="15">
        <f t="shared" si="0"/>
        <v>88.044592559488606</v>
      </c>
      <c r="F27" s="15">
        <v>89.6</v>
      </c>
    </row>
    <row r="28" spans="1:6" ht="12.75" customHeight="1">
      <c r="A28" s="6">
        <v>2005</v>
      </c>
      <c r="B28" s="10">
        <v>1045170.8</v>
      </c>
      <c r="C28" s="10">
        <v>1045170.8</v>
      </c>
      <c r="D28" s="15">
        <f t="shared" si="1"/>
        <v>100</v>
      </c>
      <c r="E28" s="15">
        <f t="shared" si="0"/>
        <v>90.877509341830873</v>
      </c>
      <c r="F28" s="15">
        <v>93.6</v>
      </c>
    </row>
    <row r="29" spans="1:6" ht="12.75" customHeight="1">
      <c r="A29" s="6">
        <v>2006</v>
      </c>
      <c r="B29" s="10">
        <v>1099477.8</v>
      </c>
      <c r="C29" s="10">
        <v>1066705.6000000001</v>
      </c>
      <c r="D29" s="15">
        <f t="shared" si="1"/>
        <v>103.07228161172117</v>
      </c>
      <c r="E29" s="15">
        <f t="shared" si="0"/>
        <v>93.66952235053013</v>
      </c>
      <c r="F29" s="15">
        <v>97.3</v>
      </c>
    </row>
    <row r="30" spans="1:6" ht="12.75" customHeight="1">
      <c r="A30" s="6">
        <v>2007</v>
      </c>
      <c r="B30" s="10">
        <v>1162356.8</v>
      </c>
      <c r="C30" s="10">
        <v>1098476.2</v>
      </c>
      <c r="D30" s="15">
        <f t="shared" si="1"/>
        <v>105.81538316442361</v>
      </c>
      <c r="E30" s="15">
        <f t="shared" si="0"/>
        <v>96.162384720343198</v>
      </c>
      <c r="F30" s="15">
        <v>99.6</v>
      </c>
    </row>
    <row r="31" spans="1:6" ht="12.75" customHeight="1">
      <c r="A31" s="6">
        <v>2008</v>
      </c>
      <c r="B31" s="10">
        <v>1194746.8</v>
      </c>
      <c r="C31" s="10">
        <v>1107363.3</v>
      </c>
      <c r="D31" s="15">
        <f t="shared" si="1"/>
        <v>107.89113202505447</v>
      </c>
      <c r="E31" s="15">
        <f t="shared" si="0"/>
        <v>98.048773585075963</v>
      </c>
      <c r="F31" s="15">
        <v>101.2</v>
      </c>
    </row>
    <row r="32" spans="1:6" ht="12.75" customHeight="1">
      <c r="A32" s="6">
        <v>2009</v>
      </c>
      <c r="B32" s="10">
        <v>1224601.8</v>
      </c>
      <c r="C32" s="10">
        <v>1126480.5</v>
      </c>
      <c r="D32" s="15">
        <f t="shared" si="1"/>
        <v>108.71043040691784</v>
      </c>
      <c r="E32" s="15">
        <f t="shared" si="0"/>
        <v>98.793331548591311</v>
      </c>
      <c r="F32" s="15">
        <v>100.5</v>
      </c>
    </row>
    <row r="33" spans="1:6" ht="12.75" customHeight="1">
      <c r="A33" s="6">
        <v>2010</v>
      </c>
      <c r="B33" s="10">
        <v>1266935.8</v>
      </c>
      <c r="C33" s="10">
        <v>1151359.7</v>
      </c>
      <c r="D33" s="15">
        <f t="shared" si="1"/>
        <v>110.03822697633071</v>
      </c>
      <c r="E33" s="15">
        <f>D33/D$33*100</f>
        <v>100</v>
      </c>
      <c r="F33" s="15">
        <v>100</v>
      </c>
    </row>
    <row r="34" spans="1:6" ht="12.75" customHeight="1">
      <c r="A34" s="6">
        <v>2011</v>
      </c>
      <c r="B34" s="10">
        <v>1318776.8</v>
      </c>
      <c r="C34" s="10">
        <v>1174228.7</v>
      </c>
      <c r="D34" s="15">
        <f t="shared" si="1"/>
        <v>112.31004658632516</v>
      </c>
      <c r="E34" s="15">
        <f>D34/D$33*100</f>
        <v>102.06457307830226</v>
      </c>
      <c r="F34" s="15">
        <v>101.6</v>
      </c>
    </row>
    <row r="35" spans="1:6" ht="12.75" customHeight="1">
      <c r="A35" s="6">
        <v>2012</v>
      </c>
      <c r="B35" s="10">
        <v>1379220.8</v>
      </c>
      <c r="C35" s="10">
        <v>1206391</v>
      </c>
      <c r="D35" s="15">
        <f t="shared" si="1"/>
        <v>114.32618446258303</v>
      </c>
      <c r="E35" s="15">
        <f>D35/D$33*100</f>
        <v>103.89678896514269</v>
      </c>
      <c r="F35" s="15">
        <v>103.2</v>
      </c>
    </row>
    <row r="36" spans="1:6" ht="12.75" customHeight="1">
      <c r="A36" s="6">
        <v>2013</v>
      </c>
      <c r="B36" s="10">
        <v>1427598</v>
      </c>
      <c r="C36" s="10">
        <v>1230372.5</v>
      </c>
      <c r="D36" s="15">
        <f t="shared" si="1"/>
        <v>116.02973896116826</v>
      </c>
      <c r="E36" s="15">
        <f>D36/D$33*100</f>
        <v>105.44493686373767</v>
      </c>
      <c r="F36" s="15">
        <v>104.8</v>
      </c>
    </row>
    <row r="37" spans="1:6" ht="12.75" customHeight="1">
      <c r="A37" s="6">
        <v>2014</v>
      </c>
      <c r="B37" s="51">
        <f>B36*((B36/B31)^(1/5))</f>
        <v>1479353.4260064934</v>
      </c>
      <c r="C37" s="51">
        <f>C36*((C36/C31)^(1/5))</f>
        <v>1256567.7624120985</v>
      </c>
      <c r="D37" s="15">
        <f t="shared" si="1"/>
        <v>117.72969753471449</v>
      </c>
      <c r="E37" s="15">
        <f>D37/D$33*100</f>
        <v>106.9898168752194</v>
      </c>
      <c r="F37" s="15">
        <v>106.6</v>
      </c>
    </row>
    <row r="39" spans="1:6" s="27" customFormat="1" ht="52.5" customHeight="1">
      <c r="A39" s="74" t="s">
        <v>600</v>
      </c>
      <c r="B39" s="74"/>
      <c r="C39" s="74"/>
      <c r="D39" s="74"/>
      <c r="E39" s="74"/>
      <c r="F39" s="74"/>
    </row>
    <row r="40" spans="1:6" s="27" customFormat="1" ht="26.25" customHeight="1">
      <c r="A40" s="74" t="s">
        <v>591</v>
      </c>
      <c r="B40" s="74"/>
      <c r="C40" s="74"/>
      <c r="D40" s="74"/>
      <c r="E40" s="74"/>
      <c r="F40" s="74"/>
    </row>
    <row r="41" spans="1:6" s="27" customFormat="1">
      <c r="A41" s="6" t="s">
        <v>527</v>
      </c>
    </row>
    <row r="46" spans="1:6">
      <c r="A46" s="29"/>
    </row>
    <row r="47" spans="1:6">
      <c r="A47" s="29"/>
    </row>
    <row r="48" spans="1:6">
      <c r="A48" s="29"/>
    </row>
    <row r="49" spans="1:1">
      <c r="A49" s="29"/>
    </row>
    <row r="50" spans="1:1">
      <c r="A50" s="29"/>
    </row>
    <row r="51" spans="1:1">
      <c r="A51" s="29"/>
    </row>
    <row r="52" spans="1:1">
      <c r="A52" s="29"/>
    </row>
    <row r="53" spans="1:1">
      <c r="A53" s="29"/>
    </row>
    <row r="54" spans="1:1">
      <c r="A54" s="29"/>
    </row>
    <row r="55" spans="1:1">
      <c r="A55" s="29"/>
    </row>
    <row r="56" spans="1:1">
      <c r="A56" s="29"/>
    </row>
  </sheetData>
  <mergeCells count="2">
    <mergeCell ref="A39:F39"/>
    <mergeCell ref="A40:F40"/>
  </mergeCells>
  <pageMargins left="0.75" right="0.75" top="1" bottom="1" header="0.5" footer="0.5"/>
  <pageSetup scale="78" orientation="landscape" r:id="rId1"/>
  <headerFooter alignWithMargins="0"/>
</worksheet>
</file>

<file path=xl/worksheets/sheet42.xml><?xml version="1.0" encoding="utf-8"?>
<worksheet xmlns="http://schemas.openxmlformats.org/spreadsheetml/2006/main" xmlns:r="http://schemas.openxmlformats.org/officeDocument/2006/relationships">
  <sheetPr codeName="Sheet151"/>
  <dimension ref="A1:AC118"/>
  <sheetViews>
    <sheetView view="pageBreakPreview" zoomScale="70" zoomScaleSheetLayoutView="70" workbookViewId="0">
      <pane xSplit="1" ySplit="4" topLeftCell="B5" activePane="bottomRight" state="frozen"/>
      <selection activeCell="C38" sqref="C38"/>
      <selection pane="topRight" activeCell="C38" sqref="C38"/>
      <selection pane="bottomLeft" activeCell="C38" sqref="C38"/>
      <selection pane="bottomRight" activeCell="C38" sqref="C38"/>
    </sheetView>
  </sheetViews>
  <sheetFormatPr defaultRowHeight="12.75"/>
  <cols>
    <col min="1" max="1" width="9.140625" style="6"/>
    <col min="2" max="13" width="9.140625" style="8"/>
    <col min="14" max="14" width="9.28515625" style="8" bestFit="1" customWidth="1"/>
    <col min="15" max="17" width="9.140625" style="8"/>
    <col min="18" max="18" width="9.5703125" style="8" bestFit="1" customWidth="1"/>
    <col min="19" max="23" width="9.140625" style="8"/>
    <col min="24" max="24" width="11.7109375" style="8" bestFit="1" customWidth="1"/>
    <col min="25" max="25" width="9.140625" style="8"/>
    <col min="26" max="26" width="9.28515625" style="8" bestFit="1" customWidth="1"/>
    <col min="27" max="16384" width="9.140625" style="8"/>
  </cols>
  <sheetData>
    <row r="1" spans="1:29">
      <c r="A1" s="6" t="s">
        <v>720</v>
      </c>
    </row>
    <row r="3" spans="1:29">
      <c r="B3" s="8" t="s">
        <v>115</v>
      </c>
      <c r="D3" s="8" t="s">
        <v>116</v>
      </c>
      <c r="F3" s="8" t="s">
        <v>106</v>
      </c>
      <c r="H3" s="8" t="s">
        <v>117</v>
      </c>
      <c r="J3" s="8" t="s">
        <v>118</v>
      </c>
      <c r="L3" s="8" t="s">
        <v>119</v>
      </c>
      <c r="N3" s="8" t="s">
        <v>120</v>
      </c>
      <c r="P3" s="8" t="s">
        <v>121</v>
      </c>
      <c r="R3" s="8" t="s">
        <v>122</v>
      </c>
      <c r="T3" s="8" t="s">
        <v>123</v>
      </c>
      <c r="V3" s="8" t="s">
        <v>124</v>
      </c>
      <c r="X3" s="8" t="s">
        <v>125</v>
      </c>
      <c r="Z3" s="8" t="s">
        <v>126</v>
      </c>
      <c r="AB3" s="8" t="s">
        <v>107</v>
      </c>
    </row>
    <row r="4" spans="1:29">
      <c r="B4" s="8" t="s">
        <v>274</v>
      </c>
      <c r="C4" s="8" t="s">
        <v>275</v>
      </c>
      <c r="D4" s="8" t="s">
        <v>274</v>
      </c>
      <c r="E4" s="8" t="s">
        <v>275</v>
      </c>
      <c r="F4" s="8" t="s">
        <v>274</v>
      </c>
      <c r="G4" s="8" t="s">
        <v>275</v>
      </c>
      <c r="H4" s="8" t="s">
        <v>274</v>
      </c>
      <c r="I4" s="8" t="s">
        <v>275</v>
      </c>
      <c r="J4" s="8" t="s">
        <v>274</v>
      </c>
      <c r="K4" s="8" t="s">
        <v>275</v>
      </c>
      <c r="L4" s="8" t="s">
        <v>274</v>
      </c>
      <c r="M4" s="8" t="s">
        <v>275</v>
      </c>
      <c r="N4" s="8" t="s">
        <v>274</v>
      </c>
      <c r="O4" s="8" t="s">
        <v>275</v>
      </c>
      <c r="P4" s="8" t="s">
        <v>274</v>
      </c>
      <c r="Q4" s="8" t="s">
        <v>275</v>
      </c>
      <c r="R4" s="8" t="s">
        <v>274</v>
      </c>
      <c r="S4" s="8" t="s">
        <v>275</v>
      </c>
      <c r="T4" s="8" t="s">
        <v>274</v>
      </c>
      <c r="U4" s="8" t="s">
        <v>275</v>
      </c>
      <c r="V4" s="8" t="s">
        <v>274</v>
      </c>
      <c r="W4" s="8" t="s">
        <v>275</v>
      </c>
      <c r="X4" s="8" t="s">
        <v>274</v>
      </c>
      <c r="Y4" s="8" t="s">
        <v>275</v>
      </c>
      <c r="Z4" s="8" t="s">
        <v>274</v>
      </c>
      <c r="AA4" s="8" t="s">
        <v>275</v>
      </c>
      <c r="AB4" s="8" t="s">
        <v>274</v>
      </c>
      <c r="AC4" s="8" t="s">
        <v>275</v>
      </c>
    </row>
    <row r="5" spans="1:29" ht="12.75" customHeight="1">
      <c r="A5" s="6">
        <v>1960</v>
      </c>
    </row>
    <row r="6" spans="1:29" ht="12.75" customHeight="1">
      <c r="A6" s="6">
        <v>1961</v>
      </c>
    </row>
    <row r="7" spans="1:29" ht="12.75" customHeight="1">
      <c r="A7" s="6">
        <v>1962</v>
      </c>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row>
    <row r="8" spans="1:29" ht="12.75" customHeight="1">
      <c r="A8" s="6">
        <v>1963</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row>
    <row r="9" spans="1:29" ht="12.75" customHeight="1">
      <c r="A9" s="6">
        <v>1964</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row>
    <row r="10" spans="1:29" ht="12.75" customHeight="1">
      <c r="A10" s="6">
        <v>1965</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row>
    <row r="11" spans="1:29" ht="12.75" customHeight="1">
      <c r="A11" s="6">
        <v>1966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row>
    <row r="12" spans="1:29" ht="12.75" customHeight="1">
      <c r="A12" s="6">
        <v>1967</v>
      </c>
      <c r="B12" s="13"/>
      <c r="C12" s="13"/>
      <c r="D12" s="13"/>
      <c r="E12" s="13"/>
      <c r="F12" s="13"/>
      <c r="G12" s="13"/>
      <c r="H12" s="13"/>
      <c r="I12" s="13"/>
      <c r="J12" s="13"/>
      <c r="K12" s="13"/>
      <c r="L12" s="13"/>
      <c r="M12" s="13"/>
      <c r="N12" s="13"/>
      <c r="O12" s="13"/>
      <c r="P12" s="13"/>
      <c r="Q12" s="13"/>
      <c r="R12" s="13"/>
      <c r="S12" s="13"/>
      <c r="T12" s="13"/>
      <c r="U12" s="13"/>
      <c r="V12" s="13"/>
      <c r="W12" s="13"/>
      <c r="X12" s="43">
        <v>15.923</v>
      </c>
      <c r="Y12" s="43">
        <v>21.126000000000001</v>
      </c>
      <c r="Z12" s="13"/>
      <c r="AA12" s="13"/>
      <c r="AB12" s="13"/>
      <c r="AC12" s="13"/>
    </row>
    <row r="13" spans="1:29" ht="12.75" customHeight="1">
      <c r="A13" s="6">
        <v>1968</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row>
    <row r="14" spans="1:29" ht="12.75" customHeight="1">
      <c r="A14" s="6">
        <v>1969</v>
      </c>
      <c r="B14" s="13"/>
      <c r="C14" s="13"/>
      <c r="D14" s="13"/>
      <c r="E14" s="13"/>
      <c r="F14" s="13"/>
      <c r="G14" s="13"/>
      <c r="H14" s="13"/>
      <c r="I14" s="13"/>
      <c r="J14" s="13"/>
      <c r="K14" s="13"/>
      <c r="L14" s="13"/>
      <c r="M14" s="13"/>
      <c r="N14" s="13"/>
      <c r="O14" s="13"/>
      <c r="P14" s="13"/>
      <c r="Q14" s="13"/>
      <c r="R14" s="13"/>
      <c r="S14" s="13"/>
      <c r="T14" s="13"/>
      <c r="U14" s="13"/>
      <c r="V14" s="13"/>
      <c r="W14" s="13"/>
      <c r="X14" s="13"/>
      <c r="Y14" s="13"/>
      <c r="Z14" s="43">
        <v>15.388</v>
      </c>
      <c r="AA14" s="43">
        <v>13.067</v>
      </c>
      <c r="AB14" s="13"/>
      <c r="AC14" s="13"/>
    </row>
    <row r="15" spans="1:29" ht="12.75" customHeight="1">
      <c r="A15" s="6">
        <v>1970</v>
      </c>
      <c r="B15" s="13"/>
      <c r="C15" s="13"/>
      <c r="D15" s="13"/>
      <c r="E15" s="13"/>
      <c r="F15" s="13"/>
      <c r="G15" s="13"/>
      <c r="H15" s="13"/>
      <c r="I15" s="13"/>
      <c r="J15" s="13"/>
      <c r="K15" s="13"/>
      <c r="L15" s="13"/>
      <c r="M15" s="13"/>
      <c r="N15" s="13"/>
      <c r="O15" s="13"/>
      <c r="P15" s="13"/>
      <c r="Q15" s="13"/>
      <c r="R15" s="13"/>
      <c r="S15" s="13"/>
      <c r="T15" s="13"/>
      <c r="U15" s="13"/>
      <c r="V15" s="13"/>
      <c r="W15" s="13"/>
      <c r="X15" s="13"/>
      <c r="Y15" s="13"/>
      <c r="Z15" s="42">
        <f t="shared" ref="Z15:AA18" si="0">Z14*POWER(Z$19/Z$14,1/4)</f>
        <v>18.143533639515901</v>
      </c>
      <c r="AA15" s="42">
        <f t="shared" si="0"/>
        <v>13.58711411806568</v>
      </c>
      <c r="AB15" s="13"/>
      <c r="AC15" s="13"/>
    </row>
    <row r="16" spans="1:29" ht="12.75" customHeight="1">
      <c r="A16" s="6">
        <v>1971</v>
      </c>
      <c r="B16" s="13"/>
      <c r="C16" s="13"/>
      <c r="D16" s="13"/>
      <c r="E16" s="13"/>
      <c r="F16" s="13"/>
      <c r="G16" s="13"/>
      <c r="H16" s="13"/>
      <c r="I16" s="13"/>
      <c r="J16" s="13"/>
      <c r="K16" s="13"/>
      <c r="L16" s="13"/>
      <c r="M16" s="13"/>
      <c r="N16" s="13"/>
      <c r="O16" s="13"/>
      <c r="P16" s="13"/>
      <c r="Q16" s="13"/>
      <c r="R16" s="13"/>
      <c r="S16" s="13"/>
      <c r="T16" s="13"/>
      <c r="U16" s="13"/>
      <c r="V16" s="13"/>
      <c r="W16" s="13"/>
      <c r="X16" s="13"/>
      <c r="Y16" s="13"/>
      <c r="Z16" s="42">
        <f t="shared" si="0"/>
        <v>21.392501490008129</v>
      </c>
      <c r="AA16" s="42">
        <f t="shared" si="0"/>
        <v>14.127930669422186</v>
      </c>
      <c r="AB16" s="13"/>
      <c r="AC16" s="13"/>
    </row>
    <row r="17" spans="1:29" ht="12.75" customHeight="1">
      <c r="A17" s="6">
        <v>1972</v>
      </c>
      <c r="B17" s="13"/>
      <c r="C17" s="13"/>
      <c r="D17" s="13"/>
      <c r="E17" s="13"/>
      <c r="F17" s="13"/>
      <c r="G17" s="13"/>
      <c r="H17" s="13"/>
      <c r="I17" s="13"/>
      <c r="J17" s="13"/>
      <c r="K17" s="13"/>
      <c r="L17" s="13"/>
      <c r="M17" s="13"/>
      <c r="N17" s="13"/>
      <c r="O17" s="13"/>
      <c r="P17" s="13"/>
      <c r="Q17" s="13"/>
      <c r="R17" s="13"/>
      <c r="S17" s="13"/>
      <c r="T17" s="13"/>
      <c r="U17" s="13"/>
      <c r="V17" s="13"/>
      <c r="W17" s="13"/>
      <c r="X17" s="13"/>
      <c r="Y17" s="13"/>
      <c r="Z17" s="42">
        <f t="shared" si="0"/>
        <v>25.223262959277132</v>
      </c>
      <c r="AA17" s="42">
        <f t="shared" si="0"/>
        <v>14.690273686198767</v>
      </c>
      <c r="AB17" s="13"/>
      <c r="AC17" s="13"/>
    </row>
    <row r="18" spans="1:29" ht="12.75" customHeight="1">
      <c r="A18" s="6">
        <v>1973</v>
      </c>
      <c r="B18" s="13"/>
      <c r="C18" s="13"/>
      <c r="D18" s="13"/>
      <c r="E18" s="13"/>
      <c r="F18" s="13"/>
      <c r="G18" s="13"/>
      <c r="H18" s="13"/>
      <c r="I18" s="13"/>
      <c r="J18" s="13"/>
      <c r="K18" s="13"/>
      <c r="L18" s="13"/>
      <c r="M18" s="13"/>
      <c r="N18" s="43">
        <v>18.779</v>
      </c>
      <c r="O18" s="43">
        <v>28.387</v>
      </c>
      <c r="P18" s="13"/>
      <c r="Q18" s="13"/>
      <c r="R18" s="13"/>
      <c r="S18" s="13"/>
      <c r="T18" s="13"/>
      <c r="U18" s="13"/>
      <c r="V18" s="13"/>
      <c r="W18" s="13"/>
      <c r="X18" s="13"/>
      <c r="Y18" s="13"/>
      <c r="Z18" s="42">
        <f t="shared" si="0"/>
        <v>29.740000000000002</v>
      </c>
      <c r="AA18" s="42">
        <f t="shared" si="0"/>
        <v>15.275</v>
      </c>
      <c r="AB18" s="13"/>
      <c r="AC18" s="13"/>
    </row>
    <row r="19" spans="1:29" ht="12.75" customHeight="1">
      <c r="A19" s="6">
        <v>1974</v>
      </c>
      <c r="B19" s="13"/>
      <c r="C19" s="13"/>
      <c r="D19" s="13"/>
      <c r="E19" s="13"/>
      <c r="F19" s="13"/>
      <c r="G19" s="13"/>
      <c r="H19" s="13"/>
      <c r="I19" s="13"/>
      <c r="J19" s="13"/>
      <c r="K19" s="13"/>
      <c r="L19" s="13"/>
      <c r="M19" s="13"/>
      <c r="N19" s="42">
        <f t="shared" ref="N19:O22" si="1">N18*((N$23/N$18)^(1/5))</f>
        <v>18.824182061217581</v>
      </c>
      <c r="O19" s="42">
        <f t="shared" si="1"/>
        <v>27.421062223430315</v>
      </c>
      <c r="P19" s="13"/>
      <c r="Q19" s="13"/>
      <c r="R19" s="13"/>
      <c r="S19" s="13"/>
      <c r="T19" s="13"/>
      <c r="U19" s="13"/>
      <c r="V19" s="13"/>
      <c r="W19" s="13"/>
      <c r="X19" s="13"/>
      <c r="Y19" s="13"/>
      <c r="Z19" s="43">
        <v>29.74</v>
      </c>
      <c r="AA19" s="43">
        <v>15.275</v>
      </c>
      <c r="AB19" s="43">
        <v>28.016999999999999</v>
      </c>
      <c r="AC19" s="43">
        <v>29.94</v>
      </c>
    </row>
    <row r="20" spans="1:29" ht="12.75" customHeight="1">
      <c r="A20" s="6">
        <v>1975</v>
      </c>
      <c r="B20" s="13"/>
      <c r="C20" s="13"/>
      <c r="D20" s="13"/>
      <c r="E20" s="13"/>
      <c r="F20" s="13"/>
      <c r="G20" s="13"/>
      <c r="H20" s="13"/>
      <c r="I20" s="13"/>
      <c r="J20" s="13"/>
      <c r="K20" s="13"/>
      <c r="L20" s="13"/>
      <c r="M20" s="13"/>
      <c r="N20" s="42">
        <f t="shared" si="1"/>
        <v>18.869472829962501</v>
      </c>
      <c r="O20" s="42">
        <f t="shared" si="1"/>
        <v>26.487992865087435</v>
      </c>
      <c r="P20" s="13"/>
      <c r="Q20" s="13"/>
      <c r="R20" s="13"/>
      <c r="S20" s="13"/>
      <c r="T20" s="13"/>
      <c r="U20" s="13"/>
      <c r="V20" s="13"/>
      <c r="W20" s="13"/>
      <c r="X20" s="43">
        <v>13.91</v>
      </c>
      <c r="Y20" s="43">
        <v>11.547000000000001</v>
      </c>
      <c r="Z20" s="42">
        <f t="shared" ref="Z20:AC23" si="2">Z19*POWER(Z$24/Z$19,1/4)</f>
        <v>27.47485272116856</v>
      </c>
      <c r="AA20" s="42">
        <f t="shared" si="2"/>
        <v>14.365435762835142</v>
      </c>
      <c r="AB20" s="42">
        <f t="shared" si="2"/>
        <v>27.721611235447909</v>
      </c>
      <c r="AC20" s="42">
        <f t="shared" si="2"/>
        <v>29.505377490646971</v>
      </c>
    </row>
    <row r="21" spans="1:29" ht="12.75" customHeight="1">
      <c r="A21" s="6">
        <v>1976</v>
      </c>
      <c r="B21" s="13"/>
      <c r="C21" s="13"/>
      <c r="D21" s="13"/>
      <c r="E21" s="13"/>
      <c r="F21" s="13"/>
      <c r="G21" s="13"/>
      <c r="H21" s="13"/>
      <c r="I21" s="13"/>
      <c r="J21" s="13"/>
      <c r="K21" s="13"/>
      <c r="L21" s="13"/>
      <c r="M21" s="13"/>
      <c r="N21" s="42">
        <f t="shared" si="1"/>
        <v>18.914872567783835</v>
      </c>
      <c r="O21" s="42">
        <f t="shared" si="1"/>
        <v>25.586673495872784</v>
      </c>
      <c r="P21" s="13"/>
      <c r="Q21" s="13"/>
      <c r="R21" s="13"/>
      <c r="S21" s="13"/>
      <c r="T21" s="13"/>
      <c r="U21" s="13"/>
      <c r="V21" s="13"/>
      <c r="W21" s="13"/>
      <c r="X21" s="42">
        <f>X20*POWER(X$26/X$20,1/6)</f>
        <v>10.704437857583839</v>
      </c>
      <c r="Y21" s="42">
        <f t="shared" ref="X21:Y25" si="3">Y20*POWER(Y$26/Y$20,1/6)</f>
        <v>10.694219646994496</v>
      </c>
      <c r="Z21" s="42">
        <f t="shared" si="2"/>
        <v>25.382230398450016</v>
      </c>
      <c r="AA21" s="42">
        <f t="shared" si="2"/>
        <v>13.510032383380876</v>
      </c>
      <c r="AB21" s="42">
        <f t="shared" si="2"/>
        <v>27.429336812981823</v>
      </c>
      <c r="AC21" s="42">
        <f t="shared" si="2"/>
        <v>29.077064157166898</v>
      </c>
    </row>
    <row r="22" spans="1:29" ht="12.75" customHeight="1">
      <c r="A22" s="6">
        <v>1977</v>
      </c>
      <c r="B22" s="13"/>
      <c r="C22" s="13"/>
      <c r="D22" s="13"/>
      <c r="E22" s="13"/>
      <c r="F22" s="13"/>
      <c r="G22" s="13"/>
      <c r="H22" s="13"/>
      <c r="I22" s="13"/>
      <c r="J22" s="13"/>
      <c r="K22" s="13"/>
      <c r="L22" s="13"/>
      <c r="M22" s="13"/>
      <c r="N22" s="42">
        <f t="shared" si="1"/>
        <v>18.960381536859952</v>
      </c>
      <c r="O22" s="42">
        <f t="shared" si="1"/>
        <v>24.716023743999816</v>
      </c>
      <c r="P22" s="13"/>
      <c r="Q22" s="13"/>
      <c r="R22" s="13"/>
      <c r="S22" s="13"/>
      <c r="T22" s="13"/>
      <c r="U22" s="13"/>
      <c r="V22" s="13"/>
      <c r="W22" s="13"/>
      <c r="X22" s="42">
        <f t="shared" si="3"/>
        <v>8.2375981198327874</v>
      </c>
      <c r="Y22" s="42">
        <f t="shared" si="3"/>
        <v>9.9044196638229032</v>
      </c>
      <c r="Z22" s="42">
        <f t="shared" si="2"/>
        <v>23.448992667524607</v>
      </c>
      <c r="AA22" s="42">
        <f t="shared" si="2"/>
        <v>12.705564802440625</v>
      </c>
      <c r="AB22" s="42">
        <f t="shared" si="2"/>
        <v>27.140143897478026</v>
      </c>
      <c r="AC22" s="42">
        <f t="shared" si="2"/>
        <v>28.65496841272445</v>
      </c>
    </row>
    <row r="23" spans="1:29" ht="12.75" customHeight="1">
      <c r="A23" s="6">
        <v>1978</v>
      </c>
      <c r="B23" s="13"/>
      <c r="C23" s="13"/>
      <c r="D23" s="13"/>
      <c r="E23" s="13"/>
      <c r="F23" s="13"/>
      <c r="G23" s="13"/>
      <c r="H23" s="13"/>
      <c r="I23" s="13"/>
      <c r="J23" s="13"/>
      <c r="K23" s="13"/>
      <c r="L23" s="43">
        <v>23.655000000000001</v>
      </c>
      <c r="M23" s="43">
        <v>27.253</v>
      </c>
      <c r="N23" s="43">
        <v>19.006</v>
      </c>
      <c r="O23" s="43">
        <v>23.875</v>
      </c>
      <c r="P23" s="13"/>
      <c r="Q23" s="13"/>
      <c r="R23" s="13"/>
      <c r="S23" s="13"/>
      <c r="T23" s="13"/>
      <c r="U23" s="13"/>
      <c r="V23" s="13"/>
      <c r="W23" s="13"/>
      <c r="X23" s="42">
        <f t="shared" si="3"/>
        <v>6.3392420682602113</v>
      </c>
      <c r="Y23" s="42">
        <f t="shared" si="3"/>
        <v>9.1729487625299644</v>
      </c>
      <c r="Z23" s="42">
        <f t="shared" si="2"/>
        <v>21.663000000000004</v>
      </c>
      <c r="AA23" s="42">
        <f t="shared" si="2"/>
        <v>11.948999999999998</v>
      </c>
      <c r="AB23" s="42">
        <f t="shared" si="2"/>
        <v>26.853999999999996</v>
      </c>
      <c r="AC23" s="42">
        <f t="shared" si="2"/>
        <v>28.238999999999997</v>
      </c>
    </row>
    <row r="24" spans="1:29" ht="12.75" customHeight="1">
      <c r="A24" s="6">
        <v>1979</v>
      </c>
      <c r="B24" s="13"/>
      <c r="C24" s="13"/>
      <c r="D24" s="13"/>
      <c r="E24" s="13"/>
      <c r="F24" s="13"/>
      <c r="G24" s="13"/>
      <c r="H24" s="13"/>
      <c r="I24" s="13"/>
      <c r="J24" s="13"/>
      <c r="K24" s="13"/>
      <c r="L24" s="42">
        <f t="shared" ref="L24:M28" si="4">L23*((L$29/L$23)^(1/6))</f>
        <v>22.863505618516033</v>
      </c>
      <c r="M24" s="42">
        <f t="shared" si="4"/>
        <v>28.933966851130482</v>
      </c>
      <c r="N24" s="13"/>
      <c r="O24" s="13"/>
      <c r="P24" s="13"/>
      <c r="Q24" s="13"/>
      <c r="R24" s="13"/>
      <c r="S24" s="13"/>
      <c r="T24" s="43">
        <v>6.2649999999999997</v>
      </c>
      <c r="U24" s="43">
        <v>39.046999999999997</v>
      </c>
      <c r="V24" s="13"/>
      <c r="W24" s="13"/>
      <c r="X24" s="42">
        <f t="shared" si="3"/>
        <v>4.8783625293941535</v>
      </c>
      <c r="Y24" s="42">
        <f t="shared" si="3"/>
        <v>8.4954991666339126</v>
      </c>
      <c r="Z24" s="43">
        <v>21.663</v>
      </c>
      <c r="AA24" s="43">
        <v>11.949</v>
      </c>
      <c r="AB24" s="43">
        <v>26.853999999999999</v>
      </c>
      <c r="AC24" s="43">
        <v>28.239000000000001</v>
      </c>
    </row>
    <row r="25" spans="1:29" ht="12.75" customHeight="1">
      <c r="A25" s="6">
        <v>1980</v>
      </c>
      <c r="B25" s="42">
        <f>B26</f>
        <v>24.74</v>
      </c>
      <c r="C25" s="42">
        <f>C26</f>
        <v>15.62</v>
      </c>
      <c r="D25" s="42">
        <f>D26</f>
        <v>10.929</v>
      </c>
      <c r="E25" s="42">
        <f>E26</f>
        <v>19.408000000000001</v>
      </c>
      <c r="F25" s="13">
        <v>11.9</v>
      </c>
      <c r="G25" s="13">
        <v>19.399999999999999</v>
      </c>
      <c r="H25" s="42">
        <f t="shared" ref="H25:I31" si="5">H26</f>
        <v>31.54</v>
      </c>
      <c r="I25" s="42">
        <f t="shared" si="5"/>
        <v>17.204000000000001</v>
      </c>
      <c r="J25" s="42">
        <f t="shared" ref="J25:K31" si="6">J26</f>
        <v>11.539</v>
      </c>
      <c r="K25" s="42">
        <f t="shared" si="6"/>
        <v>13.672000000000001</v>
      </c>
      <c r="L25" s="42">
        <f t="shared" si="4"/>
        <v>22.098494574843127</v>
      </c>
      <c r="M25" s="42">
        <f t="shared" si="4"/>
        <v>30.718615849349341</v>
      </c>
      <c r="N25" s="42">
        <f t="shared" ref="N25:S25" si="7">N26</f>
        <v>14.356999999999999</v>
      </c>
      <c r="O25" s="42">
        <f t="shared" si="7"/>
        <v>20.033999999999999</v>
      </c>
      <c r="P25" s="42">
        <f t="shared" si="7"/>
        <v>13.298</v>
      </c>
      <c r="Q25" s="42">
        <f t="shared" si="7"/>
        <v>19.71</v>
      </c>
      <c r="R25" s="42">
        <f t="shared" si="7"/>
        <v>5.53</v>
      </c>
      <c r="S25" s="42">
        <f t="shared" si="7"/>
        <v>38.713999999999999</v>
      </c>
      <c r="T25" s="42">
        <f t="shared" ref="T25:U30" si="8">T24*POWER(T$31/T$24,1/7)</f>
        <v>7.4817595118677742</v>
      </c>
      <c r="U25" s="42">
        <f t="shared" si="8"/>
        <v>33.469315883371785</v>
      </c>
      <c r="V25" s="43">
        <v>19.390999999999998</v>
      </c>
      <c r="W25" s="43">
        <v>24.364999999999998</v>
      </c>
      <c r="X25" s="42">
        <f t="shared" si="3"/>
        <v>3.754142957776077</v>
      </c>
      <c r="Y25" s="42">
        <f t="shared" si="3"/>
        <v>7.8680812417807005</v>
      </c>
      <c r="Z25" s="42">
        <f t="shared" ref="Z25:AC30" si="9">Z24*POWER(Z$31/Z$24,1/7)</f>
        <v>18.42615210667957</v>
      </c>
      <c r="AA25" s="42">
        <f t="shared" si="9"/>
        <v>12.584118778821104</v>
      </c>
      <c r="AB25" s="42">
        <f t="shared" si="9"/>
        <v>26.109589877621978</v>
      </c>
      <c r="AC25" s="42">
        <f t="shared" si="9"/>
        <v>28.225408963633836</v>
      </c>
    </row>
    <row r="26" spans="1:29" ht="12.75" customHeight="1">
      <c r="A26" s="6">
        <v>1981</v>
      </c>
      <c r="B26" s="43">
        <v>24.74</v>
      </c>
      <c r="C26" s="43">
        <v>15.62</v>
      </c>
      <c r="D26" s="42">
        <f t="shared" ref="D26:E29" si="10">D27</f>
        <v>10.929</v>
      </c>
      <c r="E26" s="42">
        <f t="shared" si="10"/>
        <v>19.408000000000001</v>
      </c>
      <c r="F26" s="13">
        <v>10.9</v>
      </c>
      <c r="G26" s="13">
        <v>20.6</v>
      </c>
      <c r="H26" s="42">
        <f t="shared" si="5"/>
        <v>31.54</v>
      </c>
      <c r="I26" s="42">
        <f t="shared" si="5"/>
        <v>17.204000000000001</v>
      </c>
      <c r="J26" s="42">
        <f t="shared" si="6"/>
        <v>11.539</v>
      </c>
      <c r="K26" s="42">
        <f t="shared" si="6"/>
        <v>13.672000000000001</v>
      </c>
      <c r="L26" s="42">
        <f t="shared" si="4"/>
        <v>21.359080738646032</v>
      </c>
      <c r="M26" s="42">
        <f t="shared" si="4"/>
        <v>32.613342116379307</v>
      </c>
      <c r="N26" s="43">
        <v>14.356999999999999</v>
      </c>
      <c r="O26" s="43">
        <v>20.033999999999999</v>
      </c>
      <c r="P26" s="42">
        <f t="shared" ref="P26:S27" si="11">P27</f>
        <v>13.298</v>
      </c>
      <c r="Q26" s="42">
        <f t="shared" si="11"/>
        <v>19.71</v>
      </c>
      <c r="R26" s="42">
        <f t="shared" si="11"/>
        <v>5.53</v>
      </c>
      <c r="S26" s="42">
        <f t="shared" si="11"/>
        <v>38.713999999999999</v>
      </c>
      <c r="T26" s="42">
        <f t="shared" si="8"/>
        <v>8.9348324650317501</v>
      </c>
      <c r="U26" s="42">
        <f t="shared" si="8"/>
        <v>28.688378254434987</v>
      </c>
      <c r="V26" s="42">
        <f t="shared" ref="V26:W29" si="12">V25*POWER(V$30/V$25,1/5)</f>
        <v>16.475490077454396</v>
      </c>
      <c r="W26" s="42">
        <f t="shared" si="12"/>
        <v>23.290759742547984</v>
      </c>
      <c r="X26" s="43">
        <v>2.8889999999999998</v>
      </c>
      <c r="Y26" s="43">
        <v>7.2869999999999999</v>
      </c>
      <c r="Z26" s="42">
        <f t="shared" si="9"/>
        <v>15.672948412430964</v>
      </c>
      <c r="AA26" s="42">
        <f t="shared" si="9"/>
        <v>13.25299568495087</v>
      </c>
      <c r="AB26" s="42">
        <f t="shared" si="9"/>
        <v>25.385815281806064</v>
      </c>
      <c r="AC26" s="42">
        <f t="shared" si="9"/>
        <v>28.211824468443684</v>
      </c>
    </row>
    <row r="27" spans="1:29" ht="12.75" customHeight="1">
      <c r="A27" s="6">
        <v>1982</v>
      </c>
      <c r="B27" s="42">
        <f>B26*POWER(B$30/B$26,1/4)</f>
        <v>24.637109920317428</v>
      </c>
      <c r="C27" s="42">
        <f>C26*POWER(C$30/C$26, 1/4)</f>
        <v>15.172100539301933</v>
      </c>
      <c r="D27" s="42">
        <f t="shared" si="10"/>
        <v>10.929</v>
      </c>
      <c r="E27" s="42">
        <f t="shared" si="10"/>
        <v>19.408000000000001</v>
      </c>
      <c r="F27" s="13">
        <v>6.5</v>
      </c>
      <c r="G27" s="13">
        <v>22.3</v>
      </c>
      <c r="H27" s="42">
        <f t="shared" si="5"/>
        <v>31.54</v>
      </c>
      <c r="I27" s="42">
        <f t="shared" si="5"/>
        <v>17.204000000000001</v>
      </c>
      <c r="J27" s="42">
        <f t="shared" si="6"/>
        <v>11.539</v>
      </c>
      <c r="K27" s="42">
        <f t="shared" si="6"/>
        <v>13.672000000000001</v>
      </c>
      <c r="L27" s="42">
        <f t="shared" si="4"/>
        <v>20.644407629438643</v>
      </c>
      <c r="M27" s="42">
        <f t="shared" si="4"/>
        <v>34.624935225475966</v>
      </c>
      <c r="N27" s="42">
        <f>N26*POWER(N28/N26, 1/2)</f>
        <v>14.965120881569918</v>
      </c>
      <c r="O27" s="42">
        <f>O26*POWER(O28/O26, 1/2)</f>
        <v>21.662326329367303</v>
      </c>
      <c r="P27" s="42">
        <f t="shared" si="11"/>
        <v>13.298</v>
      </c>
      <c r="Q27" s="42">
        <f t="shared" si="11"/>
        <v>19.71</v>
      </c>
      <c r="R27" s="42">
        <f t="shared" si="11"/>
        <v>5.53</v>
      </c>
      <c r="S27" s="42">
        <f t="shared" si="11"/>
        <v>38.713999999999999</v>
      </c>
      <c r="T27" s="42">
        <f t="shared" si="8"/>
        <v>10.670114570182967</v>
      </c>
      <c r="U27" s="42">
        <f t="shared" si="8"/>
        <v>24.590375546888076</v>
      </c>
      <c r="V27" s="42">
        <f t="shared" si="12"/>
        <v>13.998338058496119</v>
      </c>
      <c r="W27" s="42">
        <f t="shared" si="12"/>
        <v>22.263882182848096</v>
      </c>
      <c r="X27" s="42">
        <f t="shared" ref="X27:Y31" si="13">X26*POWER(X$32/X$26,1/6)</f>
        <v>3.4540573039332352</v>
      </c>
      <c r="Y27" s="42">
        <f t="shared" si="13"/>
        <v>9.398433374117845</v>
      </c>
      <c r="Z27" s="42">
        <f t="shared" si="9"/>
        <v>13.331123639735727</v>
      </c>
      <c r="AA27" s="42">
        <f t="shared" si="9"/>
        <v>13.957425045997597</v>
      </c>
      <c r="AB27" s="42">
        <f t="shared" si="9"/>
        <v>24.682104182506329</v>
      </c>
      <c r="AC27" s="42">
        <f t="shared" si="9"/>
        <v>28.198246511281372</v>
      </c>
    </row>
    <row r="28" spans="1:29" ht="12.75" customHeight="1">
      <c r="A28" s="6">
        <v>1983</v>
      </c>
      <c r="B28" s="42">
        <f>B27*POWER(B$30/B$26, 1/4)</f>
        <v>24.534647745586238</v>
      </c>
      <c r="C28" s="42">
        <f>C27*POWER(C$30/C$26, 1/4)</f>
        <v>14.737044479813447</v>
      </c>
      <c r="D28" s="42">
        <f t="shared" si="10"/>
        <v>10.929</v>
      </c>
      <c r="E28" s="42">
        <f t="shared" si="10"/>
        <v>19.408000000000001</v>
      </c>
      <c r="F28" s="13">
        <v>6.3</v>
      </c>
      <c r="G28" s="13">
        <v>19.8</v>
      </c>
      <c r="H28" s="42">
        <f t="shared" si="5"/>
        <v>31.54</v>
      </c>
      <c r="I28" s="42">
        <f t="shared" si="5"/>
        <v>17.204000000000001</v>
      </c>
      <c r="J28" s="42">
        <f t="shared" si="6"/>
        <v>11.539</v>
      </c>
      <c r="K28" s="42">
        <f t="shared" si="6"/>
        <v>13.672000000000001</v>
      </c>
      <c r="L28" s="42">
        <f t="shared" si="4"/>
        <v>19.953647424502456</v>
      </c>
      <c r="M28" s="42">
        <f t="shared" si="4"/>
        <v>36.760603531224518</v>
      </c>
      <c r="N28" s="43">
        <v>15.599</v>
      </c>
      <c r="O28" s="43">
        <v>23.422999999999998</v>
      </c>
      <c r="P28" s="42">
        <f t="shared" ref="P28:Q30" si="14">P29</f>
        <v>13.298</v>
      </c>
      <c r="Q28" s="42">
        <f t="shared" si="14"/>
        <v>19.71</v>
      </c>
      <c r="R28" s="43">
        <v>5.53</v>
      </c>
      <c r="S28" s="43">
        <v>38.713999999999999</v>
      </c>
      <c r="T28" s="42">
        <f t="shared" si="8"/>
        <v>12.742415192048739</v>
      </c>
      <c r="U28" s="42">
        <f t="shared" si="8"/>
        <v>21.077753652509497</v>
      </c>
      <c r="V28" s="42">
        <f t="shared" si="12"/>
        <v>11.893635180424168</v>
      </c>
      <c r="W28" s="42">
        <f t="shared" si="12"/>
        <v>21.282279124034876</v>
      </c>
      <c r="X28" s="42">
        <f t="shared" si="13"/>
        <v>4.1296337344598584</v>
      </c>
      <c r="Y28" s="42">
        <f t="shared" si="13"/>
        <v>12.121661848186104</v>
      </c>
      <c r="Z28" s="42">
        <f t="shared" si="9"/>
        <v>11.339210263524087</v>
      </c>
      <c r="AA28" s="42">
        <f t="shared" si="9"/>
        <v>14.699296562501161</v>
      </c>
      <c r="AB28" s="42">
        <f t="shared" si="9"/>
        <v>23.997900406717001</v>
      </c>
      <c r="AC28" s="42">
        <f t="shared" si="9"/>
        <v>28.184675089000237</v>
      </c>
    </row>
    <row r="29" spans="1:29" ht="12.75" customHeight="1">
      <c r="A29" s="6">
        <v>1984</v>
      </c>
      <c r="B29" s="42">
        <f>B28*POWER(B$30/B$26, 1/4)</f>
        <v>24.432611696211659</v>
      </c>
      <c r="C29" s="42">
        <f>C28*POWER(C$30/C$26, 1/4)</f>
        <v>14.314463540326132</v>
      </c>
      <c r="D29" s="42">
        <f t="shared" si="10"/>
        <v>10.929</v>
      </c>
      <c r="E29" s="42">
        <f t="shared" si="10"/>
        <v>19.408000000000001</v>
      </c>
      <c r="F29" s="13">
        <v>6.7</v>
      </c>
      <c r="G29" s="13">
        <v>22.2</v>
      </c>
      <c r="H29" s="42">
        <f t="shared" si="5"/>
        <v>31.54</v>
      </c>
      <c r="I29" s="42">
        <f t="shared" si="5"/>
        <v>17.204000000000001</v>
      </c>
      <c r="J29" s="42">
        <f t="shared" si="6"/>
        <v>11.539</v>
      </c>
      <c r="K29" s="42">
        <f t="shared" si="6"/>
        <v>13.672000000000001</v>
      </c>
      <c r="L29" s="43">
        <v>19.286000000000001</v>
      </c>
      <c r="M29" s="43">
        <v>39.027999999999999</v>
      </c>
      <c r="N29" s="43">
        <v>14.115</v>
      </c>
      <c r="O29" s="43">
        <v>25.056999999999999</v>
      </c>
      <c r="P29" s="42">
        <f t="shared" si="14"/>
        <v>13.298</v>
      </c>
      <c r="Q29" s="42">
        <f t="shared" si="14"/>
        <v>19.71</v>
      </c>
      <c r="R29" s="42">
        <f t="shared" ref="R29:S31" si="15">R28*POWER(R$32/R$28,1/4)</f>
        <v>3.6521430790211804</v>
      </c>
      <c r="S29" s="42">
        <f t="shared" si="15"/>
        <v>28.803185024241483</v>
      </c>
      <c r="T29" s="42">
        <f t="shared" si="8"/>
        <v>15.217188518320684</v>
      </c>
      <c r="U29" s="42">
        <f t="shared" si="8"/>
        <v>18.066893618145667</v>
      </c>
      <c r="V29" s="42">
        <f t="shared" si="12"/>
        <v>10.105382311378522</v>
      </c>
      <c r="W29" s="42">
        <f t="shared" si="12"/>
        <v>20.343954436763426</v>
      </c>
      <c r="X29" s="42">
        <f t="shared" si="13"/>
        <v>4.9373456431568563</v>
      </c>
      <c r="Y29" s="42">
        <f t="shared" si="13"/>
        <v>15.633955161762492</v>
      </c>
      <c r="Z29" s="42">
        <f t="shared" si="9"/>
        <v>9.6449251297288914</v>
      </c>
      <c r="AA29" s="42">
        <f t="shared" si="9"/>
        <v>15.480600377239213</v>
      </c>
      <c r="AB29" s="42">
        <f t="shared" si="9"/>
        <v>23.332663198905138</v>
      </c>
      <c r="AC29" s="42">
        <f t="shared" si="9"/>
        <v>28.171110198455132</v>
      </c>
    </row>
    <row r="30" spans="1:29" ht="12.75" customHeight="1">
      <c r="A30" s="6">
        <v>1985</v>
      </c>
      <c r="B30" s="43">
        <v>24.331</v>
      </c>
      <c r="C30" s="43">
        <v>13.904</v>
      </c>
      <c r="D30" s="43">
        <v>10.929</v>
      </c>
      <c r="E30" s="43">
        <v>19.408000000000001</v>
      </c>
      <c r="F30" s="13">
        <v>5.8</v>
      </c>
      <c r="G30" s="13">
        <v>22.2</v>
      </c>
      <c r="H30" s="42">
        <f t="shared" si="5"/>
        <v>31.54</v>
      </c>
      <c r="I30" s="42">
        <f t="shared" si="5"/>
        <v>17.204000000000001</v>
      </c>
      <c r="J30" s="42">
        <f t="shared" si="6"/>
        <v>11.539</v>
      </c>
      <c r="K30" s="42">
        <f t="shared" si="6"/>
        <v>13.672000000000001</v>
      </c>
      <c r="L30" s="42">
        <f t="shared" ref="L30:O33" si="16">L29*POWER(L$34/L$29,1/5)</f>
        <v>18.276012245627555</v>
      </c>
      <c r="M30" s="42">
        <f t="shared" si="16"/>
        <v>38.863417744624833</v>
      </c>
      <c r="N30" s="42">
        <f t="shared" si="16"/>
        <v>13.284694954887813</v>
      </c>
      <c r="O30" s="42">
        <f t="shared" si="16"/>
        <v>25.225518006832733</v>
      </c>
      <c r="P30" s="42">
        <f t="shared" si="14"/>
        <v>13.298</v>
      </c>
      <c r="Q30" s="42">
        <f t="shared" si="14"/>
        <v>19.71</v>
      </c>
      <c r="R30" s="42">
        <f t="shared" si="15"/>
        <v>2.4119618570781749</v>
      </c>
      <c r="S30" s="42">
        <f t="shared" si="15"/>
        <v>21.429546612096111</v>
      </c>
      <c r="T30" s="42">
        <f t="shared" si="8"/>
        <v>18.17260094825712</v>
      </c>
      <c r="U30" s="42">
        <f t="shared" si="8"/>
        <v>15.486121072988736</v>
      </c>
      <c r="V30" s="43">
        <v>8.5860000000000003</v>
      </c>
      <c r="W30" s="43">
        <v>19.446999999999999</v>
      </c>
      <c r="X30" s="42">
        <f t="shared" si="13"/>
        <v>5.9030373072997158</v>
      </c>
      <c r="Y30" s="42">
        <f t="shared" si="13"/>
        <v>20.163947572632161</v>
      </c>
      <c r="Z30" s="42">
        <f t="shared" si="9"/>
        <v>8.2037971424973808</v>
      </c>
      <c r="AA30" s="42">
        <f t="shared" si="9"/>
        <v>16.3034324139795</v>
      </c>
      <c r="AB30" s="42">
        <f t="shared" si="9"/>
        <v>22.685866793628378</v>
      </c>
      <c r="AC30" s="42">
        <f t="shared" si="9"/>
        <v>28.157551836502424</v>
      </c>
    </row>
    <row r="31" spans="1:29" ht="12.75" customHeight="1">
      <c r="A31" s="6">
        <v>1986</v>
      </c>
      <c r="B31" s="42">
        <f t="shared" ref="B31:C33" si="17">B30*POWER(B$34/B$30, 1/4)</f>
        <v>24.30846872230023</v>
      </c>
      <c r="C31" s="42">
        <f t="shared" si="17"/>
        <v>14.679009873024853</v>
      </c>
      <c r="D31" s="42">
        <f>D30*POWER(D$33/D$30,1/3)</f>
        <v>10.519156064818686</v>
      </c>
      <c r="E31" s="42">
        <f>E30*POWER(E$33/E$30,1/3)</f>
        <v>20.647193933230643</v>
      </c>
      <c r="F31" s="13">
        <v>5.7</v>
      </c>
      <c r="G31" s="13">
        <v>20.9</v>
      </c>
      <c r="H31" s="42">
        <f t="shared" si="5"/>
        <v>31.54</v>
      </c>
      <c r="I31" s="42">
        <f t="shared" si="5"/>
        <v>17.204000000000001</v>
      </c>
      <c r="J31" s="42">
        <f>J32</f>
        <v>11.539</v>
      </c>
      <c r="K31" s="42">
        <f t="shared" si="6"/>
        <v>13.672000000000001</v>
      </c>
      <c r="L31" s="42">
        <f t="shared" si="16"/>
        <v>17.318916499135558</v>
      </c>
      <c r="M31" s="42">
        <f t="shared" si="16"/>
        <v>38.699529537594046</v>
      </c>
      <c r="N31" s="42">
        <f t="shared" si="16"/>
        <v>12.503232025818045</v>
      </c>
      <c r="O31" s="42">
        <f t="shared" si="16"/>
        <v>25.395169362375484</v>
      </c>
      <c r="P31" s="43">
        <v>13.298</v>
      </c>
      <c r="Q31" s="43">
        <v>19.71</v>
      </c>
      <c r="R31" s="42">
        <f t="shared" si="15"/>
        <v>1.5929167817705479</v>
      </c>
      <c r="S31" s="42">
        <f t="shared" si="15"/>
        <v>15.943565533238919</v>
      </c>
      <c r="T31" s="43">
        <v>21.702000000000002</v>
      </c>
      <c r="U31" s="43">
        <v>13.273999999999999</v>
      </c>
      <c r="V31" s="42">
        <f t="shared" ref="V31:W34" si="18">V30*POWER(V$35/V$30,1/5)</f>
        <v>9.1280890111197177</v>
      </c>
      <c r="W31" s="42">
        <f t="shared" si="18"/>
        <v>19.206525865898413</v>
      </c>
      <c r="X31" s="42">
        <f t="shared" si="13"/>
        <v>7.0576078666213098</v>
      </c>
      <c r="Y31" s="42">
        <f t="shared" si="13"/>
        <v>26.006520903058682</v>
      </c>
      <c r="Z31" s="43">
        <v>6.9779999999999998</v>
      </c>
      <c r="AA31" s="43">
        <v>17.170000000000002</v>
      </c>
      <c r="AB31" s="43">
        <v>22.056999999999999</v>
      </c>
      <c r="AC31" s="43">
        <v>28.143999999999998</v>
      </c>
    </row>
    <row r="32" spans="1:29" ht="12.75" customHeight="1">
      <c r="A32" s="6">
        <v>1987</v>
      </c>
      <c r="B32" s="42">
        <f t="shared" si="17"/>
        <v>24.285958309278229</v>
      </c>
      <c r="C32" s="42">
        <f t="shared" si="17"/>
        <v>15.497218847264177</v>
      </c>
      <c r="D32" s="42">
        <f>D31*POWER(D$33/D$30,1/3)</f>
        <v>10.12468151852976</v>
      </c>
      <c r="E32" s="42">
        <f>E31*POWER(E$33/E$30,1/3)</f>
        <v>21.965509960657268</v>
      </c>
      <c r="F32" s="13">
        <v>5.2</v>
      </c>
      <c r="G32" s="13">
        <v>21</v>
      </c>
      <c r="H32" s="43">
        <v>31.54</v>
      </c>
      <c r="I32" s="43">
        <v>17.204000000000001</v>
      </c>
      <c r="J32" s="43">
        <v>11.539</v>
      </c>
      <c r="K32" s="43">
        <v>13.672000000000001</v>
      </c>
      <c r="L32" s="42">
        <f t="shared" si="16"/>
        <v>16.411942861101451</v>
      </c>
      <c r="M32" s="42">
        <f t="shared" si="16"/>
        <v>38.536332452084793</v>
      </c>
      <c r="N32" s="42">
        <f t="shared" si="16"/>
        <v>11.76773810932885</v>
      </c>
      <c r="O32" s="42">
        <f t="shared" si="16"/>
        <v>25.565961688836243</v>
      </c>
      <c r="P32" s="43">
        <v>12.614000000000001</v>
      </c>
      <c r="Q32" s="43">
        <v>20.065000000000001</v>
      </c>
      <c r="R32" s="43">
        <v>1.052</v>
      </c>
      <c r="S32" s="43">
        <v>11.862</v>
      </c>
      <c r="T32" s="42">
        <f t="shared" ref="T32:U35" si="19">T31*POWER(T$36/T$31,1/5)</f>
        <v>19.885806742384016</v>
      </c>
      <c r="U32" s="42">
        <f t="shared" si="19"/>
        <v>12.704601267461715</v>
      </c>
      <c r="V32" s="42">
        <f t="shared" si="18"/>
        <v>9.7044035633501693</v>
      </c>
      <c r="W32" s="42">
        <f t="shared" si="18"/>
        <v>18.969025342593962</v>
      </c>
      <c r="X32" s="43">
        <v>8.4380000000000006</v>
      </c>
      <c r="Y32" s="43">
        <v>33.542000000000002</v>
      </c>
      <c r="Z32" s="58">
        <f t="shared" ref="Z32:AC35" si="20">Z31*POWER(Z$36/Z$31,1/5)</f>
        <v>8.9294377262621154</v>
      </c>
      <c r="AA32" s="58">
        <f t="shared" si="20"/>
        <v>17.034890326904041</v>
      </c>
      <c r="AB32" s="58">
        <f t="shared" si="20"/>
        <v>21.950985798456127</v>
      </c>
      <c r="AC32" s="58">
        <f t="shared" si="20"/>
        <v>28.185477563559481</v>
      </c>
    </row>
    <row r="33" spans="1:29" ht="12.75" customHeight="1">
      <c r="A33" s="6">
        <v>1988</v>
      </c>
      <c r="B33" s="42">
        <f t="shared" si="17"/>
        <v>24.263468741612641</v>
      </c>
      <c r="C33" s="42">
        <f t="shared" si="17"/>
        <v>16.361034843456395</v>
      </c>
      <c r="D33" s="43">
        <v>9.7449999999999992</v>
      </c>
      <c r="E33" s="43">
        <v>23.367999999999999</v>
      </c>
      <c r="F33" s="13">
        <v>6.6</v>
      </c>
      <c r="G33" s="13">
        <v>18.2</v>
      </c>
      <c r="H33" s="42">
        <f t="shared" ref="H33:I36" si="21">H32*POWER(H$37/H$32,1/5)</f>
        <v>25.584670018972858</v>
      </c>
      <c r="I33" s="42">
        <f t="shared" si="21"/>
        <v>18.774201311457997</v>
      </c>
      <c r="J33" s="42">
        <f t="shared" ref="J33:K35" si="22">J32*POWER(J$36/J$32, 1/4)</f>
        <v>11.914972289633404</v>
      </c>
      <c r="K33" s="42">
        <f t="shared" si="22"/>
        <v>13.656473571439033</v>
      </c>
      <c r="L33" s="42">
        <f t="shared" si="16"/>
        <v>15.552466488853565</v>
      </c>
      <c r="M33" s="42">
        <f t="shared" si="16"/>
        <v>38.37382357361674</v>
      </c>
      <c r="N33" s="42">
        <f t="shared" si="16"/>
        <v>11.075509110268651</v>
      </c>
      <c r="O33" s="42">
        <f t="shared" si="16"/>
        <v>25.737902659685297</v>
      </c>
      <c r="P33" s="42">
        <f>P32*POWER(P34/P32,1/2)</f>
        <v>13.753986985598033</v>
      </c>
      <c r="Q33" s="42">
        <f>Q32*POWER(Q34/Q32,1/2)</f>
        <v>19.435629395519971</v>
      </c>
      <c r="R33" s="42">
        <f>R32*((R$35/R$32)^(1/3))</f>
        <v>1.5279082001262088</v>
      </c>
      <c r="S33" s="42">
        <f>S32*((S$35/S$32)^(1/3))</f>
        <v>18.085032563631188</v>
      </c>
      <c r="T33" s="42">
        <f t="shared" si="19"/>
        <v>18.221606754927912</v>
      </c>
      <c r="U33" s="42">
        <f t="shared" si="19"/>
        <v>12.15962734407035</v>
      </c>
      <c r="V33" s="42">
        <f t="shared" si="18"/>
        <v>10.317104533669662</v>
      </c>
      <c r="W33" s="42">
        <f t="shared" si="18"/>
        <v>18.734461659557436</v>
      </c>
      <c r="X33" s="42">
        <f t="shared" ref="X33:Y36" si="23">X32*POWER(X$37/X$32,1/5)</f>
        <v>7.9938372468848593</v>
      </c>
      <c r="Y33" s="42">
        <f t="shared" si="23"/>
        <v>28.587766525388087</v>
      </c>
      <c r="Z33" s="42">
        <f t="shared" si="20"/>
        <v>11.426606206247225</v>
      </c>
      <c r="AA33" s="42">
        <f t="shared" si="20"/>
        <v>16.900843823508957</v>
      </c>
      <c r="AB33" s="42">
        <f t="shared" si="20"/>
        <v>21.845481140863335</v>
      </c>
      <c r="AC33" s="42">
        <f t="shared" si="20"/>
        <v>28.227016255184584</v>
      </c>
    </row>
    <row r="34" spans="1:29" ht="12.75" customHeight="1">
      <c r="A34" s="6">
        <v>1989</v>
      </c>
      <c r="B34" s="43">
        <v>24.241</v>
      </c>
      <c r="C34" s="43">
        <v>17.273</v>
      </c>
      <c r="D34" s="42">
        <f t="shared" ref="D34:E36" si="24">D33*POWER(D$37/D$33,1/4)</f>
        <v>10.295984529692348</v>
      </c>
      <c r="E34" s="42">
        <f t="shared" si="24"/>
        <v>22.147402178863612</v>
      </c>
      <c r="F34" s="13">
        <v>5.6</v>
      </c>
      <c r="G34" s="13">
        <v>18.5</v>
      </c>
      <c r="H34" s="42">
        <f t="shared" si="21"/>
        <v>20.753815471773262</v>
      </c>
      <c r="I34" s="42">
        <f t="shared" si="21"/>
        <v>20.487714187581446</v>
      </c>
      <c r="J34" s="42">
        <f t="shared" si="22"/>
        <v>12.303194788346641</v>
      </c>
      <c r="K34" s="42">
        <f t="shared" si="22"/>
        <v>13.640964775264246</v>
      </c>
      <c r="L34" s="43">
        <v>14.738</v>
      </c>
      <c r="M34" s="43">
        <v>38.212000000000003</v>
      </c>
      <c r="N34" s="43">
        <v>10.423999999999999</v>
      </c>
      <c r="O34" s="43">
        <v>25.911000000000001</v>
      </c>
      <c r="P34" s="43">
        <v>14.997</v>
      </c>
      <c r="Q34" s="43">
        <v>18.826000000000001</v>
      </c>
      <c r="R34" s="42">
        <f>R33*((R$35/R$32)^(1/3))</f>
        <v>2.2191097604685464</v>
      </c>
      <c r="S34" s="42">
        <f>S33*((S$35/S$32)^(1/3))</f>
        <v>27.572787289462187</v>
      </c>
      <c r="T34" s="42">
        <f t="shared" si="19"/>
        <v>16.696680050880818</v>
      </c>
      <c r="U34" s="42">
        <f t="shared" si="19"/>
        <v>11.638030508312363</v>
      </c>
      <c r="V34" s="42">
        <f t="shared" si="18"/>
        <v>10.968489229019736</v>
      </c>
      <c r="W34" s="42">
        <f t="shared" si="18"/>
        <v>18.502798500949865</v>
      </c>
      <c r="X34" s="42">
        <f t="shared" si="23"/>
        <v>7.5730545069546933</v>
      </c>
      <c r="Y34" s="42">
        <f t="shared" si="23"/>
        <v>24.365285162187693</v>
      </c>
      <c r="Z34" s="42">
        <f t="shared" si="20"/>
        <v>14.622122175581083</v>
      </c>
      <c r="AA34" s="42">
        <f t="shared" si="20"/>
        <v>16.767852123797823</v>
      </c>
      <c r="AB34" s="42">
        <f t="shared" si="20"/>
        <v>21.740483578162589</v>
      </c>
      <c r="AC34" s="42">
        <f t="shared" si="20"/>
        <v>28.268616164963539</v>
      </c>
    </row>
    <row r="35" spans="1:29" ht="12.75" customHeight="1">
      <c r="A35" s="6">
        <v>1990</v>
      </c>
      <c r="B35" s="42">
        <f t="shared" ref="B35:C38" si="25">B34*POWER(B$39/B$34, 1/5)</f>
        <v>23.740342211135637</v>
      </c>
      <c r="C35" s="42">
        <f t="shared" si="25"/>
        <v>17.246720155121523</v>
      </c>
      <c r="D35" s="42">
        <f t="shared" si="24"/>
        <v>10.878121850760817</v>
      </c>
      <c r="E35" s="42">
        <f t="shared" si="24"/>
        <v>20.990560735721186</v>
      </c>
      <c r="F35" s="13">
        <v>2.9</v>
      </c>
      <c r="G35" s="13">
        <v>21.5</v>
      </c>
      <c r="H35" s="42">
        <f t="shared" si="21"/>
        <v>16.835114790106925</v>
      </c>
      <c r="I35" s="42">
        <f t="shared" si="21"/>
        <v>22.357618610164391</v>
      </c>
      <c r="J35" s="42">
        <f t="shared" si="22"/>
        <v>12.70406664157313</v>
      </c>
      <c r="K35" s="42">
        <f t="shared" si="22"/>
        <v>13.62547359145165</v>
      </c>
      <c r="L35" s="42">
        <f t="shared" ref="L35:M38" si="26">L34*POWER(L$39/L$34,1/5)</f>
        <v>13.548182448127365</v>
      </c>
      <c r="M35" s="42">
        <f t="shared" si="26"/>
        <v>33.170922651093143</v>
      </c>
      <c r="N35" s="42">
        <f t="shared" ref="N35:O38" si="27">N34*POWER(N$39/N$34,1/5)</f>
        <v>10.069034187574195</v>
      </c>
      <c r="O35" s="42">
        <f t="shared" si="27"/>
        <v>25.26918209926534</v>
      </c>
      <c r="P35" s="42">
        <f>P34*POWER(P36/P34,1/2)</f>
        <v>15.355221717708929</v>
      </c>
      <c r="Q35" s="42">
        <f>Q34*POWER(Q36/Q34,1/2)</f>
        <v>18.6117812151336</v>
      </c>
      <c r="R35" s="43">
        <v>3.2229999999999999</v>
      </c>
      <c r="S35" s="43">
        <v>42.037999999999997</v>
      </c>
      <c r="T35" s="42">
        <f t="shared" si="19"/>
        <v>15.299371151563655</v>
      </c>
      <c r="U35" s="42">
        <f t="shared" si="19"/>
        <v>11.138807981517505</v>
      </c>
      <c r="V35" s="43">
        <v>11.661</v>
      </c>
      <c r="W35" s="43">
        <v>18.274000000000001</v>
      </c>
      <c r="X35" s="42">
        <f t="shared" si="23"/>
        <v>7.1744210939065747</v>
      </c>
      <c r="Y35" s="42">
        <f t="shared" si="23"/>
        <v>20.76647437663599</v>
      </c>
      <c r="Z35" s="42">
        <f t="shared" si="20"/>
        <v>18.711282515426714</v>
      </c>
      <c r="AA35" s="42">
        <f t="shared" si="20"/>
        <v>16.635906927585374</v>
      </c>
      <c r="AB35" s="42">
        <f t="shared" si="20"/>
        <v>21.635990673065951</v>
      </c>
      <c r="AC35" s="42">
        <f t="shared" si="20"/>
        <v>28.310277383117352</v>
      </c>
    </row>
    <row r="36" spans="1:29" ht="12.75" customHeight="1">
      <c r="A36" s="6">
        <v>1991</v>
      </c>
      <c r="B36" s="42">
        <f t="shared" si="25"/>
        <v>23.250024681400458</v>
      </c>
      <c r="C36" s="42">
        <f t="shared" si="25"/>
        <v>17.220480293468128</v>
      </c>
      <c r="D36" s="42">
        <f t="shared" si="24"/>
        <v>11.493173349157688</v>
      </c>
      <c r="E36" s="42">
        <f t="shared" si="24"/>
        <v>19.894145437088344</v>
      </c>
      <c r="F36" s="13">
        <v>2.8</v>
      </c>
      <c r="G36" s="13">
        <v>17.7</v>
      </c>
      <c r="H36" s="42">
        <f t="shared" si="21"/>
        <v>13.656336608637135</v>
      </c>
      <c r="I36" s="42">
        <f t="shared" si="21"/>
        <v>24.398188365032901</v>
      </c>
      <c r="J36" s="43">
        <v>13.118</v>
      </c>
      <c r="K36" s="43">
        <v>13.61</v>
      </c>
      <c r="L36" s="42">
        <f t="shared" si="26"/>
        <v>12.454420385923898</v>
      </c>
      <c r="M36" s="42">
        <f t="shared" si="26"/>
        <v>28.79488405539632</v>
      </c>
      <c r="N36" s="42">
        <f t="shared" si="27"/>
        <v>9.7261559353931251</v>
      </c>
      <c r="O36" s="42">
        <f t="shared" si="27"/>
        <v>24.643262088141402</v>
      </c>
      <c r="P36" s="43">
        <v>15.722</v>
      </c>
      <c r="Q36" s="43">
        <v>18.399999999999999</v>
      </c>
      <c r="R36" s="42">
        <f t="shared" ref="R36:S39" si="28">R35*POWER(R$40/R$35,1/5)</f>
        <v>3.5188620804737085</v>
      </c>
      <c r="S36" s="42">
        <f t="shared" si="28"/>
        <v>44.359452222793536</v>
      </c>
      <c r="T36" s="43">
        <v>14.019</v>
      </c>
      <c r="U36" s="43">
        <v>10.661</v>
      </c>
      <c r="V36" s="42">
        <f t="shared" ref="V36:W39" si="29">V35*POWER(V$40/V$35,1/5)</f>
        <v>9.8442500642891577</v>
      </c>
      <c r="W36" s="42">
        <f t="shared" si="29"/>
        <v>18.218868343729447</v>
      </c>
      <c r="X36" s="42">
        <f t="shared" si="23"/>
        <v>6.7967711027858249</v>
      </c>
      <c r="Y36" s="42">
        <f t="shared" si="23"/>
        <v>17.699216535529299</v>
      </c>
      <c r="Z36" s="43">
        <v>23.943999999999999</v>
      </c>
      <c r="AA36" s="43">
        <v>16.504999999999999</v>
      </c>
      <c r="AB36" s="43">
        <v>21.532</v>
      </c>
      <c r="AC36" s="43">
        <v>28.352</v>
      </c>
    </row>
    <row r="37" spans="1:29" ht="12.75" customHeight="1">
      <c r="A37" s="6">
        <v>1992</v>
      </c>
      <c r="B37" s="42">
        <f t="shared" si="25"/>
        <v>22.769833849832789</v>
      </c>
      <c r="C37" s="42">
        <f t="shared" si="25"/>
        <v>17.194280354207709</v>
      </c>
      <c r="D37" s="43">
        <v>12.143000000000001</v>
      </c>
      <c r="E37" s="43">
        <v>18.855</v>
      </c>
      <c r="F37" s="13">
        <v>2.8</v>
      </c>
      <c r="G37" s="13">
        <v>21.2</v>
      </c>
      <c r="H37" s="43">
        <v>11.077770000000001</v>
      </c>
      <c r="I37" s="43">
        <v>26.625</v>
      </c>
      <c r="J37" s="42">
        <f t="shared" ref="J37:K39" si="30">J36*POWER(J$40/J$36,1/4)</f>
        <v>10.614805674306247</v>
      </c>
      <c r="K37" s="42">
        <f t="shared" si="30"/>
        <v>12.370459581182894</v>
      </c>
      <c r="L37" s="42">
        <f t="shared" si="26"/>
        <v>11.448959131101493</v>
      </c>
      <c r="M37" s="42">
        <f t="shared" si="26"/>
        <v>24.996149684621233</v>
      </c>
      <c r="N37" s="42">
        <f t="shared" si="27"/>
        <v>9.3949536288517894</v>
      </c>
      <c r="O37" s="42">
        <f t="shared" si="27"/>
        <v>24.032846174411134</v>
      </c>
      <c r="P37" s="42">
        <f>P36*POWER(P38/P36,1/2)</f>
        <v>14.723812617661228</v>
      </c>
      <c r="Q37" s="42">
        <f>Q36*POWER(Q38/Q36,1/2)</f>
        <v>18.890463202367481</v>
      </c>
      <c r="R37" s="42">
        <f t="shared" si="28"/>
        <v>3.8418834444293384</v>
      </c>
      <c r="S37" s="42">
        <f t="shared" si="28"/>
        <v>46.809101325141597</v>
      </c>
      <c r="T37" s="42">
        <f t="shared" ref="T37:U39" si="31">T36*POWER(T$40/T$36,1/4)</f>
        <v>13.966960960167992</v>
      </c>
      <c r="U37" s="42">
        <f t="shared" si="31"/>
        <v>10.828749049676432</v>
      </c>
      <c r="V37" s="42">
        <f t="shared" si="29"/>
        <v>8.3105444926041585</v>
      </c>
      <c r="W37" s="42">
        <f t="shared" si="29"/>
        <v>18.163903016643701</v>
      </c>
      <c r="X37" s="43">
        <v>6.4390000000000001</v>
      </c>
      <c r="Y37" s="43">
        <v>15.085000000000001</v>
      </c>
      <c r="Z37" s="42">
        <f t="shared" ref="Z37:AC38" si="32">Z36*POWER(Z$39/Z$36,1/3)</f>
        <v>20.546343453102711</v>
      </c>
      <c r="AA37" s="42">
        <f t="shared" si="32"/>
        <v>17.024791697314051</v>
      </c>
      <c r="AB37" s="42">
        <f t="shared" si="32"/>
        <v>21.161667091113205</v>
      </c>
      <c r="AC37" s="42">
        <f t="shared" si="32"/>
        <v>28.432438237312358</v>
      </c>
    </row>
    <row r="38" spans="1:29" ht="12.75" customHeight="1">
      <c r="A38" s="6">
        <v>1993</v>
      </c>
      <c r="B38" s="42">
        <f t="shared" si="25"/>
        <v>22.299560566219647</v>
      </c>
      <c r="C38" s="42">
        <f t="shared" si="25"/>
        <v>17.168120276600714</v>
      </c>
      <c r="D38" s="42">
        <f>D37*POWER(D$40/D$37,1/3)</f>
        <v>12.732880853567291</v>
      </c>
      <c r="E38" s="42">
        <f>E37*POWER(E$40/E$37,1/3)</f>
        <v>18.903209961216625</v>
      </c>
      <c r="F38" s="13">
        <v>3.1</v>
      </c>
      <c r="G38" s="13">
        <v>23.1</v>
      </c>
      <c r="H38" s="42">
        <f>H37*POWER(H$40/H$37,1/3)</f>
        <v>11.175646017245215</v>
      </c>
      <c r="I38" s="42">
        <f>I37*POWER(I$40/I$37,1/3)</f>
        <v>19.878014257440149</v>
      </c>
      <c r="J38" s="42">
        <f t="shared" si="30"/>
        <v>8.5892742417505783</v>
      </c>
      <c r="K38" s="42">
        <f t="shared" si="30"/>
        <v>11.243811186603944</v>
      </c>
      <c r="L38" s="42">
        <f t="shared" si="26"/>
        <v>10.524670046771393</v>
      </c>
      <c r="M38" s="42">
        <f t="shared" si="26"/>
        <v>21.69855929455975</v>
      </c>
      <c r="N38" s="42">
        <f t="shared" si="27"/>
        <v>9.075029669952313</v>
      </c>
      <c r="O38" s="42">
        <f t="shared" si="27"/>
        <v>23.437550320127642</v>
      </c>
      <c r="P38" s="43">
        <v>13.789</v>
      </c>
      <c r="Q38" s="43">
        <v>19.393999999999998</v>
      </c>
      <c r="R38" s="42">
        <f t="shared" si="28"/>
        <v>4.1945572355575926</v>
      </c>
      <c r="S38" s="42">
        <f t="shared" si="28"/>
        <v>49.394026685963183</v>
      </c>
      <c r="T38" s="42">
        <f t="shared" si="31"/>
        <v>13.915115091151778</v>
      </c>
      <c r="U38" s="42">
        <f t="shared" si="31"/>
        <v>10.999137602557756</v>
      </c>
      <c r="V38" s="42">
        <f t="shared" si="29"/>
        <v>7.0157857950086955</v>
      </c>
      <c r="W38" s="42">
        <f t="shared" si="29"/>
        <v>18.109103516936727</v>
      </c>
      <c r="X38" s="42">
        <f>X37*POWER(X$40/X$37,1/3)</f>
        <v>4.8266096678055055</v>
      </c>
      <c r="Y38" s="42">
        <f>Y37*POWER(Y$40/Y$37,1/3)</f>
        <v>18.647681535712163</v>
      </c>
      <c r="Z38" s="42">
        <f t="shared" si="32"/>
        <v>17.630814788375236</v>
      </c>
      <c r="AA38" s="42">
        <f t="shared" si="32"/>
        <v>17.560953186121385</v>
      </c>
      <c r="AB38" s="42">
        <f t="shared" si="32"/>
        <v>20.797703607426325</v>
      </c>
      <c r="AC38" s="42">
        <f t="shared" si="32"/>
        <v>28.513104688155398</v>
      </c>
    </row>
    <row r="39" spans="1:29" ht="12.75" customHeight="1">
      <c r="A39" s="6">
        <v>1994</v>
      </c>
      <c r="B39" s="43">
        <v>21.838999999999999</v>
      </c>
      <c r="C39" s="43">
        <v>17.141999999999999</v>
      </c>
      <c r="D39" s="42">
        <f>D38*POWER(D$40/D$37,1/3)</f>
        <v>13.351416851778021</v>
      </c>
      <c r="E39" s="42">
        <f>E38*POWER(E$40/E$37,1/3)</f>
        <v>18.951543189490291</v>
      </c>
      <c r="F39" s="13">
        <v>2.4</v>
      </c>
      <c r="G39" s="13">
        <v>22.2</v>
      </c>
      <c r="H39" s="42">
        <f>H38*POWER(H$40/H$37,1/3)</f>
        <v>11.274386803731151</v>
      </c>
      <c r="I39" s="42">
        <f>I38*POWER(I$40/I$37,1/3)</f>
        <v>14.840768105877704</v>
      </c>
      <c r="J39" s="42">
        <f t="shared" si="30"/>
        <v>6.9502574294485839</v>
      </c>
      <c r="K39" s="42">
        <f t="shared" si="30"/>
        <v>10.219773094954899</v>
      </c>
      <c r="L39" s="43">
        <v>9.6750000000000007</v>
      </c>
      <c r="M39" s="43">
        <v>18.835999999999999</v>
      </c>
      <c r="N39" s="43">
        <v>8.766</v>
      </c>
      <c r="O39" s="43">
        <v>22.856999999999999</v>
      </c>
      <c r="P39" s="42">
        <f>P38*POWER(P40/P38,1/2)</f>
        <v>11.742657280190034</v>
      </c>
      <c r="Q39" s="42">
        <f>Q38*POWER(Q40/Q38,1/2)</f>
        <v>19.195989164406193</v>
      </c>
      <c r="R39" s="42">
        <f t="shared" si="28"/>
        <v>4.5796054609308836</v>
      </c>
      <c r="S39" s="42">
        <f t="shared" si="28"/>
        <v>52.12169862665619</v>
      </c>
      <c r="T39" s="42">
        <f t="shared" si="31"/>
        <v>13.863461675894239</v>
      </c>
      <c r="U39" s="42">
        <f t="shared" si="31"/>
        <v>11.172207190784881</v>
      </c>
      <c r="V39" s="42">
        <f t="shared" si="29"/>
        <v>5.92274674243661</v>
      </c>
      <c r="W39" s="42">
        <f t="shared" si="29"/>
        <v>18.054469344316413</v>
      </c>
      <c r="X39" s="42">
        <f>X38*POWER(X$40/X$37,1/3)</f>
        <v>3.6179780843847755</v>
      </c>
      <c r="Y39" s="42">
        <f>Y38*POWER(Y$40/Y$37,1/3)</f>
        <v>23.051775051862137</v>
      </c>
      <c r="Z39" s="43">
        <v>15.129</v>
      </c>
      <c r="AA39" s="43">
        <v>18.114000000000001</v>
      </c>
      <c r="AB39" s="50">
        <v>20.440000000000001</v>
      </c>
      <c r="AC39" s="50">
        <v>28.594000000000001</v>
      </c>
    </row>
    <row r="40" spans="1:29" ht="12.75" customHeight="1">
      <c r="A40" s="6">
        <v>1995</v>
      </c>
      <c r="B40" s="42">
        <f>B39*((POWER('7'!K$25/B$39, 1/7)))</f>
        <v>22.807042047928956</v>
      </c>
      <c r="C40" s="42">
        <f>C39*((POWER('7'!L$25/C$39, 1/7)))</f>
        <v>18.221131253122795</v>
      </c>
      <c r="D40" s="44">
        <v>14</v>
      </c>
      <c r="E40" s="44">
        <v>19</v>
      </c>
      <c r="F40" s="13">
        <v>1.7</v>
      </c>
      <c r="G40" s="13">
        <v>20.3</v>
      </c>
      <c r="H40" s="43">
        <v>11.374000000000001</v>
      </c>
      <c r="I40" s="43">
        <v>11.08</v>
      </c>
      <c r="J40" s="43">
        <v>5.6239999999999997</v>
      </c>
      <c r="K40" s="43">
        <v>9.2889999999999997</v>
      </c>
      <c r="L40" s="43">
        <v>11</v>
      </c>
      <c r="M40" s="43">
        <v>20</v>
      </c>
      <c r="N40" s="43">
        <v>10</v>
      </c>
      <c r="O40" s="43">
        <v>69</v>
      </c>
      <c r="P40" s="44">
        <v>10</v>
      </c>
      <c r="Q40" s="44">
        <v>19</v>
      </c>
      <c r="R40" s="44">
        <v>5</v>
      </c>
      <c r="S40" s="44">
        <v>55</v>
      </c>
      <c r="T40" s="43">
        <v>13.811999999999999</v>
      </c>
      <c r="U40" s="43">
        <v>11.348000000000001</v>
      </c>
      <c r="V40" s="44">
        <v>5</v>
      </c>
      <c r="W40" s="44">
        <v>18</v>
      </c>
      <c r="X40" s="43">
        <v>2.7120000000000002</v>
      </c>
      <c r="Y40" s="43">
        <v>28.495999999999999</v>
      </c>
      <c r="Z40" s="44">
        <v>18</v>
      </c>
      <c r="AA40" s="44">
        <v>18</v>
      </c>
      <c r="AB40" s="50">
        <v>17.475999999999999</v>
      </c>
      <c r="AC40" s="50">
        <v>27.454000000000001</v>
      </c>
    </row>
    <row r="41" spans="1:29" ht="12.75" customHeight="1">
      <c r="A41" s="6">
        <v>1996</v>
      </c>
      <c r="B41" s="42">
        <f>B40*((POWER('7'!K$25/B$39, 1/7)))</f>
        <v>23.8179938172993</v>
      </c>
      <c r="C41" s="42">
        <f>C40*((POWER('7'!L$25/C$39, 1/7)))</f>
        <v>19.368196484863393</v>
      </c>
      <c r="D41" s="44">
        <v>14</v>
      </c>
      <c r="E41" s="44">
        <v>18</v>
      </c>
      <c r="F41" s="13">
        <v>2.2000000000000002</v>
      </c>
      <c r="G41" s="13">
        <v>25.1</v>
      </c>
      <c r="H41" s="42">
        <f t="shared" ref="H41:I44" si="33">H40*POWER(H$45/H$40,1/5)</f>
        <v>11.507050580199722</v>
      </c>
      <c r="I41" s="42">
        <f t="shared" si="33"/>
        <v>11.362249115938541</v>
      </c>
      <c r="J41" s="44">
        <v>3</v>
      </c>
      <c r="K41" s="42">
        <f>K40*((K42/K40)^(1/2))</f>
        <v>9.6379458392335877</v>
      </c>
      <c r="L41" s="44">
        <v>10</v>
      </c>
      <c r="M41" s="44">
        <v>19</v>
      </c>
      <c r="N41" s="44">
        <v>11</v>
      </c>
      <c r="O41" s="44">
        <v>45</v>
      </c>
      <c r="P41" s="44">
        <v>11</v>
      </c>
      <c r="Q41" s="44">
        <v>20</v>
      </c>
      <c r="R41" s="44">
        <v>4</v>
      </c>
      <c r="S41" s="44">
        <v>35</v>
      </c>
      <c r="T41" s="42">
        <f t="shared" ref="T41:U44" si="34">T40*POWER(T$45/T$40,1/5)</f>
        <v>13.471412108742662</v>
      </c>
      <c r="U41" s="42">
        <f t="shared" si="34"/>
        <v>11.706431089015117</v>
      </c>
      <c r="V41" s="44">
        <v>5</v>
      </c>
      <c r="W41" s="44">
        <v>17</v>
      </c>
      <c r="X41" s="42">
        <f t="shared" ref="X41:Y44" si="35">X40*POWER(X$45/X$40,1/5)</f>
        <v>3.3677245360958707</v>
      </c>
      <c r="Y41" s="42">
        <f t="shared" si="35"/>
        <v>25.557814825582945</v>
      </c>
      <c r="Z41" s="44">
        <v>16</v>
      </c>
      <c r="AA41" s="44">
        <v>16</v>
      </c>
      <c r="AB41" s="50">
        <v>17.582999999999998</v>
      </c>
      <c r="AC41" s="50">
        <v>27.888000000000002</v>
      </c>
    </row>
    <row r="42" spans="1:29" ht="12.75" customHeight="1">
      <c r="A42" s="6">
        <v>1997</v>
      </c>
      <c r="B42" s="42">
        <f>B41*((POWER('7'!K$25/B$39, 1/7)))</f>
        <v>24.873757337261644</v>
      </c>
      <c r="C42" s="42">
        <f>C41*((POWER('7'!L$25/C$39, 1/7)))</f>
        <v>20.587472307021784</v>
      </c>
      <c r="D42" s="44">
        <v>12</v>
      </c>
      <c r="E42" s="44">
        <v>13</v>
      </c>
      <c r="F42" s="13">
        <v>2.7</v>
      </c>
      <c r="G42" s="13">
        <v>25.9</v>
      </c>
      <c r="H42" s="42">
        <f t="shared" si="33"/>
        <v>11.641657557172037</v>
      </c>
      <c r="I42" s="42">
        <f t="shared" si="33"/>
        <v>11.651688174426548</v>
      </c>
      <c r="J42" s="44">
        <v>2</v>
      </c>
      <c r="K42" s="44">
        <v>10</v>
      </c>
      <c r="L42" s="44">
        <v>11</v>
      </c>
      <c r="M42" s="44">
        <v>17</v>
      </c>
      <c r="N42" s="44">
        <v>7</v>
      </c>
      <c r="O42" s="44">
        <v>35</v>
      </c>
      <c r="P42" s="44">
        <v>10</v>
      </c>
      <c r="Q42" s="44">
        <v>20</v>
      </c>
      <c r="R42" s="44">
        <v>3</v>
      </c>
      <c r="S42" s="44">
        <v>18</v>
      </c>
      <c r="T42" s="42">
        <f t="shared" si="34"/>
        <v>13.139222719633537</v>
      </c>
      <c r="U42" s="42">
        <f t="shared" si="34"/>
        <v>12.07618336639581</v>
      </c>
      <c r="V42" s="44">
        <v>6</v>
      </c>
      <c r="W42" s="44">
        <v>16</v>
      </c>
      <c r="X42" s="42">
        <f t="shared" si="35"/>
        <v>4.1819943034742426</v>
      </c>
      <c r="Y42" s="42">
        <f t="shared" si="35"/>
        <v>22.922582069721624</v>
      </c>
      <c r="Z42" s="44">
        <v>13</v>
      </c>
      <c r="AA42" s="44">
        <v>16</v>
      </c>
      <c r="AB42" s="50">
        <v>17.916</v>
      </c>
      <c r="AC42" s="50">
        <v>27.402000000000001</v>
      </c>
    </row>
    <row r="43" spans="1:29" ht="12.75" customHeight="1">
      <c r="A43" s="6">
        <v>1998</v>
      </c>
      <c r="B43" s="42">
        <f>B42*((POWER('7'!K$25/B$39, 1/7)))</f>
        <v>25.97631894687979</v>
      </c>
      <c r="C43" s="42">
        <f>C42*((POWER('7'!L$25/C$39, 1/7)))</f>
        <v>21.883504554677092</v>
      </c>
      <c r="D43" s="44">
        <v>12</v>
      </c>
      <c r="E43" s="44">
        <v>15</v>
      </c>
      <c r="F43" s="13">
        <v>3.3</v>
      </c>
      <c r="G43" s="13">
        <v>24.1</v>
      </c>
      <c r="H43" s="42">
        <f t="shared" si="33"/>
        <v>11.777839137308154</v>
      </c>
      <c r="I43" s="42">
        <f t="shared" si="33"/>
        <v>11.948500330240938</v>
      </c>
      <c r="J43" s="44">
        <v>4</v>
      </c>
      <c r="K43" s="44">
        <v>7</v>
      </c>
      <c r="L43" s="44">
        <v>9</v>
      </c>
      <c r="M43" s="44">
        <v>19</v>
      </c>
      <c r="N43" s="44">
        <v>6</v>
      </c>
      <c r="O43" s="44">
        <v>30</v>
      </c>
      <c r="P43" s="44">
        <v>10</v>
      </c>
      <c r="Q43" s="44">
        <v>16</v>
      </c>
      <c r="R43" s="44">
        <v>2</v>
      </c>
      <c r="S43" s="44">
        <v>31</v>
      </c>
      <c r="T43" s="42">
        <f t="shared" si="34"/>
        <v>12.815224735356061</v>
      </c>
      <c r="U43" s="42">
        <f t="shared" si="34"/>
        <v>12.457614416374968</v>
      </c>
      <c r="V43" s="44">
        <v>6</v>
      </c>
      <c r="W43" s="44">
        <v>16</v>
      </c>
      <c r="X43" s="42">
        <f t="shared" si="35"/>
        <v>5.1931433722800024</v>
      </c>
      <c r="Y43" s="42">
        <f t="shared" si="35"/>
        <v>20.559064705999898</v>
      </c>
      <c r="Z43" s="44">
        <v>13</v>
      </c>
      <c r="AA43" s="44">
        <v>17</v>
      </c>
      <c r="AB43" s="50">
        <v>19.664000000000001</v>
      </c>
      <c r="AC43" s="50">
        <v>27.986000000000001</v>
      </c>
    </row>
    <row r="44" spans="1:29" ht="12.75" customHeight="1">
      <c r="A44" s="6">
        <v>1999</v>
      </c>
      <c r="B44" s="42">
        <f>B43*((POWER('7'!K$25/B$39, 1/7)))</f>
        <v>27.127753032277166</v>
      </c>
      <c r="C44" s="42">
        <f>C43*((POWER('7'!L$25/C$39, 1/7)))</f>
        <v>23.261125234458163</v>
      </c>
      <c r="D44" s="44">
        <v>12</v>
      </c>
      <c r="E44" s="44">
        <v>18</v>
      </c>
      <c r="F44" s="13">
        <v>2.6</v>
      </c>
      <c r="G44" s="13">
        <v>16.600000000000001</v>
      </c>
      <c r="H44" s="42">
        <f t="shared" si="33"/>
        <v>11.915613739973693</v>
      </c>
      <c r="I44" s="42">
        <f t="shared" si="33"/>
        <v>12.252873403797063</v>
      </c>
      <c r="J44" s="44">
        <v>6</v>
      </c>
      <c r="K44" s="44">
        <v>8</v>
      </c>
      <c r="L44" s="44">
        <v>10</v>
      </c>
      <c r="M44" s="44">
        <v>17</v>
      </c>
      <c r="N44" s="44">
        <v>6</v>
      </c>
      <c r="O44" s="44">
        <v>33</v>
      </c>
      <c r="P44" s="44">
        <v>8</v>
      </c>
      <c r="Q44" s="44">
        <v>21</v>
      </c>
      <c r="R44" s="44">
        <v>4</v>
      </c>
      <c r="S44" s="44">
        <v>53</v>
      </c>
      <c r="T44" s="42">
        <f t="shared" si="34"/>
        <v>12.499216165373163</v>
      </c>
      <c r="U44" s="42">
        <f t="shared" si="34"/>
        <v>12.851093117625558</v>
      </c>
      <c r="V44" s="44">
        <v>7</v>
      </c>
      <c r="W44" s="44">
        <v>12</v>
      </c>
      <c r="X44" s="42">
        <f t="shared" si="35"/>
        <v>6.4487744669214662</v>
      </c>
      <c r="Y44" s="42">
        <f t="shared" si="35"/>
        <v>18.439246516813704</v>
      </c>
      <c r="Z44" s="44">
        <v>11</v>
      </c>
      <c r="AA44" s="44">
        <v>15</v>
      </c>
      <c r="AB44" s="50">
        <v>19.114000000000001</v>
      </c>
      <c r="AC44" s="50">
        <v>28.184000000000001</v>
      </c>
    </row>
    <row r="45" spans="1:29" ht="12.75" customHeight="1">
      <c r="A45" s="6">
        <f t="shared" ref="A45:A55" si="36">A44+1</f>
        <v>2000</v>
      </c>
      <c r="B45" s="42">
        <f>B44*((POWER('7'!K$25/B$39, 1/7)))</f>
        <v>28.330225929437134</v>
      </c>
      <c r="C45" s="42">
        <f>C44*((POWER('7'!L$25/C$39, 1/7)))</f>
        <v>24.725470539749676</v>
      </c>
      <c r="D45" s="44">
        <v>12</v>
      </c>
      <c r="E45" s="44">
        <v>19</v>
      </c>
      <c r="F45" s="13">
        <v>3.1</v>
      </c>
      <c r="G45" s="13">
        <v>20.8</v>
      </c>
      <c r="H45" s="43">
        <v>12.055</v>
      </c>
      <c r="I45" s="43">
        <v>12.565</v>
      </c>
      <c r="J45" s="44">
        <v>6</v>
      </c>
      <c r="K45" s="44">
        <v>10</v>
      </c>
      <c r="L45" s="44">
        <v>9</v>
      </c>
      <c r="M45" s="44">
        <v>14</v>
      </c>
      <c r="N45" s="44">
        <v>5</v>
      </c>
      <c r="O45" s="44">
        <v>21</v>
      </c>
      <c r="P45" s="44">
        <v>7</v>
      </c>
      <c r="Q45" s="44">
        <v>19</v>
      </c>
      <c r="R45" s="42">
        <f t="shared" ref="R45:S49" si="37">R44*((R$50/R$44)^(1/6))</f>
        <v>3.6475783734864597</v>
      </c>
      <c r="S45" s="42">
        <f t="shared" si="37"/>
        <v>41.31943600216691</v>
      </c>
      <c r="T45" s="43">
        <v>12.191000000000001</v>
      </c>
      <c r="U45" s="43">
        <v>13.257</v>
      </c>
      <c r="V45" s="44">
        <v>11</v>
      </c>
      <c r="W45" s="44">
        <v>10</v>
      </c>
      <c r="X45" s="43">
        <v>8.0079999999999991</v>
      </c>
      <c r="Y45" s="43">
        <v>16.538</v>
      </c>
      <c r="Z45" s="44">
        <v>12</v>
      </c>
      <c r="AA45" s="44">
        <v>16</v>
      </c>
      <c r="AB45" s="50">
        <v>21.099</v>
      </c>
      <c r="AC45" s="50">
        <v>28.068999999999999</v>
      </c>
    </row>
    <row r="46" spans="1:29" ht="12.75" customHeight="1">
      <c r="A46" s="29">
        <f t="shared" si="36"/>
        <v>2001</v>
      </c>
      <c r="B46" s="48">
        <v>29.585999999999999</v>
      </c>
      <c r="C46" s="48">
        <v>26.282</v>
      </c>
      <c r="D46" s="42">
        <f>D45*((D$48/D$45)^(1/3))</f>
        <v>11.550002811041088</v>
      </c>
      <c r="E46" s="44">
        <v>15</v>
      </c>
      <c r="F46" s="13">
        <v>3.2</v>
      </c>
      <c r="G46" s="13">
        <v>22.6</v>
      </c>
      <c r="H46" s="42">
        <f>H45*POWER(H48/H$45,1/3)</f>
        <v>8.6799185068304414</v>
      </c>
      <c r="I46" s="42">
        <f>I45*POWER(I48/I$45,1/3)</f>
        <v>14.268585970808498</v>
      </c>
      <c r="J46" s="42">
        <f t="shared" ref="J46:M48" si="38">J45*((J$49/J$45)^(1/4))</f>
        <v>5.8708922558013423</v>
      </c>
      <c r="K46" s="42">
        <f t="shared" si="38"/>
        <v>9.7128683364166957</v>
      </c>
      <c r="L46" s="42">
        <f t="shared" si="38"/>
        <v>7.730915067259656</v>
      </c>
      <c r="M46" s="42">
        <f t="shared" si="38"/>
        <v>13.52651705467046</v>
      </c>
      <c r="N46" s="42">
        <f t="shared" ref="N46:O49" si="39">N45*((N$50/N$45)^(1/5))</f>
        <v>5.2854843418730804</v>
      </c>
      <c r="O46" s="42">
        <f t="shared" si="39"/>
        <v>19.108636320226115</v>
      </c>
      <c r="P46" s="42">
        <f>P45*((P$49/P$45)^(1/4))</f>
        <v>7.5152644471797583</v>
      </c>
      <c r="Q46" s="44">
        <v>17</v>
      </c>
      <c r="R46" s="42">
        <f t="shared" si="37"/>
        <v>3.3262069976815316</v>
      </c>
      <c r="S46" s="42">
        <f t="shared" si="37"/>
        <v>32.213128142210699</v>
      </c>
      <c r="T46" s="42">
        <f>T45*POWER(T$48/T$45,1/3)</f>
        <v>9.293032888018157</v>
      </c>
      <c r="U46" s="42">
        <f>U45*POWER(U$48/U$45,1/3)</f>
        <v>8.9651616170152799</v>
      </c>
      <c r="V46" s="42">
        <f>V45*((V$49/V$45)^(1/4))</f>
        <v>12.173501116703539</v>
      </c>
      <c r="W46" s="44">
        <v>11</v>
      </c>
      <c r="X46" s="42">
        <f t="shared" ref="X46:Y48" si="40">X45*((X49/X45)^(1/4))</f>
        <v>7.2567387498451161</v>
      </c>
      <c r="Y46" s="42">
        <f t="shared" si="40"/>
        <v>15.975441297208659</v>
      </c>
      <c r="Z46" s="42">
        <f t="shared" ref="Z46:AA49" si="41">Z45*((Z$50/Z$45)^(1/5))</f>
        <v>12.322224309324838</v>
      </c>
      <c r="AA46" s="13">
        <f t="shared" si="41"/>
        <v>15.644554250952499</v>
      </c>
      <c r="AB46" s="50">
        <v>20.584</v>
      </c>
      <c r="AC46" s="50">
        <v>28.207000000000001</v>
      </c>
    </row>
    <row r="47" spans="1:29" ht="12.75" customHeight="1">
      <c r="A47" s="29">
        <f t="shared" si="36"/>
        <v>2002</v>
      </c>
      <c r="B47" s="48">
        <v>28.594999999999999</v>
      </c>
      <c r="C47" s="48">
        <v>23.632999999999999</v>
      </c>
      <c r="D47" s="42">
        <f>D46*((D$48/D$45)^(1/3))</f>
        <v>11.116880411254753</v>
      </c>
      <c r="E47" s="42">
        <f>E46*((E48/E46)^(1/2))</f>
        <v>15</v>
      </c>
      <c r="F47" s="13">
        <v>4.5999999999999996</v>
      </c>
      <c r="G47" s="13">
        <v>21.3</v>
      </c>
      <c r="H47" s="42">
        <f>H46*POWER(H49/H$45,1/3)</f>
        <v>6.2957265046765665</v>
      </c>
      <c r="I47" s="42">
        <f>I46*POWER(I49/I$45,1/3)</f>
        <v>15.136443994756114</v>
      </c>
      <c r="J47" s="42">
        <f t="shared" si="38"/>
        <v>5.7445626465380286</v>
      </c>
      <c r="K47" s="42">
        <f t="shared" si="38"/>
        <v>9.4339811320566032</v>
      </c>
      <c r="L47" s="42">
        <f t="shared" si="38"/>
        <v>6.640783086353597</v>
      </c>
      <c r="M47" s="42">
        <f t="shared" si="38"/>
        <v>13.06904740216363</v>
      </c>
      <c r="N47" s="42">
        <f t="shared" si="39"/>
        <v>5.5872689456371019</v>
      </c>
      <c r="O47" s="42">
        <f t="shared" si="39"/>
        <v>17.387618191364982</v>
      </c>
      <c r="P47" s="42">
        <f>P46*((P$49/P$45)^(1/4))</f>
        <v>8.0684571015777244</v>
      </c>
      <c r="Q47" s="42">
        <f>Q46*((Q$49/Q$46)^(1/3))</f>
        <v>17.327002948030284</v>
      </c>
      <c r="R47" s="42">
        <f t="shared" si="37"/>
        <v>3.0331501776206204</v>
      </c>
      <c r="S47" s="42">
        <f t="shared" si="37"/>
        <v>25.113741258522204</v>
      </c>
      <c r="T47" s="42">
        <f>T46*POWER(T$48/T$45,1/3)</f>
        <v>7.0839521169540705</v>
      </c>
      <c r="U47" s="42">
        <f>U46*POWER(U$48/U$45,1/3)</f>
        <v>6.0627685614546305</v>
      </c>
      <c r="V47" s="42">
        <f>V46*((V$49/V$45)^(1/4))</f>
        <v>13.472193585307483</v>
      </c>
      <c r="W47" s="42">
        <f>W46*((W$49/W$46)^(1/3))</f>
        <v>12.717783588611244</v>
      </c>
      <c r="X47" s="42">
        <f t="shared" si="40"/>
        <v>6.0902026150541486</v>
      </c>
      <c r="Y47" s="42">
        <f t="shared" si="40"/>
        <v>16.726880528145553</v>
      </c>
      <c r="Z47" s="42">
        <f t="shared" si="41"/>
        <v>12.653100994109666</v>
      </c>
      <c r="AA47" s="13">
        <f t="shared" si="41"/>
        <v>15.297004856937244</v>
      </c>
      <c r="AB47" s="50">
        <v>21.058</v>
      </c>
      <c r="AC47" s="50">
        <v>28.710999999999999</v>
      </c>
    </row>
    <row r="48" spans="1:29" ht="12.75" customHeight="1">
      <c r="A48" s="29">
        <f t="shared" si="36"/>
        <v>2003</v>
      </c>
      <c r="B48" s="48">
        <v>26.526</v>
      </c>
      <c r="C48" s="48">
        <v>23.803999999999998</v>
      </c>
      <c r="D48" s="44">
        <v>10.7</v>
      </c>
      <c r="E48" s="44">
        <v>15</v>
      </c>
      <c r="F48" s="13">
        <v>4.4000000000000004</v>
      </c>
      <c r="G48" s="13">
        <v>23.5</v>
      </c>
      <c r="H48" s="44">
        <v>4.5</v>
      </c>
      <c r="I48" s="44">
        <v>18.399999999999999</v>
      </c>
      <c r="J48" s="42">
        <f t="shared" si="38"/>
        <v>5.6209513924209622</v>
      </c>
      <c r="K48" s="42">
        <f t="shared" si="38"/>
        <v>9.1631016623905115</v>
      </c>
      <c r="L48" s="13">
        <f t="shared" si="38"/>
        <v>5.7043700022993447</v>
      </c>
      <c r="M48" s="13">
        <f t="shared" si="38"/>
        <v>12.627049469547359</v>
      </c>
      <c r="N48" s="42">
        <f t="shared" si="39"/>
        <v>5.9062845051997233</v>
      </c>
      <c r="O48" s="42">
        <f t="shared" si="39"/>
        <v>15.821603452082915</v>
      </c>
      <c r="P48" s="13">
        <f>P47*((P$49/P$45)^(1/4))</f>
        <v>8.6623698284403012</v>
      </c>
      <c r="Q48" s="42">
        <f>Q47*((Q$49/Q$46)^(1/3))</f>
        <v>17.66029595065001</v>
      </c>
      <c r="R48" s="42">
        <f t="shared" si="37"/>
        <v>2.7659132478563975</v>
      </c>
      <c r="S48" s="42">
        <f t="shared" si="37"/>
        <v>19.578974051065789</v>
      </c>
      <c r="T48" s="44">
        <v>5.4</v>
      </c>
      <c r="U48" s="44">
        <v>4.0999999999999996</v>
      </c>
      <c r="V48" s="42">
        <f>V47*((V$49/V$45)^(1/4))</f>
        <v>14.909433059562446</v>
      </c>
      <c r="W48" s="42">
        <f>W47*((W$49/W$46)^(1/3))</f>
        <v>14.703819946068137</v>
      </c>
      <c r="X48" s="42">
        <f t="shared" si="40"/>
        <v>5.6775800212095717</v>
      </c>
      <c r="Y48" s="42">
        <f t="shared" si="40"/>
        <v>16.464029262867321</v>
      </c>
      <c r="Z48" s="42">
        <f t="shared" si="41"/>
        <v>12.992862388163367</v>
      </c>
      <c r="AA48" s="13">
        <f t="shared" si="41"/>
        <v>14.957176397589912</v>
      </c>
      <c r="AB48" s="50">
        <v>21.408999999999999</v>
      </c>
      <c r="AC48" s="50">
        <v>27.876000000000001</v>
      </c>
    </row>
    <row r="49" spans="1:29" ht="12.75" customHeight="1">
      <c r="A49" s="29">
        <f t="shared" si="36"/>
        <v>2004</v>
      </c>
      <c r="B49" s="48">
        <v>26.222000000000001</v>
      </c>
      <c r="C49" s="48">
        <v>25.568000000000001</v>
      </c>
      <c r="D49" s="44">
        <v>10.8</v>
      </c>
      <c r="E49" s="44">
        <v>17.7</v>
      </c>
      <c r="F49" s="13">
        <v>4</v>
      </c>
      <c r="G49" s="13">
        <v>19.600000000000001</v>
      </c>
      <c r="H49" s="44">
        <v>4.5999999999999996</v>
      </c>
      <c r="I49" s="44">
        <v>15</v>
      </c>
      <c r="J49" s="44">
        <v>5.5</v>
      </c>
      <c r="K49" s="44">
        <v>8.9</v>
      </c>
      <c r="L49" s="44">
        <v>4.9000000000000004</v>
      </c>
      <c r="M49" s="44">
        <v>12.2</v>
      </c>
      <c r="N49" s="42">
        <f t="shared" si="39"/>
        <v>6.243514854176146</v>
      </c>
      <c r="O49" s="42">
        <f t="shared" si="39"/>
        <v>14.396631731842213</v>
      </c>
      <c r="P49" s="44">
        <v>9.3000000000000007</v>
      </c>
      <c r="Q49" s="44">
        <v>18</v>
      </c>
      <c r="R49" s="42">
        <f t="shared" si="37"/>
        <v>2.5222213364551722</v>
      </c>
      <c r="S49" s="42">
        <f t="shared" si="37"/>
        <v>15.264003118699989</v>
      </c>
      <c r="T49" s="44">
        <v>4.9000000000000004</v>
      </c>
      <c r="U49" s="44">
        <v>4.8</v>
      </c>
      <c r="V49" s="44">
        <v>16.5</v>
      </c>
      <c r="W49" s="44">
        <v>17</v>
      </c>
      <c r="X49" s="44">
        <v>5.4</v>
      </c>
      <c r="Y49" s="44">
        <v>14.4</v>
      </c>
      <c r="Z49" s="42">
        <f t="shared" si="41"/>
        <v>13.341747063928251</v>
      </c>
      <c r="AA49" s="13">
        <f t="shared" si="41"/>
        <v>14.624897349572603</v>
      </c>
      <c r="AB49" s="50">
        <v>20.751999999999999</v>
      </c>
      <c r="AC49" s="50">
        <v>28.989000000000001</v>
      </c>
    </row>
    <row r="50" spans="1:29" ht="12.75" customHeight="1">
      <c r="A50" s="29">
        <f t="shared" si="36"/>
        <v>2005</v>
      </c>
      <c r="B50" s="48">
        <v>27.605</v>
      </c>
      <c r="C50" s="48">
        <v>27.065999999999999</v>
      </c>
      <c r="D50" s="44">
        <v>9.5</v>
      </c>
      <c r="E50" s="44">
        <v>9.9</v>
      </c>
      <c r="F50" s="13">
        <v>4.4000000000000004</v>
      </c>
      <c r="G50" s="13">
        <v>15.5</v>
      </c>
      <c r="H50" s="44">
        <v>3.4</v>
      </c>
      <c r="I50" s="44">
        <v>10.1</v>
      </c>
      <c r="J50" s="44">
        <v>5.3</v>
      </c>
      <c r="K50" s="44">
        <v>8.5</v>
      </c>
      <c r="L50" s="44">
        <v>7.9</v>
      </c>
      <c r="M50" s="44">
        <v>11.5</v>
      </c>
      <c r="N50" s="44">
        <v>6.6</v>
      </c>
      <c r="O50" s="44">
        <v>13.1</v>
      </c>
      <c r="P50" s="44">
        <v>11.8</v>
      </c>
      <c r="Q50" s="44">
        <v>12.3</v>
      </c>
      <c r="R50" s="44">
        <v>2.2999999999999998</v>
      </c>
      <c r="S50" s="44">
        <v>11.9</v>
      </c>
      <c r="T50" s="44">
        <v>5.8</v>
      </c>
      <c r="U50" s="44">
        <v>3.1</v>
      </c>
      <c r="V50" s="44">
        <v>16.899999999999999</v>
      </c>
      <c r="W50" s="44">
        <v>16</v>
      </c>
      <c r="X50" s="44">
        <v>3.6</v>
      </c>
      <c r="Y50" s="44">
        <v>19.2</v>
      </c>
      <c r="Z50" s="44">
        <v>13.7</v>
      </c>
      <c r="AA50" s="44">
        <v>14.3</v>
      </c>
      <c r="AB50" s="50">
        <v>20.725999999999999</v>
      </c>
      <c r="AC50" s="50">
        <v>29.007000000000001</v>
      </c>
    </row>
    <row r="51" spans="1:29" ht="12.75" customHeight="1">
      <c r="A51" s="29">
        <f t="shared" si="36"/>
        <v>2006</v>
      </c>
      <c r="B51" s="48">
        <v>31.306000000000001</v>
      </c>
      <c r="C51" s="48">
        <v>23.247</v>
      </c>
      <c r="D51" s="44">
        <v>12.2</v>
      </c>
      <c r="E51" s="44">
        <v>11.3</v>
      </c>
      <c r="F51" s="13">
        <v>4.5</v>
      </c>
      <c r="G51" s="13">
        <v>19.8</v>
      </c>
      <c r="H51" s="44">
        <v>3.1</v>
      </c>
      <c r="I51" s="44">
        <v>19</v>
      </c>
      <c r="J51" s="44">
        <v>6.9</v>
      </c>
      <c r="K51" s="44">
        <v>7.6</v>
      </c>
      <c r="L51" s="44">
        <v>9.1</v>
      </c>
      <c r="M51" s="44">
        <v>14.1</v>
      </c>
      <c r="N51" s="44">
        <v>6.3</v>
      </c>
      <c r="O51" s="44">
        <v>29.2</v>
      </c>
      <c r="P51" s="44">
        <v>11.5</v>
      </c>
      <c r="Q51" s="44">
        <v>11.9</v>
      </c>
      <c r="R51" s="44">
        <v>1.9</v>
      </c>
      <c r="S51" s="44">
        <v>18.600000000000001</v>
      </c>
      <c r="T51" s="44">
        <v>8.1999999999999993</v>
      </c>
      <c r="U51" s="44">
        <v>5.4</v>
      </c>
      <c r="V51" s="44">
        <v>16.5</v>
      </c>
      <c r="W51" s="44">
        <v>16.2</v>
      </c>
      <c r="X51" s="44">
        <v>4.5999999999999996</v>
      </c>
      <c r="Y51" s="44">
        <v>15.7</v>
      </c>
      <c r="Z51" s="44">
        <v>14</v>
      </c>
      <c r="AA51" s="44">
        <v>15.9</v>
      </c>
      <c r="AB51" s="50">
        <v>20.789000000000001</v>
      </c>
      <c r="AC51" s="50">
        <v>29.55</v>
      </c>
    </row>
    <row r="52" spans="1:29" ht="12.75" customHeight="1">
      <c r="A52" s="29">
        <f t="shared" si="36"/>
        <v>2007</v>
      </c>
      <c r="B52" s="48">
        <v>35.243000000000002</v>
      </c>
      <c r="C52" s="48">
        <v>22.218</v>
      </c>
      <c r="D52" s="44">
        <v>10.1</v>
      </c>
      <c r="E52" s="44">
        <v>13.1</v>
      </c>
      <c r="F52" s="13">
        <v>4.8</v>
      </c>
      <c r="G52" s="13">
        <v>17.899999999999999</v>
      </c>
      <c r="H52" s="44">
        <v>3.6</v>
      </c>
      <c r="I52" s="44">
        <v>8.4</v>
      </c>
      <c r="J52" s="44">
        <v>5.7</v>
      </c>
      <c r="K52" s="44">
        <v>7.2</v>
      </c>
      <c r="L52" s="44">
        <v>6.9</v>
      </c>
      <c r="M52" s="44">
        <v>15.6</v>
      </c>
      <c r="N52" s="44">
        <v>8.6999999999999993</v>
      </c>
      <c r="O52" s="44">
        <v>17.600000000000001</v>
      </c>
      <c r="P52" s="44">
        <v>12.2</v>
      </c>
      <c r="Q52" s="44">
        <v>13.3</v>
      </c>
      <c r="R52" s="44">
        <v>3.4</v>
      </c>
      <c r="S52" s="44">
        <v>18.600000000000001</v>
      </c>
      <c r="T52" s="44">
        <v>3.7</v>
      </c>
      <c r="U52" s="44">
        <v>3.9</v>
      </c>
      <c r="V52" s="44">
        <v>15.1</v>
      </c>
      <c r="W52" s="44">
        <v>15.8</v>
      </c>
      <c r="X52" s="44">
        <v>3.8</v>
      </c>
      <c r="Y52" s="44">
        <v>15.4</v>
      </c>
      <c r="Z52" s="44">
        <v>15</v>
      </c>
      <c r="AA52" s="44">
        <v>14.6</v>
      </c>
      <c r="AB52" s="50">
        <v>20.268999999999998</v>
      </c>
      <c r="AC52" s="50">
        <v>30.102</v>
      </c>
    </row>
    <row r="53" spans="1:29" ht="12.75" customHeight="1">
      <c r="A53" s="29">
        <f t="shared" si="36"/>
        <v>2008</v>
      </c>
      <c r="B53" s="48">
        <v>39.264000000000003</v>
      </c>
      <c r="C53" s="48">
        <v>25.405000000000001</v>
      </c>
      <c r="D53" s="44">
        <v>8.8000000000000007</v>
      </c>
      <c r="E53" s="44">
        <v>11.9</v>
      </c>
      <c r="F53" s="13">
        <v>6</v>
      </c>
      <c r="G53" s="13">
        <v>17.8</v>
      </c>
      <c r="H53" s="44">
        <v>3</v>
      </c>
      <c r="I53" s="44">
        <v>10.4</v>
      </c>
      <c r="J53" s="44">
        <v>6.9</v>
      </c>
      <c r="K53" s="44">
        <v>8.1999999999999993</v>
      </c>
      <c r="L53" s="44">
        <v>2.5</v>
      </c>
      <c r="M53" s="44">
        <v>15.1</v>
      </c>
      <c r="N53" s="44">
        <v>7.5</v>
      </c>
      <c r="O53" s="44">
        <v>16.5</v>
      </c>
      <c r="P53" s="44">
        <v>11.5</v>
      </c>
      <c r="Q53" s="44">
        <v>12</v>
      </c>
      <c r="R53" s="44">
        <v>4.3</v>
      </c>
      <c r="S53" s="44">
        <v>10.9</v>
      </c>
      <c r="T53" s="44">
        <v>5.3</v>
      </c>
      <c r="U53" s="44">
        <v>3.8</v>
      </c>
      <c r="V53" s="44">
        <v>15.1</v>
      </c>
      <c r="W53" s="44">
        <v>17.3</v>
      </c>
      <c r="X53" s="44">
        <v>4.7</v>
      </c>
      <c r="Y53" s="44">
        <v>13.8</v>
      </c>
      <c r="Z53" s="44">
        <v>15.3</v>
      </c>
      <c r="AA53" s="44">
        <v>16</v>
      </c>
      <c r="AB53" s="50">
        <v>21.225000000000001</v>
      </c>
      <c r="AC53" s="50">
        <v>29.538</v>
      </c>
    </row>
    <row r="54" spans="1:29" ht="12.75" customHeight="1">
      <c r="A54" s="29">
        <f t="shared" si="36"/>
        <v>2009</v>
      </c>
      <c r="B54" s="48">
        <v>45.591999999999999</v>
      </c>
      <c r="C54" s="48">
        <v>33.984000000000002</v>
      </c>
      <c r="D54" s="44">
        <v>7.6</v>
      </c>
      <c r="E54" s="44">
        <v>15</v>
      </c>
      <c r="F54" s="13">
        <v>6.2</v>
      </c>
      <c r="G54" s="13">
        <v>21.2</v>
      </c>
      <c r="H54" s="44">
        <v>4.5999999999999996</v>
      </c>
      <c r="I54" s="44">
        <v>7.8</v>
      </c>
      <c r="J54" s="44">
        <v>6.3</v>
      </c>
      <c r="K54" s="44">
        <v>7.3</v>
      </c>
      <c r="L54" s="44">
        <v>5.3</v>
      </c>
      <c r="M54" s="44">
        <v>12.7</v>
      </c>
      <c r="N54" s="44">
        <v>7.5</v>
      </c>
      <c r="O54" s="44">
        <v>12.8</v>
      </c>
      <c r="P54" s="44">
        <v>10.3</v>
      </c>
      <c r="Q54" s="44">
        <v>13</v>
      </c>
      <c r="R54" s="44">
        <v>3.2</v>
      </c>
      <c r="S54" s="44">
        <v>18.100000000000001</v>
      </c>
      <c r="T54" s="44">
        <v>2.6</v>
      </c>
      <c r="U54" s="44">
        <v>3.3</v>
      </c>
      <c r="V54" s="44">
        <v>12.2</v>
      </c>
      <c r="W54" s="44">
        <v>16.100000000000001</v>
      </c>
      <c r="X54" s="44">
        <v>5.9</v>
      </c>
      <c r="Y54" s="44">
        <v>13.8</v>
      </c>
      <c r="Z54" s="44">
        <v>11.7</v>
      </c>
      <c r="AA54" s="44">
        <v>15.6</v>
      </c>
      <c r="AB54" s="50">
        <v>20.670999999999999</v>
      </c>
      <c r="AC54" s="50">
        <v>29.568999999999999</v>
      </c>
    </row>
    <row r="55" spans="1:29" ht="12.75" customHeight="1">
      <c r="A55" s="29">
        <f t="shared" si="36"/>
        <v>2010</v>
      </c>
      <c r="B55" s="48">
        <v>36.28</v>
      </c>
      <c r="C55" s="48">
        <v>23.05</v>
      </c>
      <c r="D55" s="44">
        <v>7.8</v>
      </c>
      <c r="E55" s="44">
        <v>14.4</v>
      </c>
      <c r="F55" s="13">
        <v>6.9</v>
      </c>
      <c r="G55" s="13">
        <v>21</v>
      </c>
      <c r="H55" s="44">
        <v>5.5</v>
      </c>
      <c r="I55" s="44">
        <v>19.2</v>
      </c>
      <c r="J55" s="44">
        <v>4.7</v>
      </c>
      <c r="K55" s="44">
        <v>8.9</v>
      </c>
      <c r="L55" s="44">
        <v>3.8</v>
      </c>
      <c r="M55" s="44">
        <v>16.399999999999999</v>
      </c>
      <c r="N55" s="44">
        <v>7</v>
      </c>
      <c r="O55" s="44">
        <v>14.3</v>
      </c>
      <c r="P55" s="44">
        <v>7.9</v>
      </c>
      <c r="Q55" s="44">
        <v>13.8</v>
      </c>
      <c r="R55" s="44">
        <v>2.1</v>
      </c>
      <c r="S55" s="44">
        <v>29.7</v>
      </c>
      <c r="T55" s="44">
        <v>2.2999999999999998</v>
      </c>
      <c r="U55" s="13">
        <f>U54*((U56/U54)^(1/2))</f>
        <v>6.9411814556313107</v>
      </c>
      <c r="V55" s="44">
        <v>11</v>
      </c>
      <c r="W55" s="44">
        <v>17</v>
      </c>
      <c r="X55" s="44">
        <v>4.5999999999999996</v>
      </c>
      <c r="Y55" s="44">
        <v>9.1999999999999993</v>
      </c>
      <c r="Z55" s="44">
        <v>12.1</v>
      </c>
      <c r="AA55" s="44">
        <v>18.100000000000001</v>
      </c>
      <c r="AB55" s="50">
        <v>18.257000000000001</v>
      </c>
      <c r="AC55" s="50">
        <v>29.731000000000002</v>
      </c>
    </row>
    <row r="56" spans="1:29" ht="12.75" customHeight="1">
      <c r="A56" s="29">
        <v>2011</v>
      </c>
      <c r="B56" s="48">
        <v>33.145000000000003</v>
      </c>
      <c r="C56" s="48">
        <v>26.303999999999998</v>
      </c>
      <c r="D56" s="44">
        <v>7.9</v>
      </c>
      <c r="E56" s="44">
        <v>14.5</v>
      </c>
      <c r="F56" s="13">
        <v>6.5</v>
      </c>
      <c r="G56" s="13">
        <v>18.399999999999999</v>
      </c>
      <c r="H56" s="44">
        <v>3.6</v>
      </c>
      <c r="I56" s="44">
        <v>22</v>
      </c>
      <c r="J56" s="44">
        <v>5.5</v>
      </c>
      <c r="K56" s="44">
        <v>7.3</v>
      </c>
      <c r="L56" s="44">
        <v>4</v>
      </c>
      <c r="M56" s="44">
        <v>8.9</v>
      </c>
      <c r="N56" s="44">
        <v>7.3</v>
      </c>
      <c r="O56" s="44">
        <v>15.4</v>
      </c>
      <c r="P56" s="44">
        <v>7.7</v>
      </c>
      <c r="Q56" s="44">
        <v>16.100000000000001</v>
      </c>
      <c r="R56" s="44">
        <v>2.7</v>
      </c>
      <c r="S56" s="44">
        <v>27.7</v>
      </c>
      <c r="T56" s="44">
        <v>2.1</v>
      </c>
      <c r="U56" s="44">
        <v>14.6</v>
      </c>
      <c r="V56" s="44">
        <v>10.199999999999999</v>
      </c>
      <c r="W56" s="44">
        <v>17.600000000000001</v>
      </c>
      <c r="X56" s="44">
        <v>6.3</v>
      </c>
      <c r="Y56" s="44">
        <v>13.6</v>
      </c>
      <c r="Z56" s="44">
        <v>12.4</v>
      </c>
      <c r="AA56" s="44">
        <v>17.3</v>
      </c>
      <c r="AB56" s="50">
        <v>17.667000000000002</v>
      </c>
      <c r="AC56" s="50">
        <v>29.8</v>
      </c>
    </row>
    <row r="57" spans="1:29" ht="12.75" customHeight="1">
      <c r="A57" s="6">
        <v>2012</v>
      </c>
      <c r="B57" s="48">
        <v>30.602</v>
      </c>
      <c r="C57" s="48">
        <v>28.986000000000001</v>
      </c>
      <c r="D57" s="44">
        <v>7.5</v>
      </c>
      <c r="E57" s="44">
        <v>26.3</v>
      </c>
      <c r="F57" s="13">
        <v>6.2</v>
      </c>
      <c r="G57" s="13">
        <v>15.5</v>
      </c>
      <c r="H57" s="44">
        <v>3.3</v>
      </c>
      <c r="I57" s="44">
        <v>16.899999999999999</v>
      </c>
      <c r="J57" s="44">
        <v>5.5</v>
      </c>
      <c r="K57" s="44">
        <v>8.5</v>
      </c>
      <c r="L57" s="44">
        <v>3.8</v>
      </c>
      <c r="M57" s="44">
        <v>10.6</v>
      </c>
      <c r="N57" s="44">
        <v>8.4</v>
      </c>
      <c r="O57" s="44">
        <v>16.399999999999999</v>
      </c>
      <c r="P57" s="44">
        <v>6.9</v>
      </c>
      <c r="Q57" s="44">
        <v>15.2</v>
      </c>
      <c r="R57" s="44">
        <v>2.6</v>
      </c>
      <c r="S57" s="44">
        <v>27.1</v>
      </c>
      <c r="T57" s="44">
        <v>1.7</v>
      </c>
      <c r="U57" s="44">
        <v>3.1</v>
      </c>
      <c r="V57" s="44">
        <v>7.2</v>
      </c>
      <c r="W57" s="44">
        <v>23.2</v>
      </c>
      <c r="X57" s="44">
        <v>5.5</v>
      </c>
      <c r="Y57" s="44">
        <v>14.1</v>
      </c>
      <c r="Z57" s="44">
        <v>9.3000000000000007</v>
      </c>
      <c r="AA57" s="44">
        <v>17.2</v>
      </c>
      <c r="AB57" s="50">
        <v>17.123999999999999</v>
      </c>
      <c r="AC57" s="50">
        <v>28.468</v>
      </c>
    </row>
    <row r="58" spans="1:29" ht="12.75" customHeight="1">
      <c r="A58" s="6">
        <v>2013</v>
      </c>
      <c r="B58" s="48">
        <v>25.177</v>
      </c>
      <c r="C58" s="48">
        <v>26.661000000000001</v>
      </c>
      <c r="D58" s="44">
        <v>5.8</v>
      </c>
      <c r="E58" s="44">
        <v>13.2</v>
      </c>
      <c r="F58" s="13">
        <v>5.2</v>
      </c>
      <c r="G58" s="13">
        <v>15.4</v>
      </c>
      <c r="H58" s="44">
        <v>3.8</v>
      </c>
      <c r="I58" s="44">
        <v>58</v>
      </c>
      <c r="J58" s="44">
        <v>5</v>
      </c>
      <c r="K58" s="44">
        <v>7.3</v>
      </c>
      <c r="L58" s="44">
        <v>3.4</v>
      </c>
      <c r="M58" s="44">
        <v>10.5</v>
      </c>
      <c r="N58" s="44">
        <v>8</v>
      </c>
      <c r="O58" s="44">
        <v>14.4</v>
      </c>
      <c r="P58" s="44">
        <v>6.8</v>
      </c>
      <c r="Q58" s="44">
        <v>14.8</v>
      </c>
      <c r="R58" s="44">
        <v>2.2000000000000002</v>
      </c>
      <c r="S58" s="44">
        <v>20.7</v>
      </c>
      <c r="T58" s="44">
        <v>1.4</v>
      </c>
      <c r="U58" s="44">
        <v>20.8</v>
      </c>
      <c r="V58" s="44">
        <v>6.3</v>
      </c>
      <c r="W58" s="44">
        <v>25.2</v>
      </c>
      <c r="X58" s="44">
        <v>5.8</v>
      </c>
      <c r="Y58" s="44">
        <v>12.8</v>
      </c>
      <c r="Z58" s="44">
        <v>9</v>
      </c>
      <c r="AA58" s="44">
        <v>14.3</v>
      </c>
      <c r="AB58" s="50">
        <v>17.148</v>
      </c>
      <c r="AC58" s="50">
        <v>29.734000000000002</v>
      </c>
    </row>
    <row r="59" spans="1:29" ht="12.75" customHeight="1">
      <c r="A59" s="6">
        <v>2014</v>
      </c>
      <c r="B59" s="42">
        <f>B58</f>
        <v>25.177</v>
      </c>
      <c r="C59" s="42">
        <f>C58</f>
        <v>26.661000000000001</v>
      </c>
      <c r="D59" s="44">
        <v>6.5</v>
      </c>
      <c r="E59" s="44">
        <v>11</v>
      </c>
      <c r="F59" s="13">
        <f>F58</f>
        <v>5.2</v>
      </c>
      <c r="G59" s="13">
        <f>G58</f>
        <v>15.4</v>
      </c>
      <c r="H59" s="44">
        <v>2.8</v>
      </c>
      <c r="I59" s="44">
        <v>47.1</v>
      </c>
      <c r="J59" s="44">
        <v>3.8</v>
      </c>
      <c r="K59" s="44">
        <v>8.5</v>
      </c>
      <c r="L59" s="44">
        <v>2.9</v>
      </c>
      <c r="M59" s="44">
        <v>8.6</v>
      </c>
      <c r="N59" s="44">
        <v>9.1</v>
      </c>
      <c r="O59" s="44">
        <v>19.8</v>
      </c>
      <c r="P59" s="44">
        <v>6.1</v>
      </c>
      <c r="Q59" s="44">
        <v>18.3</v>
      </c>
      <c r="R59" s="44">
        <v>2.8</v>
      </c>
      <c r="S59" s="44">
        <v>39.799999999999997</v>
      </c>
      <c r="T59" s="44">
        <v>2.1</v>
      </c>
      <c r="U59" s="44">
        <v>3.4</v>
      </c>
      <c r="V59" s="44">
        <v>5.3</v>
      </c>
      <c r="W59" s="44">
        <v>23.7</v>
      </c>
      <c r="X59" s="44">
        <v>4.7</v>
      </c>
      <c r="Y59" s="44">
        <v>14.3</v>
      </c>
      <c r="Z59" s="44">
        <v>9.8000000000000007</v>
      </c>
      <c r="AA59" s="44">
        <v>16.7</v>
      </c>
      <c r="AB59" s="50">
        <v>16.896000000000001</v>
      </c>
      <c r="AC59" s="50">
        <v>30.600999999999999</v>
      </c>
    </row>
    <row r="60" spans="1:29" ht="12.75" customHeight="1"/>
    <row r="61" spans="1:29" s="29" customFormat="1" ht="12.75" customHeight="1">
      <c r="A61" s="29" t="s">
        <v>442</v>
      </c>
      <c r="L61" s="29" t="s">
        <v>436</v>
      </c>
      <c r="V61" s="29" t="s">
        <v>436</v>
      </c>
    </row>
    <row r="62" spans="1:29" s="29" customFormat="1">
      <c r="A62" s="77" t="s">
        <v>705</v>
      </c>
      <c r="B62" s="77"/>
      <c r="C62" s="77"/>
      <c r="D62" s="77"/>
      <c r="E62" s="77"/>
      <c r="F62" s="77"/>
      <c r="G62" s="77"/>
      <c r="H62" s="77"/>
      <c r="I62" s="77"/>
      <c r="J62" s="77"/>
      <c r="K62" s="77"/>
    </row>
    <row r="63" spans="1:29" s="2" customFormat="1" ht="41.25" customHeight="1">
      <c r="A63" s="75" t="s">
        <v>663</v>
      </c>
      <c r="B63" s="75"/>
      <c r="C63" s="75"/>
      <c r="D63" s="75"/>
      <c r="E63" s="75"/>
      <c r="F63" s="75"/>
      <c r="G63" s="75"/>
      <c r="H63" s="75"/>
      <c r="I63" s="75"/>
      <c r="J63" s="75"/>
      <c r="K63" s="75"/>
    </row>
    <row r="64" spans="1:29" s="2" customFormat="1" ht="39" customHeight="1">
      <c r="A64" s="75" t="s">
        <v>694</v>
      </c>
      <c r="B64" s="75"/>
      <c r="C64" s="75"/>
      <c r="D64" s="75"/>
      <c r="E64" s="75"/>
      <c r="F64" s="75"/>
      <c r="G64" s="75"/>
      <c r="H64" s="75"/>
      <c r="I64" s="75"/>
      <c r="J64" s="75"/>
      <c r="K64" s="75"/>
    </row>
    <row r="65" spans="1:11" s="29" customFormat="1">
      <c r="A65" s="29" t="s">
        <v>707</v>
      </c>
    </row>
    <row r="66" spans="1:11" s="2" customFormat="1" ht="40.5" customHeight="1">
      <c r="A66" s="75" t="s">
        <v>706</v>
      </c>
      <c r="B66" s="75"/>
      <c r="C66" s="75"/>
      <c r="D66" s="75"/>
      <c r="E66" s="75"/>
      <c r="F66" s="75"/>
      <c r="G66" s="75"/>
      <c r="H66" s="75"/>
      <c r="I66" s="75"/>
      <c r="J66" s="75"/>
      <c r="K66" s="75"/>
    </row>
    <row r="67" spans="1:11" s="29" customFormat="1"/>
    <row r="68" spans="1:11" s="29" customFormat="1">
      <c r="A68" s="77" t="s">
        <v>708</v>
      </c>
      <c r="B68" s="77"/>
      <c r="C68" s="77"/>
      <c r="D68" s="77"/>
      <c r="E68" s="77"/>
      <c r="F68" s="77"/>
      <c r="G68" s="77"/>
      <c r="H68" s="77"/>
      <c r="I68" s="77"/>
      <c r="J68" s="77"/>
      <c r="K68" s="77"/>
    </row>
    <row r="69" spans="1:11" s="2" customFormat="1" ht="40.5" customHeight="1">
      <c r="A69" s="75" t="s">
        <v>663</v>
      </c>
      <c r="B69" s="75"/>
      <c r="C69" s="75"/>
      <c r="D69" s="75"/>
      <c r="E69" s="75"/>
      <c r="F69" s="75"/>
      <c r="G69" s="75"/>
      <c r="H69" s="75"/>
      <c r="I69" s="75"/>
      <c r="J69" s="75"/>
      <c r="K69" s="75"/>
    </row>
    <row r="70" spans="1:11" s="2" customFormat="1" ht="39.75" customHeight="1">
      <c r="A70" s="75" t="s">
        <v>694</v>
      </c>
      <c r="B70" s="75"/>
      <c r="C70" s="75"/>
      <c r="D70" s="75"/>
      <c r="E70" s="75"/>
      <c r="F70" s="75"/>
      <c r="G70" s="75"/>
      <c r="H70" s="75"/>
      <c r="I70" s="75"/>
      <c r="J70" s="75"/>
      <c r="K70" s="75"/>
    </row>
    <row r="71" spans="1:11" s="29" customFormat="1">
      <c r="A71" s="29" t="s">
        <v>707</v>
      </c>
    </row>
    <row r="72" spans="1:11" s="2" customFormat="1" ht="40.5" customHeight="1">
      <c r="A72" s="75" t="s">
        <v>709</v>
      </c>
      <c r="B72" s="75"/>
      <c r="C72" s="75"/>
      <c r="D72" s="75"/>
      <c r="E72" s="75"/>
      <c r="F72" s="75"/>
      <c r="G72" s="75"/>
      <c r="H72" s="75"/>
      <c r="I72" s="75"/>
      <c r="J72" s="75"/>
      <c r="K72" s="75"/>
    </row>
    <row r="73" spans="1:11" s="29" customFormat="1"/>
    <row r="74" spans="1:11" ht="12.75" customHeight="1">
      <c r="A74" s="6" t="s">
        <v>684</v>
      </c>
    </row>
    <row r="75" spans="1:11" ht="12.75" customHeight="1"/>
    <row r="76" spans="1:11">
      <c r="A76" s="6" t="s">
        <v>110</v>
      </c>
    </row>
    <row r="77" spans="1:11">
      <c r="A77" s="6" t="s">
        <v>111</v>
      </c>
    </row>
    <row r="78" spans="1:11">
      <c r="A78" s="6" t="s">
        <v>113</v>
      </c>
    </row>
    <row r="79" spans="1:11">
      <c r="A79" s="6" t="s">
        <v>132</v>
      </c>
    </row>
    <row r="80" spans="1:11">
      <c r="A80" s="6" t="s">
        <v>112</v>
      </c>
    </row>
    <row r="81" spans="1:8">
      <c r="A81" s="72" t="s">
        <v>422</v>
      </c>
      <c r="B81" s="72"/>
      <c r="C81" s="72"/>
      <c r="D81" s="72"/>
      <c r="E81" s="72"/>
      <c r="F81" s="72"/>
      <c r="G81" s="72"/>
      <c r="H81" s="72"/>
    </row>
    <row r="82" spans="1:8">
      <c r="A82" s="6" t="s">
        <v>329</v>
      </c>
    </row>
    <row r="84" spans="1:8">
      <c r="A84" s="6" t="s">
        <v>346</v>
      </c>
    </row>
    <row r="85" spans="1:8">
      <c r="A85" s="6" t="s">
        <v>344</v>
      </c>
    </row>
    <row r="86" spans="1:8">
      <c r="A86" s="6" t="s">
        <v>731</v>
      </c>
    </row>
    <row r="87" spans="1:8">
      <c r="A87" s="6" t="s">
        <v>330</v>
      </c>
    </row>
    <row r="88" spans="1:8">
      <c r="A88" s="6" t="s">
        <v>512</v>
      </c>
    </row>
    <row r="89" spans="1:8">
      <c r="A89" s="6" t="s">
        <v>331</v>
      </c>
    </row>
    <row r="90" spans="1:8">
      <c r="A90" s="6" t="s">
        <v>513</v>
      </c>
    </row>
    <row r="91" spans="1:8">
      <c r="A91" s="6" t="s">
        <v>514</v>
      </c>
    </row>
    <row r="92" spans="1:8">
      <c r="A92" s="6" t="s">
        <v>515</v>
      </c>
    </row>
    <row r="93" spans="1:8">
      <c r="A93" s="6" t="s">
        <v>516</v>
      </c>
    </row>
    <row r="94" spans="1:8">
      <c r="A94" s="6" t="s">
        <v>517</v>
      </c>
    </row>
    <row r="96" spans="1:8">
      <c r="A96" s="6" t="s">
        <v>518</v>
      </c>
    </row>
    <row r="97" spans="1:1">
      <c r="A97" s="6" t="s">
        <v>332</v>
      </c>
    </row>
    <row r="98" spans="1:1">
      <c r="A98" s="6" t="s">
        <v>333</v>
      </c>
    </row>
    <row r="99" spans="1:1">
      <c r="A99" s="6" t="s">
        <v>334</v>
      </c>
    </row>
    <row r="100" spans="1:1">
      <c r="A100" s="6" t="s">
        <v>513</v>
      </c>
    </row>
    <row r="101" spans="1:1">
      <c r="A101" s="6" t="s">
        <v>519</v>
      </c>
    </row>
    <row r="102" spans="1:1">
      <c r="A102" s="6" t="s">
        <v>335</v>
      </c>
    </row>
    <row r="104" spans="1:1">
      <c r="A104" s="6" t="s">
        <v>520</v>
      </c>
    </row>
    <row r="106" spans="1:1">
      <c r="A106" s="6" t="s">
        <v>336</v>
      </c>
    </row>
    <row r="107" spans="1:1">
      <c r="A107" s="6" t="s">
        <v>521</v>
      </c>
    </row>
    <row r="108" spans="1:1">
      <c r="A108" s="6" t="s">
        <v>337</v>
      </c>
    </row>
    <row r="109" spans="1:1">
      <c r="A109" s="6" t="s">
        <v>522</v>
      </c>
    </row>
    <row r="110" spans="1:1">
      <c r="A110" s="6" t="s">
        <v>730</v>
      </c>
    </row>
    <row r="111" spans="1:1">
      <c r="A111" s="6" t="s">
        <v>338</v>
      </c>
    </row>
    <row r="113" spans="1:1">
      <c r="A113" s="6" t="s">
        <v>339</v>
      </c>
    </row>
    <row r="114" spans="1:1">
      <c r="A114" s="6" t="s">
        <v>732</v>
      </c>
    </row>
    <row r="115" spans="1:1">
      <c r="A115" s="6" t="s">
        <v>340</v>
      </c>
    </row>
    <row r="116" spans="1:1">
      <c r="A116" s="6" t="s">
        <v>341</v>
      </c>
    </row>
    <row r="117" spans="1:1">
      <c r="A117" s="6" t="s">
        <v>342</v>
      </c>
    </row>
    <row r="118" spans="1:1">
      <c r="A118" s="6" t="s">
        <v>343</v>
      </c>
    </row>
  </sheetData>
  <mergeCells count="9">
    <mergeCell ref="A62:K62"/>
    <mergeCell ref="A68:K68"/>
    <mergeCell ref="A81:H81"/>
    <mergeCell ref="A63:K63"/>
    <mergeCell ref="A64:K64"/>
    <mergeCell ref="A66:K66"/>
    <mergeCell ref="A69:K69"/>
    <mergeCell ref="A70:K70"/>
    <mergeCell ref="A72:K72"/>
  </mergeCells>
  <pageMargins left="0.7" right="0.7" top="0.75" bottom="0.75" header="0.3" footer="0.3"/>
  <pageSetup scale="91" orientation="portrait" r:id="rId1"/>
  <colBreaks count="2" manualBreakCount="2">
    <brk id="11" max="1048575" man="1"/>
    <brk id="21" max="1048575" man="1"/>
  </colBreaks>
</worksheet>
</file>

<file path=xl/worksheets/sheet43.xml><?xml version="1.0" encoding="utf-8"?>
<worksheet xmlns="http://schemas.openxmlformats.org/spreadsheetml/2006/main" xmlns:r="http://schemas.openxmlformats.org/officeDocument/2006/relationships">
  <sheetPr codeName="Sheet41">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B37" sqref="B37"/>
    </sheetView>
  </sheetViews>
  <sheetFormatPr defaultColWidth="3.85546875" defaultRowHeight="12.75" customHeight="1"/>
  <cols>
    <col min="1" max="1" width="5" style="6" customWidth="1"/>
    <col min="2" max="8" width="8.7109375" style="10" customWidth="1"/>
    <col min="9" max="9" width="12.7109375" style="10" customWidth="1"/>
    <col min="10" max="15" width="8.7109375" style="10" customWidth="1"/>
    <col min="16" max="16384" width="3.85546875" style="8"/>
  </cols>
  <sheetData>
    <row r="1" spans="1:15" ht="12.75" customHeight="1">
      <c r="A1" s="6" t="s">
        <v>369</v>
      </c>
    </row>
    <row r="2" spans="1:15" ht="15" customHeight="1">
      <c r="A2" s="6" t="s">
        <v>225</v>
      </c>
      <c r="B2" s="10" t="s">
        <v>226</v>
      </c>
      <c r="C2" s="10" t="s">
        <v>116</v>
      </c>
      <c r="D2" s="10" t="s">
        <v>228</v>
      </c>
      <c r="E2" s="10" t="s">
        <v>117</v>
      </c>
      <c r="F2" s="10" t="s">
        <v>230</v>
      </c>
      <c r="G2" s="10" t="s">
        <v>119</v>
      </c>
      <c r="H2" s="10" t="s">
        <v>232</v>
      </c>
      <c r="I2" s="10" t="s">
        <v>121</v>
      </c>
      <c r="J2" s="10" t="s">
        <v>122</v>
      </c>
      <c r="K2" s="10" t="s">
        <v>123</v>
      </c>
      <c r="L2" s="10" t="s">
        <v>124</v>
      </c>
      <c r="M2" s="10" t="s">
        <v>237</v>
      </c>
      <c r="N2" s="10" t="s">
        <v>108</v>
      </c>
      <c r="O2" s="10" t="s">
        <v>109</v>
      </c>
    </row>
    <row r="3" spans="1:15" ht="12.75" customHeight="1">
      <c r="A3" s="6">
        <v>1980</v>
      </c>
      <c r="B3" s="10">
        <f>'A8-1'!E4/'A19'!B$33</f>
        <v>221.25060825628552</v>
      </c>
      <c r="C3" s="10">
        <f>'A8-1'!I4/'A19'!C$33</f>
        <v>360.16917405858919</v>
      </c>
      <c r="D3" s="10">
        <f>'A8-1'!M4/'A19'!D$33</f>
        <v>332.28335686700512</v>
      </c>
      <c r="E3" s="10">
        <f>'A8-1'!R4/'A19'!E$33</f>
        <v>258.55061125411987</v>
      </c>
      <c r="F3" s="10">
        <f>'A8-1'!V4/'A19'!F$33</f>
        <v>233.27023561148738</v>
      </c>
      <c r="G3" s="10">
        <f>'A8-1'!Z4/'A19'!G$33</f>
        <v>455.88978705021952</v>
      </c>
      <c r="H3" s="10">
        <f>'A8-1'!AE4/'A19'!H$33</f>
        <v>509.92043956851592</v>
      </c>
      <c r="I3" s="10">
        <f>'A8-1'!AI4/'A19'!I$33</f>
        <v>195.98629706286513</v>
      </c>
      <c r="J3" s="10">
        <f>'A8-1'!AM4/'A19'!J$33</f>
        <v>431.58703508230747</v>
      </c>
      <c r="K3" s="10">
        <f>'A8-1'!AR4/'A19'!K$33</f>
        <v>370.45421133922457</v>
      </c>
      <c r="L3" s="10">
        <f>'A8-1'!AV4/'A19'!L$33</f>
        <v>65.762895556435481</v>
      </c>
      <c r="M3" s="10">
        <f>'A8-1'!AZ4/'A19'!M$33</f>
        <v>484.58819332869359</v>
      </c>
      <c r="N3" s="10">
        <f>'A8-1'!BE4/'A19'!N$33</f>
        <v>463.30775022802914</v>
      </c>
      <c r="O3" s="10">
        <f>'A8-1'!BI4/'A19'!O$33</f>
        <v>660.73362622989487</v>
      </c>
    </row>
    <row r="4" spans="1:15" ht="12.75" customHeight="1">
      <c r="A4" s="6">
        <v>1981</v>
      </c>
      <c r="B4" s="10">
        <f>'A8-1'!E5/'A19'!B$33</f>
        <v>400.82559557666752</v>
      </c>
      <c r="C4" s="10">
        <f>'A8-1'!I5/'A19'!C$33</f>
        <v>653.09780160354478</v>
      </c>
      <c r="D4" s="10">
        <f>'A8-1'!M5/'A19'!D$33</f>
        <v>591.71422320402826</v>
      </c>
      <c r="E4" s="10">
        <f>'A8-1'!R5/'A19'!E$33</f>
        <v>474.94734896335495</v>
      </c>
      <c r="F4" s="10">
        <f>'A8-1'!V5/'A19'!F$33</f>
        <v>431.75068170414499</v>
      </c>
      <c r="G4" s="10">
        <f>'A8-1'!Z5/'A19'!G$33</f>
        <v>819.86490591435165</v>
      </c>
      <c r="H4" s="10">
        <f>'A8-1'!AE5/'A19'!H$33</f>
        <v>930.29837554719745</v>
      </c>
      <c r="I4" s="10">
        <f>'A8-1'!AI5/'A19'!I$33</f>
        <v>354.68339592198146</v>
      </c>
      <c r="J4" s="10">
        <f>'A8-1'!AM5/'A19'!J$33</f>
        <v>775.63290740510956</v>
      </c>
      <c r="K4" s="10">
        <f>'A8-1'!AR5/'A19'!K$33</f>
        <v>675.71118038694442</v>
      </c>
      <c r="L4" s="10">
        <f>'A8-1'!AV5/'A19'!L$33</f>
        <v>123.05429040927565</v>
      </c>
      <c r="M4" s="10">
        <f>'A8-1'!AZ5/'A19'!M$33</f>
        <v>901.93826950595883</v>
      </c>
      <c r="N4" s="10">
        <f>'A8-1'!BE5/'A19'!N$33</f>
        <v>816.40361311765957</v>
      </c>
      <c r="O4" s="10">
        <f>'A8-1'!BI5/'A19'!O$33</f>
        <v>1185.3018603024111</v>
      </c>
    </row>
    <row r="5" spans="1:15" ht="12.75" customHeight="1">
      <c r="A5" s="6">
        <v>1982</v>
      </c>
      <c r="B5" s="10">
        <f>'A8-1'!E6/'A19'!B$33</f>
        <v>547.88788735628771</v>
      </c>
      <c r="C5" s="10">
        <f>'A8-1'!I6/'A19'!C$33</f>
        <v>883.90834282018568</v>
      </c>
      <c r="D5" s="10">
        <f>'A8-1'!M6/'A19'!D$33</f>
        <v>819.75745632089956</v>
      </c>
      <c r="E5" s="10">
        <f>'A8-1'!R6/'A19'!E$33</f>
        <v>668.45257885738215</v>
      </c>
      <c r="F5" s="10">
        <f>'A8-1'!V6/'A19'!F$33</f>
        <v>611.00971253411467</v>
      </c>
      <c r="G5" s="10">
        <f>'A8-1'!Z6/'A19'!G$33</f>
        <v>1137.2762116669417</v>
      </c>
      <c r="H5" s="10">
        <f>'A8-1'!AE6/'A19'!H$33</f>
        <v>1281.8027170899895</v>
      </c>
      <c r="I5" s="10">
        <f>'A8-1'!AI6/'A19'!I$33</f>
        <v>487.73061228628541</v>
      </c>
      <c r="J5" s="10">
        <f>'A8-1'!AM6/'A19'!J$33</f>
        <v>1069.577668840577</v>
      </c>
      <c r="K5" s="10">
        <f>'A8-1'!AR6/'A19'!K$33</f>
        <v>942.27970312433024</v>
      </c>
      <c r="L5" s="10">
        <f>'A8-1'!AV6/'A19'!L$33</f>
        <v>179.67250900000377</v>
      </c>
      <c r="M5" s="10">
        <f>'A8-1'!AZ6/'A19'!M$33</f>
        <v>1277.2790925166466</v>
      </c>
      <c r="N5" s="10">
        <f>'A8-1'!BE6/'A19'!N$33</f>
        <v>1091.8106062250272</v>
      </c>
      <c r="O5" s="10">
        <f>'A8-1'!BI6/'A19'!O$33</f>
        <v>1627.5706077243249</v>
      </c>
    </row>
    <row r="6" spans="1:15" ht="12.75" customHeight="1">
      <c r="A6" s="6">
        <v>1983</v>
      </c>
      <c r="B6" s="10">
        <f>'A8-1'!E7/'A19'!B$33</f>
        <v>676.94063723470936</v>
      </c>
      <c r="C6" s="10">
        <f>'A8-1'!I7/'A19'!C$33</f>
        <v>1071.2152008792482</v>
      </c>
      <c r="D6" s="10">
        <f>'A8-1'!M7/'A19'!D$33</f>
        <v>999.47853736342449</v>
      </c>
      <c r="E6" s="10">
        <f>'A8-1'!R7/'A19'!E$33</f>
        <v>844.64825292192972</v>
      </c>
      <c r="F6" s="10">
        <f>'A8-1'!V7/'A19'!F$33</f>
        <v>779.62022316029197</v>
      </c>
      <c r="G6" s="10">
        <f>'A8-1'!Z7/'A19'!G$33</f>
        <v>1403.765894685165</v>
      </c>
      <c r="H6" s="10">
        <f>'A8-1'!AE7/'A19'!H$33</f>
        <v>1576.1328514332806</v>
      </c>
      <c r="I6" s="10">
        <f>'A8-1'!AI7/'A19'!I$33</f>
        <v>607.19731934017841</v>
      </c>
      <c r="J6" s="10">
        <f>'A8-1'!AM7/'A19'!J$33</f>
        <v>1322.0309436973766</v>
      </c>
      <c r="K6" s="10">
        <f>'A8-1'!AR7/'A19'!K$33</f>
        <v>1183.6332376468451</v>
      </c>
      <c r="L6" s="10">
        <f>'A8-1'!AV7/'A19'!L$33</f>
        <v>224.93283008404021</v>
      </c>
      <c r="M6" s="10">
        <f>'A8-1'!AZ7/'A19'!M$33</f>
        <v>1612.467138540334</v>
      </c>
      <c r="N6" s="10">
        <f>'A8-1'!BE7/'A19'!N$33</f>
        <v>1310.0067372956055</v>
      </c>
      <c r="O6" s="10">
        <f>'A8-1'!BI7/'A19'!O$33</f>
        <v>2021.1748825907221</v>
      </c>
    </row>
    <row r="7" spans="1:15" ht="12.75" customHeight="1">
      <c r="A7" s="6">
        <v>1984</v>
      </c>
      <c r="B7" s="10">
        <f>'A8-1'!E8/'A19'!B$33</f>
        <v>800.62821575679345</v>
      </c>
      <c r="C7" s="10">
        <f>'A8-1'!I8/'A19'!C$33</f>
        <v>1233.2114898809928</v>
      </c>
      <c r="D7" s="10">
        <f>'A8-1'!M8/'A19'!D$33</f>
        <v>1168.9491751118521</v>
      </c>
      <c r="E7" s="10">
        <f>'A8-1'!R8/'A19'!E$33</f>
        <v>1006.3975976611629</v>
      </c>
      <c r="F7" s="10">
        <f>'A8-1'!V8/'A19'!F$33</f>
        <v>951.72280594536289</v>
      </c>
      <c r="G7" s="10">
        <f>'A8-1'!Z8/'A19'!G$33</f>
        <v>1644.4833243092066</v>
      </c>
      <c r="H7" s="10">
        <f>'A8-1'!AE8/'A19'!H$33</f>
        <v>1831.4574501396314</v>
      </c>
      <c r="I7" s="10">
        <f>'A8-1'!AI8/'A19'!I$33</f>
        <v>724.45526146060399</v>
      </c>
      <c r="J7" s="10">
        <f>'A8-1'!AM8/'A19'!J$33</f>
        <v>1519.0289166997857</v>
      </c>
      <c r="K7" s="10">
        <f>'A8-1'!AR8/'A19'!K$33</f>
        <v>1431.0873319804921</v>
      </c>
      <c r="L7" s="10">
        <f>'A8-1'!AV8/'A19'!L$33</f>
        <v>265.17379094135327</v>
      </c>
      <c r="M7" s="10">
        <f>'A8-1'!AZ8/'A19'!M$33</f>
        <v>1931.04066214667</v>
      </c>
      <c r="N7" s="10">
        <f>'A8-1'!BE8/'A19'!N$33</f>
        <v>1500.9660051940957</v>
      </c>
      <c r="O7" s="10">
        <f>'A8-1'!BI8/'A19'!O$33</f>
        <v>2399.046090135274</v>
      </c>
    </row>
    <row r="8" spans="1:15" ht="12.75" customHeight="1">
      <c r="A8" s="6">
        <v>1985</v>
      </c>
      <c r="B8" s="10">
        <f>'A8-1'!E9/'A19'!B$33</f>
        <v>923.27391630863588</v>
      </c>
      <c r="C8" s="10">
        <f>'A8-1'!I9/'A19'!C$33</f>
        <v>1381.5379138247076</v>
      </c>
      <c r="D8" s="10">
        <f>'A8-1'!M9/'A19'!D$33</f>
        <v>1328.2721921940363</v>
      </c>
      <c r="E8" s="10">
        <f>'A8-1'!R9/'A19'!E$33</f>
        <v>1158.3379033191484</v>
      </c>
      <c r="F8" s="10">
        <f>'A8-1'!V9/'A19'!F$33</f>
        <v>1119.7624013875857</v>
      </c>
      <c r="G8" s="10">
        <f>'A8-1'!Z9/'A19'!G$33</f>
        <v>1856.0690198956715</v>
      </c>
      <c r="H8" s="10">
        <f>'A8-1'!AE9/'A19'!H$33</f>
        <v>2090.8287115971266</v>
      </c>
      <c r="I8" s="10">
        <f>'A8-1'!AI9/'A19'!I$33</f>
        <v>852.07486101344068</v>
      </c>
      <c r="J8" s="10">
        <f>'A8-1'!AM9/'A19'!J$33</f>
        <v>1721.782171600516</v>
      </c>
      <c r="K8" s="10">
        <f>'A8-1'!AR9/'A19'!K$33</f>
        <v>1688.9793975282355</v>
      </c>
      <c r="L8" s="10">
        <f>'A8-1'!AV9/'A19'!L$33</f>
        <v>308.64601159751265</v>
      </c>
      <c r="M8" s="10">
        <f>'A8-1'!AZ9/'A19'!M$33</f>
        <v>2249.1683726938622</v>
      </c>
      <c r="N8" s="10">
        <f>'A8-1'!BE9/'A19'!N$33</f>
        <v>1667.1545720328052</v>
      </c>
      <c r="O8" s="10">
        <f>'A8-1'!BI9/'A19'!O$33</f>
        <v>2759.4169161953596</v>
      </c>
    </row>
    <row r="9" spans="1:15" ht="12.75" customHeight="1">
      <c r="A9" s="6">
        <v>1986</v>
      </c>
      <c r="B9" s="10">
        <f>'A8-1'!E10/'A19'!B$33</f>
        <v>1045.3650822771913</v>
      </c>
      <c r="C9" s="10">
        <f>'A8-1'!I10/'A19'!C$33</f>
        <v>1507.7322560295281</v>
      </c>
      <c r="D9" s="10">
        <f>'A8-1'!M10/'A19'!D$33</f>
        <v>1469.9183976348709</v>
      </c>
      <c r="E9" s="10">
        <f>'A8-1'!R10/'A19'!E$33</f>
        <v>1319.2017961501958</v>
      </c>
      <c r="F9" s="10">
        <f>'A8-1'!V10/'A19'!F$33</f>
        <v>1283.9909765004325</v>
      </c>
      <c r="G9" s="10">
        <f>'A8-1'!Z10/'A19'!G$33</f>
        <v>2032.0727321001193</v>
      </c>
      <c r="H9" s="10">
        <f>'A8-1'!AE10/'A19'!H$33</f>
        <v>2314.8136432844753</v>
      </c>
      <c r="I9" s="10">
        <f>'A8-1'!AI10/'A19'!I$33</f>
        <v>964.19471524868015</v>
      </c>
      <c r="J9" s="10">
        <f>'A8-1'!AM10/'A19'!J$33</f>
        <v>1924.009780060795</v>
      </c>
      <c r="K9" s="10">
        <f>'A8-1'!AR10/'A19'!K$33</f>
        <v>1961.4214589896069</v>
      </c>
      <c r="L9" s="10">
        <f>'A8-1'!AV10/'A19'!L$33</f>
        <v>357.55675944213363</v>
      </c>
      <c r="M9" s="10">
        <f>'A8-1'!AZ10/'A19'!M$33</f>
        <v>2528.24515501308</v>
      </c>
      <c r="N9" s="10">
        <f>'A8-1'!BE10/'A19'!N$33</f>
        <v>1816.8726425652187</v>
      </c>
      <c r="O9" s="10">
        <f>'A8-1'!BI10/'A19'!O$33</f>
        <v>3057.351189041477</v>
      </c>
    </row>
    <row r="10" spans="1:15" ht="12.75" customHeight="1">
      <c r="A10" s="6">
        <v>1987</v>
      </c>
      <c r="B10" s="10">
        <f>'A8-1'!E11/'A19'!B$33</f>
        <v>1142.4359306913238</v>
      </c>
      <c r="C10" s="10">
        <f>'A8-1'!I11/'A19'!C$33</f>
        <v>1620.4459119439659</v>
      </c>
      <c r="D10" s="10">
        <f>'A8-1'!M11/'A19'!D$33</f>
        <v>1574.8925181247259</v>
      </c>
      <c r="E10" s="10">
        <f>'A8-1'!R11/'A19'!E$33</f>
        <v>1477.0260003479882</v>
      </c>
      <c r="F10" s="10">
        <f>'A8-1'!V11/'A19'!F$33</f>
        <v>1449.8481308145272</v>
      </c>
      <c r="G10" s="10">
        <f>'A8-1'!Z11/'A19'!G$33</f>
        <v>2193.562980620472</v>
      </c>
      <c r="H10" s="10">
        <f>'A8-1'!AE11/'A19'!H$33</f>
        <v>2527.4387964533175</v>
      </c>
      <c r="I10" s="10">
        <f>'A8-1'!AI11/'A19'!I$33</f>
        <v>1077.4669988804649</v>
      </c>
      <c r="J10" s="10">
        <f>'A8-1'!AM11/'A19'!J$33</f>
        <v>2115.0292258883924</v>
      </c>
      <c r="K10" s="10">
        <f>'A8-1'!AR11/'A19'!K$33</f>
        <v>2202.8877603944234</v>
      </c>
      <c r="L10" s="10">
        <f>'A8-1'!AV11/'A19'!L$33</f>
        <v>407.38017865632077</v>
      </c>
      <c r="M10" s="10">
        <f>'A8-1'!AZ11/'A19'!M$33</f>
        <v>2788.2729110754804</v>
      </c>
      <c r="N10" s="10">
        <f>'A8-1'!BE11/'A19'!N$33</f>
        <v>1943.0925888676313</v>
      </c>
      <c r="O10" s="10">
        <f>'A8-1'!BI11/'A19'!O$33</f>
        <v>3307.2097771812514</v>
      </c>
    </row>
    <row r="11" spans="1:15" ht="12.75" customHeight="1">
      <c r="A11" s="6">
        <v>1988</v>
      </c>
      <c r="B11" s="10">
        <f>'A8-1'!E12/'A19'!B$33</f>
        <v>1232.0672718887683</v>
      </c>
      <c r="C11" s="10">
        <f>'A8-1'!I12/'A19'!C$33</f>
        <v>1713.1310931599503</v>
      </c>
      <c r="D11" s="10">
        <f>'A8-1'!M12/'A19'!D$33</f>
        <v>1665.6945666504735</v>
      </c>
      <c r="E11" s="10">
        <f>'A8-1'!R12/'A19'!E$33</f>
        <v>1628.1549710174979</v>
      </c>
      <c r="F11" s="10">
        <f>'A8-1'!V12/'A19'!F$33</f>
        <v>1610.171959707221</v>
      </c>
      <c r="G11" s="10">
        <f>'A8-1'!Z12/'A19'!G$33</f>
        <v>2343.6851028706337</v>
      </c>
      <c r="H11" s="10">
        <f>'A8-1'!AE12/'A19'!H$33</f>
        <v>2711.2989311058332</v>
      </c>
      <c r="I11" s="10">
        <f>'A8-1'!AI12/'A19'!I$33</f>
        <v>1187.222643329497</v>
      </c>
      <c r="J11" s="10">
        <f>'A8-1'!AM12/'A19'!J$33</f>
        <v>2265.367987726735</v>
      </c>
      <c r="K11" s="10">
        <f>'A8-1'!AR12/'A19'!K$33</f>
        <v>2398.6456338460462</v>
      </c>
      <c r="L11" s="10">
        <f>'A8-1'!AV12/'A19'!L$33</f>
        <v>468.91205864832642</v>
      </c>
      <c r="M11" s="10">
        <f>'A8-1'!AZ12/'A19'!M$33</f>
        <v>3005.6836608899425</v>
      </c>
      <c r="N11" s="10">
        <f>'A8-1'!BE12/'A19'!N$33</f>
        <v>2056.8010236668583</v>
      </c>
      <c r="O11" s="10">
        <f>'A8-1'!BI12/'A19'!O$33</f>
        <v>3518.7248932292259</v>
      </c>
    </row>
    <row r="12" spans="1:15" ht="12.75" customHeight="1">
      <c r="A12" s="6">
        <v>1989</v>
      </c>
      <c r="B12" s="10">
        <f>'A8-1'!E13/'A19'!B$33</f>
        <v>1310.3883526217583</v>
      </c>
      <c r="C12" s="10">
        <f>'A8-1'!I13/'A19'!C$33</f>
        <v>1815.0361169279081</v>
      </c>
      <c r="D12" s="10">
        <f>'A8-1'!M13/'A19'!D$33</f>
        <v>1753.6653128054979</v>
      </c>
      <c r="E12" s="10">
        <f>'A8-1'!R13/'A19'!E$33</f>
        <v>1765.2664630077127</v>
      </c>
      <c r="F12" s="10">
        <f>'A8-1'!V13/'A19'!F$33</f>
        <v>1767.9111930557144</v>
      </c>
      <c r="G12" s="10">
        <f>'A8-1'!Z13/'A19'!G$33</f>
        <v>2497.4298158296292</v>
      </c>
      <c r="H12" s="10">
        <f>'A8-1'!AE13/'A19'!H$33</f>
        <v>2867.2559219960035</v>
      </c>
      <c r="I12" s="10">
        <f>'A8-1'!AI13/'A19'!I$33</f>
        <v>1290.9311794241478</v>
      </c>
      <c r="J12" s="10">
        <f>'A8-1'!AM13/'A19'!J$33</f>
        <v>2381.1241038372004</v>
      </c>
      <c r="K12" s="10">
        <f>'A8-1'!AR13/'A19'!K$33</f>
        <v>2559.6362751367355</v>
      </c>
      <c r="L12" s="10">
        <f>'A8-1'!AV13/'A19'!L$33</f>
        <v>532.85124223715923</v>
      </c>
      <c r="M12" s="10">
        <f>'A8-1'!AZ13/'A19'!M$33</f>
        <v>3176.487942571754</v>
      </c>
      <c r="N12" s="10">
        <f>'A8-1'!BE13/'A19'!N$33</f>
        <v>2156.0574573227113</v>
      </c>
      <c r="O12" s="10">
        <f>'A8-1'!BI13/'A19'!O$33</f>
        <v>3694.5463027793921</v>
      </c>
    </row>
    <row r="13" spans="1:15" ht="12.75" customHeight="1">
      <c r="A13" s="6">
        <v>1990</v>
      </c>
      <c r="B13" s="10">
        <f>'A8-1'!E14/'A19'!B$33</f>
        <v>1393.3139494294519</v>
      </c>
      <c r="C13" s="10">
        <f>'A8-1'!I14/'A19'!C$33</f>
        <v>1903.4516248755758</v>
      </c>
      <c r="D13" s="10">
        <f>'A8-1'!M14/'A19'!D$33</f>
        <v>1838.7421504631852</v>
      </c>
      <c r="E13" s="10">
        <f>'A8-1'!R14/'A19'!E$33</f>
        <v>1901.9226592332609</v>
      </c>
      <c r="F13" s="10">
        <f>'A8-1'!V14/'A19'!F$33</f>
        <v>1913.8769198929592</v>
      </c>
      <c r="G13" s="10">
        <f>'A8-1'!Z14/'A19'!G$33</f>
        <v>2659.1952600709851</v>
      </c>
      <c r="H13" s="10">
        <f>'A8-1'!AE14/'A19'!H$33</f>
        <v>2990.3165081339525</v>
      </c>
      <c r="I13" s="10">
        <f>'A8-1'!AI14/'A19'!I$33</f>
        <v>1391.5489456169012</v>
      </c>
      <c r="J13" s="10">
        <f>'A8-1'!AM14/'A19'!J$33</f>
        <v>2504.7068959683402</v>
      </c>
      <c r="K13" s="10">
        <f>'A8-1'!AR14/'A19'!K$33</f>
        <v>2691.3226253816015</v>
      </c>
      <c r="L13" s="10">
        <f>'A8-1'!AV14/'A19'!L$33</f>
        <v>610.69501066815928</v>
      </c>
      <c r="M13" s="10">
        <f>'A8-1'!AZ14/'A19'!M$33</f>
        <v>3288.1124643615522</v>
      </c>
      <c r="N13" s="10">
        <f>'A8-1'!BE14/'A19'!N$33</f>
        <v>2234.0226129121206</v>
      </c>
      <c r="O13" s="10">
        <f>'A8-1'!BI14/'A19'!O$33</f>
        <v>3847.4047240434115</v>
      </c>
    </row>
    <row r="14" spans="1:15" ht="12.75" customHeight="1">
      <c r="A14" s="6">
        <v>1991</v>
      </c>
      <c r="B14" s="10">
        <f>'A8-1'!E15/'A19'!B$33</f>
        <v>1490.7964320259114</v>
      </c>
      <c r="C14" s="10">
        <f>'A8-1'!I15/'A19'!C$33</f>
        <v>1978.5537470220629</v>
      </c>
      <c r="D14" s="10">
        <f>'A8-1'!M15/'A19'!D$33</f>
        <v>1911.8147972728455</v>
      </c>
      <c r="E14" s="10">
        <f>'A8-1'!R15/'A19'!E$33</f>
        <v>2035.9361812701634</v>
      </c>
      <c r="F14" s="10">
        <f>'A8-1'!V15/'A19'!F$33</f>
        <v>2034.8736897115664</v>
      </c>
      <c r="G14" s="10">
        <f>'A8-1'!Z15/'A19'!G$33</f>
        <v>2793.2981512135302</v>
      </c>
      <c r="H14" s="10">
        <f>'A8-1'!AE15/'A19'!H$33</f>
        <v>3141.7182329490124</v>
      </c>
      <c r="I14" s="10">
        <f>'A8-1'!AI15/'A19'!I$33</f>
        <v>1459.9477333883249</v>
      </c>
      <c r="J14" s="10">
        <f>'A8-1'!AM15/'A19'!J$33</f>
        <v>2578.2720970823475</v>
      </c>
      <c r="K14" s="10">
        <f>'A8-1'!AR15/'A19'!K$33</f>
        <v>2804.7510547115598</v>
      </c>
      <c r="L14" s="10">
        <f>'A8-1'!AV15/'A19'!L$33</f>
        <v>681.53740178418218</v>
      </c>
      <c r="M14" s="10">
        <f>'A8-1'!AZ15/'A19'!M$33</f>
        <v>3366.6217408851389</v>
      </c>
      <c r="N14" s="10">
        <f>'A8-1'!BE15/'A19'!N$33</f>
        <v>2267.9649970354226</v>
      </c>
      <c r="O14" s="10">
        <f>'A8-1'!BI15/'A19'!O$33</f>
        <v>3972.4696800893125</v>
      </c>
    </row>
    <row r="15" spans="1:15" ht="12.75" customHeight="1">
      <c r="A15" s="6">
        <v>1992</v>
      </c>
      <c r="B15" s="10">
        <f>'A8-1'!E16/'A19'!B$33</f>
        <v>1605.6051590676509</v>
      </c>
      <c r="C15" s="10">
        <f>'A8-1'!I16/'A19'!C$33</f>
        <v>2050.0328280620365</v>
      </c>
      <c r="D15" s="10">
        <f>'A8-1'!M16/'A19'!D$33</f>
        <v>1982.1218679671292</v>
      </c>
      <c r="E15" s="10">
        <f>'A8-1'!R16/'A19'!E$33</f>
        <v>2160.5276442110876</v>
      </c>
      <c r="F15" s="10">
        <f>'A8-1'!V16/'A19'!F$33</f>
        <v>2135.24106020002</v>
      </c>
      <c r="G15" s="10">
        <f>'A8-1'!Z16/'A19'!G$33</f>
        <v>2909.4005900431262</v>
      </c>
      <c r="H15" s="10">
        <f>'A8-1'!AE16/'A19'!H$33</f>
        <v>3233.1811631459345</v>
      </c>
      <c r="I15" s="10">
        <f>'A8-1'!AI16/'A19'!I$33</f>
        <v>1505.4879877925587</v>
      </c>
      <c r="J15" s="10">
        <f>'A8-1'!AM16/'A19'!J$33</f>
        <v>2621.9823433878237</v>
      </c>
      <c r="K15" s="10">
        <f>'A8-1'!AR16/'A19'!K$33</f>
        <v>2935.255816465381</v>
      </c>
      <c r="L15" s="10">
        <f>'A8-1'!AV16/'A19'!L$33</f>
        <v>746.28629236795746</v>
      </c>
      <c r="M15" s="10">
        <f>'A8-1'!AZ16/'A19'!M$33</f>
        <v>3481.723782141979</v>
      </c>
      <c r="N15" s="10">
        <f>'A8-1'!BE16/'A19'!N$33</f>
        <v>2288.7852514703104</v>
      </c>
      <c r="O15" s="10">
        <f>'A8-1'!BI16/'A19'!O$33</f>
        <v>4061.738571020232</v>
      </c>
    </row>
    <row r="16" spans="1:15" ht="12.75" customHeight="1">
      <c r="A16" s="6">
        <v>1993</v>
      </c>
      <c r="B16" s="10">
        <f>'A8-1'!E17/'A19'!B$33</f>
        <v>1721.9926424190064</v>
      </c>
      <c r="C16" s="10">
        <f>'A8-1'!I17/'A19'!C$33</f>
        <v>2117.0984881530208</v>
      </c>
      <c r="D16" s="10">
        <f>'A8-1'!M17/'A19'!D$33</f>
        <v>2062.2619581742538</v>
      </c>
      <c r="E16" s="10">
        <f>'A8-1'!R17/'A19'!E$33</f>
        <v>2282.6747745409334</v>
      </c>
      <c r="F16" s="10">
        <f>'A8-1'!V17/'A19'!F$33</f>
        <v>2216.230189363167</v>
      </c>
      <c r="G16" s="10">
        <f>'A8-1'!Z17/'A19'!G$33</f>
        <v>3006.5528083548102</v>
      </c>
      <c r="H16" s="10">
        <f>'A8-1'!AE17/'A19'!H$33</f>
        <v>3273.067180530355</v>
      </c>
      <c r="I16" s="10">
        <f>'A8-1'!AI17/'A19'!I$33</f>
        <v>1522.9018184206379</v>
      </c>
      <c r="J16" s="10">
        <f>'A8-1'!AM17/'A19'!J$33</f>
        <v>2668.0579161208598</v>
      </c>
      <c r="K16" s="10">
        <f>'A8-1'!AR17/'A19'!K$33</f>
        <v>3062.8708502574605</v>
      </c>
      <c r="L16" s="10">
        <f>'A8-1'!AV17/'A19'!L$33</f>
        <v>794.10913446704023</v>
      </c>
      <c r="M16" s="10">
        <f>'A8-1'!AZ17/'A19'!M$33</f>
        <v>3616.6072422971802</v>
      </c>
      <c r="N16" s="10">
        <f>'A8-1'!BE17/'A19'!N$33</f>
        <v>2323.7155345432266</v>
      </c>
      <c r="O16" s="10">
        <f>'A8-1'!BI17/'A19'!O$33</f>
        <v>4102.1037947850873</v>
      </c>
    </row>
    <row r="17" spans="1:15" ht="12.75" customHeight="1">
      <c r="A17" s="6">
        <v>1994</v>
      </c>
      <c r="B17" s="10">
        <f>'A8-1'!E18/'A19'!B$33</f>
        <v>1831.0158110322218</v>
      </c>
      <c r="C17" s="10">
        <f>'A8-1'!I18/'A19'!C$33</f>
        <v>2183.0096444125102</v>
      </c>
      <c r="D17" s="10">
        <f>'A8-1'!M18/'A19'!D$33</f>
        <v>2159.281435039893</v>
      </c>
      <c r="E17" s="10">
        <f>'A8-1'!R18/'A19'!E$33</f>
        <v>2418.0439962674241</v>
      </c>
      <c r="F17" s="10">
        <f>'A8-1'!V18/'A19'!F$33</f>
        <v>2330.663253572141</v>
      </c>
      <c r="G17" s="10">
        <f>'A8-1'!Z18/'A19'!G$33</f>
        <v>3084.3167299288643</v>
      </c>
      <c r="H17" s="10">
        <f>'A8-1'!AE18/'A19'!H$33</f>
        <v>3300.8183714078291</v>
      </c>
      <c r="I17" s="10">
        <f>'A8-1'!AI18/'A19'!I$33</f>
        <v>1522.307669018352</v>
      </c>
      <c r="J17" s="10">
        <f>'A8-1'!AM18/'A19'!J$33</f>
        <v>2732.7373937374714</v>
      </c>
      <c r="K17" s="10">
        <f>'A8-1'!AR18/'A19'!K$33</f>
        <v>3203.0135945787374</v>
      </c>
      <c r="L17" s="10">
        <f>'A8-1'!AV18/'A19'!L$33</f>
        <v>820.8610402541043</v>
      </c>
      <c r="M17" s="10">
        <f>'A8-1'!AZ18/'A19'!M$33</f>
        <v>3772.944903763283</v>
      </c>
      <c r="N17" s="10">
        <f>'A8-1'!BE18/'A19'!N$33</f>
        <v>2362.2622933162943</v>
      </c>
      <c r="O17" s="10">
        <f>'A8-1'!BI18/'A19'!O$33</f>
        <v>4125.9166689065241</v>
      </c>
    </row>
    <row r="18" spans="1:15" ht="12.75" customHeight="1">
      <c r="A18" s="6">
        <v>1995</v>
      </c>
      <c r="B18" s="10">
        <f>'A8-1'!E19/'A19'!B$33</f>
        <v>1936.3648008346431</v>
      </c>
      <c r="C18" s="10">
        <f>'A8-1'!I19/'A19'!C$33</f>
        <v>2254.5529817739489</v>
      </c>
      <c r="D18" s="10">
        <f>'A8-1'!M19/'A19'!D$33</f>
        <v>2235.925375680265</v>
      </c>
      <c r="E18" s="10">
        <f>'A8-1'!R19/'A19'!E$33</f>
        <v>2562.9390739952419</v>
      </c>
      <c r="F18" s="10">
        <f>'A8-1'!V19/'A19'!F$33</f>
        <v>2442.4436270913052</v>
      </c>
      <c r="G18" s="10">
        <f>'A8-1'!Z19/'A19'!G$33</f>
        <v>3150.2983437539792</v>
      </c>
      <c r="H18" s="10">
        <f>'A8-1'!AE19/'A19'!H$33</f>
        <v>3336.1529162594366</v>
      </c>
      <c r="I18" s="10">
        <f>'A8-1'!AI19/'A19'!I$33</f>
        <v>1515.6117138147558</v>
      </c>
      <c r="J18" s="10">
        <f>'A8-1'!AM19/'A19'!J$33</f>
        <v>2806.7666842684721</v>
      </c>
      <c r="K18" s="10">
        <f>'A8-1'!AR19/'A19'!K$33</f>
        <v>3329.7510623274939</v>
      </c>
      <c r="L18" s="10">
        <f>'A8-1'!AV19/'A19'!L$33</f>
        <v>846.56135049669865</v>
      </c>
      <c r="M18" s="10">
        <f>'A8-1'!AZ19/'A19'!M$33</f>
        <v>3948.9750950055377</v>
      </c>
      <c r="N18" s="10">
        <f>'A8-1'!BE19/'A19'!N$33</f>
        <v>2390.462957781866</v>
      </c>
      <c r="O18" s="10">
        <f>'A8-1'!BI19/'A19'!O$33</f>
        <v>4190.8146080616234</v>
      </c>
    </row>
    <row r="19" spans="1:15" ht="12.75" customHeight="1">
      <c r="A19" s="6">
        <v>1996</v>
      </c>
      <c r="B19" s="10">
        <f>'A8-1'!E20/'A19'!B$33</f>
        <v>2046.3286870765376</v>
      </c>
      <c r="C19" s="10">
        <f>'A8-1'!I20/'A19'!C$33</f>
        <v>2347.5531938875647</v>
      </c>
      <c r="D19" s="10">
        <f>'A8-1'!M20/'A19'!D$33</f>
        <v>2284.3772569975595</v>
      </c>
      <c r="E19" s="10">
        <f>'A8-1'!R20/'A19'!E$33</f>
        <v>2698.066235317463</v>
      </c>
      <c r="F19" s="10">
        <f>'A8-1'!V20/'A19'!F$33</f>
        <v>2619.0900908718822</v>
      </c>
      <c r="G19" s="10">
        <f>'A8-1'!Z20/'A19'!G$33</f>
        <v>3204.8328754724071</v>
      </c>
      <c r="H19" s="10">
        <f>'A8-1'!AE20/'A19'!H$33</f>
        <v>3369.8926152270369</v>
      </c>
      <c r="I19" s="10">
        <f>'A8-1'!AI20/'A19'!I$33</f>
        <v>1517.3990635470709</v>
      </c>
      <c r="J19" s="10">
        <f>'A8-1'!AM20/'A19'!J$33</f>
        <v>2890.7028734974406</v>
      </c>
      <c r="K19" s="10">
        <f>'A8-1'!AR20/'A19'!K$33</f>
        <v>3447.0086382397394</v>
      </c>
      <c r="L19" s="10">
        <f>'A8-1'!AV20/'A19'!L$33</f>
        <v>875.85562739558327</v>
      </c>
      <c r="M19" s="10">
        <f>'A8-1'!AZ20/'A19'!M$33</f>
        <v>4150.949353758846</v>
      </c>
      <c r="N19" s="10">
        <f>'A8-1'!BE20/'A19'!N$33</f>
        <v>2403.329989344179</v>
      </c>
      <c r="O19" s="10">
        <f>'A8-1'!BI20/'A19'!O$33</f>
        <v>4282.4894168078981</v>
      </c>
    </row>
    <row r="20" spans="1:15" ht="12.75" customHeight="1">
      <c r="A20" s="6">
        <v>1997</v>
      </c>
      <c r="B20" s="10">
        <f>'A8-1'!E21/'A19'!B$33</f>
        <v>2128.2913789878685</v>
      </c>
      <c r="C20" s="10">
        <f>'A8-1'!I21/'A19'!C$33</f>
        <v>2461.260017628359</v>
      </c>
      <c r="D20" s="10">
        <f>'A8-1'!M21/'A19'!D$33</f>
        <v>2342.8412575181701</v>
      </c>
      <c r="E20" s="10">
        <f>'A8-1'!R21/'A19'!E$33</f>
        <v>2859.0971635124679</v>
      </c>
      <c r="F20" s="10">
        <f>'A8-1'!V21/'A19'!F$33</f>
        <v>2853.0113046574452</v>
      </c>
      <c r="G20" s="10">
        <f>'A8-1'!Z21/'A19'!G$33</f>
        <v>3238.3215617639239</v>
      </c>
      <c r="H20" s="10">
        <f>'A8-1'!AE21/'A19'!H$33</f>
        <v>3427.0286906168753</v>
      </c>
      <c r="I20" s="10">
        <f>'A8-1'!AI21/'A19'!I$33</f>
        <v>1537.5735488938717</v>
      </c>
      <c r="J20" s="10">
        <f>'A8-1'!AM21/'A19'!J$33</f>
        <v>2982.9664700313747</v>
      </c>
      <c r="K20" s="10">
        <f>'A8-1'!AR21/'A19'!K$33</f>
        <v>3567.0834894584641</v>
      </c>
      <c r="L20" s="10">
        <f>'A8-1'!AV21/'A19'!L$33</f>
        <v>903.15241517170057</v>
      </c>
      <c r="M20" s="10">
        <f>'A8-1'!AZ21/'A19'!M$33</f>
        <v>4364.6713896446936</v>
      </c>
      <c r="N20" s="10">
        <f>'A8-1'!BE21/'A19'!N$33</f>
        <v>2412.1073408207521</v>
      </c>
      <c r="O20" s="10">
        <f>'A8-1'!BI21/'A19'!O$33</f>
        <v>4397.0038834779725</v>
      </c>
    </row>
    <row r="21" spans="1:15" ht="12.75" customHeight="1">
      <c r="A21" s="6">
        <v>1998</v>
      </c>
      <c r="B21" s="10">
        <f>'A8-1'!E22/'A19'!B$33</f>
        <v>2190.0332801610161</v>
      </c>
      <c r="C21" s="10">
        <f>'A8-1'!I22/'A19'!C$33</f>
        <v>2572.5009342861654</v>
      </c>
      <c r="D21" s="10">
        <f>'A8-1'!M22/'A19'!D$33</f>
        <v>2441.1443100766614</v>
      </c>
      <c r="E21" s="10">
        <f>'A8-1'!R22/'A19'!E$33</f>
        <v>3045.6359188747915</v>
      </c>
      <c r="F21" s="10">
        <f>'A8-1'!V22/'A19'!F$33</f>
        <v>3124.8582478100179</v>
      </c>
      <c r="G21" s="10">
        <f>'A8-1'!Z22/'A19'!G$33</f>
        <v>3269.5045540401852</v>
      </c>
      <c r="H21" s="10">
        <f>'A8-1'!AE22/'A19'!H$33</f>
        <v>3501.7447556256407</v>
      </c>
      <c r="I21" s="10">
        <f>'A8-1'!AI22/'A19'!I$33</f>
        <v>1565.090796977966</v>
      </c>
      <c r="J21" s="10">
        <f>'A8-1'!AM22/'A19'!J$33</f>
        <v>3041.6085539201072</v>
      </c>
      <c r="K21" s="10">
        <f>'A8-1'!AR22/'A19'!K$33</f>
        <v>3709.1859647151491</v>
      </c>
      <c r="L21" s="10">
        <f>'A8-1'!AV22/'A19'!L$33</f>
        <v>952.55923102108432</v>
      </c>
      <c r="M21" s="10">
        <f>'A8-1'!AZ22/'A19'!M$33</f>
        <v>4598.7130468214709</v>
      </c>
      <c r="N21" s="10">
        <f>'A8-1'!BE22/'A19'!N$33</f>
        <v>2435.9004375879167</v>
      </c>
      <c r="O21" s="10">
        <f>'A8-1'!BI22/'A19'!O$33</f>
        <v>4532.7515098424174</v>
      </c>
    </row>
    <row r="22" spans="1:15" ht="12.75" customHeight="1">
      <c r="A22" s="6">
        <v>1999</v>
      </c>
      <c r="B22" s="10">
        <f>'A8-1'!E23/'A19'!B$33</f>
        <v>2259.1549357098274</v>
      </c>
      <c r="C22" s="10">
        <f>'A8-1'!I23/'A19'!C$33</f>
        <v>2703.9568836677777</v>
      </c>
      <c r="D22" s="10">
        <f>'A8-1'!M23/'A19'!D$33</f>
        <v>2558.711620153857</v>
      </c>
      <c r="E22" s="10">
        <f>'A8-1'!R23/'A19'!E$33</f>
        <v>3263.5089333044075</v>
      </c>
      <c r="F22" s="10">
        <f>'A8-1'!V23/'A19'!F$33</f>
        <v>3468.3951303195963</v>
      </c>
      <c r="G22" s="10">
        <f>'A8-1'!Z23/'A19'!G$33</f>
        <v>3314.6398433273894</v>
      </c>
      <c r="H22" s="10">
        <f>'A8-1'!AE23/'A19'!H$33</f>
        <v>3618.0947351290688</v>
      </c>
      <c r="I22" s="10">
        <f>'A8-1'!AI23/'A19'!I$33</f>
        <v>1584.3502212637695</v>
      </c>
      <c r="J22" s="10">
        <f>'A8-1'!AM23/'A19'!J$33</f>
        <v>3147.4518239262084</v>
      </c>
      <c r="K22" s="10">
        <f>'A8-1'!AR23/'A19'!K$33</f>
        <v>3805.4406897250838</v>
      </c>
      <c r="L22" s="10">
        <f>'A8-1'!AV23/'A19'!L$33</f>
        <v>998.51732476522784</v>
      </c>
      <c r="M22" s="10">
        <f>'A8-1'!AZ23/'A19'!M$33</f>
        <v>4848.8578457116146</v>
      </c>
      <c r="N22" s="10">
        <f>'A8-1'!BE23/'A19'!N$33</f>
        <v>2494.196817799399</v>
      </c>
      <c r="O22" s="10">
        <f>'A8-1'!BI23/'A19'!O$33</f>
        <v>4697.279380616289</v>
      </c>
    </row>
    <row r="23" spans="1:15" ht="12.75" customHeight="1">
      <c r="A23" s="6">
        <v>2000</v>
      </c>
      <c r="B23" s="10">
        <f>'A8-1'!E24/'A19'!B$33</f>
        <v>2324.2255058014371</v>
      </c>
      <c r="C23" s="10">
        <f>'A8-1'!I24/'A19'!C$33</f>
        <v>2842.2450337823798</v>
      </c>
      <c r="D23" s="10">
        <f>'A8-1'!M24/'A19'!D$33</f>
        <v>2716.1591012743743</v>
      </c>
      <c r="E23" s="10">
        <f>'A8-1'!R24/'A19'!E$33</f>
        <v>3489.8324606445863</v>
      </c>
      <c r="F23" s="10">
        <f>'A8-1'!V24/'A19'!F$33</f>
        <v>3858.4905664003068</v>
      </c>
      <c r="G23" s="10">
        <f>'A8-1'!Z24/'A19'!G$33</f>
        <v>3364.7966739655785</v>
      </c>
      <c r="H23" s="10">
        <f>'A8-1'!AE24/'A19'!H$33</f>
        <v>3752.975487815841</v>
      </c>
      <c r="I23" s="10">
        <f>'A8-1'!AI24/'A19'!I$33</f>
        <v>1619.0284452672797</v>
      </c>
      <c r="J23" s="10">
        <f>'A8-1'!AM24/'A19'!J$33</f>
        <v>3240.6523096505771</v>
      </c>
      <c r="K23" s="10">
        <f>'A8-1'!AR24/'A19'!K$33</f>
        <v>3834.8430638820655</v>
      </c>
      <c r="L23" s="10">
        <f>'A8-1'!AV24/'A19'!L$33</f>
        <v>1059.225259464054</v>
      </c>
      <c r="M23" s="10">
        <f>'A8-1'!AZ24/'A19'!M$33</f>
        <v>5170.0783920495614</v>
      </c>
      <c r="N23" s="10">
        <f>'A8-1'!BE24/'A19'!N$33</f>
        <v>2551.2614042716059</v>
      </c>
      <c r="O23" s="10">
        <f>'A8-1'!BI24/'A19'!O$33</f>
        <v>4896.9218051584494</v>
      </c>
    </row>
    <row r="24" spans="1:15" ht="12.75" customHeight="1">
      <c r="A24" s="6">
        <v>2001</v>
      </c>
      <c r="B24" s="10">
        <f>'A8-1'!E25/'A19'!B$33</f>
        <v>2415.7998601421787</v>
      </c>
      <c r="C24" s="10">
        <f>'A8-1'!I25/'A19'!C$33</f>
        <v>2989.3754070606446</v>
      </c>
      <c r="D24" s="10">
        <f>'A8-1'!M25/'A19'!D$33</f>
        <v>2903.5103816142323</v>
      </c>
      <c r="E24" s="10">
        <f>'A8-1'!R25/'A19'!E$33</f>
        <v>3729.7013912800567</v>
      </c>
      <c r="F24" s="10">
        <f>'A8-1'!V25/'A19'!F$33</f>
        <v>4177.5873535939563</v>
      </c>
      <c r="G24" s="10">
        <f>'A8-1'!Z25/'A19'!G$33</f>
        <v>3428.383129172897</v>
      </c>
      <c r="H24" s="10">
        <f>'A8-1'!AE25/'A19'!H$33</f>
        <v>3870.1485751509085</v>
      </c>
      <c r="I24" s="10">
        <f>'A8-1'!AI25/'A19'!I$33</f>
        <v>1666.9810773866941</v>
      </c>
      <c r="J24" s="10">
        <f>'A8-1'!AM25/'A19'!J$33</f>
        <v>3328.5580812513017</v>
      </c>
      <c r="K24" s="10">
        <f>'A8-1'!AR25/'A19'!K$33</f>
        <v>3922.4536781747493</v>
      </c>
      <c r="L24" s="10">
        <f>'A8-1'!AV25/'A19'!L$33</f>
        <v>1117.9285096426024</v>
      </c>
      <c r="M24" s="10">
        <f>'A8-1'!AZ25/'A19'!M$33</f>
        <v>5545.2316858531813</v>
      </c>
      <c r="N24" s="10">
        <f>'A8-1'!BE25/'A19'!N$33</f>
        <v>2605.8461911643708</v>
      </c>
      <c r="O24" s="10">
        <f>'A8-1'!BI25/'A19'!O$33</f>
        <v>5068.06954613572</v>
      </c>
    </row>
    <row r="25" spans="1:15" ht="12.75" customHeight="1">
      <c r="A25" s="6">
        <v>2002</v>
      </c>
      <c r="B25" s="10">
        <f>'A8-1'!E26/'A19'!B$33</f>
        <v>2538.0423961601609</v>
      </c>
      <c r="C25" s="10">
        <f>'A8-1'!I26/'A19'!C$33</f>
        <v>3065.676025683731</v>
      </c>
      <c r="D25" s="10">
        <f>'A8-1'!M26/'A19'!D$33</f>
        <v>3048.4727294367895</v>
      </c>
      <c r="E25" s="10">
        <f>'A8-1'!R26/'A19'!E$33</f>
        <v>3971.1506708435618</v>
      </c>
      <c r="F25" s="10">
        <f>'A8-1'!V26/'A19'!F$33</f>
        <v>4468.8239152483238</v>
      </c>
      <c r="G25" s="10">
        <f>'A8-1'!Z26/'A19'!G$33</f>
        <v>3494.7542228044231</v>
      </c>
      <c r="H25" s="10">
        <f>'A8-1'!AE26/'A19'!H$33</f>
        <v>3973.4332002219121</v>
      </c>
      <c r="I25" s="10">
        <f>'A8-1'!AI26/'A19'!I$33</f>
        <v>1715.6823303348901</v>
      </c>
      <c r="J25" s="10">
        <f>'A8-1'!AM26/'A19'!J$33</f>
        <v>3377.6366131869531</v>
      </c>
      <c r="K25" s="10">
        <f>'A8-1'!AR26/'A19'!K$33</f>
        <v>4037.6629873299103</v>
      </c>
      <c r="L25" s="10">
        <f>'A8-1'!AV26/'A19'!L$33</f>
        <v>1180.3287027780293</v>
      </c>
      <c r="M25" s="10">
        <f>'A8-1'!AZ26/'A19'!M$33</f>
        <v>5814.632137886847</v>
      </c>
      <c r="N25" s="10">
        <f>'A8-1'!BE26/'A19'!N$33</f>
        <v>2696.7083973682265</v>
      </c>
      <c r="O25" s="10">
        <f>'A8-1'!BI26/'A19'!O$33</f>
        <v>5175.4774610248733</v>
      </c>
    </row>
    <row r="26" spans="1:15" ht="12.75" customHeight="1">
      <c r="A26" s="6">
        <v>2003</v>
      </c>
      <c r="B26" s="10">
        <f>'A8-1'!E27/'A19'!B$33</f>
        <v>2666.9350011335559</v>
      </c>
      <c r="C26" s="10">
        <f>'A8-1'!I27/'A19'!C$33</f>
        <v>3108.102537687962</v>
      </c>
      <c r="D26" s="10">
        <f>'A8-1'!M27/'A19'!D$33</f>
        <v>3171.1392713751343</v>
      </c>
      <c r="E26" s="10">
        <f>'A8-1'!R27/'A19'!E$33</f>
        <v>4193.8663248329667</v>
      </c>
      <c r="F26" s="10">
        <f>'A8-1'!V27/'A19'!F$33</f>
        <v>4738.5778331163419</v>
      </c>
      <c r="G26" s="10">
        <f>'A8-1'!Z27/'A19'!G$33</f>
        <v>3529.8651825668549</v>
      </c>
      <c r="H26" s="10">
        <f>'A8-1'!AE27/'A19'!H$33</f>
        <v>4067.7917912265289</v>
      </c>
      <c r="I26" s="10">
        <f>'A8-1'!AI27/'A19'!I$33</f>
        <v>1737.6767701457159</v>
      </c>
      <c r="J26" s="10">
        <f>'A8-1'!AM27/'A19'!J$33</f>
        <v>3434.8252494534117</v>
      </c>
      <c r="K26" s="10">
        <f>'A8-1'!AR27/'A19'!K$33</f>
        <v>4158.1539780772737</v>
      </c>
      <c r="L26" s="10">
        <f>'A8-1'!AV27/'A19'!L$33</f>
        <v>1250.9728757227017</v>
      </c>
      <c r="M26" s="10">
        <f>'A8-1'!AZ27/'A19'!M$33</f>
        <v>5995.4493969461</v>
      </c>
      <c r="N26" s="10">
        <f>'A8-1'!BE27/'A19'!N$33</f>
        <v>2741.6651210801606</v>
      </c>
      <c r="O26" s="10">
        <f>'A8-1'!BI27/'A19'!O$33</f>
        <v>5286.8697219379692</v>
      </c>
    </row>
    <row r="27" spans="1:15" ht="12.75" customHeight="1">
      <c r="A27" s="6">
        <v>2004</v>
      </c>
      <c r="B27" s="10">
        <f>'A8-1'!E28/'A19'!B$33</f>
        <v>2802.0389243362188</v>
      </c>
      <c r="C27" s="10">
        <f>'A8-1'!I28/'A19'!C$33</f>
        <v>3154.4966208866754</v>
      </c>
      <c r="D27" s="10">
        <f>'A8-1'!M28/'A19'!D$33</f>
        <v>3294.6599404253725</v>
      </c>
      <c r="E27" s="10">
        <f>'A8-1'!R28/'A19'!E$33</f>
        <v>4359.0698758159251</v>
      </c>
      <c r="F27" s="10">
        <f>'A8-1'!V28/'A19'!F$33</f>
        <v>4996.574853302207</v>
      </c>
      <c r="G27" s="10">
        <f>'A8-1'!Z28/'A19'!G$33</f>
        <v>3563.0754941930736</v>
      </c>
      <c r="H27" s="10">
        <f>'A8-1'!AE28/'A19'!H$33</f>
        <v>4143.4035866862159</v>
      </c>
      <c r="I27" s="10">
        <f>'A8-1'!AI28/'A19'!I$33</f>
        <v>1751.3756438203141</v>
      </c>
      <c r="J27" s="10">
        <f>'A8-1'!AM28/'A19'!J$33</f>
        <v>3497.024802784224</v>
      </c>
      <c r="K27" s="10">
        <f>'A8-1'!AR28/'A19'!K$33</f>
        <v>4207.6892220459458</v>
      </c>
      <c r="L27" s="10">
        <f>'A8-1'!AV28/'A19'!L$33</f>
        <v>1319.5828141936649</v>
      </c>
      <c r="M27" s="10">
        <f>'A8-1'!AZ28/'A19'!M$33</f>
        <v>6105.6935239890581</v>
      </c>
      <c r="N27" s="10">
        <f>'A8-1'!BE28/'A19'!N$33</f>
        <v>2766.9521807597794</v>
      </c>
      <c r="O27" s="10">
        <f>'A8-1'!BI28/'A19'!O$33</f>
        <v>5376.7070469769114</v>
      </c>
    </row>
    <row r="28" spans="1:15" ht="12.75" customHeight="1">
      <c r="A28" s="6">
        <v>2005</v>
      </c>
      <c r="B28" s="10">
        <f>'A8-1'!E29/'A19'!B$33</f>
        <v>2973.7681677629553</v>
      </c>
      <c r="C28" s="10">
        <f>'A8-1'!I29/'A19'!C$33</f>
        <v>3188.8457015327508</v>
      </c>
      <c r="D28" s="10">
        <f>'A8-1'!M29/'A19'!D$33</f>
        <v>3398.9252782260614</v>
      </c>
      <c r="E28" s="10">
        <f>'A8-1'!R29/'A19'!E$33</f>
        <v>4500.0514925407579</v>
      </c>
      <c r="F28" s="10">
        <f>'A8-1'!V29/'A19'!F$33</f>
        <v>5233.5038294291635</v>
      </c>
      <c r="G28" s="10">
        <f>'A8-1'!Z29/'A19'!G$33</f>
        <v>3580.4655851435223</v>
      </c>
      <c r="H28" s="10">
        <f>'A8-1'!AE29/'A19'!H$33</f>
        <v>4212.3562178474158</v>
      </c>
      <c r="I28" s="10">
        <f>'A8-1'!AI29/'A19'!I$33</f>
        <v>1764.2459048265</v>
      </c>
      <c r="J28" s="10">
        <f>'A8-1'!AM29/'A19'!J$33</f>
        <v>3557.8029564791436</v>
      </c>
      <c r="K28" s="10">
        <f>'A8-1'!AR29/'A19'!K$33</f>
        <v>4224.3625165910353</v>
      </c>
      <c r="L28" s="10">
        <f>'A8-1'!AV29/'A19'!L$33</f>
        <v>1395.0240717574507</v>
      </c>
      <c r="M28" s="10">
        <f>'A8-1'!AZ29/'A19'!M$33</f>
        <v>6222.1260054794311</v>
      </c>
      <c r="N28" s="10">
        <f>'A8-1'!BE29/'A19'!N$33</f>
        <v>2801.2053391148211</v>
      </c>
      <c r="O28" s="10">
        <f>'A8-1'!BI29/'A19'!O$33</f>
        <v>5483.4129575513525</v>
      </c>
    </row>
    <row r="29" spans="1:15" ht="12.75" customHeight="1">
      <c r="A29" s="6">
        <v>2006</v>
      </c>
      <c r="B29" s="10">
        <f>'A8-1'!E30/'A19'!B$33</f>
        <v>3180.7440055156367</v>
      </c>
      <c r="C29" s="10">
        <f>'A8-1'!I30/'A19'!C$33</f>
        <v>3238.3235032053344</v>
      </c>
      <c r="D29" s="10">
        <f>'A8-1'!M30/'A19'!D$33</f>
        <v>3480.0699168175615</v>
      </c>
      <c r="E29" s="10">
        <f>'A8-1'!R30/'A19'!E$33</f>
        <v>4650.6394988386137</v>
      </c>
      <c r="F29" s="10">
        <f>'A8-1'!V30/'A19'!F$33</f>
        <v>5473.5742134804314</v>
      </c>
      <c r="G29" s="10">
        <f>'A8-1'!Z30/'A19'!G$33</f>
        <v>3608.730268613961</v>
      </c>
      <c r="H29" s="10">
        <f>'A8-1'!AE30/'A19'!H$33</f>
        <v>4316.376895539709</v>
      </c>
      <c r="I29" s="10">
        <f>'A8-1'!AI30/'A19'!I$33</f>
        <v>1796.7603439495508</v>
      </c>
      <c r="J29" s="10">
        <f>'A8-1'!AM30/'A19'!J$33</f>
        <v>3618.4621412634242</v>
      </c>
      <c r="K29" s="10">
        <f>'A8-1'!AR30/'A19'!K$33</f>
        <v>4230.4587965282781</v>
      </c>
      <c r="L29" s="10">
        <f>'A8-1'!AV30/'A19'!L$33</f>
        <v>1492.0421629275245</v>
      </c>
      <c r="M29" s="10">
        <f>'A8-1'!AZ30/'A19'!M$33</f>
        <v>6410.2177526957657</v>
      </c>
      <c r="N29" s="10">
        <f>'A8-1'!BE30/'A19'!N$33</f>
        <v>2849.0327017604318</v>
      </c>
      <c r="O29" s="10">
        <f>'A8-1'!BI30/'A19'!O$33</f>
        <v>5608.4071163040371</v>
      </c>
    </row>
    <row r="30" spans="1:15" ht="12.75" customHeight="1">
      <c r="A30" s="6">
        <v>2007</v>
      </c>
      <c r="B30" s="10">
        <f>'A8-1'!E31/'A19'!B$33</f>
        <v>3390.8319317446162</v>
      </c>
      <c r="C30" s="10">
        <f>'A8-1'!I31/'A19'!C$33</f>
        <v>3305.6253886308632</v>
      </c>
      <c r="D30" s="10">
        <f>'A8-1'!M31/'A19'!D$33</f>
        <v>3534.8071424734758</v>
      </c>
      <c r="E30" s="10">
        <f>'A8-1'!R31/'A19'!E$33</f>
        <v>4820.0513545061349</v>
      </c>
      <c r="F30" s="10">
        <f>'A8-1'!V31/'A19'!F$33</f>
        <v>5725.8805402619619</v>
      </c>
      <c r="G30" s="10">
        <f>'A8-1'!Z31/'A19'!G$33</f>
        <v>3637.465723288838</v>
      </c>
      <c r="H30" s="10">
        <f>'A8-1'!AE31/'A19'!H$33</f>
        <v>4428.7411148338624</v>
      </c>
      <c r="I30" s="10">
        <f>'A8-1'!AI31/'A19'!I$33</f>
        <v>1839.6907002684329</v>
      </c>
      <c r="J30" s="10">
        <f>'A8-1'!AM31/'A19'!J$33</f>
        <v>3659.9545867280349</v>
      </c>
      <c r="K30" s="10">
        <f>'A8-1'!AR31/'A19'!K$33</f>
        <v>4311.6505643438031</v>
      </c>
      <c r="L30" s="10">
        <f>'A8-1'!AV31/'A19'!L$33</f>
        <v>1592.5253411968947</v>
      </c>
      <c r="M30" s="10">
        <f>'A8-1'!AZ31/'A19'!M$33</f>
        <v>6485.2974840488023</v>
      </c>
      <c r="N30" s="10">
        <f>'A8-1'!BE31/'A19'!N$33</f>
        <v>2908.728617396016</v>
      </c>
      <c r="O30" s="10">
        <f>'A8-1'!BI31/'A19'!O$33</f>
        <v>5756.6667760728205</v>
      </c>
    </row>
    <row r="31" spans="1:15" ht="12.75" customHeight="1">
      <c r="A31" s="6">
        <v>2008</v>
      </c>
      <c r="B31" s="10">
        <f>'A8-1'!E32/'A19'!B$33</f>
        <v>3609.4687879508392</v>
      </c>
      <c r="C31" s="10">
        <f>'A8-1'!I32/'A19'!C$33</f>
        <v>3389.6100606672944</v>
      </c>
      <c r="D31" s="10">
        <f>'A8-1'!M32/'A19'!D$33</f>
        <v>3554.3938563395159</v>
      </c>
      <c r="E31" s="10">
        <f>'A8-1'!R32/'A19'!E$33</f>
        <v>5050.8310879686551</v>
      </c>
      <c r="F31" s="10">
        <f>'A8-1'!V32/'A19'!F$33</f>
        <v>6013.5484934552505</v>
      </c>
      <c r="G31" s="10">
        <f>'A8-1'!Z32/'A19'!G$33</f>
        <v>3673.4715520778745</v>
      </c>
      <c r="H31" s="10">
        <f>'A8-1'!AE32/'A19'!H$33</f>
        <v>4593.8686273862295</v>
      </c>
      <c r="I31" s="10">
        <f>'A8-1'!AI32/'A19'!I$33</f>
        <v>1876.780921509024</v>
      </c>
      <c r="J31" s="10">
        <f>'A8-1'!AM32/'A19'!J$33</f>
        <v>3678.0000140161992</v>
      </c>
      <c r="K31" s="10">
        <f>'A8-1'!AR32/'A19'!K$33</f>
        <v>4353.9844282581507</v>
      </c>
      <c r="L31" s="10">
        <f>'A8-1'!AV32/'A19'!L$33</f>
        <v>1701.0951596854557</v>
      </c>
      <c r="M31" s="10">
        <f>'A8-1'!AZ32/'A19'!M$33</f>
        <v>6625.4609521950797</v>
      </c>
      <c r="N31" s="10">
        <f>'A8-1'!BE32/'A19'!N$33</f>
        <v>2948.6552423627363</v>
      </c>
      <c r="O31" s="10">
        <f>'A8-1'!BI32/'A19'!O$33</f>
        <v>5928.4928093190738</v>
      </c>
    </row>
    <row r="32" spans="1:15" ht="12.75" customHeight="1">
      <c r="A32" s="6">
        <v>2009</v>
      </c>
      <c r="B32" s="10">
        <f>'A8-1'!E33/'A19'!B$33</f>
        <v>3792.4537989944088</v>
      </c>
      <c r="C32" s="10">
        <f>'A8-1'!I33/'A19'!C$33</f>
        <v>3455.9189686789123</v>
      </c>
      <c r="D32" s="10">
        <f>'A8-1'!M33/'A19'!D$33</f>
        <v>3560.8831092082573</v>
      </c>
      <c r="E32" s="10">
        <f>'A8-1'!R33/'A19'!E$33</f>
        <v>5287.6514941634232</v>
      </c>
      <c r="F32" s="10">
        <f>'A8-1'!V33/'A19'!F$33</f>
        <v>6189.156908375051</v>
      </c>
      <c r="G32" s="10">
        <f>'A8-1'!Z33/'A19'!G$33</f>
        <v>3731.7886710728717</v>
      </c>
      <c r="H32" s="10">
        <f>'A8-1'!AE33/'A19'!H$33</f>
        <v>4720.7353065024745</v>
      </c>
      <c r="I32" s="10">
        <f>'A8-1'!AI33/'A19'!I$33</f>
        <v>1902.9410208279908</v>
      </c>
      <c r="J32" s="10">
        <f>'A8-1'!AM33/'A19'!J$33</f>
        <v>3675.0036438920251</v>
      </c>
      <c r="K32" s="10">
        <f>'A8-1'!AR33/'A19'!K$33</f>
        <v>4459.6509957836406</v>
      </c>
      <c r="L32" s="10">
        <f>'A8-1'!AV33/'A19'!L$33</f>
        <v>1789.1602504703751</v>
      </c>
      <c r="M32" s="10">
        <f>'A8-1'!AZ33/'A19'!M$33</f>
        <v>6626.3447682834058</v>
      </c>
      <c r="N32" s="10">
        <f>'A8-1'!BE33/'A19'!N$33</f>
        <v>2970.4306515553649</v>
      </c>
      <c r="O32" s="10">
        <f>'A8-1'!BI33/'A19'!O$33</f>
        <v>6042.2704423424884</v>
      </c>
    </row>
    <row r="33" spans="1:15" ht="12.75" customHeight="1">
      <c r="A33" s="6">
        <v>2010</v>
      </c>
      <c r="B33" s="10">
        <f>'A8-1'!E34/'A19'!B$33</f>
        <v>3920.6085075355272</v>
      </c>
      <c r="C33" s="10">
        <f>'A8-1'!I34/'A19'!C$33</f>
        <v>3536.6779886013392</v>
      </c>
      <c r="D33" s="10">
        <f>'A8-1'!M34/'A19'!D$33</f>
        <v>3549.327153685786</v>
      </c>
      <c r="E33" s="10">
        <f>'A8-1'!R34/'A19'!E$33</f>
        <v>5440.0803404494936</v>
      </c>
      <c r="F33" s="10">
        <f>'A8-1'!V34/'A19'!F$33</f>
        <v>6357.42654833695</v>
      </c>
      <c r="G33" s="10">
        <f>'A8-1'!Z34/'A19'!G$33</f>
        <v>3777.932069381668</v>
      </c>
      <c r="H33" s="10">
        <f>'A8-1'!AE34/'A19'!H$33</f>
        <v>4857.0409504299305</v>
      </c>
      <c r="I33" s="10">
        <f>'A8-1'!AI34/'A19'!I$33</f>
        <v>1931.1657424169175</v>
      </c>
      <c r="J33" s="10">
        <f>'A8-1'!AM34/'A19'!J$33</f>
        <v>3697.1999571841279</v>
      </c>
      <c r="K33" s="10">
        <f>'A8-1'!AR34/'A19'!K$33</f>
        <v>4494.481849472847</v>
      </c>
      <c r="L33" s="10">
        <f>'A8-1'!AV34/'A19'!L$33</f>
        <v>1862.3891078806803</v>
      </c>
      <c r="M33" s="10">
        <f>'A8-1'!AZ34/'A19'!M$33</f>
        <v>6598.9951745837006</v>
      </c>
      <c r="N33" s="10">
        <f>'A8-1'!BE34/'A19'!N$33</f>
        <v>2973.9251565152254</v>
      </c>
      <c r="O33" s="10">
        <f>'A8-1'!BI34/'A19'!O$33</f>
        <v>6119.2430561089959</v>
      </c>
    </row>
    <row r="34" spans="1:15" ht="12.75" customHeight="1">
      <c r="A34" s="6">
        <v>2011</v>
      </c>
      <c r="B34" s="10">
        <f>'A8-1'!E35/'A19'!B$33</f>
        <v>4017.052503418885</v>
      </c>
      <c r="C34" s="10">
        <f>'A8-1'!I35/'A19'!C$33</f>
        <v>3646.2012853679857</v>
      </c>
      <c r="D34" s="10">
        <f>'A8-1'!M35/'A19'!D$33</f>
        <v>3541.9239707871166</v>
      </c>
      <c r="E34" s="10">
        <f>'A8-1'!R35/'A19'!E$33</f>
        <v>5583.9209258734209</v>
      </c>
      <c r="F34" s="10">
        <f>'A8-1'!V35/'A19'!F$33</f>
        <v>6487.3906622715449</v>
      </c>
      <c r="G34" s="10">
        <f>'A8-1'!Z35/'A19'!G$33</f>
        <v>3833.6072354644407</v>
      </c>
      <c r="H34" s="10">
        <f>'A8-1'!AE35/'A19'!H$33</f>
        <v>5078.770859206089</v>
      </c>
      <c r="I34" s="10">
        <f>'A8-1'!AI35/'A19'!I$33</f>
        <v>1954.1694401595446</v>
      </c>
      <c r="J34" s="10">
        <f>'A8-1'!AM35/'A19'!J$33</f>
        <v>3806.5735504930944</v>
      </c>
      <c r="K34" s="10">
        <f>'A8-1'!AR35/'A19'!K$33</f>
        <v>4503.8965252883827</v>
      </c>
      <c r="L34" s="10">
        <f>'A8-1'!AV35/'A19'!L$33</f>
        <v>1907.7358438553676</v>
      </c>
      <c r="M34" s="10">
        <f>'A8-1'!AZ35/'A19'!M$33</f>
        <v>6621.6654765664016</v>
      </c>
      <c r="N34" s="10">
        <f>'A8-1'!BE35/'A19'!N$33</f>
        <v>2981.1271133168902</v>
      </c>
      <c r="O34" s="10">
        <f>'A8-1'!BI35/'A19'!O$33</f>
        <v>6205.2248464246732</v>
      </c>
    </row>
    <row r="35" spans="1:15" ht="12.75" customHeight="1">
      <c r="A35" s="6">
        <v>2012</v>
      </c>
      <c r="B35" s="10">
        <f>'A8-1'!E36/'A19'!B$33</f>
        <v>4093.8327171126029</v>
      </c>
      <c r="C35" s="10">
        <f>'A8-1'!I36/'A19'!C$33</f>
        <v>3821.5678892429028</v>
      </c>
      <c r="D35" s="10">
        <f>'A8-1'!M36/'A19'!D$33</f>
        <v>3534.1146319411664</v>
      </c>
      <c r="E35" s="10">
        <f>'A8-1'!R36/'A19'!E$33</f>
        <v>5708.7845904606766</v>
      </c>
      <c r="F35" s="10">
        <f>'A8-1'!V36/'A19'!F$33</f>
        <v>6477.0113092094043</v>
      </c>
      <c r="G35" s="10">
        <f>'A8-1'!Z36/'A19'!G$33</f>
        <v>3890.6062020573968</v>
      </c>
      <c r="H35" s="10">
        <f>'A8-1'!AE36/'A19'!H$33</f>
        <v>5298.5670710635559</v>
      </c>
      <c r="I35" s="10">
        <f>'A8-1'!AI36/'A19'!I$33</f>
        <v>1975.3833437315045</v>
      </c>
      <c r="J35" s="10">
        <f>'A8-1'!AM36/'A19'!J$33</f>
        <v>3899.9044072006691</v>
      </c>
      <c r="K35" s="10">
        <f>'A8-1'!AR36/'A19'!K$33</f>
        <v>4518.5255120618413</v>
      </c>
      <c r="L35" s="10">
        <f>'A8-1'!AV36/'A19'!L$33</f>
        <v>1924.2534839839473</v>
      </c>
      <c r="M35" s="10">
        <f>'A8-1'!AZ36/'A19'!M$33</f>
        <v>6639.5478977363791</v>
      </c>
      <c r="N35" s="10">
        <f>'A8-1'!BE36/'A19'!N$33</f>
        <v>2968.0556897502106</v>
      </c>
      <c r="O35" s="10">
        <f>'A8-1'!BI36/'A19'!O$33</f>
        <v>6262.577690861659</v>
      </c>
    </row>
    <row r="36" spans="1:15" ht="12.75" customHeight="1">
      <c r="A36" s="6">
        <v>2013</v>
      </c>
      <c r="B36" s="10">
        <f>'A8-1'!E37/'A19'!B$33</f>
        <v>4151.7085188865976</v>
      </c>
      <c r="C36" s="10">
        <f>'A8-1'!I37/'A19'!C$33</f>
        <v>3985.0836082978467</v>
      </c>
      <c r="D36" s="10">
        <f>'A8-1'!M37/'A19'!D$33</f>
        <v>3489.7991477576802</v>
      </c>
      <c r="E36" s="10">
        <f>'A8-1'!R37/'A19'!E$33</f>
        <v>5821.6995050221376</v>
      </c>
      <c r="F36" s="10">
        <f>'A8-1'!V37/'A19'!F$33</f>
        <v>6402.232166169948</v>
      </c>
      <c r="G36" s="10">
        <f>'A8-1'!Z37/'A19'!G$33</f>
        <v>3944.0163260218078</v>
      </c>
      <c r="H36" s="10">
        <f>'A8-1'!AE37/'A19'!H$33</f>
        <v>5413.6731248959431</v>
      </c>
      <c r="I36" s="10">
        <f>'A8-1'!AI37/'A19'!I$33</f>
        <v>1995.6791237193129</v>
      </c>
      <c r="J36" s="10">
        <f>'A8-1'!AM37/'A19'!J$33</f>
        <v>3978.0561750807492</v>
      </c>
      <c r="K36" s="10">
        <f>'A8-1'!AR37/'A19'!K$33</f>
        <v>4550.4432251377084</v>
      </c>
      <c r="L36" s="10">
        <f>'A8-1'!AV37/'A19'!L$33</f>
        <v>1932.3616649875833</v>
      </c>
      <c r="M36" s="10">
        <f>'A8-1'!AZ37/'A19'!M$33</f>
        <v>6658.2640519402503</v>
      </c>
      <c r="N36" s="10">
        <f>'A8-1'!BE37/'A19'!N$33</f>
        <v>2985.0269006957083</v>
      </c>
      <c r="O36" s="10">
        <f>'A8-1'!BI37/'A19'!O$33</f>
        <v>6342.1848831058605</v>
      </c>
    </row>
    <row r="37" spans="1:15" ht="12.75" customHeight="1">
      <c r="A37" s="6">
        <v>2014</v>
      </c>
      <c r="B37" s="10">
        <f>'A8-1'!E38/'A19'!B$33</f>
        <v>4225.3491988664064</v>
      </c>
      <c r="C37" s="10">
        <f>'A8-1'!I38/'A19'!C$33</f>
        <v>4128.7052016682537</v>
      </c>
      <c r="D37" s="10">
        <f>'A8-1'!M38/'A19'!D$33</f>
        <v>3435.6083359904528</v>
      </c>
      <c r="E37" s="10">
        <f>'A8-1'!R38/'A19'!E$33</f>
        <v>5964.3095383211648</v>
      </c>
      <c r="F37" s="10">
        <f>'A8-1'!V38/'A19'!F$33</f>
        <v>6287.308983556105</v>
      </c>
      <c r="G37" s="10">
        <f>'A8-1'!Z38/'A19'!G$33</f>
        <v>3970.5273774787929</v>
      </c>
      <c r="H37" s="10">
        <f>'A8-1'!AE38/'A19'!H$33</f>
        <v>5523.6385002023198</v>
      </c>
      <c r="I37" s="10">
        <f>'A8-1'!AI38/'A19'!I$33</f>
        <v>2002.9944297180359</v>
      </c>
      <c r="J37" s="10">
        <f>'A8-1'!AM38/'A19'!J$33</f>
        <v>4038.0708602503714</v>
      </c>
      <c r="K37" s="10">
        <f>'A8-1'!AR38/'A19'!K$33</f>
        <v>4622.2168936223816</v>
      </c>
      <c r="L37" s="10">
        <f>'A8-1'!AV38/'A19'!L$33</f>
        <v>1931.4660599210838</v>
      </c>
      <c r="M37" s="10">
        <f>'A8-1'!AZ38/'A19'!M$33</f>
        <v>6631.3164635312196</v>
      </c>
      <c r="N37" s="10">
        <f>'A8-1'!BE38/'A19'!N$33</f>
        <v>3024.3734826966415</v>
      </c>
      <c r="O37" s="10">
        <f>'A8-1'!BI38/'A19'!O$33</f>
        <v>6407.537461536278</v>
      </c>
    </row>
    <row r="39" spans="1:15" ht="12.75" customHeight="1">
      <c r="A39" s="6" t="s">
        <v>368</v>
      </c>
    </row>
    <row r="40" spans="1:15" ht="12.75" customHeight="1">
      <c r="A40" s="6" t="s">
        <v>602</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honeticPr fontId="0" type="noConversion"/>
  <pageMargins left="0.74803149606299213" right="0.55000000000000004" top="0.98425196850393704" bottom="0.98425196850393704" header="0.51181102362204722" footer="0.51181102362204722"/>
  <pageSetup scale="94" orientation="landscape" r:id="rId1"/>
  <headerFooter alignWithMargins="0"/>
</worksheet>
</file>

<file path=xl/worksheets/sheet44.xml><?xml version="1.0" encoding="utf-8"?>
<worksheet xmlns="http://schemas.openxmlformats.org/spreadsheetml/2006/main" xmlns:r="http://schemas.openxmlformats.org/officeDocument/2006/relationships">
  <sheetPr codeName="Sheet42"/>
  <dimension ref="A1:BI56"/>
  <sheetViews>
    <sheetView view="pageBreakPreview" zoomScale="85" zoomScaleSheetLayoutView="85" workbookViewId="0">
      <pane xSplit="1" ySplit="3" topLeftCell="B4" activePane="bottomRight" state="frozen"/>
      <selection activeCell="C38" sqref="C38"/>
      <selection pane="topRight" activeCell="C38" sqref="C38"/>
      <selection pane="bottomLeft" activeCell="C38" sqref="C38"/>
      <selection pane="bottomRight" activeCell="B35" sqref="B35"/>
    </sheetView>
  </sheetViews>
  <sheetFormatPr defaultColWidth="8.85546875" defaultRowHeight="12.75"/>
  <cols>
    <col min="1" max="1" width="5.28515625" style="6" customWidth="1"/>
    <col min="2" max="2" width="9" style="10" bestFit="1" customWidth="1"/>
    <col min="3" max="4" width="11.7109375" style="10" customWidth="1"/>
    <col min="5" max="5" width="11.5703125" style="10" customWidth="1"/>
    <col min="6" max="6" width="10.5703125" style="10" customWidth="1"/>
    <col min="7" max="7" width="12.85546875" style="10" customWidth="1"/>
    <col min="8" max="10" width="11.5703125" style="10" customWidth="1"/>
    <col min="11" max="11" width="11.7109375" style="10" customWidth="1"/>
    <col min="12" max="12" width="12.85546875" style="10" customWidth="1"/>
    <col min="13" max="13" width="12.28515625" style="10" customWidth="1"/>
    <col min="14" max="14" width="6.42578125" style="10" customWidth="1"/>
    <col min="15" max="15" width="11.7109375" style="10" customWidth="1"/>
    <col min="16" max="16" width="11.85546875" style="10" customWidth="1"/>
    <col min="17" max="17" width="15.28515625" style="10" customWidth="1"/>
    <col min="18" max="18" width="10.7109375" style="10" customWidth="1"/>
    <col min="19" max="19" width="10.28515625" style="10" customWidth="1"/>
    <col min="20" max="20" width="12.140625" style="10" customWidth="1"/>
    <col min="21" max="21" width="13.28515625" style="10" customWidth="1"/>
    <col min="22" max="22" width="12.28515625" style="10" customWidth="1"/>
    <col min="23" max="23" width="11.28515625" style="10" customWidth="1"/>
    <col min="24" max="24" width="11.7109375" style="10" customWidth="1"/>
    <col min="25" max="25" width="13.42578125" style="10" customWidth="1"/>
    <col min="26" max="26" width="11.7109375" style="10" customWidth="1"/>
    <col min="27" max="27" width="5.5703125" style="10" customWidth="1"/>
    <col min="28" max="28" width="11.5703125" style="10" customWidth="1"/>
    <col min="29" max="29" width="15.28515625" style="10" customWidth="1"/>
    <col min="30" max="30" width="11.85546875" style="10" customWidth="1"/>
    <col min="31" max="31" width="11.28515625" style="10" customWidth="1"/>
    <col min="32" max="32" width="11.5703125" style="10" customWidth="1"/>
    <col min="33" max="33" width="14" style="10" customWidth="1"/>
    <col min="34" max="34" width="10.7109375" style="10" customWidth="1"/>
    <col min="35" max="35" width="11.85546875" style="10" customWidth="1"/>
    <col min="36" max="36" width="11.7109375" style="10" customWidth="1"/>
    <col min="37" max="37" width="13.42578125" style="10" customWidth="1"/>
    <col min="38" max="38" width="11.7109375" style="10" customWidth="1"/>
    <col min="39" max="39" width="11.85546875" style="10" customWidth="1"/>
    <col min="40" max="40" width="5.42578125" style="10" customWidth="1"/>
    <col min="41" max="41" width="11.5703125" style="10" customWidth="1"/>
    <col min="42" max="42" width="12.140625" style="10" customWidth="1"/>
    <col min="43" max="43" width="11.85546875" style="10" customWidth="1"/>
    <col min="44" max="44" width="12" style="10" customWidth="1"/>
    <col min="45" max="45" width="11" style="10" customWidth="1"/>
    <col min="46" max="46" width="12" style="10" customWidth="1"/>
    <col min="47" max="48" width="11.85546875" style="10" customWidth="1"/>
    <col min="49" max="49" width="11.5703125" style="10" customWidth="1"/>
    <col min="50" max="50" width="12.5703125" style="10" customWidth="1"/>
    <col min="51" max="51" width="11.5703125" style="10" customWidth="1"/>
    <col min="52" max="52" width="11.28515625" style="10" customWidth="1"/>
    <col min="53" max="53" width="6" style="10" customWidth="1"/>
    <col min="54" max="54" width="9" style="10" bestFit="1" customWidth="1"/>
    <col min="55" max="56" width="12" style="10" customWidth="1"/>
    <col min="57" max="57" width="11.5703125" style="10" customWidth="1"/>
    <col min="58" max="58" width="11.85546875" style="10" customWidth="1"/>
    <col min="59" max="59" width="12.28515625" style="10" customWidth="1"/>
    <col min="60" max="60" width="12.140625" style="10" customWidth="1"/>
    <col min="61" max="61" width="11.5703125" style="10" customWidth="1"/>
    <col min="62" max="16384" width="8.85546875" style="8"/>
  </cols>
  <sheetData>
    <row r="1" spans="1:61" ht="12.75" customHeight="1">
      <c r="A1" s="6" t="s">
        <v>367</v>
      </c>
      <c r="N1" s="10" t="s">
        <v>15</v>
      </c>
      <c r="AA1" s="10" t="s">
        <v>15</v>
      </c>
      <c r="AN1" s="10" t="s">
        <v>15</v>
      </c>
      <c r="BA1" s="10" t="s">
        <v>15</v>
      </c>
    </row>
    <row r="2" spans="1:61" ht="12.75" customHeight="1">
      <c r="A2" s="6" t="s">
        <v>225</v>
      </c>
      <c r="B2" s="10" t="s">
        <v>226</v>
      </c>
      <c r="F2" s="10" t="s">
        <v>227</v>
      </c>
      <c r="J2" s="10" t="s">
        <v>228</v>
      </c>
      <c r="N2" s="10" t="s">
        <v>225</v>
      </c>
      <c r="O2" s="10" t="s">
        <v>229</v>
      </c>
      <c r="S2" s="10" t="s">
        <v>230</v>
      </c>
      <c r="W2" s="10" t="s">
        <v>231</v>
      </c>
      <c r="AA2" s="10" t="s">
        <v>225</v>
      </c>
      <c r="AB2" s="10" t="s">
        <v>232</v>
      </c>
      <c r="AF2" s="10" t="s">
        <v>233</v>
      </c>
      <c r="AJ2" s="10" t="s">
        <v>234</v>
      </c>
      <c r="AN2" s="10" t="s">
        <v>225</v>
      </c>
      <c r="AO2" s="10" t="s">
        <v>235</v>
      </c>
      <c r="AS2" s="10" t="s">
        <v>236</v>
      </c>
      <c r="AW2" s="10" t="s">
        <v>237</v>
      </c>
      <c r="BA2" s="10" t="s">
        <v>225</v>
      </c>
      <c r="BB2" s="10" t="s">
        <v>108</v>
      </c>
      <c r="BF2" s="10" t="s">
        <v>109</v>
      </c>
    </row>
    <row r="3" spans="1:61" s="11" customFormat="1" ht="66" customHeight="1">
      <c r="A3" s="27"/>
      <c r="B3" s="12" t="s">
        <v>3</v>
      </c>
      <c r="C3" s="12" t="s">
        <v>4</v>
      </c>
      <c r="D3" s="12" t="s">
        <v>5</v>
      </c>
      <c r="E3" s="12" t="s">
        <v>6</v>
      </c>
      <c r="F3" s="12" t="s">
        <v>3</v>
      </c>
      <c r="G3" s="12" t="s">
        <v>4</v>
      </c>
      <c r="H3" s="12" t="s">
        <v>5</v>
      </c>
      <c r="I3" s="12" t="s">
        <v>6</v>
      </c>
      <c r="J3" s="12" t="s">
        <v>3</v>
      </c>
      <c r="K3" s="12" t="s">
        <v>4</v>
      </c>
      <c r="L3" s="12" t="s">
        <v>5</v>
      </c>
      <c r="M3" s="12" t="s">
        <v>6</v>
      </c>
      <c r="N3" s="12"/>
      <c r="O3" s="12" t="s">
        <v>3</v>
      </c>
      <c r="P3" s="12" t="s">
        <v>4</v>
      </c>
      <c r="Q3" s="12" t="s">
        <v>5</v>
      </c>
      <c r="R3" s="12" t="s">
        <v>6</v>
      </c>
      <c r="S3" s="12" t="s">
        <v>3</v>
      </c>
      <c r="T3" s="12" t="s">
        <v>4</v>
      </c>
      <c r="U3" s="12" t="s">
        <v>5</v>
      </c>
      <c r="V3" s="12" t="s">
        <v>6</v>
      </c>
      <c r="W3" s="12" t="s">
        <v>3</v>
      </c>
      <c r="X3" s="12" t="s">
        <v>4</v>
      </c>
      <c r="Y3" s="12" t="s">
        <v>5</v>
      </c>
      <c r="Z3" s="12" t="s">
        <v>6</v>
      </c>
      <c r="AA3" s="12"/>
      <c r="AB3" s="12" t="s">
        <v>3</v>
      </c>
      <c r="AC3" s="12" t="s">
        <v>4</v>
      </c>
      <c r="AD3" s="12" t="s">
        <v>5</v>
      </c>
      <c r="AE3" s="12" t="s">
        <v>6</v>
      </c>
      <c r="AF3" s="12" t="s">
        <v>3</v>
      </c>
      <c r="AG3" s="12" t="s">
        <v>4</v>
      </c>
      <c r="AH3" s="12" t="s">
        <v>5</v>
      </c>
      <c r="AI3" s="12" t="s">
        <v>6</v>
      </c>
      <c r="AJ3" s="12" t="s">
        <v>3</v>
      </c>
      <c r="AK3" s="12" t="s">
        <v>4</v>
      </c>
      <c r="AL3" s="12" t="s">
        <v>5</v>
      </c>
      <c r="AM3" s="12" t="s">
        <v>6</v>
      </c>
      <c r="AN3" s="12"/>
      <c r="AO3" s="12" t="s">
        <v>3</v>
      </c>
      <c r="AP3" s="12" t="s">
        <v>4</v>
      </c>
      <c r="AQ3" s="12" t="s">
        <v>5</v>
      </c>
      <c r="AR3" s="12" t="s">
        <v>6</v>
      </c>
      <c r="AS3" s="12" t="s">
        <v>3</v>
      </c>
      <c r="AT3" s="12" t="s">
        <v>4</v>
      </c>
      <c r="AU3" s="12" t="s">
        <v>5</v>
      </c>
      <c r="AV3" s="12" t="s">
        <v>6</v>
      </c>
      <c r="AW3" s="12" t="s">
        <v>3</v>
      </c>
      <c r="AX3" s="12" t="s">
        <v>4</v>
      </c>
      <c r="AY3" s="12" t="s">
        <v>5</v>
      </c>
      <c r="AZ3" s="12" t="s">
        <v>6</v>
      </c>
      <c r="BA3" s="12"/>
      <c r="BB3" s="12" t="s">
        <v>3</v>
      </c>
      <c r="BC3" s="12" t="s">
        <v>4</v>
      </c>
      <c r="BD3" s="12" t="s">
        <v>5</v>
      </c>
      <c r="BE3" s="12" t="s">
        <v>6</v>
      </c>
      <c r="BF3" s="12" t="s">
        <v>3</v>
      </c>
      <c r="BG3" s="12" t="s">
        <v>4</v>
      </c>
      <c r="BH3" s="12" t="s">
        <v>5</v>
      </c>
      <c r="BI3" s="12" t="s">
        <v>6</v>
      </c>
    </row>
    <row r="4" spans="1:61" ht="12.75" customHeight="1">
      <c r="A4" s="6">
        <v>1980</v>
      </c>
      <c r="B4" s="10">
        <f>'A8-2'!B3/'A7'!B3*100</f>
        <v>4885.7730838098623</v>
      </c>
      <c r="C4" s="10">
        <v>4886</v>
      </c>
      <c r="D4" s="10">
        <v>4886</v>
      </c>
      <c r="E4" s="10">
        <f>D4/'A1'!B3*1000</f>
        <v>332.48590031139082</v>
      </c>
      <c r="F4" s="10">
        <f>'A8-2'!C3/'A7'!C3*100</f>
        <v>3031.3639832310419</v>
      </c>
      <c r="G4" s="10">
        <v>3031</v>
      </c>
      <c r="H4" s="10">
        <v>3031</v>
      </c>
      <c r="I4" s="10">
        <f>H4/'A1'!C3*1000</f>
        <v>307.42744088614563</v>
      </c>
      <c r="J4" s="10">
        <f>'A8-2'!D3/'A7'!D3*100</f>
        <v>9938.2311279511159</v>
      </c>
      <c r="K4" s="10">
        <v>9938</v>
      </c>
      <c r="L4" s="10">
        <v>9938</v>
      </c>
      <c r="M4" s="10">
        <f>L4/'A1'!D3*1000</f>
        <v>405.33485602414555</v>
      </c>
      <c r="N4" s="10">
        <v>1980</v>
      </c>
      <c r="O4" s="10">
        <f>'A8-2'!E3/'A7'!E3*100</f>
        <v>10265.358031220989</v>
      </c>
      <c r="P4" s="10">
        <v>10265</v>
      </c>
      <c r="Q4" s="10">
        <v>10265</v>
      </c>
      <c r="R4" s="10">
        <f>Q4/'A1'!E3*1000</f>
        <v>2003.6982042062243</v>
      </c>
      <c r="S4" s="10">
        <f>'A8-2'!F3/'A7'!F3*100</f>
        <v>1015.1667052955614</v>
      </c>
      <c r="T4" s="10">
        <v>1015</v>
      </c>
      <c r="U4" s="10">
        <v>1015</v>
      </c>
      <c r="V4" s="10">
        <f>U4/'A1'!F3*1000</f>
        <v>212.34309623430963</v>
      </c>
      <c r="W4" s="10">
        <f>'A8-2'!G3/'A7'!G3*100</f>
        <v>21032.952454908056</v>
      </c>
      <c r="X4" s="10">
        <v>21033</v>
      </c>
      <c r="Y4" s="10">
        <v>21033</v>
      </c>
      <c r="Z4" s="10">
        <f>Y4/'A1'!G3*1000</f>
        <v>390.36748329621378</v>
      </c>
      <c r="AA4" s="10">
        <v>1980</v>
      </c>
      <c r="AB4" s="10">
        <f>'A8-2'!H3/'A7'!H3*100</f>
        <v>31773.817417934013</v>
      </c>
      <c r="AC4" s="10">
        <v>31774</v>
      </c>
      <c r="AD4" s="10">
        <v>31774</v>
      </c>
      <c r="AE4" s="10">
        <f>AD4/'A1'!H3*1000</f>
        <v>405.85740602269192</v>
      </c>
      <c r="AF4" s="10">
        <f>'A8-2'!I3/'A7'!I3*100</f>
        <v>8623.595526508032</v>
      </c>
      <c r="AG4" s="10">
        <v>8624</v>
      </c>
      <c r="AH4" s="10">
        <v>8624</v>
      </c>
      <c r="AI4" s="10">
        <f>AH4/'A1'!I3*1000</f>
        <v>152.8160034362337</v>
      </c>
      <c r="AJ4" s="10">
        <f>'A8-2'!J3/'A7'!J3*100</f>
        <v>5183.6905906130387</v>
      </c>
      <c r="AK4" s="10">
        <v>5184</v>
      </c>
      <c r="AL4" s="10">
        <v>5184</v>
      </c>
      <c r="AM4" s="10">
        <f>AL4/'A1'!J3*1000</f>
        <v>366.36560234066917</v>
      </c>
      <c r="AN4" s="10">
        <v>1980</v>
      </c>
      <c r="AO4" s="10">
        <f>'A8-2'!K3/'A7'!K3*100</f>
        <v>13632.947649531437</v>
      </c>
      <c r="AP4" s="10">
        <v>13633</v>
      </c>
      <c r="AQ4" s="10">
        <v>13633</v>
      </c>
      <c r="AR4" s="10">
        <f>AQ4/'A1'!K3*1000</f>
        <v>3336.8285223085086</v>
      </c>
      <c r="AS4" s="10">
        <f>'A8-2'!L3/'A7'!L3*100</f>
        <v>1765.391261175366</v>
      </c>
      <c r="AT4" s="10">
        <v>1765</v>
      </c>
      <c r="AU4" s="10">
        <v>1765</v>
      </c>
      <c r="AV4" s="10">
        <f>AU4/'A1'!L3*1000</f>
        <v>47.143315411750784</v>
      </c>
      <c r="AW4" s="10">
        <f>'A8-2'!M3/'A7'!M3*100</f>
        <v>36199.780562615852</v>
      </c>
      <c r="AX4" s="10">
        <v>36200</v>
      </c>
      <c r="AY4" s="10">
        <v>36200</v>
      </c>
      <c r="AZ4" s="10">
        <f>AY4/'A1'!M3*1000</f>
        <v>4355.9211106588073</v>
      </c>
      <c r="BA4" s="10">
        <v>1980</v>
      </c>
      <c r="BB4" s="10">
        <f>'A8-2'!N3/'A7'!N3*100</f>
        <v>18027.131692379415</v>
      </c>
      <c r="BC4" s="10">
        <v>18027</v>
      </c>
      <c r="BD4" s="10">
        <v>18027</v>
      </c>
      <c r="BE4" s="10">
        <f>BD4/'A1'!N3*1000</f>
        <v>320.01917239175589</v>
      </c>
      <c r="BF4" s="10">
        <f>'A8-2'!O3/'A7'!O3*100</f>
        <v>150134.62233731733</v>
      </c>
      <c r="BG4" s="10">
        <v>150135</v>
      </c>
      <c r="BH4" s="10">
        <v>150135</v>
      </c>
      <c r="BI4" s="10">
        <f>BH4/'A1'!O3*1000</f>
        <v>660.73362622989487</v>
      </c>
    </row>
    <row r="5" spans="1:61" ht="12.75" customHeight="1">
      <c r="A5" s="6">
        <v>1981</v>
      </c>
      <c r="B5" s="10">
        <f>'A8-2'!B4/'A7'!B4*100</f>
        <v>5080.1282051282051</v>
      </c>
      <c r="C5" s="10">
        <f>B5+C4</f>
        <v>9966.1282051282051</v>
      </c>
      <c r="D5" s="10">
        <f>(D4*0.8)+B5</f>
        <v>8988.9282051282062</v>
      </c>
      <c r="E5" s="10">
        <f>D5/'A1'!B4*1000</f>
        <v>602.34346953200611</v>
      </c>
      <c r="F5" s="10">
        <f>'A8-2'!C4/'A7'!C4*100</f>
        <v>3071.192371378917</v>
      </c>
      <c r="G5" s="10">
        <f t="shared" ref="G5:G24" si="0">G4+F5</f>
        <v>6102.1923713789165</v>
      </c>
      <c r="H5" s="10">
        <f t="shared" ref="H5:H24" si="1">(H4*0.8)+F5</f>
        <v>5495.9923713789176</v>
      </c>
      <c r="I5" s="10">
        <f>H5/'A1'!C4*1000</f>
        <v>557.46077192792814</v>
      </c>
      <c r="J5" s="10">
        <f>'A8-2'!D4/'A7'!D4*100</f>
        <v>9966.1399548532736</v>
      </c>
      <c r="K5" s="10">
        <f t="shared" ref="K5:K24" si="2">K4+J5</f>
        <v>19904.139954853272</v>
      </c>
      <c r="L5" s="10">
        <f t="shared" ref="L5:L24" si="3">(L4*0.8)+J5</f>
        <v>17916.539954853273</v>
      </c>
      <c r="M5" s="10">
        <f>L5/'A1'!D4*1000</f>
        <v>721.80082003276425</v>
      </c>
      <c r="N5" s="10">
        <v>1981</v>
      </c>
      <c r="O5" s="10">
        <f>'A8-2'!E4/'A7'!E4*100</f>
        <v>10639.047619047618</v>
      </c>
      <c r="P5" s="10">
        <f t="shared" ref="P5:P24" si="4">P4+O5</f>
        <v>20904.047619047618</v>
      </c>
      <c r="Q5" s="10">
        <f t="shared" ref="Q5:Q24" si="5">(Q4*0.8)+O5</f>
        <v>18851.047619047618</v>
      </c>
      <c r="R5" s="10">
        <f>Q5/'A1'!E4*1000</f>
        <v>3680.7151435238275</v>
      </c>
      <c r="S5" s="10">
        <f>'A8-2'!F4/'A7'!F4*100</f>
        <v>1074.8768472906402</v>
      </c>
      <c r="T5" s="10">
        <f t="shared" ref="T5:T24" si="6">T4+S5</f>
        <v>2089.8768472906404</v>
      </c>
      <c r="U5" s="10">
        <f t="shared" ref="U5:U24" si="7">(U4*0.8)+S5</f>
        <v>1886.8768472906402</v>
      </c>
      <c r="V5" s="10">
        <f>U5/'A1'!F4*1000</f>
        <v>393.01746454710275</v>
      </c>
      <c r="W5" s="10">
        <f>'A8-2'!G4/'A7'!G4*100</f>
        <v>21210.890868596882</v>
      </c>
      <c r="X5" s="10">
        <f t="shared" ref="X5:X24" si="8">X4+W5</f>
        <v>42243.890868596878</v>
      </c>
      <c r="Y5" s="10">
        <f t="shared" ref="Y5:Y24" si="9">(Y4*0.8)+W5</f>
        <v>38037.290868596887</v>
      </c>
      <c r="Z5" s="10">
        <f>Y5/'A1'!G4*1000</f>
        <v>702.03064217671738</v>
      </c>
      <c r="AA5" s="10">
        <v>1981</v>
      </c>
      <c r="AB5" s="10">
        <f>'A8-2'!H4/'A7'!H4*100</f>
        <v>32637.613445378149</v>
      </c>
      <c r="AC5" s="10">
        <f t="shared" ref="AC5:AC24" si="10">AC4+AB5</f>
        <v>64411.613445378149</v>
      </c>
      <c r="AD5" s="10">
        <f t="shared" ref="AD5:AD24" si="11">(AD4*0.8)+AB5</f>
        <v>58056.813445378153</v>
      </c>
      <c r="AE5" s="10">
        <f>AD5/'A1'!H4*1000</f>
        <v>740.44587396065208</v>
      </c>
      <c r="AF5" s="10">
        <f>'A8-2'!I4/'A7'!I4*100</f>
        <v>8726.7083333333339</v>
      </c>
      <c r="AG5" s="10">
        <f t="shared" ref="AG5:AG24" si="12">AG4+AF5</f>
        <v>17350.708333333336</v>
      </c>
      <c r="AH5" s="10">
        <f t="shared" ref="AH5:AH24" si="13">(AH4*0.8)+AF5</f>
        <v>15625.908333333335</v>
      </c>
      <c r="AI5" s="10">
        <f>AH5/'A1'!I4*1000</f>
        <v>276.55657493545476</v>
      </c>
      <c r="AJ5" s="10">
        <f>'A8-2'!J4/'A7'!J4*100</f>
        <v>5233.4375</v>
      </c>
      <c r="AK5" s="10">
        <f t="shared" ref="AK5:AK24" si="14">AK4+AJ5</f>
        <v>10417.4375</v>
      </c>
      <c r="AL5" s="10">
        <f t="shared" ref="AL5:AL24" si="15">(AL4*0.8)+AJ5</f>
        <v>9380.6375000000007</v>
      </c>
      <c r="AM5" s="10">
        <f>AL5/'A1'!J4*1000</f>
        <v>658.41926243804937</v>
      </c>
      <c r="AN5" s="10">
        <v>1981</v>
      </c>
      <c r="AO5" s="10">
        <f>'A8-2'!K4/'A7'!K4*100</f>
        <v>14046</v>
      </c>
      <c r="AP5" s="10">
        <f t="shared" ref="AP5:AP24" si="16">AP4+AO5</f>
        <v>27679</v>
      </c>
      <c r="AQ5" s="10">
        <f t="shared" ref="AQ5:AQ24" si="17">(AQ4*0.8)+AO5</f>
        <v>24952.400000000001</v>
      </c>
      <c r="AR5" s="10">
        <f>AQ5/'A1'!K4*1000</f>
        <v>6086.3995347950022</v>
      </c>
      <c r="AS5" s="10">
        <f>'A8-2'!L4/'A7'!L4*100</f>
        <v>1919.3421052631579</v>
      </c>
      <c r="AT5" s="10">
        <f t="shared" ref="AT5:AT24" si="18">AT4+AS5</f>
        <v>3684.3421052631579</v>
      </c>
      <c r="AU5" s="10">
        <f t="shared" ref="AU5:AU24" si="19">(AU4*0.8)+AS5</f>
        <v>3331.3421052631579</v>
      </c>
      <c r="AV5" s="10">
        <f>AU5/'A1'!L4*1000</f>
        <v>88.213683057116612</v>
      </c>
      <c r="AW5" s="10">
        <f>'A8-2'!M4/'A7'!M4*100</f>
        <v>38497.97687861271</v>
      </c>
      <c r="AX5" s="10">
        <f t="shared" ref="AX5:AX24" si="20">AX4+AW5</f>
        <v>74697.97687861271</v>
      </c>
      <c r="AY5" s="10">
        <f t="shared" ref="AY5:AY24" si="21">(AY4*0.8)+AW5</f>
        <v>67457.97687861271</v>
      </c>
      <c r="AZ5" s="10">
        <f>AY5/'A1'!M4*1000</f>
        <v>8107.4446359596168</v>
      </c>
      <c r="BA5" s="10">
        <v>1981</v>
      </c>
      <c r="BB5" s="10">
        <f>'A8-2'!N4/'A7'!N4*100</f>
        <v>17358.789625360227</v>
      </c>
      <c r="BC5" s="10">
        <f t="shared" ref="BC5:BC24" si="22">BC4+BB5</f>
        <v>35385.789625360223</v>
      </c>
      <c r="BD5" s="10">
        <f t="shared" ref="BD5:BD24" si="23">(BD4*0.8)+BB5</f>
        <v>31780.389625360229</v>
      </c>
      <c r="BE5" s="10">
        <f>BD5/'A1'!N4*1000</f>
        <v>563.91201847792161</v>
      </c>
      <c r="BF5" s="10">
        <f>'A8-2'!O4/'A7'!O4*100</f>
        <v>151878.12108559499</v>
      </c>
      <c r="BG5" s="10">
        <f t="shared" ref="BG5:BG24" si="24">BG4+BF5</f>
        <v>302013.12108559499</v>
      </c>
      <c r="BH5" s="10">
        <f t="shared" ref="BH5:BH24" si="25">(BH4*0.8)+BF5</f>
        <v>271986.12108559499</v>
      </c>
      <c r="BI5" s="10">
        <f>BH5/'A1'!O4*1000</f>
        <v>1185.3018603024111</v>
      </c>
    </row>
    <row r="6" spans="1:61" ht="12.75" customHeight="1">
      <c r="A6" s="6">
        <v>1982</v>
      </c>
      <c r="B6" s="10">
        <f>'A8-2'!B5/'A7'!B5*100</f>
        <v>5310.6936344459473</v>
      </c>
      <c r="C6" s="10">
        <f>C5+B6</f>
        <v>15276.821839574153</v>
      </c>
      <c r="D6" s="10">
        <f t="shared" ref="D6:D25" si="26">(D5*0.8)+B6</f>
        <v>12501.836198548513</v>
      </c>
      <c r="E6" s="10">
        <f>D6/'A1'!B5*1000</f>
        <v>823.34235793987273</v>
      </c>
      <c r="F6" s="10">
        <f>'A8-2'!C5/'A7'!C5*100</f>
        <v>3039.5118348435153</v>
      </c>
      <c r="G6" s="10">
        <f t="shared" si="0"/>
        <v>9141.7042062224318</v>
      </c>
      <c r="H6" s="10">
        <f t="shared" si="1"/>
        <v>7436.3057319466498</v>
      </c>
      <c r="I6" s="10">
        <f>H6/'A1'!C5*1000</f>
        <v>754.47234073096899</v>
      </c>
      <c r="J6" s="10">
        <f>'A8-2'!D5/'A7'!D5*100</f>
        <v>10784.232365145228</v>
      </c>
      <c r="K6" s="10">
        <f t="shared" si="2"/>
        <v>30688.3723199985</v>
      </c>
      <c r="L6" s="10">
        <f t="shared" si="3"/>
        <v>25117.464329027847</v>
      </c>
      <c r="M6" s="10">
        <f>L6/'A1'!D5*1000</f>
        <v>999.97867382068034</v>
      </c>
      <c r="N6" s="10">
        <v>1982</v>
      </c>
      <c r="O6" s="10">
        <f>'A8-2'!E5/'A7'!E5*100</f>
        <v>11431.101511879051</v>
      </c>
      <c r="P6" s="10">
        <f t="shared" si="4"/>
        <v>32335.149130926671</v>
      </c>
      <c r="Q6" s="10">
        <f t="shared" si="5"/>
        <v>26511.939607117147</v>
      </c>
      <c r="R6" s="10">
        <f>Q6/'A1'!E5*1000</f>
        <v>5180.3290093061569</v>
      </c>
      <c r="S6" s="10">
        <f>'A8-2'!F5/'A7'!F5*100</f>
        <v>1175.807061000799</v>
      </c>
      <c r="T6" s="10">
        <f t="shared" si="6"/>
        <v>3265.6839082914394</v>
      </c>
      <c r="U6" s="10">
        <f t="shared" si="7"/>
        <v>2685.3085388333111</v>
      </c>
      <c r="V6" s="10">
        <f>U6/'A1'!F5*1000</f>
        <v>556.19480920325418</v>
      </c>
      <c r="W6" s="10">
        <f>'A8-2'!G5/'A7'!G5*100</f>
        <v>22636.170634920636</v>
      </c>
      <c r="X6" s="10">
        <f t="shared" si="8"/>
        <v>64880.061503517514</v>
      </c>
      <c r="Y6" s="10">
        <f t="shared" si="9"/>
        <v>53066.003329798143</v>
      </c>
      <c r="Z6" s="10">
        <f>Y6/'A1'!G5*1000</f>
        <v>973.82232542132215</v>
      </c>
      <c r="AA6" s="10">
        <v>1982</v>
      </c>
      <c r="AB6" s="10">
        <f>'A8-2'!H5/'A7'!H5*100</f>
        <v>33471.527331189711</v>
      </c>
      <c r="AC6" s="10">
        <f t="shared" si="10"/>
        <v>97883.14077656786</v>
      </c>
      <c r="AD6" s="10">
        <f t="shared" si="11"/>
        <v>79916.978087492229</v>
      </c>
      <c r="AE6" s="10">
        <f>AD6/'A1'!H5*1000</f>
        <v>1020.2162639944157</v>
      </c>
      <c r="AF6" s="10">
        <f>'A8-2'!I5/'A7'!I5*100</f>
        <v>9002.6241134751763</v>
      </c>
      <c r="AG6" s="10">
        <f t="shared" si="12"/>
        <v>26353.332446808512</v>
      </c>
      <c r="AH6" s="10">
        <f t="shared" si="13"/>
        <v>21503.350780141845</v>
      </c>
      <c r="AI6" s="10">
        <f>AH6/'A1'!I5*1000</f>
        <v>380.29721485676072</v>
      </c>
      <c r="AJ6" s="10">
        <f>'A8-2'!J5/'A7'!J5*100</f>
        <v>5490.5980066445181</v>
      </c>
      <c r="AK6" s="10">
        <f t="shared" si="14"/>
        <v>15908.035506644519</v>
      </c>
      <c r="AL6" s="10">
        <f t="shared" si="15"/>
        <v>12995.108006644519</v>
      </c>
      <c r="AM6" s="10">
        <f>AL6/'A1'!J5*1000</f>
        <v>907.94309152538892</v>
      </c>
      <c r="AN6" s="10">
        <v>1982</v>
      </c>
      <c r="AO6" s="10">
        <f>'A8-2'!K5/'A7'!K5*100</f>
        <v>14962.235649546827</v>
      </c>
      <c r="AP6" s="10">
        <f t="shared" si="16"/>
        <v>42641.235649546827</v>
      </c>
      <c r="AQ6" s="10">
        <f t="shared" si="17"/>
        <v>34924.155649546825</v>
      </c>
      <c r="AR6" s="10">
        <f>AQ6/'A1'!K5*1000</f>
        <v>8487.4883133626863</v>
      </c>
      <c r="AS6" s="10">
        <f>'A8-2'!L5/'A7'!L5*100</f>
        <v>2227.7220077220081</v>
      </c>
      <c r="AT6" s="10">
        <f t="shared" si="18"/>
        <v>5912.0641129851665</v>
      </c>
      <c r="AU6" s="10">
        <f t="shared" si="19"/>
        <v>4892.7956919325352</v>
      </c>
      <c r="AV6" s="10">
        <f>AU6/'A1'!L5*1000</f>
        <v>128.80147218181469</v>
      </c>
      <c r="AW6" s="10">
        <f>'A8-2'!M5/'A7'!M5*100</f>
        <v>41618.824758172595</v>
      </c>
      <c r="AX6" s="10">
        <f t="shared" si="20"/>
        <v>116316.8016367853</v>
      </c>
      <c r="AY6" s="10">
        <f t="shared" si="21"/>
        <v>95585.206261062762</v>
      </c>
      <c r="AZ6" s="10">
        <f>AY6/'A1'!M5*1000</f>
        <v>11481.350639351089</v>
      </c>
      <c r="BA6" s="10">
        <v>1982</v>
      </c>
      <c r="BB6" s="10">
        <f>'A8-2'!N5/'A7'!N5*100</f>
        <v>17028.663835577045</v>
      </c>
      <c r="BC6" s="10">
        <f t="shared" si="22"/>
        <v>52414.453460937264</v>
      </c>
      <c r="BD6" s="10">
        <f t="shared" si="23"/>
        <v>42452.975535865233</v>
      </c>
      <c r="BE6" s="10">
        <f>BD6/'A1'!N5*1000</f>
        <v>754.14306460599425</v>
      </c>
      <c r="BF6" s="10">
        <f>'A8-2'!O5/'A7'!O5*100</f>
        <v>159461.43418467583</v>
      </c>
      <c r="BG6" s="10">
        <f t="shared" si="24"/>
        <v>461474.55527027079</v>
      </c>
      <c r="BH6" s="10">
        <f t="shared" si="25"/>
        <v>377050.33105315187</v>
      </c>
      <c r="BI6" s="10">
        <f>BH6/'A1'!O5*1000</f>
        <v>1627.5706077243249</v>
      </c>
    </row>
    <row r="7" spans="1:61" ht="12.75" customHeight="1">
      <c r="A7" s="6">
        <v>1983</v>
      </c>
      <c r="B7" s="10">
        <f>'A8-2'!B6/'A7'!B6*100</f>
        <v>5657.9583508243932</v>
      </c>
      <c r="C7" s="10">
        <f t="shared" ref="C7:C25" si="27">C6+B7</f>
        <v>20934.780190398546</v>
      </c>
      <c r="D7" s="10">
        <f t="shared" si="26"/>
        <v>15659.427309663206</v>
      </c>
      <c r="E7" s="10">
        <f>D7/'A1'!B6*1000</f>
        <v>1017.2772811889201</v>
      </c>
      <c r="F7" s="10">
        <f>'A8-2'!C6/'A7'!C6*100</f>
        <v>3062.3518518518517</v>
      </c>
      <c r="G7" s="10">
        <f t="shared" si="0"/>
        <v>12204.056058074284</v>
      </c>
      <c r="H7" s="10">
        <f t="shared" si="1"/>
        <v>9011.396437409172</v>
      </c>
      <c r="I7" s="10">
        <f>H7/'A1'!C6*1000</f>
        <v>914.35073172329453</v>
      </c>
      <c r="J7" s="10">
        <f>'A8-2'!D6/'A7'!D6*100</f>
        <v>10834.970530451867</v>
      </c>
      <c r="K7" s="10">
        <f t="shared" si="2"/>
        <v>41523.342850450368</v>
      </c>
      <c r="L7" s="10">
        <f t="shared" si="3"/>
        <v>30928.941993674147</v>
      </c>
      <c r="M7" s="10">
        <f>L7/'A1'!D6*1000</f>
        <v>1219.2108953671611</v>
      </c>
      <c r="N7" s="10">
        <v>1983</v>
      </c>
      <c r="O7" s="10">
        <f>'A8-2'!E6/'A7'!E6*100</f>
        <v>12267.605633802816</v>
      </c>
      <c r="P7" s="10">
        <f t="shared" si="4"/>
        <v>44602.754764729485</v>
      </c>
      <c r="Q7" s="10">
        <f t="shared" si="5"/>
        <v>33477.157319496531</v>
      </c>
      <c r="R7" s="10">
        <f>Q7/'A1'!E6*1000</f>
        <v>6545.7984390614256</v>
      </c>
      <c r="S7" s="10">
        <f>'A8-2'!F6/'A7'!F6*100</f>
        <v>1297.9540709812109</v>
      </c>
      <c r="T7" s="10">
        <f t="shared" si="6"/>
        <v>4563.6379792726502</v>
      </c>
      <c r="U7" s="10">
        <f t="shared" si="7"/>
        <v>3446.2009020478599</v>
      </c>
      <c r="V7" s="10">
        <f>U7/'A1'!F6*1000</f>
        <v>709.67893370013587</v>
      </c>
      <c r="W7" s="10">
        <f>'A8-2'!G6/'A7'!G6*100</f>
        <v>23384.23913043478</v>
      </c>
      <c r="X7" s="10">
        <f t="shared" si="8"/>
        <v>88264.300633952298</v>
      </c>
      <c r="Y7" s="10">
        <f t="shared" si="9"/>
        <v>65837.041794273304</v>
      </c>
      <c r="Z7" s="10">
        <f>Y7/'A1'!G6*1000</f>
        <v>1202.0110452374345</v>
      </c>
      <c r="AA7" s="10">
        <v>1983</v>
      </c>
      <c r="AB7" s="10">
        <f>'A8-2'!H6/'A7'!H6*100</f>
        <v>34076.8125</v>
      </c>
      <c r="AC7" s="10">
        <f t="shared" si="10"/>
        <v>131959.95327656786</v>
      </c>
      <c r="AD7" s="10">
        <f t="shared" si="11"/>
        <v>98010.394969993795</v>
      </c>
      <c r="AE7" s="10">
        <f>AD7/'A1'!H6*1000</f>
        <v>1254.4803875113312</v>
      </c>
      <c r="AF7" s="10">
        <f>'A8-2'!I6/'A7'!I6*100</f>
        <v>9577.5076923076922</v>
      </c>
      <c r="AG7" s="10">
        <f t="shared" si="12"/>
        <v>35930.840139116204</v>
      </c>
      <c r="AH7" s="10">
        <f t="shared" si="13"/>
        <v>26780.188316421169</v>
      </c>
      <c r="AI7" s="10">
        <f>AH7/'A1'!I6*1000</f>
        <v>473.44875141447864</v>
      </c>
      <c r="AJ7" s="10">
        <f>'A8-2'!J6/'A7'!J6*100</f>
        <v>5727.2950819672133</v>
      </c>
      <c r="AK7" s="10">
        <f t="shared" si="14"/>
        <v>21635.33058861173</v>
      </c>
      <c r="AL7" s="10">
        <f t="shared" si="15"/>
        <v>16123.38148728283</v>
      </c>
      <c r="AM7" s="10">
        <f>AL7/'A1'!J6*1000</f>
        <v>1122.2456274858291</v>
      </c>
      <c r="AN7" s="10">
        <v>1983</v>
      </c>
      <c r="AO7" s="10">
        <f>'A8-2'!K6/'A7'!K6*100</f>
        <v>16075.706214689268</v>
      </c>
      <c r="AP7" s="10">
        <f t="shared" si="16"/>
        <v>58716.941864236098</v>
      </c>
      <c r="AQ7" s="10">
        <f t="shared" si="17"/>
        <v>44015.030734326734</v>
      </c>
      <c r="AR7" s="10">
        <f>AQ7/'A1'!K6*1000</f>
        <v>10661.455657513718</v>
      </c>
      <c r="AS7" s="10">
        <f>'A8-2'!L6/'A7'!L6*100</f>
        <v>2238.9965397923879</v>
      </c>
      <c r="AT7" s="10">
        <f t="shared" si="18"/>
        <v>8151.0606527775544</v>
      </c>
      <c r="AU7" s="10">
        <f t="shared" si="19"/>
        <v>6153.2330933384164</v>
      </c>
      <c r="AV7" s="10">
        <f>AU7/'A1'!L6*1000</f>
        <v>161.24714803668573</v>
      </c>
      <c r="AW7" s="10">
        <f>'A8-2'!M6/'A7'!M6*100</f>
        <v>44255.474452554743</v>
      </c>
      <c r="AX7" s="10">
        <f t="shared" si="20"/>
        <v>160572.27608934004</v>
      </c>
      <c r="AY7" s="10">
        <f t="shared" si="21"/>
        <v>120723.63946140495</v>
      </c>
      <c r="AZ7" s="10">
        <f>AY7/'A1'!M6*1000</f>
        <v>14494.326823698009</v>
      </c>
      <c r="BA7" s="10">
        <v>1983</v>
      </c>
      <c r="BB7" s="10">
        <f>'A8-2'!N6/'A7'!N6*100</f>
        <v>16994.642857142855</v>
      </c>
      <c r="BC7" s="10">
        <f t="shared" si="22"/>
        <v>69409.096318080119</v>
      </c>
      <c r="BD7" s="10">
        <f t="shared" si="23"/>
        <v>50957.023285835043</v>
      </c>
      <c r="BE7" s="10">
        <f>BD7/'A1'!N6*1000</f>
        <v>904.85702363198163</v>
      </c>
      <c r="BF7" s="10">
        <f>'A8-2'!O6/'A7'!O6*100</f>
        <v>170894.25330812857</v>
      </c>
      <c r="BG7" s="10">
        <f t="shared" si="24"/>
        <v>632368.80857839936</v>
      </c>
      <c r="BH7" s="10">
        <f t="shared" si="25"/>
        <v>472534.51815065008</v>
      </c>
      <c r="BI7" s="10">
        <f>BH7/'A1'!O6*1000</f>
        <v>2021.1748825907221</v>
      </c>
    </row>
    <row r="8" spans="1:61" ht="12.75" customHeight="1">
      <c r="A8" s="6">
        <v>1984</v>
      </c>
      <c r="B8" s="10">
        <f>'A8-2'!B7/'A7'!B7*100</f>
        <v>6216.7958656330748</v>
      </c>
      <c r="C8" s="10">
        <f t="shared" si="27"/>
        <v>27151.576056031619</v>
      </c>
      <c r="D8" s="10">
        <f t="shared" si="26"/>
        <v>18744.337713363639</v>
      </c>
      <c r="E8" s="10">
        <f>D8/'A1'!B7*1000</f>
        <v>1203.1496556260315</v>
      </c>
      <c r="F8" s="10">
        <f>'A8-2'!C7/'A7'!C7*100</f>
        <v>3164.8857644991213</v>
      </c>
      <c r="G8" s="10">
        <f t="shared" si="0"/>
        <v>15368.941822573404</v>
      </c>
      <c r="H8" s="10">
        <f t="shared" si="1"/>
        <v>10374.002914426459</v>
      </c>
      <c r="I8" s="10">
        <f>H8/'A1'!C7*1000</f>
        <v>1052.6249321487796</v>
      </c>
      <c r="J8" s="10">
        <f>'A8-2'!D7/'A7'!D7*100</f>
        <v>11772.296015180265</v>
      </c>
      <c r="K8" s="10">
        <f t="shared" si="2"/>
        <v>53295.638865630637</v>
      </c>
      <c r="L8" s="10">
        <f t="shared" si="3"/>
        <v>36515.449610119584</v>
      </c>
      <c r="M8" s="10">
        <f>L8/'A1'!D7*1000</f>
        <v>1425.9391444126672</v>
      </c>
      <c r="N8" s="10">
        <v>1984</v>
      </c>
      <c r="O8" s="10">
        <f>'A8-2'!E7/'A7'!E7*100</f>
        <v>13085.388994307399</v>
      </c>
      <c r="P8" s="10">
        <f t="shared" si="4"/>
        <v>57688.143759036888</v>
      </c>
      <c r="Q8" s="10">
        <f t="shared" si="5"/>
        <v>39867.114849904625</v>
      </c>
      <c r="R8" s="10">
        <f>Q8/'A1'!E7*1000</f>
        <v>7799.3126737154371</v>
      </c>
      <c r="S8" s="10">
        <f>'A8-2'!F7/'A7'!F7*100</f>
        <v>1471.653846153846</v>
      </c>
      <c r="T8" s="10">
        <f t="shared" si="6"/>
        <v>6035.291825426496</v>
      </c>
      <c r="U8" s="10">
        <f t="shared" si="7"/>
        <v>4228.614567792134</v>
      </c>
      <c r="V8" s="10">
        <f>U8/'A1'!F7*1000</f>
        <v>866.3418495783925</v>
      </c>
      <c r="W8" s="10">
        <f>'A8-2'!G7/'A7'!G7*100</f>
        <v>24814.314720812185</v>
      </c>
      <c r="X8" s="10">
        <f t="shared" si="8"/>
        <v>113078.61535476448</v>
      </c>
      <c r="Y8" s="10">
        <f t="shared" si="9"/>
        <v>77483.948156230836</v>
      </c>
      <c r="Z8" s="10">
        <f>Y8/'A1'!G7*1000</f>
        <v>1408.1316030061903</v>
      </c>
      <c r="AA8" s="10">
        <v>1984</v>
      </c>
      <c r="AB8" s="10">
        <f>'A8-2'!H7/'A7'!H7*100</f>
        <v>35086.226993865028</v>
      </c>
      <c r="AC8" s="10">
        <f t="shared" si="10"/>
        <v>167046.1802704329</v>
      </c>
      <c r="AD8" s="10">
        <f t="shared" si="11"/>
        <v>113494.54296986006</v>
      </c>
      <c r="AE8" s="10">
        <f>AD8/'A1'!H7*1000</f>
        <v>1457.6991080874859</v>
      </c>
      <c r="AF8" s="10">
        <f>'A8-2'!I7/'A7'!I7*100</f>
        <v>10534.791086350975</v>
      </c>
      <c r="AG8" s="10">
        <f t="shared" si="12"/>
        <v>46465.631225467179</v>
      </c>
      <c r="AH8" s="10">
        <f t="shared" si="13"/>
        <v>31958.941739487913</v>
      </c>
      <c r="AI8" s="10">
        <f>AH8/'A1'!I7*1000</f>
        <v>564.87805210815384</v>
      </c>
      <c r="AJ8" s="10">
        <f>'A8-2'!J7/'A7'!J7*100</f>
        <v>5700.9279999999999</v>
      </c>
      <c r="AK8" s="10">
        <f t="shared" si="14"/>
        <v>27336.25858861173</v>
      </c>
      <c r="AL8" s="10">
        <f t="shared" si="15"/>
        <v>18599.633189826265</v>
      </c>
      <c r="AM8" s="10">
        <f>AL8/'A1'!J7*1000</f>
        <v>1289.473266808114</v>
      </c>
      <c r="AN8" s="10">
        <v>1984</v>
      </c>
      <c r="AO8" s="10">
        <f>'A8-2'!K7/'A7'!K7*100</f>
        <v>18155.319148936171</v>
      </c>
      <c r="AP8" s="10">
        <f t="shared" si="16"/>
        <v>76872.261013172276</v>
      </c>
      <c r="AQ8" s="10">
        <f t="shared" si="17"/>
        <v>53367.343736397561</v>
      </c>
      <c r="AR8" s="10">
        <f>AQ8/'A1'!K7*1000</f>
        <v>12890.37317190642</v>
      </c>
      <c r="AS8" s="10">
        <f>'A8-2'!L7/'A7'!L7*100</f>
        <v>2362.834890965732</v>
      </c>
      <c r="AT8" s="10">
        <f t="shared" si="18"/>
        <v>10513.895543743287</v>
      </c>
      <c r="AU8" s="10">
        <f t="shared" si="19"/>
        <v>7285.4213656364664</v>
      </c>
      <c r="AV8" s="10">
        <f>AU8/'A1'!L7*1000</f>
        <v>190.09460516454604</v>
      </c>
      <c r="AW8" s="10">
        <f>'A8-2'!M7/'A7'!M7*100</f>
        <v>48127.411326680507</v>
      </c>
      <c r="AX8" s="10">
        <f t="shared" si="20"/>
        <v>208699.68741602055</v>
      </c>
      <c r="AY8" s="10">
        <f t="shared" si="21"/>
        <v>144706.32289580448</v>
      </c>
      <c r="AZ8" s="10">
        <f>AY8/'A1'!M7*1000</f>
        <v>17357.956511498811</v>
      </c>
      <c r="BA8" s="10">
        <v>1984</v>
      </c>
      <c r="BB8" s="10">
        <f>'A8-2'!N7/'A7'!N7*100</f>
        <v>17716.849058095981</v>
      </c>
      <c r="BC8" s="10">
        <f t="shared" si="22"/>
        <v>87125.945376176096</v>
      </c>
      <c r="BD8" s="10">
        <f t="shared" si="23"/>
        <v>58482.467686764023</v>
      </c>
      <c r="BE8" s="10">
        <f>BD8/'A1'!N7*1000</f>
        <v>1036.7577458697021</v>
      </c>
      <c r="BF8" s="10">
        <f>'A8-2'!O7/'A7'!O7*100</f>
        <v>187727.18978102191</v>
      </c>
      <c r="BG8" s="10">
        <f t="shared" si="24"/>
        <v>820095.99835942127</v>
      </c>
      <c r="BH8" s="10">
        <f t="shared" si="25"/>
        <v>565754.804301542</v>
      </c>
      <c r="BI8" s="10">
        <f>BH8/'A1'!O7*1000</f>
        <v>2399.046090135274</v>
      </c>
    </row>
    <row r="9" spans="1:61" ht="12.75" customHeight="1">
      <c r="A9" s="6">
        <v>1985</v>
      </c>
      <c r="B9" s="10">
        <f>'A8-2'!B8/'A7'!B8*100</f>
        <v>6910.1206469603103</v>
      </c>
      <c r="C9" s="10">
        <f t="shared" si="27"/>
        <v>34061.696702991932</v>
      </c>
      <c r="D9" s="10">
        <f t="shared" si="26"/>
        <v>21905.59081765122</v>
      </c>
      <c r="E9" s="10">
        <f>D9/'A1'!B8*1000</f>
        <v>1387.4563406502166</v>
      </c>
      <c r="F9" s="10">
        <f>'A8-2'!C8/'A7'!C8*100</f>
        <v>3326.0168067226891</v>
      </c>
      <c r="G9" s="10">
        <f t="shared" si="0"/>
        <v>18694.958629296092</v>
      </c>
      <c r="H9" s="10">
        <f t="shared" si="1"/>
        <v>11625.219138263858</v>
      </c>
      <c r="I9" s="10">
        <f>H9/'A1'!C8*1000</f>
        <v>1179.2310278758728</v>
      </c>
      <c r="J9" s="10">
        <f>'A8-2'!D8/'A7'!D8*100</f>
        <v>12662.385321100917</v>
      </c>
      <c r="K9" s="10">
        <f t="shared" si="2"/>
        <v>65958.024186731549</v>
      </c>
      <c r="L9" s="10">
        <f t="shared" si="3"/>
        <v>41874.745009196587</v>
      </c>
      <c r="M9" s="10">
        <f>L9/'A1'!D8*1000</f>
        <v>1620.2888488313183</v>
      </c>
      <c r="N9" s="10">
        <v>1985</v>
      </c>
      <c r="O9" s="10">
        <f>'A8-2'!E8/'A7'!E8*100</f>
        <v>14010.928961748636</v>
      </c>
      <c r="P9" s="10">
        <f t="shared" si="4"/>
        <v>71699.072720785523</v>
      </c>
      <c r="Q9" s="10">
        <f t="shared" si="5"/>
        <v>45904.620841672338</v>
      </c>
      <c r="R9" s="10">
        <f>Q9/'A1'!E8*1000</f>
        <v>8976.809474503214</v>
      </c>
      <c r="S9" s="10">
        <f>'A8-2'!F8/'A7'!F8*100</f>
        <v>1613.7477148080438</v>
      </c>
      <c r="T9" s="10">
        <f t="shared" si="6"/>
        <v>7649.0395402345403</v>
      </c>
      <c r="U9" s="10">
        <f t="shared" si="7"/>
        <v>4996.6393690417517</v>
      </c>
      <c r="V9" s="10">
        <f>U9/'A1'!F8*1000</f>
        <v>1019.3062768343026</v>
      </c>
      <c r="W9" s="10">
        <f>'A8-2'!G8/'A7'!G8*100</f>
        <v>25876.538461538461</v>
      </c>
      <c r="X9" s="10">
        <f t="shared" si="8"/>
        <v>138955.15381630295</v>
      </c>
      <c r="Y9" s="10">
        <f t="shared" si="9"/>
        <v>87863.696986523137</v>
      </c>
      <c r="Z9" s="10">
        <f>Y9/'A1'!G8*1000</f>
        <v>1589.3073560801861</v>
      </c>
      <c r="AA9" s="10">
        <v>1985</v>
      </c>
      <c r="AB9" s="10">
        <f>'A8-2'!H8/'A7'!H8*100</f>
        <v>38482.777777777781</v>
      </c>
      <c r="AC9" s="10">
        <f t="shared" si="10"/>
        <v>205528.95804821068</v>
      </c>
      <c r="AD9" s="10">
        <f t="shared" si="11"/>
        <v>129278.41215366583</v>
      </c>
      <c r="AE9" s="10">
        <f>AD9/'A1'!H8*1000</f>
        <v>1664.1386606205199</v>
      </c>
      <c r="AF9" s="10">
        <f>'A8-2'!I8/'A7'!I8*100</f>
        <v>12032.525510204081</v>
      </c>
      <c r="AG9" s="10">
        <f t="shared" si="12"/>
        <v>58498.156735671262</v>
      </c>
      <c r="AH9" s="10">
        <f t="shared" si="13"/>
        <v>37599.67890179441</v>
      </c>
      <c r="AI9" s="10">
        <f>AH9/'A1'!I8*1000</f>
        <v>664.38662722828803</v>
      </c>
      <c r="AJ9" s="10">
        <f>'A8-2'!J8/'A7'!J8*100</f>
        <v>6301.063492063492</v>
      </c>
      <c r="AK9" s="10">
        <f t="shared" si="14"/>
        <v>33637.322080675222</v>
      </c>
      <c r="AL9" s="10">
        <f t="shared" si="15"/>
        <v>21180.770043924505</v>
      </c>
      <c r="AM9" s="10">
        <f>AL9/'A1'!J8*1000</f>
        <v>1461.586449828246</v>
      </c>
      <c r="AN9" s="10">
        <v>1985</v>
      </c>
      <c r="AO9" s="10">
        <f>'A8-2'!K8/'A7'!K8*100</f>
        <v>20479.545454545452</v>
      </c>
      <c r="AP9" s="10">
        <f t="shared" si="16"/>
        <v>97351.806467717732</v>
      </c>
      <c r="AQ9" s="10">
        <f t="shared" si="17"/>
        <v>63173.420443663505</v>
      </c>
      <c r="AR9" s="10">
        <f>AQ9/'A1'!K8*1000</f>
        <v>15213.309647337033</v>
      </c>
      <c r="AS9" s="10">
        <f>'A8-2'!L8/'A7'!L8*100</f>
        <v>2682.8160919540232</v>
      </c>
      <c r="AT9" s="10">
        <f t="shared" si="18"/>
        <v>13196.711635697309</v>
      </c>
      <c r="AU9" s="10">
        <f t="shared" si="19"/>
        <v>8511.1531844631972</v>
      </c>
      <c r="AV9" s="10">
        <f>AU9/'A1'!L8*1000</f>
        <v>221.25844904188568</v>
      </c>
      <c r="AW9" s="10">
        <f>'A8-2'!M8/'A7'!M8*100</f>
        <v>53059.447983014863</v>
      </c>
      <c r="AX9" s="10">
        <f t="shared" si="20"/>
        <v>261759.13539903541</v>
      </c>
      <c r="AY9" s="10">
        <f t="shared" si="21"/>
        <v>168824.50629965845</v>
      </c>
      <c r="AZ9" s="10">
        <f>AY9/'A1'!M8*1000</f>
        <v>20217.578824496704</v>
      </c>
      <c r="BA9" s="10">
        <v>1985</v>
      </c>
      <c r="BB9" s="10">
        <f>'A8-2'!N8/'A7'!N8*100</f>
        <v>18338.709677419356</v>
      </c>
      <c r="BC9" s="10">
        <f t="shared" si="22"/>
        <v>105464.65505359546</v>
      </c>
      <c r="BD9" s="10">
        <f t="shared" si="23"/>
        <v>65124.68382683058</v>
      </c>
      <c r="BE9" s="10">
        <f>BD9/'A1'!N8*1000</f>
        <v>1151.5486760765034</v>
      </c>
      <c r="BF9" s="10">
        <f>'A8-2'!O8/'A7'!O8*100</f>
        <v>203927.1150442478</v>
      </c>
      <c r="BG9" s="10">
        <f t="shared" si="24"/>
        <v>1024023.1134036691</v>
      </c>
      <c r="BH9" s="10">
        <f t="shared" si="25"/>
        <v>656530.95848548145</v>
      </c>
      <c r="BI9" s="10">
        <f>BH9/'A1'!O8*1000</f>
        <v>2759.4169161953596</v>
      </c>
    </row>
    <row r="10" spans="1:61" ht="12.75" customHeight="1">
      <c r="A10" s="6">
        <v>1986</v>
      </c>
      <c r="B10" s="10">
        <f>'A8-2'!B9/'A7'!B9*100</f>
        <v>7639.2290249433099</v>
      </c>
      <c r="C10" s="10">
        <f t="shared" si="27"/>
        <v>41700.925727935246</v>
      </c>
      <c r="D10" s="10">
        <f t="shared" si="26"/>
        <v>25163.701679064288</v>
      </c>
      <c r="E10" s="10">
        <f>D10/'A1'!B9*1000</f>
        <v>1570.929694947625</v>
      </c>
      <c r="F10" s="10">
        <f>'A8-2'!C9/'A7'!C9*100</f>
        <v>3391.4542483660134</v>
      </c>
      <c r="G10" s="10">
        <f t="shared" si="0"/>
        <v>22086.412877662107</v>
      </c>
      <c r="H10" s="10">
        <f t="shared" si="1"/>
        <v>12691.6295589771</v>
      </c>
      <c r="I10" s="10">
        <f>H10/'A1'!C9*1000</f>
        <v>1286.9459753855881</v>
      </c>
      <c r="J10" s="10">
        <f>'A8-2'!D9/'A7'!D9*100</f>
        <v>13297.682709447414</v>
      </c>
      <c r="K10" s="10">
        <f t="shared" si="2"/>
        <v>79255.706896178963</v>
      </c>
      <c r="L10" s="10">
        <f t="shared" si="3"/>
        <v>46797.478716804682</v>
      </c>
      <c r="M10" s="10">
        <f>L10/'A1'!D9*1000</f>
        <v>1793.0755475997041</v>
      </c>
      <c r="N10" s="10">
        <v>1986</v>
      </c>
      <c r="O10" s="10">
        <f>'A8-2'!E9/'A7'!E9*100</f>
        <v>15625.886524822696</v>
      </c>
      <c r="P10" s="10">
        <f t="shared" si="4"/>
        <v>87324.959245608217</v>
      </c>
      <c r="Q10" s="10">
        <f t="shared" si="5"/>
        <v>52349.583198160566</v>
      </c>
      <c r="R10" s="10">
        <f>Q10/'A1'!E9*1000</f>
        <v>10223.461693284446</v>
      </c>
      <c r="S10" s="10">
        <f>'A8-2'!F9/'A7'!F9*100</f>
        <v>1749.6858638743458</v>
      </c>
      <c r="T10" s="10">
        <f t="shared" si="6"/>
        <v>9398.7254041088854</v>
      </c>
      <c r="U10" s="10">
        <f t="shared" si="7"/>
        <v>5746.9973591077478</v>
      </c>
      <c r="V10" s="10">
        <f>U10/'A1'!F9*1000</f>
        <v>1168.8015780166256</v>
      </c>
      <c r="W10" s="10">
        <f>'A8-2'!G9/'A7'!G9*100</f>
        <v>26360.809160305347</v>
      </c>
      <c r="X10" s="10">
        <f t="shared" si="8"/>
        <v>165315.96297660831</v>
      </c>
      <c r="Y10" s="10">
        <f t="shared" si="9"/>
        <v>96651.766749523857</v>
      </c>
      <c r="Z10" s="10">
        <f>Y10/'A1'!G9*1000</f>
        <v>1740.0151107517618</v>
      </c>
      <c r="AA10" s="10">
        <v>1986</v>
      </c>
      <c r="AB10" s="10">
        <f>'A8-2'!H9/'A7'!H9*100</f>
        <v>39770.451895043734</v>
      </c>
      <c r="AC10" s="10">
        <f t="shared" si="10"/>
        <v>245299.40994325443</v>
      </c>
      <c r="AD10" s="10">
        <f t="shared" si="11"/>
        <v>143193.1816179764</v>
      </c>
      <c r="AE10" s="10">
        <f>AD10/'A1'!H9*1000</f>
        <v>1842.4134194039098</v>
      </c>
      <c r="AF10" s="10">
        <f>'A8-2'!I9/'A7'!I9*100</f>
        <v>12469.786729857819</v>
      </c>
      <c r="AG10" s="10">
        <f t="shared" si="12"/>
        <v>70967.943465529082</v>
      </c>
      <c r="AH10" s="10">
        <f t="shared" si="13"/>
        <v>42549.529851293351</v>
      </c>
      <c r="AI10" s="10">
        <f>AH10/'A1'!I9*1000</f>
        <v>751.80961693142285</v>
      </c>
      <c r="AJ10" s="10">
        <f>'A8-2'!J9/'A7'!J9*100</f>
        <v>6855.610142630745</v>
      </c>
      <c r="AK10" s="10">
        <f t="shared" si="14"/>
        <v>40492.932223305965</v>
      </c>
      <c r="AL10" s="10">
        <f t="shared" si="15"/>
        <v>23800.226177770353</v>
      </c>
      <c r="AM10" s="10">
        <f>AL10/'A1'!J9*1000</f>
        <v>1633.2534220980076</v>
      </c>
      <c r="AN10" s="10">
        <v>1986</v>
      </c>
      <c r="AO10" s="10">
        <f>'A8-2'!K9/'A7'!K9*100</f>
        <v>23087.084163895757</v>
      </c>
      <c r="AP10" s="10">
        <f t="shared" si="16"/>
        <v>120438.8906316135</v>
      </c>
      <c r="AQ10" s="10">
        <f t="shared" si="17"/>
        <v>73625.820518826571</v>
      </c>
      <c r="AR10" s="10">
        <f>AQ10/'A1'!K9*1000</f>
        <v>17667.303726860067</v>
      </c>
      <c r="AS10" s="10">
        <f>'A8-2'!L9/'A7'!L9*100</f>
        <v>3077.8756476683934</v>
      </c>
      <c r="AT10" s="10">
        <f t="shared" si="18"/>
        <v>16274.587283365703</v>
      </c>
      <c r="AU10" s="10">
        <f t="shared" si="19"/>
        <v>9886.7981952389509</v>
      </c>
      <c r="AV10" s="10">
        <f>AU10/'A1'!L9*1000</f>
        <v>256.32099902776343</v>
      </c>
      <c r="AW10" s="10">
        <f>'A8-2'!M9/'A7'!M9*100</f>
        <v>55154.508832392399</v>
      </c>
      <c r="AX10" s="10">
        <f t="shared" si="20"/>
        <v>316913.64423142781</v>
      </c>
      <c r="AY10" s="10">
        <f t="shared" si="21"/>
        <v>190214.11387211917</v>
      </c>
      <c r="AZ10" s="10">
        <f>AY10/'A1'!M9*1000</f>
        <v>22726.175741084091</v>
      </c>
      <c r="BA10" s="10">
        <v>1986</v>
      </c>
      <c r="BB10" s="10">
        <f>'A8-2'!N9/'A7'!N9*100</f>
        <v>19035.320088300221</v>
      </c>
      <c r="BC10" s="10">
        <f t="shared" si="22"/>
        <v>124499.97514189567</v>
      </c>
      <c r="BD10" s="10">
        <f t="shared" si="23"/>
        <v>71135.067149764684</v>
      </c>
      <c r="BE10" s="10">
        <f>BD10/'A1'!N9*1000</f>
        <v>1254.9629897811458</v>
      </c>
      <c r="BF10" s="10">
        <f>'A8-2'!O9/'A7'!O9*100</f>
        <v>208945.84055459272</v>
      </c>
      <c r="BG10" s="10">
        <f t="shared" si="24"/>
        <v>1232968.9539582618</v>
      </c>
      <c r="BH10" s="10">
        <f t="shared" si="25"/>
        <v>734170.60734297801</v>
      </c>
      <c r="BI10" s="10">
        <f>BH10/'A1'!O9*1000</f>
        <v>3057.351189041477</v>
      </c>
    </row>
    <row r="11" spans="1:61" ht="12.75" customHeight="1">
      <c r="A11" s="6">
        <v>1987</v>
      </c>
      <c r="B11" s="10">
        <f>'A8-2'!B10/'A7'!B10*100</f>
        <v>7790.909090909091</v>
      </c>
      <c r="C11" s="10">
        <f t="shared" si="27"/>
        <v>49491.834818844334</v>
      </c>
      <c r="D11" s="10">
        <f t="shared" si="26"/>
        <v>27921.870434160523</v>
      </c>
      <c r="E11" s="10">
        <f>D11/'A1'!B10*1000</f>
        <v>1716.8035918979015</v>
      </c>
      <c r="F11" s="10">
        <f>'A8-2'!C10/'A7'!C10*100</f>
        <v>3498.7459807073947</v>
      </c>
      <c r="G11" s="10">
        <f t="shared" si="0"/>
        <v>25585.158858369501</v>
      </c>
      <c r="H11" s="10">
        <f t="shared" si="1"/>
        <v>13652.049627889075</v>
      </c>
      <c r="I11" s="10">
        <f>H11/'A1'!C10*1000</f>
        <v>1383.1542943825393</v>
      </c>
      <c r="J11" s="10">
        <f>'A8-2'!D10/'A7'!D10*100</f>
        <v>13375.850340136054</v>
      </c>
      <c r="K11" s="10">
        <f t="shared" si="2"/>
        <v>92631.557236315013</v>
      </c>
      <c r="L11" s="10">
        <f t="shared" si="3"/>
        <v>50813.833313579802</v>
      </c>
      <c r="M11" s="10">
        <f>L11/'A1'!D10*1000</f>
        <v>1921.1279135568923</v>
      </c>
      <c r="N11" s="10">
        <v>1987</v>
      </c>
      <c r="O11" s="10">
        <f>'A8-2'!E10/'A7'!E10*100</f>
        <v>16807.10659898477</v>
      </c>
      <c r="P11" s="10">
        <f t="shared" si="4"/>
        <v>104132.06584459299</v>
      </c>
      <c r="Q11" s="10">
        <f t="shared" si="5"/>
        <v>58686.773157513227</v>
      </c>
      <c r="R11" s="10">
        <f>Q11/'A1'!E10*1000</f>
        <v>11446.557136754816</v>
      </c>
      <c r="S11" s="10">
        <f>'A8-2'!F10/'A7'!F10*100</f>
        <v>1910.2341137123744</v>
      </c>
      <c r="T11" s="10">
        <f t="shared" si="6"/>
        <v>11308.95951782126</v>
      </c>
      <c r="U11" s="10">
        <f t="shared" si="7"/>
        <v>6507.8320009985728</v>
      </c>
      <c r="V11" s="10">
        <f>U11/'A1'!F10*1000</f>
        <v>1319.7793553028944</v>
      </c>
      <c r="W11" s="10">
        <f>'A8-2'!G10/'A7'!G10*100</f>
        <v>27532.470238095237</v>
      </c>
      <c r="X11" s="10">
        <f t="shared" si="8"/>
        <v>192848.43321470355</v>
      </c>
      <c r="Y11" s="10">
        <f t="shared" si="9"/>
        <v>104853.88363771433</v>
      </c>
      <c r="Z11" s="10">
        <f>Y11/'A1'!G10*1000</f>
        <v>1878.2953347937755</v>
      </c>
      <c r="AA11" s="10">
        <v>1987</v>
      </c>
      <c r="AB11" s="10">
        <f>'A8-2'!H10/'A7'!H10*100</f>
        <v>42031.870503597122</v>
      </c>
      <c r="AC11" s="10">
        <f t="shared" si="10"/>
        <v>287331.28044685157</v>
      </c>
      <c r="AD11" s="10">
        <f t="shared" si="11"/>
        <v>156586.41579797823</v>
      </c>
      <c r="AE11" s="10">
        <f>AD11/'A1'!H10*1000</f>
        <v>2011.6466691895139</v>
      </c>
      <c r="AF11" s="10">
        <f>'A8-2'!I10/'A7'!I10*100</f>
        <v>13513.422818791947</v>
      </c>
      <c r="AG11" s="10">
        <f t="shared" si="12"/>
        <v>84481.366284321033</v>
      </c>
      <c r="AH11" s="10">
        <f t="shared" si="13"/>
        <v>47553.046699826635</v>
      </c>
      <c r="AI11" s="10">
        <f>AH11/'A1'!I10*1000</f>
        <v>840.13118810306707</v>
      </c>
      <c r="AJ11" s="10">
        <f>'A8-2'!J10/'A7'!J10*100</f>
        <v>7289.52</v>
      </c>
      <c r="AK11" s="10">
        <f t="shared" si="14"/>
        <v>47782.452223305969</v>
      </c>
      <c r="AL11" s="10">
        <f t="shared" si="15"/>
        <v>26329.700942216285</v>
      </c>
      <c r="AM11" s="10">
        <f>AL11/'A1'!J10*1000</f>
        <v>1795.4060092721386</v>
      </c>
      <c r="AN11" s="10">
        <v>1987</v>
      </c>
      <c r="AO11" s="10">
        <f>'A8-2'!K10/'A7'!K10*100</f>
        <v>24177.014218009477</v>
      </c>
      <c r="AP11" s="10">
        <f t="shared" si="16"/>
        <v>144615.90484962298</v>
      </c>
      <c r="AQ11" s="10">
        <f t="shared" si="17"/>
        <v>83077.670633070738</v>
      </c>
      <c r="AR11" s="10">
        <f>AQ11/'A1'!K10*1000</f>
        <v>19842.28680720121</v>
      </c>
      <c r="AS11" s="10">
        <f>'A8-2'!L10/'A7'!L10*100</f>
        <v>3387.2616136919319</v>
      </c>
      <c r="AT11" s="10">
        <f t="shared" si="18"/>
        <v>19661.848897057636</v>
      </c>
      <c r="AU11" s="10">
        <f t="shared" si="19"/>
        <v>11296.700169883094</v>
      </c>
      <c r="AV11" s="10">
        <f>AU11/'A1'!L10*1000</f>
        <v>292.03781391299935</v>
      </c>
      <c r="AW11" s="10">
        <f>'A8-2'!M10/'A7'!M10*100</f>
        <v>58307.251908396953</v>
      </c>
      <c r="AX11" s="10">
        <f t="shared" si="20"/>
        <v>375220.89613982476</v>
      </c>
      <c r="AY11" s="10">
        <f t="shared" si="21"/>
        <v>210478.54300609228</v>
      </c>
      <c r="AZ11" s="10">
        <f>AY11/'A1'!M10*1000</f>
        <v>25063.542617914231</v>
      </c>
      <c r="BA11" s="10">
        <v>1987</v>
      </c>
      <c r="BB11" s="10">
        <f>'A8-2'!N10/'A7'!N10*100</f>
        <v>19331.236897274634</v>
      </c>
      <c r="BC11" s="10">
        <f t="shared" si="22"/>
        <v>143831.21203917032</v>
      </c>
      <c r="BD11" s="10">
        <f t="shared" si="23"/>
        <v>76239.290617086386</v>
      </c>
      <c r="BE11" s="10">
        <f>BD11/'A1'!N10*1000</f>
        <v>1342.1465146307723</v>
      </c>
      <c r="BF11" s="10">
        <f>'A8-2'!O10/'A7'!O10*100</f>
        <v>213963.73310810808</v>
      </c>
      <c r="BG11" s="10">
        <f t="shared" si="24"/>
        <v>1446932.6870663699</v>
      </c>
      <c r="BH11" s="10">
        <f t="shared" si="25"/>
        <v>801300.21898249048</v>
      </c>
      <c r="BI11" s="10">
        <f>BH11/'A1'!O10*1000</f>
        <v>3307.2097771812514</v>
      </c>
    </row>
    <row r="12" spans="1:61" ht="12.75" customHeight="1">
      <c r="A12" s="6">
        <v>1988</v>
      </c>
      <c r="B12" s="10">
        <f>'A8-2'!B11/'A7'!B11*100</f>
        <v>8271.7601547388786</v>
      </c>
      <c r="C12" s="10">
        <f t="shared" si="27"/>
        <v>57763.594973583211</v>
      </c>
      <c r="D12" s="10">
        <f t="shared" si="26"/>
        <v>30609.256502067299</v>
      </c>
      <c r="E12" s="10">
        <f>D12/'A1'!B11*1000</f>
        <v>1851.4977173017498</v>
      </c>
      <c r="F12" s="10">
        <f>'A8-2'!C11/'A7'!C11*100</f>
        <v>3557.232704402516</v>
      </c>
      <c r="G12" s="10">
        <f t="shared" si="0"/>
        <v>29142.391562772016</v>
      </c>
      <c r="H12" s="10">
        <f t="shared" si="1"/>
        <v>14478.872406713777</v>
      </c>
      <c r="I12" s="10">
        <f>H12/'A1'!C11*1000</f>
        <v>1462.2670284019798</v>
      </c>
      <c r="J12" s="10">
        <f>'A8-2'!D11/'A7'!D11*100</f>
        <v>13785.365853658535</v>
      </c>
      <c r="K12" s="10">
        <f t="shared" si="2"/>
        <v>106416.92308997354</v>
      </c>
      <c r="L12" s="10">
        <f t="shared" si="3"/>
        <v>54436.432504522381</v>
      </c>
      <c r="M12" s="10">
        <f>L12/'A1'!D11*1000</f>
        <v>2031.89252004488</v>
      </c>
      <c r="N12" s="10">
        <v>1988</v>
      </c>
      <c r="O12" s="10">
        <f>'A8-2'!E11/'A7'!E11*100</f>
        <v>17773.615635179151</v>
      </c>
      <c r="P12" s="10">
        <f t="shared" si="4"/>
        <v>121905.68147977215</v>
      </c>
      <c r="Q12" s="10">
        <f t="shared" si="5"/>
        <v>64723.034161189738</v>
      </c>
      <c r="R12" s="10">
        <f>Q12/'A1'!E11*1000</f>
        <v>12617.766308008348</v>
      </c>
      <c r="S12" s="10">
        <f>'A8-2'!F11/'A7'!F11*100</f>
        <v>2046.1180124223602</v>
      </c>
      <c r="T12" s="10">
        <f t="shared" si="6"/>
        <v>13355.07753024362</v>
      </c>
      <c r="U12" s="10">
        <f t="shared" si="7"/>
        <v>7252.3836132212191</v>
      </c>
      <c r="V12" s="10">
        <f>U12/'A1'!F11*1000</f>
        <v>1465.7202128579668</v>
      </c>
      <c r="W12" s="10">
        <f>'A8-2'!G11/'A7'!G11*100</f>
        <v>28736.753246753251</v>
      </c>
      <c r="X12" s="10">
        <f t="shared" si="8"/>
        <v>221585.18646145679</v>
      </c>
      <c r="Y12" s="10">
        <f t="shared" si="9"/>
        <v>112619.86015692473</v>
      </c>
      <c r="Z12" s="10">
        <f>Y12/'A1'!G11*1000</f>
        <v>2006.841305145655</v>
      </c>
      <c r="AA12" s="10">
        <v>1988</v>
      </c>
      <c r="AB12" s="10">
        <f>'A8-2'!H11/'A7'!H11*100</f>
        <v>43365.799151343701</v>
      </c>
      <c r="AC12" s="10">
        <f t="shared" si="10"/>
        <v>330697.07959819527</v>
      </c>
      <c r="AD12" s="10">
        <f t="shared" si="11"/>
        <v>168634.93178972631</v>
      </c>
      <c r="AE12" s="10">
        <f>AD12/'A1'!H11*1000</f>
        <v>2157.9851791425481</v>
      </c>
      <c r="AF12" s="10">
        <f>'A8-2'!I11/'A7'!I11*100</f>
        <v>14379.895178197063</v>
      </c>
      <c r="AG12" s="10">
        <f t="shared" si="12"/>
        <v>98861.261462518101</v>
      </c>
      <c r="AH12" s="10">
        <f t="shared" si="13"/>
        <v>52422.33253805837</v>
      </c>
      <c r="AI12" s="10">
        <f>AH12/'A1'!I11*1000</f>
        <v>925.71073723802203</v>
      </c>
      <c r="AJ12" s="10">
        <f>'A8-2'!J11/'A7'!J11*100</f>
        <v>7320.2698412698428</v>
      </c>
      <c r="AK12" s="10">
        <f t="shared" si="14"/>
        <v>55102.722064575813</v>
      </c>
      <c r="AL12" s="10">
        <f t="shared" si="15"/>
        <v>28384.030595042874</v>
      </c>
      <c r="AM12" s="10">
        <f>AL12/'A1'!J11*1000</f>
        <v>1923.0255774214706</v>
      </c>
      <c r="AN12" s="10">
        <v>1988</v>
      </c>
      <c r="AO12" s="10">
        <f>'A8-2'!K11/'A7'!K11*100</f>
        <v>24486.083697058148</v>
      </c>
      <c r="AP12" s="10">
        <f t="shared" si="16"/>
        <v>169101.98854668112</v>
      </c>
      <c r="AQ12" s="10">
        <f t="shared" si="17"/>
        <v>90948.220203514735</v>
      </c>
      <c r="AR12" s="10">
        <f>AQ12/'A1'!K11*1000</f>
        <v>21605.555885013608</v>
      </c>
      <c r="AS12" s="10">
        <f>'A8-2'!L11/'A7'!L11*100</f>
        <v>3993.1870669745963</v>
      </c>
      <c r="AT12" s="10">
        <f t="shared" si="18"/>
        <v>23655.035964032231</v>
      </c>
      <c r="AU12" s="10">
        <f t="shared" si="19"/>
        <v>13030.547202881073</v>
      </c>
      <c r="AV12" s="10">
        <f>AU12/'A1'!L11*1000</f>
        <v>336.14804965910844</v>
      </c>
      <c r="AW12" s="10">
        <f>'A8-2'!M11/'A7'!M11*100</f>
        <v>59552.620087492411</v>
      </c>
      <c r="AX12" s="10">
        <f t="shared" si="20"/>
        <v>434773.51622731716</v>
      </c>
      <c r="AY12" s="10">
        <f t="shared" si="21"/>
        <v>227935.45449236623</v>
      </c>
      <c r="AZ12" s="10">
        <f>AY12/'A1'!M11*1000</f>
        <v>27017.828933261197</v>
      </c>
      <c r="BA12" s="10">
        <v>1988</v>
      </c>
      <c r="BB12" s="10">
        <f>'A8-2'!N11/'A7'!N11*100</f>
        <v>19871.287128712869</v>
      </c>
      <c r="BC12" s="10">
        <f t="shared" si="22"/>
        <v>163702.49916788319</v>
      </c>
      <c r="BD12" s="10">
        <f t="shared" si="23"/>
        <v>80862.719622381977</v>
      </c>
      <c r="BE12" s="10">
        <f>BD12/'A1'!N11*1000</f>
        <v>1420.6880006743381</v>
      </c>
      <c r="BF12" s="10">
        <f>'A8-2'!O11/'A7'!O11*100</f>
        <v>219284.54248366016</v>
      </c>
      <c r="BG12" s="10">
        <f t="shared" si="24"/>
        <v>1666217.2295500301</v>
      </c>
      <c r="BH12" s="10">
        <f t="shared" si="25"/>
        <v>860324.71766965254</v>
      </c>
      <c r="BI12" s="10">
        <f>BH12/'A1'!O11*1000</f>
        <v>3518.7248932292259</v>
      </c>
    </row>
    <row r="13" spans="1:61" ht="12.75" customHeight="1">
      <c r="A13" s="6">
        <v>1989</v>
      </c>
      <c r="B13" s="10">
        <f>'A8-2'!B12/'A7'!B12*100</f>
        <v>8623.471123763793</v>
      </c>
      <c r="C13" s="10">
        <f t="shared" si="27"/>
        <v>66387.066097347008</v>
      </c>
      <c r="D13" s="10">
        <f t="shared" si="26"/>
        <v>33110.87632541763</v>
      </c>
      <c r="E13" s="10">
        <f>D13/'A1'!B12*1000</f>
        <v>1969.1952696208155</v>
      </c>
      <c r="F13" s="10">
        <f>'A8-2'!C12/'A7'!C12*100</f>
        <v>3812.867867867868</v>
      </c>
      <c r="G13" s="10">
        <f t="shared" si="0"/>
        <v>32955.259430639882</v>
      </c>
      <c r="H13" s="10">
        <f t="shared" si="1"/>
        <v>15395.965793238891</v>
      </c>
      <c r="I13" s="10">
        <f>H13/'A1'!C12*1000</f>
        <v>1549.2494881094528</v>
      </c>
      <c r="J13" s="10">
        <f>'A8-2'!D12/'A7'!D12*100</f>
        <v>14804.043545878692</v>
      </c>
      <c r="K13" s="10">
        <f t="shared" si="2"/>
        <v>121220.96663585224</v>
      </c>
      <c r="L13" s="10">
        <f t="shared" si="3"/>
        <v>58353.189549496601</v>
      </c>
      <c r="M13" s="10">
        <f>L13/'A1'!D12*1000</f>
        <v>2139.2033708298482</v>
      </c>
      <c r="N13" s="10">
        <v>1989</v>
      </c>
      <c r="O13" s="10">
        <f>'A8-2'!E12/'A7'!E12*100</f>
        <v>18437.20930232558</v>
      </c>
      <c r="P13" s="10">
        <f t="shared" si="4"/>
        <v>140342.89078209773</v>
      </c>
      <c r="Q13" s="10">
        <f t="shared" si="5"/>
        <v>70215.636631277375</v>
      </c>
      <c r="R13" s="10">
        <f>Q13/'A1'!E12*1000</f>
        <v>13680.34376216415</v>
      </c>
      <c r="S13" s="10">
        <f>'A8-2'!F12/'A7'!F12*100</f>
        <v>2188.309037900875</v>
      </c>
      <c r="T13" s="10">
        <f t="shared" si="6"/>
        <v>15543.386568144495</v>
      </c>
      <c r="U13" s="10">
        <f t="shared" si="7"/>
        <v>7990.21592847785</v>
      </c>
      <c r="V13" s="10">
        <f>U13/'A1'!F12*1000</f>
        <v>1609.3083441043002</v>
      </c>
      <c r="W13" s="10">
        <f>'A8-2'!G12/'A7'!G12*100</f>
        <v>30564.944134078218</v>
      </c>
      <c r="X13" s="10">
        <f t="shared" si="8"/>
        <v>252150.13059553501</v>
      </c>
      <c r="Y13" s="10">
        <f t="shared" si="9"/>
        <v>120660.83225961801</v>
      </c>
      <c r="Z13" s="10">
        <f>Y13/'A1'!G12*1000</f>
        <v>2138.4892129793316</v>
      </c>
      <c r="AA13" s="10">
        <v>1989</v>
      </c>
      <c r="AB13" s="10">
        <f>'A8-2'!H12/'A7'!H12*100</f>
        <v>44811.526822558451</v>
      </c>
      <c r="AC13" s="10">
        <f t="shared" si="10"/>
        <v>375508.6064207537</v>
      </c>
      <c r="AD13" s="10">
        <f t="shared" si="11"/>
        <v>179719.47225433952</v>
      </c>
      <c r="AE13" s="10">
        <f>AD13/'A1'!H12*1000</f>
        <v>2282.1149352028251</v>
      </c>
      <c r="AF13" s="10">
        <f>'A8-2'!I12/'A7'!I12*100</f>
        <v>15106.541501976284</v>
      </c>
      <c r="AG13" s="10">
        <f t="shared" si="12"/>
        <v>113967.80296449439</v>
      </c>
      <c r="AH13" s="10">
        <f t="shared" si="13"/>
        <v>57044.407532422978</v>
      </c>
      <c r="AI13" s="10">
        <f>AH13/'A1'!I12*1000</f>
        <v>1006.5751866700318</v>
      </c>
      <c r="AJ13" s="10">
        <f>'A8-2'!J12/'A7'!J12*100</f>
        <v>7306.7084639498444</v>
      </c>
      <c r="AK13" s="10">
        <f t="shared" si="14"/>
        <v>62409.430528525656</v>
      </c>
      <c r="AL13" s="10">
        <f t="shared" si="15"/>
        <v>30013.932939984144</v>
      </c>
      <c r="AM13" s="10">
        <f>AL13/'A1'!J12*1000</f>
        <v>2021.2886292653227</v>
      </c>
      <c r="AN13" s="10">
        <v>1989</v>
      </c>
      <c r="AO13" s="10">
        <f>'A8-2'!K12/'A7'!K12*100</f>
        <v>24695.289079229122</v>
      </c>
      <c r="AP13" s="10">
        <f t="shared" si="16"/>
        <v>193797.27762591024</v>
      </c>
      <c r="AQ13" s="10">
        <f t="shared" si="17"/>
        <v>97453.86524204092</v>
      </c>
      <c r="AR13" s="10">
        <f>AQ13/'A1'!K12*1000</f>
        <v>23055.66266539408</v>
      </c>
      <c r="AS13" s="10">
        <f>'A8-2'!L12/'A7'!L12*100</f>
        <v>4404.7084233261348</v>
      </c>
      <c r="AT13" s="10">
        <f t="shared" si="18"/>
        <v>28059.744387358365</v>
      </c>
      <c r="AU13" s="10">
        <f t="shared" si="19"/>
        <v>14829.146185630994</v>
      </c>
      <c r="AV13" s="10">
        <f>AU13/'A1'!L12*1000</f>
        <v>381.98400432006787</v>
      </c>
      <c r="AW13" s="10">
        <f>'A8-2'!M12/'A7'!M12*100</f>
        <v>60152.570480928691</v>
      </c>
      <c r="AX13" s="10">
        <f t="shared" si="20"/>
        <v>494926.08670824586</v>
      </c>
      <c r="AY13" s="10">
        <f t="shared" si="21"/>
        <v>242500.93407482171</v>
      </c>
      <c r="AZ13" s="10">
        <f>AY13/'A1'!M12*1000</f>
        <v>28553.173761326492</v>
      </c>
      <c r="BA13" s="10">
        <v>1989</v>
      </c>
      <c r="BB13" s="10">
        <f>'A8-2'!N12/'A7'!N12*100</f>
        <v>20310.091743119268</v>
      </c>
      <c r="BC13" s="10">
        <f t="shared" si="22"/>
        <v>184012.59091100245</v>
      </c>
      <c r="BD13" s="10">
        <f t="shared" si="23"/>
        <v>85000.267441024858</v>
      </c>
      <c r="BE13" s="10">
        <f>BD13/'A1'!N12*1000</f>
        <v>1489.2470993241443</v>
      </c>
      <c r="BF13" s="10">
        <f>'A8-2'!O12/'A7'!O12*100</f>
        <v>223625.18867924527</v>
      </c>
      <c r="BG13" s="10">
        <f t="shared" si="24"/>
        <v>1889842.4182292754</v>
      </c>
      <c r="BH13" s="10">
        <f t="shared" si="25"/>
        <v>911884.96281496738</v>
      </c>
      <c r="BI13" s="10">
        <f>BH13/'A1'!O12*1000</f>
        <v>3694.5463027793921</v>
      </c>
    </row>
    <row r="14" spans="1:61" ht="12.75" customHeight="1">
      <c r="A14" s="6">
        <v>1990</v>
      </c>
      <c r="B14" s="10">
        <f>'A8-2'!B13/'A7'!B13*100</f>
        <v>9242.4778761061953</v>
      </c>
      <c r="C14" s="10">
        <f t="shared" si="27"/>
        <v>75629.543973453197</v>
      </c>
      <c r="D14" s="10">
        <f t="shared" si="26"/>
        <v>35731.178936440301</v>
      </c>
      <c r="E14" s="10">
        <f>D14/'A1'!B13*1000</f>
        <v>2093.8122907027546</v>
      </c>
      <c r="F14" s="10">
        <f>'A8-2'!C13/'A7'!C13*100</f>
        <v>3877.3955256645395</v>
      </c>
      <c r="G14" s="10">
        <f t="shared" si="0"/>
        <v>36832.654956304425</v>
      </c>
      <c r="H14" s="10">
        <f t="shared" si="1"/>
        <v>16194.168160255653</v>
      </c>
      <c r="I14" s="10">
        <f>H14/'A1'!C13*1000</f>
        <v>1624.7177827352959</v>
      </c>
      <c r="J14" s="10">
        <f>'A8-2'!D13/'A7'!D13*100</f>
        <v>15428.571428571428</v>
      </c>
      <c r="K14" s="10">
        <f t="shared" si="2"/>
        <v>136649.53806442366</v>
      </c>
      <c r="L14" s="10">
        <f t="shared" si="3"/>
        <v>62111.123068168708</v>
      </c>
      <c r="M14" s="10">
        <f>L14/'A1'!D13*1000</f>
        <v>2242.984096016065</v>
      </c>
      <c r="N14" s="10">
        <v>1990</v>
      </c>
      <c r="O14" s="10">
        <f>'A8-2'!E13/'A7'!E13*100</f>
        <v>19601.809954751134</v>
      </c>
      <c r="P14" s="10">
        <f t="shared" si="4"/>
        <v>159944.70073684887</v>
      </c>
      <c r="Q14" s="10">
        <f t="shared" si="5"/>
        <v>75774.319259773038</v>
      </c>
      <c r="R14" s="10">
        <f>Q14/'A1'!E13*1000</f>
        <v>14739.392795707756</v>
      </c>
      <c r="S14" s="10">
        <f>'A8-2'!F13/'A7'!F13*100</f>
        <v>2296.0748959778089</v>
      </c>
      <c r="T14" s="10">
        <f t="shared" si="6"/>
        <v>17839.461464122305</v>
      </c>
      <c r="U14" s="10">
        <f t="shared" si="7"/>
        <v>8688.2476387600891</v>
      </c>
      <c r="V14" s="10">
        <f>U14/'A1'!F13*1000</f>
        <v>1742.1791936555221</v>
      </c>
      <c r="W14" s="10">
        <f>'A8-2'!G13/'A7'!G13*100</f>
        <v>32597.605442176871</v>
      </c>
      <c r="X14" s="10">
        <f t="shared" si="8"/>
        <v>284747.7360377119</v>
      </c>
      <c r="Y14" s="10">
        <f t="shared" si="9"/>
        <v>129126.27124987129</v>
      </c>
      <c r="Z14" s="10">
        <f>Y14/'A1'!G13*1000</f>
        <v>2277.0050805125429</v>
      </c>
      <c r="AA14" s="10">
        <v>1990</v>
      </c>
      <c r="AB14" s="10">
        <f>'A8-2'!H13/'A7'!H13*100</f>
        <v>45279.933510638301</v>
      </c>
      <c r="AC14" s="10">
        <f t="shared" si="10"/>
        <v>420788.53993139201</v>
      </c>
      <c r="AD14" s="10">
        <f t="shared" si="11"/>
        <v>189055.51131410993</v>
      </c>
      <c r="AE14" s="10">
        <f>AD14/'A1'!H13*1000</f>
        <v>2380.0616861035001</v>
      </c>
      <c r="AF14" s="10">
        <f>'A8-2'!I13/'A7'!I13*100</f>
        <v>15906.521739130434</v>
      </c>
      <c r="AG14" s="10">
        <f t="shared" si="12"/>
        <v>129874.32470362482</v>
      </c>
      <c r="AH14" s="10">
        <f t="shared" si="13"/>
        <v>61542.047765068819</v>
      </c>
      <c r="AI14" s="10">
        <f>AH14/'A1'!I13*1000</f>
        <v>1085.029676267975</v>
      </c>
      <c r="AJ14" s="10">
        <f>'A8-2'!J13/'A7'!J13*100</f>
        <v>7778.6882716049395</v>
      </c>
      <c r="AK14" s="10">
        <f t="shared" si="14"/>
        <v>70188.1188001306</v>
      </c>
      <c r="AL14" s="10">
        <f t="shared" si="15"/>
        <v>31789.834623592258</v>
      </c>
      <c r="AM14" s="10">
        <f>AL14/'A1'!J13*1000</f>
        <v>2126.1955898496044</v>
      </c>
      <c r="AN14" s="10">
        <v>1990</v>
      </c>
      <c r="AO14" s="10">
        <f>'A8-2'!K13/'A7'!K13*100</f>
        <v>24857.786290208041</v>
      </c>
      <c r="AP14" s="10">
        <f t="shared" si="16"/>
        <v>218655.06391611829</v>
      </c>
      <c r="AQ14" s="10">
        <f t="shared" si="17"/>
        <v>102820.87848384077</v>
      </c>
      <c r="AR14" s="10">
        <f>AQ14/'A1'!K13*1000</f>
        <v>24241.814033216986</v>
      </c>
      <c r="AS14" s="10">
        <f>'A8-2'!L13/'A7'!L13*100</f>
        <v>5149.4768611670015</v>
      </c>
      <c r="AT14" s="10">
        <f t="shared" si="18"/>
        <v>33209.221248525369</v>
      </c>
      <c r="AU14" s="10">
        <f t="shared" si="19"/>
        <v>17012.793809671799</v>
      </c>
      <c r="AV14" s="10">
        <f>AU14/'A1'!L13*1000</f>
        <v>437.78771090766202</v>
      </c>
      <c r="AW14" s="10">
        <f>'A8-2'!M13/'A7'!M13*100</f>
        <v>58968.768873695662</v>
      </c>
      <c r="AX14" s="10">
        <f t="shared" si="20"/>
        <v>553894.85558194155</v>
      </c>
      <c r="AY14" s="10">
        <f t="shared" si="21"/>
        <v>252969.51613355303</v>
      </c>
      <c r="AZ14" s="10">
        <f>AY14/'A1'!M13*1000</f>
        <v>29556.556876361592</v>
      </c>
      <c r="BA14" s="10">
        <v>1990</v>
      </c>
      <c r="BB14" s="10">
        <f>'A8-2'!N13/'A7'!N13*100</f>
        <v>20323.728813559323</v>
      </c>
      <c r="BC14" s="10">
        <f t="shared" si="22"/>
        <v>204336.31972456176</v>
      </c>
      <c r="BD14" s="10">
        <f t="shared" si="23"/>
        <v>88323.942766379216</v>
      </c>
      <c r="BE14" s="10">
        <f>BD14/'A1'!N13*1000</f>
        <v>1543.0997373489504</v>
      </c>
      <c r="BF14" s="10">
        <f>'A8-2'!O13/'A7'!O13*100</f>
        <v>230891.96969696973</v>
      </c>
      <c r="BG14" s="10">
        <f t="shared" si="24"/>
        <v>2120734.3879262451</v>
      </c>
      <c r="BH14" s="10">
        <f t="shared" si="25"/>
        <v>960399.93994894368</v>
      </c>
      <c r="BI14" s="10">
        <f>BH14/'A1'!O13*1000</f>
        <v>3847.4047240434115</v>
      </c>
    </row>
    <row r="15" spans="1:61" ht="12.75" customHeight="1">
      <c r="A15" s="6">
        <v>1991</v>
      </c>
      <c r="B15" s="10">
        <f>'A8-2'!B14/'A7'!B14*100</f>
        <v>10136.574173431829</v>
      </c>
      <c r="C15" s="10">
        <f t="shared" si="27"/>
        <v>85766.118146885026</v>
      </c>
      <c r="D15" s="10">
        <f t="shared" si="26"/>
        <v>38721.51732258407</v>
      </c>
      <c r="E15" s="10">
        <f>D15/'A1'!B14*1000</f>
        <v>2240.3047738019623</v>
      </c>
      <c r="F15" s="10">
        <f>'A8-2'!C14/'A7'!C14*100</f>
        <v>3940.4539007092199</v>
      </c>
      <c r="G15" s="10">
        <f t="shared" si="0"/>
        <v>40773.108857013642</v>
      </c>
      <c r="H15" s="10">
        <f t="shared" si="1"/>
        <v>16895.788428913744</v>
      </c>
      <c r="I15" s="10">
        <f>H15/'A1'!C14*1000</f>
        <v>1688.8222505231402</v>
      </c>
      <c r="J15" s="10">
        <f>'A8-2'!D14/'A7'!D14*100</f>
        <v>15699.708454810496</v>
      </c>
      <c r="K15" s="10">
        <f t="shared" si="2"/>
        <v>152349.24651923415</v>
      </c>
      <c r="L15" s="10">
        <f t="shared" si="3"/>
        <v>65388.606909345464</v>
      </c>
      <c r="M15" s="10">
        <f>L15/'A1'!D14*1000</f>
        <v>2332.1215450088885</v>
      </c>
      <c r="N15" s="10">
        <v>1991</v>
      </c>
      <c r="O15" s="10">
        <f>'A8-2'!E14/'A7'!E14*100</f>
        <v>20704.845814977976</v>
      </c>
      <c r="P15" s="10">
        <f t="shared" si="4"/>
        <v>180649.54655182685</v>
      </c>
      <c r="Q15" s="10">
        <f t="shared" si="5"/>
        <v>81324.301222796406</v>
      </c>
      <c r="R15" s="10">
        <f>Q15/'A1'!E14*1000</f>
        <v>15777.961809883367</v>
      </c>
      <c r="S15" s="10">
        <f>'A8-2'!F14/'A7'!F14*100</f>
        <v>2336.9398907103823</v>
      </c>
      <c r="T15" s="10">
        <f t="shared" si="6"/>
        <v>20176.401354832688</v>
      </c>
      <c r="U15" s="10">
        <f t="shared" si="7"/>
        <v>9287.5380017184543</v>
      </c>
      <c r="V15" s="10">
        <f>U15/'A1'!F14*1000</f>
        <v>1852.3211012601623</v>
      </c>
      <c r="W15" s="10">
        <f>'A8-2'!G14/'A7'!G14*100</f>
        <v>32975.145888594161</v>
      </c>
      <c r="X15" s="10">
        <f t="shared" si="8"/>
        <v>317722.88192630606</v>
      </c>
      <c r="Y15" s="10">
        <f t="shared" si="9"/>
        <v>136276.16288849121</v>
      </c>
      <c r="Z15" s="10">
        <f>Y15/'A1'!G14*1000</f>
        <v>2391.8341677285171</v>
      </c>
      <c r="AA15" s="10">
        <v>1991</v>
      </c>
      <c r="AB15" s="10">
        <f>'A8-2'!H14/'A7'!H14*100</f>
        <v>48835.612903225803</v>
      </c>
      <c r="AC15" s="10">
        <f t="shared" si="10"/>
        <v>469624.15283461782</v>
      </c>
      <c r="AD15" s="10">
        <f t="shared" si="11"/>
        <v>200080.02195451374</v>
      </c>
      <c r="AE15" s="10">
        <f>AD15/'A1'!H14*1000</f>
        <v>2500.5658011234768</v>
      </c>
      <c r="AF15" s="10">
        <f>'A8-2'!I14/'A7'!I14*100</f>
        <v>15378.111298482292</v>
      </c>
      <c r="AG15" s="10">
        <f t="shared" si="12"/>
        <v>145252.4360021071</v>
      </c>
      <c r="AH15" s="10">
        <f t="shared" si="13"/>
        <v>64611.749510537345</v>
      </c>
      <c r="AI15" s="10">
        <f>AH15/'A1'!I14*1000</f>
        <v>1138.3621262594118</v>
      </c>
      <c r="AJ15" s="10">
        <f>'A8-2'!J14/'A7'!J14*100</f>
        <v>7550.5538922155692</v>
      </c>
      <c r="AK15" s="10">
        <f t="shared" si="14"/>
        <v>77738.672692346168</v>
      </c>
      <c r="AL15" s="10">
        <f t="shared" si="15"/>
        <v>32982.421591089376</v>
      </c>
      <c r="AM15" s="10">
        <f>AL15/'A1'!J14*1000</f>
        <v>2188.6436177712631</v>
      </c>
      <c r="AN15" s="10">
        <v>1991</v>
      </c>
      <c r="AO15" s="10">
        <f>'A8-2'!K14/'A7'!K14*100</f>
        <v>25409.475806451614</v>
      </c>
      <c r="AP15" s="10">
        <f t="shared" si="16"/>
        <v>244064.5397225699</v>
      </c>
      <c r="AQ15" s="10">
        <f t="shared" si="17"/>
        <v>107666.17859352424</v>
      </c>
      <c r="AR15" s="10">
        <f>AQ15/'A1'!K14*1000</f>
        <v>25263.509040706795</v>
      </c>
      <c r="AS15" s="10">
        <f>'A8-2'!L14/'A7'!L14*100</f>
        <v>5415.5639097744352</v>
      </c>
      <c r="AT15" s="10">
        <f t="shared" si="18"/>
        <v>38624.785158299805</v>
      </c>
      <c r="AU15" s="10">
        <f t="shared" si="19"/>
        <v>19025.798957511877</v>
      </c>
      <c r="AV15" s="10">
        <f>AU15/'A1'!L14*1000</f>
        <v>488.57235414222305</v>
      </c>
      <c r="AW15" s="10">
        <f>'A8-2'!M14/'A7'!M14*100</f>
        <v>58405.594405594413</v>
      </c>
      <c r="AX15" s="10">
        <f t="shared" si="20"/>
        <v>612300.44998753595</v>
      </c>
      <c r="AY15" s="10">
        <f t="shared" si="21"/>
        <v>260781.20731243683</v>
      </c>
      <c r="AZ15" s="10">
        <f>AY15/'A1'!M14*1000</f>
        <v>30262.269932725059</v>
      </c>
      <c r="BA15" s="10">
        <v>1991</v>
      </c>
      <c r="BB15" s="10">
        <f>'A8-2'!N14/'A7'!N14*100</f>
        <v>19318.471337579616</v>
      </c>
      <c r="BC15" s="10">
        <f t="shared" si="22"/>
        <v>223654.79106214139</v>
      </c>
      <c r="BD15" s="10">
        <f t="shared" si="23"/>
        <v>89977.625550682991</v>
      </c>
      <c r="BE15" s="10">
        <f>BD15/'A1'!N14*1000</f>
        <v>1566.5446585072862</v>
      </c>
      <c r="BF15" s="10">
        <f>'A8-2'!O14/'A7'!O14*100</f>
        <v>236639.00293255129</v>
      </c>
      <c r="BG15" s="10">
        <f t="shared" si="24"/>
        <v>2357373.3908587964</v>
      </c>
      <c r="BH15" s="10">
        <f t="shared" si="25"/>
        <v>1004958.9548917064</v>
      </c>
      <c r="BI15" s="10">
        <f>BH15/'A1'!O14*1000</f>
        <v>3972.4696800893125</v>
      </c>
    </row>
    <row r="16" spans="1:61" ht="12.75" customHeight="1">
      <c r="A16" s="6">
        <v>1992</v>
      </c>
      <c r="B16" s="10">
        <f>'A8-2'!B15/'A7'!B15*100</f>
        <v>11196.71848013817</v>
      </c>
      <c r="C16" s="10">
        <f t="shared" si="27"/>
        <v>96962.836627023193</v>
      </c>
      <c r="D16" s="10">
        <f t="shared" si="26"/>
        <v>42173.932338205428</v>
      </c>
      <c r="E16" s="10">
        <f>D16/'A1'!B15*1000</f>
        <v>2412.8343920250259</v>
      </c>
      <c r="F16" s="10">
        <f>'A8-2'!C15/'A7'!C15*100</f>
        <v>4060.7164804599115</v>
      </c>
      <c r="G16" s="10">
        <f t="shared" si="0"/>
        <v>44833.82533747355</v>
      </c>
      <c r="H16" s="10">
        <f t="shared" si="1"/>
        <v>17577.347223590907</v>
      </c>
      <c r="I16" s="10">
        <f>H16/'A1'!C15*1000</f>
        <v>1749.8342208519441</v>
      </c>
      <c r="J16" s="10">
        <f>'A8-2'!D15/'A7'!D15*100</f>
        <v>16290.229885057473</v>
      </c>
      <c r="K16" s="10">
        <f t="shared" si="2"/>
        <v>168639.47640429164</v>
      </c>
      <c r="L16" s="10">
        <f t="shared" si="3"/>
        <v>68601.115412533851</v>
      </c>
      <c r="M16" s="10">
        <f>L16/'A1'!D15*1000</f>
        <v>2417.8854142740984</v>
      </c>
      <c r="N16" s="10">
        <v>1992</v>
      </c>
      <c r="O16" s="10">
        <f>'A8-2'!E15/'A7'!E15*100</f>
        <v>21527.456647398845</v>
      </c>
      <c r="P16" s="10">
        <f t="shared" si="4"/>
        <v>202177.0031992257</v>
      </c>
      <c r="Q16" s="10">
        <f t="shared" si="5"/>
        <v>86586.897625635975</v>
      </c>
      <c r="R16" s="10">
        <f>Q16/'A1'!E15*1000</f>
        <v>16743.512381754925</v>
      </c>
      <c r="S16" s="10">
        <f>'A8-2'!F15/'A7'!F15*100</f>
        <v>2364.1948579161026</v>
      </c>
      <c r="T16" s="10">
        <f t="shared" si="6"/>
        <v>22540.596212748791</v>
      </c>
      <c r="U16" s="10">
        <f t="shared" si="7"/>
        <v>9794.2252592908662</v>
      </c>
      <c r="V16" s="10">
        <f>U16/'A1'!F15*1000</f>
        <v>1943.6843142073558</v>
      </c>
      <c r="W16" s="10">
        <f>'A8-2'!G15/'A7'!G15*100</f>
        <v>33577.815344603383</v>
      </c>
      <c r="X16" s="10">
        <f t="shared" si="8"/>
        <v>351300.69727090944</v>
      </c>
      <c r="Y16" s="10">
        <f t="shared" si="9"/>
        <v>142598.74565539637</v>
      </c>
      <c r="Z16" s="10">
        <f>Y16/'A1'!G15*1000</f>
        <v>2491.249899639768</v>
      </c>
      <c r="AA16" s="10">
        <v>1992</v>
      </c>
      <c r="AB16" s="10">
        <f>'A8-2'!H15/'A7'!H15*100</f>
        <v>47412.365196078434</v>
      </c>
      <c r="AC16" s="10">
        <f t="shared" si="10"/>
        <v>517036.51803069626</v>
      </c>
      <c r="AD16" s="10">
        <f t="shared" si="11"/>
        <v>207476.38275968944</v>
      </c>
      <c r="AE16" s="10">
        <f>AD16/'A1'!H15*1000</f>
        <v>2573.3632509146018</v>
      </c>
      <c r="AF16" s="10">
        <f>'A8-2'!I15/'A7'!I15*100</f>
        <v>14983.053311793215</v>
      </c>
      <c r="AG16" s="10">
        <f t="shared" si="12"/>
        <v>160235.48931390033</v>
      </c>
      <c r="AH16" s="10">
        <f t="shared" si="13"/>
        <v>66672.452920223091</v>
      </c>
      <c r="AI16" s="10">
        <f>AH16/'A1'!I15*1000</f>
        <v>1173.8711377455161</v>
      </c>
      <c r="AJ16" s="10">
        <f>'A8-2'!J15/'A7'!J15*100</f>
        <v>7410.204379562043</v>
      </c>
      <c r="AK16" s="10">
        <f t="shared" si="14"/>
        <v>85148.877071908209</v>
      </c>
      <c r="AL16" s="10">
        <f t="shared" si="15"/>
        <v>33796.141652433544</v>
      </c>
      <c r="AM16" s="10">
        <f>AL16/'A1'!J15*1000</f>
        <v>2225.7483716550555</v>
      </c>
      <c r="AN16" s="10">
        <v>1992</v>
      </c>
      <c r="AO16" s="10">
        <f>'A8-2'!K15/'A7'!K15*100</f>
        <v>27195.128987942149</v>
      </c>
      <c r="AP16" s="10">
        <f t="shared" si="16"/>
        <v>271259.66871051205</v>
      </c>
      <c r="AQ16" s="10">
        <f t="shared" si="17"/>
        <v>113328.07186276154</v>
      </c>
      <c r="AR16" s="10">
        <f>AQ16/'A1'!K15*1000</f>
        <v>26439.01737071864</v>
      </c>
      <c r="AS16" s="10">
        <f>'A8-2'!L15/'A7'!L15*100</f>
        <v>5723.068783068783</v>
      </c>
      <c r="AT16" s="10">
        <f t="shared" si="18"/>
        <v>44347.853941368587</v>
      </c>
      <c r="AU16" s="10">
        <f t="shared" si="19"/>
        <v>20943.707949078285</v>
      </c>
      <c r="AV16" s="10">
        <f>AU16/'A1'!L15*1000</f>
        <v>534.98876183723291</v>
      </c>
      <c r="AW16" s="10">
        <f>'A8-2'!M15/'A7'!M15*100</f>
        <v>62658.640525185772</v>
      </c>
      <c r="AX16" s="10">
        <f t="shared" si="20"/>
        <v>674959.09051272168</v>
      </c>
      <c r="AY16" s="10">
        <f t="shared" si="21"/>
        <v>271283.60637513525</v>
      </c>
      <c r="AZ16" s="10">
        <f>AY16/'A1'!M15*1000</f>
        <v>31296.912167705203</v>
      </c>
      <c r="BA16" s="10">
        <v>1992</v>
      </c>
      <c r="BB16" s="10">
        <f>'A8-2'!N15/'A7'!N15*100</f>
        <v>19053.929121725731</v>
      </c>
      <c r="BC16" s="10">
        <f t="shared" si="22"/>
        <v>242708.72018386712</v>
      </c>
      <c r="BD16" s="10">
        <f t="shared" si="23"/>
        <v>91036.029562272117</v>
      </c>
      <c r="BE16" s="10">
        <f>BD16/'A1'!N15*1000</f>
        <v>1580.9257703923331</v>
      </c>
      <c r="BF16" s="10">
        <f>'A8-2'!O15/'A7'!O15*100</f>
        <v>237926.45624103298</v>
      </c>
      <c r="BG16" s="10">
        <f t="shared" si="24"/>
        <v>2595299.8470998295</v>
      </c>
      <c r="BH16" s="10">
        <f t="shared" si="25"/>
        <v>1041893.620154398</v>
      </c>
      <c r="BI16" s="10">
        <f>BH16/'A1'!O15*1000</f>
        <v>4061.738571020232</v>
      </c>
    </row>
    <row r="17" spans="1:61" ht="12.75" customHeight="1">
      <c r="A17" s="6">
        <v>1993</v>
      </c>
      <c r="B17" s="10">
        <f>'A8-2'!B16/'A7'!B16*100</f>
        <v>11892.999523593733</v>
      </c>
      <c r="C17" s="10">
        <f t="shared" si="27"/>
        <v>108855.83615061693</v>
      </c>
      <c r="D17" s="10">
        <f t="shared" si="26"/>
        <v>45632.145394158077</v>
      </c>
      <c r="E17" s="10">
        <f>D17/'A1'!B16*1000</f>
        <v>2587.7364973436588</v>
      </c>
      <c r="F17" s="10">
        <f>'A8-2'!C16/'A7'!C16*100</f>
        <v>4161.5567282321908</v>
      </c>
      <c r="G17" s="10">
        <f t="shared" si="0"/>
        <v>48995.382065705744</v>
      </c>
      <c r="H17" s="10">
        <f t="shared" si="1"/>
        <v>18223.434507104917</v>
      </c>
      <c r="I17" s="10">
        <f>H17/'A1'!C16*1000</f>
        <v>1807.0790539418451</v>
      </c>
      <c r="J17" s="10">
        <f>'A8-2'!D16/'A7'!D16*100</f>
        <v>17282.269503546097</v>
      </c>
      <c r="K17" s="10">
        <f t="shared" si="2"/>
        <v>185921.74590783773</v>
      </c>
      <c r="L17" s="10">
        <f t="shared" si="3"/>
        <v>72163.161833573176</v>
      </c>
      <c r="M17" s="10">
        <f>L17/'A1'!D16*1000</f>
        <v>2515.6440628929886</v>
      </c>
      <c r="N17" s="10">
        <v>1993</v>
      </c>
      <c r="O17" s="10">
        <f>'A8-2'!E16/'A7'!E16*100</f>
        <v>22517.934002869439</v>
      </c>
      <c r="P17" s="10">
        <f t="shared" si="4"/>
        <v>224694.93720209514</v>
      </c>
      <c r="Q17" s="10">
        <f t="shared" si="5"/>
        <v>91787.452103378222</v>
      </c>
      <c r="R17" s="10">
        <f>Q17/'A1'!E16*1000</f>
        <v>17690.120028527432</v>
      </c>
      <c r="S17" s="10">
        <f>'A8-2'!F16/'A7'!F16*100</f>
        <v>2384.8074369189908</v>
      </c>
      <c r="T17" s="10">
        <f t="shared" si="6"/>
        <v>24925.40364966778</v>
      </c>
      <c r="U17" s="10">
        <f t="shared" si="7"/>
        <v>10220.187644351685</v>
      </c>
      <c r="V17" s="10">
        <f>U17/'A1'!F16*1000</f>
        <v>2017.4077466150186</v>
      </c>
      <c r="W17" s="10">
        <f>'A8-2'!G16/'A7'!G16*100</f>
        <v>33866.496163682859</v>
      </c>
      <c r="X17" s="10">
        <f t="shared" si="8"/>
        <v>385167.19343459228</v>
      </c>
      <c r="Y17" s="10">
        <f t="shared" si="9"/>
        <v>147945.49268799997</v>
      </c>
      <c r="Z17" s="10">
        <f>Y17/'A1'!G16*1000</f>
        <v>2574.4390125268237</v>
      </c>
      <c r="AA17" s="10">
        <v>1993</v>
      </c>
      <c r="AB17" s="10">
        <f>'A8-2'!H16/'A7'!H16*100</f>
        <v>45440.094117647059</v>
      </c>
      <c r="AC17" s="10">
        <f t="shared" si="10"/>
        <v>562476.61214834335</v>
      </c>
      <c r="AD17" s="10">
        <f t="shared" si="11"/>
        <v>211421.20032539862</v>
      </c>
      <c r="AE17" s="10">
        <f>AD17/'A1'!H16*1000</f>
        <v>2605.1094495292618</v>
      </c>
      <c r="AF17" s="10">
        <f>'A8-2'!I16/'A7'!I16*100</f>
        <v>14146.936236391912</v>
      </c>
      <c r="AG17" s="10">
        <f t="shared" si="12"/>
        <v>174382.42555029225</v>
      </c>
      <c r="AH17" s="10">
        <f t="shared" si="13"/>
        <v>67484.898572570382</v>
      </c>
      <c r="AI17" s="10">
        <f>AH17/'A1'!I16*1000</f>
        <v>1187.4491890734871</v>
      </c>
      <c r="AJ17" s="10">
        <f>'A8-2'!J16/'A7'!J16*100</f>
        <v>7593.6494252873572</v>
      </c>
      <c r="AK17" s="10">
        <f t="shared" si="14"/>
        <v>92742.526497195562</v>
      </c>
      <c r="AL17" s="10">
        <f t="shared" si="15"/>
        <v>34630.562747234195</v>
      </c>
      <c r="AM17" s="10">
        <f>AL17/'A1'!J16*1000</f>
        <v>2264.8610038366755</v>
      </c>
      <c r="AN17" s="10">
        <v>1993</v>
      </c>
      <c r="AO17" s="10">
        <f>'A8-2'!K16/'A7'!K16*100</f>
        <v>28298.809523809523</v>
      </c>
      <c r="AP17" s="10">
        <f t="shared" si="16"/>
        <v>299558.47823432158</v>
      </c>
      <c r="AQ17" s="10">
        <f t="shared" si="17"/>
        <v>118961.26701401877</v>
      </c>
      <c r="AR17" s="10">
        <f>AQ17/'A1'!K16*1000</f>
        <v>27588.49677086735</v>
      </c>
      <c r="AS17" s="10">
        <f>'A8-2'!L16/'A7'!L16*100</f>
        <v>5649.3254637436767</v>
      </c>
      <c r="AT17" s="10">
        <f t="shared" si="18"/>
        <v>49997.179405112263</v>
      </c>
      <c r="AU17" s="10">
        <f t="shared" si="19"/>
        <v>22404.291823006304</v>
      </c>
      <c r="AV17" s="10">
        <f>AU17/'A1'!L16*1000</f>
        <v>569.27142700711818</v>
      </c>
      <c r="AW17" s="10">
        <f>'A8-2'!M16/'A7'!M16*100</f>
        <v>66407.859078590787</v>
      </c>
      <c r="AX17" s="10">
        <f t="shared" si="20"/>
        <v>741366.94959131244</v>
      </c>
      <c r="AY17" s="10">
        <f t="shared" si="21"/>
        <v>283434.74417869898</v>
      </c>
      <c r="AZ17" s="10">
        <f>AY17/'A1'!M16*1000</f>
        <v>32509.367856179273</v>
      </c>
      <c r="BA17" s="10">
        <v>1993</v>
      </c>
      <c r="BB17" s="10">
        <f>'A8-2'!N16/'A7'!N16*100</f>
        <v>19803.603603603606</v>
      </c>
      <c r="BC17" s="10">
        <f t="shared" si="22"/>
        <v>262512.3237874707</v>
      </c>
      <c r="BD17" s="10">
        <f t="shared" si="23"/>
        <v>92632.427253421309</v>
      </c>
      <c r="BE17" s="10">
        <f>BD17/'A1'!N16*1000</f>
        <v>1605.0530600284392</v>
      </c>
      <c r="BF17" s="10">
        <f>'A8-2'!O16/'A7'!O16*100</f>
        <v>232698.17927170865</v>
      </c>
      <c r="BG17" s="10">
        <f t="shared" si="24"/>
        <v>2827998.0263715382</v>
      </c>
      <c r="BH17" s="10">
        <f t="shared" si="25"/>
        <v>1066213.0753952272</v>
      </c>
      <c r="BI17" s="10">
        <f>BH17/'A1'!O16*1000</f>
        <v>4102.1037947850873</v>
      </c>
    </row>
    <row r="18" spans="1:61" ht="12.75" customHeight="1">
      <c r="A18" s="6">
        <v>1994</v>
      </c>
      <c r="B18" s="10">
        <f>'A8-2'!B17/'A7'!B17*100</f>
        <v>12486.020066889632</v>
      </c>
      <c r="C18" s="10">
        <f t="shared" si="27"/>
        <v>121341.85621750656</v>
      </c>
      <c r="D18" s="10">
        <f t="shared" si="26"/>
        <v>48991.736382216099</v>
      </c>
      <c r="E18" s="10">
        <f>D18/'A1'!B17*1000</f>
        <v>2751.5718271393484</v>
      </c>
      <c r="F18" s="10">
        <f>'A8-2'!C17/'A7'!C17*100</f>
        <v>4270.0387596899227</v>
      </c>
      <c r="G18" s="10">
        <f t="shared" si="0"/>
        <v>53265.420825395668</v>
      </c>
      <c r="H18" s="10">
        <f t="shared" si="1"/>
        <v>18848.786365373857</v>
      </c>
      <c r="I18" s="10">
        <f>H18/'A1'!C17*1000</f>
        <v>1863.33844412332</v>
      </c>
      <c r="J18" s="10">
        <f>'A8-2'!D17/'A7'!D17*100</f>
        <v>18660.139860139861</v>
      </c>
      <c r="K18" s="10">
        <f t="shared" si="2"/>
        <v>204581.8857679776</v>
      </c>
      <c r="L18" s="10">
        <f t="shared" si="3"/>
        <v>76390.66932699841</v>
      </c>
      <c r="M18" s="10">
        <f>L18/'A1'!D17*1000</f>
        <v>2633.9929806891082</v>
      </c>
      <c r="N18" s="10">
        <v>1994</v>
      </c>
      <c r="O18" s="10">
        <f>'A8-2'!E17/'A7'!E17*100</f>
        <v>24129.662381873735</v>
      </c>
      <c r="P18" s="10">
        <f t="shared" si="4"/>
        <v>248824.59958396887</v>
      </c>
      <c r="Q18" s="10">
        <f t="shared" si="5"/>
        <v>97559.624064576317</v>
      </c>
      <c r="R18" s="10">
        <f>Q18/'A1'!E17*1000</f>
        <v>18739.195353325533</v>
      </c>
      <c r="S18" s="10">
        <f>'A8-2'!F17/'A7'!F17*100</f>
        <v>2618.4224250325942</v>
      </c>
      <c r="T18" s="10">
        <f t="shared" si="6"/>
        <v>27543.826074700373</v>
      </c>
      <c r="U18" s="10">
        <f t="shared" si="7"/>
        <v>10794.572540513942</v>
      </c>
      <c r="V18" s="10">
        <f>U18/'A1'!F17*1000</f>
        <v>2121.5747917676772</v>
      </c>
      <c r="W18" s="10">
        <f>'A8-2'!G17/'A7'!G17*100</f>
        <v>33921.9391634981</v>
      </c>
      <c r="X18" s="10">
        <f t="shared" si="8"/>
        <v>419089.13259809039</v>
      </c>
      <c r="Y18" s="10">
        <f t="shared" si="9"/>
        <v>152278.33331389807</v>
      </c>
      <c r="Z18" s="10">
        <f>Y18/'A1'!G17*1000</f>
        <v>2641.0263922365684</v>
      </c>
      <c r="AA18" s="10">
        <v>1994</v>
      </c>
      <c r="AB18" s="10">
        <f>'A8-2'!H17/'A7'!H17*100</f>
        <v>44817.649769585259</v>
      </c>
      <c r="AC18" s="10">
        <f t="shared" si="10"/>
        <v>607294.26191792858</v>
      </c>
      <c r="AD18" s="10">
        <f t="shared" si="11"/>
        <v>213954.61002990417</v>
      </c>
      <c r="AE18" s="10">
        <f>AD18/'A1'!H17*1000</f>
        <v>2627.1972606260338</v>
      </c>
      <c r="AF18" s="10">
        <f>'A8-2'!I17/'A7'!I17*100</f>
        <v>13484.384384384388</v>
      </c>
      <c r="AG18" s="10">
        <f t="shared" si="12"/>
        <v>187866.80993467662</v>
      </c>
      <c r="AH18" s="10">
        <f t="shared" si="13"/>
        <v>67472.303242440699</v>
      </c>
      <c r="AI18" s="10">
        <f>AH18/'A1'!I17*1000</f>
        <v>1186.9859141483416</v>
      </c>
      <c r="AJ18" s="10">
        <f>'A8-2'!J17/'A7'!J17*100</f>
        <v>7980.1408450704212</v>
      </c>
      <c r="AK18" s="10">
        <f t="shared" si="14"/>
        <v>100722.66734226598</v>
      </c>
      <c r="AL18" s="10">
        <f t="shared" si="15"/>
        <v>35684.591042857777</v>
      </c>
      <c r="AM18" s="10">
        <f>AL18/'A1'!J17*1000</f>
        <v>2319.7661187958647</v>
      </c>
      <c r="AN18" s="10">
        <v>1994</v>
      </c>
      <c r="AO18" s="10">
        <f>'A8-2'!K17/'A7'!K17*100</f>
        <v>29945.646749168009</v>
      </c>
      <c r="AP18" s="10">
        <f t="shared" si="16"/>
        <v>329504.12498348957</v>
      </c>
      <c r="AQ18" s="10">
        <f t="shared" si="17"/>
        <v>125114.66036038303</v>
      </c>
      <c r="AR18" s="10">
        <f>AQ18/'A1'!K17*1000</f>
        <v>28850.818245781331</v>
      </c>
      <c r="AS18" s="10">
        <f>'A8-2'!L17/'A7'!L17*100</f>
        <v>5348.1655844155839</v>
      </c>
      <c r="AT18" s="10">
        <f t="shared" si="18"/>
        <v>55345.344989527846</v>
      </c>
      <c r="AU18" s="10">
        <f t="shared" si="19"/>
        <v>23271.599042820628</v>
      </c>
      <c r="AV18" s="10">
        <f>AU18/'A1'!L17*1000</f>
        <v>588.44901220487918</v>
      </c>
      <c r="AW18" s="10">
        <f>'A8-2'!M17/'A7'!M17*100</f>
        <v>71048.134790301134</v>
      </c>
      <c r="AX18" s="10">
        <f t="shared" si="20"/>
        <v>812415.08438161353</v>
      </c>
      <c r="AY18" s="10">
        <f t="shared" si="21"/>
        <v>297795.93013326032</v>
      </c>
      <c r="AZ18" s="10">
        <f>AY18/'A1'!M17*1000</f>
        <v>33914.673493721522</v>
      </c>
      <c r="BA18" s="10">
        <v>1994</v>
      </c>
      <c r="BB18" s="10">
        <f>'A8-2'!N17/'A7'!N17*100</f>
        <v>20302.967359050446</v>
      </c>
      <c r="BC18" s="10">
        <f t="shared" si="22"/>
        <v>282815.29114652117</v>
      </c>
      <c r="BD18" s="10">
        <f t="shared" si="23"/>
        <v>94408.909161787509</v>
      </c>
      <c r="BE18" s="10">
        <f>BD18/'A1'!N17*1000</f>
        <v>1631.678347075484</v>
      </c>
      <c r="BF18" s="10">
        <f>'A8-2'!O17/'A7'!O17*100</f>
        <v>232664.66392318244</v>
      </c>
      <c r="BG18" s="10">
        <f t="shared" si="24"/>
        <v>3060662.6902947207</v>
      </c>
      <c r="BH18" s="10">
        <f t="shared" si="25"/>
        <v>1085635.1242393642</v>
      </c>
      <c r="BI18" s="10">
        <f>BH18/'A1'!O17*1000</f>
        <v>4125.9166689065241</v>
      </c>
    </row>
    <row r="19" spans="1:61" ht="12.75" customHeight="1">
      <c r="A19" s="6">
        <v>1995</v>
      </c>
      <c r="B19" s="10">
        <f>'A8-2'!B18/'A7'!B18*100</f>
        <v>13196.194099404724</v>
      </c>
      <c r="C19" s="10">
        <f t="shared" si="27"/>
        <v>134538.05031691128</v>
      </c>
      <c r="D19" s="10">
        <f t="shared" si="26"/>
        <v>52389.583205177609</v>
      </c>
      <c r="E19" s="10">
        <f>D19/'A1'!B18*1000</f>
        <v>2909.8857590078655</v>
      </c>
      <c r="F19" s="10">
        <f>'A8-2'!C18/'A7'!C18*100</f>
        <v>4428.3014048531295</v>
      </c>
      <c r="G19" s="10">
        <f t="shared" si="0"/>
        <v>57693.722230248793</v>
      </c>
      <c r="H19" s="10">
        <f t="shared" si="1"/>
        <v>19507.330497152216</v>
      </c>
      <c r="I19" s="10">
        <f>H19/'A1'!C18*1000</f>
        <v>1924.405261334899</v>
      </c>
      <c r="J19" s="10">
        <f>'A8-2'!D18/'A7'!D18*100</f>
        <v>18815.321477428181</v>
      </c>
      <c r="K19" s="10">
        <f t="shared" si="2"/>
        <v>223397.20724540576</v>
      </c>
      <c r="L19" s="10">
        <f t="shared" si="3"/>
        <v>79927.856939026911</v>
      </c>
      <c r="M19" s="10">
        <f>L19/'A1'!D18*1000</f>
        <v>2727.486861747444</v>
      </c>
      <c r="N19" s="10">
        <v>1995</v>
      </c>
      <c r="O19" s="10">
        <f>'A8-2'!E18/'A7'!E18*100</f>
        <v>25898.044692737432</v>
      </c>
      <c r="P19" s="10">
        <f t="shared" si="4"/>
        <v>274722.64427670633</v>
      </c>
      <c r="Q19" s="10">
        <f t="shared" si="5"/>
        <v>103945.74394439849</v>
      </c>
      <c r="R19" s="10">
        <f>Q19/'A1'!E18*1000</f>
        <v>19862.093518730369</v>
      </c>
      <c r="S19" s="10">
        <f>'A8-2'!F18/'A7'!F18*100</f>
        <v>2718.8735919899873</v>
      </c>
      <c r="T19" s="10">
        <f t="shared" si="6"/>
        <v>30262.699666690361</v>
      </c>
      <c r="U19" s="10">
        <f t="shared" si="7"/>
        <v>11354.531624401141</v>
      </c>
      <c r="V19" s="10">
        <f>U19/'A1'!F18*1000</f>
        <v>2223.3271244176899</v>
      </c>
      <c r="W19" s="10">
        <f>'A8-2'!G18/'A7'!G18*100</f>
        <v>34213.609022556389</v>
      </c>
      <c r="X19" s="10">
        <f t="shared" si="8"/>
        <v>453302.74162064679</v>
      </c>
      <c r="Y19" s="10">
        <f t="shared" si="9"/>
        <v>156036.27567367486</v>
      </c>
      <c r="Z19" s="10">
        <f>Y19/'A1'!G18*1000</f>
        <v>2697.5248645962824</v>
      </c>
      <c r="AA19" s="10">
        <v>1995</v>
      </c>
      <c r="AB19" s="10">
        <f>'A8-2'!H18/'A7'!H18*100</f>
        <v>45717.740112994346</v>
      </c>
      <c r="AC19" s="10">
        <f t="shared" si="10"/>
        <v>653012.00203092291</v>
      </c>
      <c r="AD19" s="10">
        <f t="shared" si="11"/>
        <v>216881.4281369177</v>
      </c>
      <c r="AE19" s="10">
        <f>AD19/'A1'!H18*1000</f>
        <v>2655.3208375679596</v>
      </c>
      <c r="AF19" s="10">
        <f>'A8-2'!I18/'A7'!I18*100</f>
        <v>13198.755364806866</v>
      </c>
      <c r="AG19" s="10">
        <f t="shared" si="12"/>
        <v>201065.56529948348</v>
      </c>
      <c r="AH19" s="10">
        <f t="shared" si="13"/>
        <v>67176.597958759434</v>
      </c>
      <c r="AI19" s="10">
        <f>AH19/'A1'!I18*1000</f>
        <v>1181.7648903893519</v>
      </c>
      <c r="AJ19" s="10">
        <f>'A8-2'!J18/'A7'!J18*100</f>
        <v>8285.0896551724127</v>
      </c>
      <c r="AK19" s="10">
        <f t="shared" si="14"/>
        <v>109007.7569974384</v>
      </c>
      <c r="AL19" s="10">
        <f t="shared" si="15"/>
        <v>36832.762489458633</v>
      </c>
      <c r="AM19" s="10">
        <f>AL19/'A1'!J18*1000</f>
        <v>2382.6081029418206</v>
      </c>
      <c r="AN19" s="10">
        <v>1995</v>
      </c>
      <c r="AO19" s="10">
        <f>'A8-2'!K18/'A7'!K18*100</f>
        <v>30650.481695568404</v>
      </c>
      <c r="AP19" s="10">
        <f t="shared" si="16"/>
        <v>360154.60667905799</v>
      </c>
      <c r="AQ19" s="10">
        <f t="shared" si="17"/>
        <v>130742.20998387484</v>
      </c>
      <c r="AR19" s="10">
        <f>AQ19/'A1'!K18*1000</f>
        <v>29992.393059306545</v>
      </c>
      <c r="AS19" s="10">
        <f>'A8-2'!L18/'A7'!L18*100</f>
        <v>5487.032457496136</v>
      </c>
      <c r="AT19" s="10">
        <f t="shared" si="18"/>
        <v>60832.37744702398</v>
      </c>
      <c r="AU19" s="10">
        <f t="shared" si="19"/>
        <v>24104.311691752642</v>
      </c>
      <c r="AV19" s="10">
        <f>AU19/'A1'!L18*1000</f>
        <v>606.8727422078673</v>
      </c>
      <c r="AW19" s="10">
        <f>'A8-2'!M18/'A7'!M18*100</f>
        <v>75092.875318066159</v>
      </c>
      <c r="AX19" s="10">
        <f t="shared" si="20"/>
        <v>887507.95969967963</v>
      </c>
      <c r="AY19" s="10">
        <f t="shared" si="21"/>
        <v>313329.61942467443</v>
      </c>
      <c r="AZ19" s="10">
        <f>AY19/'A1'!M18*1000</f>
        <v>35496.993568171514</v>
      </c>
      <c r="BA19" s="10">
        <v>1995</v>
      </c>
      <c r="BB19" s="10">
        <f>'A8-2'!N18/'A7'!N18*100</f>
        <v>20279.624277456649</v>
      </c>
      <c r="BC19" s="10">
        <f t="shared" si="22"/>
        <v>303094.91542397783</v>
      </c>
      <c r="BD19" s="10">
        <f t="shared" si="23"/>
        <v>95806.751606886653</v>
      </c>
      <c r="BE19" s="10">
        <f>BD19/'A1'!N18*1000</f>
        <v>1651.1573074397947</v>
      </c>
      <c r="BF19" s="10">
        <f>'A8-2'!O18/'A7'!O18*100</f>
        <v>247415.30913978489</v>
      </c>
      <c r="BG19" s="10">
        <f t="shared" si="24"/>
        <v>3308077.9994345056</v>
      </c>
      <c r="BH19" s="10">
        <f t="shared" si="25"/>
        <v>1115923.4085312763</v>
      </c>
      <c r="BI19" s="10">
        <f>BH19/'A1'!O18*1000</f>
        <v>4190.8146080616234</v>
      </c>
    </row>
    <row r="20" spans="1:61" ht="12.75" customHeight="1">
      <c r="A20" s="6">
        <v>1996</v>
      </c>
      <c r="B20" s="10">
        <f>'A8-2'!B19/'A7'!B19*100</f>
        <v>14135.739549839229</v>
      </c>
      <c r="C20" s="10">
        <f t="shared" si="27"/>
        <v>148673.78986675051</v>
      </c>
      <c r="D20" s="10">
        <f t="shared" si="26"/>
        <v>56047.40611398132</v>
      </c>
      <c r="E20" s="10">
        <f>D20/'A1'!B19*1000</f>
        <v>3075.1347588050762</v>
      </c>
      <c r="F20" s="10">
        <f>'A8-2'!C19/'A7'!C19*100</f>
        <v>4745.8576874205837</v>
      </c>
      <c r="G20" s="10">
        <f t="shared" si="0"/>
        <v>62439.579917669376</v>
      </c>
      <c r="H20" s="10">
        <f t="shared" si="1"/>
        <v>20351.722085142355</v>
      </c>
      <c r="I20" s="10">
        <f>H20/'A1'!C19*1000</f>
        <v>2003.7868943874453</v>
      </c>
      <c r="J20" s="10">
        <f>'A8-2'!D19/'A7'!D19*100</f>
        <v>18569.892473118278</v>
      </c>
      <c r="K20" s="10">
        <f t="shared" si="2"/>
        <v>241967.09971852403</v>
      </c>
      <c r="L20" s="10">
        <f t="shared" si="3"/>
        <v>82512.17802433981</v>
      </c>
      <c r="M20" s="10">
        <f>L20/'A1'!D19*1000</f>
        <v>2786.5907438167014</v>
      </c>
      <c r="N20" s="10">
        <v>1996</v>
      </c>
      <c r="O20" s="10">
        <f>'A8-2'!E19/'A7'!E19*100</f>
        <v>26890.560875513002</v>
      </c>
      <c r="P20" s="10">
        <f t="shared" si="4"/>
        <v>301613.20515221934</v>
      </c>
      <c r="Q20" s="10">
        <f t="shared" si="5"/>
        <v>110047.1560310318</v>
      </c>
      <c r="R20" s="10">
        <f>Q20/'A1'!E19*1000</f>
        <v>20909.292940025509</v>
      </c>
      <c r="S20" s="10">
        <f>'A8-2'!F19/'A7'!F19*100</f>
        <v>3137.4060150375944</v>
      </c>
      <c r="T20" s="10">
        <f t="shared" si="6"/>
        <v>33400.105681727953</v>
      </c>
      <c r="U20" s="10">
        <f t="shared" si="7"/>
        <v>12221.031314558506</v>
      </c>
      <c r="V20" s="10">
        <f>U20/'A1'!F19*1000</f>
        <v>2384.1262806395839</v>
      </c>
      <c r="W20" s="10">
        <f>'A8-2'!G19/'A7'!G19*100</f>
        <v>34407.119901112477</v>
      </c>
      <c r="X20" s="10">
        <f t="shared" si="8"/>
        <v>487709.86152175925</v>
      </c>
      <c r="Y20" s="10">
        <f t="shared" si="9"/>
        <v>159236.14044005238</v>
      </c>
      <c r="Z20" s="10">
        <f>Y20/'A1'!G19*1000</f>
        <v>2744.221475278011</v>
      </c>
      <c r="AA20" s="10">
        <v>1996</v>
      </c>
      <c r="AB20" s="10">
        <f>'A8-2'!H19/'A7'!H19*100</f>
        <v>46204.769921436586</v>
      </c>
      <c r="AC20" s="10">
        <f t="shared" si="10"/>
        <v>699216.77195235947</v>
      </c>
      <c r="AD20" s="10">
        <f t="shared" si="11"/>
        <v>219709.91243097075</v>
      </c>
      <c r="AE20" s="10">
        <f>AD20/'A1'!H19*1000</f>
        <v>2682.175039989349</v>
      </c>
      <c r="AF20" s="10">
        <f>'A8-2'!I19/'A7'!I19*100</f>
        <v>13533.447332421343</v>
      </c>
      <c r="AG20" s="10">
        <f t="shared" si="12"/>
        <v>214599.01263190483</v>
      </c>
      <c r="AH20" s="10">
        <f t="shared" si="13"/>
        <v>67274.725699428891</v>
      </c>
      <c r="AI20" s="10">
        <f>AH20/'A1'!I19*1000</f>
        <v>1183.1585370214304</v>
      </c>
      <c r="AJ20" s="10">
        <f>'A8-2'!J19/'A7'!J19*100</f>
        <v>8643.460490463216</v>
      </c>
      <c r="AK20" s="10">
        <f t="shared" si="14"/>
        <v>117651.21748790161</v>
      </c>
      <c r="AL20" s="10">
        <f t="shared" si="15"/>
        <v>38109.670482030124</v>
      </c>
      <c r="AM20" s="10">
        <f>AL20/'A1'!J19*1000</f>
        <v>2453.8598552545072</v>
      </c>
      <c r="AN20" s="10">
        <v>1996</v>
      </c>
      <c r="AO20" s="10">
        <f>'A8-2'!K19/'A7'!K19*100</f>
        <v>31440.394535923424</v>
      </c>
      <c r="AP20" s="10">
        <f t="shared" si="16"/>
        <v>391595.00121498143</v>
      </c>
      <c r="AQ20" s="10">
        <f t="shared" si="17"/>
        <v>136034.16252302332</v>
      </c>
      <c r="AR20" s="10">
        <f>AQ20/'A1'!K19*1000</f>
        <v>31048.578714063355</v>
      </c>
      <c r="AS20" s="10">
        <f>'A8-2'!L19/'A7'!L19*100</f>
        <v>5758.7892376681611</v>
      </c>
      <c r="AT20" s="10">
        <f t="shared" si="18"/>
        <v>66591.166684692143</v>
      </c>
      <c r="AU20" s="10">
        <f t="shared" si="19"/>
        <v>25042.238591070272</v>
      </c>
      <c r="AV20" s="10">
        <f>AU20/'A1'!L19*1000</f>
        <v>627.87287189981691</v>
      </c>
      <c r="AW20" s="10">
        <f>'A8-2'!M19/'A7'!M19*100</f>
        <v>79216.055652975818</v>
      </c>
      <c r="AX20" s="10">
        <f t="shared" si="20"/>
        <v>966724.01535265543</v>
      </c>
      <c r="AY20" s="10">
        <f t="shared" si="21"/>
        <v>329879.75119271537</v>
      </c>
      <c r="AZ20" s="10">
        <f>AY20/'A1'!M19*1000</f>
        <v>37312.522608344487</v>
      </c>
      <c r="BA20" s="10">
        <v>1996</v>
      </c>
      <c r="BB20" s="10">
        <f>'A8-2'!N19/'A7'!N19*100</f>
        <v>19911.111111111113</v>
      </c>
      <c r="BC20" s="10">
        <f t="shared" si="22"/>
        <v>323006.02653508895</v>
      </c>
      <c r="BD20" s="10">
        <f t="shared" si="23"/>
        <v>96556.512396620441</v>
      </c>
      <c r="BE20" s="10">
        <f>BD20/'A1'!N19*1000</f>
        <v>1660.0449135497367</v>
      </c>
      <c r="BF20" s="10">
        <f>'A8-2'!O19/'A7'!O19*100</f>
        <v>260939.51187335092</v>
      </c>
      <c r="BG20" s="10">
        <f t="shared" si="24"/>
        <v>3569017.5113078565</v>
      </c>
      <c r="BH20" s="10">
        <f t="shared" si="25"/>
        <v>1153678.2386983719</v>
      </c>
      <c r="BI20" s="10">
        <f>BH20/'A1'!O19*1000</f>
        <v>4282.4894168078981</v>
      </c>
    </row>
    <row r="21" spans="1:61" ht="12.75" customHeight="1">
      <c r="A21" s="6">
        <v>1997</v>
      </c>
      <c r="B21" s="10">
        <f>'A8-2'!B20/'A7'!B20*100</f>
        <v>14078.047236710594</v>
      </c>
      <c r="C21" s="10">
        <f t="shared" si="27"/>
        <v>162751.83710346109</v>
      </c>
      <c r="D21" s="10">
        <f t="shared" si="26"/>
        <v>58915.972127895657</v>
      </c>
      <c r="E21" s="10">
        <f>D21/'A1'!B20*1000</f>
        <v>3198.3047678136722</v>
      </c>
      <c r="F21" s="10">
        <f>'A8-2'!C20/'A7'!C20*100</f>
        <v>5107.8085642317374</v>
      </c>
      <c r="G21" s="10">
        <f t="shared" si="0"/>
        <v>67547.388481901115</v>
      </c>
      <c r="H21" s="10">
        <f t="shared" si="1"/>
        <v>21389.186232345623</v>
      </c>
      <c r="I21" s="10">
        <f>H21/'A1'!C20*1000</f>
        <v>2100.8429456869326</v>
      </c>
      <c r="J21" s="10">
        <f>'A8-2'!D20/'A7'!D20*100</f>
        <v>19462.765957446809</v>
      </c>
      <c r="K21" s="10">
        <f t="shared" si="2"/>
        <v>261429.86567597082</v>
      </c>
      <c r="L21" s="10">
        <f t="shared" si="3"/>
        <v>85472.50837691866</v>
      </c>
      <c r="M21" s="10">
        <f>L21/'A1'!D20*1000</f>
        <v>2857.9078794597672</v>
      </c>
      <c r="N21" s="10">
        <v>1997</v>
      </c>
      <c r="O21" s="10">
        <f>'A8-2'!E20/'A7'!E20*100</f>
        <v>29063.087248322146</v>
      </c>
      <c r="P21" s="10">
        <f t="shared" si="4"/>
        <v>330676.29240054148</v>
      </c>
      <c r="Q21" s="10">
        <f t="shared" si="5"/>
        <v>117100.81207314759</v>
      </c>
      <c r="R21" s="10">
        <f>Q21/'A1'!E20*1000</f>
        <v>22157.239638278967</v>
      </c>
      <c r="S21" s="10">
        <f>'A8-2'!F20/'A7'!F20*100</f>
        <v>3564.282208588957</v>
      </c>
      <c r="T21" s="10">
        <f t="shared" si="6"/>
        <v>36964.38789031691</v>
      </c>
      <c r="U21" s="10">
        <f t="shared" si="7"/>
        <v>13341.107260235762</v>
      </c>
      <c r="V21" s="10">
        <f>U21/'A1'!F20*1000</f>
        <v>2597.0619544940164</v>
      </c>
      <c r="W21" s="10">
        <f>'A8-2'!G20/'A7'!G20*100</f>
        <v>34014.436274509804</v>
      </c>
      <c r="X21" s="10">
        <f t="shared" si="8"/>
        <v>521724.29779626906</v>
      </c>
      <c r="Y21" s="10">
        <f t="shared" si="9"/>
        <v>161403.34862655171</v>
      </c>
      <c r="Z21" s="10">
        <f>Y21/'A1'!G20*1000</f>
        <v>2772.8970336209659</v>
      </c>
      <c r="AA21" s="10">
        <v>1997</v>
      </c>
      <c r="AB21" s="10">
        <f>'A8-2'!H20/'A7'!H20*100</f>
        <v>47994.288913773802</v>
      </c>
      <c r="AC21" s="10">
        <f t="shared" si="10"/>
        <v>747211.06086613331</v>
      </c>
      <c r="AD21" s="10">
        <f t="shared" si="11"/>
        <v>223762.21885855042</v>
      </c>
      <c r="AE21" s="10">
        <f>AD21/'A1'!H20*1000</f>
        <v>2727.6509565218553</v>
      </c>
      <c r="AF21" s="10">
        <f>'A8-2'!I20/'A7'!I20*100</f>
        <v>14385.466666666667</v>
      </c>
      <c r="AG21" s="10">
        <f t="shared" si="12"/>
        <v>228984.4792985715</v>
      </c>
      <c r="AH21" s="10">
        <f t="shared" si="13"/>
        <v>68205.247226209787</v>
      </c>
      <c r="AI21" s="10">
        <f>AH21/'A1'!I20*1000</f>
        <v>1198.8891481319208</v>
      </c>
      <c r="AJ21" s="10">
        <f>'A8-2'!J20/'A7'!J20*100</f>
        <v>9041.2483399734392</v>
      </c>
      <c r="AK21" s="10">
        <f t="shared" si="14"/>
        <v>126692.46582787504</v>
      </c>
      <c r="AL21" s="10">
        <f t="shared" si="15"/>
        <v>39528.98472559754</v>
      </c>
      <c r="AM21" s="10">
        <f>AL21/'A1'!J20*1000</f>
        <v>2532.1805770802334</v>
      </c>
      <c r="AN21" s="10">
        <v>1997</v>
      </c>
      <c r="AO21" s="10">
        <f>'A8-2'!K20/'A7'!K20*100</f>
        <v>32710.791366906476</v>
      </c>
      <c r="AP21" s="10">
        <f t="shared" si="16"/>
        <v>424305.79258188792</v>
      </c>
      <c r="AQ21" s="10">
        <f t="shared" si="17"/>
        <v>141538.12138532515</v>
      </c>
      <c r="AR21" s="10">
        <f>AQ21/'A1'!K20*1000</f>
        <v>32130.14068878119</v>
      </c>
      <c r="AS21" s="10">
        <f>'A8-2'!L20/'A7'!L20*100</f>
        <v>5896.2043795620439</v>
      </c>
      <c r="AT21" s="10">
        <f t="shared" si="18"/>
        <v>72487.371064254185</v>
      </c>
      <c r="AU21" s="10">
        <f t="shared" si="19"/>
        <v>25929.995252418263</v>
      </c>
      <c r="AV21" s="10">
        <f>AU21/'A1'!L20*1000</f>
        <v>647.44106555930659</v>
      </c>
      <c r="AW21" s="10">
        <f>'A8-2'!M20/'A7'!M20*100</f>
        <v>83159.354838709696</v>
      </c>
      <c r="AX21" s="10">
        <f t="shared" si="20"/>
        <v>1049883.370191365</v>
      </c>
      <c r="AY21" s="10">
        <f t="shared" si="21"/>
        <v>347063.15579288203</v>
      </c>
      <c r="AZ21" s="10">
        <f>AY21/'A1'!M20*1000</f>
        <v>39233.651395105255</v>
      </c>
      <c r="BA21" s="10">
        <v>1997</v>
      </c>
      <c r="BB21" s="10">
        <f>'A8-2'!N20/'A7'!N20*100</f>
        <v>19913.858695652176</v>
      </c>
      <c r="BC21" s="10">
        <f t="shared" si="22"/>
        <v>342919.88523074111</v>
      </c>
      <c r="BD21" s="10">
        <f t="shared" si="23"/>
        <v>97159.068612948526</v>
      </c>
      <c r="BE21" s="10">
        <f>BD21/'A1'!N20*1000</f>
        <v>1666.1076672030956</v>
      </c>
      <c r="BF21" s="10">
        <f>'A8-2'!O20/'A7'!O20*100</f>
        <v>275886.8871595331</v>
      </c>
      <c r="BG21" s="10">
        <f t="shared" si="24"/>
        <v>3844904.3984673899</v>
      </c>
      <c r="BH21" s="10">
        <f t="shared" si="25"/>
        <v>1198829.4781182306</v>
      </c>
      <c r="BI21" s="10">
        <f>BH21/'A1'!O20*1000</f>
        <v>4397.0038834779725</v>
      </c>
    </row>
    <row r="22" spans="1:61" ht="12.75" customHeight="1">
      <c r="A22" s="6">
        <v>1998</v>
      </c>
      <c r="B22" s="10">
        <f>'A8-2'!B21/'A7'!B21*100</f>
        <v>14111.075949367088</v>
      </c>
      <c r="C22" s="10">
        <f t="shared" si="27"/>
        <v>176862.91305282817</v>
      </c>
      <c r="D22" s="10">
        <f t="shared" si="26"/>
        <v>61243.853651683617</v>
      </c>
      <c r="E22" s="10">
        <f>D22/'A1'!B21*1000</f>
        <v>3291.0878419949281</v>
      </c>
      <c r="F22" s="10">
        <f>'A8-2'!C21/'A7'!C21*100</f>
        <v>5292.3391089108909</v>
      </c>
      <c r="G22" s="10">
        <f t="shared" si="0"/>
        <v>72839.727590812006</v>
      </c>
      <c r="H22" s="10">
        <f t="shared" si="1"/>
        <v>22403.688094787391</v>
      </c>
      <c r="I22" s="10">
        <f>H22/'A1'!C21*1000</f>
        <v>2195.7941874730363</v>
      </c>
      <c r="J22" s="10">
        <f>'A8-2'!D21/'A7'!D21*100</f>
        <v>21422.103861517975</v>
      </c>
      <c r="K22" s="10">
        <f t="shared" si="2"/>
        <v>282851.96953748883</v>
      </c>
      <c r="L22" s="10">
        <f t="shared" si="3"/>
        <v>89800.110563052905</v>
      </c>
      <c r="M22" s="10">
        <f>L22/'A1'!D21*1000</f>
        <v>2977.8225632140848</v>
      </c>
      <c r="N22" s="10">
        <v>1998</v>
      </c>
      <c r="O22" s="10">
        <f>'A8-2'!E21/'A7'!E21*100</f>
        <v>31514.092715231789</v>
      </c>
      <c r="P22" s="10">
        <f t="shared" si="4"/>
        <v>362190.3851157733</v>
      </c>
      <c r="Q22" s="10">
        <f t="shared" si="5"/>
        <v>125194.74237374988</v>
      </c>
      <c r="R22" s="10">
        <f>Q22/'A1'!E21*1000</f>
        <v>23602.865186489296</v>
      </c>
      <c r="S22" s="10">
        <f>'A8-2'!F21/'A7'!F21*100</f>
        <v>3993.4642857142862</v>
      </c>
      <c r="T22" s="10">
        <f t="shared" si="6"/>
        <v>40957.8521760312</v>
      </c>
      <c r="U22" s="10">
        <f t="shared" si="7"/>
        <v>14666.350093902896</v>
      </c>
      <c r="V22" s="10">
        <f>U22/'A1'!F21*1000</f>
        <v>2844.5209646824856</v>
      </c>
      <c r="W22" s="10">
        <f>'A8-2'!G21/'A7'!G21*100</f>
        <v>34367.645631067957</v>
      </c>
      <c r="X22" s="10">
        <f t="shared" si="8"/>
        <v>556091.94342733698</v>
      </c>
      <c r="Y22" s="10">
        <f t="shared" si="9"/>
        <v>163490.32453230934</v>
      </c>
      <c r="Z22" s="10">
        <f>Y22/'A1'!G21*1000</f>
        <v>2799.5982815153138</v>
      </c>
      <c r="AA22" s="10">
        <v>1998</v>
      </c>
      <c r="AB22" s="10">
        <f>'A8-2'!H21/'A7'!H21*100</f>
        <v>49665.550611790881</v>
      </c>
      <c r="AC22" s="10">
        <f t="shared" si="10"/>
        <v>796876.61147792416</v>
      </c>
      <c r="AD22" s="10">
        <f t="shared" si="11"/>
        <v>228675.32569863123</v>
      </c>
      <c r="AE22" s="10">
        <f>AD22/'A1'!H21*1000</f>
        <v>2787.1191911318269</v>
      </c>
      <c r="AF22" s="10">
        <f>'A8-2'!I21/'A7'!I21*100</f>
        <v>14881.664499349805</v>
      </c>
      <c r="AG22" s="10">
        <f t="shared" si="12"/>
        <v>243866.14379792131</v>
      </c>
      <c r="AH22" s="10">
        <f t="shared" si="13"/>
        <v>69445.86228031764</v>
      </c>
      <c r="AI22" s="10">
        <f>AH22/'A1'!I21*1000</f>
        <v>1220.3451169460354</v>
      </c>
      <c r="AJ22" s="10">
        <f>'A8-2'!J21/'A7'!J21*100</f>
        <v>8932.2106631989591</v>
      </c>
      <c r="AK22" s="10">
        <f t="shared" si="14"/>
        <v>135624.676491074</v>
      </c>
      <c r="AL22" s="10">
        <f t="shared" si="15"/>
        <v>40555.398443676997</v>
      </c>
      <c r="AM22" s="10">
        <f>AL22/'A1'!J21*1000</f>
        <v>2581.9606692517004</v>
      </c>
      <c r="AN22" s="10">
        <v>1998</v>
      </c>
      <c r="AO22" s="10">
        <f>'A8-2'!K21/'A7'!K21*100</f>
        <v>34825.054332516978</v>
      </c>
      <c r="AP22" s="10">
        <f t="shared" si="16"/>
        <v>459130.84691440489</v>
      </c>
      <c r="AQ22" s="10">
        <f t="shared" si="17"/>
        <v>148055.55144077711</v>
      </c>
      <c r="AR22" s="10">
        <f>AQ22/'A1'!K21*1000</f>
        <v>33410.114240203307</v>
      </c>
      <c r="AS22" s="10">
        <f>'A8-2'!L21/'A7'!L21*100</f>
        <v>6716.5527065527076</v>
      </c>
      <c r="AT22" s="10">
        <f t="shared" si="18"/>
        <v>79203.923770806898</v>
      </c>
      <c r="AU22" s="10">
        <f t="shared" si="19"/>
        <v>27460.548908487319</v>
      </c>
      <c r="AV22" s="10">
        <f>AU22/'A1'!L21*1000</f>
        <v>682.85923082362262</v>
      </c>
      <c r="AW22" s="10">
        <f>'A8-2'!M21/'A7'!M21*100</f>
        <v>88225.800021919626</v>
      </c>
      <c r="AX22" s="10">
        <f t="shared" si="20"/>
        <v>1138109.1702132847</v>
      </c>
      <c r="AY22" s="10">
        <f t="shared" si="21"/>
        <v>365876.32465622528</v>
      </c>
      <c r="AZ22" s="10">
        <f>AY22/'A1'!M21*1000</f>
        <v>41337.431489843126</v>
      </c>
      <c r="BA22" s="10">
        <v>1998</v>
      </c>
      <c r="BB22" s="10">
        <f>'A8-2'!N21/'A7'!N21*100</f>
        <v>20661.082887700537</v>
      </c>
      <c r="BC22" s="10">
        <f t="shared" si="22"/>
        <v>363580.96811844164</v>
      </c>
      <c r="BD22" s="10">
        <f t="shared" si="23"/>
        <v>98388.337778059358</v>
      </c>
      <c r="BE22" s="10">
        <f>BD22/'A1'!N21*1000</f>
        <v>1682.542201553789</v>
      </c>
      <c r="BF22" s="10">
        <f>'A8-2'!O21/'A7'!O21*100</f>
        <v>291314.50577663665</v>
      </c>
      <c r="BG22" s="10">
        <f t="shared" si="24"/>
        <v>4136218.9042440266</v>
      </c>
      <c r="BH22" s="10">
        <f t="shared" si="25"/>
        <v>1250378.0882712211</v>
      </c>
      <c r="BI22" s="10">
        <f>BH22/'A1'!O21*1000</f>
        <v>4532.7515098424174</v>
      </c>
    </row>
    <row r="23" spans="1:61" ht="12.75" customHeight="1">
      <c r="A23" s="6">
        <v>1999</v>
      </c>
      <c r="B23" s="10">
        <f>'A8-2'!B22/'A7'!B22*100</f>
        <v>14874.316372254372</v>
      </c>
      <c r="C23" s="10">
        <f t="shared" si="27"/>
        <v>191737.22942508254</v>
      </c>
      <c r="D23" s="10">
        <f t="shared" si="26"/>
        <v>63869.399293601266</v>
      </c>
      <c r="E23" s="10">
        <f>D23/'A1'!B22*1000</f>
        <v>3394.960893722493</v>
      </c>
      <c r="F23" s="10">
        <f>'A8-2'!C22/'A7'!C22*100</f>
        <v>5679.6063960639613</v>
      </c>
      <c r="G23" s="10">
        <f t="shared" si="0"/>
        <v>78519.333986875965</v>
      </c>
      <c r="H23" s="10">
        <f t="shared" si="1"/>
        <v>23602.556871893874</v>
      </c>
      <c r="I23" s="10">
        <f>H23/'A1'!C22*1000</f>
        <v>2308.0002534510031</v>
      </c>
      <c r="J23" s="10">
        <f>'A8-2'!D22/'A7'!D22*100</f>
        <v>23054.901960784315</v>
      </c>
      <c r="K23" s="10">
        <f t="shared" si="2"/>
        <v>305906.87149827316</v>
      </c>
      <c r="L23" s="10">
        <f t="shared" si="3"/>
        <v>94894.990411226638</v>
      </c>
      <c r="M23" s="10">
        <f>L23/'A1'!D22*1000</f>
        <v>3121.2366937098218</v>
      </c>
      <c r="N23" s="10">
        <v>1999</v>
      </c>
      <c r="O23" s="10">
        <f>'A8-2'!E22/'A7'!E22*100</f>
        <v>34439.517601043022</v>
      </c>
      <c r="P23" s="10">
        <f t="shared" si="4"/>
        <v>396629.90271681634</v>
      </c>
      <c r="Q23" s="10">
        <f t="shared" si="5"/>
        <v>134595.31150004294</v>
      </c>
      <c r="R23" s="10">
        <f>Q23/'A1'!E22*1000</f>
        <v>25291.322876223967</v>
      </c>
      <c r="S23" s="10">
        <f>'A8-2'!F22/'A7'!F22*100</f>
        <v>4574.0566037735853</v>
      </c>
      <c r="T23" s="10">
        <f t="shared" si="6"/>
        <v>45531.908779804784</v>
      </c>
      <c r="U23" s="10">
        <f t="shared" si="7"/>
        <v>16307.136678895902</v>
      </c>
      <c r="V23" s="10">
        <f>U23/'A1'!F22*1000</f>
        <v>3157.2384663883645</v>
      </c>
      <c r="W23" s="10">
        <f>'A8-2'!G22/'A7'!G22*100</f>
        <v>35748.668280871672</v>
      </c>
      <c r="X23" s="10">
        <f t="shared" si="8"/>
        <v>591840.61170820869</v>
      </c>
      <c r="Y23" s="10">
        <f t="shared" si="9"/>
        <v>166540.92790671915</v>
      </c>
      <c r="Z23" s="10">
        <f>Y23/'A1'!G22*1000</f>
        <v>2838.2465464850038</v>
      </c>
      <c r="AA23" s="10">
        <v>1999</v>
      </c>
      <c r="AB23" s="10">
        <f>'A8-2'!H22/'A7'!H22*100</f>
        <v>53485.837957824639</v>
      </c>
      <c r="AC23" s="10">
        <f t="shared" si="10"/>
        <v>850362.44943574886</v>
      </c>
      <c r="AD23" s="10">
        <f t="shared" si="11"/>
        <v>236426.09851672963</v>
      </c>
      <c r="AE23" s="10">
        <f>AD23/'A1'!H22*1000</f>
        <v>2879.7248158681341</v>
      </c>
      <c r="AF23" s="10">
        <f>'A8-2'!I22/'A7'!I22*100</f>
        <v>14755.569782330345</v>
      </c>
      <c r="AG23" s="10">
        <f t="shared" si="12"/>
        <v>258621.71358025164</v>
      </c>
      <c r="AH23" s="10">
        <f t="shared" si="13"/>
        <v>70312.259606584455</v>
      </c>
      <c r="AI23" s="10">
        <f>AH23/'A1'!I22*1000</f>
        <v>1235.3622293255564</v>
      </c>
      <c r="AJ23" s="10">
        <f>'A8-2'!J22/'A7'!J22*100</f>
        <v>9802.5641025641016</v>
      </c>
      <c r="AK23" s="10">
        <f t="shared" si="14"/>
        <v>145427.2405936381</v>
      </c>
      <c r="AL23" s="10">
        <f t="shared" si="15"/>
        <v>42246.882857505698</v>
      </c>
      <c r="AM23" s="10">
        <f>AL23/'A1'!J22*1000</f>
        <v>2671.8089042944798</v>
      </c>
      <c r="AN23" s="10">
        <v>1999</v>
      </c>
      <c r="AO23" s="10">
        <f>'A8-2'!K22/'A7'!K22*100</f>
        <v>34496.943972835317</v>
      </c>
      <c r="AP23" s="10">
        <f t="shared" si="16"/>
        <v>493627.7908872402</v>
      </c>
      <c r="AQ23" s="10">
        <f t="shared" si="17"/>
        <v>152941.38512545702</v>
      </c>
      <c r="AR23" s="10">
        <f>AQ23/'A1'!K22*1000</f>
        <v>34277.118857748341</v>
      </c>
      <c r="AS23" s="10">
        <f>'A8-2'!L22/'A7'!L22*100</f>
        <v>6928.3772538141475</v>
      </c>
      <c r="AT23" s="10">
        <f t="shared" si="18"/>
        <v>86132.301024621047</v>
      </c>
      <c r="AU23" s="10">
        <f t="shared" si="19"/>
        <v>28896.816380604003</v>
      </c>
      <c r="AV23" s="10">
        <f>AU23/'A1'!L22*1000</f>
        <v>715.80511756979934</v>
      </c>
      <c r="AW23" s="10">
        <f>'A8-2'!M22/'A7'!M22*100</f>
        <v>93377.719512195123</v>
      </c>
      <c r="AX23" s="10">
        <f t="shared" si="20"/>
        <v>1231486.8897254798</v>
      </c>
      <c r="AY23" s="10">
        <f t="shared" si="21"/>
        <v>386078.77923717536</v>
      </c>
      <c r="AZ23" s="10">
        <f>AY23/'A1'!M22*1000</f>
        <v>43585.961324469128</v>
      </c>
      <c r="BA23" s="10">
        <v>1999</v>
      </c>
      <c r="BB23" s="10">
        <f>'A8-2'!N22/'A7'!N22*100</f>
        <v>22392.380952380954</v>
      </c>
      <c r="BC23" s="10">
        <f t="shared" si="22"/>
        <v>385973.34907082259</v>
      </c>
      <c r="BD23" s="10">
        <f t="shared" si="23"/>
        <v>101103.05117482843</v>
      </c>
      <c r="BE23" s="10">
        <f>BD23/'A1'!N22*1000</f>
        <v>1722.8090853681254</v>
      </c>
      <c r="BF23" s="10">
        <f>'A8-2'!O22/'A7'!O22*100</f>
        <v>310427.3072060683</v>
      </c>
      <c r="BG23" s="10">
        <f t="shared" si="24"/>
        <v>4446646.2114500953</v>
      </c>
      <c r="BH23" s="10">
        <f t="shared" si="25"/>
        <v>1310729.7778230454</v>
      </c>
      <c r="BI23" s="10">
        <f>BH23/'A1'!O22*1000</f>
        <v>4697.279380616289</v>
      </c>
    </row>
    <row r="24" spans="1:61" ht="12.75" customHeight="1">
      <c r="A24" s="6">
        <v>2000</v>
      </c>
      <c r="B24" s="10">
        <f>'A8-2'!B23/'A7'!B23*100</f>
        <v>15364.454277286137</v>
      </c>
      <c r="C24" s="10">
        <f t="shared" si="27"/>
        <v>207101.68370236867</v>
      </c>
      <c r="D24" s="10">
        <f t="shared" si="26"/>
        <v>66459.97371216715</v>
      </c>
      <c r="E24" s="10">
        <f>D24/'A1'!B23*1000</f>
        <v>3492.7461484216497</v>
      </c>
      <c r="F24" s="10">
        <f>'A8-2'!C23/'A7'!C23*100</f>
        <v>5987.8769601930035</v>
      </c>
      <c r="G24" s="10">
        <f t="shared" si="0"/>
        <v>84507.210947068961</v>
      </c>
      <c r="H24" s="10">
        <f t="shared" si="1"/>
        <v>24869.922457708104</v>
      </c>
      <c r="I24" s="10">
        <f>H24/'A1'!C23*1000</f>
        <v>2426.0380400154231</v>
      </c>
      <c r="J24" s="10">
        <f>'A8-2'!D23/'A7'!D23*100</f>
        <v>25759.398496240603</v>
      </c>
      <c r="K24" s="10">
        <f t="shared" si="2"/>
        <v>331666.26999451377</v>
      </c>
      <c r="L24" s="10">
        <f t="shared" si="3"/>
        <v>101675.39082522193</v>
      </c>
      <c r="M24" s="10">
        <f>L24/'A1'!D23*1000</f>
        <v>3313.2985312122414</v>
      </c>
      <c r="N24" s="10">
        <v>2000</v>
      </c>
      <c r="O24" s="10">
        <f>'A8-2'!E23/'A7'!E23*100</f>
        <v>36735.106066818786</v>
      </c>
      <c r="P24" s="10">
        <f t="shared" si="4"/>
        <v>433365.0087836351</v>
      </c>
      <c r="Q24" s="10">
        <f t="shared" si="5"/>
        <v>144411.35526685315</v>
      </c>
      <c r="R24" s="10">
        <f>Q24/'A1'!E23*1000</f>
        <v>27045.269784728553</v>
      </c>
      <c r="S24" s="10">
        <f>'A8-2'!F23/'A7'!F23*100</f>
        <v>5130.6380510440831</v>
      </c>
      <c r="T24" s="10">
        <f t="shared" si="6"/>
        <v>50662.546830848863</v>
      </c>
      <c r="U24" s="10">
        <f t="shared" si="7"/>
        <v>18176.347394160806</v>
      </c>
      <c r="V24" s="10">
        <f>U24/'A1'!F23*1000</f>
        <v>3512.3376607074024</v>
      </c>
      <c r="W24" s="10">
        <f>'A8-2'!G23/'A7'!G23*100</f>
        <v>36937.470167064443</v>
      </c>
      <c r="X24" s="10">
        <f t="shared" si="8"/>
        <v>628778.08187527314</v>
      </c>
      <c r="Y24" s="10">
        <f t="shared" si="9"/>
        <v>170170.21249243978</v>
      </c>
      <c r="Z24" s="10">
        <f>Y24/'A1'!G23*1000</f>
        <v>2881.1946367965497</v>
      </c>
      <c r="AA24" s="10">
        <v>2000</v>
      </c>
      <c r="AB24" s="10">
        <f>'A8-2'!H23/'A7'!H23*100</f>
        <v>56431.438127090303</v>
      </c>
      <c r="AC24" s="10">
        <f t="shared" si="10"/>
        <v>906793.8875628392</v>
      </c>
      <c r="AD24" s="10">
        <f t="shared" si="11"/>
        <v>245572.31694047403</v>
      </c>
      <c r="AE24" s="10">
        <f>AD24/'A1'!H23*1000</f>
        <v>2987.0795091888476</v>
      </c>
      <c r="AF24" s="10">
        <f>'A8-2'!I23/'A7'!I23*100</f>
        <v>15634.002509410289</v>
      </c>
      <c r="AG24" s="10">
        <f t="shared" si="12"/>
        <v>274255.71608966193</v>
      </c>
      <c r="AH24" s="10">
        <f t="shared" si="13"/>
        <v>71883.810194677848</v>
      </c>
      <c r="AI24" s="10">
        <f>AH24/'A1'!I23*1000</f>
        <v>1262.4018115713654</v>
      </c>
      <c r="AJ24" s="10">
        <f>'A8-2'!J23/'A7'!J23*100</f>
        <v>10012.376237623763</v>
      </c>
      <c r="AK24" s="10">
        <f t="shared" si="14"/>
        <v>155439.61683126187</v>
      </c>
      <c r="AL24" s="10">
        <f t="shared" si="15"/>
        <v>43809.882523628323</v>
      </c>
      <c r="AM24" s="10">
        <f>AL24/'A1'!J23*1000</f>
        <v>2750.9249326161816</v>
      </c>
      <c r="AN24" s="10">
        <v>2000</v>
      </c>
      <c r="AO24" s="10">
        <f>'A8-2'!K23/'A7'!K23*100</f>
        <v>32773.476991250427</v>
      </c>
      <c r="AP24" s="10">
        <f t="shared" si="16"/>
        <v>526401.26787849062</v>
      </c>
      <c r="AQ24" s="10">
        <f t="shared" si="17"/>
        <v>155126.58509161603</v>
      </c>
      <c r="AR24" s="10">
        <f>AQ24/'A1'!K23*1000</f>
        <v>34541.957743925188</v>
      </c>
      <c r="AS24" s="10">
        <f>'A8-2'!L23/'A7'!L23*100</f>
        <v>7676.4966442953009</v>
      </c>
      <c r="AT24" s="10">
        <f t="shared" si="18"/>
        <v>93808.797668916348</v>
      </c>
      <c r="AU24" s="10">
        <f t="shared" si="19"/>
        <v>30793.949748778505</v>
      </c>
      <c r="AV24" s="10">
        <f>AU24/'A1'!L23*1000</f>
        <v>759.3246933014774</v>
      </c>
      <c r="AW24" s="10">
        <f>'A8-2'!M23/'A7'!M23*100</f>
        <v>103453.72687621943</v>
      </c>
      <c r="AX24" s="10">
        <f t="shared" si="20"/>
        <v>1334940.6166016993</v>
      </c>
      <c r="AY24" s="10">
        <f t="shared" si="21"/>
        <v>412316.75026595977</v>
      </c>
      <c r="AZ24" s="10">
        <f>AY24/'A1'!M23*1000</f>
        <v>46473.384869313399</v>
      </c>
      <c r="BA24" s="10">
        <v>2000</v>
      </c>
      <c r="BB24" s="10">
        <f>'A8-2'!N23/'A7'!N23*100</f>
        <v>22891.472868217053</v>
      </c>
      <c r="BC24" s="10">
        <f t="shared" si="22"/>
        <v>408864.82193903963</v>
      </c>
      <c r="BD24" s="10">
        <f t="shared" si="23"/>
        <v>103773.9138080798</v>
      </c>
      <c r="BE24" s="10">
        <f>BD24/'A1'!N23*1000</f>
        <v>1762.2251359883135</v>
      </c>
      <c r="BF24" s="10">
        <f>'A8-2'!O23/'A7'!O23*100</f>
        <v>333143.38689740415</v>
      </c>
      <c r="BG24" s="10">
        <f t="shared" si="24"/>
        <v>4779789.598347499</v>
      </c>
      <c r="BH24" s="10">
        <f t="shared" si="25"/>
        <v>1381727.2091558406</v>
      </c>
      <c r="BI24" s="10">
        <f>BH24/'A1'!O23*1000</f>
        <v>4896.9218051584494</v>
      </c>
    </row>
    <row r="25" spans="1:61" ht="12.75" customHeight="1">
      <c r="A25" s="6">
        <v>2001</v>
      </c>
      <c r="B25" s="10">
        <f>'A8-2'!B24/'A7'!B24*100</f>
        <v>16807.212929759804</v>
      </c>
      <c r="C25" s="10">
        <f t="shared" si="27"/>
        <v>223908.89663212848</v>
      </c>
      <c r="D25" s="10">
        <f t="shared" si="26"/>
        <v>69975.191899493526</v>
      </c>
      <c r="E25" s="10">
        <f>D25/'A1'!B24*1000</f>
        <v>3630.3601504276799</v>
      </c>
      <c r="F25" s="10">
        <f>'A8-2'!C24/'A7'!C24*100</f>
        <v>6351.5130023640668</v>
      </c>
      <c r="G25" s="10">
        <f t="shared" ref="G25:G30" si="28">G24+F25</f>
        <v>90858.723949433028</v>
      </c>
      <c r="H25" s="10">
        <f t="shared" ref="H25:H30" si="29">(H24*0.8)+F25</f>
        <v>26247.450968530553</v>
      </c>
      <c r="I25" s="10">
        <f>H25/'A1'!C24*1000</f>
        <v>2551.6232299523122</v>
      </c>
      <c r="J25" s="10">
        <f>'A8-2'!D24/'A7'!D24*100</f>
        <v>28524.044389642422</v>
      </c>
      <c r="K25" s="10">
        <f t="shared" ref="K25:K30" si="30">K24+J25</f>
        <v>360190.3143841562</v>
      </c>
      <c r="L25" s="10">
        <f t="shared" ref="L25:L30" si="31">(L24*0.8)+J25</f>
        <v>109864.35704981997</v>
      </c>
      <c r="M25" s="10">
        <f>L25/'A1'!D24*1000</f>
        <v>3541.8384284809763</v>
      </c>
      <c r="N25" s="10">
        <v>2001</v>
      </c>
      <c r="O25" s="10">
        <f>'A8-2'!E24/'A7'!E24*100</f>
        <v>39362.1975308642</v>
      </c>
      <c r="P25" s="10">
        <f t="shared" ref="P25:P30" si="32">P24+O25</f>
        <v>472727.20631449932</v>
      </c>
      <c r="Q25" s="10">
        <f t="shared" ref="Q25:Q30" si="33">(Q24*0.8)+O25</f>
        <v>154891.28174434672</v>
      </c>
      <c r="R25" s="10">
        <f>Q25/'A1'!E24*1000</f>
        <v>28904.189952148969</v>
      </c>
      <c r="S25" s="10">
        <f>'A8-2'!F24/'A7'!F24*100</f>
        <v>5184.0852974186319</v>
      </c>
      <c r="T25" s="10">
        <f t="shared" ref="T25:T30" si="34">T24+S25</f>
        <v>55846.632128267498</v>
      </c>
      <c r="U25" s="10">
        <f t="shared" ref="U25:U30" si="35">(U24*0.8)+S25</f>
        <v>19725.163212747277</v>
      </c>
      <c r="V25" s="10">
        <f>U25/'A1'!F24*1000</f>
        <v>3802.8076369283353</v>
      </c>
      <c r="W25" s="10">
        <f>'A8-2'!G24/'A7'!G24*100</f>
        <v>38464.760233918132</v>
      </c>
      <c r="X25" s="10">
        <f t="shared" ref="X25:X30" si="36">X24+W25</f>
        <v>667242.84210919123</v>
      </c>
      <c r="Y25" s="10">
        <f t="shared" ref="Y25:Y30" si="37">(Y24*0.8)+W25</f>
        <v>174600.93022786995</v>
      </c>
      <c r="Z25" s="10">
        <f>Y25/'A1'!G24*1000</f>
        <v>2935.6421923156518</v>
      </c>
      <c r="AA25" s="10">
        <v>2001</v>
      </c>
      <c r="AB25" s="10">
        <f>'A8-2'!H24/'A7'!H24*100</f>
        <v>57207.920792079196</v>
      </c>
      <c r="AC25" s="10">
        <f t="shared" ref="AC25:AC30" si="38">AC24+AB25</f>
        <v>964001.80835491838</v>
      </c>
      <c r="AD25" s="10">
        <f t="shared" ref="AD25:AD30" si="39">(AD24*0.8)+AB25</f>
        <v>253665.77434445842</v>
      </c>
      <c r="AE25" s="10">
        <f>AD25/'A1'!H24*1000</f>
        <v>3080.3402643798368</v>
      </c>
      <c r="AF25" s="10">
        <f>'A8-2'!I24/'A7'!I24*100</f>
        <v>16551.463414634149</v>
      </c>
      <c r="AG25" s="10">
        <f t="shared" ref="AG25:AG30" si="40">AG24+AF25</f>
        <v>290807.1795042961</v>
      </c>
      <c r="AH25" s="10">
        <f t="shared" ref="AH25:AH30" si="41">(AH24*0.8)+AF25</f>
        <v>74058.511570376431</v>
      </c>
      <c r="AI25" s="10">
        <f>AH25/'A1'!I24*1000</f>
        <v>1299.7918215085722</v>
      </c>
      <c r="AJ25" s="10">
        <f>'A8-2'!J24/'A7'!J24*100</f>
        <v>10291.319857312723</v>
      </c>
      <c r="AK25" s="10">
        <f t="shared" ref="AK25:AK30" si="42">AK24+AJ25</f>
        <v>165730.93668857458</v>
      </c>
      <c r="AL25" s="10">
        <f t="shared" ref="AL25:AL30" si="43">(AL24*0.8)+AJ25</f>
        <v>45339.22587621538</v>
      </c>
      <c r="AM25" s="10">
        <f>AL25/'A1'!J24*1000</f>
        <v>2825.5463840126049</v>
      </c>
      <c r="AN25" s="10">
        <v>2001</v>
      </c>
      <c r="AO25" s="10">
        <f>'A8-2'!K24/'A7'!K24*100</f>
        <v>35374.384949348772</v>
      </c>
      <c r="AP25" s="10">
        <f t="shared" ref="AP25:AP30" si="44">AP24+AO25</f>
        <v>561775.65282783937</v>
      </c>
      <c r="AQ25" s="10">
        <f t="shared" ref="AQ25:AQ30" si="45">(AQ24*0.8)+AO25</f>
        <v>159475.65302264161</v>
      </c>
      <c r="AR25" s="10">
        <f>AQ25/'A1'!K24*1000</f>
        <v>35331.101415883881</v>
      </c>
      <c r="AS25" s="10">
        <f>'A8-2'!L24/'A7'!L24*100</f>
        <v>8035.0451612903225</v>
      </c>
      <c r="AT25" s="10">
        <f t="shared" ref="AT25:AT30" si="46">AT24+AS25</f>
        <v>101843.84283020667</v>
      </c>
      <c r="AU25" s="10">
        <f t="shared" ref="AU25:AU30" si="47">(AU24*0.8)+AS25</f>
        <v>32670.204960313127</v>
      </c>
      <c r="AV25" s="10">
        <f>AU25/'A1'!L24*1000</f>
        <v>801.40717485047298</v>
      </c>
      <c r="AW25" s="10">
        <f>'A8-2'!M24/'A7'!M24*100</f>
        <v>113570.96018735363</v>
      </c>
      <c r="AX25" s="10">
        <f t="shared" ref="AX25:AX30" si="48">AX24+AW25</f>
        <v>1448511.5767890529</v>
      </c>
      <c r="AY25" s="10">
        <f t="shared" ref="AY25:AY30" si="49">(AY24*0.8)+AW25</f>
        <v>443424.36040012143</v>
      </c>
      <c r="AZ25" s="10">
        <f>AY25/'A1'!M24*1000</f>
        <v>49845.605188977577</v>
      </c>
      <c r="BA25" s="10">
        <v>2001</v>
      </c>
      <c r="BB25" s="10">
        <f>'A8-2'!N24/'A7'!N24*100</f>
        <v>23383.631713554987</v>
      </c>
      <c r="BC25" s="10">
        <f t="shared" ref="BC25:BC30" si="50">BC24+BB25</f>
        <v>432248.45365259459</v>
      </c>
      <c r="BD25" s="10">
        <f t="shared" ref="BD25:BD30" si="51">(BD24*0.8)+BB25</f>
        <v>106402.76276001884</v>
      </c>
      <c r="BE25" s="10">
        <f>BD25/'A1'!N24*1000</f>
        <v>1799.9283220843922</v>
      </c>
      <c r="BF25" s="10">
        <f>'A8-2'!O24/'A7'!O24*100</f>
        <v>338860.94316807739</v>
      </c>
      <c r="BG25" s="10">
        <f t="shared" ref="BG25:BG30" si="52">BG24+BF25</f>
        <v>5118650.5415155767</v>
      </c>
      <c r="BH25" s="10">
        <f t="shared" ref="BH25:BH30" si="53">(BH24*0.8)+BF25</f>
        <v>1444242.7104927499</v>
      </c>
      <c r="BI25" s="10">
        <f>BH25/'A1'!O24*1000</f>
        <v>5068.06954613572</v>
      </c>
    </row>
    <row r="26" spans="1:61" ht="12.75" customHeight="1">
      <c r="A26" s="6">
        <v>2002</v>
      </c>
      <c r="B26" s="10">
        <f>'A8-2'!B25/'A7'!B25*100</f>
        <v>18374.965229485395</v>
      </c>
      <c r="C26" s="10">
        <f t="shared" ref="C26:C31" si="54">C25+B26</f>
        <v>242283.86186161387</v>
      </c>
      <c r="D26" s="10">
        <f t="shared" ref="D26:D31" si="55">(D25*0.8)+B26</f>
        <v>74355.118749080226</v>
      </c>
      <c r="E26" s="10">
        <f>D26/'A1'!B25*1000</f>
        <v>3814.0609771264544</v>
      </c>
      <c r="F26" s="10">
        <f>'A8-2'!C25/'A7'!C25*100</f>
        <v>6040.34843205575</v>
      </c>
      <c r="G26" s="10">
        <f t="shared" si="28"/>
        <v>96899.072381488775</v>
      </c>
      <c r="H26" s="10">
        <f t="shared" si="29"/>
        <v>27038.309206880196</v>
      </c>
      <c r="I26" s="10">
        <f>H26/'A1'!C25*1000</f>
        <v>2616.7506911867081</v>
      </c>
      <c r="J26" s="10">
        <f>'A8-2'!D25/'A7'!D25*100</f>
        <v>28702.439024390242</v>
      </c>
      <c r="K26" s="10">
        <f t="shared" si="30"/>
        <v>388892.75340854644</v>
      </c>
      <c r="L26" s="10">
        <f t="shared" si="31"/>
        <v>116593.92466424622</v>
      </c>
      <c r="M26" s="10">
        <f>L26/'A1'!D25*1000</f>
        <v>3718.670313585279</v>
      </c>
      <c r="N26" s="10">
        <v>2002</v>
      </c>
      <c r="O26" s="10">
        <f>'A8-2'!E25/'A7'!E25*100</f>
        <v>41533.172496984313</v>
      </c>
      <c r="P26" s="10">
        <f t="shared" si="32"/>
        <v>514260.37881148362</v>
      </c>
      <c r="Q26" s="10">
        <f t="shared" si="33"/>
        <v>165446.1978924617</v>
      </c>
      <c r="R26" s="10">
        <f>Q26/'A1'!E25*1000</f>
        <v>30775.357401808487</v>
      </c>
      <c r="S26" s="10">
        <f>'A8-2'!F25/'A7'!F25*100</f>
        <v>5373.0367074527248</v>
      </c>
      <c r="T26" s="10">
        <f t="shared" si="34"/>
        <v>61219.668835720222</v>
      </c>
      <c r="U26" s="10">
        <f t="shared" si="35"/>
        <v>21153.167277650547</v>
      </c>
      <c r="V26" s="10">
        <f>U26/'A1'!F25*1000</f>
        <v>4067.9167841635663</v>
      </c>
      <c r="W26" s="10">
        <f>'A8-2'!G25/'A7'!G25*100</f>
        <v>39550.114547537232</v>
      </c>
      <c r="X26" s="10">
        <f t="shared" si="36"/>
        <v>706792.95665672841</v>
      </c>
      <c r="Y26" s="10">
        <f t="shared" si="37"/>
        <v>179230.85872983318</v>
      </c>
      <c r="Z26" s="10">
        <f>Y26/'A1'!G25*1000</f>
        <v>2992.4741668860802</v>
      </c>
      <c r="AA26" s="10">
        <v>2002</v>
      </c>
      <c r="AB26" s="10">
        <f>'A8-2'!H25/'A7'!H25*100</f>
        <v>57941.096634093381</v>
      </c>
      <c r="AC26" s="10">
        <f t="shared" si="38"/>
        <v>1021942.9049890118</v>
      </c>
      <c r="AD26" s="10">
        <f t="shared" si="39"/>
        <v>260873.71610966013</v>
      </c>
      <c r="AE26" s="10">
        <f>AD26/'A1'!H25*1000</f>
        <v>3162.5468730202251</v>
      </c>
      <c r="AF26" s="10">
        <f>'A8-2'!I25/'A7'!I25*100</f>
        <v>17216.391509433961</v>
      </c>
      <c r="AG26" s="10">
        <f t="shared" si="40"/>
        <v>308023.57101373008</v>
      </c>
      <c r="AH26" s="10">
        <f t="shared" si="41"/>
        <v>76463.200765735106</v>
      </c>
      <c r="AI26" s="10">
        <f>AH26/'A1'!I25*1000</f>
        <v>1337.7655520673632</v>
      </c>
      <c r="AJ26" s="10">
        <f>'A8-2'!J25/'A7'!J25*100</f>
        <v>10030.963302752294</v>
      </c>
      <c r="AK26" s="10">
        <f t="shared" si="42"/>
        <v>175761.89999132688</v>
      </c>
      <c r="AL26" s="10">
        <f t="shared" si="43"/>
        <v>46302.344003724596</v>
      </c>
      <c r="AM26" s="10">
        <f>AL26/'A1'!J25*1000</f>
        <v>2867.2081682021408</v>
      </c>
      <c r="AN26" s="10">
        <v>2002</v>
      </c>
      <c r="AO26" s="10">
        <f>'A8-2'!K25/'A7'!K25*100</f>
        <v>37466.863033873342</v>
      </c>
      <c r="AP26" s="10">
        <f t="shared" si="44"/>
        <v>599242.51586171275</v>
      </c>
      <c r="AQ26" s="10">
        <f t="shared" si="45"/>
        <v>165047.38545198663</v>
      </c>
      <c r="AR26" s="10">
        <f>AQ26/'A1'!K25*1000</f>
        <v>36368.83751674946</v>
      </c>
      <c r="AS26" s="10">
        <f>'A8-2'!L25/'A7'!L25*100</f>
        <v>8913.9281288723669</v>
      </c>
      <c r="AT26" s="10">
        <f t="shared" si="46"/>
        <v>110757.77095907905</v>
      </c>
      <c r="AU26" s="10">
        <f t="shared" si="47"/>
        <v>35050.09209712287</v>
      </c>
      <c r="AV26" s="10">
        <f>AU26/'A1'!L25*1000</f>
        <v>846.13987650308025</v>
      </c>
      <c r="AW26" s="10">
        <f>'A8-2'!M25/'A7'!M25*100</f>
        <v>111743.06743680645</v>
      </c>
      <c r="AX26" s="10">
        <f t="shared" si="48"/>
        <v>1560254.6442258593</v>
      </c>
      <c r="AY26" s="10">
        <f t="shared" si="49"/>
        <v>466482.5557569036</v>
      </c>
      <c r="AZ26" s="10">
        <f>AY26/'A1'!M25*1000</f>
        <v>52267.222414468873</v>
      </c>
      <c r="BA26" s="10">
        <v>2002</v>
      </c>
      <c r="BB26" s="10">
        <f>'A8-2'!N25/'A7'!N25*100</f>
        <v>23974.812967581045</v>
      </c>
      <c r="BC26" s="10">
        <f t="shared" si="50"/>
        <v>456223.26662017562</v>
      </c>
      <c r="BD26" s="10">
        <f t="shared" si="51"/>
        <v>109097.02317559613</v>
      </c>
      <c r="BE26" s="10">
        <f>BD26/'A1'!N25*1000</f>
        <v>1862.6893011889631</v>
      </c>
      <c r="BF26" s="10">
        <f>'A8-2'!O25/'A7'!O25*100</f>
        <v>333203.57142857142</v>
      </c>
      <c r="BG26" s="10">
        <f t="shared" si="52"/>
        <v>5451854.1129441485</v>
      </c>
      <c r="BH26" s="10">
        <f t="shared" si="53"/>
        <v>1488597.7398227714</v>
      </c>
      <c r="BI26" s="10">
        <f>BH26/'A1'!O25*1000</f>
        <v>5175.4774610248733</v>
      </c>
    </row>
    <row r="27" spans="1:61" ht="12.75" customHeight="1">
      <c r="A27" s="6">
        <v>2003</v>
      </c>
      <c r="B27" s="10">
        <f>'A8-2'!B26/'A7'!B26*100</f>
        <v>19548.838363085415</v>
      </c>
      <c r="C27" s="10">
        <f t="shared" si="54"/>
        <v>261832.70022469928</v>
      </c>
      <c r="D27" s="10">
        <f t="shared" si="55"/>
        <v>79032.933362349606</v>
      </c>
      <c r="E27" s="10">
        <f>D27/'A1'!B26*1000</f>
        <v>4007.7552414984589</v>
      </c>
      <c r="F27" s="10">
        <f>'A8-2'!C26/'A7'!C26*100</f>
        <v>5896.8564920273348</v>
      </c>
      <c r="G27" s="10">
        <f t="shared" si="28"/>
        <v>102795.92887351611</v>
      </c>
      <c r="H27" s="10">
        <f t="shared" si="29"/>
        <v>27527.503857531494</v>
      </c>
      <c r="I27" s="10">
        <f>H27/'A1'!C26*1000</f>
        <v>2652.9644344790877</v>
      </c>
      <c r="J27" s="10">
        <f>'A8-2'!D26/'A7'!D26*100</f>
        <v>29116.745283018867</v>
      </c>
      <c r="K27" s="10">
        <f t="shared" si="30"/>
        <v>418009.4986915653</v>
      </c>
      <c r="L27" s="10">
        <f t="shared" si="31"/>
        <v>122391.88501441585</v>
      </c>
      <c r="M27" s="10">
        <f>L27/'A1'!D26*1000</f>
        <v>3868.3047267691431</v>
      </c>
      <c r="N27" s="10">
        <v>2003</v>
      </c>
      <c r="O27" s="10">
        <f>'A8-2'!E26/'A7'!E26*100</f>
        <v>42843.942992874108</v>
      </c>
      <c r="P27" s="10">
        <f t="shared" si="32"/>
        <v>557104.32180435769</v>
      </c>
      <c r="Q27" s="10">
        <f t="shared" si="33"/>
        <v>175200.90130684347</v>
      </c>
      <c r="R27" s="10">
        <f>Q27/'A1'!E26*1000</f>
        <v>32501.344255146763</v>
      </c>
      <c r="S27" s="10">
        <f>'A8-2'!F26/'A7'!F26*100</f>
        <v>5554.9611542730308</v>
      </c>
      <c r="T27" s="10">
        <f t="shared" si="34"/>
        <v>66774.629989993249</v>
      </c>
      <c r="U27" s="10">
        <f t="shared" si="35"/>
        <v>22477.494976393471</v>
      </c>
      <c r="V27" s="10">
        <f>U27/'A1'!F26*1000</f>
        <v>4313.4705385518082</v>
      </c>
      <c r="W27" s="10">
        <f>'A8-2'!G26/'A7'!G26*100</f>
        <v>38885.376827896507</v>
      </c>
      <c r="X27" s="10">
        <f t="shared" si="36"/>
        <v>745678.33348462486</v>
      </c>
      <c r="Y27" s="10">
        <f t="shared" si="37"/>
        <v>182270.06381176307</v>
      </c>
      <c r="Z27" s="10">
        <f>Y27/'A1'!G26*1000</f>
        <v>3022.5388390676162</v>
      </c>
      <c r="AA27" s="10">
        <v>2003</v>
      </c>
      <c r="AB27" s="10">
        <f>'A8-2'!H26/'A7'!H26*100</f>
        <v>58517.703862660936</v>
      </c>
      <c r="AC27" s="10">
        <f t="shared" si="38"/>
        <v>1080460.6088516728</v>
      </c>
      <c r="AD27" s="10">
        <f t="shared" si="39"/>
        <v>267216.67675038904</v>
      </c>
      <c r="AE27" s="10">
        <f>AD27/'A1'!H26*1000</f>
        <v>3237.6490458483927</v>
      </c>
      <c r="AF27" s="10">
        <f>'A8-2'!I26/'A7'!I26*100</f>
        <v>16878.857142857141</v>
      </c>
      <c r="AG27" s="10">
        <f t="shared" si="40"/>
        <v>324902.42815658724</v>
      </c>
      <c r="AH27" s="10">
        <f t="shared" si="41"/>
        <v>78049.417755445233</v>
      </c>
      <c r="AI27" s="10">
        <f>AH27/'A1'!I26*1000</f>
        <v>1354.9152326321787</v>
      </c>
      <c r="AJ27" s="10">
        <f>'A8-2'!J26/'A7'!J26*100</f>
        <v>10267.115600448935</v>
      </c>
      <c r="AK27" s="10">
        <f t="shared" si="42"/>
        <v>186029.01559177582</v>
      </c>
      <c r="AL27" s="10">
        <f t="shared" si="43"/>
        <v>47308.99080342862</v>
      </c>
      <c r="AM27" s="10">
        <f>AL27/'A1'!J26*1000</f>
        <v>2915.754457756012</v>
      </c>
      <c r="AN27" s="10">
        <v>2003</v>
      </c>
      <c r="AO27" s="10">
        <f>'A8-2'!K26/'A7'!K26*100</f>
        <v>38934.620886981393</v>
      </c>
      <c r="AP27" s="10">
        <f t="shared" si="44"/>
        <v>638177.13674869412</v>
      </c>
      <c r="AQ27" s="10">
        <f t="shared" si="45"/>
        <v>170972.5292485707</v>
      </c>
      <c r="AR27" s="10">
        <f>AQ27/'A1'!K26*1000</f>
        <v>37454.147825825283</v>
      </c>
      <c r="AS27" s="10">
        <f>'A8-2'!L26/'A7'!L26*100</f>
        <v>9800.7637231503595</v>
      </c>
      <c r="AT27" s="10">
        <f t="shared" si="46"/>
        <v>120558.53468222941</v>
      </c>
      <c r="AU27" s="10">
        <f t="shared" si="47"/>
        <v>37840.837400848657</v>
      </c>
      <c r="AV27" s="10">
        <f>AU27/'A1'!L26*1000</f>
        <v>896.78242347358173</v>
      </c>
      <c r="AW27" s="10">
        <f>'A8-2'!M26/'A7'!M26*100</f>
        <v>109595.69648924124</v>
      </c>
      <c r="AX27" s="10">
        <f t="shared" si="48"/>
        <v>1669850.3407151005</v>
      </c>
      <c r="AY27" s="10">
        <f t="shared" si="49"/>
        <v>482781.74109476409</v>
      </c>
      <c r="AZ27" s="10">
        <f>AY27/'A1'!M26*1000</f>
        <v>53892.573025050959</v>
      </c>
      <c r="BA27" s="10">
        <v>2003</v>
      </c>
      <c r="BB27" s="10">
        <f>'A8-2'!N26/'A7'!N26*100</f>
        <v>24148.179611650481</v>
      </c>
      <c r="BC27" s="10">
        <f t="shared" si="50"/>
        <v>480371.44623182609</v>
      </c>
      <c r="BD27" s="10">
        <f t="shared" si="51"/>
        <v>111425.79815212739</v>
      </c>
      <c r="BE27" s="10">
        <f>BD27/'A1'!N26*1000</f>
        <v>1893.7421240883359</v>
      </c>
      <c r="BF27" s="10">
        <f>'A8-2'!O26/'A7'!O26*100</f>
        <v>342884.48074679112</v>
      </c>
      <c r="BG27" s="10">
        <f t="shared" si="52"/>
        <v>5794738.5936909392</v>
      </c>
      <c r="BH27" s="10">
        <f t="shared" si="53"/>
        <v>1533762.6726050084</v>
      </c>
      <c r="BI27" s="10">
        <f>BH27/'A1'!O26*1000</f>
        <v>5286.8697219379692</v>
      </c>
    </row>
    <row r="28" spans="1:61" ht="12.75" customHeight="1">
      <c r="A28" s="6">
        <v>2004</v>
      </c>
      <c r="B28" s="10">
        <f>'A8-2'!B27/'A7'!B27*100</f>
        <v>20711.413748378731</v>
      </c>
      <c r="C28" s="10">
        <f t="shared" si="54"/>
        <v>282544.11397307803</v>
      </c>
      <c r="D28" s="10">
        <f t="shared" si="55"/>
        <v>83937.760438258425</v>
      </c>
      <c r="E28" s="10">
        <f>D28/'A1'!B27*1000</f>
        <v>4210.7836078187229</v>
      </c>
      <c r="F28" s="10">
        <f>'A8-2'!C27/'A7'!C27*100</f>
        <v>6037.5642458100556</v>
      </c>
      <c r="G28" s="10">
        <f t="shared" si="28"/>
        <v>108833.49311932616</v>
      </c>
      <c r="H28" s="10">
        <f t="shared" si="29"/>
        <v>28059.567331835253</v>
      </c>
      <c r="I28" s="10">
        <f>H28/'A1'!C27*1000</f>
        <v>2692.5647537105142</v>
      </c>
      <c r="J28" s="10">
        <f>'A8-2'!D27/'A7'!D27*100</f>
        <v>30455.479452054795</v>
      </c>
      <c r="K28" s="10">
        <f t="shared" si="30"/>
        <v>448464.97814362007</v>
      </c>
      <c r="L28" s="10">
        <f t="shared" si="31"/>
        <v>128368.98746358749</v>
      </c>
      <c r="M28" s="10">
        <f>L28/'A1'!D27*1000</f>
        <v>4018.9810443480692</v>
      </c>
      <c r="N28" s="10">
        <v>2004</v>
      </c>
      <c r="O28" s="10">
        <f>'A8-2'!E27/'A7'!E27*100</f>
        <v>42412.828870779973</v>
      </c>
      <c r="P28" s="10">
        <f t="shared" si="32"/>
        <v>599517.15067513764</v>
      </c>
      <c r="Q28" s="10">
        <f t="shared" si="33"/>
        <v>182573.54991625476</v>
      </c>
      <c r="R28" s="10">
        <f>Q28/'A1'!E27*1000</f>
        <v>33781.627665916574</v>
      </c>
      <c r="S28" s="10">
        <f>'A8-2'!F27/'A7'!F27*100</f>
        <v>5792.0837927232633</v>
      </c>
      <c r="T28" s="10">
        <f t="shared" si="34"/>
        <v>72566.713782716513</v>
      </c>
      <c r="U28" s="10">
        <f t="shared" si="35"/>
        <v>23774.079773838042</v>
      </c>
      <c r="V28" s="10">
        <f>U28/'A1'!F27*1000</f>
        <v>4548.3221300627592</v>
      </c>
      <c r="W28" s="10">
        <f>'A8-2'!G27/'A7'!G27*100</f>
        <v>39482.964601769905</v>
      </c>
      <c r="X28" s="10">
        <f t="shared" si="36"/>
        <v>785161.29808639479</v>
      </c>
      <c r="Y28" s="10">
        <f t="shared" si="37"/>
        <v>185299.01565118035</v>
      </c>
      <c r="Z28" s="10">
        <f>Y28/'A1'!G27*1000</f>
        <v>3050.9760318656686</v>
      </c>
      <c r="AA28" s="10">
        <v>2004</v>
      </c>
      <c r="AB28" s="10">
        <f>'A8-2'!H27/'A7'!H27*100</f>
        <v>58351.273885350318</v>
      </c>
      <c r="AC28" s="10">
        <f t="shared" si="38"/>
        <v>1138811.8827370231</v>
      </c>
      <c r="AD28" s="10">
        <f t="shared" si="39"/>
        <v>272124.61528566154</v>
      </c>
      <c r="AE28" s="10">
        <f>AD28/'A1'!H27*1000</f>
        <v>3297.8302129260533</v>
      </c>
      <c r="AF28" s="10">
        <f>'A8-2'!I27/'A7'!I27*100</f>
        <v>17004.459308807134</v>
      </c>
      <c r="AG28" s="10">
        <f t="shared" si="40"/>
        <v>341906.88746539439</v>
      </c>
      <c r="AH28" s="10">
        <f t="shared" si="41"/>
        <v>79443.993513163325</v>
      </c>
      <c r="AI28" s="10">
        <f>AH28/'A1'!I27*1000</f>
        <v>1365.5966280047257</v>
      </c>
      <c r="AJ28" s="10">
        <f>'A8-2'!J27/'A7'!J27*100</f>
        <v>10486.157253599114</v>
      </c>
      <c r="AK28" s="10">
        <f t="shared" si="42"/>
        <v>196515.17284537494</v>
      </c>
      <c r="AL28" s="10">
        <f t="shared" si="43"/>
        <v>48333.349896342013</v>
      </c>
      <c r="AM28" s="10">
        <f>AL28/'A1'!J27*1000</f>
        <v>2968.5544145874719</v>
      </c>
      <c r="AN28" s="10">
        <v>2004</v>
      </c>
      <c r="AO28" s="10">
        <f>'A8-2'!K27/'A7'!K27*100</f>
        <v>37256.698240866033</v>
      </c>
      <c r="AP28" s="10">
        <f t="shared" si="44"/>
        <v>675433.83498956019</v>
      </c>
      <c r="AQ28" s="10">
        <f t="shared" si="45"/>
        <v>174034.72163972261</v>
      </c>
      <c r="AR28" s="10">
        <f>AQ28/'A1'!K27*1000</f>
        <v>37900.331483278205</v>
      </c>
      <c r="AS28" s="10">
        <f>'A8-2'!L27/'A7'!L27*100</f>
        <v>10270.677382319174</v>
      </c>
      <c r="AT28" s="10">
        <f t="shared" si="46"/>
        <v>130829.21206454858</v>
      </c>
      <c r="AU28" s="10">
        <f t="shared" si="47"/>
        <v>40543.347302998103</v>
      </c>
      <c r="AV28" s="10">
        <f>AU28/'A1'!L27*1000</f>
        <v>945.96669284538416</v>
      </c>
      <c r="AW28" s="10">
        <f>'A8-2'!M27/'A7'!M27*100</f>
        <v>107371.33182844246</v>
      </c>
      <c r="AX28" s="10">
        <f t="shared" si="48"/>
        <v>1777221.6725435429</v>
      </c>
      <c r="AY28" s="10">
        <f t="shared" si="49"/>
        <v>493596.72470425378</v>
      </c>
      <c r="AZ28" s="10">
        <f>AY28/'A1'!M27*1000</f>
        <v>54883.547891801056</v>
      </c>
      <c r="BA28" s="10">
        <v>2004</v>
      </c>
      <c r="BB28" s="10">
        <f>'A8-2'!N27/'A7'!N27*100</f>
        <v>23905.667060212512</v>
      </c>
      <c r="BC28" s="10">
        <f t="shared" si="50"/>
        <v>504277.11329203862</v>
      </c>
      <c r="BD28" s="10">
        <f t="shared" si="51"/>
        <v>113046.30558191442</v>
      </c>
      <c r="BE28" s="10">
        <f>BD28/'A1'!N27*1000</f>
        <v>1911.2085789596601</v>
      </c>
      <c r="BF28" s="10">
        <f>'A8-2'!O27/'A7'!O27*100</f>
        <v>347318.18181818182</v>
      </c>
      <c r="BG28" s="10">
        <f t="shared" si="52"/>
        <v>6142056.7755091209</v>
      </c>
      <c r="BH28" s="10">
        <f t="shared" si="53"/>
        <v>1574328.3199021886</v>
      </c>
      <c r="BI28" s="10">
        <f>BH28/'A1'!O27*1000</f>
        <v>5376.7070469769114</v>
      </c>
    </row>
    <row r="29" spans="1:61" ht="12.75" customHeight="1">
      <c r="A29" s="6">
        <v>2005</v>
      </c>
      <c r="B29" s="10">
        <f>'A8-2'!B28/'A7'!B28*100</f>
        <v>23022.265724678327</v>
      </c>
      <c r="C29" s="10">
        <f t="shared" si="54"/>
        <v>305566.37969775638</v>
      </c>
      <c r="D29" s="10">
        <f t="shared" si="55"/>
        <v>90172.474075285078</v>
      </c>
      <c r="E29" s="10">
        <f>D29/'A1'!B28*1000</f>
        <v>4468.8509304829549</v>
      </c>
      <c r="F29" s="10">
        <f>'A8-2'!C28/'A7'!C28*100</f>
        <v>6073.9059080962797</v>
      </c>
      <c r="G29" s="10">
        <f t="shared" si="28"/>
        <v>114907.39902742243</v>
      </c>
      <c r="H29" s="10">
        <f t="shared" si="29"/>
        <v>28521.559773564484</v>
      </c>
      <c r="I29" s="10">
        <f>H29/'A1'!C28*1000</f>
        <v>2721.8838923831008</v>
      </c>
      <c r="J29" s="10">
        <f>'A8-2'!D28/'A7'!D28*100</f>
        <v>30998.893805309734</v>
      </c>
      <c r="K29" s="10">
        <f t="shared" si="30"/>
        <v>479463.87194892979</v>
      </c>
      <c r="L29" s="10">
        <f t="shared" si="31"/>
        <v>133694.08377617973</v>
      </c>
      <c r="M29" s="10">
        <f>L29/'A1'!D28*1000</f>
        <v>4146.168803868226</v>
      </c>
      <c r="N29" s="10">
        <v>2005</v>
      </c>
      <c r="O29" s="10">
        <f>'A8-2'!E28/'A7'!E28*100</f>
        <v>42939.502262443435</v>
      </c>
      <c r="P29" s="10">
        <f t="shared" si="32"/>
        <v>642456.65293758106</v>
      </c>
      <c r="Q29" s="10">
        <f t="shared" si="33"/>
        <v>188998.34219544724</v>
      </c>
      <c r="R29" s="10">
        <f>Q29/'A1'!E28*1000</f>
        <v>34874.197553442362</v>
      </c>
      <c r="S29" s="10">
        <f>'A8-2'!F28/'A7'!F28*100</f>
        <v>5982.1857923497264</v>
      </c>
      <c r="T29" s="10">
        <f t="shared" si="34"/>
        <v>78548.899575066243</v>
      </c>
      <c r="U29" s="10">
        <f t="shared" si="35"/>
        <v>25001.449611420161</v>
      </c>
      <c r="V29" s="10">
        <f>U29/'A1'!F28*1000</f>
        <v>4763.9957338834147</v>
      </c>
      <c r="W29" s="10">
        <f>'A8-2'!G28/'A7'!G28*100</f>
        <v>39335.114006514661</v>
      </c>
      <c r="X29" s="10">
        <f t="shared" si="36"/>
        <v>824496.41209290945</v>
      </c>
      <c r="Y29" s="10">
        <f t="shared" si="37"/>
        <v>187574.32652745894</v>
      </c>
      <c r="Z29" s="10">
        <f>Y29/'A1'!G28*1000</f>
        <v>3065.866749384355</v>
      </c>
      <c r="AA29" s="10">
        <v>2005</v>
      </c>
      <c r="AB29" s="10">
        <f>'A8-2'!H28/'A7'!H28*100</f>
        <v>58796.455696202531</v>
      </c>
      <c r="AC29" s="10">
        <f t="shared" si="38"/>
        <v>1197608.3384332256</v>
      </c>
      <c r="AD29" s="10">
        <f t="shared" si="39"/>
        <v>276496.14792473178</v>
      </c>
      <c r="AE29" s="10">
        <f>AD29/'A1'!H28*1000</f>
        <v>3352.7111979777692</v>
      </c>
      <c r="AF29" s="10">
        <f>'A8-2'!I28/'A7'!I28*100</f>
        <v>17066.520787746169</v>
      </c>
      <c r="AG29" s="10">
        <f t="shared" si="40"/>
        <v>358973.40825314057</v>
      </c>
      <c r="AH29" s="10">
        <f t="shared" si="41"/>
        <v>80621.715598276831</v>
      </c>
      <c r="AI29" s="10">
        <f>AH29/'A1'!I28*1000</f>
        <v>1375.6319308785571</v>
      </c>
      <c r="AJ29" s="10">
        <f>'A8-2'!J28/'A7'!J28*100</f>
        <v>10621.739130434782</v>
      </c>
      <c r="AK29" s="10">
        <f t="shared" si="42"/>
        <v>207136.91197580972</v>
      </c>
      <c r="AL29" s="10">
        <f t="shared" si="43"/>
        <v>49288.419047508396</v>
      </c>
      <c r="AM29" s="10">
        <f>AL29/'A1'!J28*1000</f>
        <v>3020.1477736960155</v>
      </c>
      <c r="AN29" s="10">
        <v>2005</v>
      </c>
      <c r="AO29" s="10">
        <f>'A8-2'!K28/'A7'!K28*100</f>
        <v>36690.671641791036</v>
      </c>
      <c r="AP29" s="10">
        <f t="shared" si="44"/>
        <v>712124.50663135119</v>
      </c>
      <c r="AQ29" s="10">
        <f t="shared" si="45"/>
        <v>175918.44895356914</v>
      </c>
      <c r="AR29" s="10">
        <f>AQ29/'A1'!K28*1000</f>
        <v>38050.514483217055</v>
      </c>
      <c r="AS29" s="10">
        <f>'A8-2'!L28/'A7'!L28*100</f>
        <v>11230.033039647578</v>
      </c>
      <c r="AT29" s="10">
        <f t="shared" si="46"/>
        <v>142059.24510419616</v>
      </c>
      <c r="AU29" s="10">
        <f t="shared" si="47"/>
        <v>43664.710882046063</v>
      </c>
      <c r="AV29" s="10">
        <f>AU29/'A1'!L28*1000</f>
        <v>1000.0481162726201</v>
      </c>
      <c r="AW29" s="10">
        <f>'A8-2'!M28/'A7'!M28*100</f>
        <v>110147.65100671141</v>
      </c>
      <c r="AX29" s="10">
        <f t="shared" si="48"/>
        <v>1887369.3235502543</v>
      </c>
      <c r="AY29" s="10">
        <f t="shared" si="49"/>
        <v>505025.03077011445</v>
      </c>
      <c r="AZ29" s="10">
        <f>AY29/'A1'!M28*1000</f>
        <v>55930.149338292133</v>
      </c>
      <c r="BA29" s="10">
        <v>2005</v>
      </c>
      <c r="BB29" s="10">
        <f>'A8-2'!N28/'A7'!N28*100</f>
        <v>24863.761467889908</v>
      </c>
      <c r="BC29" s="10">
        <f t="shared" si="50"/>
        <v>529140.87475992856</v>
      </c>
      <c r="BD29" s="10">
        <f t="shared" si="51"/>
        <v>115300.80593342145</v>
      </c>
      <c r="BE29" s="10">
        <f>BD29/'A1'!N28*1000</f>
        <v>1934.8681602707629</v>
      </c>
      <c r="BF29" s="10">
        <f>'A8-2'!O28/'A7'!O28*100</f>
        <v>360976.89768976899</v>
      </c>
      <c r="BG29" s="10">
        <f t="shared" si="52"/>
        <v>6503033.6731988899</v>
      </c>
      <c r="BH29" s="10">
        <f t="shared" si="53"/>
        <v>1620439.55361152</v>
      </c>
      <c r="BI29" s="10">
        <f>BH29/'A1'!O28*1000</f>
        <v>5483.4129575513525</v>
      </c>
    </row>
    <row r="30" spans="1:61" ht="12.75" customHeight="1">
      <c r="A30" s="6">
        <v>2006</v>
      </c>
      <c r="B30" s="10">
        <f>'A8-2'!B29/'A7'!B29*100</f>
        <v>25620.235294117647</v>
      </c>
      <c r="C30" s="10">
        <f t="shared" si="54"/>
        <v>331186.61499187403</v>
      </c>
      <c r="D30" s="10">
        <f t="shared" si="55"/>
        <v>97758.214554345715</v>
      </c>
      <c r="E30" s="10">
        <f>D30/'A1'!B29*1000</f>
        <v>4779.8853194966614</v>
      </c>
      <c r="F30" s="10">
        <f>'A8-2'!C29/'A7'!C29*100</f>
        <v>6338.5133689839577</v>
      </c>
      <c r="G30" s="10">
        <f t="shared" si="28"/>
        <v>121245.91239640639</v>
      </c>
      <c r="H30" s="10">
        <f t="shared" si="29"/>
        <v>29155.761187835546</v>
      </c>
      <c r="I30" s="10">
        <f>H30/'A1'!C29*1000</f>
        <v>2764.1163626899579</v>
      </c>
      <c r="J30" s="10">
        <f>'A8-2'!D29/'A7'!D29*100</f>
        <v>31335.12931034483</v>
      </c>
      <c r="K30" s="10">
        <f t="shared" si="30"/>
        <v>510799.00125927461</v>
      </c>
      <c r="L30" s="10">
        <f t="shared" si="31"/>
        <v>138290.39633128862</v>
      </c>
      <c r="M30" s="10">
        <f>L30/'A1'!D29*1000</f>
        <v>4245.1528478201517</v>
      </c>
      <c r="N30" s="10">
        <v>2006</v>
      </c>
      <c r="O30" s="10">
        <f>'A8-2'!E29/'A7'!E29*100</f>
        <v>44767.176079734221</v>
      </c>
      <c r="P30" s="10">
        <f t="shared" si="32"/>
        <v>687223.82901731529</v>
      </c>
      <c r="Q30" s="10">
        <f t="shared" si="33"/>
        <v>195965.84983609203</v>
      </c>
      <c r="R30" s="10">
        <f>Q30/'A1'!E29*1000</f>
        <v>36041.214395253068</v>
      </c>
      <c r="S30" s="10">
        <f>'A8-2'!F29/'A7'!F29*100</f>
        <v>6241.8201516793069</v>
      </c>
      <c r="T30" s="10">
        <f t="shared" si="34"/>
        <v>84790.719726745549</v>
      </c>
      <c r="U30" s="10">
        <f t="shared" si="35"/>
        <v>26242.979840815438</v>
      </c>
      <c r="V30" s="10">
        <f>U30/'A1'!F29*1000</f>
        <v>4982.5289236406752</v>
      </c>
      <c r="W30" s="10">
        <f>'A8-2'!G29/'A7'!G29*100</f>
        <v>40281.009564293308</v>
      </c>
      <c r="X30" s="10">
        <f t="shared" si="36"/>
        <v>864777.42165720277</v>
      </c>
      <c r="Y30" s="10">
        <f t="shared" si="37"/>
        <v>190340.47078626047</v>
      </c>
      <c r="Z30" s="10">
        <f>Y30/'A1'!G29*1000</f>
        <v>3090.0691194876881</v>
      </c>
      <c r="AA30" s="10">
        <v>2006</v>
      </c>
      <c r="AB30" s="10">
        <f>'A8-2'!H29/'A7'!H29*100</f>
        <v>61807.676130389067</v>
      </c>
      <c r="AC30" s="10">
        <f t="shared" si="38"/>
        <v>1259416.0145636147</v>
      </c>
      <c r="AD30" s="10">
        <f t="shared" si="39"/>
        <v>283004.59447017452</v>
      </c>
      <c r="AE30" s="10">
        <f>AD30/'A1'!H29*1000</f>
        <v>3435.503647828652</v>
      </c>
      <c r="AF30" s="10">
        <f>'A8-2'!I29/'A7'!I29*100</f>
        <v>18078.73254564984</v>
      </c>
      <c r="AG30" s="10">
        <f t="shared" si="40"/>
        <v>377052.14079879044</v>
      </c>
      <c r="AH30" s="10">
        <f t="shared" si="41"/>
        <v>82576.10502427131</v>
      </c>
      <c r="AI30" s="10">
        <f>AH30/'A1'!I29*1000</f>
        <v>1400.9843494670954</v>
      </c>
      <c r="AJ30" s="10">
        <f>'A8-2'!J29/'A7'!J29*100</f>
        <v>10778.601694915254</v>
      </c>
      <c r="AK30" s="10">
        <f t="shared" si="42"/>
        <v>217915.51367072499</v>
      </c>
      <c r="AL30" s="10">
        <f t="shared" si="43"/>
        <v>50209.336932921971</v>
      </c>
      <c r="AM30" s="10">
        <f>AL30/'A1'!J29*1000</f>
        <v>3071.6401424756955</v>
      </c>
      <c r="AN30" s="10">
        <v>2006</v>
      </c>
      <c r="AO30" s="10">
        <f>'A8-2'!K29/'A7'!K29*100</f>
        <v>36862.171428571426</v>
      </c>
      <c r="AP30" s="10">
        <f t="shared" si="44"/>
        <v>748986.67805992265</v>
      </c>
      <c r="AQ30" s="10">
        <f t="shared" si="45"/>
        <v>177596.93059142673</v>
      </c>
      <c r="AR30" s="10">
        <f>AQ30/'A1'!K29*1000</f>
        <v>38105.426102931218</v>
      </c>
      <c r="AS30" s="10">
        <f>'A8-2'!L29/'A7'!L29*100</f>
        <v>12516.12288135593</v>
      </c>
      <c r="AT30" s="10">
        <f t="shared" si="46"/>
        <v>154575.36798555209</v>
      </c>
      <c r="AU30" s="10">
        <f t="shared" si="47"/>
        <v>47447.891586992781</v>
      </c>
      <c r="AV30" s="10">
        <f>AU30/'A1'!L29*1000</f>
        <v>1069.5972812535285</v>
      </c>
      <c r="AW30" s="10">
        <f>'A8-2'!M29/'A7'!M29*100</f>
        <v>119206.40659340659</v>
      </c>
      <c r="AX30" s="10">
        <f t="shared" si="48"/>
        <v>2006575.7301436609</v>
      </c>
      <c r="AY30" s="10">
        <f t="shared" si="49"/>
        <v>523226.43120949814</v>
      </c>
      <c r="AZ30" s="10">
        <f>AY30/'A1'!M29*1000</f>
        <v>57620.889690037759</v>
      </c>
      <c r="BA30" s="10">
        <v>2006</v>
      </c>
      <c r="BB30" s="10">
        <f>'A8-2'!N29/'A7'!N29*100</f>
        <v>25838.641425389756</v>
      </c>
      <c r="BC30" s="10">
        <f t="shared" si="50"/>
        <v>554979.51618531835</v>
      </c>
      <c r="BD30" s="10">
        <f t="shared" si="51"/>
        <v>118079.28617212691</v>
      </c>
      <c r="BE30" s="10">
        <f>BD30/'A1'!N29*1000</f>
        <v>1967.9038109888777</v>
      </c>
      <c r="BF30" s="10">
        <f>'A8-2'!O29/'A7'!O29*100</f>
        <v>377084.31163287087</v>
      </c>
      <c r="BG30" s="10">
        <f t="shared" si="52"/>
        <v>6880117.9848317606</v>
      </c>
      <c r="BH30" s="10">
        <f t="shared" si="53"/>
        <v>1673435.954522087</v>
      </c>
      <c r="BI30" s="10">
        <f>BH30/'A1'!O29*1000</f>
        <v>5608.4071163040371</v>
      </c>
    </row>
    <row r="31" spans="1:61" ht="12.75" customHeight="1">
      <c r="A31" s="6">
        <v>2007</v>
      </c>
      <c r="B31" s="10">
        <f>'A8-2'!B30/'A7'!B30*100</f>
        <v>27924.510618375571</v>
      </c>
      <c r="C31" s="10">
        <f t="shared" si="54"/>
        <v>359111.12561024958</v>
      </c>
      <c r="D31" s="10">
        <f t="shared" si="55"/>
        <v>106131.08226185215</v>
      </c>
      <c r="E31" s="10">
        <f>D31/'A1'!B30*1000</f>
        <v>5095.5964212527442</v>
      </c>
      <c r="F31" s="10">
        <f>'A8-2'!C30/'A7'!C30*100</f>
        <v>6656.4712041884814</v>
      </c>
      <c r="G31" s="10">
        <f t="shared" ref="G31:G36" si="56">G30+F31</f>
        <v>127902.38360059487</v>
      </c>
      <c r="H31" s="10">
        <f t="shared" ref="H31:H36" si="57">(H30*0.8)+F31</f>
        <v>29981.080154456919</v>
      </c>
      <c r="I31" s="10">
        <f>H31/'A1'!C30*1000</f>
        <v>2821.5628292213141</v>
      </c>
      <c r="J31" s="10">
        <f>'A8-2'!D30/'A7'!D30*100</f>
        <v>31348.643006263046</v>
      </c>
      <c r="K31" s="10">
        <f t="shared" ref="K31:K36" si="58">K30+J31</f>
        <v>542147.64426553762</v>
      </c>
      <c r="L31" s="10">
        <f t="shared" ref="L31:L36" si="59">(L30*0.8)+J31</f>
        <v>141980.96007129396</v>
      </c>
      <c r="M31" s="10">
        <f>L31/'A1'!D30*1000</f>
        <v>4311.9238883248418</v>
      </c>
      <c r="N31" s="10">
        <v>2007</v>
      </c>
      <c r="O31" s="10">
        <f>'A8-2'!E30/'A7'!E30*100</f>
        <v>47234.481641468679</v>
      </c>
      <c r="P31" s="10">
        <f t="shared" ref="P31:P36" si="60">P30+O31</f>
        <v>734458.310658784</v>
      </c>
      <c r="Q31" s="10">
        <f t="shared" ref="Q31:Q36" si="61">(Q30*0.8)+O31</f>
        <v>204007.16151034232</v>
      </c>
      <c r="R31" s="10">
        <f>Q31/'A1'!E30*1000</f>
        <v>37354.111043710895</v>
      </c>
      <c r="S31" s="10">
        <f>'A8-2'!F30/'A7'!F30*100</f>
        <v>6578.1559536354052</v>
      </c>
      <c r="T31" s="10">
        <f t="shared" ref="T31:T36" si="62">T30+S31</f>
        <v>91368.875680380952</v>
      </c>
      <c r="U31" s="10">
        <f t="shared" ref="U31:U36" si="63">(U30*0.8)+S31</f>
        <v>27572.539826287757</v>
      </c>
      <c r="V31" s="10">
        <f>U31/'A1'!F30*1000</f>
        <v>5212.2003452339804</v>
      </c>
      <c r="W31" s="10">
        <f>'A8-2'!G30/'A7'!G30*100</f>
        <v>40728.590673575127</v>
      </c>
      <c r="X31" s="10">
        <f t="shared" ref="X31:X36" si="64">X30+W31</f>
        <v>905506.01233077794</v>
      </c>
      <c r="Y31" s="10">
        <f t="shared" ref="Y31:Y36" si="65">(Y30*0.8)+W31</f>
        <v>193000.96730258351</v>
      </c>
      <c r="Z31" s="10">
        <f>Y31/'A1'!G30*1000</f>
        <v>3114.6745996748732</v>
      </c>
      <c r="AA31" s="10">
        <v>2007</v>
      </c>
      <c r="AB31" s="10">
        <f>'A8-2'!H30/'A7'!H30*100</f>
        <v>63580.124095139603</v>
      </c>
      <c r="AC31" s="10">
        <f t="shared" ref="AC31:AC36" si="66">AC30+AB31</f>
        <v>1322996.1386587543</v>
      </c>
      <c r="AD31" s="10">
        <f t="shared" ref="AD31:AD36" si="67">(AD30*0.8)+AB31</f>
        <v>289983.79967127921</v>
      </c>
      <c r="AE31" s="10">
        <f>AD31/'A1'!H30*1000</f>
        <v>3524.9369143419121</v>
      </c>
      <c r="AF31" s="10">
        <f>'A8-2'!I30/'A7'!I30*100</f>
        <v>19110.482180293504</v>
      </c>
      <c r="AG31" s="10">
        <f t="shared" ref="AG31:AG36" si="68">AG30+AF31</f>
        <v>396162.62297908391</v>
      </c>
      <c r="AH31" s="10">
        <f t="shared" ref="AH31:AH36" si="69">(AH30*0.8)+AF31</f>
        <v>85171.366199710552</v>
      </c>
      <c r="AI31" s="10">
        <f>AH31/'A1'!I30*1000</f>
        <v>1434.4583503389047</v>
      </c>
      <c r="AJ31" s="10">
        <f>'A8-2'!J30/'A7'!J30*100</f>
        <v>10728.215767634854</v>
      </c>
      <c r="AK31" s="10">
        <f t="shared" ref="AK31:AK36" si="70">AK30+AJ31</f>
        <v>228643.72943835985</v>
      </c>
      <c r="AL31" s="10">
        <f t="shared" ref="AL31:AL36" si="71">(AL30*0.8)+AJ31</f>
        <v>50895.685313972441</v>
      </c>
      <c r="AM31" s="10">
        <f>AL31/'A1'!J30*1000</f>
        <v>3106.862249581694</v>
      </c>
      <c r="AN31" s="10">
        <v>2007</v>
      </c>
      <c r="AO31" s="10">
        <f>'A8-2'!K30/'A7'!K30*100</f>
        <v>40810.432852386235</v>
      </c>
      <c r="AP31" s="10">
        <f t="shared" ref="AP31:AP36" si="72">AP30+AO31</f>
        <v>789797.11091230891</v>
      </c>
      <c r="AQ31" s="10">
        <f t="shared" ref="AQ31:AQ36" si="73">(AQ30*0.8)+AO31</f>
        <v>182887.97732552764</v>
      </c>
      <c r="AR31" s="10">
        <f>AQ31/'A1'!K30*1000</f>
        <v>38836.752669969246</v>
      </c>
      <c r="AS31" s="10">
        <f>'A8-2'!L30/'A7'!L30*100</f>
        <v>13684.482051282052</v>
      </c>
      <c r="AT31" s="10">
        <f t="shared" ref="AT31:AT36" si="74">AT30+AS31</f>
        <v>168259.85003683413</v>
      </c>
      <c r="AU31" s="10">
        <f t="shared" ref="AU31:AU36" si="75">(AU30*0.8)+AS31</f>
        <v>51642.795320876277</v>
      </c>
      <c r="AV31" s="10">
        <f>AU31/'A1'!L30*1000</f>
        <v>1141.6304562931355</v>
      </c>
      <c r="AW31" s="10">
        <f>'A8-2'!M30/'A7'!M30*100</f>
        <v>114713.67521367522</v>
      </c>
      <c r="AX31" s="10">
        <f t="shared" ref="AX31:AX36" si="76">AX30+AW31</f>
        <v>2121289.4053573362</v>
      </c>
      <c r="AY31" s="10">
        <f t="shared" ref="AY31:AY36" si="77">(AY30*0.8)+AW31</f>
        <v>533294.82018127374</v>
      </c>
      <c r="AZ31" s="10">
        <f>AY31/'A1'!M30*1000</f>
        <v>58295.774863233572</v>
      </c>
      <c r="BA31" s="10">
        <v>2007</v>
      </c>
      <c r="BB31" s="10">
        <f>'A8-2'!N30/'A7'!N30*100</f>
        <v>27052.857142857141</v>
      </c>
      <c r="BC31" s="10">
        <f t="shared" ref="BC31:BC36" si="78">BC30+BB31</f>
        <v>582032.37332817551</v>
      </c>
      <c r="BD31" s="10">
        <f t="shared" ref="BD31:BD36" si="79">(BD30*0.8)+BB31</f>
        <v>121516.28608055868</v>
      </c>
      <c r="BE31" s="10">
        <f>BD31/'A1'!N30*1000</f>
        <v>2009.137391708098</v>
      </c>
      <c r="BF31" s="10">
        <f>'A8-2'!O30/'A7'!O30*100</f>
        <v>395338.8773388773</v>
      </c>
      <c r="BG31" s="10">
        <f t="shared" ref="BG31:BG36" si="80">BG30+BF31</f>
        <v>7275456.8621706376</v>
      </c>
      <c r="BH31" s="10">
        <f t="shared" ref="BH31:BH36" si="81">(BH30*0.8)+BF31</f>
        <v>1734087.6409565471</v>
      </c>
      <c r="BI31" s="10">
        <f>BH31/'A1'!O30*1000</f>
        <v>5756.6667760728205</v>
      </c>
    </row>
    <row r="32" spans="1:61" ht="12.75" customHeight="1">
      <c r="A32" s="6">
        <v>2008</v>
      </c>
      <c r="B32" s="10">
        <f>'A8-2'!B31/'A7'!B31*100</f>
        <v>30363.841201716736</v>
      </c>
      <c r="C32" s="10">
        <f t="shared" ref="C32:C37" si="82">C31+B32</f>
        <v>389474.96681196633</v>
      </c>
      <c r="D32" s="10">
        <f t="shared" ref="D32:D37" si="83">(D31*0.8)+B32</f>
        <v>115268.70701119845</v>
      </c>
      <c r="E32" s="10">
        <f>D32/'A1'!B31*1000</f>
        <v>5424.1544873746388</v>
      </c>
      <c r="F32" s="10">
        <f>'A8-2'!C31/'A7'!C31*100</f>
        <v>7001.7471736896196</v>
      </c>
      <c r="G32" s="10">
        <f t="shared" si="56"/>
        <v>134904.13077428448</v>
      </c>
      <c r="H32" s="10">
        <f t="shared" si="57"/>
        <v>30986.611297255156</v>
      </c>
      <c r="I32" s="10">
        <f>H32/'A1'!C31*1000</f>
        <v>2893.2491218234186</v>
      </c>
      <c r="J32" s="10">
        <f>'A8-2'!D31/'A7'!D31*100</f>
        <v>30874.49799196787</v>
      </c>
      <c r="K32" s="10">
        <f t="shared" si="58"/>
        <v>573022.14225750545</v>
      </c>
      <c r="L32" s="10">
        <f t="shared" si="59"/>
        <v>144459.26604900302</v>
      </c>
      <c r="M32" s="10">
        <f>L32/'A1'!D31*1000</f>
        <v>4335.8166824741893</v>
      </c>
      <c r="N32" s="10">
        <v>2008</v>
      </c>
      <c r="O32" s="10">
        <f>'A8-2'!E31/'A7'!E31*100</f>
        <v>51828.838174273857</v>
      </c>
      <c r="P32" s="10">
        <f t="shared" si="60"/>
        <v>786287.14883305784</v>
      </c>
      <c r="Q32" s="10">
        <f t="shared" si="61"/>
        <v>215034.56738254771</v>
      </c>
      <c r="R32" s="10">
        <f>Q32/'A1'!E31*1000</f>
        <v>39142.592359856586</v>
      </c>
      <c r="S32" s="10">
        <f>'A8-2'!F31/'A7'!F31*100</f>
        <v>7025.6543967280168</v>
      </c>
      <c r="T32" s="10">
        <f t="shared" si="62"/>
        <v>98394.530077108968</v>
      </c>
      <c r="U32" s="10">
        <f t="shared" si="63"/>
        <v>29083.686257758221</v>
      </c>
      <c r="V32" s="10">
        <f>U32/'A1'!F31*1000</f>
        <v>5474.061031010393</v>
      </c>
      <c r="W32" s="10">
        <f>'A8-2'!G31/'A7'!G31*100</f>
        <v>41565.101214574897</v>
      </c>
      <c r="X32" s="10">
        <f t="shared" si="64"/>
        <v>947071.11354535283</v>
      </c>
      <c r="Y32" s="10">
        <f t="shared" si="65"/>
        <v>195965.8750566417</v>
      </c>
      <c r="Z32" s="10">
        <f>Y32/'A1'!G31*1000</f>
        <v>3145.5055267270341</v>
      </c>
      <c r="AA32" s="10">
        <v>2008</v>
      </c>
      <c r="AB32" s="10">
        <f>'A8-2'!H31/'A7'!H31*100</f>
        <v>68237.476923076916</v>
      </c>
      <c r="AC32" s="10">
        <f t="shared" si="66"/>
        <v>1391233.6155818312</v>
      </c>
      <c r="AD32" s="10">
        <f t="shared" si="67"/>
        <v>300224.51666010031</v>
      </c>
      <c r="AE32" s="10">
        <f>AD32/'A1'!H31*1000</f>
        <v>3656.3656995151305</v>
      </c>
      <c r="AF32" s="10">
        <f>'A8-2'!I31/'A7'!I31*100</f>
        <v>19420.040899795502</v>
      </c>
      <c r="AG32" s="10">
        <f t="shared" si="68"/>
        <v>415582.66387887939</v>
      </c>
      <c r="AH32" s="10">
        <f t="shared" si="69"/>
        <v>87557.133859563939</v>
      </c>
      <c r="AI32" s="10">
        <f>AH32/'A1'!I31*1000</f>
        <v>1463.3786343663883</v>
      </c>
      <c r="AJ32" s="10">
        <f>'A8-2'!J31/'A7'!J31*100</f>
        <v>10629.554655870446</v>
      </c>
      <c r="AK32" s="10">
        <f t="shared" si="70"/>
        <v>239273.2840942303</v>
      </c>
      <c r="AL32" s="10">
        <f t="shared" si="71"/>
        <v>51346.1029070484</v>
      </c>
      <c r="AM32" s="10">
        <f>AL32/'A1'!J31*1000</f>
        <v>3122.1806518980711</v>
      </c>
      <c r="AN32" s="10">
        <v>2008</v>
      </c>
      <c r="AO32" s="10">
        <f>'A8-2'!K31/'A7'!K31*100</f>
        <v>40689.457831325301</v>
      </c>
      <c r="AP32" s="10">
        <f t="shared" si="72"/>
        <v>830486.56874363427</v>
      </c>
      <c r="AQ32" s="10">
        <f t="shared" si="73"/>
        <v>186999.83969174742</v>
      </c>
      <c r="AR32" s="10">
        <f>AQ32/'A1'!K31*1000</f>
        <v>39218.070631123614</v>
      </c>
      <c r="AS32" s="10">
        <f>'A8-2'!L31/'A7'!L31*100</f>
        <v>14760.431726907631</v>
      </c>
      <c r="AT32" s="10">
        <f t="shared" si="74"/>
        <v>183020.28176374178</v>
      </c>
      <c r="AU32" s="10">
        <f t="shared" si="75"/>
        <v>56074.667983608655</v>
      </c>
      <c r="AV32" s="10">
        <f>AU32/'A1'!L31*1000</f>
        <v>1219.4606849333932</v>
      </c>
      <c r="AW32" s="10">
        <f>'A8-2'!M31/'A7'!M31*100</f>
        <v>122445.70837642193</v>
      </c>
      <c r="AX32" s="10">
        <f t="shared" si="76"/>
        <v>2243735.1137337582</v>
      </c>
      <c r="AY32" s="10">
        <f t="shared" si="77"/>
        <v>549081.56452144089</v>
      </c>
      <c r="AZ32" s="10">
        <f>AY32/'A1'!M31*1000</f>
        <v>59555.692084178729</v>
      </c>
      <c r="BA32" s="10">
        <v>2008</v>
      </c>
      <c r="BB32" s="10">
        <f>'A8-2'!N31/'A7'!N31*100</f>
        <v>26990.747368421053</v>
      </c>
      <c r="BC32" s="10">
        <f t="shared" si="78"/>
        <v>609023.12069659657</v>
      </c>
      <c r="BD32" s="10">
        <f t="shared" si="79"/>
        <v>124203.77623286801</v>
      </c>
      <c r="BE32" s="10">
        <f>BD32/'A1'!N31*1000</f>
        <v>2036.7157895914856</v>
      </c>
      <c r="BF32" s="10">
        <f>'A8-2'!O31/'A7'!O31*100</f>
        <v>415548.97959183675</v>
      </c>
      <c r="BG32" s="10">
        <f t="shared" si="80"/>
        <v>7691005.8417624747</v>
      </c>
      <c r="BH32" s="10">
        <f t="shared" si="81"/>
        <v>1802819.0923570744</v>
      </c>
      <c r="BI32" s="10">
        <f>BH32/'A1'!O31*1000</f>
        <v>5928.4928093190738</v>
      </c>
    </row>
    <row r="33" spans="1:61" ht="12.75" customHeight="1">
      <c r="A33" s="6">
        <v>2009</v>
      </c>
      <c r="B33" s="10">
        <f>'A8-2'!B32/'A7'!B32*100</f>
        <v>31399.30493756014</v>
      </c>
      <c r="C33" s="10">
        <f t="shared" si="82"/>
        <v>420874.2717495265</v>
      </c>
      <c r="D33" s="10">
        <f t="shared" si="83"/>
        <v>123614.27054651891</v>
      </c>
      <c r="E33" s="10">
        <f>D33/'A1'!B32*1000</f>
        <v>5699.1364936154405</v>
      </c>
      <c r="F33" s="10">
        <f>'A8-2'!C32/'A7'!C32*100</f>
        <v>7058.7155963302766</v>
      </c>
      <c r="G33" s="10">
        <f t="shared" si="56"/>
        <v>141962.84637061474</v>
      </c>
      <c r="H33" s="10">
        <f t="shared" si="57"/>
        <v>31848.004634134402</v>
      </c>
      <c r="I33" s="10">
        <f>H33/'A1'!C32*1000</f>
        <v>2949.8480185814469</v>
      </c>
      <c r="J33" s="10">
        <f>'A8-2'!D32/'A7'!D32*100</f>
        <v>30933.264887063655</v>
      </c>
      <c r="K33" s="10">
        <f t="shared" si="58"/>
        <v>603955.40714456909</v>
      </c>
      <c r="L33" s="10">
        <f t="shared" si="59"/>
        <v>146500.67772626609</v>
      </c>
      <c r="M33" s="10">
        <f>L33/'A1'!D32*1000</f>
        <v>4343.7325781183645</v>
      </c>
      <c r="N33" s="10">
        <v>2009</v>
      </c>
      <c r="O33" s="10">
        <f>'A8-2'!E32/'A7'!E32*100</f>
        <v>54297.11042311661</v>
      </c>
      <c r="P33" s="10">
        <f t="shared" si="60"/>
        <v>840584.25925617444</v>
      </c>
      <c r="Q33" s="10">
        <f t="shared" si="61"/>
        <v>226324.7643291548</v>
      </c>
      <c r="R33" s="10">
        <f>Q33/'A1'!E32*1000</f>
        <v>40977.887276817586</v>
      </c>
      <c r="S33" s="10">
        <f>'A8-2'!F32/'A7'!F32*100</f>
        <v>6806.8906720160485</v>
      </c>
      <c r="T33" s="10">
        <f t="shared" si="62"/>
        <v>105201.42074912501</v>
      </c>
      <c r="U33" s="10">
        <f t="shared" si="63"/>
        <v>30073.839678222626</v>
      </c>
      <c r="V33" s="10">
        <f>U33/'A1'!F32*1000</f>
        <v>5633.9152638109081</v>
      </c>
      <c r="W33" s="10">
        <f>'A8-2'!G32/'A7'!G32*100</f>
        <v>43311.344792719916</v>
      </c>
      <c r="X33" s="10">
        <f t="shared" si="64"/>
        <v>990382.45833807276</v>
      </c>
      <c r="Y33" s="10">
        <f t="shared" si="65"/>
        <v>200084.04483803327</v>
      </c>
      <c r="Z33" s="10">
        <f>Y33/'A1'!G32*1000</f>
        <v>3195.4410761115946</v>
      </c>
      <c r="AA33" s="10">
        <v>2009</v>
      </c>
      <c r="AB33" s="10">
        <f>'A8-2'!H32/'A7'!H32*100</f>
        <v>67555.322580645166</v>
      </c>
      <c r="AC33" s="10">
        <f t="shared" si="66"/>
        <v>1458788.9381624763</v>
      </c>
      <c r="AD33" s="10">
        <f t="shared" si="67"/>
        <v>307734.93590872543</v>
      </c>
      <c r="AE33" s="10">
        <f>AD33/'A1'!H32*1000</f>
        <v>3757.3418073573689</v>
      </c>
      <c r="AF33" s="10">
        <f>'A8-2'!I32/'A7'!I32*100</f>
        <v>19266.800401203611</v>
      </c>
      <c r="AG33" s="10">
        <f t="shared" si="68"/>
        <v>434849.46428008302</v>
      </c>
      <c r="AH33" s="10">
        <f t="shared" si="69"/>
        <v>89312.507488854768</v>
      </c>
      <c r="AI33" s="10">
        <f>AH33/'A1'!I32*1000</f>
        <v>1483.7763962881675</v>
      </c>
      <c r="AJ33" s="10">
        <f>'A8-2'!J32/'A7'!J32*100</f>
        <v>10491.935483870968</v>
      </c>
      <c r="AK33" s="10">
        <f t="shared" si="70"/>
        <v>249765.21957810127</v>
      </c>
      <c r="AL33" s="10">
        <f t="shared" si="71"/>
        <v>51568.817809509696</v>
      </c>
      <c r="AM33" s="10">
        <f>AL33/'A1'!J32*1000</f>
        <v>3119.637093227062</v>
      </c>
      <c r="AN33" s="10">
        <v>2009</v>
      </c>
      <c r="AO33" s="10">
        <f>'A8-2'!K32/'A7'!K32*100</f>
        <v>44369.173728813555</v>
      </c>
      <c r="AP33" s="10">
        <f t="shared" si="72"/>
        <v>874855.7424724478</v>
      </c>
      <c r="AQ33" s="10">
        <f t="shared" si="73"/>
        <v>193969.04548221151</v>
      </c>
      <c r="AR33" s="10">
        <f>AQ33/'A1'!K32*1000</f>
        <v>40169.851460119571</v>
      </c>
      <c r="AS33" s="10">
        <f>'A8-2'!L32/'A7'!L32*100</f>
        <v>14610.901803607214</v>
      </c>
      <c r="AT33" s="10">
        <f t="shared" si="74"/>
        <v>197631.18356734898</v>
      </c>
      <c r="AU33" s="10">
        <f t="shared" si="75"/>
        <v>59470.636190494144</v>
      </c>
      <c r="AV33" s="10">
        <f>AU33/'A1'!L32*1000</f>
        <v>1282.5917304341967</v>
      </c>
      <c r="AW33" s="10">
        <f>'A8-2'!M32/'A7'!M32*100</f>
        <v>114587.8787878788</v>
      </c>
      <c r="AX33" s="10">
        <f t="shared" si="76"/>
        <v>2358322.9925216371</v>
      </c>
      <c r="AY33" s="10">
        <f t="shared" si="77"/>
        <v>553853.13040503149</v>
      </c>
      <c r="AZ33" s="10">
        <f>AY33/'A1'!M32*1000</f>
        <v>59563.636630104695</v>
      </c>
      <c r="BA33" s="10">
        <v>2009</v>
      </c>
      <c r="BB33" s="10">
        <f>'A8-2'!N32/'A7'!N32*100</f>
        <v>26663.505154639177</v>
      </c>
      <c r="BC33" s="10">
        <f t="shared" si="78"/>
        <v>635686.6258512357</v>
      </c>
      <c r="BD33" s="10">
        <f t="shared" si="79"/>
        <v>126026.52614093359</v>
      </c>
      <c r="BE33" s="10">
        <f>BD33/'A1'!N32*1000</f>
        <v>2051.7566526568826</v>
      </c>
      <c r="BF33" s="10">
        <f>'A8-2'!O32/'A7'!O32*100</f>
        <v>411341.09311740892</v>
      </c>
      <c r="BG33" s="10">
        <f t="shared" si="80"/>
        <v>8102346.9348798841</v>
      </c>
      <c r="BH33" s="10">
        <f t="shared" si="81"/>
        <v>1853596.3670030686</v>
      </c>
      <c r="BI33" s="10">
        <f>BH33/'A1'!O32*1000</f>
        <v>6042.2704423424884</v>
      </c>
    </row>
    <row r="34" spans="1:61" ht="12.75" customHeight="1">
      <c r="A34" s="6">
        <v>2010</v>
      </c>
      <c r="B34" s="10">
        <f>'A8-2'!B33/'A7'!B33*100</f>
        <v>30914.999999999996</v>
      </c>
      <c r="C34" s="10">
        <f t="shared" si="82"/>
        <v>451789.2717495265</v>
      </c>
      <c r="D34" s="10">
        <f t="shared" si="83"/>
        <v>129806.41643721513</v>
      </c>
      <c r="E34" s="10">
        <f>D34/'A1'!B33*1000</f>
        <v>5891.7218789585659</v>
      </c>
      <c r="F34" s="10">
        <f>'A8-2'!C33/'A7'!C33*100</f>
        <v>7487.5</v>
      </c>
      <c r="G34" s="10">
        <f t="shared" si="56"/>
        <v>149450.34637061474</v>
      </c>
      <c r="H34" s="10">
        <f t="shared" si="57"/>
        <v>32965.903707307523</v>
      </c>
      <c r="I34" s="10">
        <f>H34/'A1'!C33*1000</f>
        <v>3018.7810106625134</v>
      </c>
      <c r="J34" s="10">
        <f>'A8-2'!D33/'A7'!D33*100</f>
        <v>30555</v>
      </c>
      <c r="K34" s="10">
        <f t="shared" si="58"/>
        <v>634510.40714456909</v>
      </c>
      <c r="L34" s="10">
        <f t="shared" si="59"/>
        <v>147755.54218101286</v>
      </c>
      <c r="M34" s="10">
        <f>L34/'A1'!D33*1000</f>
        <v>4329.6360804421447</v>
      </c>
      <c r="N34" s="10">
        <v>2010</v>
      </c>
      <c r="O34" s="10">
        <f>'A8-2'!E33/'A7'!E33*100</f>
        <v>52825.9</v>
      </c>
      <c r="P34" s="10">
        <f t="shared" si="60"/>
        <v>893410.15925617446</v>
      </c>
      <c r="Q34" s="10">
        <f t="shared" si="61"/>
        <v>233885.71146332385</v>
      </c>
      <c r="R34" s="10">
        <f>Q34/'A1'!E33*1000</f>
        <v>42159.170137032677</v>
      </c>
      <c r="S34" s="10">
        <f>'A8-2'!F33/'A7'!F33*100</f>
        <v>6971.3000000000011</v>
      </c>
      <c r="T34" s="10">
        <f t="shared" si="62"/>
        <v>112172.72074912502</v>
      </c>
      <c r="U34" s="10">
        <f t="shared" si="63"/>
        <v>31030.371742578107</v>
      </c>
      <c r="V34" s="10">
        <f>U34/'A1'!F33*1000</f>
        <v>5787.0890978325451</v>
      </c>
      <c r="W34" s="10">
        <f>'A8-2'!G33/'A7'!G33*100</f>
        <v>43468.83</v>
      </c>
      <c r="X34" s="10">
        <f t="shared" si="64"/>
        <v>1033851.2883380727</v>
      </c>
      <c r="Y34" s="10">
        <f t="shared" si="65"/>
        <v>203536.06587042665</v>
      </c>
      <c r="Z34" s="10">
        <f>Y34/'A1'!G33*1000</f>
        <v>3234.9525606418574</v>
      </c>
      <c r="AA34" s="10">
        <v>2010</v>
      </c>
      <c r="AB34" s="10">
        <f>'A8-2'!H33/'A7'!H33*100</f>
        <v>69947.81</v>
      </c>
      <c r="AC34" s="10">
        <f t="shared" si="66"/>
        <v>1528736.7481624763</v>
      </c>
      <c r="AD34" s="10">
        <f t="shared" si="67"/>
        <v>316135.75872698036</v>
      </c>
      <c r="AE34" s="10">
        <f>AD34/'A1'!H33*1000</f>
        <v>3865.830604389042</v>
      </c>
      <c r="AF34" s="10">
        <f>'A8-2'!I33/'A7'!I33*100</f>
        <v>19624.900000000001</v>
      </c>
      <c r="AG34" s="10">
        <f t="shared" si="68"/>
        <v>454474.36428008304</v>
      </c>
      <c r="AH34" s="10">
        <f t="shared" si="69"/>
        <v>91074.905991083826</v>
      </c>
      <c r="AI34" s="10">
        <f>AH34/'A1'!I33*1000</f>
        <v>1505.7840020032581</v>
      </c>
      <c r="AJ34" s="10">
        <f>'A8-2'!J33/'A7'!J33*100</f>
        <v>10892</v>
      </c>
      <c r="AK34" s="10">
        <f t="shared" si="70"/>
        <v>260657.21957810127</v>
      </c>
      <c r="AL34" s="10">
        <f t="shared" si="71"/>
        <v>52147.054247607761</v>
      </c>
      <c r="AM34" s="10">
        <f>AL34/'A1'!J33*1000</f>
        <v>3138.4790996544625</v>
      </c>
      <c r="AN34" s="10">
        <v>2010</v>
      </c>
      <c r="AO34" s="10">
        <f>'A8-2'!K33/'A7'!K33*100</f>
        <v>42759.1</v>
      </c>
      <c r="AP34" s="10">
        <f t="shared" si="72"/>
        <v>917614.84247244778</v>
      </c>
      <c r="AQ34" s="10">
        <f t="shared" si="73"/>
        <v>197934.33638576922</v>
      </c>
      <c r="AR34" s="10">
        <f>AQ34/'A1'!K33*1000</f>
        <v>40483.586821978024</v>
      </c>
      <c r="AS34" s="10">
        <f>'A8-2'!L33/'A7'!L33*100</f>
        <v>14588.459999999997</v>
      </c>
      <c r="AT34" s="10">
        <f t="shared" si="74"/>
        <v>212219.64356734898</v>
      </c>
      <c r="AU34" s="10">
        <f t="shared" si="75"/>
        <v>62164.96895239532</v>
      </c>
      <c r="AV34" s="10">
        <f>AU34/'A1'!L33*1000</f>
        <v>1335.0871549882074</v>
      </c>
      <c r="AW34" s="10">
        <f>'A8-2'!M33/'A7'!M33*100</f>
        <v>113207</v>
      </c>
      <c r="AX34" s="10">
        <f t="shared" si="76"/>
        <v>2471529.9925216371</v>
      </c>
      <c r="AY34" s="10">
        <f t="shared" si="77"/>
        <v>556289.50432402524</v>
      </c>
      <c r="AZ34" s="10">
        <f>AY34/'A1'!M33*1000</f>
        <v>59317.793511752701</v>
      </c>
      <c r="BA34" s="10">
        <v>2010</v>
      </c>
      <c r="BB34" s="10">
        <f>'A8-2'!N33/'A7'!N33*100</f>
        <v>26362</v>
      </c>
      <c r="BC34" s="10">
        <f t="shared" si="78"/>
        <v>662048.6258512357</v>
      </c>
      <c r="BD34" s="10">
        <f t="shared" si="79"/>
        <v>127183.22091274688</v>
      </c>
      <c r="BE34" s="10">
        <f>BD34/'A1'!N33*1000</f>
        <v>2054.170401584292</v>
      </c>
      <c r="BF34" s="10">
        <f>'A8-2'!O33/'A7'!O33*100</f>
        <v>410093</v>
      </c>
      <c r="BG34" s="10">
        <f t="shared" si="80"/>
        <v>8512439.9348798841</v>
      </c>
      <c r="BH34" s="10">
        <f t="shared" si="81"/>
        <v>1892970.093602455</v>
      </c>
      <c r="BI34" s="10">
        <f>BH34/'A1'!O33*1000</f>
        <v>6119.2430561089959</v>
      </c>
    </row>
    <row r="35" spans="1:61" ht="12.75" customHeight="1">
      <c r="A35" s="6">
        <v>2011</v>
      </c>
      <c r="B35" s="10">
        <f>'A8-2'!B34/'A7'!B34*100</f>
        <v>31013.712047012734</v>
      </c>
      <c r="C35" s="10">
        <f t="shared" si="82"/>
        <v>482802.98379653925</v>
      </c>
      <c r="D35" s="10">
        <f t="shared" si="83"/>
        <v>134858.84519678485</v>
      </c>
      <c r="E35" s="10">
        <f>D35/'A1'!B34*1000</f>
        <v>6036.6537688802528</v>
      </c>
      <c r="F35" s="10">
        <f>'A8-2'!C34/'A7'!C34*100</f>
        <v>8010.7843137254904</v>
      </c>
      <c r="G35" s="10">
        <f t="shared" si="56"/>
        <v>157461.13068434023</v>
      </c>
      <c r="H35" s="10">
        <f t="shared" si="57"/>
        <v>34383.50727957151</v>
      </c>
      <c r="I35" s="10">
        <f>H35/'A1'!C34*1000</f>
        <v>3112.2661539438395</v>
      </c>
      <c r="J35" s="10">
        <f>'A8-2'!D34/'A7'!D34*100</f>
        <v>30787.234042553187</v>
      </c>
      <c r="K35" s="10">
        <f t="shared" si="58"/>
        <v>665297.64118712232</v>
      </c>
      <c r="L35" s="10">
        <f t="shared" si="59"/>
        <v>148991.66778736346</v>
      </c>
      <c r="M35" s="10">
        <f>L35/'A1'!D34*1000</f>
        <v>4320.6053299927516</v>
      </c>
      <c r="N35" s="10">
        <v>2011</v>
      </c>
      <c r="O35" s="10">
        <f>'A8-2'!E34/'A7'!E34*100</f>
        <v>53951.785714285725</v>
      </c>
      <c r="P35" s="10">
        <f t="shared" si="60"/>
        <v>947361.94497046014</v>
      </c>
      <c r="Q35" s="10">
        <f t="shared" si="61"/>
        <v>241060.3548849448</v>
      </c>
      <c r="R35" s="10">
        <f>Q35/'A1'!E34*1000</f>
        <v>43273.896268631805</v>
      </c>
      <c r="S35" s="10">
        <f>'A8-2'!F34/'A7'!F34*100</f>
        <v>6982.1539961013641</v>
      </c>
      <c r="T35" s="10">
        <f t="shared" si="62"/>
        <v>119154.87474522638</v>
      </c>
      <c r="U35" s="10">
        <f t="shared" si="63"/>
        <v>31806.451390163849</v>
      </c>
      <c r="V35" s="10">
        <f>U35/'A1'!F34*1000</f>
        <v>5905.3938711778401</v>
      </c>
      <c r="W35" s="10">
        <f>'A8-2'!G34/'A7'!G34*100</f>
        <v>44709.127849355798</v>
      </c>
      <c r="X35" s="10">
        <f t="shared" si="64"/>
        <v>1078560.4161874284</v>
      </c>
      <c r="Y35" s="10">
        <f t="shared" si="65"/>
        <v>207537.98054569715</v>
      </c>
      <c r="Z35" s="10">
        <f>Y35/'A1'!G34*1000</f>
        <v>3282.6258691545495</v>
      </c>
      <c r="AA35" s="10">
        <v>2011</v>
      </c>
      <c r="AB35" s="10">
        <f>'A8-2'!H34/'A7'!H34*100</f>
        <v>74679.228486646884</v>
      </c>
      <c r="AC35" s="10">
        <f t="shared" si="66"/>
        <v>1603415.9766491232</v>
      </c>
      <c r="AD35" s="10">
        <f t="shared" si="67"/>
        <v>327587.83546823118</v>
      </c>
      <c r="AE35" s="10">
        <f>AD35/'A1'!H34*1000</f>
        <v>4042.3105385718882</v>
      </c>
      <c r="AF35" s="10">
        <f>'A8-2'!I34/'A7'!I34*100</f>
        <v>19517.832512315268</v>
      </c>
      <c r="AG35" s="10">
        <f t="shared" si="68"/>
        <v>473992.19679239829</v>
      </c>
      <c r="AH35" s="10">
        <f t="shared" si="69"/>
        <v>92377.757305182342</v>
      </c>
      <c r="AI35" s="10">
        <f>AH35/'A1'!I34*1000</f>
        <v>1523.7206292367214</v>
      </c>
      <c r="AJ35" s="10">
        <f>'A8-2'!J34/'A7'!J34*100</f>
        <v>12223.076923076922</v>
      </c>
      <c r="AK35" s="10">
        <f t="shared" si="70"/>
        <v>272880.29650117818</v>
      </c>
      <c r="AL35" s="10">
        <f t="shared" si="71"/>
        <v>53940.720321163135</v>
      </c>
      <c r="AM35" s="10">
        <f>AL35/'A1'!J34*1000</f>
        <v>3231.324155542578</v>
      </c>
      <c r="AN35" s="10">
        <v>2011</v>
      </c>
      <c r="AO35" s="10">
        <f>'A8-2'!K34/'A7'!K34*100</f>
        <v>42547.191011235955</v>
      </c>
      <c r="AP35" s="10">
        <f t="shared" si="72"/>
        <v>960162.03348368371</v>
      </c>
      <c r="AQ35" s="10">
        <f t="shared" si="73"/>
        <v>200894.66011985135</v>
      </c>
      <c r="AR35" s="10">
        <f>AQ35/'A1'!K34*1000</f>
        <v>40568.388554089528</v>
      </c>
      <c r="AS35" s="10">
        <f>'A8-2'!L34/'A7'!L34*100</f>
        <v>14184.29</v>
      </c>
      <c r="AT35" s="10">
        <f t="shared" si="74"/>
        <v>226403.93356734898</v>
      </c>
      <c r="AU35" s="10">
        <f t="shared" si="75"/>
        <v>63916.265161916257</v>
      </c>
      <c r="AV35" s="10">
        <f>AU35/'A1'!L34*1000</f>
        <v>1367.5947789129095</v>
      </c>
      <c r="AW35" s="10">
        <f>'A8-2'!M34/'A7'!M34*100</f>
        <v>117400.1976284585</v>
      </c>
      <c r="AX35" s="10">
        <f t="shared" si="76"/>
        <v>2588930.1901500956</v>
      </c>
      <c r="AY35" s="10">
        <f t="shared" si="77"/>
        <v>562431.80108767864</v>
      </c>
      <c r="AZ35" s="10">
        <f>AY35/'A1'!M34*1000</f>
        <v>59521.574883958921</v>
      </c>
      <c r="BA35" s="10">
        <v>2011</v>
      </c>
      <c r="BB35" s="10">
        <f>'A8-2'!N34/'A7'!N34*100</f>
        <v>26816.55239960823</v>
      </c>
      <c r="BC35" s="10">
        <f t="shared" si="78"/>
        <v>688865.17825084389</v>
      </c>
      <c r="BD35" s="10">
        <f t="shared" si="79"/>
        <v>128563.12912980575</v>
      </c>
      <c r="BE35" s="10">
        <f>BD35/'A1'!N34*1000</f>
        <v>2059.1449876000356</v>
      </c>
      <c r="BF35" s="10">
        <f>'A8-2'!O34/'A7'!O34*100</f>
        <v>419926.54260528897</v>
      </c>
      <c r="BG35" s="10">
        <f t="shared" si="80"/>
        <v>8932366.4774851725</v>
      </c>
      <c r="BH35" s="10">
        <f t="shared" si="81"/>
        <v>1934302.6174872532</v>
      </c>
      <c r="BI35" s="10">
        <f>BH35/'A1'!O34*1000</f>
        <v>6205.2248464246732</v>
      </c>
    </row>
    <row r="36" spans="1:61" ht="12.75" customHeight="1">
      <c r="A36" s="6">
        <v>2012</v>
      </c>
      <c r="B36" s="10">
        <f>'A8-2'!B35/'A7'!B35*100</f>
        <v>31948.69695081484</v>
      </c>
      <c r="C36" s="10">
        <f t="shared" si="82"/>
        <v>514751.68074735411</v>
      </c>
      <c r="D36" s="10">
        <f t="shared" si="83"/>
        <v>139835.77310824272</v>
      </c>
      <c r="E36" s="10">
        <f>D36/'A1'!B35*1000</f>
        <v>6152.0357724699834</v>
      </c>
      <c r="F36" s="10">
        <f>'A8-2'!C35/'A7'!C35*100</f>
        <v>8792.9875120076849</v>
      </c>
      <c r="G36" s="10">
        <f t="shared" si="56"/>
        <v>166254.1181963479</v>
      </c>
      <c r="H36" s="10">
        <f t="shared" si="57"/>
        <v>36299.793335664894</v>
      </c>
      <c r="I36" s="10">
        <f>H36/'A1'!C35*1000</f>
        <v>3261.952773813729</v>
      </c>
      <c r="J36" s="10">
        <f>'A8-2'!D35/'A7'!D35*100</f>
        <v>31179.218303145855</v>
      </c>
      <c r="K36" s="10">
        <f t="shared" si="58"/>
        <v>696476.85949026817</v>
      </c>
      <c r="L36" s="10">
        <f t="shared" si="59"/>
        <v>150372.55253303662</v>
      </c>
      <c r="M36" s="10">
        <f>L36/'A1'!D35*1000</f>
        <v>4311.0791314295357</v>
      </c>
      <c r="N36" s="10">
        <v>2012</v>
      </c>
      <c r="O36" s="10">
        <f>'A8-2'!E35/'A7'!E35*100</f>
        <v>54531.563706563698</v>
      </c>
      <c r="P36" s="10">
        <f t="shared" si="60"/>
        <v>1001893.5086770238</v>
      </c>
      <c r="Q36" s="10">
        <f t="shared" si="61"/>
        <v>247379.84761451956</v>
      </c>
      <c r="R36" s="10">
        <f>Q36/'A1'!E35*1000</f>
        <v>44241.556330584594</v>
      </c>
      <c r="S36" s="10">
        <f>'A8-2'!F35/'A7'!F35*100</f>
        <v>6469.5928030303039</v>
      </c>
      <c r="T36" s="10">
        <f t="shared" si="62"/>
        <v>125624.46754825668</v>
      </c>
      <c r="U36" s="10">
        <f t="shared" si="63"/>
        <v>31914.753915161386</v>
      </c>
      <c r="V36" s="10">
        <f>U36/'A1'!F35*1000</f>
        <v>5895.9456706376104</v>
      </c>
      <c r="W36" s="10">
        <f>'A8-2'!G35/'A7'!G35*100</f>
        <v>45562.233104799219</v>
      </c>
      <c r="X36" s="10">
        <f t="shared" si="64"/>
        <v>1124122.6492922276</v>
      </c>
      <c r="Y36" s="10">
        <f t="shared" si="65"/>
        <v>211592.61754135694</v>
      </c>
      <c r="Z36" s="10">
        <f>Y36/'A1'!G35*1000</f>
        <v>3331.4327162728996</v>
      </c>
      <c r="AA36" s="10">
        <v>2012</v>
      </c>
      <c r="AB36" s="10">
        <f>'A8-2'!H35/'A7'!H35*100</f>
        <v>77105.633528265113</v>
      </c>
      <c r="AC36" s="10">
        <f t="shared" si="66"/>
        <v>1680521.6101773884</v>
      </c>
      <c r="AD36" s="10">
        <f t="shared" si="67"/>
        <v>339175.90190285008</v>
      </c>
      <c r="AE36" s="10">
        <f>AD36/'A1'!H35*1000</f>
        <v>4217.251398902119</v>
      </c>
      <c r="AF36" s="10">
        <f>'A8-2'!I35/'A7'!I35*100</f>
        <v>19924.684159378034</v>
      </c>
      <c r="AG36" s="10">
        <f t="shared" si="68"/>
        <v>493916.88095177634</v>
      </c>
      <c r="AH36" s="10">
        <f t="shared" si="69"/>
        <v>93826.890003523906</v>
      </c>
      <c r="AI36" s="10">
        <f>AH36/'A1'!I35*1000</f>
        <v>1540.2617038410785</v>
      </c>
      <c r="AJ36" s="10">
        <f>'A8-2'!J35/'A7'!J35*100</f>
        <v>12315.570866141734</v>
      </c>
      <c r="AK36" s="10">
        <f t="shared" si="70"/>
        <v>285195.86736731994</v>
      </c>
      <c r="AL36" s="10">
        <f t="shared" si="71"/>
        <v>55468.147123072238</v>
      </c>
      <c r="AM36" s="10">
        <f>AL36/'A1'!J35*1000</f>
        <v>3310.5508531845039</v>
      </c>
      <c r="AN36" s="10">
        <v>2012</v>
      </c>
      <c r="AO36" s="10">
        <f>'A8-2'!K35/'A7'!K35*100</f>
        <v>43517.663043478256</v>
      </c>
      <c r="AP36" s="10">
        <f t="shared" si="72"/>
        <v>1003679.696527162</v>
      </c>
      <c r="AQ36" s="10">
        <f t="shared" si="73"/>
        <v>204233.39113935933</v>
      </c>
      <c r="AR36" s="10">
        <f>AQ36/'A1'!K35*1000</f>
        <v>40700.157660294804</v>
      </c>
      <c r="AS36" s="10">
        <f>'A8-2'!L35/'A7'!L35*100</f>
        <v>13378.231768231768</v>
      </c>
      <c r="AT36" s="10">
        <f t="shared" si="74"/>
        <v>239782.16533558076</v>
      </c>
      <c r="AU36" s="10">
        <f t="shared" si="75"/>
        <v>64511.243897764776</v>
      </c>
      <c r="AV36" s="10">
        <f>AU36/'A1'!L35*1000</f>
        <v>1379.4357465566043</v>
      </c>
      <c r="AW36" s="10">
        <f>'A8-2'!M35/'A7'!M35*100</f>
        <v>118192.57086999023</v>
      </c>
      <c r="AX36" s="10">
        <f t="shared" si="76"/>
        <v>2707122.7610200858</v>
      </c>
      <c r="AY36" s="10">
        <f t="shared" si="77"/>
        <v>568138.01174013317</v>
      </c>
      <c r="AZ36" s="10">
        <f>AY36/'A1'!M35*1000</f>
        <v>59682.318412085209</v>
      </c>
      <c r="BA36" s="10">
        <v>2012</v>
      </c>
      <c r="BB36" s="10">
        <f>'A8-2'!N35/'A7'!N35*100</f>
        <v>26017.34104046243</v>
      </c>
      <c r="BC36" s="10">
        <f t="shared" si="78"/>
        <v>714882.51929130638</v>
      </c>
      <c r="BD36" s="10">
        <f t="shared" si="79"/>
        <v>128867.84434430703</v>
      </c>
      <c r="BE36" s="10">
        <f>BD36/'A1'!N35*1000</f>
        <v>2050.1162024140936</v>
      </c>
      <c r="BF36" s="10">
        <f>'A8-2'!O35/'A7'!O35*100</f>
        <v>419709.33589990373</v>
      </c>
      <c r="BG36" s="10">
        <f t="shared" si="80"/>
        <v>9352075.8133850768</v>
      </c>
      <c r="BH36" s="10">
        <f t="shared" si="81"/>
        <v>1967151.4298897062</v>
      </c>
      <c r="BI36" s="10">
        <f>BH36/'A1'!O35*1000</f>
        <v>6262.577690861659</v>
      </c>
    </row>
    <row r="37" spans="1:61" ht="12.75" customHeight="1">
      <c r="A37" s="6">
        <v>2013</v>
      </c>
      <c r="B37" s="10">
        <f>'A8-2'!B36/'A7'!B36*100</f>
        <v>32402.226524685382</v>
      </c>
      <c r="C37" s="10">
        <f t="shared" si="82"/>
        <v>547153.90727203945</v>
      </c>
      <c r="D37" s="10">
        <f t="shared" si="83"/>
        <v>144270.84501127957</v>
      </c>
      <c r="E37" s="10">
        <f>D37/'A1'!B36*1000</f>
        <v>6239.0090387164664</v>
      </c>
      <c r="F37" s="10">
        <f>'A8-2'!C36/'A7'!C36*100</f>
        <v>9043.7630331753553</v>
      </c>
      <c r="G37" s="10">
        <f>G36+F37</f>
        <v>175297.88122952325</v>
      </c>
      <c r="H37" s="10">
        <f>(H36*0.8)+F37</f>
        <v>38083.597701707273</v>
      </c>
      <c r="I37" s="10">
        <f>H37/'A1'!C36*1000</f>
        <v>3401.5239050331434</v>
      </c>
      <c r="J37" s="10">
        <f>'A8-2'!D36/'A7'!D36*100</f>
        <v>30048.872180451126</v>
      </c>
      <c r="K37" s="10">
        <f>K36+J37</f>
        <v>726525.73167071934</v>
      </c>
      <c r="L37" s="10">
        <f>(L36*0.8)+J37</f>
        <v>150346.91420688044</v>
      </c>
      <c r="M37" s="10">
        <f>L37/'A1'!D36*1000</f>
        <v>4257.0210209947627</v>
      </c>
      <c r="N37" s="10">
        <v>2013</v>
      </c>
      <c r="O37" s="10">
        <f>'A8-2'!E36/'A7'!E36*100</f>
        <v>55422.857142857138</v>
      </c>
      <c r="P37" s="10">
        <f>P36+O37</f>
        <v>1057316.365819881</v>
      </c>
      <c r="Q37" s="10">
        <f>(Q36*0.8)+O37</f>
        <v>253326.73523447278</v>
      </c>
      <c r="R37" s="10">
        <f>Q37/'A1'!E36*1000</f>
        <v>45116.616770153727</v>
      </c>
      <c r="S37" s="10">
        <f>'A8-2'!F36/'A7'!F36*100</f>
        <v>6171.8374884579871</v>
      </c>
      <c r="T37" s="10">
        <f>T36+S37</f>
        <v>131796.30503671468</v>
      </c>
      <c r="U37" s="10">
        <f>(U36*0.8)+S37</f>
        <v>31703.640620587095</v>
      </c>
      <c r="V37" s="10">
        <f>U37/'A1'!F36*1000</f>
        <v>5827.8751140785098</v>
      </c>
      <c r="W37" s="10">
        <f>'A8-2'!G36/'A7'!G36*100</f>
        <v>46142.322643343046</v>
      </c>
      <c r="X37" s="10">
        <f>X36+W37</f>
        <v>1170264.9719355707</v>
      </c>
      <c r="Y37" s="10">
        <f>(Y36*0.8)+W37</f>
        <v>215416.41667642861</v>
      </c>
      <c r="Z37" s="10">
        <f>Y37/'A1'!G36*1000</f>
        <v>3377.1665235806495</v>
      </c>
      <c r="AA37" s="10">
        <v>2013</v>
      </c>
      <c r="AB37" s="10">
        <f>'A8-2'!H36/'A7'!H36*100</f>
        <v>76150.439350525296</v>
      </c>
      <c r="AC37" s="10">
        <f>AC36+AB37</f>
        <v>1756672.0495279138</v>
      </c>
      <c r="AD37" s="10">
        <f>(AD36*0.8)+AB37</f>
        <v>347491.1608728054</v>
      </c>
      <c r="AE37" s="10">
        <f>AD37/'A1'!H36*1000</f>
        <v>4308.8669545865541</v>
      </c>
      <c r="AF37" s="10">
        <f>'A8-2'!I36/'A7'!I36*100</f>
        <v>20137.332053742801</v>
      </c>
      <c r="AG37" s="10">
        <f>AG36+AF37</f>
        <v>514054.21300551912</v>
      </c>
      <c r="AH37" s="10">
        <f>(AH36*0.8)+AF37</f>
        <v>95198.844056561938</v>
      </c>
      <c r="AI37" s="10">
        <f>AH37/'A1'!I36*1000</f>
        <v>1556.0868917794123</v>
      </c>
      <c r="AJ37" s="10">
        <f>'A8-2'!J36/'A7'!J36*100</f>
        <v>12372.233009708738</v>
      </c>
      <c r="AK37" s="10">
        <f>AK36+AJ37</f>
        <v>297568.10037702869</v>
      </c>
      <c r="AL37" s="10">
        <f>(AL36*0.8)+AJ37</f>
        <v>56746.750708166532</v>
      </c>
      <c r="AM37" s="10">
        <f>AL37/'A1'!J36*1000</f>
        <v>3376.8923259025464</v>
      </c>
      <c r="AN37" s="10">
        <v>2013</v>
      </c>
      <c r="AO37" s="10">
        <f>'A8-2'!K36/'A7'!K36*100</f>
        <v>44830.565371024735</v>
      </c>
      <c r="AP37" s="10">
        <f>AP36+AO37</f>
        <v>1048510.2618981868</v>
      </c>
      <c r="AQ37" s="10">
        <f>(AQ36*0.8)+AO37</f>
        <v>208217.27828251221</v>
      </c>
      <c r="AR37" s="10">
        <f>AQ37/'A1'!K36*1000</f>
        <v>40987.653205218943</v>
      </c>
      <c r="AS37" s="10">
        <f>'A8-2'!L36/'A7'!L36*100</f>
        <v>12934.194831013918</v>
      </c>
      <c r="AT37" s="10">
        <f>AT36+AS37</f>
        <v>252716.36016659468</v>
      </c>
      <c r="AU37" s="10">
        <f>(AU36*0.8)+AS37</f>
        <v>64543.189949225743</v>
      </c>
      <c r="AV37" s="10">
        <f>AU37/'A1'!L36*1000</f>
        <v>1385.2482420563188</v>
      </c>
      <c r="AW37" s="10">
        <f>'A8-2'!M36/'A7'!M36*100</f>
        <v>120653.43659244917</v>
      </c>
      <c r="AX37" s="10">
        <f>AX36+AW37</f>
        <v>2827776.1976125347</v>
      </c>
      <c r="AY37" s="10">
        <f>(AY36*0.8)+AW37</f>
        <v>575163.84598455578</v>
      </c>
      <c r="AZ37" s="10">
        <f>AY37/'A1'!M36*1000</f>
        <v>59850.556293918395</v>
      </c>
      <c r="BA37" s="10">
        <v>2013</v>
      </c>
      <c r="BB37" s="10">
        <f>'A8-2'!N36/'A7'!N36*100</f>
        <v>27292.155009451795</v>
      </c>
      <c r="BC37" s="10">
        <f>BC36+BB37</f>
        <v>742174.67430075817</v>
      </c>
      <c r="BD37" s="10">
        <f>(BD36*0.8)+BB37</f>
        <v>130386.43048489743</v>
      </c>
      <c r="BE37" s="10">
        <f>BD37/'A1'!N36*1000</f>
        <v>2061.8386760368444</v>
      </c>
      <c r="BF37" s="10">
        <f>'A8-2'!O36/'A7'!O36*100</f>
        <v>433564.51612903218</v>
      </c>
      <c r="BG37" s="10">
        <f>BG36+BF37</f>
        <v>9785640.3295141086</v>
      </c>
      <c r="BH37" s="10">
        <f>(BH36*0.8)+BF37</f>
        <v>2007285.6600407972</v>
      </c>
      <c r="BI37" s="10">
        <f>BH37/'A1'!O36*1000</f>
        <v>6342.1848831058605</v>
      </c>
    </row>
    <row r="38" spans="1:61" ht="12.75" customHeight="1">
      <c r="A38" s="6">
        <v>2014</v>
      </c>
      <c r="B38" s="10">
        <f>'A8-2'!B37/'A7'!B37*100</f>
        <v>33737.144782076699</v>
      </c>
      <c r="C38" s="10">
        <f>C37+B38</f>
        <v>580891.05205411615</v>
      </c>
      <c r="D38" s="10">
        <f>(D37*0.8)+B38</f>
        <v>149153.82079110036</v>
      </c>
      <c r="E38" s="10">
        <f>D38/'A1'!B37*1000</f>
        <v>6349.6730860408843</v>
      </c>
      <c r="F38" s="10">
        <f>'A8-2'!C37/'A7'!C37*100</f>
        <v>9298.0979284369114</v>
      </c>
      <c r="G38" s="10">
        <f>G37+F38</f>
        <v>184595.97915796016</v>
      </c>
      <c r="H38" s="10">
        <f>(H37*0.8)+F38</f>
        <v>39764.976089802731</v>
      </c>
      <c r="I38" s="10">
        <f>H38/'A1'!C37*1000</f>
        <v>3524.1141267567609</v>
      </c>
      <c r="J38" s="10">
        <f>'A8-2'!D37/'A7'!D37*100</f>
        <v>29385.964912280702</v>
      </c>
      <c r="K38" s="10">
        <f>K37+J38</f>
        <v>755911.69658300001</v>
      </c>
      <c r="L38" s="10">
        <f>(L37*0.8)+J38</f>
        <v>149663.49627778505</v>
      </c>
      <c r="M38" s="10">
        <f>L38/'A1'!D37*1000</f>
        <v>4190.9165218329454</v>
      </c>
      <c r="N38" s="10">
        <v>2014</v>
      </c>
      <c r="O38" s="10">
        <f>'A8-2'!E37/'A7'!E37*100</f>
        <v>56027.410207939509</v>
      </c>
      <c r="P38" s="10">
        <f>P37+O38</f>
        <v>1113343.7760278205</v>
      </c>
      <c r="Q38" s="10">
        <f>(Q37*0.8)+O38</f>
        <v>258688.79839551775</v>
      </c>
      <c r="R38" s="10">
        <f>Q38/'A1'!E37*1000</f>
        <v>46221.806451342294</v>
      </c>
      <c r="S38" s="10">
        <f>'A8-2'!F37/'A7'!F37*100</f>
        <v>5914.7138964577662</v>
      </c>
      <c r="T38" s="10">
        <f>T37+S38</f>
        <v>137711.01893317245</v>
      </c>
      <c r="U38" s="10">
        <f>(U37*0.8)+S38</f>
        <v>31277.626392927443</v>
      </c>
      <c r="V38" s="10">
        <f>U38/'A1'!F37*1000</f>
        <v>5723.2619200233194</v>
      </c>
      <c r="W38" s="10">
        <f>'A8-2'!G37/'A7'!G37*100</f>
        <v>46480.966183574885</v>
      </c>
      <c r="X38" s="10">
        <f>X37+W38</f>
        <v>1216745.9381191456</v>
      </c>
      <c r="Y38" s="10">
        <f>(Y37*0.8)+W38</f>
        <v>218814.09952471778</v>
      </c>
      <c r="Z38" s="10">
        <f>Y38/'A1'!G37*1000</f>
        <v>3399.8673006780309</v>
      </c>
      <c r="AA38" s="10">
        <v>2014</v>
      </c>
      <c r="AB38" s="10">
        <f>'A8-2'!H37/'A7'!H37*100</f>
        <v>77735.459662288937</v>
      </c>
      <c r="AC38" s="10">
        <f>AC37+AB38</f>
        <v>1834407.5091902027</v>
      </c>
      <c r="AD38" s="10">
        <f>(AD37*0.8)+AB38</f>
        <v>355728.38836053328</v>
      </c>
      <c r="AE38" s="10">
        <f>AD38/'A1'!H37*1000</f>
        <v>4396.3909259965312</v>
      </c>
      <c r="AF38" s="10">
        <f>'A8-2'!I37/'A7'!I37*100</f>
        <v>19762.416745956234</v>
      </c>
      <c r="AG38" s="10">
        <f>AG37+AF38</f>
        <v>533816.62975147541</v>
      </c>
      <c r="AH38" s="10">
        <f>(AH37*0.8)+AF38</f>
        <v>95921.491991205781</v>
      </c>
      <c r="AI38" s="10">
        <f>AH38/'A1'!I37*1000</f>
        <v>1561.7908406951847</v>
      </c>
      <c r="AJ38" s="10">
        <f>'A8-2'!J37/'A7'!J37*100</f>
        <v>12596.435452793836</v>
      </c>
      <c r="AK38" s="10">
        <f>AK37+AJ38</f>
        <v>310164.53582982253</v>
      </c>
      <c r="AL38" s="10">
        <f>(AL37*0.8)+AJ38</f>
        <v>57993.836019327064</v>
      </c>
      <c r="AM38" s="10">
        <f>AL38/'A1'!J37*1000</f>
        <v>3427.8375918493352</v>
      </c>
      <c r="AN38" s="10">
        <v>2014</v>
      </c>
      <c r="AO38" s="10">
        <f>'A8-2'!K37/'A7'!K37*100</f>
        <v>47300.791556728225</v>
      </c>
      <c r="AP38" s="10">
        <f>AP37+AO38</f>
        <v>1095811.0534549151</v>
      </c>
      <c r="AQ38" s="10">
        <f>(AQ37*0.8)+AO38</f>
        <v>213874.61418273801</v>
      </c>
      <c r="AR38" s="10">
        <f>AQ38/'A1'!K37*1000</f>
        <v>41634.147203180451</v>
      </c>
      <c r="AS38" s="10">
        <f>'A8-2'!L37/'A7'!L37*100</f>
        <v>12699.860279441116</v>
      </c>
      <c r="AT38" s="10">
        <f>AT37+AS38</f>
        <v>265416.22044603579</v>
      </c>
      <c r="AU38" s="10">
        <f>(AU37*0.8)+AS38</f>
        <v>64334.412238821707</v>
      </c>
      <c r="AV38" s="10">
        <f>AU38/'A1'!L37*1000</f>
        <v>1384.6062114435074</v>
      </c>
      <c r="AW38" s="10">
        <f>'A8-2'!M37/'A7'!M37*100</f>
        <v>117950.47619047618</v>
      </c>
      <c r="AX38" s="10">
        <f>AX37+AW38</f>
        <v>2945726.673803011</v>
      </c>
      <c r="AY38" s="10">
        <f>(AY37*0.8)+AW38</f>
        <v>578081.55297812086</v>
      </c>
      <c r="AZ38" s="10">
        <f>AY38/'A1'!M37*1000</f>
        <v>59608.32676614981</v>
      </c>
      <c r="BA38" s="10">
        <v>2014</v>
      </c>
      <c r="BB38" s="10">
        <f>'A8-2'!N37/'A7'!N37*100</f>
        <v>28656.771799628943</v>
      </c>
      <c r="BC38" s="10">
        <f>BC37+BB38</f>
        <v>770831.44610038714</v>
      </c>
      <c r="BD38" s="10">
        <f>(BD37*0.8)+BB38</f>
        <v>132965.91618754689</v>
      </c>
      <c r="BE38" s="10">
        <f>BD38/'A1'!N37*1000</f>
        <v>2089.0164225826029</v>
      </c>
      <c r="BF38" s="10">
        <f>'A8-2'!O37/'A7'!O37*100</f>
        <v>437260.28509418102</v>
      </c>
      <c r="BG38" s="10">
        <f>BG37+BF38</f>
        <v>10222900.61460829</v>
      </c>
      <c r="BH38" s="10">
        <f>(BH37*0.8)+BF38</f>
        <v>2043088.813126819</v>
      </c>
      <c r="BI38" s="10">
        <f>BH38/'A1'!O37*1000</f>
        <v>6407.537461536278</v>
      </c>
    </row>
    <row r="40" spans="1:61" s="29" customFormat="1">
      <c r="A40" s="29" t="s">
        <v>10</v>
      </c>
      <c r="B40" s="32"/>
      <c r="C40" s="32"/>
      <c r="D40" s="32"/>
      <c r="E40" s="32"/>
      <c r="F40" s="32"/>
      <c r="G40" s="32"/>
      <c r="H40" s="32"/>
      <c r="I40" s="32"/>
      <c r="J40" s="32"/>
      <c r="K40" s="32"/>
      <c r="L40" s="32"/>
      <c r="M40" s="32"/>
      <c r="N40" s="32"/>
      <c r="O40" s="32" t="str">
        <f>A40</f>
        <v>Source: Appendix Tables A1, A7, and A8-2.</v>
      </c>
      <c r="P40" s="32"/>
      <c r="Q40" s="32"/>
      <c r="R40" s="32"/>
      <c r="S40" s="32"/>
      <c r="T40" s="32"/>
      <c r="U40" s="32"/>
      <c r="V40" s="32"/>
      <c r="W40" s="32"/>
      <c r="X40" s="32"/>
      <c r="Y40" s="32"/>
      <c r="Z40" s="32"/>
      <c r="AA40" s="32"/>
      <c r="AB40" s="32" t="str">
        <f>A40</f>
        <v>Source: Appendix Tables A1, A7, and A8-2.</v>
      </c>
      <c r="AC40" s="32"/>
      <c r="AD40" s="32"/>
      <c r="AE40" s="32"/>
      <c r="AF40" s="32"/>
      <c r="AG40" s="32"/>
      <c r="AH40" s="32"/>
      <c r="AI40" s="32"/>
      <c r="AJ40" s="32"/>
      <c r="AK40" s="32"/>
      <c r="AL40" s="32"/>
      <c r="AM40" s="32"/>
      <c r="AN40" s="32"/>
      <c r="AO40" s="32" t="str">
        <f>AB40</f>
        <v>Source: Appendix Tables A1, A7, and A8-2.</v>
      </c>
      <c r="AP40" s="32"/>
      <c r="AQ40" s="32"/>
      <c r="AR40" s="32"/>
      <c r="AS40" s="32"/>
      <c r="AT40" s="32"/>
      <c r="AU40" s="32"/>
      <c r="AV40" s="32"/>
      <c r="AW40" s="32"/>
      <c r="AX40" s="32"/>
      <c r="AY40" s="32"/>
      <c r="AZ40" s="32"/>
      <c r="BA40" s="32"/>
      <c r="BB40" s="32" t="str">
        <f>AO40</f>
        <v>Source: Appendix Tables A1, A7, and A8-2.</v>
      </c>
      <c r="BC40" s="32"/>
      <c r="BD40" s="32"/>
      <c r="BE40" s="32"/>
      <c r="BF40" s="32"/>
      <c r="BG40" s="32"/>
      <c r="BH40" s="32"/>
      <c r="BI40" s="32"/>
    </row>
    <row r="41" spans="1:61" s="29" customFormat="1" ht="38.25" customHeight="1">
      <c r="A41" s="77" t="s">
        <v>601</v>
      </c>
      <c r="B41" s="77"/>
      <c r="C41" s="77"/>
      <c r="D41" s="77"/>
      <c r="E41" s="77"/>
      <c r="F41" s="77"/>
      <c r="G41" s="77"/>
      <c r="H41" s="77"/>
      <c r="I41" s="77"/>
      <c r="J41" s="77"/>
      <c r="K41" s="77"/>
      <c r="L41" s="77"/>
      <c r="M41" s="77"/>
      <c r="N41" s="32"/>
      <c r="O41" s="78" t="str">
        <f>A41</f>
        <v>Notes: Data converted from current into constant 2010 NCU with Gross domestic product price deflator, 2010=100.  Accumulated Stock GERD and Depreciated Accumulated Stock GERD in 1980 are set equal to Real GERD in 1980 because there are no observations prior to 1980.</v>
      </c>
      <c r="P41" s="78"/>
      <c r="Q41" s="78"/>
      <c r="R41" s="78"/>
      <c r="S41" s="78"/>
      <c r="T41" s="78"/>
      <c r="U41" s="78"/>
      <c r="V41" s="78"/>
      <c r="W41" s="78"/>
      <c r="X41" s="78"/>
      <c r="Y41" s="78"/>
      <c r="Z41" s="78"/>
      <c r="AA41" s="32"/>
      <c r="AB41" s="78" t="str">
        <f>A41</f>
        <v>Notes: Data converted from current into constant 2010 NCU with Gross domestic product price deflator, 2010=100.  Accumulated Stock GERD and Depreciated Accumulated Stock GERD in 1980 are set equal to Real GERD in 1980 because there are no observations prior to 1980.</v>
      </c>
      <c r="AC41" s="78"/>
      <c r="AD41" s="78"/>
      <c r="AE41" s="78"/>
      <c r="AF41" s="78"/>
      <c r="AG41" s="78"/>
      <c r="AH41" s="78"/>
      <c r="AI41" s="78"/>
      <c r="AJ41" s="78"/>
      <c r="AK41" s="78"/>
      <c r="AL41" s="78"/>
      <c r="AM41" s="78"/>
      <c r="AN41" s="32"/>
      <c r="AO41" s="78" t="str">
        <f>AB41</f>
        <v>Notes: Data converted from current into constant 2010 NCU with Gross domestic product price deflator, 2010=100.  Accumulated Stock GERD and Depreciated Accumulated Stock GERD in 1980 are set equal to Real GERD in 1980 because there are no observations prior to 1980.</v>
      </c>
      <c r="AP41" s="78"/>
      <c r="AQ41" s="78"/>
      <c r="AR41" s="78"/>
      <c r="AS41" s="78"/>
      <c r="AT41" s="78"/>
      <c r="AU41" s="78"/>
      <c r="AV41" s="78"/>
      <c r="AW41" s="78"/>
      <c r="AX41" s="78"/>
      <c r="AY41" s="78"/>
      <c r="AZ41" s="78"/>
      <c r="BA41" s="32"/>
      <c r="BB41" s="78" t="str">
        <f>AO41</f>
        <v>Notes: Data converted from current into constant 2010 NCU with Gross domestic product price deflator, 2010=100.  Accumulated Stock GERD and Depreciated Accumulated Stock GERD in 1980 are set equal to Real GERD in 1980 because there are no observations prior to 1980.</v>
      </c>
      <c r="BC41" s="78"/>
      <c r="BD41" s="78"/>
      <c r="BE41" s="78"/>
      <c r="BF41" s="78"/>
      <c r="BG41" s="78"/>
      <c r="BH41" s="78"/>
      <c r="BI41" s="78"/>
    </row>
    <row r="42" spans="1:61" s="29" customFormat="1">
      <c r="A42" s="29" t="s">
        <v>11</v>
      </c>
      <c r="B42" s="32"/>
      <c r="C42" s="32"/>
      <c r="D42" s="32"/>
      <c r="E42" s="32"/>
      <c r="F42" s="32"/>
      <c r="G42" s="32"/>
      <c r="H42" s="32"/>
      <c r="I42" s="32"/>
      <c r="J42" s="32"/>
      <c r="K42" s="32"/>
      <c r="L42" s="32"/>
      <c r="M42" s="32"/>
      <c r="N42" s="32"/>
      <c r="O42" s="32" t="str">
        <f>A42</f>
        <v xml:space="preserve">The depreciated stock is based on a 20 per cent annual rate of depreciation.  </v>
      </c>
      <c r="P42" s="32"/>
      <c r="Q42" s="32"/>
      <c r="R42" s="32"/>
      <c r="S42" s="32"/>
      <c r="T42" s="32"/>
      <c r="U42" s="32"/>
      <c r="V42" s="32"/>
      <c r="W42" s="32"/>
      <c r="X42" s="32"/>
      <c r="Y42" s="32"/>
      <c r="Z42" s="32"/>
      <c r="AA42" s="32"/>
      <c r="AB42" s="32" t="str">
        <f>A42</f>
        <v xml:space="preserve">The depreciated stock is based on a 20 per cent annual rate of depreciation.  </v>
      </c>
      <c r="AC42" s="32"/>
      <c r="AD42" s="32"/>
      <c r="AE42" s="32"/>
      <c r="AF42" s="32"/>
      <c r="AG42" s="32"/>
      <c r="AH42" s="32"/>
      <c r="AI42" s="32"/>
      <c r="AJ42" s="32"/>
      <c r="AK42" s="32"/>
      <c r="AL42" s="32"/>
      <c r="AM42" s="32"/>
      <c r="AN42" s="32"/>
      <c r="AO42" s="32" t="str">
        <f>AB42</f>
        <v xml:space="preserve">The depreciated stock is based on a 20 per cent annual rate of depreciation.  </v>
      </c>
      <c r="AP42" s="32"/>
      <c r="AQ42" s="32"/>
      <c r="AR42" s="32"/>
      <c r="AS42" s="32"/>
      <c r="AT42" s="32"/>
      <c r="AU42" s="32"/>
      <c r="AV42" s="32"/>
      <c r="AW42" s="32"/>
      <c r="AX42" s="32"/>
      <c r="AY42" s="32"/>
      <c r="AZ42" s="32"/>
      <c r="BA42" s="32"/>
      <c r="BB42" s="32" t="str">
        <f>AO42</f>
        <v xml:space="preserve">The depreciated stock is based on a 20 per cent annual rate of depreciation.  </v>
      </c>
      <c r="BC42" s="32"/>
      <c r="BD42" s="32"/>
      <c r="BE42" s="32"/>
      <c r="BF42" s="32"/>
      <c r="BG42" s="32"/>
      <c r="BH42" s="32"/>
      <c r="BI42" s="32"/>
    </row>
    <row r="43" spans="1:61" s="29" customFormat="1">
      <c r="A43" s="29" t="s">
        <v>597</v>
      </c>
      <c r="B43" s="32"/>
      <c r="C43" s="32"/>
      <c r="D43" s="32"/>
      <c r="E43" s="32"/>
      <c r="F43" s="32"/>
      <c r="G43" s="32"/>
      <c r="H43" s="32"/>
      <c r="I43" s="32"/>
      <c r="J43" s="32"/>
      <c r="K43" s="32"/>
      <c r="L43" s="32"/>
      <c r="M43" s="32"/>
      <c r="N43" s="32"/>
      <c r="O43" s="32" t="str">
        <f>A43</f>
        <v>Last updated: February 22, 2016</v>
      </c>
      <c r="P43" s="32"/>
      <c r="Q43" s="32"/>
      <c r="R43" s="32"/>
      <c r="S43" s="32"/>
      <c r="T43" s="32"/>
      <c r="U43" s="32"/>
      <c r="V43" s="32"/>
      <c r="W43" s="32"/>
      <c r="X43" s="32"/>
      <c r="Y43" s="32"/>
      <c r="Z43" s="32"/>
      <c r="AA43" s="32"/>
      <c r="AB43" s="32" t="str">
        <f>A43</f>
        <v>Last updated: February 22, 2016</v>
      </c>
      <c r="AC43" s="32"/>
      <c r="AD43" s="32"/>
      <c r="AE43" s="32"/>
      <c r="AF43" s="32"/>
      <c r="AG43" s="32"/>
      <c r="AH43" s="32"/>
      <c r="AI43" s="32"/>
      <c r="AJ43" s="32"/>
      <c r="AK43" s="32"/>
      <c r="AL43" s="32"/>
      <c r="AM43" s="32"/>
      <c r="AN43" s="32"/>
      <c r="AO43" s="32" t="str">
        <f>AB43</f>
        <v>Last updated: February 22, 2016</v>
      </c>
      <c r="AP43" s="32"/>
      <c r="AQ43" s="32"/>
      <c r="AR43" s="32"/>
      <c r="AS43" s="32"/>
      <c r="AT43" s="32"/>
      <c r="AU43" s="32"/>
      <c r="AV43" s="32"/>
      <c r="AW43" s="32"/>
      <c r="AX43" s="32"/>
      <c r="AY43" s="32"/>
      <c r="AZ43" s="32"/>
      <c r="BA43" s="32"/>
      <c r="BB43" s="32" t="str">
        <f>AO43</f>
        <v>Last updated: February 22, 2016</v>
      </c>
      <c r="BC43" s="32"/>
      <c r="BD43" s="32"/>
      <c r="BE43" s="32"/>
      <c r="BF43" s="32"/>
      <c r="BG43" s="32"/>
      <c r="BH43" s="32"/>
      <c r="BI43" s="32"/>
    </row>
    <row r="46" spans="1:61">
      <c r="A46" s="29"/>
    </row>
    <row r="47" spans="1:61">
      <c r="A47" s="29"/>
    </row>
    <row r="48" spans="1:61">
      <c r="A48" s="29"/>
    </row>
    <row r="49" spans="1:1">
      <c r="A49" s="29"/>
    </row>
    <row r="50" spans="1:1">
      <c r="A50" s="29"/>
    </row>
    <row r="51" spans="1:1">
      <c r="A51" s="29"/>
    </row>
    <row r="52" spans="1:1">
      <c r="A52" s="29"/>
    </row>
    <row r="53" spans="1:1">
      <c r="A53" s="29"/>
    </row>
    <row r="54" spans="1:1">
      <c r="A54" s="29"/>
    </row>
    <row r="55" spans="1:1">
      <c r="A55" s="29"/>
    </row>
    <row r="56" spans="1:1">
      <c r="A56" s="29"/>
    </row>
  </sheetData>
  <mergeCells count="5">
    <mergeCell ref="A41:M41"/>
    <mergeCell ref="O41:Z41"/>
    <mergeCell ref="AB41:AM41"/>
    <mergeCell ref="AO41:AZ41"/>
    <mergeCell ref="BB41:BI41"/>
  </mergeCells>
  <phoneticPr fontId="0" type="noConversion"/>
  <pageMargins left="0.75" right="0.75" top="0.73" bottom="0.77" header="0.5" footer="0.5"/>
  <pageSetup scale="72" orientation="landscape" r:id="rId1"/>
  <headerFooter alignWithMargins="0"/>
  <colBreaks count="4" manualBreakCount="4">
    <brk id="13" max="44" man="1"/>
    <brk id="26" max="44" man="1"/>
    <brk id="39" max="1048575" man="1"/>
    <brk id="52" max="1048575" man="1"/>
  </colBreaks>
</worksheet>
</file>

<file path=xl/worksheets/sheet45.xml><?xml version="1.0" encoding="utf-8"?>
<worksheet xmlns="http://schemas.openxmlformats.org/spreadsheetml/2006/main" xmlns:r="http://schemas.openxmlformats.org/officeDocument/2006/relationships">
  <sheetPr codeName="Sheet43">
    <pageSetUpPr fitToPage="1"/>
  </sheetPr>
  <dimension ref="A1:O56"/>
  <sheetViews>
    <sheetView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I26" sqref="I26"/>
    </sheetView>
  </sheetViews>
  <sheetFormatPr defaultColWidth="8.85546875" defaultRowHeight="12.75"/>
  <cols>
    <col min="1" max="1" width="5.28515625" style="6" customWidth="1"/>
    <col min="2" max="2" width="9.42578125" style="10" bestFit="1" customWidth="1"/>
    <col min="3" max="3" width="10.42578125" style="10" bestFit="1" customWidth="1"/>
    <col min="4" max="4" width="9.5703125" style="10" bestFit="1" customWidth="1"/>
    <col min="5" max="5" width="9.7109375" style="10" bestFit="1" customWidth="1"/>
    <col min="6" max="6" width="9.5703125" style="10" bestFit="1" customWidth="1"/>
    <col min="7" max="7" width="10.42578125" style="10" bestFit="1" customWidth="1"/>
    <col min="8" max="8" width="9.85546875" style="10" bestFit="1" customWidth="1"/>
    <col min="9" max="9" width="9.5703125" style="10" bestFit="1" customWidth="1"/>
    <col min="10" max="10" width="11.42578125" style="10" customWidth="1"/>
    <col min="11" max="11" width="9.85546875" style="10" bestFit="1" customWidth="1"/>
    <col min="12" max="12" width="10.42578125" style="10" bestFit="1" customWidth="1"/>
    <col min="13" max="13" width="10.140625" style="10" bestFit="1" customWidth="1"/>
    <col min="14" max="14" width="9.5703125" style="10" bestFit="1" customWidth="1"/>
    <col min="15" max="15" width="11.140625" style="10" bestFit="1" customWidth="1"/>
    <col min="16" max="16384" width="8.85546875" style="8"/>
  </cols>
  <sheetData>
    <row r="1" spans="1:15" ht="12.75" customHeight="1">
      <c r="A1" s="54" t="s">
        <v>277</v>
      </c>
    </row>
    <row r="2" spans="1:15" ht="30.6" customHeight="1">
      <c r="A2" s="6" t="s">
        <v>225</v>
      </c>
      <c r="B2" s="10" t="s">
        <v>115</v>
      </c>
      <c r="C2" s="10" t="s">
        <v>96</v>
      </c>
      <c r="D2" s="10" t="s">
        <v>106</v>
      </c>
      <c r="E2" s="10" t="s">
        <v>117</v>
      </c>
      <c r="F2" s="10" t="s">
        <v>118</v>
      </c>
      <c r="G2" s="10" t="s">
        <v>119</v>
      </c>
      <c r="H2" s="10" t="s">
        <v>120</v>
      </c>
      <c r="I2" s="10" t="s">
        <v>121</v>
      </c>
      <c r="J2" s="10" t="s">
        <v>122</v>
      </c>
      <c r="K2" s="10" t="s">
        <v>123</v>
      </c>
      <c r="L2" s="10" t="s">
        <v>124</v>
      </c>
      <c r="M2" s="10" t="s">
        <v>97</v>
      </c>
      <c r="N2" s="10" t="s">
        <v>126</v>
      </c>
      <c r="O2" s="10" t="s">
        <v>107</v>
      </c>
    </row>
    <row r="3" spans="1:15" ht="12.75" customHeight="1">
      <c r="A3" s="6">
        <v>1980</v>
      </c>
      <c r="B3" s="51">
        <f>B4*POWER(B$4/B$9,1/5)</f>
        <v>1363.1306903829516</v>
      </c>
      <c r="C3" s="51">
        <f>C4*POWER($C$6/$C$11,1/5)</f>
        <v>1370.176520420431</v>
      </c>
      <c r="D3" s="51">
        <f t="shared" ref="D3:L3" si="0">D4*POWER(D4/D9,1/5)</f>
        <v>3975.2924511804463</v>
      </c>
      <c r="E3" s="51">
        <f t="shared" si="0"/>
        <v>3900.8360518639756</v>
      </c>
      <c r="F3" s="51">
        <f t="shared" si="0"/>
        <v>369.52068072758436</v>
      </c>
      <c r="G3" s="51">
        <f t="shared" si="0"/>
        <v>8455.2468868730393</v>
      </c>
      <c r="H3" s="51">
        <f t="shared" si="0"/>
        <v>18142.849745640324</v>
      </c>
      <c r="I3" s="51">
        <f t="shared" si="0"/>
        <v>1741.9662963546225</v>
      </c>
      <c r="J3" s="51">
        <f t="shared" si="0"/>
        <v>2804.3766095216542</v>
      </c>
      <c r="K3" s="51">
        <f t="shared" si="0"/>
        <v>3612.7311271258304</v>
      </c>
      <c r="L3" s="51">
        <f t="shared" si="0"/>
        <v>358.37442601859931</v>
      </c>
      <c r="M3" s="51">
        <f>M4*POWER(M4/M9,1/5)</f>
        <v>11511.530218911841</v>
      </c>
      <c r="N3" s="51">
        <f>N4*POWER(N4/N9,1/5)</f>
        <v>5606.4379563299981</v>
      </c>
      <c r="O3" s="51">
        <f>O4*POWER(O4/O9,1/5)</f>
        <v>65758.964583744993</v>
      </c>
    </row>
    <row r="4" spans="1:15" ht="12.75" customHeight="1">
      <c r="A4" s="6">
        <v>1981</v>
      </c>
      <c r="B4" s="10">
        <v>1585</v>
      </c>
      <c r="C4" s="51">
        <f>C5*POWER($C$6/$C$11,1/5)</f>
        <v>1458.8163764049855</v>
      </c>
      <c r="D4" s="10">
        <v>4415</v>
      </c>
      <c r="E4" s="10">
        <v>4468.3999999999996</v>
      </c>
      <c r="F4" s="10">
        <v>436.4</v>
      </c>
      <c r="G4" s="10">
        <v>9523.69</v>
      </c>
      <c r="H4" s="10">
        <v>19419.38</v>
      </c>
      <c r="I4" s="10">
        <v>2094.41</v>
      </c>
      <c r="J4" s="10">
        <v>3014.46</v>
      </c>
      <c r="K4" s="10">
        <v>4213.8</v>
      </c>
      <c r="L4" s="10">
        <v>437.61</v>
      </c>
      <c r="M4" s="10">
        <v>13320.3</v>
      </c>
      <c r="N4" s="10">
        <v>6023.5</v>
      </c>
      <c r="O4" s="10">
        <v>72749.62</v>
      </c>
    </row>
    <row r="5" spans="1:15" ht="12.75" customHeight="1">
      <c r="A5" s="6">
        <v>1982</v>
      </c>
      <c r="B5" s="51">
        <f>B4*POWER(B$7/B$4, 1/3)</f>
        <v>1821.5679166149598</v>
      </c>
      <c r="C5" s="51">
        <f>C6*POWER($C$6/$C$11,1/5)</f>
        <v>1553.1905476050363</v>
      </c>
      <c r="D5" s="10">
        <v>5198</v>
      </c>
      <c r="E5" s="10">
        <v>5292.6</v>
      </c>
      <c r="F5" s="51">
        <f>F4*POWER(F6/F4,1/2)</f>
        <v>520.88252802335387</v>
      </c>
      <c r="G5" s="10">
        <v>11408.63</v>
      </c>
      <c r="H5" s="10">
        <v>20819.29</v>
      </c>
      <c r="I5" s="10">
        <v>2538.7399999999998</v>
      </c>
      <c r="J5" s="10">
        <v>3305.34</v>
      </c>
      <c r="K5" s="10">
        <v>4952.5</v>
      </c>
      <c r="L5" s="10">
        <v>576.98</v>
      </c>
      <c r="M5" s="51">
        <f>M4*POWER(M6/M4,1/2)</f>
        <v>15565.44045955655</v>
      </c>
      <c r="N5" s="51">
        <f>N4*POWER(N6/N4,1/2)</f>
        <v>6334.6629468346619</v>
      </c>
      <c r="O5" s="10">
        <v>81165.87</v>
      </c>
    </row>
    <row r="6" spans="1:15" ht="12.75" customHeight="1">
      <c r="A6" s="6">
        <v>1983</v>
      </c>
      <c r="B6" s="51">
        <f>B5*POWER(B$7/B$4, 1/3)</f>
        <v>2093.4445898050253</v>
      </c>
      <c r="C6" s="10">
        <v>1653.67</v>
      </c>
      <c r="D6" s="10">
        <v>5515</v>
      </c>
      <c r="E6" s="10">
        <v>6097</v>
      </c>
      <c r="F6" s="10">
        <v>621.72</v>
      </c>
      <c r="G6" s="10">
        <v>12908.1</v>
      </c>
      <c r="H6" s="10">
        <v>21809.16</v>
      </c>
      <c r="I6" s="10">
        <v>3112.69</v>
      </c>
      <c r="J6" s="10">
        <v>3493.65</v>
      </c>
      <c r="K6" s="10">
        <v>5690.8</v>
      </c>
      <c r="L6" s="10">
        <v>647.07000000000005</v>
      </c>
      <c r="M6" s="10">
        <v>18189</v>
      </c>
      <c r="N6" s="10">
        <v>6661.9</v>
      </c>
      <c r="O6" s="10">
        <v>90403.06</v>
      </c>
    </row>
    <row r="7" spans="1:15" ht="12.75" customHeight="1">
      <c r="A7" s="6">
        <v>1984</v>
      </c>
      <c r="B7" s="10">
        <v>2405.9</v>
      </c>
      <c r="C7" s="10">
        <v>1800.82</v>
      </c>
      <c r="D7" s="10">
        <v>6204</v>
      </c>
      <c r="E7" s="10">
        <v>6896</v>
      </c>
      <c r="F7" s="10">
        <v>765.26</v>
      </c>
      <c r="G7" s="10">
        <v>14665.26</v>
      </c>
      <c r="H7" s="10">
        <v>22876.22</v>
      </c>
      <c r="I7" s="10">
        <v>3781.99</v>
      </c>
      <c r="J7" s="10">
        <v>3563.08</v>
      </c>
      <c r="K7" s="10">
        <v>6826.4</v>
      </c>
      <c r="L7" s="10">
        <v>758.47</v>
      </c>
      <c r="M7" s="51">
        <f>M6*POWER(M8/M6,1/2)</f>
        <v>21320.443217719465</v>
      </c>
      <c r="N7" s="51">
        <f>N6*POWER(N8/N6,1/2)</f>
        <v>7281.6249628774476</v>
      </c>
      <c r="O7" s="10">
        <v>102874.5</v>
      </c>
    </row>
    <row r="8" spans="1:15" ht="12.75" customHeight="1">
      <c r="A8" s="6">
        <v>1985</v>
      </c>
      <c r="B8" s="51">
        <f>B7*POWER(B9/B7,1/2)</f>
        <v>2846.969706547648</v>
      </c>
      <c r="C8" s="10">
        <v>1978.98</v>
      </c>
      <c r="D8" s="10">
        <v>6901</v>
      </c>
      <c r="E8" s="10">
        <v>7692</v>
      </c>
      <c r="F8" s="10">
        <v>882.72</v>
      </c>
      <c r="G8" s="10">
        <v>16146.96</v>
      </c>
      <c r="H8" s="10">
        <v>25629.53</v>
      </c>
      <c r="I8" s="10">
        <v>4716.75</v>
      </c>
      <c r="J8" s="10">
        <v>3969.67</v>
      </c>
      <c r="K8" s="10">
        <v>8109.9</v>
      </c>
      <c r="L8" s="10">
        <v>933.62</v>
      </c>
      <c r="M8" s="10">
        <v>24991</v>
      </c>
      <c r="N8" s="10">
        <v>7959</v>
      </c>
      <c r="O8" s="10">
        <v>115218.82</v>
      </c>
    </row>
    <row r="9" spans="1:15" ht="12.75" customHeight="1">
      <c r="A9" s="6">
        <v>1986</v>
      </c>
      <c r="B9" s="10">
        <v>3368.9</v>
      </c>
      <c r="C9" s="10">
        <v>2075.5700000000002</v>
      </c>
      <c r="D9" s="10">
        <v>7460</v>
      </c>
      <c r="E9" s="10">
        <v>8813</v>
      </c>
      <c r="F9" s="10">
        <v>1002.57</v>
      </c>
      <c r="G9" s="10">
        <v>17266.330000000002</v>
      </c>
      <c r="H9" s="10">
        <v>27282.53</v>
      </c>
      <c r="I9" s="10">
        <v>5262.25</v>
      </c>
      <c r="J9" s="10">
        <v>4325.8900000000003</v>
      </c>
      <c r="K9" s="51">
        <f>K8*POWER(K10/K8,1/2)</f>
        <v>9096.3111605749291</v>
      </c>
      <c r="L9" s="10">
        <v>1188.06</v>
      </c>
      <c r="M9" s="51">
        <f>M8*POWER(M10/M8,1/2)</f>
        <v>27632.408925028594</v>
      </c>
      <c r="N9" s="10">
        <v>8623</v>
      </c>
      <c r="O9" s="10">
        <v>120561.75</v>
      </c>
    </row>
    <row r="10" spans="1:15" ht="12.75" customHeight="1">
      <c r="A10" s="6">
        <v>1987</v>
      </c>
      <c r="B10" s="10">
        <v>3685.1</v>
      </c>
      <c r="C10" s="10">
        <v>2176.2199999999998</v>
      </c>
      <c r="D10" s="10">
        <v>7865</v>
      </c>
      <c r="E10" s="10">
        <v>9933</v>
      </c>
      <c r="F10" s="10">
        <v>1142.32</v>
      </c>
      <c r="G10" s="10">
        <v>18501.82</v>
      </c>
      <c r="H10" s="10">
        <v>29212.15</v>
      </c>
      <c r="I10" s="10">
        <v>6040.5</v>
      </c>
      <c r="J10" s="10">
        <v>4555.95</v>
      </c>
      <c r="K10" s="10">
        <v>10202.700000000001</v>
      </c>
      <c r="L10" s="10">
        <v>1385.39</v>
      </c>
      <c r="M10" s="10">
        <v>30553</v>
      </c>
      <c r="N10" s="10">
        <v>9221</v>
      </c>
      <c r="O10" s="10">
        <v>126666.53</v>
      </c>
    </row>
    <row r="11" spans="1:15" ht="12.75" customHeight="1">
      <c r="A11" s="6">
        <v>1988</v>
      </c>
      <c r="B11" s="10">
        <v>4276.5</v>
      </c>
      <c r="C11" s="10">
        <v>2262.4</v>
      </c>
      <c r="D11" s="10">
        <v>8478</v>
      </c>
      <c r="E11" s="10">
        <v>10913</v>
      </c>
      <c r="F11" s="10">
        <v>1317.7</v>
      </c>
      <c r="G11" s="10">
        <v>19914.57</v>
      </c>
      <c r="H11" s="10">
        <v>30659.62</v>
      </c>
      <c r="I11" s="10">
        <v>6859.21</v>
      </c>
      <c r="J11" s="10">
        <v>4611.7700000000004</v>
      </c>
      <c r="K11" s="51">
        <f>K10*POWER(K12/K10,1/2)</f>
        <v>10847.335077796759</v>
      </c>
      <c r="L11" s="10">
        <v>1729.05</v>
      </c>
      <c r="M11" s="51">
        <f>M10*POWER(M12/M10,1/2)</f>
        <v>33289.914628908256</v>
      </c>
      <c r="N11" s="10">
        <v>10035</v>
      </c>
      <c r="O11" s="10">
        <v>134202.14000000001</v>
      </c>
    </row>
    <row r="12" spans="1:15" ht="12.75" customHeight="1">
      <c r="A12" s="6">
        <v>1989</v>
      </c>
      <c r="B12" s="51">
        <f>B11*POWER(B13/B11,1/2)</f>
        <v>4725.6621758225583</v>
      </c>
      <c r="C12" s="10">
        <v>2539.37</v>
      </c>
      <c r="D12" s="10">
        <v>9519</v>
      </c>
      <c r="E12" s="10">
        <v>11892</v>
      </c>
      <c r="F12" s="10">
        <v>1501.18</v>
      </c>
      <c r="G12" s="10">
        <v>21884.5</v>
      </c>
      <c r="H12" s="10">
        <v>32577.98</v>
      </c>
      <c r="I12" s="10">
        <v>7643.91</v>
      </c>
      <c r="J12" s="10">
        <v>4661.68</v>
      </c>
      <c r="K12" s="10">
        <v>11532.7</v>
      </c>
      <c r="L12" s="10">
        <v>2039.38</v>
      </c>
      <c r="M12" s="10">
        <v>36272</v>
      </c>
      <c r="N12" s="10">
        <v>11069</v>
      </c>
      <c r="O12" s="10">
        <v>142225.62</v>
      </c>
    </row>
    <row r="13" spans="1:15" ht="12.75" customHeight="1">
      <c r="A13" s="6">
        <v>1990</v>
      </c>
      <c r="B13" s="10">
        <v>5222</v>
      </c>
      <c r="C13" s="51">
        <f>C12*POWER(C14/C12,1/2)</f>
        <v>2656.0159350802096</v>
      </c>
      <c r="D13" s="10">
        <v>10260</v>
      </c>
      <c r="E13" s="10">
        <v>12996</v>
      </c>
      <c r="F13" s="10">
        <v>1655.47</v>
      </c>
      <c r="G13" s="10">
        <v>23959.24</v>
      </c>
      <c r="H13" s="10">
        <v>34050.51</v>
      </c>
      <c r="I13" s="10">
        <v>8780.4</v>
      </c>
      <c r="J13" s="10">
        <v>5040.59</v>
      </c>
      <c r="K13" s="51">
        <f>K12*POWER(K14/K12,1/2)</f>
        <v>12056.026350750899</v>
      </c>
      <c r="L13" s="10">
        <v>2559.29</v>
      </c>
      <c r="M13" s="51">
        <f>M12*POWER(M14/M12,1/2)</f>
        <v>38919.387456639139</v>
      </c>
      <c r="N13" s="10">
        <v>11991</v>
      </c>
      <c r="O13" s="10">
        <v>152388.70000000001</v>
      </c>
    </row>
    <row r="14" spans="1:15" ht="12.75" customHeight="1">
      <c r="A14" s="6">
        <v>1991</v>
      </c>
      <c r="B14" s="51">
        <f>B13*POWER(B15/B13,1/2)</f>
        <v>5818.3935755498696</v>
      </c>
      <c r="C14" s="10">
        <v>2778.02</v>
      </c>
      <c r="D14" s="10">
        <v>10770</v>
      </c>
      <c r="E14" s="10">
        <v>14100</v>
      </c>
      <c r="F14" s="10">
        <v>1710.64</v>
      </c>
      <c r="G14" s="10">
        <v>24863.26</v>
      </c>
      <c r="H14" s="10">
        <v>37847.599999999999</v>
      </c>
      <c r="I14" s="10">
        <v>9119.2199999999993</v>
      </c>
      <c r="J14" s="10">
        <v>5043.7700000000004</v>
      </c>
      <c r="K14" s="10">
        <v>12603.1</v>
      </c>
      <c r="L14" s="10">
        <v>2881.08</v>
      </c>
      <c r="M14" s="10">
        <v>41760</v>
      </c>
      <c r="N14" s="10">
        <v>12132</v>
      </c>
      <c r="O14" s="10">
        <v>161387.79999999999</v>
      </c>
    </row>
    <row r="15" spans="1:15" ht="12.75" customHeight="1">
      <c r="A15" s="6">
        <v>1992</v>
      </c>
      <c r="B15" s="10">
        <v>6482.9</v>
      </c>
      <c r="C15" s="51">
        <f>C14*POWER(C16/C14,1/2)</f>
        <v>2960.2623142552757</v>
      </c>
      <c r="D15" s="10">
        <v>11338</v>
      </c>
      <c r="E15" s="10">
        <v>14897</v>
      </c>
      <c r="F15" s="10">
        <v>1747.14</v>
      </c>
      <c r="G15" s="10">
        <v>25821.34</v>
      </c>
      <c r="H15" s="10">
        <v>38688.49</v>
      </c>
      <c r="I15" s="10">
        <v>9274.51</v>
      </c>
      <c r="J15" s="10">
        <v>5075.99</v>
      </c>
      <c r="K15" s="51">
        <f>K14*POWER(K16/K14,1/2)</f>
        <v>13407.198591055478</v>
      </c>
      <c r="L15" s="10">
        <v>3244.98</v>
      </c>
      <c r="M15" s="51">
        <f>M14*POWER(M16/M14,1/2)</f>
        <v>45239.538459184128</v>
      </c>
      <c r="N15" s="10">
        <v>12366</v>
      </c>
      <c r="O15" s="10">
        <v>165834.74</v>
      </c>
    </row>
    <row r="16" spans="1:15" ht="12.75" customHeight="1">
      <c r="A16" s="6">
        <v>1993</v>
      </c>
      <c r="B16" s="51">
        <f>B15*POWER(B17/B15,1/2)</f>
        <v>6957.4047213023332</v>
      </c>
      <c r="C16" s="10">
        <v>3154.46</v>
      </c>
      <c r="D16" s="10">
        <v>12184</v>
      </c>
      <c r="E16" s="10">
        <v>15695</v>
      </c>
      <c r="F16" s="10">
        <v>1795.76</v>
      </c>
      <c r="G16" s="10">
        <v>26483.599999999999</v>
      </c>
      <c r="H16" s="10">
        <v>38624.080000000002</v>
      </c>
      <c r="I16" s="10">
        <v>9096.48</v>
      </c>
      <c r="J16" s="10">
        <v>5285.18</v>
      </c>
      <c r="K16" s="10">
        <v>14262.6</v>
      </c>
      <c r="L16" s="10">
        <v>3350.05</v>
      </c>
      <c r="M16" s="10">
        <v>49009</v>
      </c>
      <c r="N16" s="10">
        <v>13189.2</v>
      </c>
      <c r="O16" s="10">
        <v>166146.5</v>
      </c>
    </row>
    <row r="17" spans="1:15" ht="12.75" customHeight="1">
      <c r="A17" s="6">
        <v>1994</v>
      </c>
      <c r="B17" s="10">
        <v>7466.64</v>
      </c>
      <c r="C17" s="10">
        <v>3305.01</v>
      </c>
      <c r="D17" s="10">
        <v>13342</v>
      </c>
      <c r="E17" s="51">
        <f>E16*POWER(E18/E16,1/2)</f>
        <v>17059.671303984731</v>
      </c>
      <c r="F17" s="10">
        <v>2008.33</v>
      </c>
      <c r="G17" s="10">
        <v>26764.41</v>
      </c>
      <c r="H17" s="10">
        <v>38901.72</v>
      </c>
      <c r="I17" s="10">
        <v>8980.6</v>
      </c>
      <c r="J17" s="10">
        <v>5665.9</v>
      </c>
      <c r="K17" s="51">
        <f>K16*POWER(K18/K16,1/2)</f>
        <v>15062.660314831506</v>
      </c>
      <c r="L17" s="10">
        <v>3294.47</v>
      </c>
      <c r="M17" s="51">
        <f>M16*POWER(M18/M16,1/2)</f>
        <v>53783.438036257961</v>
      </c>
      <c r="N17" s="10">
        <v>13684.2</v>
      </c>
      <c r="O17" s="10">
        <v>169612.54</v>
      </c>
    </row>
    <row r="18" spans="1:15" ht="12.75" customHeight="1">
      <c r="A18" s="6">
        <v>1995</v>
      </c>
      <c r="B18" s="51">
        <f>B17*POWER(B19/B17,1/2)</f>
        <v>8102.4631770344995</v>
      </c>
      <c r="C18" s="10">
        <v>3467.36</v>
      </c>
      <c r="D18" s="10">
        <v>13754</v>
      </c>
      <c r="E18" s="10">
        <v>18543</v>
      </c>
      <c r="F18" s="10">
        <v>2172.38</v>
      </c>
      <c r="G18" s="10">
        <v>27302.46</v>
      </c>
      <c r="H18" s="10">
        <v>40460.199999999997</v>
      </c>
      <c r="I18" s="10">
        <v>9225.93</v>
      </c>
      <c r="J18" s="10">
        <v>6006.69</v>
      </c>
      <c r="K18" s="10">
        <v>15907.6</v>
      </c>
      <c r="L18" s="10">
        <v>3550.11</v>
      </c>
      <c r="M18" s="10">
        <v>59023</v>
      </c>
      <c r="N18" s="10">
        <v>14033.5</v>
      </c>
      <c r="O18" s="10">
        <v>184076.99</v>
      </c>
    </row>
    <row r="19" spans="1:15" ht="12.75" customHeight="1">
      <c r="A19" s="6">
        <v>1996</v>
      </c>
      <c r="B19" s="10">
        <v>8792.43</v>
      </c>
      <c r="C19" s="10">
        <v>3734.99</v>
      </c>
      <c r="D19" s="10">
        <v>13816</v>
      </c>
      <c r="E19" s="10">
        <v>19657</v>
      </c>
      <c r="F19" s="10">
        <v>2503.65</v>
      </c>
      <c r="G19" s="10">
        <v>27835.360000000001</v>
      </c>
      <c r="H19" s="10">
        <v>41168.449999999997</v>
      </c>
      <c r="I19" s="10">
        <v>9892.9500000000007</v>
      </c>
      <c r="J19" s="10">
        <v>6344.3</v>
      </c>
      <c r="K19" s="51">
        <f>K18*POWER(K20/K18,1/2)</f>
        <v>17009.253443934573</v>
      </c>
      <c r="L19" s="10">
        <v>3852.63</v>
      </c>
      <c r="M19" s="51">
        <f>M18*POWER(M20/M18,1/2)</f>
        <v>62897.548188462802</v>
      </c>
      <c r="N19" s="10">
        <v>14336</v>
      </c>
      <c r="O19" s="10">
        <v>197792.15</v>
      </c>
    </row>
    <row r="20" spans="1:15" ht="12.75" customHeight="1">
      <c r="A20" s="6">
        <v>1997</v>
      </c>
      <c r="B20" s="51">
        <f>B19*POWER(B21/B19,1/2)</f>
        <v>8855.0917118909638</v>
      </c>
      <c r="C20" s="10">
        <v>4055.6</v>
      </c>
      <c r="D20" s="10">
        <v>14636</v>
      </c>
      <c r="E20" s="10">
        <v>21652</v>
      </c>
      <c r="F20" s="10">
        <v>2904.89</v>
      </c>
      <c r="G20" s="10">
        <v>27755.78</v>
      </c>
      <c r="H20" s="10">
        <v>42858.9</v>
      </c>
      <c r="I20" s="10">
        <v>10789.1</v>
      </c>
      <c r="J20" s="10">
        <v>6808.06</v>
      </c>
      <c r="K20" s="10">
        <v>18187.2</v>
      </c>
      <c r="L20" s="10">
        <v>4038.9</v>
      </c>
      <c r="M20" s="10">
        <v>67026.44</v>
      </c>
      <c r="N20" s="10">
        <v>14656.6</v>
      </c>
      <c r="O20" s="10">
        <v>212708.79</v>
      </c>
    </row>
    <row r="21" spans="1:15" ht="12.75" customHeight="1">
      <c r="A21" s="6">
        <v>1998</v>
      </c>
      <c r="B21" s="10">
        <v>8918.2000000000007</v>
      </c>
      <c r="C21" s="10">
        <v>4276.21</v>
      </c>
      <c r="D21" s="10">
        <v>16088</v>
      </c>
      <c r="E21" s="10">
        <v>23793.14</v>
      </c>
      <c r="F21" s="10">
        <v>3354.51</v>
      </c>
      <c r="G21" s="10">
        <v>28318.94</v>
      </c>
      <c r="H21" s="10">
        <v>44649.33</v>
      </c>
      <c r="I21" s="10">
        <v>11444</v>
      </c>
      <c r="J21" s="10">
        <v>6868.87</v>
      </c>
      <c r="K21" s="51">
        <f>K20*POWER(K22/K20,1/2)</f>
        <v>19223.429991549376</v>
      </c>
      <c r="L21" s="10">
        <v>4715.0200000000004</v>
      </c>
      <c r="M21" s="51">
        <f>M20*POWER(M22/M20,1/2)</f>
        <v>71639.34961779874</v>
      </c>
      <c r="N21" s="10">
        <v>15454.49</v>
      </c>
      <c r="O21" s="10">
        <v>226934</v>
      </c>
    </row>
    <row r="22" spans="1:15" ht="12.75" customHeight="1">
      <c r="A22" s="6">
        <v>1999</v>
      </c>
      <c r="B22" s="51">
        <f>B21*POWER(B23/B21,1/2)</f>
        <v>9638.5570092208327</v>
      </c>
      <c r="C22" s="10">
        <v>4617.5200000000004</v>
      </c>
      <c r="D22" s="10">
        <v>17637</v>
      </c>
      <c r="E22" s="10">
        <v>26415.11</v>
      </c>
      <c r="F22" s="10">
        <v>3878.8</v>
      </c>
      <c r="G22" s="10">
        <v>29528.400000000001</v>
      </c>
      <c r="H22" s="10">
        <v>48190.74</v>
      </c>
      <c r="I22" s="10">
        <v>11524.1</v>
      </c>
      <c r="J22" s="10">
        <v>7646</v>
      </c>
      <c r="K22" s="10">
        <v>20318.7</v>
      </c>
      <c r="L22" s="10">
        <v>4995.3599999999997</v>
      </c>
      <c r="M22" s="10">
        <v>76569.73</v>
      </c>
      <c r="N22" s="10">
        <v>16928.64</v>
      </c>
      <c r="O22" s="10">
        <v>245548</v>
      </c>
    </row>
    <row r="23" spans="1:15" ht="12.75" customHeight="1">
      <c r="A23" s="6">
        <v>2000</v>
      </c>
      <c r="B23" s="10">
        <v>10417.1</v>
      </c>
      <c r="C23" s="10">
        <v>4963.95</v>
      </c>
      <c r="D23" s="10">
        <v>20556</v>
      </c>
      <c r="E23" s="51">
        <f>E22*POWER(E24/E22,1/2)</f>
        <v>29020.733792786843</v>
      </c>
      <c r="F23" s="10">
        <v>4422.6099999999997</v>
      </c>
      <c r="G23" s="10">
        <v>30953.599999999999</v>
      </c>
      <c r="H23" s="10">
        <v>50619</v>
      </c>
      <c r="I23" s="10">
        <v>12460.3</v>
      </c>
      <c r="J23" s="10">
        <v>8090</v>
      </c>
      <c r="K23" s="51">
        <f>K22*POWER(K24/K22,1/2)</f>
        <v>22285.964354050288</v>
      </c>
      <c r="L23" s="10">
        <v>5718.99</v>
      </c>
      <c r="M23" s="51">
        <f>M22*POWER(M24/M22,1/2)</f>
        <v>86176.954487890791</v>
      </c>
      <c r="N23" s="10">
        <v>17718</v>
      </c>
      <c r="O23" s="10">
        <v>269513</v>
      </c>
    </row>
    <row r="24" spans="1:15" ht="12.75" customHeight="1">
      <c r="A24" s="6">
        <v>2001</v>
      </c>
      <c r="B24" s="51">
        <f>B23*POWER(B25/B23,1/2)</f>
        <v>11731.434624972344</v>
      </c>
      <c r="C24" s="10">
        <v>5373.38</v>
      </c>
      <c r="D24" s="10">
        <v>23133</v>
      </c>
      <c r="E24" s="10">
        <v>31883.38</v>
      </c>
      <c r="F24" s="10">
        <v>4619.0200000000004</v>
      </c>
      <c r="G24" s="10">
        <v>32887.370000000003</v>
      </c>
      <c r="H24" s="10">
        <v>52002</v>
      </c>
      <c r="I24" s="10">
        <v>13572.2</v>
      </c>
      <c r="J24" s="10">
        <v>8655</v>
      </c>
      <c r="K24" s="10">
        <v>24443.7</v>
      </c>
      <c r="L24" s="10">
        <v>6227.16</v>
      </c>
      <c r="M24" s="10">
        <v>96989.6</v>
      </c>
      <c r="N24" s="10">
        <v>18286</v>
      </c>
      <c r="O24" s="10">
        <v>280238</v>
      </c>
    </row>
    <row r="25" spans="1:15" ht="12.75" customHeight="1">
      <c r="A25" s="6">
        <v>2002</v>
      </c>
      <c r="B25" s="10">
        <v>13211.6</v>
      </c>
      <c r="C25" s="10">
        <v>5200.74</v>
      </c>
      <c r="D25" s="10">
        <v>23536</v>
      </c>
      <c r="E25" s="10">
        <v>34431</v>
      </c>
      <c r="F25" s="10">
        <v>4830.3599999999997</v>
      </c>
      <c r="G25" s="10">
        <v>34527.25</v>
      </c>
      <c r="H25" s="10">
        <v>53363.75</v>
      </c>
      <c r="I25" s="10">
        <v>14599.5</v>
      </c>
      <c r="J25" s="10">
        <v>8747</v>
      </c>
      <c r="K25" s="10">
        <v>25440</v>
      </c>
      <c r="L25" s="10">
        <v>7193.54</v>
      </c>
      <c r="M25" s="51">
        <f>M24*POWER(M26/M24,1/2)</f>
        <v>96881.239467711188</v>
      </c>
      <c r="N25" s="10">
        <v>19227.8</v>
      </c>
      <c r="O25" s="10">
        <v>279891</v>
      </c>
    </row>
    <row r="26" spans="1:15" ht="12.75" customHeight="1">
      <c r="A26" s="6">
        <v>2003</v>
      </c>
      <c r="B26" s="51">
        <f>B25*POWER(B27/B25,1/2)</f>
        <v>14524.786903772463</v>
      </c>
      <c r="C26" s="10">
        <v>5177.4399999999996</v>
      </c>
      <c r="D26" s="10">
        <v>24691</v>
      </c>
      <c r="E26" s="10">
        <v>36074.6</v>
      </c>
      <c r="F26" s="10">
        <v>5005.0200000000004</v>
      </c>
      <c r="G26" s="10">
        <v>34569.1</v>
      </c>
      <c r="H26" s="10">
        <v>54538.5</v>
      </c>
      <c r="I26" s="10">
        <v>14769</v>
      </c>
      <c r="J26" s="10">
        <v>9148</v>
      </c>
      <c r="K26" s="10">
        <v>27215.3</v>
      </c>
      <c r="L26" s="10">
        <v>8213.0400000000009</v>
      </c>
      <c r="M26" s="10">
        <v>96773</v>
      </c>
      <c r="N26" s="10">
        <v>19898.099999999999</v>
      </c>
      <c r="O26" s="10">
        <v>293852</v>
      </c>
    </row>
    <row r="27" spans="1:15" ht="12.75" customHeight="1">
      <c r="A27" s="6">
        <v>2004</v>
      </c>
      <c r="B27" s="10">
        <v>15968.5</v>
      </c>
      <c r="C27" s="10">
        <v>5403.62</v>
      </c>
      <c r="D27" s="10">
        <v>26679</v>
      </c>
      <c r="E27" s="10">
        <v>36432.620000000003</v>
      </c>
      <c r="F27" s="10">
        <v>5253.42</v>
      </c>
      <c r="G27" s="10">
        <v>35692.6</v>
      </c>
      <c r="H27" s="10">
        <v>54966.9</v>
      </c>
      <c r="I27" s="10">
        <v>15253</v>
      </c>
      <c r="J27" s="10">
        <v>9469</v>
      </c>
      <c r="K27" s="10">
        <v>27532.7</v>
      </c>
      <c r="L27" s="10">
        <v>8945.76</v>
      </c>
      <c r="M27" s="10">
        <v>95131</v>
      </c>
      <c r="N27" s="10">
        <v>20248.099999999999</v>
      </c>
      <c r="O27" s="10">
        <v>305640</v>
      </c>
    </row>
    <row r="28" spans="1:15" ht="12.75" customHeight="1">
      <c r="A28" s="6">
        <v>2005</v>
      </c>
      <c r="B28" s="51">
        <f>B27*POWER(B29/B27,1/2)</f>
        <v>18648.035236989446</v>
      </c>
      <c r="C28" s="10">
        <v>5551.55</v>
      </c>
      <c r="D28" s="10">
        <v>28023</v>
      </c>
      <c r="E28" s="10">
        <v>37958.519999999997</v>
      </c>
      <c r="F28" s="10">
        <v>5473.7</v>
      </c>
      <c r="G28" s="10">
        <v>36227.64</v>
      </c>
      <c r="H28" s="10">
        <v>55739.040000000001</v>
      </c>
      <c r="I28" s="10">
        <v>15598.8</v>
      </c>
      <c r="J28" s="10">
        <v>9772</v>
      </c>
      <c r="K28" s="10">
        <v>29499.3</v>
      </c>
      <c r="L28" s="10">
        <v>10196.870000000001</v>
      </c>
      <c r="M28" s="10">
        <v>98472</v>
      </c>
      <c r="N28" s="10">
        <v>21681.200000000001</v>
      </c>
      <c r="O28" s="10">
        <v>328128</v>
      </c>
    </row>
    <row r="29" spans="1:15" ht="12.75" customHeight="1">
      <c r="A29" s="6">
        <v>2006</v>
      </c>
      <c r="B29" s="10">
        <v>21777.200000000001</v>
      </c>
      <c r="C29" s="10">
        <v>5926.51</v>
      </c>
      <c r="D29" s="10">
        <v>29079</v>
      </c>
      <c r="E29" s="10">
        <v>40424.76</v>
      </c>
      <c r="F29" s="10">
        <v>5761.2</v>
      </c>
      <c r="G29" s="10">
        <v>37904.43</v>
      </c>
      <c r="H29" s="10">
        <v>58779.1</v>
      </c>
      <c r="I29" s="10">
        <v>16831.3</v>
      </c>
      <c r="J29" s="10">
        <v>10175</v>
      </c>
      <c r="K29" s="10">
        <v>32254.400000000001</v>
      </c>
      <c r="L29" s="10">
        <v>11815.22</v>
      </c>
      <c r="M29" s="10">
        <v>108477.83</v>
      </c>
      <c r="N29" s="10">
        <v>23203.1</v>
      </c>
      <c r="O29" s="10">
        <v>353328</v>
      </c>
    </row>
    <row r="30" spans="1:15" ht="12.75" customHeight="1">
      <c r="A30" s="6">
        <v>2007</v>
      </c>
      <c r="B30" s="51">
        <f>B29*POWER(B31/B29,1/2)</f>
        <v>24824.889939735884</v>
      </c>
      <c r="C30" s="10">
        <v>6356.93</v>
      </c>
      <c r="D30" s="10">
        <v>30032</v>
      </c>
      <c r="E30" s="10">
        <v>43739.13</v>
      </c>
      <c r="F30" s="10">
        <v>6242.67</v>
      </c>
      <c r="G30" s="10">
        <v>39303.089999999997</v>
      </c>
      <c r="H30" s="10">
        <v>61481.98</v>
      </c>
      <c r="I30" s="10">
        <v>18231.400000000001</v>
      </c>
      <c r="J30" s="10">
        <v>10342</v>
      </c>
      <c r="K30" s="10">
        <v>36770.199999999997</v>
      </c>
      <c r="L30" s="10">
        <v>13342.37</v>
      </c>
      <c r="M30" s="10">
        <v>107372</v>
      </c>
      <c r="N30" s="10">
        <v>24996.84</v>
      </c>
      <c r="O30" s="10">
        <v>380316</v>
      </c>
    </row>
    <row r="31" spans="1:15" ht="12.75" customHeight="1">
      <c r="A31" s="6">
        <v>2008</v>
      </c>
      <c r="B31" s="10">
        <v>28299.1</v>
      </c>
      <c r="C31" s="10">
        <v>6812.7</v>
      </c>
      <c r="D31" s="10">
        <v>30751</v>
      </c>
      <c r="E31" s="10">
        <v>49963</v>
      </c>
      <c r="F31" s="10">
        <v>6871.09</v>
      </c>
      <c r="G31" s="10">
        <v>41066.32</v>
      </c>
      <c r="H31" s="10">
        <v>66531.539999999994</v>
      </c>
      <c r="I31" s="10">
        <v>18992.8</v>
      </c>
      <c r="J31" s="10">
        <v>10502</v>
      </c>
      <c r="K31" s="10">
        <v>40526.699999999997</v>
      </c>
      <c r="L31" s="10">
        <v>14701.39</v>
      </c>
      <c r="M31" s="10">
        <v>118405</v>
      </c>
      <c r="N31" s="10">
        <v>25641.21</v>
      </c>
      <c r="O31" s="10">
        <v>407238</v>
      </c>
    </row>
    <row r="32" spans="1:15" ht="12.75" customHeight="1">
      <c r="A32" s="6">
        <v>2009</v>
      </c>
      <c r="B32" s="51">
        <f>B31*POWER(B33/B31,1/2)</f>
        <v>29578.145251181653</v>
      </c>
      <c r="C32" s="10">
        <v>6924.6</v>
      </c>
      <c r="D32" s="10">
        <v>30129</v>
      </c>
      <c r="E32" s="10">
        <v>52613.9</v>
      </c>
      <c r="F32" s="10">
        <v>6786.47</v>
      </c>
      <c r="G32" s="10">
        <v>42834.92</v>
      </c>
      <c r="H32" s="10">
        <v>67014.880000000005</v>
      </c>
      <c r="I32" s="10">
        <v>19209</v>
      </c>
      <c r="J32" s="10">
        <v>10408</v>
      </c>
      <c r="K32" s="10">
        <v>41884.5</v>
      </c>
      <c r="L32" s="10">
        <v>14581.68</v>
      </c>
      <c r="M32" s="10">
        <v>113442</v>
      </c>
      <c r="N32" s="10">
        <v>25863.599999999999</v>
      </c>
      <c r="O32" s="10">
        <v>406405</v>
      </c>
    </row>
    <row r="33" spans="1:15" ht="12.75" customHeight="1">
      <c r="A33" s="6">
        <v>2010</v>
      </c>
      <c r="B33" s="10">
        <v>30915</v>
      </c>
      <c r="C33" s="10">
        <v>7487.5</v>
      </c>
      <c r="D33" s="10">
        <v>30555</v>
      </c>
      <c r="E33" s="10">
        <v>52825.9</v>
      </c>
      <c r="F33" s="10">
        <v>6971.3</v>
      </c>
      <c r="G33" s="10">
        <v>43468.83</v>
      </c>
      <c r="H33" s="10">
        <v>69947.81</v>
      </c>
      <c r="I33" s="10">
        <v>19624.900000000001</v>
      </c>
      <c r="J33" s="10">
        <v>10892</v>
      </c>
      <c r="K33" s="10">
        <v>42759.1</v>
      </c>
      <c r="L33" s="10">
        <v>14588.46</v>
      </c>
      <c r="M33" s="10">
        <v>113207</v>
      </c>
      <c r="N33" s="10">
        <v>26362</v>
      </c>
      <c r="O33" s="10">
        <v>410093</v>
      </c>
    </row>
    <row r="34" spans="1:15" ht="12.75" customHeight="1">
      <c r="A34" s="6">
        <v>2011</v>
      </c>
      <c r="B34" s="10">
        <v>31665</v>
      </c>
      <c r="C34" s="10">
        <v>8171</v>
      </c>
      <c r="D34" s="10">
        <v>31834</v>
      </c>
      <c r="E34" s="10">
        <v>54383.4</v>
      </c>
      <c r="F34" s="10">
        <v>7163.69</v>
      </c>
      <c r="G34" s="10">
        <v>45111.51</v>
      </c>
      <c r="H34" s="10">
        <v>75500.7</v>
      </c>
      <c r="I34" s="10">
        <v>19810.599999999999</v>
      </c>
      <c r="J34" s="10">
        <v>12235.3</v>
      </c>
      <c r="K34" s="10">
        <v>45440.4</v>
      </c>
      <c r="L34" s="10">
        <v>14184.29</v>
      </c>
      <c r="M34" s="10">
        <v>118809</v>
      </c>
      <c r="N34" s="10">
        <v>27379.7</v>
      </c>
      <c r="O34" s="10">
        <v>428745</v>
      </c>
    </row>
    <row r="35" spans="1:15" ht="12.75" customHeight="1">
      <c r="A35" s="6">
        <v>2012</v>
      </c>
      <c r="B35" s="51">
        <f>B34*POWER(B36/B34,1/2)</f>
        <v>32555.722192880319</v>
      </c>
      <c r="C35" s="10">
        <v>9153.5</v>
      </c>
      <c r="D35" s="10">
        <v>32707</v>
      </c>
      <c r="E35" s="10">
        <v>56494.7</v>
      </c>
      <c r="F35" s="10">
        <v>6831.89</v>
      </c>
      <c r="G35" s="10">
        <v>46519.040000000001</v>
      </c>
      <c r="H35" s="10">
        <v>79110.38</v>
      </c>
      <c r="I35" s="10">
        <v>20502.5</v>
      </c>
      <c r="J35" s="10">
        <v>12512.62</v>
      </c>
      <c r="K35" s="10">
        <v>48043.5</v>
      </c>
      <c r="L35" s="10">
        <v>13391.61</v>
      </c>
      <c r="M35" s="10">
        <v>120911</v>
      </c>
      <c r="N35" s="10">
        <v>27006</v>
      </c>
      <c r="O35" s="10">
        <v>436078</v>
      </c>
    </row>
    <row r="36" spans="1:15" ht="12.75" customHeight="1">
      <c r="A36" s="6">
        <v>2013</v>
      </c>
      <c r="B36" s="10">
        <v>33471.5</v>
      </c>
      <c r="C36" s="10">
        <v>9541.17</v>
      </c>
      <c r="D36" s="10">
        <v>31972</v>
      </c>
      <c r="E36" s="10">
        <v>58194</v>
      </c>
      <c r="F36" s="10">
        <v>6684.1</v>
      </c>
      <c r="G36" s="10">
        <v>47480.45</v>
      </c>
      <c r="H36" s="10">
        <v>79729.509999999995</v>
      </c>
      <c r="I36" s="10">
        <v>20983.1</v>
      </c>
      <c r="J36" s="10">
        <v>12743.4</v>
      </c>
      <c r="K36" s="10">
        <v>50748.2</v>
      </c>
      <c r="L36" s="10">
        <v>13011.8</v>
      </c>
      <c r="M36" s="10">
        <v>124635</v>
      </c>
      <c r="N36" s="10">
        <v>28875.1</v>
      </c>
      <c r="O36" s="10">
        <v>456977</v>
      </c>
    </row>
    <row r="37" spans="1:15" ht="12.75" customHeight="1">
      <c r="A37" s="6">
        <v>2014</v>
      </c>
      <c r="B37" s="51">
        <f>B36*POWER(B36/B31, 1/5)</f>
        <v>34614.310546410692</v>
      </c>
      <c r="C37" s="10">
        <v>9874.58</v>
      </c>
      <c r="D37" s="10">
        <v>31825</v>
      </c>
      <c r="E37" s="10">
        <v>59277</v>
      </c>
      <c r="F37" s="10">
        <v>6512.1</v>
      </c>
      <c r="G37" s="10">
        <v>48107.8</v>
      </c>
      <c r="H37" s="10">
        <v>82866</v>
      </c>
      <c r="I37" s="10">
        <v>20770.3</v>
      </c>
      <c r="J37" s="10">
        <v>13075.1</v>
      </c>
      <c r="K37" s="10">
        <v>53781</v>
      </c>
      <c r="L37" s="10">
        <v>12725.26</v>
      </c>
      <c r="M37" s="10">
        <v>123848</v>
      </c>
      <c r="N37" s="10">
        <v>30892</v>
      </c>
      <c r="O37" s="51">
        <f>O36*POWER(O36/O31, 1/5)</f>
        <v>467631.27780873945</v>
      </c>
    </row>
    <row r="38" spans="1:15" ht="12.75" customHeight="1"/>
    <row r="39" spans="1:15" s="37" customFormat="1" ht="12.75" customHeight="1">
      <c r="A39" s="37" t="s">
        <v>742</v>
      </c>
      <c r="B39" s="41"/>
      <c r="C39" s="41"/>
      <c r="D39" s="41"/>
      <c r="E39" s="41"/>
      <c r="F39" s="41"/>
      <c r="G39" s="41"/>
      <c r="H39" s="41"/>
      <c r="I39" s="41"/>
      <c r="J39" s="41"/>
      <c r="K39" s="41"/>
      <c r="L39" s="41"/>
      <c r="M39" s="41"/>
      <c r="N39" s="41"/>
      <c r="O39" s="41"/>
    </row>
    <row r="40" spans="1:15" ht="12.75" customHeight="1">
      <c r="A40" s="6" t="s">
        <v>183</v>
      </c>
    </row>
    <row r="41" spans="1:15" ht="12.75" customHeight="1">
      <c r="A41" s="6" t="s">
        <v>427</v>
      </c>
    </row>
    <row r="42" spans="1:15" ht="12.75" customHeight="1">
      <c r="A42" s="6" t="s">
        <v>597</v>
      </c>
    </row>
    <row r="46" spans="1:15">
      <c r="A46" s="29"/>
    </row>
    <row r="47" spans="1:15">
      <c r="A47" s="29"/>
    </row>
    <row r="48" spans="1:15" ht="14.45" customHeight="1">
      <c r="A48" s="29"/>
    </row>
    <row r="49" spans="1:1" ht="27" customHeight="1">
      <c r="A49" s="29"/>
    </row>
    <row r="50" spans="1:1">
      <c r="A50" s="29"/>
    </row>
    <row r="51" spans="1:1">
      <c r="A51" s="29"/>
    </row>
    <row r="52" spans="1:1">
      <c r="A52" s="29"/>
    </row>
    <row r="53" spans="1:1">
      <c r="A53" s="29"/>
    </row>
    <row r="54" spans="1:1">
      <c r="A54" s="29"/>
    </row>
    <row r="55" spans="1:1">
      <c r="A55" s="29"/>
    </row>
    <row r="56" spans="1:1">
      <c r="A56" s="29"/>
    </row>
  </sheetData>
  <phoneticPr fontId="0" type="noConversion"/>
  <pageMargins left="0.74803149606299213" right="0.74803149606299213" top="0.98425196850393704" bottom="0.7" header="0.51181102362204722" footer="0.51181102362204722"/>
  <pageSetup scale="84" orientation="landscape" r:id="rId1"/>
  <headerFooter alignWithMargins="0"/>
</worksheet>
</file>

<file path=xl/worksheets/sheet46.xml><?xml version="1.0" encoding="utf-8"?>
<worksheet xmlns="http://schemas.openxmlformats.org/spreadsheetml/2006/main" xmlns:r="http://schemas.openxmlformats.org/officeDocument/2006/relationships">
  <sheetPr codeName="Sheet11"/>
  <dimension ref="A1:FO56"/>
  <sheetViews>
    <sheetView view="pageBreakPreview" zoomScale="85" zoomScaleNormal="75" zoomScaleSheetLayoutView="85" workbookViewId="0">
      <pane xSplit="1" ySplit="3" topLeftCell="B4" activePane="bottomRight" state="frozen"/>
      <selection activeCell="C38" sqref="C38"/>
      <selection pane="topRight" activeCell="C38" sqref="C38"/>
      <selection pane="bottomLeft" activeCell="C38" sqref="C38"/>
      <selection pane="bottomRight" activeCell="C38" sqref="C38"/>
    </sheetView>
  </sheetViews>
  <sheetFormatPr defaultRowHeight="12.75"/>
  <cols>
    <col min="1" max="1" width="5" style="6" customWidth="1"/>
    <col min="2" max="2" width="13.28515625" style="13" customWidth="1"/>
    <col min="3" max="3" width="12.7109375" style="13" customWidth="1"/>
    <col min="4" max="7" width="9.7109375" style="13" customWidth="1"/>
    <col min="8" max="8" width="7.5703125" style="13" customWidth="1"/>
    <col min="9" max="19" width="9.7109375" style="13" customWidth="1"/>
    <col min="20" max="20" width="12.85546875" style="13" customWidth="1"/>
    <col min="21" max="21" width="12.7109375" style="13" customWidth="1"/>
    <col min="22" max="25" width="9.7109375" style="13" customWidth="1"/>
    <col min="26" max="26" width="7.5703125" style="13" customWidth="1"/>
    <col min="27" max="55" width="9.7109375" style="13" customWidth="1"/>
    <col min="56" max="56" width="12.85546875" style="13" customWidth="1"/>
    <col min="57" max="57" width="12.7109375" style="13" customWidth="1"/>
    <col min="58" max="61" width="9.7109375" style="13" customWidth="1"/>
    <col min="62" max="62" width="7.5703125" style="13" customWidth="1"/>
    <col min="63" max="82" width="9.7109375" style="13" customWidth="1"/>
    <col min="83" max="83" width="12.85546875" style="13" customWidth="1"/>
    <col min="84" max="84" width="12.7109375" style="13" customWidth="1"/>
    <col min="85" max="88" width="9.7109375" style="13" customWidth="1"/>
    <col min="89" max="89" width="7.5703125" style="13" customWidth="1"/>
    <col min="90" max="100" width="9.7109375" style="13" customWidth="1"/>
    <col min="101" max="101" width="12.85546875" style="13" customWidth="1"/>
    <col min="102" max="102" width="12.7109375" style="13" customWidth="1"/>
    <col min="103" max="106" width="9.7109375" style="13" customWidth="1"/>
    <col min="107" max="107" width="7.5703125" style="13" customWidth="1"/>
    <col min="108" max="109" width="9.7109375" style="13" customWidth="1"/>
    <col min="110" max="110" width="12.85546875" style="13" customWidth="1"/>
    <col min="111" max="111" width="12.7109375" style="13" customWidth="1"/>
    <col min="112" max="115" width="9.7109375" style="13" customWidth="1"/>
    <col min="116" max="116" width="7.5703125" style="13" customWidth="1"/>
    <col min="117" max="118" width="9.7109375" style="13" customWidth="1"/>
    <col min="119" max="119" width="12.85546875" style="13" customWidth="1"/>
    <col min="120" max="120" width="12.7109375" style="13" customWidth="1"/>
    <col min="121" max="121" width="9.140625" style="13"/>
    <col min="122" max="122" width="9.7109375" style="13" customWidth="1"/>
    <col min="123" max="123" width="9.140625" style="13"/>
    <col min="124" max="124" width="9.7109375" style="13" customWidth="1"/>
    <col min="125" max="125" width="7.42578125" style="13" customWidth="1"/>
    <col min="126" max="126" width="9.7109375" style="13" customWidth="1"/>
    <col min="127" max="127" width="9.140625" style="13"/>
    <col min="128" max="16384" width="9.140625" style="8"/>
  </cols>
  <sheetData>
    <row r="1" spans="1:171">
      <c r="B1" s="13" t="s">
        <v>722</v>
      </c>
      <c r="T1" s="13" t="s">
        <v>309</v>
      </c>
      <c r="AL1" s="13" t="s">
        <v>309</v>
      </c>
      <c r="BD1" s="13" t="s">
        <v>309</v>
      </c>
      <c r="BV1" s="13" t="s">
        <v>309</v>
      </c>
      <c r="CN1" s="13" t="s">
        <v>309</v>
      </c>
      <c r="DF1" s="13" t="s">
        <v>309</v>
      </c>
    </row>
    <row r="2" spans="1:171">
      <c r="B2" s="13" t="s">
        <v>115</v>
      </c>
      <c r="K2" s="13" t="s">
        <v>116</v>
      </c>
      <c r="T2" s="13" t="s">
        <v>106</v>
      </c>
      <c r="AC2" s="13" t="s">
        <v>117</v>
      </c>
      <c r="AL2" s="13" t="s">
        <v>118</v>
      </c>
      <c r="AU2" s="13" t="s">
        <v>119</v>
      </c>
      <c r="BD2" s="13" t="s">
        <v>120</v>
      </c>
      <c r="BM2" s="13" t="s">
        <v>121</v>
      </c>
      <c r="BV2" s="13" t="s">
        <v>122</v>
      </c>
      <c r="CE2" s="13" t="s">
        <v>123</v>
      </c>
      <c r="CN2" s="13" t="s">
        <v>124</v>
      </c>
      <c r="CW2" s="13" t="s">
        <v>125</v>
      </c>
      <c r="DF2" s="13" t="s">
        <v>126</v>
      </c>
      <c r="DO2" s="13" t="s">
        <v>107</v>
      </c>
    </row>
    <row r="3" spans="1:171" s="11" customFormat="1" ht="77.25" customHeight="1">
      <c r="A3" s="27" t="s">
        <v>114</v>
      </c>
      <c r="B3" s="22" t="s">
        <v>152</v>
      </c>
      <c r="C3" s="22" t="s">
        <v>39</v>
      </c>
      <c r="D3" s="22" t="s">
        <v>153</v>
      </c>
      <c r="E3" s="22" t="s">
        <v>38</v>
      </c>
      <c r="F3" s="22" t="s">
        <v>154</v>
      </c>
      <c r="G3" s="22" t="s">
        <v>158</v>
      </c>
      <c r="H3" s="22" t="s">
        <v>155</v>
      </c>
      <c r="I3" s="22" t="s">
        <v>40</v>
      </c>
      <c r="J3" s="22" t="s">
        <v>156</v>
      </c>
      <c r="K3" s="22" t="s">
        <v>152</v>
      </c>
      <c r="L3" s="22" t="s">
        <v>159</v>
      </c>
      <c r="M3" s="22" t="s">
        <v>153</v>
      </c>
      <c r="N3" s="22" t="s">
        <v>160</v>
      </c>
      <c r="O3" s="22" t="s">
        <v>154</v>
      </c>
      <c r="P3" s="22" t="s">
        <v>158</v>
      </c>
      <c r="Q3" s="22" t="s">
        <v>155</v>
      </c>
      <c r="R3" s="22" t="s">
        <v>157</v>
      </c>
      <c r="S3" s="22" t="s">
        <v>156</v>
      </c>
      <c r="T3" s="22" t="s">
        <v>152</v>
      </c>
      <c r="U3" s="22" t="s">
        <v>39</v>
      </c>
      <c r="V3" s="22" t="s">
        <v>153</v>
      </c>
      <c r="W3" s="22" t="s">
        <v>38</v>
      </c>
      <c r="X3" s="22" t="s">
        <v>154</v>
      </c>
      <c r="Y3" s="22" t="s">
        <v>158</v>
      </c>
      <c r="Z3" s="22" t="s">
        <v>155</v>
      </c>
      <c r="AA3" s="22" t="s">
        <v>40</v>
      </c>
      <c r="AB3" s="22" t="s">
        <v>156</v>
      </c>
      <c r="AC3" s="22" t="s">
        <v>152</v>
      </c>
      <c r="AD3" s="22" t="s">
        <v>159</v>
      </c>
      <c r="AE3" s="22" t="s">
        <v>153</v>
      </c>
      <c r="AF3" s="22" t="s">
        <v>160</v>
      </c>
      <c r="AG3" s="22" t="s">
        <v>154</v>
      </c>
      <c r="AH3" s="22" t="s">
        <v>158</v>
      </c>
      <c r="AI3" s="22" t="s">
        <v>155</v>
      </c>
      <c r="AJ3" s="22" t="s">
        <v>157</v>
      </c>
      <c r="AK3" s="22" t="s">
        <v>156</v>
      </c>
      <c r="AL3" s="22" t="s">
        <v>152</v>
      </c>
      <c r="AM3" s="22" t="s">
        <v>159</v>
      </c>
      <c r="AN3" s="22" t="s">
        <v>153</v>
      </c>
      <c r="AO3" s="22" t="s">
        <v>160</v>
      </c>
      <c r="AP3" s="22" t="s">
        <v>154</v>
      </c>
      <c r="AQ3" s="22" t="s">
        <v>158</v>
      </c>
      <c r="AR3" s="22" t="s">
        <v>155</v>
      </c>
      <c r="AS3" s="22" t="s">
        <v>157</v>
      </c>
      <c r="AT3" s="22" t="s">
        <v>156</v>
      </c>
      <c r="AU3" s="22" t="s">
        <v>152</v>
      </c>
      <c r="AV3" s="22" t="s">
        <v>159</v>
      </c>
      <c r="AW3" s="22" t="s">
        <v>153</v>
      </c>
      <c r="AX3" s="22" t="s">
        <v>160</v>
      </c>
      <c r="AY3" s="22" t="s">
        <v>154</v>
      </c>
      <c r="AZ3" s="22" t="s">
        <v>158</v>
      </c>
      <c r="BA3" s="22" t="s">
        <v>155</v>
      </c>
      <c r="BB3" s="22" t="s">
        <v>157</v>
      </c>
      <c r="BC3" s="22" t="s">
        <v>156</v>
      </c>
      <c r="BD3" s="22" t="s">
        <v>152</v>
      </c>
      <c r="BE3" s="22" t="s">
        <v>39</v>
      </c>
      <c r="BF3" s="22" t="s">
        <v>153</v>
      </c>
      <c r="BG3" s="22" t="s">
        <v>38</v>
      </c>
      <c r="BH3" s="22" t="s">
        <v>154</v>
      </c>
      <c r="BI3" s="22" t="s">
        <v>158</v>
      </c>
      <c r="BJ3" s="22" t="s">
        <v>155</v>
      </c>
      <c r="BK3" s="22" t="s">
        <v>40</v>
      </c>
      <c r="BL3" s="22" t="s">
        <v>156</v>
      </c>
      <c r="BM3" s="22" t="s">
        <v>152</v>
      </c>
      <c r="BN3" s="22" t="s">
        <v>159</v>
      </c>
      <c r="BO3" s="22" t="s">
        <v>153</v>
      </c>
      <c r="BP3" s="22" t="s">
        <v>160</v>
      </c>
      <c r="BQ3" s="22" t="s">
        <v>154</v>
      </c>
      <c r="BR3" s="22" t="s">
        <v>158</v>
      </c>
      <c r="BS3" s="22" t="s">
        <v>155</v>
      </c>
      <c r="BT3" s="22" t="s">
        <v>157</v>
      </c>
      <c r="BU3" s="22" t="s">
        <v>156</v>
      </c>
      <c r="BV3" s="22" t="s">
        <v>152</v>
      </c>
      <c r="BW3" s="22" t="s">
        <v>159</v>
      </c>
      <c r="BX3" s="22" t="s">
        <v>153</v>
      </c>
      <c r="BY3" s="22" t="s">
        <v>160</v>
      </c>
      <c r="BZ3" s="22" t="s">
        <v>154</v>
      </c>
      <c r="CA3" s="22" t="s">
        <v>158</v>
      </c>
      <c r="CB3" s="22" t="s">
        <v>155</v>
      </c>
      <c r="CC3" s="22" t="s">
        <v>157</v>
      </c>
      <c r="CD3" s="22" t="s">
        <v>156</v>
      </c>
      <c r="CE3" s="22" t="s">
        <v>152</v>
      </c>
      <c r="CF3" s="22" t="s">
        <v>39</v>
      </c>
      <c r="CG3" s="22" t="s">
        <v>153</v>
      </c>
      <c r="CH3" s="22" t="s">
        <v>38</v>
      </c>
      <c r="CI3" s="22" t="s">
        <v>154</v>
      </c>
      <c r="CJ3" s="22" t="s">
        <v>158</v>
      </c>
      <c r="CK3" s="22" t="s">
        <v>155</v>
      </c>
      <c r="CL3" s="22" t="s">
        <v>40</v>
      </c>
      <c r="CM3" s="22" t="s">
        <v>156</v>
      </c>
      <c r="CN3" s="22" t="s">
        <v>152</v>
      </c>
      <c r="CO3" s="22" t="s">
        <v>159</v>
      </c>
      <c r="CP3" s="22" t="s">
        <v>153</v>
      </c>
      <c r="CQ3" s="22" t="s">
        <v>160</v>
      </c>
      <c r="CR3" s="22" t="s">
        <v>154</v>
      </c>
      <c r="CS3" s="22" t="s">
        <v>158</v>
      </c>
      <c r="CT3" s="22" t="s">
        <v>155</v>
      </c>
      <c r="CU3" s="22" t="s">
        <v>157</v>
      </c>
      <c r="CV3" s="22" t="s">
        <v>156</v>
      </c>
      <c r="CW3" s="22" t="s">
        <v>152</v>
      </c>
      <c r="CX3" s="22" t="s">
        <v>39</v>
      </c>
      <c r="CY3" s="22" t="s">
        <v>153</v>
      </c>
      <c r="CZ3" s="22" t="s">
        <v>38</v>
      </c>
      <c r="DA3" s="22" t="s">
        <v>154</v>
      </c>
      <c r="DB3" s="22" t="s">
        <v>158</v>
      </c>
      <c r="DC3" s="22" t="s">
        <v>155</v>
      </c>
      <c r="DD3" s="22" t="s">
        <v>40</v>
      </c>
      <c r="DE3" s="22" t="s">
        <v>156</v>
      </c>
      <c r="DF3" s="22" t="s">
        <v>152</v>
      </c>
      <c r="DG3" s="22" t="s">
        <v>39</v>
      </c>
      <c r="DH3" s="22" t="s">
        <v>153</v>
      </c>
      <c r="DI3" s="22" t="s">
        <v>38</v>
      </c>
      <c r="DJ3" s="22" t="s">
        <v>154</v>
      </c>
      <c r="DK3" s="22" t="s">
        <v>158</v>
      </c>
      <c r="DL3" s="22" t="s">
        <v>155</v>
      </c>
      <c r="DM3" s="22" t="s">
        <v>40</v>
      </c>
      <c r="DN3" s="22" t="s">
        <v>156</v>
      </c>
      <c r="DO3" s="22" t="s">
        <v>152</v>
      </c>
      <c r="DP3" s="22" t="s">
        <v>39</v>
      </c>
      <c r="DQ3" s="22" t="s">
        <v>153</v>
      </c>
      <c r="DR3" s="22" t="s">
        <v>38</v>
      </c>
      <c r="DS3" s="22" t="s">
        <v>154</v>
      </c>
      <c r="DT3" s="22" t="s">
        <v>158</v>
      </c>
      <c r="DU3" s="22" t="s">
        <v>155</v>
      </c>
      <c r="DV3" s="22" t="s">
        <v>40</v>
      </c>
      <c r="DW3" s="22" t="s">
        <v>156</v>
      </c>
    </row>
    <row r="4" spans="1:171" ht="13.5" customHeight="1">
      <c r="B4" s="13" t="s">
        <v>162</v>
      </c>
      <c r="C4" s="13" t="s">
        <v>166</v>
      </c>
      <c r="D4" s="13" t="s">
        <v>163</v>
      </c>
      <c r="E4" s="13" t="s">
        <v>167</v>
      </c>
      <c r="F4" s="13" t="s">
        <v>164</v>
      </c>
      <c r="G4" s="13" t="s">
        <v>168</v>
      </c>
      <c r="H4" s="13" t="s">
        <v>165</v>
      </c>
      <c r="I4" s="13" t="s">
        <v>169</v>
      </c>
      <c r="J4" s="13" t="s">
        <v>170</v>
      </c>
      <c r="K4" s="13" t="s">
        <v>162</v>
      </c>
      <c r="L4" s="13" t="s">
        <v>166</v>
      </c>
      <c r="M4" s="13" t="s">
        <v>163</v>
      </c>
      <c r="N4" s="13" t="s">
        <v>167</v>
      </c>
      <c r="O4" s="13" t="s">
        <v>164</v>
      </c>
      <c r="P4" s="13" t="s">
        <v>168</v>
      </c>
      <c r="Q4" s="13" t="s">
        <v>165</v>
      </c>
      <c r="R4" s="13" t="s">
        <v>169</v>
      </c>
      <c r="S4" s="13" t="s">
        <v>170</v>
      </c>
      <c r="T4" s="13" t="s">
        <v>162</v>
      </c>
      <c r="U4" s="13" t="s">
        <v>166</v>
      </c>
      <c r="V4" s="13" t="s">
        <v>163</v>
      </c>
      <c r="W4" s="13" t="s">
        <v>167</v>
      </c>
      <c r="X4" s="13" t="s">
        <v>164</v>
      </c>
      <c r="Y4" s="13" t="s">
        <v>168</v>
      </c>
      <c r="Z4" s="13" t="s">
        <v>165</v>
      </c>
      <c r="AA4" s="13" t="s">
        <v>169</v>
      </c>
      <c r="AB4" s="13" t="s">
        <v>170</v>
      </c>
      <c r="AC4" s="13" t="s">
        <v>162</v>
      </c>
      <c r="AD4" s="13" t="s">
        <v>166</v>
      </c>
      <c r="AE4" s="13" t="s">
        <v>163</v>
      </c>
      <c r="AF4" s="13" t="s">
        <v>167</v>
      </c>
      <c r="AG4" s="13" t="s">
        <v>164</v>
      </c>
      <c r="AH4" s="13" t="s">
        <v>168</v>
      </c>
      <c r="AI4" s="13" t="s">
        <v>165</v>
      </c>
      <c r="AJ4" s="13" t="s">
        <v>169</v>
      </c>
      <c r="AK4" s="13" t="s">
        <v>170</v>
      </c>
      <c r="AL4" s="13" t="s">
        <v>162</v>
      </c>
      <c r="AM4" s="13" t="s">
        <v>166</v>
      </c>
      <c r="AN4" s="13" t="s">
        <v>163</v>
      </c>
      <c r="AO4" s="13" t="s">
        <v>167</v>
      </c>
      <c r="AP4" s="13" t="s">
        <v>164</v>
      </c>
      <c r="AQ4" s="13" t="s">
        <v>168</v>
      </c>
      <c r="AR4" s="13" t="s">
        <v>165</v>
      </c>
      <c r="AS4" s="13" t="s">
        <v>169</v>
      </c>
      <c r="AT4" s="13" t="s">
        <v>170</v>
      </c>
      <c r="AU4" s="13" t="s">
        <v>162</v>
      </c>
      <c r="AV4" s="13" t="s">
        <v>166</v>
      </c>
      <c r="AW4" s="13" t="s">
        <v>163</v>
      </c>
      <c r="AX4" s="13" t="s">
        <v>167</v>
      </c>
      <c r="AY4" s="13" t="s">
        <v>164</v>
      </c>
      <c r="AZ4" s="13" t="s">
        <v>168</v>
      </c>
      <c r="BA4" s="13" t="s">
        <v>165</v>
      </c>
      <c r="BB4" s="13" t="s">
        <v>169</v>
      </c>
      <c r="BC4" s="13" t="s">
        <v>170</v>
      </c>
      <c r="BD4" s="13" t="s">
        <v>162</v>
      </c>
      <c r="BE4" s="13" t="s">
        <v>166</v>
      </c>
      <c r="BF4" s="13" t="s">
        <v>163</v>
      </c>
      <c r="BG4" s="13" t="s">
        <v>167</v>
      </c>
      <c r="BH4" s="13" t="s">
        <v>164</v>
      </c>
      <c r="BI4" s="13" t="s">
        <v>168</v>
      </c>
      <c r="BJ4" s="13" t="s">
        <v>165</v>
      </c>
      <c r="BK4" s="13" t="s">
        <v>169</v>
      </c>
      <c r="BL4" s="13" t="s">
        <v>170</v>
      </c>
      <c r="BM4" s="13" t="s">
        <v>162</v>
      </c>
      <c r="BN4" s="13" t="s">
        <v>166</v>
      </c>
      <c r="BO4" s="13" t="s">
        <v>163</v>
      </c>
      <c r="BP4" s="13" t="s">
        <v>167</v>
      </c>
      <c r="BQ4" s="13" t="s">
        <v>164</v>
      </c>
      <c r="BR4" s="13" t="s">
        <v>168</v>
      </c>
      <c r="BS4" s="13" t="s">
        <v>165</v>
      </c>
      <c r="BT4" s="13" t="s">
        <v>169</v>
      </c>
      <c r="BU4" s="13" t="s">
        <v>170</v>
      </c>
      <c r="BV4" s="13" t="s">
        <v>162</v>
      </c>
      <c r="BW4" s="13" t="s">
        <v>166</v>
      </c>
      <c r="BX4" s="13" t="s">
        <v>163</v>
      </c>
      <c r="BY4" s="13" t="s">
        <v>167</v>
      </c>
      <c r="BZ4" s="13" t="s">
        <v>164</v>
      </c>
      <c r="CA4" s="13" t="s">
        <v>168</v>
      </c>
      <c r="CB4" s="13" t="s">
        <v>165</v>
      </c>
      <c r="CC4" s="13" t="s">
        <v>169</v>
      </c>
      <c r="CD4" s="13" t="s">
        <v>170</v>
      </c>
      <c r="CE4" s="13" t="s">
        <v>162</v>
      </c>
      <c r="CF4" s="13" t="s">
        <v>166</v>
      </c>
      <c r="CG4" s="13" t="s">
        <v>163</v>
      </c>
      <c r="CH4" s="13" t="s">
        <v>167</v>
      </c>
      <c r="CI4" s="13" t="s">
        <v>164</v>
      </c>
      <c r="CJ4" s="13" t="s">
        <v>168</v>
      </c>
      <c r="CK4" s="13" t="s">
        <v>165</v>
      </c>
      <c r="CL4" s="13" t="s">
        <v>169</v>
      </c>
      <c r="CM4" s="13" t="s">
        <v>170</v>
      </c>
      <c r="CN4" s="13" t="s">
        <v>162</v>
      </c>
      <c r="CO4" s="13" t="s">
        <v>166</v>
      </c>
      <c r="CP4" s="13" t="s">
        <v>163</v>
      </c>
      <c r="CQ4" s="13" t="s">
        <v>167</v>
      </c>
      <c r="CR4" s="13" t="s">
        <v>164</v>
      </c>
      <c r="CS4" s="13" t="s">
        <v>168</v>
      </c>
      <c r="CT4" s="13" t="s">
        <v>165</v>
      </c>
      <c r="CU4" s="13" t="s">
        <v>169</v>
      </c>
      <c r="CV4" s="13" t="s">
        <v>170</v>
      </c>
      <c r="CW4" s="13" t="s">
        <v>162</v>
      </c>
      <c r="CX4" s="13" t="s">
        <v>166</v>
      </c>
      <c r="CY4" s="13" t="s">
        <v>163</v>
      </c>
      <c r="CZ4" s="13" t="s">
        <v>167</v>
      </c>
      <c r="DA4" s="13" t="s">
        <v>164</v>
      </c>
      <c r="DB4" s="13" t="s">
        <v>168</v>
      </c>
      <c r="DC4" s="13" t="s">
        <v>165</v>
      </c>
      <c r="DD4" s="13" t="s">
        <v>169</v>
      </c>
      <c r="DE4" s="13" t="s">
        <v>170</v>
      </c>
      <c r="DF4" s="13" t="s">
        <v>162</v>
      </c>
      <c r="DG4" s="13" t="s">
        <v>166</v>
      </c>
      <c r="DH4" s="13" t="s">
        <v>163</v>
      </c>
      <c r="DI4" s="13" t="s">
        <v>167</v>
      </c>
      <c r="DJ4" s="13" t="s">
        <v>164</v>
      </c>
      <c r="DK4" s="13" t="s">
        <v>168</v>
      </c>
      <c r="DL4" s="13" t="s">
        <v>165</v>
      </c>
      <c r="DM4" s="13" t="s">
        <v>169</v>
      </c>
      <c r="DN4" s="13" t="s">
        <v>170</v>
      </c>
      <c r="DO4" s="13" t="s">
        <v>162</v>
      </c>
      <c r="DP4" s="13" t="s">
        <v>166</v>
      </c>
      <c r="DQ4" s="13" t="s">
        <v>163</v>
      </c>
      <c r="DR4" s="13" t="s">
        <v>167</v>
      </c>
      <c r="DS4" s="13" t="s">
        <v>164</v>
      </c>
      <c r="DT4" s="13" t="s">
        <v>168</v>
      </c>
      <c r="DU4" s="13" t="s">
        <v>165</v>
      </c>
      <c r="DV4" s="13" t="s">
        <v>169</v>
      </c>
      <c r="DW4" s="13" t="s">
        <v>170</v>
      </c>
    </row>
    <row r="5" spans="1:171" ht="12.75" customHeight="1">
      <c r="A5" s="6">
        <v>1980</v>
      </c>
      <c r="B5" s="13">
        <f>'A8-A-1'!B23</f>
        <v>45.126640000000002</v>
      </c>
      <c r="C5" s="13">
        <f>'A8-A-1'!B23/$J5</f>
        <v>0.19653845600951253</v>
      </c>
      <c r="D5" s="13">
        <f>'A15'!B3/'A1'!B3*100</f>
        <v>19.350454837445284</v>
      </c>
      <c r="E5" s="13">
        <f t="shared" ref="E5:E30" si="0">D5/$J5</f>
        <v>8.4276350218702265E-2</v>
      </c>
      <c r="F5" s="13">
        <v>100</v>
      </c>
      <c r="G5" s="13">
        <f t="shared" ref="G5:G31" si="1">F5/$J5</f>
        <v>0.4355264562340837</v>
      </c>
      <c r="H5" s="13">
        <f>'A17'!B3/'A1'!B3*100</f>
        <v>65.130081876184036</v>
      </c>
      <c r="I5" s="13">
        <f t="shared" ref="I5:I30" si="2">H5/$J5</f>
        <v>0.28365873753770154</v>
      </c>
      <c r="J5" s="13">
        <f>'A8-A-1'!B23+D5+F5+H5</f>
        <v>229.60717671362931</v>
      </c>
      <c r="K5" s="13">
        <f>'A8-A-1'!C23</f>
        <v>32.118099999999998</v>
      </c>
      <c r="L5" s="13">
        <f>'A8-A-1'!C23/$S5</f>
        <v>0.14571867289072804</v>
      </c>
      <c r="M5" s="13">
        <f>'A15'!C3/'A1'!C3*100</f>
        <v>22.659714945487167</v>
      </c>
      <c r="N5" s="13">
        <f t="shared" ref="N5:N21" si="3">M5/$S5</f>
        <v>0.10280631761961592</v>
      </c>
      <c r="O5" s="13">
        <v>100</v>
      </c>
      <c r="P5" s="13">
        <f t="shared" ref="P5:P30" si="4">O5/$S5</f>
        <v>0.4536964293987753</v>
      </c>
      <c r="Q5" s="13">
        <f>'A17'!C3/'A1'!C3*100</f>
        <v>65.633882216240465</v>
      </c>
      <c r="R5" s="13">
        <f t="shared" ref="R5:R30" si="5">Q5/$S5</f>
        <v>0.29777858009088076</v>
      </c>
      <c r="S5" s="13">
        <f>'A8-A-1'!C23+M5+O5+Q5</f>
        <v>220.41169716172763</v>
      </c>
      <c r="T5" s="13">
        <f>'A8-A-1'!D23</f>
        <v>44.262042734690226</v>
      </c>
      <c r="U5" s="13">
        <f>'A8-A-1'!D23/$AB5</f>
        <v>0.19158152566699058</v>
      </c>
      <c r="V5" s="13">
        <f>'A15'!D3/'A1'!D3*100</f>
        <v>18.912635614650462</v>
      </c>
      <c r="W5" s="13">
        <f t="shared" ref="W5:W21" si="6">V5/$AB5</f>
        <v>8.1860469187040916E-2</v>
      </c>
      <c r="X5" s="13">
        <v>100</v>
      </c>
      <c r="Y5" s="13">
        <f t="shared" ref="Y5:Y30" si="7">X5/$AB5</f>
        <v>0.43283480343495129</v>
      </c>
      <c r="Z5" s="13">
        <f>'A17'!D3/'A1'!D3*100</f>
        <v>67.860347499796063</v>
      </c>
      <c r="AA5" s="13">
        <f t="shared" ref="AA5:AA30" si="8">Z5/$AB5</f>
        <v>0.29372320171101718</v>
      </c>
      <c r="AB5" s="13">
        <f>'A8-A-1'!D23+V5+X5+Z5</f>
        <v>231.03502584913676</v>
      </c>
      <c r="AC5" s="13">
        <f>'A8-A-1'!E23</f>
        <v>35.55677</v>
      </c>
      <c r="AD5" s="13">
        <f>'A8-A-1'!E23/$AK5</f>
        <v>0.16045550014230189</v>
      </c>
      <c r="AE5" s="13">
        <f>'A15'!E3/'A1'!E3*100</f>
        <v>21.29920455230863</v>
      </c>
      <c r="AF5" s="13">
        <f t="shared" ref="AF5:AH21" si="9">AE5/$AK5</f>
        <v>9.6116000386814504E-2</v>
      </c>
      <c r="AG5" s="13">
        <v>100</v>
      </c>
      <c r="AH5" s="13">
        <f t="shared" si="9"/>
        <v>0.45126568060682082</v>
      </c>
      <c r="AI5" s="13">
        <f>'A17'!E3/'A1'!E3*100</f>
        <v>64.742973246090642</v>
      </c>
      <c r="AJ5" s="13">
        <f t="shared" ref="AJ5:AJ30" si="10">AI5/$AK5</f>
        <v>0.29216281886406287</v>
      </c>
      <c r="AK5" s="13">
        <f>'A8-A-1'!E23+AE5+AG5+AI5</f>
        <v>221.59894779839925</v>
      </c>
      <c r="AL5" s="13">
        <f>'A8-A-1'!F23</f>
        <v>36.303719999999998</v>
      </c>
      <c r="AM5" s="13">
        <f>'A8-A-1'!F23/$AT5</f>
        <v>0.16116528235298816</v>
      </c>
      <c r="AN5" s="13">
        <f>'A15'!F3/'A1'!F3*100</f>
        <v>21.276150627615063</v>
      </c>
      <c r="AO5" s="13">
        <f t="shared" ref="AO5:AO21" si="11">AN5/$AT5</f>
        <v>9.4452492011405126E-2</v>
      </c>
      <c r="AP5" s="13">
        <v>100</v>
      </c>
      <c r="AQ5" s="13">
        <f t="shared" ref="AQ5:AQ30" si="12">AP5/$AT5</f>
        <v>0.44393599981761694</v>
      </c>
      <c r="AR5" s="13">
        <f>'A17'!F3/'A1'!F3*100</f>
        <v>67.677824267782427</v>
      </c>
      <c r="AS5" s="13">
        <f t="shared" ref="AS5:AS30" si="13">AR5/$AT5</f>
        <v>0.30044622581798974</v>
      </c>
      <c r="AT5" s="13">
        <f>'A8-A-1'!F23+AN5+AP5+AR5</f>
        <v>225.25769489539749</v>
      </c>
      <c r="AU5" s="13">
        <f>'A8-A-1'!G23</f>
        <v>54.727248543604858</v>
      </c>
      <c r="AV5" s="13">
        <f>'A8-A-1'!G23/$BC5</f>
        <v>0.22874812431317629</v>
      </c>
      <c r="AW5" s="13">
        <f>'A15'!G3/'A1'!G3*100</f>
        <v>20.821668522642909</v>
      </c>
      <c r="AX5" s="13">
        <f t="shared" ref="AX5:AX21" si="14">AW5/$BC5</f>
        <v>8.7030094630654323E-2</v>
      </c>
      <c r="AY5" s="13">
        <v>100</v>
      </c>
      <c r="AZ5" s="13">
        <f t="shared" ref="AZ5:AZ30" si="15">AY5/$BC5</f>
        <v>0.41797848494231782</v>
      </c>
      <c r="BA5" s="13">
        <f>'A17'!G3/'A1'!G3*100</f>
        <v>63.697847067557532</v>
      </c>
      <c r="BB5" s="13">
        <f t="shared" ref="BB5:BB30" si="16">BA5/$BC5</f>
        <v>0.26624329611385161</v>
      </c>
      <c r="BC5" s="13">
        <f>'A8-A-1'!G23+AW5+AY5+BA5</f>
        <v>239.2467641338053</v>
      </c>
      <c r="BD5" s="13">
        <f>'A8-A-1'!H23</f>
        <v>38.573903331356625</v>
      </c>
      <c r="BE5" s="13">
        <f>'A8-A-1'!H23/$BL5</f>
        <v>0.18171059828767555</v>
      </c>
      <c r="BF5" s="13">
        <f>'A15'!H3/'A1'!H3*100</f>
        <v>21.557528569300917</v>
      </c>
      <c r="BG5" s="13">
        <f t="shared" ref="BG5:BG21" si="17">BF5/$BL5</f>
        <v>0.10155133589363824</v>
      </c>
      <c r="BH5" s="13">
        <v>100</v>
      </c>
      <c r="BI5" s="13">
        <f t="shared" ref="BI5:BI30" si="18">BH5/$BL5</f>
        <v>0.471071326971371</v>
      </c>
      <c r="BJ5" s="13">
        <f>'A17'!H3/'A1'!H3*100</f>
        <v>52.15064572636264</v>
      </c>
      <c r="BK5" s="13">
        <f t="shared" ref="BK5:BK30" si="19">BJ5/$BL5</f>
        <v>0.24566673884731507</v>
      </c>
      <c r="BL5" s="13">
        <f>'A8-A-1'!H23+BF5+BH5+BJ5</f>
        <v>212.28207762702021</v>
      </c>
      <c r="BM5" s="13">
        <f>'A8-A-1'!I23</f>
        <v>36.035450000000004</v>
      </c>
      <c r="BN5" s="13">
        <f>'A8-A-1'!I23/$BU5</f>
        <v>0.16142982561055944</v>
      </c>
      <c r="BO5" s="13">
        <f>'A15'!I3/'A1'!I3*100</f>
        <v>22.61268408268225</v>
      </c>
      <c r="BP5" s="13">
        <f t="shared" ref="BP5:BP21" si="20">BO5/$BU5</f>
        <v>0.10129918311146574</v>
      </c>
      <c r="BQ5" s="13">
        <v>100</v>
      </c>
      <c r="BR5" s="13">
        <f t="shared" ref="BR5:BR30" si="21">BQ5/$BU5</f>
        <v>0.44797505126357356</v>
      </c>
      <c r="BS5" s="13">
        <f>'A17'!I3/'A1'!I3*100</f>
        <v>64.578582936349576</v>
      </c>
      <c r="BT5" s="13">
        <f t="shared" ref="BT5:BT30" si="22">BS5/$BU5</f>
        <v>0.2892959400144014</v>
      </c>
      <c r="BU5" s="13">
        <f>'A8-A-1'!I23+BO5+BQ5+BS5</f>
        <v>223.22671701903181</v>
      </c>
      <c r="BV5" s="13">
        <f>'A8-A-1'!J23</f>
        <v>40.678100000000001</v>
      </c>
      <c r="BW5" s="13">
        <f>'A8-A-1'!J23/$CD5</f>
        <v>0.17944173561869894</v>
      </c>
      <c r="BX5" s="13">
        <f>'A15'!J3/'A1'!J3*100</f>
        <v>19.85094488968042</v>
      </c>
      <c r="BY5" s="13">
        <f t="shared" ref="BY5:BY21" si="23">BX5/$CD5</f>
        <v>8.7567708537896236E-2</v>
      </c>
      <c r="BZ5" s="13">
        <v>100</v>
      </c>
      <c r="CA5" s="13">
        <f t="shared" ref="CA5:CA30" si="24">BZ5/$CD5</f>
        <v>0.44112614802239769</v>
      </c>
      <c r="CB5" s="13">
        <f>'A17'!J3/'A1'!J3*100</f>
        <v>66.1634793424642</v>
      </c>
      <c r="CC5" s="13">
        <f t="shared" ref="CC5:CC25" si="25">CB5/$CD5</f>
        <v>0.29186440782100714</v>
      </c>
      <c r="CD5" s="13">
        <f>'A8-A-1'!J23+BX5+BZ5+CB5</f>
        <v>226.69252423214462</v>
      </c>
      <c r="CE5" s="13">
        <f>'A8-A-1'!K23</f>
        <v>52.992484764606893</v>
      </c>
      <c r="CF5" s="13">
        <f>'A8-A-1'!K23/$CM5</f>
        <v>0.22308623784361306</v>
      </c>
      <c r="CG5" s="13">
        <f>'A15'!K3/'A1'!K3*100</f>
        <v>21.475170451652822</v>
      </c>
      <c r="CH5" s="13">
        <f t="shared" ref="CH5:CH21" si="26">CG5/$CM5</f>
        <v>9.0405554757252787E-2</v>
      </c>
      <c r="CI5" s="13">
        <v>100</v>
      </c>
      <c r="CJ5" s="13">
        <f t="shared" ref="CJ5:CJ30" si="27">CI5/$CM5</f>
        <v>0.42097712314220437</v>
      </c>
      <c r="CK5" s="13">
        <f>'A17'!K3/'A1'!K3*100</f>
        <v>63.07494390074838</v>
      </c>
      <c r="CL5" s="13">
        <f t="shared" ref="CL5:CL30" si="28">CK5/$CM5</f>
        <v>0.26553108425692984</v>
      </c>
      <c r="CM5" s="13">
        <f>'A8-A-1'!K23+CG5+CI5+CK5</f>
        <v>237.54259911700808</v>
      </c>
      <c r="CN5" s="13">
        <f>'A8-A-1'!L23</f>
        <v>47.445999999999998</v>
      </c>
      <c r="CO5" s="13">
        <f>'A8-A-1'!L23/$CV5</f>
        <v>0.20426948177288118</v>
      </c>
      <c r="CP5" s="13">
        <f>'A15'!L3/'A1'!L3*100</f>
        <v>21.817026242399976</v>
      </c>
      <c r="CQ5" s="13">
        <f t="shared" ref="CQ5:CQ21" si="29">CP5/$CV5</f>
        <v>9.3928943311562457E-2</v>
      </c>
      <c r="CR5" s="13">
        <v>100</v>
      </c>
      <c r="CS5" s="13">
        <f t="shared" ref="CS5:CS30" si="30">CR5/$CV5</f>
        <v>0.43053045941255574</v>
      </c>
      <c r="CT5" s="13">
        <f>'A17'!L3/'A1'!L3*100</f>
        <v>63.008576878193686</v>
      </c>
      <c r="CU5" s="13">
        <f t="shared" ref="CU5:CU30" si="31">CT5/$CV5</f>
        <v>0.27127111550300065</v>
      </c>
      <c r="CV5" s="13">
        <f>'A8-A-1'!L23+CP5+CR5+CT5</f>
        <v>232.27160312059365</v>
      </c>
      <c r="CW5" s="13">
        <f>'A8-A-1'!M23</f>
        <v>36.155687719006046</v>
      </c>
      <c r="CX5" s="13">
        <f>'A8-A-1'!M23/$DE5</f>
        <v>0.16225672703310343</v>
      </c>
      <c r="CY5" s="13">
        <f>'A15'!M3/'A1'!M3*100</f>
        <v>22.558172303633693</v>
      </c>
      <c r="CZ5" s="13">
        <f t="shared" ref="CZ5:CZ21" si="32">CY5/$DE5</f>
        <v>0.1012348384653276</v>
      </c>
      <c r="DA5" s="13">
        <v>100</v>
      </c>
      <c r="DB5" s="13">
        <f t="shared" ref="DB5:DB30" si="33">DA5/$DE5</f>
        <v>0.44877234335611749</v>
      </c>
      <c r="DC5" s="13">
        <f>'A17'!M3/'A1'!M3*100</f>
        <v>64.116270845398844</v>
      </c>
      <c r="DD5" s="13">
        <f t="shared" ref="DD5:DD30" si="34">DC5/$DE5</f>
        <v>0.28773609114545157</v>
      </c>
      <c r="DE5" s="13">
        <f>'A8-A-1'!M23+CY5+DA5+DC5</f>
        <v>222.83013086803857</v>
      </c>
      <c r="DF5" s="13">
        <f>'A8-A-1'!N23</f>
        <v>43.287533230904067</v>
      </c>
      <c r="DG5" s="13">
        <f>'A8-A-1'!N23/$DN5</f>
        <v>0.1885588638306861</v>
      </c>
      <c r="DH5" s="13">
        <f>'A15'!N3/'A1'!N3*100</f>
        <v>22.234648772434362</v>
      </c>
      <c r="DI5" s="13">
        <f t="shared" ref="DI5:DI21" si="35">DH5/$DN5</f>
        <v>9.6853292328781204E-2</v>
      </c>
      <c r="DJ5" s="13">
        <v>100</v>
      </c>
      <c r="DK5" s="13">
        <f t="shared" ref="DK5:DK30" si="36">DJ5/$DN5</f>
        <v>0.43559623234910771</v>
      </c>
      <c r="DL5" s="13">
        <f>'A17'!N3/'A1'!N3*100</f>
        <v>64.0482150148231</v>
      </c>
      <c r="DM5" s="13">
        <f t="shared" ref="DM5:DM30" si="37">DL5/$DN5</f>
        <v>0.27899161149142493</v>
      </c>
      <c r="DN5" s="13">
        <f>'A8-A-1'!N23+DH5+DJ5+DL5</f>
        <v>229.57039701816154</v>
      </c>
      <c r="DO5" s="13">
        <f>'A8-A-1'!O23</f>
        <v>43.965083386747295</v>
      </c>
      <c r="DP5" s="13">
        <f>'A8-A-1'!O23/$DW5</f>
        <v>0.1914339936870354</v>
      </c>
      <c r="DQ5" s="13">
        <f>'A15'!O3/'A1'!O3*100</f>
        <v>19.582730222550627</v>
      </c>
      <c r="DR5" s="13">
        <f t="shared" ref="DR5:DR21" si="38">DQ5/$DW5</f>
        <v>8.5267670729101838E-2</v>
      </c>
      <c r="DS5" s="13">
        <v>100</v>
      </c>
      <c r="DT5" s="13">
        <f t="shared" ref="DT5:DT30" si="39">DS5/$DW5</f>
        <v>0.43542279222593422</v>
      </c>
      <c r="DU5" s="13">
        <f>'A17'!O3/'A1'!O3*100</f>
        <v>66.114027216231335</v>
      </c>
      <c r="DV5" s="13">
        <f t="shared" ref="DV5:DV30" si="40">DU5/$DW5</f>
        <v>0.28787554335792859</v>
      </c>
      <c r="DW5" s="13">
        <f>'A8-A-1'!O23+DQ5+DS5+DU5</f>
        <v>229.66184082552925</v>
      </c>
      <c r="FO5" s="8">
        <f>'[1]1'!$CN19</f>
        <v>17319.597888179673</v>
      </c>
    </row>
    <row r="6" spans="1:171" ht="12.75" customHeight="1">
      <c r="A6" s="6">
        <v>1981</v>
      </c>
      <c r="B6" s="13">
        <f>'A8-A-1'!B24</f>
        <v>45.126640000000002</v>
      </c>
      <c r="C6" s="13">
        <f>'A8-A-1'!B24/$J6</f>
        <v>0.19654155997880748</v>
      </c>
      <c r="D6" s="13">
        <f>'A15'!B4/'A1'!B4*100</f>
        <v>19.191577443534456</v>
      </c>
      <c r="E6" s="13">
        <f t="shared" si="0"/>
        <v>8.3585717199560081E-2</v>
      </c>
      <c r="F6" s="13">
        <v>100</v>
      </c>
      <c r="G6" s="13">
        <f t="shared" si="1"/>
        <v>0.43553333458641608</v>
      </c>
      <c r="H6" s="13">
        <f>'A17'!B4/'A1'!B4*100</f>
        <v>65.28533309745994</v>
      </c>
      <c r="I6" s="13">
        <f t="shared" si="2"/>
        <v>0.28433938823521643</v>
      </c>
      <c r="J6" s="13">
        <f>'A8-A-1'!B24+D6+F6+H6</f>
        <v>229.60355054099438</v>
      </c>
      <c r="K6" s="13">
        <f>'A8-A-1'!C24</f>
        <v>32.118099999999998</v>
      </c>
      <c r="L6" s="13">
        <f>'A8-A-1'!C24/$S6</f>
        <v>0.14538150110085249</v>
      </c>
      <c r="M6" s="13">
        <f>'A15'!C4/'A1'!C4*100</f>
        <v>22.860812319656723</v>
      </c>
      <c r="N6" s="13">
        <f t="shared" si="3"/>
        <v>0.1034786992822289</v>
      </c>
      <c r="O6" s="13">
        <v>100</v>
      </c>
      <c r="P6" s="13">
        <f t="shared" si="4"/>
        <v>0.45264664192730109</v>
      </c>
      <c r="Q6" s="13">
        <f>'A17'!C4/'A1'!C4*100</f>
        <v>65.9439682173889</v>
      </c>
      <c r="R6" s="13">
        <f t="shared" si="5"/>
        <v>0.29849315768961754</v>
      </c>
      <c r="S6" s="13">
        <f>'A8-A-1'!C24+M6+O6+Q6</f>
        <v>220.92288053704561</v>
      </c>
      <c r="T6" s="13">
        <f>'A8-A-1'!D24</f>
        <v>43.555480000000003</v>
      </c>
      <c r="U6" s="13">
        <f>'A8-A-1'!D24/$AB6</f>
        <v>0.18889275420247675</v>
      </c>
      <c r="V6" s="13">
        <f>'A15'!D4/'A1'!D4*100</f>
        <v>18.898557731045042</v>
      </c>
      <c r="W6" s="13">
        <f t="shared" si="6"/>
        <v>8.1959850293731304E-2</v>
      </c>
      <c r="X6" s="13">
        <v>100</v>
      </c>
      <c r="Y6" s="13">
        <f t="shared" si="7"/>
        <v>0.43368309613962869</v>
      </c>
      <c r="Z6" s="13">
        <f>'A17'!D4/'A1'!D4*100</f>
        <v>68.129079042784625</v>
      </c>
      <c r="AA6" s="13">
        <f t="shared" si="8"/>
        <v>0.2954642993641633</v>
      </c>
      <c r="AB6" s="13">
        <f>'A8-A-1'!D24+V6+X6+Z6</f>
        <v>230.58311677382966</v>
      </c>
      <c r="AC6" s="13">
        <f>'A8-A-1'!E24</f>
        <v>35.55677</v>
      </c>
      <c r="AD6" s="13">
        <f>'A8-A-1'!E24/$AK6</f>
        <v>0.16016111964371657</v>
      </c>
      <c r="AE6" s="13">
        <f>'A15'!E4/'A1'!E4*100</f>
        <v>21.250750746059996</v>
      </c>
      <c r="AF6" s="13">
        <f t="shared" si="9"/>
        <v>9.5721406437044604E-2</v>
      </c>
      <c r="AG6" s="13">
        <v>100</v>
      </c>
      <c r="AH6" s="13">
        <f t="shared" si="9"/>
        <v>0.45043776373308536</v>
      </c>
      <c r="AI6" s="13">
        <f>'A17'!E4/'A1'!E4*100</f>
        <v>65.19873195183041</v>
      </c>
      <c r="AJ6" s="13">
        <f t="shared" si="10"/>
        <v>0.29367971018615352</v>
      </c>
      <c r="AK6" s="13">
        <f>'A8-A-1'!E24+AE6+AG6+AI6</f>
        <v>222.0062526978904</v>
      </c>
      <c r="AL6" s="13">
        <f>'A8-A-1'!F24</f>
        <v>36.303719999999998</v>
      </c>
      <c r="AM6" s="13">
        <f>'A8-A-1'!F24/$AT6</f>
        <v>0.16104139355708211</v>
      </c>
      <c r="AN6" s="13">
        <f>'A15'!F4/'A1'!F4*100</f>
        <v>21.287231826702772</v>
      </c>
      <c r="AO6" s="13">
        <f t="shared" si="11"/>
        <v>9.4429041385976006E-2</v>
      </c>
      <c r="AP6" s="13">
        <v>100</v>
      </c>
      <c r="AQ6" s="13">
        <f t="shared" si="12"/>
        <v>0.44359474334057808</v>
      </c>
      <c r="AR6" s="13">
        <f>'A17'!F4/'A1'!F4*100</f>
        <v>67.840033326390341</v>
      </c>
      <c r="AS6" s="13">
        <f t="shared" si="13"/>
        <v>0.30093482171636388</v>
      </c>
      <c r="AT6" s="13">
        <f>'A8-A-1'!F24+AN6+AP6+AR6</f>
        <v>225.4309851530931</v>
      </c>
      <c r="AU6" s="13">
        <f>'A8-A-1'!G24</f>
        <v>70.746690000000001</v>
      </c>
      <c r="AV6" s="13">
        <f>'A8-A-1'!G24/$BC6</f>
        <v>0.27626176740846481</v>
      </c>
      <c r="AW6" s="13">
        <f>'A15'!G4/'A1'!G4*100</f>
        <v>21.118386410494594</v>
      </c>
      <c r="AX6" s="13">
        <f t="shared" si="14"/>
        <v>8.2466087877441918E-2</v>
      </c>
      <c r="AY6" s="13">
        <v>100</v>
      </c>
      <c r="AZ6" s="13">
        <f t="shared" si="15"/>
        <v>0.39049426539738441</v>
      </c>
      <c r="BA6" s="13">
        <f>'A17'!G4/'A1'!G4*100</f>
        <v>64.220630503115345</v>
      </c>
      <c r="BB6" s="13">
        <f t="shared" si="16"/>
        <v>0.25077787931670881</v>
      </c>
      <c r="BC6" s="13">
        <f>'A8-A-1'!G24+AW6+AY6+BA6</f>
        <v>256.08570691360995</v>
      </c>
      <c r="BD6" s="13">
        <f>'A8-A-1'!H24</f>
        <v>36.882870000000004</v>
      </c>
      <c r="BE6" s="13">
        <f>'A8-A-1'!H24/$BL6</f>
        <v>0.17411307690704592</v>
      </c>
      <c r="BF6" s="13">
        <f>'A15'!H4/'A1'!H4*100</f>
        <v>22.114753473214627</v>
      </c>
      <c r="BG6" s="13">
        <f t="shared" si="17"/>
        <v>0.10439718417417566</v>
      </c>
      <c r="BH6" s="13">
        <v>100</v>
      </c>
      <c r="BI6" s="13">
        <f t="shared" si="18"/>
        <v>0.47207030501434916</v>
      </c>
      <c r="BJ6" s="13">
        <f>'A17'!H4/'A1'!H4*100</f>
        <v>52.835230527124111</v>
      </c>
      <c r="BK6" s="13">
        <f t="shared" si="19"/>
        <v>0.24941943390442931</v>
      </c>
      <c r="BL6" s="13">
        <f>'A8-A-1'!H24+BF6+BH6+BJ6</f>
        <v>211.83285400033873</v>
      </c>
      <c r="BM6" s="13">
        <f>'A8-A-1'!I24</f>
        <v>36.035450000000004</v>
      </c>
      <c r="BN6" s="13">
        <f>'A8-A-1'!I24/$BU6</f>
        <v>0.16088625790703887</v>
      </c>
      <c r="BO6" s="13">
        <f>'A15'!I4/'A1'!I4*100</f>
        <v>22.827558902241297</v>
      </c>
      <c r="BP6" s="13">
        <f t="shared" si="20"/>
        <v>0.10191743211016135</v>
      </c>
      <c r="BQ6" s="13">
        <v>100</v>
      </c>
      <c r="BR6" s="13">
        <f t="shared" si="21"/>
        <v>0.44646662635554391</v>
      </c>
      <c r="BS6" s="13">
        <f>'A17'!I4/'A1'!I4*100</f>
        <v>65.117898285130323</v>
      </c>
      <c r="BT6" s="13">
        <f t="shared" si="22"/>
        <v>0.29072968362725593</v>
      </c>
      <c r="BU6" s="13">
        <f>'A8-A-1'!I24+BO6+BQ6+BS6</f>
        <v>223.9809071873716</v>
      </c>
      <c r="BV6" s="13">
        <f>'A8-A-1'!J24</f>
        <v>40.678100000000001</v>
      </c>
      <c r="BW6" s="13">
        <f>'A8-A-1'!J24/$CD6</f>
        <v>0.17908129894934899</v>
      </c>
      <c r="BX6" s="13">
        <f>'A15'!J4/'A1'!J4*100</f>
        <v>19.873789324365966</v>
      </c>
      <c r="BY6" s="13">
        <f t="shared" si="23"/>
        <v>8.749238551587124E-2</v>
      </c>
      <c r="BZ6" s="13">
        <v>100</v>
      </c>
      <c r="CA6" s="13">
        <f t="shared" si="24"/>
        <v>0.44024007746022792</v>
      </c>
      <c r="CB6" s="13">
        <f>'A17'!J4/'A1'!J4*100</f>
        <v>66.596898620852798</v>
      </c>
      <c r="CC6" s="13">
        <f t="shared" si="25"/>
        <v>0.2931862380745518</v>
      </c>
      <c r="CD6" s="13">
        <f>'A8-A-1'!J24+BX6+BZ6+CB6</f>
        <v>227.14878794521877</v>
      </c>
      <c r="CE6" s="13">
        <f>'A8-A-1'!K24</f>
        <v>50.231749452009055</v>
      </c>
      <c r="CF6" s="13">
        <f>'A8-A-1'!K24/$CM6</f>
        <v>0.21403338329692695</v>
      </c>
      <c r="CG6" s="13">
        <f>'A15'!K4/'A1'!K4*100</f>
        <v>21.13770331375628</v>
      </c>
      <c r="CH6" s="13">
        <f t="shared" si="26"/>
        <v>9.0066028054473293E-2</v>
      </c>
      <c r="CI6" s="13">
        <v>100</v>
      </c>
      <c r="CJ6" s="13">
        <f t="shared" si="27"/>
        <v>0.42609183560571079</v>
      </c>
      <c r="CK6" s="13">
        <f>'A17'!K4/'A1'!K4*100</f>
        <v>63.321737357239485</v>
      </c>
      <c r="CL6" s="13">
        <f t="shared" si="28"/>
        <v>0.26980875304288882</v>
      </c>
      <c r="CM6" s="13">
        <f>'A8-A-1'!K24+CG6+CI6+CK6</f>
        <v>234.69119012300484</v>
      </c>
      <c r="CN6" s="13">
        <f>'A8-A-1'!L24</f>
        <v>46.514043306568823</v>
      </c>
      <c r="CO6" s="13">
        <f>'A8-A-1'!L24/$CV6</f>
        <v>0.20074961518583728</v>
      </c>
      <c r="CP6" s="13">
        <f>'A15'!L4/'A1'!L4*100</f>
        <v>21.986251094282824</v>
      </c>
      <c r="CQ6" s="13">
        <f t="shared" si="29"/>
        <v>9.4890298344223994E-2</v>
      </c>
      <c r="CR6" s="13">
        <v>100</v>
      </c>
      <c r="CS6" s="13">
        <f t="shared" si="30"/>
        <v>0.4315892597483284</v>
      </c>
      <c r="CT6" s="13">
        <f>'A17'!L4/'A1'!L4*100</f>
        <v>63.201486265128651</v>
      </c>
      <c r="CU6" s="13">
        <f t="shared" si="31"/>
        <v>0.27277082672161018</v>
      </c>
      <c r="CV6" s="13">
        <f>'A8-A-1'!L24+CP6+CR6+CT6</f>
        <v>231.70178066598032</v>
      </c>
      <c r="CW6" s="13">
        <f>'A8-A-1'!M24</f>
        <v>35.85266</v>
      </c>
      <c r="CX6" s="13">
        <f>'A8-A-1'!M24/$DE6</f>
        <v>0.16113204465040601</v>
      </c>
      <c r="CY6" s="13">
        <f>'A15'!M4/'A1'!M4*100</f>
        <v>22.35434705951495</v>
      </c>
      <c r="CZ6" s="13">
        <f t="shared" si="32"/>
        <v>0.10046678959174676</v>
      </c>
      <c r="DA6" s="13">
        <v>100</v>
      </c>
      <c r="DB6" s="13">
        <f t="shared" si="33"/>
        <v>0.44942842358253476</v>
      </c>
      <c r="DC6" s="13">
        <f>'A17'!M4/'A1'!M4*100</f>
        <v>64.297834095988009</v>
      </c>
      <c r="DD6" s="13">
        <f t="shared" si="34"/>
        <v>0.28897274217531244</v>
      </c>
      <c r="DE6" s="13">
        <f>'A8-A-1'!M24+CY6+DA6+DC6</f>
        <v>222.50484115550296</v>
      </c>
      <c r="DF6" s="13">
        <f>'A8-A-1'!N24</f>
        <v>42.725304903842925</v>
      </c>
      <c r="DG6" s="13">
        <f>'A8-A-1'!N24/$DN6</f>
        <v>0.18638394897448246</v>
      </c>
      <c r="DH6" s="13">
        <f>'A15'!N4/'A1'!N4*100</f>
        <v>22.135670812853771</v>
      </c>
      <c r="DI6" s="13">
        <f t="shared" si="35"/>
        <v>9.6564173119049843E-2</v>
      </c>
      <c r="DJ6" s="13">
        <v>100</v>
      </c>
      <c r="DK6" s="13">
        <f t="shared" si="36"/>
        <v>0.43623784404571481</v>
      </c>
      <c r="DL6" s="13">
        <f>'A17'!N4/'A1'!N4*100</f>
        <v>64.371772805507746</v>
      </c>
      <c r="DM6" s="13">
        <f t="shared" si="37"/>
        <v>0.28081403386075277</v>
      </c>
      <c r="DN6" s="13">
        <f>'A8-A-1'!N24+DH6+DJ6+DL6</f>
        <v>229.23274852220447</v>
      </c>
      <c r="DO6" s="13">
        <f>'A8-A-1'!O24</f>
        <v>43.570107349253654</v>
      </c>
      <c r="DP6" s="13">
        <f>'A8-A-1'!O24/$DW6</f>
        <v>0.19009868908931213</v>
      </c>
      <c r="DQ6" s="13">
        <f>'A15'!O4/'A1'!O4*100</f>
        <v>19.389978545813165</v>
      </c>
      <c r="DR6" s="13">
        <f t="shared" si="38"/>
        <v>8.4599504735718992E-2</v>
      </c>
      <c r="DS6" s="13">
        <v>100</v>
      </c>
      <c r="DT6" s="13">
        <f t="shared" si="39"/>
        <v>0.43630530346299107</v>
      </c>
      <c r="DU6" s="13">
        <f>'A17'!O4/'A1'!O4*100</f>
        <v>66.237219767485939</v>
      </c>
      <c r="DV6" s="13">
        <f t="shared" si="40"/>
        <v>0.2889965027119778</v>
      </c>
      <c r="DW6" s="13">
        <f>'A8-A-1'!O24+DQ6+DS6+DU6</f>
        <v>229.19730566255276</v>
      </c>
    </row>
    <row r="7" spans="1:171" ht="12.75" customHeight="1">
      <c r="A7" s="6">
        <v>1982</v>
      </c>
      <c r="B7" s="13">
        <f>'A8-A-1'!B25</f>
        <v>44.669791715293407</v>
      </c>
      <c r="C7" s="13">
        <f>'A8-A-1'!B25/$J7</f>
        <v>0.19488281665721044</v>
      </c>
      <c r="D7" s="13">
        <f>'A15'!B5/'A1'!B5*100</f>
        <v>19.077945897887613</v>
      </c>
      <c r="E7" s="13">
        <f t="shared" si="0"/>
        <v>8.3232173015512584E-2</v>
      </c>
      <c r="F7" s="13">
        <v>100</v>
      </c>
      <c r="G7" s="13">
        <f t="shared" si="1"/>
        <v>0.43627429001530188</v>
      </c>
      <c r="H7" s="13">
        <f>'A17'!B5/'A1'!B5*100</f>
        <v>65.465861007293739</v>
      </c>
      <c r="I7" s="13">
        <f t="shared" si="2"/>
        <v>0.2856107203119751</v>
      </c>
      <c r="J7" s="13">
        <f>'A8-A-1'!B25+D7+F7+H7</f>
        <v>229.21359862047476</v>
      </c>
      <c r="K7" s="13">
        <f>'A8-A-1'!C25</f>
        <v>32.118099999999998</v>
      </c>
      <c r="L7" s="13">
        <f>'A8-A-1'!C25/$S7</f>
        <v>0.14493019101120824</v>
      </c>
      <c r="M7" s="13">
        <f>'A15'!C5/'A1'!C5*100</f>
        <v>23.187930562178504</v>
      </c>
      <c r="N7" s="13">
        <f t="shared" si="3"/>
        <v>0.10463356193333864</v>
      </c>
      <c r="O7" s="13">
        <v>100</v>
      </c>
      <c r="P7" s="13">
        <f t="shared" si="4"/>
        <v>0.45124148380884371</v>
      </c>
      <c r="Q7" s="13">
        <f>'A17'!C5/'A1'!C5*100</f>
        <v>66.304799975650099</v>
      </c>
      <c r="R7" s="13">
        <f t="shared" si="5"/>
        <v>0.29919476324660937</v>
      </c>
      <c r="S7" s="13">
        <f>'A8-A-1'!C25+M7+O7+Q7</f>
        <v>221.6108305378286</v>
      </c>
      <c r="T7" s="13">
        <f>'A8-A-1'!D25</f>
        <v>42.901031586226033</v>
      </c>
      <c r="U7" s="13">
        <f>'A8-A-1'!D25/$AB7</f>
        <v>0.18646657349239204</v>
      </c>
      <c r="V7" s="13">
        <f>'A15'!D5/'A1'!D5*100</f>
        <v>18.894816466279163</v>
      </c>
      <c r="W7" s="13">
        <f t="shared" si="6"/>
        <v>8.212510405847423E-2</v>
      </c>
      <c r="X7" s="13">
        <v>100</v>
      </c>
      <c r="Y7" s="13">
        <f t="shared" si="7"/>
        <v>0.43464356589565017</v>
      </c>
      <c r="Z7" s="13">
        <f>'A17'!D5/'A1'!D5*100</f>
        <v>68.277729118560387</v>
      </c>
      <c r="AA7" s="13">
        <f t="shared" si="8"/>
        <v>0.29676475655348356</v>
      </c>
      <c r="AB7" s="13">
        <f>'A8-A-1'!D25+V7+X7+Z7</f>
        <v>230.07357717106558</v>
      </c>
      <c r="AC7" s="13">
        <f>'A8-A-1'!E25</f>
        <v>35.55677</v>
      </c>
      <c r="AD7" s="13">
        <f>'A8-A-1'!E25/$AK7</f>
        <v>0.15983742119871916</v>
      </c>
      <c r="AE7" s="13">
        <f>'A15'!E5/'A1'!E5*100</f>
        <v>21.246001707761717</v>
      </c>
      <c r="AF7" s="13">
        <f t="shared" si="9"/>
        <v>9.5506597583307373E-2</v>
      </c>
      <c r="AG7" s="13">
        <v>100</v>
      </c>
      <c r="AH7" s="13">
        <f t="shared" si="9"/>
        <v>0.44952739295138211</v>
      </c>
      <c r="AI7" s="13">
        <f>'A17'!E5/'A1'!E5*100</f>
        <v>65.653082080030316</v>
      </c>
      <c r="AJ7" s="13">
        <f t="shared" si="10"/>
        <v>0.29512858826659133</v>
      </c>
      <c r="AK7" s="13">
        <f>'A8-A-1'!E25+AE7+AG7+AI7</f>
        <v>222.45585378779205</v>
      </c>
      <c r="AL7" s="13">
        <f>'A8-A-1'!F25</f>
        <v>36.303719999999998</v>
      </c>
      <c r="AM7" s="13">
        <f>'A8-A-1'!F25/$AT7</f>
        <v>0.16092406006899773</v>
      </c>
      <c r="AN7" s="13">
        <f>'A15'!F5/'A1'!F5*100</f>
        <v>21.313173156586579</v>
      </c>
      <c r="AO7" s="13">
        <f t="shared" si="11"/>
        <v>9.4475231665280823E-2</v>
      </c>
      <c r="AP7" s="13">
        <v>100</v>
      </c>
      <c r="AQ7" s="13">
        <f t="shared" si="12"/>
        <v>0.44327154371231853</v>
      </c>
      <c r="AR7" s="13">
        <f>'A17'!F5/'A1'!F5*100</f>
        <v>67.978458989229495</v>
      </c>
      <c r="AS7" s="13">
        <f t="shared" si="13"/>
        <v>0.30132916455340297</v>
      </c>
      <c r="AT7" s="13">
        <f>'A8-A-1'!F25+AN7+AP7+AR7</f>
        <v>225.59535214581607</v>
      </c>
      <c r="AU7" s="13">
        <f>'A8-A-1'!G25</f>
        <v>65.523149089361738</v>
      </c>
      <c r="AV7" s="13">
        <f>'A8-A-1'!G25/$BC7</f>
        <v>0.26030854733773479</v>
      </c>
      <c r="AW7" s="13">
        <f>'A15'!G5/'A1'!G5*100</f>
        <v>21.43820735664676</v>
      </c>
      <c r="AX7" s="13">
        <f t="shared" si="14"/>
        <v>8.5169114917279035E-2</v>
      </c>
      <c r="AY7" s="13">
        <v>100</v>
      </c>
      <c r="AZ7" s="13">
        <f t="shared" si="15"/>
        <v>0.39727722332563858</v>
      </c>
      <c r="BA7" s="13">
        <f>'A17'!G5/'A1'!G5*100</f>
        <v>64.752041978628611</v>
      </c>
      <c r="BB7" s="13">
        <f t="shared" si="16"/>
        <v>0.25724511441934766</v>
      </c>
      <c r="BC7" s="13">
        <f>'A8-A-1'!G25+AW7+AY7+BA7</f>
        <v>251.71339842463709</v>
      </c>
      <c r="BD7" s="13">
        <f>'A8-A-1'!H25</f>
        <v>39.579737793547849</v>
      </c>
      <c r="BE7" s="13">
        <f>'A8-A-1'!H25/$BL7</f>
        <v>0.18321914288881416</v>
      </c>
      <c r="BF7" s="13">
        <f>'A15'!H5/'A1'!H5*100</f>
        <v>22.861765043429131</v>
      </c>
      <c r="BG7" s="13">
        <f t="shared" si="17"/>
        <v>0.1058297308090143</v>
      </c>
      <c r="BH7" s="13">
        <v>100</v>
      </c>
      <c r="BI7" s="13">
        <f t="shared" si="18"/>
        <v>0.46291146203268152</v>
      </c>
      <c r="BJ7" s="13">
        <f>'A17'!H5/'A1'!H5*100</f>
        <v>53.582528110305994</v>
      </c>
      <c r="BK7" s="13">
        <f t="shared" si="19"/>
        <v>0.24803966426949003</v>
      </c>
      <c r="BL7" s="13">
        <f>'A8-A-1'!H25+BF7+BH7+BJ7</f>
        <v>216.02403094728297</v>
      </c>
      <c r="BM7" s="13">
        <f>'A8-A-1'!I25</f>
        <v>36.035450000000004</v>
      </c>
      <c r="BN7" s="13">
        <f>'A8-A-1'!I25/$BU7</f>
        <v>0.16013243354365195</v>
      </c>
      <c r="BO7" s="13">
        <f>'A15'!I5/'A1'!I5*100</f>
        <v>23.210193419089077</v>
      </c>
      <c r="BP7" s="13">
        <f t="shared" si="20"/>
        <v>0.10314023427534799</v>
      </c>
      <c r="BQ7" s="13">
        <v>100</v>
      </c>
      <c r="BR7" s="13">
        <f t="shared" si="21"/>
        <v>0.44437472972767633</v>
      </c>
      <c r="BS7" s="13">
        <f>'A17'!I5/'A1'!I5*100</f>
        <v>65.789655193148505</v>
      </c>
      <c r="BT7" s="13">
        <f t="shared" si="22"/>
        <v>0.29235260245332384</v>
      </c>
      <c r="BU7" s="13">
        <f>'A8-A-1'!I25+BO7+BQ7+BS7</f>
        <v>225.03529861223757</v>
      </c>
      <c r="BV7" s="13">
        <f>'A8-A-1'!J25</f>
        <v>40.678100000000001</v>
      </c>
      <c r="BW7" s="13">
        <f>'A8-A-1'!J25/$CD7</f>
        <v>0.17866943894330839</v>
      </c>
      <c r="BX7" s="13">
        <f>'A15'!J5/'A1'!J5*100</f>
        <v>19.947504627012812</v>
      </c>
      <c r="BY7" s="13">
        <f t="shared" si="23"/>
        <v>8.7614944159816396E-2</v>
      </c>
      <c r="BZ7" s="13">
        <v>100</v>
      </c>
      <c r="CA7" s="13">
        <f t="shared" si="24"/>
        <v>0.4392275916114774</v>
      </c>
      <c r="CB7" s="13">
        <f>'A17'!J5/'A1'!J5*100</f>
        <v>67.046795535989389</v>
      </c>
      <c r="CC7" s="13">
        <f t="shared" si="25"/>
        <v>0.29448802528539775</v>
      </c>
      <c r="CD7" s="13">
        <f>'A8-A-1'!J25+BX7+BZ7+CB7</f>
        <v>227.67240016300221</v>
      </c>
      <c r="CE7" s="13">
        <f>'A8-A-1'!K25</f>
        <v>47.614839428979735</v>
      </c>
      <c r="CF7" s="13">
        <f>'A8-A-1'!K25/$CM7</f>
        <v>0.20528432137901553</v>
      </c>
      <c r="CG7" s="13">
        <f>'A15'!K5/'A1'!K5*100</f>
        <v>20.803901835844972</v>
      </c>
      <c r="CH7" s="13">
        <f t="shared" si="26"/>
        <v>8.9692938622151747E-2</v>
      </c>
      <c r="CI7" s="13">
        <v>100</v>
      </c>
      <c r="CJ7" s="13">
        <f t="shared" si="27"/>
        <v>0.43113517516993599</v>
      </c>
      <c r="CK7" s="13">
        <f>'A17'!K5/'A1'!K5*100</f>
        <v>63.527074709443831</v>
      </c>
      <c r="CL7" s="13">
        <f t="shared" si="28"/>
        <v>0.27388756482889676</v>
      </c>
      <c r="CM7" s="13">
        <f>'A8-A-1'!K25+CG7+CI7+CK7</f>
        <v>231.94581597426853</v>
      </c>
      <c r="CN7" s="13">
        <f>'A8-A-1'!L25</f>
        <v>45.600392545743794</v>
      </c>
      <c r="CO7" s="13">
        <f>'A8-A-1'!L25/$CV7</f>
        <v>0.19713123825727361</v>
      </c>
      <c r="CP7" s="13">
        <f>'A15'!L5/'A1'!L5*100</f>
        <v>22.133536876061378</v>
      </c>
      <c r="CQ7" s="13">
        <f t="shared" si="29"/>
        <v>9.5683639718979918E-2</v>
      </c>
      <c r="CR7" s="13">
        <v>100</v>
      </c>
      <c r="CS7" s="13">
        <f t="shared" si="30"/>
        <v>0.43230162560447793</v>
      </c>
      <c r="CT7" s="13">
        <f>'A17'!L5/'A1'!L5*100</f>
        <v>63.586042739234436</v>
      </c>
      <c r="CU7" s="13">
        <f t="shared" si="31"/>
        <v>0.27488349641926857</v>
      </c>
      <c r="CV7" s="13">
        <f>'A8-A-1'!L25+CP7+CR7+CT7</f>
        <v>231.3199721610396</v>
      </c>
      <c r="CW7" s="13">
        <f>'A8-A-1'!M25</f>
        <v>35.492384534463106</v>
      </c>
      <c r="CX7" s="13">
        <f>'A8-A-1'!M25/$DE7</f>
        <v>0.15975645193043606</v>
      </c>
      <c r="CY7" s="13">
        <f>'A15'!M5/'A1'!M5*100</f>
        <v>22.198315055221112</v>
      </c>
      <c r="CZ7" s="13">
        <f t="shared" si="32"/>
        <v>9.9917886571205886E-2</v>
      </c>
      <c r="DA7" s="13">
        <v>100</v>
      </c>
      <c r="DB7" s="13">
        <f t="shared" si="33"/>
        <v>0.45011473313468847</v>
      </c>
      <c r="DC7" s="13">
        <f>'A17'!M5/'A1'!M5*100</f>
        <v>64.474878736490808</v>
      </c>
      <c r="DD7" s="13">
        <f t="shared" si="34"/>
        <v>0.29021092836366963</v>
      </c>
      <c r="DE7" s="13">
        <f>'A8-A-1'!M25+CY7+DA7+DC7</f>
        <v>222.16557832617502</v>
      </c>
      <c r="DF7" s="13">
        <f>'A8-A-1'!N25</f>
        <v>42.170378926168702</v>
      </c>
      <c r="DG7" s="13">
        <f>'A8-A-1'!N25/$DN7</f>
        <v>0.18406873543541244</v>
      </c>
      <c r="DH7" s="13">
        <f>'A15'!N5/'A1'!N5*100</f>
        <v>22.16261346881495</v>
      </c>
      <c r="DI7" s="13">
        <f t="shared" si="35"/>
        <v>9.6737196559007449E-2</v>
      </c>
      <c r="DJ7" s="13">
        <v>100</v>
      </c>
      <c r="DK7" s="13">
        <f t="shared" si="36"/>
        <v>0.43648821784996844</v>
      </c>
      <c r="DL7" s="13">
        <f>'A17'!N5/'A1'!N5*100</f>
        <v>64.768266036629768</v>
      </c>
      <c r="DM7" s="13">
        <f t="shared" si="37"/>
        <v>0.28270585015561167</v>
      </c>
      <c r="DN7" s="13">
        <f>'A8-A-1'!N25+DH7+DJ7+DL7</f>
        <v>229.10125843161342</v>
      </c>
      <c r="DO7" s="13">
        <f>'A8-A-1'!O25</f>
        <v>43.178679720137218</v>
      </c>
      <c r="DP7" s="13">
        <f>'A8-A-1'!O25/$DW7</f>
        <v>0.18884355515002527</v>
      </c>
      <c r="DQ7" s="13">
        <f>'A15'!O5/'A1'!O5*100</f>
        <v>19.189478750520689</v>
      </c>
      <c r="DR7" s="13">
        <f t="shared" si="38"/>
        <v>8.3925896118453053E-2</v>
      </c>
      <c r="DS7" s="13">
        <v>100</v>
      </c>
      <c r="DT7" s="13">
        <f t="shared" si="39"/>
        <v>0.43735370412901814</v>
      </c>
      <c r="DU7" s="13">
        <f>'A17'!O5/'A1'!O5*100</f>
        <v>66.279727796015365</v>
      </c>
      <c r="DV7" s="13">
        <f t="shared" si="40"/>
        <v>0.28987684460250362</v>
      </c>
      <c r="DW7" s="13">
        <f>'A8-A-1'!O25+DQ7+DS7+DU7</f>
        <v>228.64788626667325</v>
      </c>
    </row>
    <row r="8" spans="1:171" ht="12.75" customHeight="1">
      <c r="A8" s="6">
        <v>1983</v>
      </c>
      <c r="B8" s="13">
        <f>'A8-A-1'!B26</f>
        <v>44.217568422725371</v>
      </c>
      <c r="C8" s="13">
        <f>'A8-A-1'!B26/$J8</f>
        <v>0.19313306893768331</v>
      </c>
      <c r="D8" s="13">
        <f>'A15'!B6/'A1'!B6*100</f>
        <v>19.075387160919533</v>
      </c>
      <c r="E8" s="13">
        <f t="shared" si="0"/>
        <v>8.3317292084959041E-2</v>
      </c>
      <c r="F8" s="13">
        <v>100</v>
      </c>
      <c r="G8" s="13">
        <f t="shared" si="1"/>
        <v>0.4367790356342246</v>
      </c>
      <c r="H8" s="13">
        <f>'A17'!B6/'A1'!B6*100</f>
        <v>65.655761826280894</v>
      </c>
      <c r="I8" s="13">
        <f t="shared" si="2"/>
        <v>0.28677060334313309</v>
      </c>
      <c r="J8" s="13">
        <f>'A8-A-1'!B26+D8+F8+H8</f>
        <v>228.94871740992579</v>
      </c>
      <c r="K8" s="13">
        <f>'A8-A-1'!C26</f>
        <v>32.118099999999998</v>
      </c>
      <c r="L8" s="13">
        <f>'A8-A-1'!C26/$S8</f>
        <v>0.14432442036664994</v>
      </c>
      <c r="M8" s="13">
        <f>'A15'!C6/'A1'!C6*100</f>
        <v>23.595329477488445</v>
      </c>
      <c r="N8" s="13">
        <f t="shared" si="3"/>
        <v>0.10602688982843472</v>
      </c>
      <c r="O8" s="13">
        <v>100</v>
      </c>
      <c r="P8" s="13">
        <f>O8/$S8</f>
        <v>0.44935541133083823</v>
      </c>
      <c r="Q8" s="13">
        <f>'A17'!C6/'A1'!C6*100</f>
        <v>66.827564752076867</v>
      </c>
      <c r="R8" s="13">
        <f t="shared" si="5"/>
        <v>0.30029327847407727</v>
      </c>
      <c r="S8" s="13">
        <f>'A8-A-1'!C26+M8+O8+Q8</f>
        <v>222.54099422956529</v>
      </c>
      <c r="T8" s="13">
        <f>'A8-A-1'!D26</f>
        <v>42.256416670470941</v>
      </c>
      <c r="U8" s="13">
        <f>'A8-A-1'!D26/$AB8</f>
        <v>0.18407308156349125</v>
      </c>
      <c r="V8" s="13">
        <f>'A15'!D6/'A1'!D6*100</f>
        <v>18.937243771680858</v>
      </c>
      <c r="W8" s="13">
        <f t="shared" si="6"/>
        <v>8.2492484977039066E-2</v>
      </c>
      <c r="X8" s="13">
        <v>100</v>
      </c>
      <c r="Y8" s="13">
        <f t="shared" si="7"/>
        <v>0.43560977495785325</v>
      </c>
      <c r="Z8" s="13">
        <f>'A17'!D6/'A1'!D6*100</f>
        <v>68.369599495427309</v>
      </c>
      <c r="AA8" s="13">
        <f t="shared" si="8"/>
        <v>0.29782465850161649</v>
      </c>
      <c r="AB8" s="13">
        <f>'A8-A-1'!D26+V8+X8+Z8</f>
        <v>229.56325993757909</v>
      </c>
      <c r="AC8" s="13">
        <f>'A8-A-1'!E26</f>
        <v>35.55677</v>
      </c>
      <c r="AD8" s="13">
        <f>'A8-A-1'!E26/$AK8</f>
        <v>0.15958178904517348</v>
      </c>
      <c r="AE8" s="13">
        <f>'A15'!E6/'A1'!E6*100</f>
        <v>21.260048057435853</v>
      </c>
      <c r="AF8" s="13">
        <f t="shared" si="9"/>
        <v>9.5416892597161615E-2</v>
      </c>
      <c r="AG8" s="13">
        <v>100</v>
      </c>
      <c r="AH8" s="13">
        <f t="shared" si="9"/>
        <v>0.44880845207585918</v>
      </c>
      <c r="AI8" s="13">
        <f>'A17'!E6/'A1'!E6*100</f>
        <v>65.99538509398262</v>
      </c>
      <c r="AJ8" s="13">
        <f t="shared" si="10"/>
        <v>0.29619286628180569</v>
      </c>
      <c r="AK8" s="13">
        <f>'A8-A-1'!E26+AE8+AG8+AI8</f>
        <v>222.81220315141849</v>
      </c>
      <c r="AL8" s="13">
        <f>'A8-A-1'!F26</f>
        <v>36.303719999999998</v>
      </c>
      <c r="AM8" s="13">
        <f>'A8-A-1'!F26/$AT8</f>
        <v>0.1608359945864237</v>
      </c>
      <c r="AN8" s="13">
        <f>'A15'!F6/'A1'!F6*100</f>
        <v>21.355024711696871</v>
      </c>
      <c r="AO8" s="13">
        <f t="shared" si="11"/>
        <v>9.4608944728623467E-2</v>
      </c>
      <c r="AP8" s="13">
        <v>100</v>
      </c>
      <c r="AQ8" s="13">
        <f t="shared" si="12"/>
        <v>0.44302896393654345</v>
      </c>
      <c r="AR8" s="13">
        <f>'A17'!F6/'A1'!F6*100</f>
        <v>68.060131795716643</v>
      </c>
      <c r="AS8" s="13">
        <f t="shared" si="13"/>
        <v>0.30152609674840941</v>
      </c>
      <c r="AT8" s="13">
        <f>'A8-A-1'!F26+AN8+AP8+AR8</f>
        <v>225.71887650741351</v>
      </c>
      <c r="AU8" s="13">
        <f>'A8-A-1'!G26</f>
        <v>60.685285298672298</v>
      </c>
      <c r="AV8" s="13">
        <f>'A8-A-1'!G26/$BC8</f>
        <v>0.24508359288218903</v>
      </c>
      <c r="AW8" s="13">
        <f>'A15'!G6/'A1'!G6*100</f>
        <v>21.696082023778029</v>
      </c>
      <c r="AX8" s="13">
        <f t="shared" si="14"/>
        <v>8.7621796745026265E-2</v>
      </c>
      <c r="AY8" s="13">
        <v>100</v>
      </c>
      <c r="AZ8" s="13">
        <f t="shared" si="15"/>
        <v>0.40385999946440243</v>
      </c>
      <c r="BA8" s="13">
        <f>'A17'!G6/'A1'!G6*100</f>
        <v>65.229191120127808</v>
      </c>
      <c r="BB8" s="13">
        <f t="shared" si="16"/>
        <v>0.26343461090838222</v>
      </c>
      <c r="BC8" s="13">
        <f>'A8-A-1'!G26+AW8+AY8+BA8</f>
        <v>247.61055844257814</v>
      </c>
      <c r="BD8" s="13">
        <f>'A8-A-1'!H26</f>
        <v>42.473799999999997</v>
      </c>
      <c r="BE8" s="13">
        <f>'A8-A-1'!H26/$BL8</f>
        <v>0.19268319247385024</v>
      </c>
      <c r="BF8" s="13">
        <f>'A15'!H6/'A1'!H6*100</f>
        <v>23.703899535481902</v>
      </c>
      <c r="BG8" s="13">
        <f t="shared" si="17"/>
        <v>0.10753318602470392</v>
      </c>
      <c r="BH8" s="13">
        <v>100</v>
      </c>
      <c r="BI8" s="13">
        <f t="shared" si="18"/>
        <v>0.45365188062723433</v>
      </c>
      <c r="BJ8" s="13">
        <f>'A17'!H6/'A1'!H6*100</f>
        <v>54.255642131120766</v>
      </c>
      <c r="BK8" s="13">
        <f t="shared" si="19"/>
        <v>0.24613174087421144</v>
      </c>
      <c r="BL8" s="13">
        <f>'A8-A-1'!H26+BF8+BH8+BJ8</f>
        <v>220.43334166660267</v>
      </c>
      <c r="BM8" s="13">
        <f>'A8-A-1'!I26</f>
        <v>36.035450000000004</v>
      </c>
      <c r="BN8" s="13">
        <f>'A8-A-1'!I26/$BU8</f>
        <v>0.15925808782261822</v>
      </c>
      <c r="BO8" s="13">
        <f>'A15'!I6/'A1'!I6*100</f>
        <v>23.734623410231972</v>
      </c>
      <c r="BP8" s="13">
        <f t="shared" si="20"/>
        <v>0.10489478387264466</v>
      </c>
      <c r="BQ8" s="13">
        <v>100</v>
      </c>
      <c r="BR8" s="13">
        <f t="shared" si="21"/>
        <v>0.44194838089330973</v>
      </c>
      <c r="BS8" s="13">
        <f>'A17'!I6/'A1'!I6*100</f>
        <v>66.500695582902708</v>
      </c>
      <c r="BT8" s="13">
        <f t="shared" si="22"/>
        <v>0.2938987474114273</v>
      </c>
      <c r="BU8" s="13">
        <f>'A8-A-1'!I26+BO8+BQ8+BS8</f>
        <v>226.27076899313471</v>
      </c>
      <c r="BV8" s="13">
        <f>'A8-A-1'!J26</f>
        <v>40.678100000000001</v>
      </c>
      <c r="BW8" s="13">
        <f>'A8-A-1'!J26/$CD8</f>
        <v>0.17818833101504619</v>
      </c>
      <c r="BX8" s="13">
        <f>'A15'!J6/'A1'!J6*100</f>
        <v>20.078196180571265</v>
      </c>
      <c r="BY8" s="13">
        <f t="shared" si="23"/>
        <v>8.7951508728496872E-2</v>
      </c>
      <c r="BZ8" s="13">
        <v>100</v>
      </c>
      <c r="CA8" s="13">
        <f t="shared" si="24"/>
        <v>0.4380448718476187</v>
      </c>
      <c r="CB8" s="13">
        <f>'A17'!J6/'A1'!J6*100</f>
        <v>67.530818740355556</v>
      </c>
      <c r="CC8" s="13">
        <f t="shared" si="25"/>
        <v>0.2958152884088382</v>
      </c>
      <c r="CD8" s="13">
        <f>'A8-A-1'!J26+BX8+BZ8+CB8</f>
        <v>228.28711492092683</v>
      </c>
      <c r="CE8" s="13">
        <f>'A8-A-1'!K26</f>
        <v>45.134261867856281</v>
      </c>
      <c r="CF8" s="13">
        <f>'A8-A-1'!K26/$CM8</f>
        <v>0.19676315483406237</v>
      </c>
      <c r="CG8" s="13">
        <f>'A15'!K6/'A1'!K6*100</f>
        <v>20.496334438354953</v>
      </c>
      <c r="CH8" s="13">
        <f t="shared" si="26"/>
        <v>8.9353924484958241E-2</v>
      </c>
      <c r="CI8" s="13">
        <v>100</v>
      </c>
      <c r="CJ8" s="13">
        <f t="shared" si="27"/>
        <v>0.43595075379795489</v>
      </c>
      <c r="CK8" s="13">
        <f>'A17'!K6/'A1'!K6*100</f>
        <v>63.753110749714295</v>
      </c>
      <c r="CL8" s="13">
        <f t="shared" si="28"/>
        <v>0.27793216688302447</v>
      </c>
      <c r="CM8" s="13">
        <f>'A8-A-1'!K26+CG8+CI8+CK8</f>
        <v>229.38370705592553</v>
      </c>
      <c r="CN8" s="13">
        <f>'A8-A-1'!L26</f>
        <v>44.704688143769019</v>
      </c>
      <c r="CO8" s="13">
        <f>'A8-A-1'!L26/$CV8</f>
        <v>0.19366755444235725</v>
      </c>
      <c r="CP8" s="13">
        <f>'A15'!L6/'A1'!L6*100</f>
        <v>22.137805140740657</v>
      </c>
      <c r="CQ8" s="13">
        <f t="shared" si="29"/>
        <v>9.5904361720198367E-2</v>
      </c>
      <c r="CR8" s="13">
        <v>100</v>
      </c>
      <c r="CS8" s="13">
        <f t="shared" si="30"/>
        <v>0.43321531249592399</v>
      </c>
      <c r="CT8" s="13">
        <f>'A17'!L6/'A1'!L6*100</f>
        <v>63.989605940840022</v>
      </c>
      <c r="CU8" s="13">
        <f t="shared" si="31"/>
        <v>0.27721277134152045</v>
      </c>
      <c r="CV8" s="13">
        <f>'A8-A-1'!L26+CP8+CR8+CT8</f>
        <v>230.83209922534968</v>
      </c>
      <c r="CW8" s="13">
        <f>'A8-A-1'!M26</f>
        <v>35.135729397545283</v>
      </c>
      <c r="CX8" s="13">
        <f>'A8-A-1'!M26/$DE8</f>
        <v>0.15838525959930114</v>
      </c>
      <c r="CY8" s="13">
        <f>'A15'!M6/'A1'!M6*100</f>
        <v>22.091199848433675</v>
      </c>
      <c r="CZ8" s="13">
        <f t="shared" si="32"/>
        <v>9.9582973880105577E-2</v>
      </c>
      <c r="DA8" s="13">
        <v>100</v>
      </c>
      <c r="DB8" s="13">
        <f t="shared" si="33"/>
        <v>0.45078119143975004</v>
      </c>
      <c r="DC8" s="13">
        <f>'A17'!M6/'A1'!M6*100</f>
        <v>64.610187960730585</v>
      </c>
      <c r="DD8" s="13">
        <f t="shared" si="34"/>
        <v>0.29125057508084329</v>
      </c>
      <c r="DE8" s="13">
        <f>'A8-A-1'!M26+CY8+DA8+DC8</f>
        <v>221.83711720670954</v>
      </c>
      <c r="DF8" s="13">
        <f>'A8-A-1'!N26</f>
        <v>41.622660453306693</v>
      </c>
      <c r="DG8" s="13">
        <f>'A8-A-1'!N26/$DN8</f>
        <v>0.18165347144023966</v>
      </c>
      <c r="DH8" s="13">
        <f>'A15'!N6/'A1'!N6*100</f>
        <v>22.274704785581108</v>
      </c>
      <c r="DI8" s="13">
        <f t="shared" si="35"/>
        <v>9.7213330564165631E-2</v>
      </c>
      <c r="DJ8" s="13">
        <v>100</v>
      </c>
      <c r="DK8" s="13">
        <f t="shared" si="36"/>
        <v>0.43642926584191544</v>
      </c>
      <c r="DL8" s="13">
        <f>'A17'!N6/'A1'!N6*100</f>
        <v>65.234839740744036</v>
      </c>
      <c r="DM8" s="13">
        <f t="shared" si="37"/>
        <v>0.28470393215367928</v>
      </c>
      <c r="DN8" s="13">
        <f>'A8-A-1'!N26+DH8+DJ8+DL8</f>
        <v>229.13220497963184</v>
      </c>
      <c r="DO8" s="13">
        <f>'A8-A-1'!O26</f>
        <v>42.790768621003316</v>
      </c>
      <c r="DP8" s="13">
        <f>'A8-A-1'!O26/$DW8</f>
        <v>0.18760219726731558</v>
      </c>
      <c r="DQ8" s="13">
        <f>'A15'!O6/'A1'!O6*100</f>
        <v>19.020047734738572</v>
      </c>
      <c r="DR8" s="13">
        <f t="shared" si="38"/>
        <v>8.3387208553547143E-2</v>
      </c>
      <c r="DS8" s="13">
        <v>100</v>
      </c>
      <c r="DT8" s="13">
        <f t="shared" si="39"/>
        <v>0.43841745150432604</v>
      </c>
      <c r="DU8" s="13">
        <f>'A17'!O6/'A1'!O6*100</f>
        <v>66.282293662742958</v>
      </c>
      <c r="DV8" s="13">
        <f t="shared" si="40"/>
        <v>0.29059314267481107</v>
      </c>
      <c r="DW8" s="13">
        <f>'A8-A-1'!O26+DQ8+DS8+DU8</f>
        <v>228.09311001848488</v>
      </c>
    </row>
    <row r="9" spans="1:171" ht="12.75" customHeight="1">
      <c r="A9" s="6">
        <v>1984</v>
      </c>
      <c r="B9" s="13">
        <f>'A8-A-1'!B27</f>
        <v>43.769923300291737</v>
      </c>
      <c r="C9" s="13">
        <f>'A8-A-1'!B27/$J9</f>
        <v>0.19127753708898562</v>
      </c>
      <c r="D9" s="13">
        <f>'A15'!B7/'A1'!B7*100</f>
        <v>19.140332195291347</v>
      </c>
      <c r="E9" s="13">
        <f t="shared" si="0"/>
        <v>8.3644551448321683E-2</v>
      </c>
      <c r="F9" s="13">
        <v>100</v>
      </c>
      <c r="G9" s="13">
        <f t="shared" si="1"/>
        <v>0.43700679066008485</v>
      </c>
      <c r="H9" s="13">
        <f>'A17'!B7/'A1'!B7*100</f>
        <v>65.919140608200962</v>
      </c>
      <c r="I9" s="13">
        <f t="shared" si="2"/>
        <v>0.28807112080260777</v>
      </c>
      <c r="J9" s="13">
        <f>'A8-A-1'!B27+D9+F9+H9</f>
        <v>228.82939610378406</v>
      </c>
      <c r="K9" s="13">
        <f>'A8-A-1'!C27</f>
        <v>32.118099999999998</v>
      </c>
      <c r="L9" s="13">
        <f>'A8-A-1'!C27/$S9</f>
        <v>0.14389127661757997</v>
      </c>
      <c r="M9" s="13">
        <f>'A15'!C7/'A1'!C7*100</f>
        <v>23.851242445104766</v>
      </c>
      <c r="N9" s="13">
        <f t="shared" si="3"/>
        <v>0.10685519144474717</v>
      </c>
      <c r="O9" s="13">
        <v>100</v>
      </c>
      <c r="P9" s="13">
        <f t="shared" si="4"/>
        <v>0.44800681428098166</v>
      </c>
      <c r="Q9" s="13">
        <f>'A17'!C7/'A1'!C7*100</f>
        <v>67.241548131398474</v>
      </c>
      <c r="R9" s="13">
        <f t="shared" si="5"/>
        <v>0.30124671765669125</v>
      </c>
      <c r="S9" s="13">
        <f>'A8-A-1'!C27+M9+O9+Q9</f>
        <v>223.21089057650323</v>
      </c>
      <c r="T9" s="13">
        <f>'A8-A-1'!D27</f>
        <v>41.621487498257437</v>
      </c>
      <c r="U9" s="13">
        <f>'A8-A-1'!D27/$AB9</f>
        <v>0.18171569350046379</v>
      </c>
      <c r="V9" s="13">
        <f>'A15'!D7/'A1'!D7*100</f>
        <v>18.990159325210872</v>
      </c>
      <c r="W9" s="13">
        <f t="shared" si="6"/>
        <v>8.290933791372708E-2</v>
      </c>
      <c r="X9" s="13">
        <v>100</v>
      </c>
      <c r="Y9" s="13">
        <f t="shared" si="7"/>
        <v>0.43659106010584475</v>
      </c>
      <c r="Z9" s="13">
        <f>'A17'!D7/'A1'!D7*100</f>
        <v>68.43564511090284</v>
      </c>
      <c r="AA9" s="13">
        <f t="shared" si="8"/>
        <v>0.29878390847996439</v>
      </c>
      <c r="AB9" s="13">
        <f>'A8-A-1'!D27+V9+X9+Z9</f>
        <v>229.04729193437115</v>
      </c>
      <c r="AC9" s="13">
        <f>'A8-A-1'!E27</f>
        <v>35.55677</v>
      </c>
      <c r="AD9" s="13">
        <f>'A8-A-1'!E27/$AK9</f>
        <v>0.15935631629006819</v>
      </c>
      <c r="AE9" s="13">
        <f>'A15'!E7/'A1'!E7*100</f>
        <v>21.294231827528616</v>
      </c>
      <c r="AF9" s="13">
        <f t="shared" si="9"/>
        <v>9.5435281164787666E-2</v>
      </c>
      <c r="AG9" s="13">
        <v>100</v>
      </c>
      <c r="AH9" s="13">
        <f t="shared" si="9"/>
        <v>0.44817433161130271</v>
      </c>
      <c r="AI9" s="13">
        <f>'A17'!E7/'A1'!E7*100</f>
        <v>66.27645761548348</v>
      </c>
      <c r="AJ9" s="13">
        <f t="shared" si="10"/>
        <v>0.29703407093384143</v>
      </c>
      <c r="AK9" s="13">
        <f>'A8-A-1'!E27+AE9+AG9+AI9</f>
        <v>223.1274594430121</v>
      </c>
      <c r="AL9" s="13">
        <f>'A8-A-1'!F27</f>
        <v>36.303719999999998</v>
      </c>
      <c r="AM9" s="13">
        <f>'A8-A-1'!F27/$AT9</f>
        <v>0.16065159125475684</v>
      </c>
      <c r="AN9" s="13">
        <f>'A15'!F7/'A1'!F7*100</f>
        <v>21.532472853923377</v>
      </c>
      <c r="AO9" s="13">
        <f t="shared" si="11"/>
        <v>9.5285718037508155E-2</v>
      </c>
      <c r="AP9" s="13">
        <v>100</v>
      </c>
      <c r="AQ9" s="13">
        <f t="shared" si="12"/>
        <v>0.44252101783166253</v>
      </c>
      <c r="AR9" s="13">
        <f>'A17'!F7/'A1'!F7*100</f>
        <v>68.141774226592915</v>
      </c>
      <c r="AS9" s="13">
        <f t="shared" si="13"/>
        <v>0.30154167287607248</v>
      </c>
      <c r="AT9" s="13">
        <f>'A8-A-1'!F27+AN9+AP9+AR9</f>
        <v>225.97796708051629</v>
      </c>
      <c r="AU9" s="13">
        <f>'A8-A-1'!G27</f>
        <v>56.204622380995595</v>
      </c>
      <c r="AV9" s="13">
        <f>'A8-A-1'!G27/$BC9</f>
        <v>0.2305847350924411</v>
      </c>
      <c r="AW9" s="13">
        <f>'A15'!G7/'A1'!G7*100</f>
        <v>21.883100137807407</v>
      </c>
      <c r="AX9" s="13">
        <f t="shared" si="14"/>
        <v>8.9777470864813594E-2</v>
      </c>
      <c r="AY9" s="13">
        <v>100</v>
      </c>
      <c r="AZ9" s="13">
        <f t="shared" si="15"/>
        <v>0.41025937961004511</v>
      </c>
      <c r="BA9" s="13">
        <f>'A17'!G7/'A1'!G7*100</f>
        <v>65.660513280341476</v>
      </c>
      <c r="BB9" s="13">
        <f t="shared" si="16"/>
        <v>0.26937841443270022</v>
      </c>
      <c r="BC9" s="13">
        <f>'A8-A-1'!G27+AW9+AY9+BA9</f>
        <v>243.74823579914448</v>
      </c>
      <c r="BD9" s="13">
        <f>'A8-A-1'!H27</f>
        <v>31.356999999999999</v>
      </c>
      <c r="BE9" s="13">
        <f>'A8-A-1'!H27/$BL9</f>
        <v>0.14889491460972668</v>
      </c>
      <c r="BF9" s="13">
        <f>'A15'!H7/'A1'!H7*100</f>
        <v>24.486868453604853</v>
      </c>
      <c r="BG9" s="13">
        <f t="shared" si="17"/>
        <v>0.11627292749494864</v>
      </c>
      <c r="BH9" s="13">
        <v>100</v>
      </c>
      <c r="BI9" s="13">
        <f t="shared" si="18"/>
        <v>0.47483788184369258</v>
      </c>
      <c r="BJ9" s="13">
        <f>'A17'!H7/'A1'!H7*100</f>
        <v>54.754324790206468</v>
      </c>
      <c r="BK9" s="13">
        <f t="shared" si="19"/>
        <v>0.25999427605163228</v>
      </c>
      <c r="BL9" s="13">
        <f>'A8-A-1'!H27+BF9+BH9+BJ9</f>
        <v>210.59819324381129</v>
      </c>
      <c r="BM9" s="13">
        <f>'A8-A-1'!I27</f>
        <v>36.035450000000004</v>
      </c>
      <c r="BN9" s="13">
        <f>'A8-A-1'!I27/$BU9</f>
        <v>0.15842928403368342</v>
      </c>
      <c r="BO9" s="13">
        <f>'A15'!I7/'A1'!I7*100</f>
        <v>24.251813157746362</v>
      </c>
      <c r="BP9" s="13">
        <f t="shared" si="20"/>
        <v>0.10662271166588509</v>
      </c>
      <c r="BQ9" s="13">
        <v>100</v>
      </c>
      <c r="BR9" s="13">
        <f t="shared" si="21"/>
        <v>0.43964841297578744</v>
      </c>
      <c r="BS9" s="13">
        <f>'A17'!I7/'A1'!I7*100</f>
        <v>67.167214212349919</v>
      </c>
      <c r="BT9" s="13">
        <f t="shared" si="22"/>
        <v>0.29529959132464395</v>
      </c>
      <c r="BU9" s="13">
        <f>'A8-A-1'!I27+BO9+BQ9+BS9</f>
        <v>227.4544773700963</v>
      </c>
      <c r="BV9" s="13">
        <f>'A8-A-1'!J27</f>
        <v>40.279738877636092</v>
      </c>
      <c r="BW9" s="13">
        <f>'A8-A-1'!J27/$CD9</f>
        <v>0.17623379849753798</v>
      </c>
      <c r="BX9" s="13">
        <f>'A15'!J7/'A1'!J7*100</f>
        <v>20.233475524829441</v>
      </c>
      <c r="BY9" s="13">
        <f t="shared" si="23"/>
        <v>8.8526448976744859E-2</v>
      </c>
      <c r="BZ9" s="13">
        <v>100</v>
      </c>
      <c r="CA9" s="13">
        <f t="shared" si="24"/>
        <v>0.43752467967309883</v>
      </c>
      <c r="CB9" s="13">
        <f>'A17'!J7/'A1'!J7*100</f>
        <v>68.045321026246853</v>
      </c>
      <c r="CC9" s="13">
        <f t="shared" si="25"/>
        <v>0.29771507285261833</v>
      </c>
      <c r="CD9" s="13">
        <f>'A8-A-1'!J27+BX9+BZ9+CB9</f>
        <v>228.55853542871239</v>
      </c>
      <c r="CE9" s="13">
        <f>'A8-A-1'!K27</f>
        <v>42.782914292815782</v>
      </c>
      <c r="CF9" s="13">
        <f>'A8-A-1'!K27/$CM9</f>
        <v>0.18837955795258413</v>
      </c>
      <c r="CG9" s="13">
        <f>'A15'!K7/'A1'!K7*100</f>
        <v>20.270728217940999</v>
      </c>
      <c r="CH9" s="13">
        <f t="shared" si="26"/>
        <v>8.9255042210014346E-2</v>
      </c>
      <c r="CI9" s="13">
        <v>100</v>
      </c>
      <c r="CJ9" s="13">
        <f t="shared" si="27"/>
        <v>0.44031492727043448</v>
      </c>
      <c r="CK9" s="13">
        <f>'A17'!K7/'A1'!K7*100</f>
        <v>64.056532063410174</v>
      </c>
      <c r="CL9" s="13">
        <f t="shared" si="28"/>
        <v>0.28205047256696703</v>
      </c>
      <c r="CM9" s="13">
        <f>'A8-A-1'!K27+CG9+CI9+CK9</f>
        <v>227.11017457416696</v>
      </c>
      <c r="CN9" s="13">
        <f>'A8-A-1'!L27</f>
        <v>43.826577589805801</v>
      </c>
      <c r="CO9" s="13">
        <f>'A8-A-1'!L27/$CV9</f>
        <v>0.19037931388600338</v>
      </c>
      <c r="CP9" s="13">
        <f>'A15'!L7/'A1'!L7*100</f>
        <v>22.008882397083489</v>
      </c>
      <c r="CQ9" s="13">
        <f t="shared" si="29"/>
        <v>9.5604908267560171E-2</v>
      </c>
      <c r="CR9" s="13">
        <v>100</v>
      </c>
      <c r="CS9" s="13">
        <f t="shared" si="30"/>
        <v>0.43439238096083094</v>
      </c>
      <c r="CT9" s="13">
        <f>'A17'!L7/'A1'!L7*100</f>
        <v>64.371155927529756</v>
      </c>
      <c r="CU9" s="13">
        <f t="shared" si="31"/>
        <v>0.27962339688560556</v>
      </c>
      <c r="CV9" s="13">
        <f>'A8-A-1'!L27+CP9+CR9+CT9</f>
        <v>230.20661591441905</v>
      </c>
      <c r="CW9" s="13">
        <f>'A8-A-1'!M27</f>
        <v>34.782658209363461</v>
      </c>
      <c r="CX9" s="13">
        <f>'A8-A-1'!M27/$DE9</f>
        <v>0.1570358976766934</v>
      </c>
      <c r="CY9" s="13">
        <f>'A15'!M7/'A1'!M7*100</f>
        <v>22.036036518009318</v>
      </c>
      <c r="CZ9" s="13">
        <f t="shared" si="32"/>
        <v>9.9487760682719792E-2</v>
      </c>
      <c r="DA9" s="13">
        <v>100</v>
      </c>
      <c r="DB9" s="13">
        <f t="shared" si="33"/>
        <v>0.45147756313351428</v>
      </c>
      <c r="DC9" s="13">
        <f>'A17'!M7/'A1'!M7*100</f>
        <v>64.676254669320187</v>
      </c>
      <c r="DD9" s="13">
        <f t="shared" si="34"/>
        <v>0.29199877850707251</v>
      </c>
      <c r="DE9" s="13">
        <f>'A8-A-1'!M27+CY9+DA9+DC9</f>
        <v>221.49494939669296</v>
      </c>
      <c r="DF9" s="13">
        <f>'A8-A-1'!N27</f>
        <v>41.082055872545098</v>
      </c>
      <c r="DG9" s="13">
        <f>'A8-A-1'!N27/$DN9</f>
        <v>0.17933741712080556</v>
      </c>
      <c r="DH9" s="13">
        <f>'A15'!N7/'A1'!N7*100</f>
        <v>22.340406672694073</v>
      </c>
      <c r="DI9" s="13">
        <f t="shared" si="35"/>
        <v>9.7523620593361449E-2</v>
      </c>
      <c r="DJ9" s="13">
        <v>100</v>
      </c>
      <c r="DK9" s="13">
        <f t="shared" si="36"/>
        <v>0.43653467021511871</v>
      </c>
      <c r="DL9" s="13">
        <f>'A17'!N7/'A1'!N7*100</f>
        <v>65.654416848375263</v>
      </c>
      <c r="DM9" s="13">
        <f t="shared" si="37"/>
        <v>0.28660429207071431</v>
      </c>
      <c r="DN9" s="13">
        <f>'A8-A-1'!N27+DH9+DJ9+DL9</f>
        <v>229.07687939361443</v>
      </c>
      <c r="DO9" s="13">
        <f>'A8-A-1'!O27</f>
        <v>42.406342459848211</v>
      </c>
      <c r="DP9" s="13">
        <f>'A8-A-1'!O27/$DW9</f>
        <v>0.18628627651613511</v>
      </c>
      <c r="DQ9" s="13">
        <f>'A15'!O7/'A1'!O7*100</f>
        <v>18.886720613472114</v>
      </c>
      <c r="DR9" s="13">
        <f t="shared" si="38"/>
        <v>8.2967232130795945E-2</v>
      </c>
      <c r="DS9" s="13">
        <v>100</v>
      </c>
      <c r="DT9" s="13">
        <f t="shared" si="39"/>
        <v>0.4392887141646733</v>
      </c>
      <c r="DU9" s="13">
        <f>'A17'!O7/'A1'!O7*100</f>
        <v>66.347658792604165</v>
      </c>
      <c r="DV9" s="13">
        <f t="shared" si="40"/>
        <v>0.29145777718839566</v>
      </c>
      <c r="DW9" s="13">
        <f>'A8-A-1'!O27+DQ9+DS9+DU9</f>
        <v>227.64072186592449</v>
      </c>
    </row>
    <row r="10" spans="1:171" ht="12.75" customHeight="1">
      <c r="A10" s="6">
        <v>1985</v>
      </c>
      <c r="B10" s="13">
        <f>'A8-A-1'!B28</f>
        <v>43.326810000000002</v>
      </c>
      <c r="C10" s="13">
        <f>'A8-A-1'!B28/$J10</f>
        <v>0.18954279034076968</v>
      </c>
      <c r="D10" s="13">
        <f>'A15'!B8/'A1'!B8*100</f>
        <v>19.123452731799667</v>
      </c>
      <c r="E10" s="13">
        <f t="shared" si="0"/>
        <v>8.3659807674165795E-2</v>
      </c>
      <c r="F10" s="13">
        <v>100</v>
      </c>
      <c r="G10" s="13">
        <f t="shared" si="1"/>
        <v>0.43747229565428353</v>
      </c>
      <c r="H10" s="13">
        <f>'A17'!B8/'A1'!B8*100</f>
        <v>66.135640863398308</v>
      </c>
      <c r="I10" s="13">
        <f t="shared" si="2"/>
        <v>0.28932510633078101</v>
      </c>
      <c r="J10" s="13">
        <f>'A8-A-1'!B28+D10+F10+H10</f>
        <v>228.58590359519798</v>
      </c>
      <c r="K10" s="13">
        <f>'A8-A-1'!C28</f>
        <v>32.118099999999998</v>
      </c>
      <c r="L10" s="13">
        <f>'A8-A-1'!C28/$S10</f>
        <v>0.14383782723650151</v>
      </c>
      <c r="M10" s="13">
        <f>'A15'!C8/'A1'!C8*100</f>
        <v>23.753393712205089</v>
      </c>
      <c r="N10" s="13">
        <f t="shared" si="3"/>
        <v>0.10637729321026951</v>
      </c>
      <c r="O10" s="13">
        <v>100</v>
      </c>
      <c r="P10" s="13">
        <f t="shared" si="4"/>
        <v>0.44784039914098756</v>
      </c>
      <c r="Q10" s="13">
        <f>'A17'!C8/'A1'!C8*100</f>
        <v>67.422340858798748</v>
      </c>
      <c r="R10" s="13">
        <f t="shared" si="5"/>
        <v>0.30194448041224142</v>
      </c>
      <c r="S10" s="13">
        <f>'A8-A-1'!C28+M10+O10+Q10</f>
        <v>223.29383457100383</v>
      </c>
      <c r="T10" s="13">
        <f>'A8-A-1'!D28</f>
        <v>40.996098535211964</v>
      </c>
      <c r="U10" s="13">
        <f>'A8-A-1'!D28/$AB10</f>
        <v>0.17949457052680656</v>
      </c>
      <c r="V10" s="13">
        <f>'A15'!D8/'A1'!D8*100</f>
        <v>18.956043956043956</v>
      </c>
      <c r="W10" s="13">
        <f t="shared" si="6"/>
        <v>8.2995872542723295E-2</v>
      </c>
      <c r="X10" s="13">
        <v>100</v>
      </c>
      <c r="Y10" s="13">
        <f t="shared" si="7"/>
        <v>0.43783329863117798</v>
      </c>
      <c r="Z10" s="13">
        <f>'A17'!D8/'A1'!D8*100</f>
        <v>68.445287107258935</v>
      </c>
      <c r="AA10" s="13">
        <f t="shared" si="8"/>
        <v>0.29967625829929218</v>
      </c>
      <c r="AB10" s="13">
        <f>'A8-A-1'!D28+V10+X10+Z10</f>
        <v>228.39742959851486</v>
      </c>
      <c r="AC10" s="13">
        <f>'A8-A-1'!E28</f>
        <v>35.55677</v>
      </c>
      <c r="AD10" s="13">
        <f>'A8-A-1'!E28/$AK10</f>
        <v>0.15922473787141736</v>
      </c>
      <c r="AE10" s="13">
        <f>'A15'!E8/'A1'!E8*100</f>
        <v>21.280572345996728</v>
      </c>
      <c r="AF10" s="13">
        <f t="shared" si="9"/>
        <v>9.5295313762894157E-2</v>
      </c>
      <c r="AG10" s="13">
        <v>100</v>
      </c>
      <c r="AH10" s="13">
        <f t="shared" si="9"/>
        <v>0.44780427994842437</v>
      </c>
      <c r="AI10" s="13">
        <f>'A17'!E8/'A1'!E8*100</f>
        <v>66.474502756326658</v>
      </c>
      <c r="AJ10" s="13">
        <f t="shared" si="10"/>
        <v>0.29767566841726412</v>
      </c>
      <c r="AK10" s="13">
        <f>'A8-A-1'!E28+AE10+AG10+AI10</f>
        <v>223.31184510232339</v>
      </c>
      <c r="AL10" s="13">
        <f>'A8-A-1'!F28</f>
        <v>36.303719999999998</v>
      </c>
      <c r="AM10" s="13">
        <f>'A8-A-1'!F28/$AT10</f>
        <v>0.1606346480957789</v>
      </c>
      <c r="AN10" s="13">
        <f>'A15'!F8/'A1'!F8*100</f>
        <v>21.583027335781313</v>
      </c>
      <c r="AO10" s="13">
        <f t="shared" si="11"/>
        <v>9.5499359319783428E-2</v>
      </c>
      <c r="AP10" s="13">
        <v>100</v>
      </c>
      <c r="AQ10" s="13">
        <f t="shared" si="12"/>
        <v>0.44247434724534812</v>
      </c>
      <c r="AR10" s="13">
        <f>'A17'!F8/'A1'!F8*100</f>
        <v>68.115055079559355</v>
      </c>
      <c r="AS10" s="13">
        <f t="shared" si="13"/>
        <v>0.30139164533908963</v>
      </c>
      <c r="AT10" s="13">
        <f>'A8-A-1'!F28+AN10+AP10+AR10</f>
        <v>226.00180241534065</v>
      </c>
      <c r="AU10" s="13">
        <f>'A8-A-1'!G28</f>
        <v>52.05478661660711</v>
      </c>
      <c r="AV10" s="13">
        <f>'A8-A-1'!G28/$BC10</f>
        <v>0.21717762099863905</v>
      </c>
      <c r="AW10" s="13">
        <f>'A15'!G8/'A1'!G8*100</f>
        <v>21.782997225069629</v>
      </c>
      <c r="AX10" s="13">
        <f t="shared" si="14"/>
        <v>9.0880778177108323E-2</v>
      </c>
      <c r="AY10" s="13">
        <v>100</v>
      </c>
      <c r="AZ10" s="13">
        <f t="shared" si="15"/>
        <v>0.41720970368813798</v>
      </c>
      <c r="BA10" s="13">
        <f>'A17'!G8/'A1'!G8*100</f>
        <v>65.849833958194608</v>
      </c>
      <c r="BB10" s="13">
        <f t="shared" si="16"/>
        <v>0.27473189713611457</v>
      </c>
      <c r="BC10" s="13">
        <f>'A8-A-1'!G28+AW10+AY10+BA10</f>
        <v>239.68761779987136</v>
      </c>
      <c r="BD10" s="13">
        <f>'A8-A-1'!H28</f>
        <v>30.869048279320076</v>
      </c>
      <c r="BE10" s="13">
        <f>'A8-A-1'!H28/$BL10</f>
        <v>0.14637512374608813</v>
      </c>
      <c r="BF10" s="13">
        <f>'A15'!H8/'A1'!H8*100</f>
        <v>25.028257751057858</v>
      </c>
      <c r="BG10" s="13">
        <f t="shared" si="17"/>
        <v>0.1186792120155632</v>
      </c>
      <c r="BH10" s="13">
        <v>100</v>
      </c>
      <c r="BI10" s="13">
        <f t="shared" si="18"/>
        <v>0.47418087665549569</v>
      </c>
      <c r="BJ10" s="13">
        <f>'A17'!H8/'A1'!H8*100</f>
        <v>54.9926832608868</v>
      </c>
      <c r="BK10" s="13">
        <f t="shared" si="19"/>
        <v>0.26076478758285304</v>
      </c>
      <c r="BL10" s="13">
        <f>'A8-A-1'!H28+BF10+BH10+BJ10</f>
        <v>210.88998929126473</v>
      </c>
      <c r="BM10" s="13">
        <f>'A8-A-1'!I28</f>
        <v>36.035450000000004</v>
      </c>
      <c r="BN10" s="13">
        <f>'A8-A-1'!I28/$BU10</f>
        <v>0.15797145058439824</v>
      </c>
      <c r="BO10" s="13">
        <f>'A15'!I8/'A1'!I8*100</f>
        <v>24.517667975955359</v>
      </c>
      <c r="BP10" s="13">
        <f t="shared" si="20"/>
        <v>0.10748003910339164</v>
      </c>
      <c r="BQ10" s="13">
        <v>100</v>
      </c>
      <c r="BR10" s="13">
        <f t="shared" si="21"/>
        <v>0.43837790449237685</v>
      </c>
      <c r="BS10" s="13">
        <f>'A17'!I8/'A1'!I8*100</f>
        <v>67.560568811693727</v>
      </c>
      <c r="BT10" s="13">
        <f t="shared" si="22"/>
        <v>0.29617060581983323</v>
      </c>
      <c r="BU10" s="13">
        <f>'A8-A-1'!I28+BO10+BQ10+BS10</f>
        <v>228.1136867876491</v>
      </c>
      <c r="BV10" s="13">
        <f>'A8-A-1'!J28</f>
        <v>39.885278910532897</v>
      </c>
      <c r="BW10" s="13">
        <f>'A8-A-1'!J28/$CD10</f>
        <v>0.17441782924738092</v>
      </c>
      <c r="BX10" s="13">
        <f>'A15'!J8/'A1'!J8*100</f>
        <v>20.318018055939877</v>
      </c>
      <c r="BY10" s="13">
        <f t="shared" si="23"/>
        <v>8.8850440581732304E-2</v>
      </c>
      <c r="BZ10" s="13">
        <v>100</v>
      </c>
      <c r="CA10" s="13">
        <f t="shared" si="24"/>
        <v>0.43729875786657896</v>
      </c>
      <c r="CB10" s="13">
        <f>'A17'!J8/'A1'!J8*100</f>
        <v>68.473318736401637</v>
      </c>
      <c r="CC10" s="13">
        <f t="shared" si="25"/>
        <v>0.29943297230430782</v>
      </c>
      <c r="CD10" s="13">
        <f>'A8-A-1'!J28+BX10+BZ10+CB10</f>
        <v>228.67661570287441</v>
      </c>
      <c r="CE10" s="13">
        <f>'A8-A-1'!K28</f>
        <v>40.554064243819603</v>
      </c>
      <c r="CF10" s="13">
        <f>'A8-A-1'!K28/$CM10</f>
        <v>0.18037225513954028</v>
      </c>
      <c r="CG10" s="13">
        <f>'A15'!K8/'A1'!K8*100</f>
        <v>20.006935564273178</v>
      </c>
      <c r="CH10" s="13">
        <f t="shared" si="26"/>
        <v>8.898481948598741E-2</v>
      </c>
      <c r="CI10" s="13">
        <v>100</v>
      </c>
      <c r="CJ10" s="13">
        <f t="shared" si="27"/>
        <v>0.44476986093207366</v>
      </c>
      <c r="CK10" s="13">
        <f>'A17'!K8/'A1'!K8*100</f>
        <v>64.274378628829311</v>
      </c>
      <c r="CL10" s="13">
        <f t="shared" si="28"/>
        <v>0.28587306444239863</v>
      </c>
      <c r="CM10" s="13">
        <f>'A8-A-1'!K28+CG10+CI10+CK10</f>
        <v>224.8353784369221</v>
      </c>
      <c r="CN10" s="13">
        <f>'A8-A-1'!L28</f>
        <v>42.965715297199466</v>
      </c>
      <c r="CO10" s="13">
        <f>'A8-A-1'!L28/$CV10</f>
        <v>0.18706696422820326</v>
      </c>
      <c r="CP10" s="13">
        <f>'A15'!L8/'A1'!L8*100</f>
        <v>21.976386525392403</v>
      </c>
      <c r="CQ10" s="13">
        <f t="shared" si="29"/>
        <v>9.5682240678970146E-2</v>
      </c>
      <c r="CR10" s="13">
        <v>100</v>
      </c>
      <c r="CS10" s="13">
        <f t="shared" si="30"/>
        <v>0.43538659355310771</v>
      </c>
      <c r="CT10" s="13">
        <f>'A17'!L8/'A1'!L8*100</f>
        <v>64.738833421460768</v>
      </c>
      <c r="CU10" s="13">
        <f t="shared" si="31"/>
        <v>0.28186420153971886</v>
      </c>
      <c r="CV10" s="13">
        <f>'A8-A-1'!L28+CP10+CR10+CT10</f>
        <v>229.68093524405265</v>
      </c>
      <c r="CW10" s="13">
        <f>'A8-A-1'!M28</f>
        <v>34.433134955607983</v>
      </c>
      <c r="CX10" s="13">
        <f>'A8-A-1'!M28/$DE10</f>
        <v>0.15587220022702589</v>
      </c>
      <c r="CY10" s="13">
        <f>'A15'!M8/'A1'!M8*100</f>
        <v>21.871226969017705</v>
      </c>
      <c r="CZ10" s="13">
        <f t="shared" si="32"/>
        <v>9.9006851212373487E-2</v>
      </c>
      <c r="DA10" s="13">
        <v>100</v>
      </c>
      <c r="DB10" s="13">
        <f t="shared" si="33"/>
        <v>0.45268082742968374</v>
      </c>
      <c r="DC10" s="13">
        <f>'A17'!M8/'A1'!M8*100</f>
        <v>64.601834981920589</v>
      </c>
      <c r="DD10" s="13">
        <f t="shared" si="34"/>
        <v>0.292440121130917</v>
      </c>
      <c r="DE10" s="13">
        <f>'A8-A-1'!M28+CY10+DA10+DC10</f>
        <v>220.90619690654626</v>
      </c>
      <c r="DF10" s="13">
        <f>'A8-A-1'!N28</f>
        <v>40.548472787035308</v>
      </c>
      <c r="DG10" s="13">
        <f>'A8-A-1'!N28/$DN10</f>
        <v>0.17772197448954818</v>
      </c>
      <c r="DH10" s="13">
        <f>'A15'!N8/'A1'!N8*100</f>
        <v>22.001980408105528</v>
      </c>
      <c r="DI10" s="13">
        <f t="shared" si="35"/>
        <v>9.6433604820231389E-2</v>
      </c>
      <c r="DJ10" s="13">
        <v>100</v>
      </c>
      <c r="DK10" s="13">
        <f t="shared" si="36"/>
        <v>0.43829511267406301</v>
      </c>
      <c r="DL10" s="13">
        <f>'A17'!N8/'A1'!N8*100</f>
        <v>65.606323160165502</v>
      </c>
      <c r="DM10" s="13">
        <f t="shared" si="37"/>
        <v>0.2875493080161573</v>
      </c>
      <c r="DN10" s="13">
        <f>'A8-A-1'!N28+DH10+DJ10+DL10</f>
        <v>228.15677635530636</v>
      </c>
      <c r="DO10" s="13">
        <f>'A8-A-1'!O28</f>
        <v>42.025369928486242</v>
      </c>
      <c r="DP10" s="13">
        <f>'A8-A-1'!O28/$DW10</f>
        <v>0.18499908226957806</v>
      </c>
      <c r="DQ10" s="13">
        <f>'A15'!O8/'A1'!O8*100</f>
        <v>18.743156422350349</v>
      </c>
      <c r="DR10" s="13">
        <f t="shared" si="38"/>
        <v>8.2508892672937414E-2</v>
      </c>
      <c r="DS10" s="13">
        <v>100</v>
      </c>
      <c r="DT10" s="13">
        <f t="shared" si="39"/>
        <v>0.44020809949891559</v>
      </c>
      <c r="DU10" s="13">
        <f>'A17'!O8/'A1'!O8*100</f>
        <v>66.396762324744316</v>
      </c>
      <c r="DV10" s="13">
        <f t="shared" si="40"/>
        <v>0.29228392555856897</v>
      </c>
      <c r="DW10" s="13">
        <f>'A8-A-1'!O28+DQ10+DS10+DU10</f>
        <v>227.16528867558091</v>
      </c>
    </row>
    <row r="11" spans="1:171" ht="12.75" customHeight="1">
      <c r="A11" s="6">
        <v>1986</v>
      </c>
      <c r="B11" s="13">
        <f>'A8-A-1'!B29</f>
        <v>42.882829639035876</v>
      </c>
      <c r="C11" s="13">
        <f>'A8-A-1'!B29/$J11</f>
        <v>0.18779244936369208</v>
      </c>
      <c r="D11" s="13">
        <f>'A15'!B9/'A1'!B9*100</f>
        <v>19.06620844219286</v>
      </c>
      <c r="E11" s="13">
        <f t="shared" si="0"/>
        <v>8.3494723029629819E-2</v>
      </c>
      <c r="F11" s="13">
        <v>100</v>
      </c>
      <c r="G11" s="13">
        <f t="shared" si="1"/>
        <v>0.43791991093970678</v>
      </c>
      <c r="H11" s="13">
        <f>'A17'!B9/'A1'!B9*100</f>
        <v>66.403218808429088</v>
      </c>
      <c r="I11" s="13">
        <f t="shared" si="2"/>
        <v>0.29079291666697127</v>
      </c>
      <c r="J11" s="13">
        <f>'A8-A-1'!B29+D11+F11+H11</f>
        <v>228.35225688965784</v>
      </c>
      <c r="K11" s="13">
        <f>'A8-A-1'!C29</f>
        <v>31.310163286292465</v>
      </c>
      <c r="L11" s="13">
        <f>'A8-A-1'!C29/$S11</f>
        <v>0.14092282991534405</v>
      </c>
      <c r="M11" s="13">
        <f>'A15'!C9/'A1'!C9*100</f>
        <v>23.434518172102109</v>
      </c>
      <c r="N11" s="13">
        <f t="shared" si="3"/>
        <v>0.10547561149133308</v>
      </c>
      <c r="O11" s="13">
        <v>100</v>
      </c>
      <c r="P11" s="13">
        <f t="shared" si="4"/>
        <v>0.45008653780173613</v>
      </c>
      <c r="Q11" s="13">
        <f>'A17'!C9/'A1'!C9*100</f>
        <v>67.434814263492953</v>
      </c>
      <c r="R11" s="13">
        <f t="shared" si="5"/>
        <v>0.30351502079158676</v>
      </c>
      <c r="S11" s="13">
        <f>'A8-A-1'!C29+M11+O11+Q11</f>
        <v>222.17949572188752</v>
      </c>
      <c r="T11" s="13">
        <f>'A8-A-1'!D29</f>
        <v>40.380106433706231</v>
      </c>
      <c r="U11" s="13">
        <f>'A8-A-1'!D29/$AB11</f>
        <v>0.17723951364681662</v>
      </c>
      <c r="V11" s="13">
        <f>'A15'!D9/'A1'!D9*100</f>
        <v>18.954749224108202</v>
      </c>
      <c r="W11" s="13">
        <f t="shared" si="6"/>
        <v>8.3197664159053136E-2</v>
      </c>
      <c r="X11" s="13">
        <v>100</v>
      </c>
      <c r="Y11" s="13">
        <f t="shared" si="7"/>
        <v>0.43892780207946797</v>
      </c>
      <c r="Z11" s="13">
        <f>'A17'!D9/'A1'!D9*100</f>
        <v>68.493045710563621</v>
      </c>
      <c r="AA11" s="13">
        <f t="shared" si="8"/>
        <v>0.3006350201146622</v>
      </c>
      <c r="AB11" s="13">
        <f>'A8-A-1'!D29+V11+X11+Z11</f>
        <v>227.82790136837806</v>
      </c>
      <c r="AC11" s="13">
        <f>'A8-A-1'!E29</f>
        <v>35.55677</v>
      </c>
      <c r="AD11" s="13">
        <f>'A8-A-1'!E29/$AK11</f>
        <v>0.15913736644720711</v>
      </c>
      <c r="AE11" s="13">
        <f>'A15'!E9/'A1'!E9*100</f>
        <v>21.232287491890496</v>
      </c>
      <c r="AF11" s="13">
        <f t="shared" si="9"/>
        <v>9.5026919349238681E-2</v>
      </c>
      <c r="AG11" s="13">
        <v>100</v>
      </c>
      <c r="AH11" s="13">
        <f t="shared" si="9"/>
        <v>0.4475585562108344</v>
      </c>
      <c r="AI11" s="13">
        <f>'A17'!E9/'A1'!E9*100</f>
        <v>66.645392843793246</v>
      </c>
      <c r="AJ11" s="13">
        <f t="shared" si="10"/>
        <v>0.29827715799271981</v>
      </c>
      <c r="AK11" s="13">
        <f>'A8-A-1'!E29+AE11+AG11+AI11</f>
        <v>223.43445033568375</v>
      </c>
      <c r="AL11" s="13">
        <f>'A8-A-1'!F29</f>
        <v>36.303719999999998</v>
      </c>
      <c r="AM11" s="13">
        <f>'A8-A-1'!F29/$AT11</f>
        <v>0.16067013953979919</v>
      </c>
      <c r="AN11" s="13">
        <f>'A15'!F9/'A1'!F9*100</f>
        <v>21.659548505186088</v>
      </c>
      <c r="AO11" s="13">
        <f t="shared" si="11"/>
        <v>9.5859120792505512E-2</v>
      </c>
      <c r="AP11" s="13">
        <v>100</v>
      </c>
      <c r="AQ11" s="13">
        <f t="shared" si="12"/>
        <v>0.44257210979976491</v>
      </c>
      <c r="AR11" s="13">
        <f>'A17'!F9/'A1'!F9*100</f>
        <v>67.98861094163108</v>
      </c>
      <c r="AS11" s="13">
        <f t="shared" si="13"/>
        <v>0.30089862986793048</v>
      </c>
      <c r="AT11" s="13">
        <f>'A8-A-1'!F29+AN11+AP11+AR11</f>
        <v>225.95187944681714</v>
      </c>
      <c r="AU11" s="13">
        <f>'A8-A-1'!G29</f>
        <v>48.211351574114069</v>
      </c>
      <c r="AV11" s="13">
        <f>'A8-A-1'!G29/$BC11</f>
        <v>0.20471250909671584</v>
      </c>
      <c r="AW11" s="13">
        <f>'A15'!G9/'A1'!G9*100</f>
        <v>21.425682729662043</v>
      </c>
      <c r="AX11" s="13">
        <f t="shared" si="14"/>
        <v>9.0976608775562781E-2</v>
      </c>
      <c r="AY11" s="13">
        <v>100</v>
      </c>
      <c r="AZ11" s="13">
        <f t="shared" si="15"/>
        <v>0.4246147482134297</v>
      </c>
      <c r="BA11" s="13">
        <f>'A17'!G9/'A1'!G9*100</f>
        <v>65.870565045400696</v>
      </c>
      <c r="BB11" s="13">
        <f t="shared" si="16"/>
        <v>0.2796961339142916</v>
      </c>
      <c r="BC11" s="13">
        <f>'A8-A-1'!G29+AW11+AY11+BA11</f>
        <v>235.50759934917681</v>
      </c>
      <c r="BD11" s="13">
        <f>'A8-A-1'!H29</f>
        <v>30.388689660075698</v>
      </c>
      <c r="BE11" s="13">
        <f>'A8-A-1'!H29/$BL11</f>
        <v>0.14417059081657668</v>
      </c>
      <c r="BF11" s="13">
        <f>'A15'!H9/'A1'!H9*100</f>
        <v>25.355883214248404</v>
      </c>
      <c r="BG11" s="13">
        <f t="shared" si="17"/>
        <v>0.12029385618679571</v>
      </c>
      <c r="BH11" s="13">
        <v>100</v>
      </c>
      <c r="BI11" s="13">
        <f t="shared" si="18"/>
        <v>0.47442187349718568</v>
      </c>
      <c r="BJ11" s="13">
        <f>'A17'!H9/'A1'!H9*100</f>
        <v>55.03828851200533</v>
      </c>
      <c r="BK11" s="13">
        <f t="shared" si="19"/>
        <v>0.26111367949944203</v>
      </c>
      <c r="BL11" s="13">
        <f>'A8-A-1'!H29+BF11+BH11+BJ11</f>
        <v>210.78286138632942</v>
      </c>
      <c r="BM11" s="13">
        <f>'A8-A-1'!I29</f>
        <v>36.035450000000004</v>
      </c>
      <c r="BN11" s="13">
        <f>'A8-A-1'!I29/$BU11</f>
        <v>0.15779591817849856</v>
      </c>
      <c r="BO11" s="13">
        <f>'A15'!I9/'A1'!I9*100</f>
        <v>24.545401056432283</v>
      </c>
      <c r="BP11" s="13">
        <f t="shared" si="20"/>
        <v>0.10748205161193269</v>
      </c>
      <c r="BQ11" s="13">
        <v>100</v>
      </c>
      <c r="BR11" s="13">
        <f t="shared" si="21"/>
        <v>0.43789079414437321</v>
      </c>
      <c r="BS11" s="13">
        <f>'A17'!I9/'A1'!I9*100</f>
        <v>67.786589723859308</v>
      </c>
      <c r="BT11" s="13">
        <f t="shared" si="22"/>
        <v>0.29683123606519557</v>
      </c>
      <c r="BU11" s="13">
        <f>'A8-A-1'!I29+BO11+BQ11+BS11</f>
        <v>228.36744078029159</v>
      </c>
      <c r="BV11" s="13">
        <f>'A8-A-1'!J29</f>
        <v>39.494681894630048</v>
      </c>
      <c r="BW11" s="13">
        <f>'A8-A-1'!J29/$CD11</f>
        <v>0.17279022122618359</v>
      </c>
      <c r="BX11" s="13">
        <f>'A15'!J9/'A1'!J9*100</f>
        <v>20.322986519611206</v>
      </c>
      <c r="BY11" s="13">
        <f t="shared" si="23"/>
        <v>8.8913574391336694E-2</v>
      </c>
      <c r="BZ11" s="13">
        <v>100</v>
      </c>
      <c r="CA11" s="13">
        <f t="shared" si="24"/>
        <v>0.43750250144356084</v>
      </c>
      <c r="CB11" s="13">
        <f>'A17'!J9/'A1'!J9*100</f>
        <v>68.752453288023545</v>
      </c>
      <c r="CC11" s="13">
        <f t="shared" si="25"/>
        <v>0.30079370293891872</v>
      </c>
      <c r="CD11" s="13">
        <f>'A8-A-1'!J29+BX11+BZ11+CB11</f>
        <v>228.57012170226483</v>
      </c>
      <c r="CE11" s="13">
        <f>'A8-A-1'!K29</f>
        <v>38.441330000000001</v>
      </c>
      <c r="CF11" s="13">
        <f>'A8-A-1'!K29/$CM11</f>
        <v>0.17272958277232051</v>
      </c>
      <c r="CG11" s="13">
        <f>'A15'!K9/'A1'!K9*100</f>
        <v>19.681312988185056</v>
      </c>
      <c r="CH11" s="13">
        <f t="shared" si="26"/>
        <v>8.8434634828208528E-2</v>
      </c>
      <c r="CI11" s="13">
        <v>100</v>
      </c>
      <c r="CJ11" s="13">
        <f t="shared" si="27"/>
        <v>0.44933300375486618</v>
      </c>
      <c r="CK11" s="13">
        <f>'A17'!K9/'A1'!K9*100</f>
        <v>64.42944903342628</v>
      </c>
      <c r="CL11" s="13">
        <f t="shared" si="28"/>
        <v>0.28950277864460489</v>
      </c>
      <c r="CM11" s="13">
        <f>'A8-A-1'!K29+CG11+CI11+CK11</f>
        <v>222.55209202161132</v>
      </c>
      <c r="CN11" s="13">
        <f>'A8-A-1'!L29</f>
        <v>42.121762467471285</v>
      </c>
      <c r="CO11" s="13">
        <f>'A8-A-1'!L29/$CV11</f>
        <v>0.18379408689456897</v>
      </c>
      <c r="CP11" s="13">
        <f>'A15'!L9/'A1'!L9*100</f>
        <v>21.960010308011473</v>
      </c>
      <c r="CQ11" s="13">
        <f t="shared" si="29"/>
        <v>9.5820303005440532E-2</v>
      </c>
      <c r="CR11" s="13">
        <v>100</v>
      </c>
      <c r="CS11" s="13">
        <f t="shared" si="30"/>
        <v>0.43633997280266884</v>
      </c>
      <c r="CT11" s="13">
        <f>'A17'!L9/'A1'!L9*100</f>
        <v>65.097322042915124</v>
      </c>
      <c r="CU11" s="13">
        <f t="shared" si="31"/>
        <v>0.28404563729732163</v>
      </c>
      <c r="CV11" s="13">
        <f>'A8-A-1'!L29+CP11+CR11+CT11</f>
        <v>229.17909481839789</v>
      </c>
      <c r="CW11" s="13">
        <f>'A8-A-1'!M29</f>
        <v>34.087123983869027</v>
      </c>
      <c r="CX11" s="13">
        <f>'A8-A-1'!M29/$DE11</f>
        <v>0.15479664619975658</v>
      </c>
      <c r="CY11" s="13">
        <f>'A15'!M9/'A1'!M9*100</f>
        <v>21.644239873593531</v>
      </c>
      <c r="CZ11" s="13">
        <f t="shared" si="32"/>
        <v>9.8290948322916613E-2</v>
      </c>
      <c r="DA11" s="13">
        <v>100</v>
      </c>
      <c r="DB11" s="13">
        <f t="shared" si="33"/>
        <v>0.45412058310642656</v>
      </c>
      <c r="DC11" s="13">
        <f>'A17'!M9/'A1'!M9*100</f>
        <v>64.474466312019658</v>
      </c>
      <c r="DD11" s="13">
        <f t="shared" si="34"/>
        <v>0.29279182237090023</v>
      </c>
      <c r="DE11" s="13">
        <f>'A8-A-1'!M29+CY11+DA11+DC11</f>
        <v>220.20583016948223</v>
      </c>
      <c r="DF11" s="13">
        <f>'A8-A-1'!N29</f>
        <v>40.021820000000005</v>
      </c>
      <c r="DG11" s="13">
        <f>'A8-A-1'!N29/$DN11</f>
        <v>0.17606653046435092</v>
      </c>
      <c r="DH11" s="13">
        <f>'A15'!N9/'A1'!N9*100</f>
        <v>21.664343806785102</v>
      </c>
      <c r="DI11" s="13">
        <f t="shared" si="35"/>
        <v>9.5307156167498158E-2</v>
      </c>
      <c r="DJ11" s="13">
        <v>100</v>
      </c>
      <c r="DK11" s="13">
        <f t="shared" si="36"/>
        <v>0.43992634633894934</v>
      </c>
      <c r="DL11" s="13">
        <f>'A17'!N9/'A1'!N9*100</f>
        <v>65.624614081823466</v>
      </c>
      <c r="DM11" s="13">
        <f t="shared" si="37"/>
        <v>0.28869996702920164</v>
      </c>
      <c r="DN11" s="13">
        <f>'A8-A-1'!N29+DH11+DJ11+DL11</f>
        <v>227.31077788860856</v>
      </c>
      <c r="DO11" s="13">
        <f>'A8-A-1'!O29</f>
        <v>41.647820000000003</v>
      </c>
      <c r="DP11" s="13">
        <f>'A8-A-1'!O29/$DW11</f>
        <v>0.18371176484613025</v>
      </c>
      <c r="DQ11" s="13">
        <f>'A15'!O9/'A1'!O9*100</f>
        <v>18.595040496325161</v>
      </c>
      <c r="DR11" s="13">
        <f t="shared" si="38"/>
        <v>8.2024166137991295E-2</v>
      </c>
      <c r="DS11" s="13">
        <v>100</v>
      </c>
      <c r="DT11" s="13">
        <f t="shared" si="39"/>
        <v>0.44110775749158115</v>
      </c>
      <c r="DU11" s="13">
        <f>'A17'!O9/'A1'!O9*100</f>
        <v>66.4591149317732</v>
      </c>
      <c r="DV11" s="13">
        <f t="shared" si="40"/>
        <v>0.29315631152429733</v>
      </c>
      <c r="DW11" s="13">
        <f>'A8-A-1'!O29+DQ11+DS11+DU11</f>
        <v>226.70197542809836</v>
      </c>
    </row>
    <row r="12" spans="1:171" ht="12.75" customHeight="1">
      <c r="A12" s="6">
        <v>1987</v>
      </c>
      <c r="B12" s="13">
        <f>'A8-A-1'!B30</f>
        <v>42.443398852825162</v>
      </c>
      <c r="C12" s="13">
        <f>'A8-A-1'!B30/$J12</f>
        <v>0.18608112694744711</v>
      </c>
      <c r="D12" s="13">
        <f>'A15'!B10/'A1'!B10*100</f>
        <v>19.013844798316761</v>
      </c>
      <c r="E12" s="13">
        <f t="shared" si="0"/>
        <v>8.3360846758367704E-2</v>
      </c>
      <c r="F12" s="13">
        <v>100</v>
      </c>
      <c r="G12" s="13">
        <f t="shared" si="1"/>
        <v>0.43842183231530002</v>
      </c>
      <c r="H12" s="13">
        <f>'A17'!B10/'A1'!B10*100</f>
        <v>66.633587208948427</v>
      </c>
      <c r="I12" s="13">
        <f t="shared" si="2"/>
        <v>0.29213619397888507</v>
      </c>
      <c r="J12" s="13">
        <f>'A8-A-1'!B30+D12+F12+H12</f>
        <v>228.09083086009036</v>
      </c>
      <c r="K12" s="13">
        <f>'A8-A-1'!C30</f>
        <v>30.522550369240292</v>
      </c>
      <c r="L12" s="13">
        <f>'A8-A-1'!C30/$S12</f>
        <v>0.13810442384628335</v>
      </c>
      <c r="M12" s="13">
        <f>'A15'!C10/'A1'!C10*100</f>
        <v>23.077316645844789</v>
      </c>
      <c r="N12" s="13">
        <f t="shared" si="3"/>
        <v>0.10441720894019663</v>
      </c>
      <c r="O12" s="13">
        <v>100</v>
      </c>
      <c r="P12" s="13">
        <f t="shared" si="4"/>
        <v>0.45246685540884829</v>
      </c>
      <c r="Q12" s="13">
        <f>'A17'!C10/'A1'!C10*100</f>
        <v>67.410796649196286</v>
      </c>
      <c r="R12" s="13">
        <f t="shared" si="5"/>
        <v>0.30501151180467173</v>
      </c>
      <c r="S12" s="13">
        <f>'A8-A-1'!C30+M12+O12+Q12</f>
        <v>221.01066366428137</v>
      </c>
      <c r="T12" s="13">
        <f>'A8-A-1'!D30</f>
        <v>39.77337</v>
      </c>
      <c r="U12" s="13">
        <f>'A8-A-1'!D30/$AB12</f>
        <v>0.17513270561595912</v>
      </c>
      <c r="V12" s="13">
        <f>'A15'!D10/'A1'!D10*100</f>
        <v>18.964083175803403</v>
      </c>
      <c r="W12" s="13">
        <f t="shared" si="6"/>
        <v>8.3503892079161007E-2</v>
      </c>
      <c r="X12" s="13">
        <v>100</v>
      </c>
      <c r="Y12" s="13">
        <f t="shared" si="7"/>
        <v>0.44032654415745792</v>
      </c>
      <c r="Z12" s="13">
        <f>'A17'!D10/'A1'!D10*100</f>
        <v>68.366729678638933</v>
      </c>
      <c r="AA12" s="13">
        <f t="shared" si="8"/>
        <v>0.30103685814742193</v>
      </c>
      <c r="AB12" s="13">
        <f>'A8-A-1'!D30+V12+X12+Z12</f>
        <v>227.10418285444234</v>
      </c>
      <c r="AC12" s="13">
        <f>'A8-A-1'!E30</f>
        <v>35.55677</v>
      </c>
      <c r="AD12" s="13">
        <f>'A8-A-1'!E30/$AK12</f>
        <v>0.15890144268110318</v>
      </c>
      <c r="AE12" s="13">
        <f>'A15'!E10/'A1'!E10*100</f>
        <v>21.32851338320242</v>
      </c>
      <c r="AF12" s="13">
        <f t="shared" si="9"/>
        <v>9.5316069115222821E-2</v>
      </c>
      <c r="AG12" s="13">
        <v>100</v>
      </c>
      <c r="AH12" s="13">
        <f t="shared" si="9"/>
        <v>0.44689504328178059</v>
      </c>
      <c r="AI12" s="13">
        <f>'A17'!E10/'A1'!E10*100</f>
        <v>66.88090400981153</v>
      </c>
      <c r="AJ12" s="13">
        <f t="shared" si="10"/>
        <v>0.2988874449218934</v>
      </c>
      <c r="AK12" s="13">
        <f>'A8-A-1'!E30+AE12+AG12+AI12</f>
        <v>223.76618739301395</v>
      </c>
      <c r="AL12" s="13">
        <f>'A8-A-1'!F30</f>
        <v>36.303719999999998</v>
      </c>
      <c r="AM12" s="13">
        <f>'A8-A-1'!F30/$AT12</f>
        <v>0.16070693127202659</v>
      </c>
      <c r="AN12" s="13">
        <f>'A15'!F10/'A1'!F10*100</f>
        <v>21.740012167917257</v>
      </c>
      <c r="AO12" s="13">
        <f t="shared" si="11"/>
        <v>9.6237262774241883E-2</v>
      </c>
      <c r="AP12" s="13">
        <v>100</v>
      </c>
      <c r="AQ12" s="13">
        <f t="shared" si="12"/>
        <v>0.44267345404830855</v>
      </c>
      <c r="AR12" s="13">
        <f>'A17'!F10/'A1'!F10*100</f>
        <v>67.85641857635369</v>
      </c>
      <c r="AS12" s="13">
        <f t="shared" si="13"/>
        <v>0.30038235190542295</v>
      </c>
      <c r="AT12" s="13">
        <f>'A8-A-1'!F30+AN12+AP12+AR12</f>
        <v>225.90015074427095</v>
      </c>
      <c r="AU12" s="13">
        <f>'A8-A-1'!G30</f>
        <v>44.651694333548484</v>
      </c>
      <c r="AV12" s="13">
        <f>'A8-A-1'!G30/$BC12</f>
        <v>0.19270798879749965</v>
      </c>
      <c r="AW12" s="13">
        <f>'A15'!G10/'A1'!G10*100</f>
        <v>21.124875411919898</v>
      </c>
      <c r="AX12" s="13">
        <f t="shared" si="14"/>
        <v>9.1170834947918028E-2</v>
      </c>
      <c r="AY12" s="13">
        <v>100</v>
      </c>
      <c r="AZ12" s="13">
        <f t="shared" si="15"/>
        <v>0.4315804622283077</v>
      </c>
      <c r="BA12" s="13">
        <f>'A17'!G10/'A1'!G10*100</f>
        <v>65.929934028327622</v>
      </c>
      <c r="BB12" s="13">
        <f t="shared" si="16"/>
        <v>0.28454071402627468</v>
      </c>
      <c r="BC12" s="13">
        <f>'A8-A-1'!G30+AW12+AY12+BA12</f>
        <v>231.70650377379599</v>
      </c>
      <c r="BD12" s="13">
        <f>'A8-A-1'!H30</f>
        <v>29.915805984697244</v>
      </c>
      <c r="BE12" s="13">
        <f>'A8-A-1'!H30/$BL12</f>
        <v>0.14209491947323261</v>
      </c>
      <c r="BF12" s="13">
        <f>'A15'!H10/'A1'!H10*100</f>
        <v>25.600111099805854</v>
      </c>
      <c r="BG12" s="13">
        <f t="shared" si="17"/>
        <v>0.12159611300773501</v>
      </c>
      <c r="BH12" s="13">
        <v>100</v>
      </c>
      <c r="BI12" s="13">
        <f t="shared" si="18"/>
        <v>0.47498275508912602</v>
      </c>
      <c r="BJ12" s="13">
        <f>'A17'!H10/'A1'!H10*100</f>
        <v>55.018042156261217</v>
      </c>
      <c r="BK12" s="13">
        <f t="shared" si="19"/>
        <v>0.26132621242990633</v>
      </c>
      <c r="BL12" s="13">
        <f>'A8-A-1'!H30+BF12+BH12+BJ12</f>
        <v>210.53395924076432</v>
      </c>
      <c r="BM12" s="13">
        <f>'A8-A-1'!I30</f>
        <v>34.070479999999996</v>
      </c>
      <c r="BN12" s="13">
        <f>'A8-A-1'!I30/$BU12</f>
        <v>0.15035780930434181</v>
      </c>
      <c r="BO12" s="13">
        <f>'A15'!I10/'A1'!I10*100</f>
        <v>24.502940094092196</v>
      </c>
      <c r="BP12" s="13">
        <f t="shared" si="20"/>
        <v>0.10813491309964597</v>
      </c>
      <c r="BQ12" s="13">
        <v>100</v>
      </c>
      <c r="BR12" s="13">
        <f t="shared" si="21"/>
        <v>0.4413140328646436</v>
      </c>
      <c r="BS12" s="13">
        <f>'A17'!I10/'A1'!I10*100</f>
        <v>68.022592162493396</v>
      </c>
      <c r="BT12" s="13">
        <f t="shared" si="22"/>
        <v>0.3001932447313686</v>
      </c>
      <c r="BU12" s="13">
        <f>'A8-A-1'!I30+BO12+BQ12+BS12</f>
        <v>226.5960122565856</v>
      </c>
      <c r="BV12" s="13">
        <f>'A8-A-1'!J30</f>
        <v>39.107910000000004</v>
      </c>
      <c r="BW12" s="13">
        <f>'A8-A-1'!J30/$CD12</f>
        <v>0.17123532927802476</v>
      </c>
      <c r="BX12" s="13">
        <f>'A15'!J10/'A1'!J10*100</f>
        <v>20.333411978419424</v>
      </c>
      <c r="BY12" s="13">
        <f t="shared" si="23"/>
        <v>8.9030543832958151E-2</v>
      </c>
      <c r="BZ12" s="13">
        <v>100</v>
      </c>
      <c r="CA12" s="13">
        <f t="shared" si="24"/>
        <v>0.43785344007906518</v>
      </c>
      <c r="CB12" s="13">
        <f>'A17'!J10/'A1'!J10*100</f>
        <v>68.94560123941018</v>
      </c>
      <c r="CC12" s="13">
        <f t="shared" si="25"/>
        <v>0.30188068680995206</v>
      </c>
      <c r="CD12" s="13">
        <f>'A8-A-1'!J30+BX12+BZ12+CB12</f>
        <v>228.38692321782958</v>
      </c>
      <c r="CE12" s="13">
        <f>'A8-A-1'!K30</f>
        <v>38.079284335510664</v>
      </c>
      <c r="CF12" s="13">
        <f>'A8-A-1'!K30/$CM12</f>
        <v>0.17142966239411142</v>
      </c>
      <c r="CG12" s="13">
        <f>'A15'!K10/'A1'!K10*100</f>
        <v>19.442188731519742</v>
      </c>
      <c r="CH12" s="13">
        <f t="shared" si="26"/>
        <v>8.7527061198964889E-2</v>
      </c>
      <c r="CI12" s="13">
        <v>100</v>
      </c>
      <c r="CJ12" s="13">
        <f t="shared" si="27"/>
        <v>0.45019139772604777</v>
      </c>
      <c r="CK12" s="13">
        <f>'A17'!K10/'A1'!K10*100</f>
        <v>64.60627194344265</v>
      </c>
      <c r="CL12" s="13">
        <f t="shared" si="28"/>
        <v>0.29085187868087592</v>
      </c>
      <c r="CM12" s="13">
        <f>'A8-A-1'!K30+CG12+CI12+CK12</f>
        <v>222.12774501047306</v>
      </c>
      <c r="CN12" s="13">
        <f>'A8-A-1'!L30</f>
        <v>41.294386956981931</v>
      </c>
      <c r="CO12" s="13">
        <f>'A8-A-1'!L30/$CV12</f>
        <v>0.18070728657952959</v>
      </c>
      <c r="CP12" s="13">
        <f>'A15'!L10/'A1'!L10*100</f>
        <v>21.806055065983632</v>
      </c>
      <c r="CQ12" s="13">
        <f t="shared" si="29"/>
        <v>9.5424907169168099E-2</v>
      </c>
      <c r="CR12" s="13">
        <v>100</v>
      </c>
      <c r="CS12" s="13">
        <f t="shared" si="30"/>
        <v>0.43760738418947792</v>
      </c>
      <c r="CT12" s="13">
        <f>'A17'!L10/'A1'!L10*100</f>
        <v>65.414897555265554</v>
      </c>
      <c r="CU12" s="13">
        <f t="shared" si="31"/>
        <v>0.28626042206182434</v>
      </c>
      <c r="CV12" s="13">
        <f>'A8-A-1'!L30+CP12+CR12+CT12</f>
        <v>228.51533957823113</v>
      </c>
      <c r="CW12" s="13">
        <f>'A8-A-1'!M30</f>
        <v>33.744590000000002</v>
      </c>
      <c r="CX12" s="13">
        <f>'A8-A-1'!M30/$DE12</f>
        <v>0.15354788883400167</v>
      </c>
      <c r="CY12" s="13">
        <f>'A15'!M10/'A1'!M10*100</f>
        <v>21.593698918895036</v>
      </c>
      <c r="CZ12" s="13">
        <f t="shared" si="32"/>
        <v>9.8257732013143334E-2</v>
      </c>
      <c r="DA12" s="13">
        <v>100</v>
      </c>
      <c r="DB12" s="13">
        <f t="shared" si="33"/>
        <v>0.45502964722345612</v>
      </c>
      <c r="DC12" s="13">
        <f>'A17'!M10/'A1'!M10*100</f>
        <v>64.427611193745221</v>
      </c>
      <c r="DD12" s="13">
        <f t="shared" si="34"/>
        <v>0.29316473192939879</v>
      </c>
      <c r="DE12" s="13">
        <f>'A8-A-1'!M30+CY12+DA12+DC12</f>
        <v>219.76590011264028</v>
      </c>
      <c r="DF12" s="13">
        <f>'A8-A-1'!N30</f>
        <v>39.212870195823221</v>
      </c>
      <c r="DG12" s="13">
        <f>'A8-A-1'!N30/$DN12</f>
        <v>0.17329979392142092</v>
      </c>
      <c r="DH12" s="13">
        <f>'A15'!N10/'A1'!N10*100</f>
        <v>21.457995915780579</v>
      </c>
      <c r="DI12" s="13">
        <f t="shared" si="35"/>
        <v>9.4832799833345582E-2</v>
      </c>
      <c r="DJ12" s="13">
        <v>100</v>
      </c>
      <c r="DK12" s="13">
        <f t="shared" si="36"/>
        <v>0.44194621065988698</v>
      </c>
      <c r="DL12" s="13">
        <f>'A17'!N10/'A1'!N10*100</f>
        <v>65.601014013097668</v>
      </c>
      <c r="DM12" s="13">
        <f t="shared" si="37"/>
        <v>0.28992119558534657</v>
      </c>
      <c r="DN12" s="13">
        <f>'A8-A-1'!N30+DH12+DJ12+DL12</f>
        <v>226.27188012470145</v>
      </c>
      <c r="DO12" s="13">
        <f>'A8-A-1'!O30</f>
        <v>41.423655883187152</v>
      </c>
      <c r="DP12" s="13">
        <f>'A8-A-1'!O30/$DW12</f>
        <v>0.18304619077385001</v>
      </c>
      <c r="DQ12" s="13">
        <f>'A15'!O10/'A1'!O10*100</f>
        <v>18.509543771918565</v>
      </c>
      <c r="DR12" s="13">
        <f t="shared" si="38"/>
        <v>8.1791464518868803E-2</v>
      </c>
      <c r="DS12" s="13">
        <v>100</v>
      </c>
      <c r="DT12" s="13">
        <f t="shared" si="39"/>
        <v>0.44188806340520026</v>
      </c>
      <c r="DU12" s="13">
        <f>'A17'!O10/'A1'!O10*100</f>
        <v>66.368455178920698</v>
      </c>
      <c r="DV12" s="13">
        <f t="shared" si="40"/>
        <v>0.293274281302081</v>
      </c>
      <c r="DW12" s="13">
        <f>'A8-A-1'!O30+DQ12+DS12+DU12</f>
        <v>226.30165483402641</v>
      </c>
    </row>
    <row r="13" spans="1:171" ht="12.75" customHeight="1">
      <c r="A13" s="6">
        <v>1988</v>
      </c>
      <c r="B13" s="13">
        <f>'A8-A-1'!B31</f>
        <v>42.00847102076871</v>
      </c>
      <c r="C13" s="13">
        <f>'A8-A-1'!B31/$J13</f>
        <v>0.18442835952079265</v>
      </c>
      <c r="D13" s="13">
        <f>'A15'!B11/'A1'!B11*100</f>
        <v>18.978342817877401</v>
      </c>
      <c r="E13" s="13">
        <f t="shared" si="0"/>
        <v>8.3319972074058529E-2</v>
      </c>
      <c r="F13" s="13">
        <v>100</v>
      </c>
      <c r="G13" s="13">
        <f t="shared" si="1"/>
        <v>0.43902659401626992</v>
      </c>
      <c r="H13" s="13">
        <f>'A17'!B11/'A1'!B11*100</f>
        <v>66.789820567911264</v>
      </c>
      <c r="I13" s="13">
        <f t="shared" si="2"/>
        <v>0.2932250743888789</v>
      </c>
      <c r="J13" s="13">
        <f>'A8-A-1'!B31+D13+F13+H13</f>
        <v>227.77663440655738</v>
      </c>
      <c r="K13" s="13">
        <f>'A8-A-1'!C31</f>
        <v>29.754750000000001</v>
      </c>
      <c r="L13" s="13">
        <f>'A8-A-1'!C31/$S13</f>
        <v>0.13530797624434523</v>
      </c>
      <c r="M13" s="13">
        <f>'A15'!C11/'A1'!C11*100</f>
        <v>22.829119276048733</v>
      </c>
      <c r="N13" s="13">
        <f t="shared" si="3"/>
        <v>0.10381407770802731</v>
      </c>
      <c r="O13" s="13">
        <v>100</v>
      </c>
      <c r="P13" s="13">
        <f t="shared" si="4"/>
        <v>0.45474412066760844</v>
      </c>
      <c r="Q13" s="13">
        <f>'A17'!C11/'A1'!C11*100</f>
        <v>67.320018328238064</v>
      </c>
      <c r="R13" s="13">
        <f t="shared" si="5"/>
        <v>0.30613382538001899</v>
      </c>
      <c r="S13" s="13">
        <f>'A8-A-1'!C31+M13+O13+Q13</f>
        <v>219.90388760428681</v>
      </c>
      <c r="T13" s="13">
        <f>'A8-A-1'!D31</f>
        <v>39.5411338711762</v>
      </c>
      <c r="U13" s="13">
        <f>'A8-A-1'!D31/$AB13</f>
        <v>0.17428488865748656</v>
      </c>
      <c r="V13" s="13">
        <f>'A15'!D11/'A1'!D11*100</f>
        <v>19.073569482288828</v>
      </c>
      <c r="W13" s="13">
        <f t="shared" si="6"/>
        <v>8.4070298650306727E-2</v>
      </c>
      <c r="X13" s="13">
        <v>100</v>
      </c>
      <c r="Y13" s="13">
        <f t="shared" si="7"/>
        <v>0.4407685657808938</v>
      </c>
      <c r="Z13" s="13">
        <f>'A17'!D11/'A1'!D11*100</f>
        <v>68.26172968534209</v>
      </c>
      <c r="AA13" s="13">
        <f t="shared" si="8"/>
        <v>0.30087624691131298</v>
      </c>
      <c r="AB13" s="13">
        <f>'A8-A-1'!D31+V13+X13+Z13</f>
        <v>226.87643303880711</v>
      </c>
      <c r="AC13" s="13">
        <f>'A8-A-1'!E31</f>
        <v>34.916143861196609</v>
      </c>
      <c r="AD13" s="13">
        <f>'A8-A-1'!E31/$AK13</f>
        <v>0.15617277737460811</v>
      </c>
      <c r="AE13" s="13">
        <f>'A15'!E11/'A1'!E11*100</f>
        <v>21.579219169995767</v>
      </c>
      <c r="AF13" s="13">
        <f t="shared" si="9"/>
        <v>9.651943825042221E-2</v>
      </c>
      <c r="AG13" s="13">
        <v>100</v>
      </c>
      <c r="AH13" s="13">
        <f t="shared" si="9"/>
        <v>0.44727956785676942</v>
      </c>
      <c r="AI13" s="13">
        <f>'A17'!E11/'A1'!E11*100</f>
        <v>67.078453405740433</v>
      </c>
      <c r="AJ13" s="13">
        <f t="shared" si="10"/>
        <v>0.30002821651820022</v>
      </c>
      <c r="AK13" s="13">
        <f>'A8-A-1'!E31+AE13+AG13+AI13</f>
        <v>223.57381643693282</v>
      </c>
      <c r="AL13" s="13">
        <f>'A8-A-1'!F31</f>
        <v>36.504311356426051</v>
      </c>
      <c r="AM13" s="13">
        <f>'A8-A-1'!F31/$AT13</f>
        <v>0.16165717417951525</v>
      </c>
      <c r="AN13" s="13">
        <f>'A15'!F11/'A1'!F11*100</f>
        <v>21.685529506871461</v>
      </c>
      <c r="AO13" s="13">
        <f t="shared" si="11"/>
        <v>9.6033079118755207E-2</v>
      </c>
      <c r="AP13" s="13">
        <v>100</v>
      </c>
      <c r="AQ13" s="13">
        <f t="shared" si="12"/>
        <v>0.44284405916085812</v>
      </c>
      <c r="AR13" s="13">
        <f>'A17'!F11/'A1'!F11*100</f>
        <v>67.623282134195634</v>
      </c>
      <c r="AS13" s="13">
        <f t="shared" si="13"/>
        <v>0.29946568754087133</v>
      </c>
      <c r="AT13" s="13">
        <f>'A8-A-1'!F31+AN13+AP13+AR13</f>
        <v>225.81312299749317</v>
      </c>
      <c r="AU13" s="13">
        <f>'A8-A-1'!G31</f>
        <v>41.354862325144914</v>
      </c>
      <c r="AV13" s="13">
        <f>'A8-A-1'!G31/$BC13</f>
        <v>0.18116774252712103</v>
      </c>
      <c r="AW13" s="13">
        <f>'A15'!G11/'A1'!G11*100</f>
        <v>20.93177461693643</v>
      </c>
      <c r="AX13" s="13">
        <f t="shared" si="14"/>
        <v>9.1698101292701575E-2</v>
      </c>
      <c r="AY13" s="13">
        <v>100</v>
      </c>
      <c r="AZ13" s="13">
        <f t="shared" si="15"/>
        <v>0.43808087451174021</v>
      </c>
      <c r="BA13" s="13">
        <f>'A17'!G11/'A1'!G11*100</f>
        <v>65.981716729952993</v>
      </c>
      <c r="BB13" s="13">
        <f t="shared" si="16"/>
        <v>0.28905328166843725</v>
      </c>
      <c r="BC13" s="13">
        <f>'A8-A-1'!G31+AW13+AY13+BA13</f>
        <v>228.26835367203432</v>
      </c>
      <c r="BD13" s="13">
        <f>'A8-A-1'!H31</f>
        <v>29.450280934285541</v>
      </c>
      <c r="BE13" s="13">
        <f>'A8-A-1'!H31/$BL13</f>
        <v>0.14012382696021125</v>
      </c>
      <c r="BF13" s="13">
        <f>'A15'!H11/'A1'!H11*100</f>
        <v>25.749260793641334</v>
      </c>
      <c r="BG13" s="13">
        <f t="shared" si="17"/>
        <v>0.12251444975525093</v>
      </c>
      <c r="BH13" s="13">
        <v>100</v>
      </c>
      <c r="BI13" s="13">
        <f t="shared" si="18"/>
        <v>0.47579792964583018</v>
      </c>
      <c r="BJ13" s="13">
        <f>'A17'!H11/'A1'!H11*100</f>
        <v>54.973714121330431</v>
      </c>
      <c r="BK13" s="13">
        <f t="shared" si="19"/>
        <v>0.26156379363870758</v>
      </c>
      <c r="BL13" s="13">
        <f>'A8-A-1'!H31+BF13+BH13+BJ13</f>
        <v>210.17325584925732</v>
      </c>
      <c r="BM13" s="13">
        <f>'A8-A-1'!I31</f>
        <v>33.169399312197378</v>
      </c>
      <c r="BN13" s="13">
        <f>'A8-A-1'!I31/$BU13</f>
        <v>0.14688289957859013</v>
      </c>
      <c r="BO13" s="13">
        <f>'A15'!I11/'A1'!I11*100</f>
        <v>24.436185662258115</v>
      </c>
      <c r="BP13" s="13">
        <f t="shared" si="20"/>
        <v>0.10820991272499063</v>
      </c>
      <c r="BQ13" s="13">
        <v>100</v>
      </c>
      <c r="BR13" s="13">
        <f t="shared" si="21"/>
        <v>0.44282652874143819</v>
      </c>
      <c r="BS13" s="13">
        <f>'A17'!I11/'A1'!I11*100</f>
        <v>68.216477412391612</v>
      </c>
      <c r="BT13" s="13">
        <f t="shared" si="22"/>
        <v>0.30208065895498104</v>
      </c>
      <c r="BU13" s="13">
        <f>'A8-A-1'!I31+BO13+BQ13+BS13</f>
        <v>225.82206238684711</v>
      </c>
      <c r="BV13" s="13">
        <f>'A8-A-1'!J31</f>
        <v>38.685678607085002</v>
      </c>
      <c r="BW13" s="13">
        <f>'A8-A-1'!J31/$CD13</f>
        <v>0.16959238608092925</v>
      </c>
      <c r="BX13" s="13">
        <f>'A15'!J11/'A1'!J11*100</f>
        <v>20.404177752303678</v>
      </c>
      <c r="BY13" s="13">
        <f t="shared" si="23"/>
        <v>8.9448946370527069E-2</v>
      </c>
      <c r="BZ13" s="13">
        <v>100</v>
      </c>
      <c r="CA13" s="13">
        <f t="shared" si="24"/>
        <v>0.43838544957014053</v>
      </c>
      <c r="CB13" s="13">
        <f>'A17'!J11/'A1'!J11*100</f>
        <v>69.019904350176716</v>
      </c>
      <c r="CC13" s="13">
        <f t="shared" si="25"/>
        <v>0.3025732179784032</v>
      </c>
      <c r="CD13" s="13">
        <f>'A8-A-1'!J31+BX13+BZ13+CB13</f>
        <v>228.10976070956539</v>
      </c>
      <c r="CE13" s="13">
        <f>'A8-A-1'!K31</f>
        <v>37.720648466238494</v>
      </c>
      <c r="CF13" s="13">
        <f>'A8-A-1'!K31/$CM13</f>
        <v>0.17008267560055382</v>
      </c>
      <c r="CG13" s="13">
        <f>'A15'!K11/'A1'!K11*100</f>
        <v>19.322871716075348</v>
      </c>
      <c r="CH13" s="13">
        <f t="shared" si="26"/>
        <v>8.7126967732219604E-2</v>
      </c>
      <c r="CI13" s="13">
        <v>100</v>
      </c>
      <c r="CJ13" s="13">
        <f t="shared" si="27"/>
        <v>0.45090072020576399</v>
      </c>
      <c r="CK13" s="13">
        <f>'A17'!K11/'A1'!K11*100</f>
        <v>64.734790471894058</v>
      </c>
      <c r="CL13" s="13">
        <f t="shared" si="28"/>
        <v>0.2918896364614626</v>
      </c>
      <c r="CM13" s="13">
        <f>'A8-A-1'!K31+CG13+CI13+CK13</f>
        <v>221.7783106542079</v>
      </c>
      <c r="CN13" s="13">
        <f>'A8-A-1'!L31</f>
        <v>40.483263146213979</v>
      </c>
      <c r="CO13" s="13">
        <f>'A8-A-1'!L31/$CV13</f>
        <v>0.17756362858136163</v>
      </c>
      <c r="CP13" s="13">
        <f>'A15'!L11/'A1'!L11*100</f>
        <v>21.754141889795022</v>
      </c>
      <c r="CQ13" s="13">
        <f t="shared" si="29"/>
        <v>9.5415835345947164E-2</v>
      </c>
      <c r="CR13" s="13">
        <v>100</v>
      </c>
      <c r="CS13" s="13">
        <f t="shared" si="30"/>
        <v>0.4386099705946444</v>
      </c>
      <c r="CT13" s="13">
        <f>'A17'!L11/'A1'!L11*100</f>
        <v>65.755588065413789</v>
      </c>
      <c r="CU13" s="13">
        <f t="shared" si="31"/>
        <v>0.28841056547804689</v>
      </c>
      <c r="CV13" s="13">
        <f>'A8-A-1'!L31+CP13+CR13+CT13</f>
        <v>227.99299310142277</v>
      </c>
      <c r="CW13" s="13">
        <f>'A8-A-1'!M31</f>
        <v>33.958758151997088</v>
      </c>
      <c r="CX13" s="13">
        <f>'A8-A-1'!M31/$DE13</f>
        <v>0.15430379267326261</v>
      </c>
      <c r="CY13" s="13">
        <f>'A15'!M11/'A1'!M11*100</f>
        <v>21.714901813943086</v>
      </c>
      <c r="CZ13" s="13">
        <f t="shared" si="32"/>
        <v>9.8669441692227397E-2</v>
      </c>
      <c r="DA13" s="13">
        <v>100</v>
      </c>
      <c r="DB13" s="13">
        <f t="shared" si="33"/>
        <v>0.45438585234068146</v>
      </c>
      <c r="DC13" s="13">
        <f>'A17'!M11/'A1'!M11*100</f>
        <v>64.403614634202427</v>
      </c>
      <c r="DD13" s="13">
        <f t="shared" si="34"/>
        <v>0.29264091329382852</v>
      </c>
      <c r="DE13" s="13">
        <f>'A8-A-1'!M31+CY13+DA13+DC13</f>
        <v>220.0772746001426</v>
      </c>
      <c r="DF13" s="13">
        <f>'A8-A-1'!N31</f>
        <v>38.420271466776896</v>
      </c>
      <c r="DG13" s="13">
        <f>'A8-A-1'!N31/$DN13</f>
        <v>0.17046718248528434</v>
      </c>
      <c r="DH13" s="13">
        <f>'A15'!N11/'A1'!N11*100</f>
        <v>21.432587230753015</v>
      </c>
      <c r="DI13" s="13">
        <f t="shared" si="35"/>
        <v>9.5094402488953789E-2</v>
      </c>
      <c r="DJ13" s="13">
        <v>100</v>
      </c>
      <c r="DK13" s="13">
        <f t="shared" si="36"/>
        <v>0.44369072881926974</v>
      </c>
      <c r="DL13" s="13">
        <f>'A17'!N11/'A1'!N11*100</f>
        <v>65.529358023823747</v>
      </c>
      <c r="DM13" s="13">
        <f t="shared" si="37"/>
        <v>0.29074768620649222</v>
      </c>
      <c r="DN13" s="13">
        <f>'A8-A-1'!N31+DH13+DJ13+DL13</f>
        <v>225.38221672135364</v>
      </c>
      <c r="DO13" s="13">
        <f>'A8-A-1'!O31</f>
        <v>41.200698301344595</v>
      </c>
      <c r="DP13" s="13">
        <f>'A8-A-1'!O31/$DW13</f>
        <v>0.18228618539206717</v>
      </c>
      <c r="DQ13" s="13">
        <f>'A15'!O11/'A1'!O11*100</f>
        <v>18.594337809152595</v>
      </c>
      <c r="DR13" s="13">
        <f t="shared" si="38"/>
        <v>8.2267802461282499E-2</v>
      </c>
      <c r="DS13" s="13">
        <v>100</v>
      </c>
      <c r="DT13" s="13">
        <f t="shared" si="39"/>
        <v>0.44243469870052721</v>
      </c>
      <c r="DU13" s="13">
        <f>'A17'!O11/'A1'!O11*100</f>
        <v>66.2270193334124</v>
      </c>
      <c r="DV13" s="13">
        <f t="shared" si="40"/>
        <v>0.29301131344612302</v>
      </c>
      <c r="DW13" s="13">
        <f>'A8-A-1'!O31+DQ13+DS13+DU13</f>
        <v>226.02205544390961</v>
      </c>
    </row>
    <row r="14" spans="1:171" ht="12.75" customHeight="1">
      <c r="A14" s="6">
        <v>1989</v>
      </c>
      <c r="B14" s="13">
        <f>'A8-A-1'!B32</f>
        <v>41.578000000000003</v>
      </c>
      <c r="C14" s="13">
        <f>'A8-A-1'!B32/$J14</f>
        <v>0.1827771198069395</v>
      </c>
      <c r="D14" s="13">
        <f>'A15'!B12/'A1'!B12*100</f>
        <v>19.036011946888447</v>
      </c>
      <c r="E14" s="13">
        <f t="shared" si="0"/>
        <v>8.3682414648678663E-2</v>
      </c>
      <c r="F14" s="13">
        <v>100</v>
      </c>
      <c r="G14" s="13">
        <f t="shared" si="1"/>
        <v>0.43960055752306387</v>
      </c>
      <c r="H14" s="13">
        <f>'A17'!B12/'A1'!B12*100</f>
        <v>66.865226394963372</v>
      </c>
      <c r="I14" s="13">
        <f t="shared" si="2"/>
        <v>0.29393990802131786</v>
      </c>
      <c r="J14" s="13">
        <f>'A8-A-1'!B32+D14+F14+H14</f>
        <v>227.47923834185184</v>
      </c>
      <c r="K14" s="13">
        <f>'A8-A-1'!C32</f>
        <v>31.470804049089541</v>
      </c>
      <c r="L14" s="13">
        <f>'A8-A-1'!C32/$S14</f>
        <v>0.14218851372566157</v>
      </c>
      <c r="M14" s="13">
        <f>'A15'!C12/'A1'!C12*100</f>
        <v>22.697269879437815</v>
      </c>
      <c r="N14" s="13">
        <f t="shared" si="3"/>
        <v>0.10254873262066704</v>
      </c>
      <c r="O14" s="13">
        <v>100</v>
      </c>
      <c r="P14" s="13">
        <f t="shared" si="4"/>
        <v>0.45181087049402896</v>
      </c>
      <c r="Q14" s="13">
        <f>'A17'!C12/'A1'!C12*100</f>
        <v>67.163475466589688</v>
      </c>
      <c r="R14" s="13">
        <f t="shared" si="5"/>
        <v>0.30345188315964244</v>
      </c>
      <c r="S14" s="13">
        <f>'A8-A-1'!C32+M14+O14+Q14</f>
        <v>221.33154939511704</v>
      </c>
      <c r="T14" s="13">
        <f>'A8-A-1'!D32</f>
        <v>39.310253765730131</v>
      </c>
      <c r="U14" s="13">
        <f>'A8-A-1'!D32/$AB14</f>
        <v>0.17348113071822435</v>
      </c>
      <c r="V14" s="13">
        <f>'A15'!D12/'A1'!D12*100</f>
        <v>19.12163648361317</v>
      </c>
      <c r="W14" s="13">
        <f t="shared" si="6"/>
        <v>8.4386204630710587E-2</v>
      </c>
      <c r="X14" s="13">
        <v>100</v>
      </c>
      <c r="Y14" s="13">
        <f t="shared" si="7"/>
        <v>0.44131267061283036</v>
      </c>
      <c r="Z14" s="13">
        <f>'A17'!D12/'A1'!D12*100</f>
        <v>68.164821467849549</v>
      </c>
      <c r="AA14" s="13">
        <f t="shared" si="8"/>
        <v>0.30081999403823473</v>
      </c>
      <c r="AB14" s="13">
        <f>'A8-A-1'!D32+V14+X14+Z14</f>
        <v>226.59671171719285</v>
      </c>
      <c r="AC14" s="13">
        <f>'A8-A-1'!E32</f>
        <v>34.287059880179712</v>
      </c>
      <c r="AD14" s="13">
        <f>'A8-A-1'!E32/$AK14</f>
        <v>0.15346563976933833</v>
      </c>
      <c r="AE14" s="13">
        <f>'A15'!E12/'A1'!E12*100</f>
        <v>21.923674836481286</v>
      </c>
      <c r="AF14" s="13">
        <f t="shared" si="9"/>
        <v>9.8128296699492606E-2</v>
      </c>
      <c r="AG14" s="13">
        <v>100</v>
      </c>
      <c r="AH14" s="13">
        <f t="shared" si="9"/>
        <v>0.44759054962905137</v>
      </c>
      <c r="AI14" s="13">
        <f>'A17'!E12/'A1'!E12*100</f>
        <v>67.207744701362444</v>
      </c>
      <c r="AJ14" s="13">
        <f t="shared" si="10"/>
        <v>0.3008155139021178</v>
      </c>
      <c r="AK14" s="13">
        <f>'A8-A-1'!E32+AE14+AG14+AI14</f>
        <v>223.41847941802342</v>
      </c>
      <c r="AL14" s="13">
        <f>'A8-A-1'!F32</f>
        <v>36.706011053602658</v>
      </c>
      <c r="AM14" s="13">
        <f>'A8-A-1'!F32/$AT14</f>
        <v>0.1625093418176822</v>
      </c>
      <c r="AN14" s="13">
        <f>'A15'!F12/'A1'!F12*100</f>
        <v>21.75226586102719</v>
      </c>
      <c r="AO14" s="13">
        <f t="shared" si="11"/>
        <v>9.6304292039704364E-2</v>
      </c>
      <c r="AP14" s="13">
        <v>100</v>
      </c>
      <c r="AQ14" s="13">
        <f t="shared" si="12"/>
        <v>0.44273223146030755</v>
      </c>
      <c r="AR14" s="13">
        <f>'A17'!F12/'A1'!F12*100</f>
        <v>67.411883182275929</v>
      </c>
      <c r="AS14" s="13">
        <f t="shared" si="13"/>
        <v>0.29845413468230603</v>
      </c>
      <c r="AT14" s="13">
        <f>'A8-A-1'!F32+AN14+AP14+AR14</f>
        <v>225.87016009690575</v>
      </c>
      <c r="AU14" s="13">
        <f>'A8-A-1'!G32</f>
        <v>38.301449999999996</v>
      </c>
      <c r="AV14" s="13">
        <f>'A8-A-1'!G32/$BC14</f>
        <v>0.17017517642459226</v>
      </c>
      <c r="AW14" s="13">
        <f>'A15'!G12/'A1'!G12*100</f>
        <v>20.791859405849348</v>
      </c>
      <c r="AX14" s="13">
        <f t="shared" si="14"/>
        <v>9.2379226963619693E-2</v>
      </c>
      <c r="AY14" s="13">
        <v>100</v>
      </c>
      <c r="AZ14" s="13">
        <f t="shared" si="15"/>
        <v>0.44430478852521849</v>
      </c>
      <c r="BA14" s="13">
        <f>'A17'!G12/'A1'!G12*100</f>
        <v>65.977413626261438</v>
      </c>
      <c r="BB14" s="13">
        <f t="shared" si="16"/>
        <v>0.29314080808656956</v>
      </c>
      <c r="BC14" s="13">
        <f>'A8-A-1'!G32+AW14+AY14+BA14</f>
        <v>225.07072303211078</v>
      </c>
      <c r="BD14" s="13">
        <f>'A8-A-1'!H32</f>
        <v>28.992000000000001</v>
      </c>
      <c r="BE14" s="13">
        <f>'A8-A-1'!H32/$BL14</f>
        <v>0.13825642692736059</v>
      </c>
      <c r="BF14" s="13">
        <f>'A15'!H12/'A1'!H12*100</f>
        <v>25.775403269635746</v>
      </c>
      <c r="BG14" s="13">
        <f t="shared" si="17"/>
        <v>0.12291718952371845</v>
      </c>
      <c r="BH14" s="13">
        <v>100</v>
      </c>
      <c r="BI14" s="13">
        <f t="shared" si="18"/>
        <v>0.47687785226048768</v>
      </c>
      <c r="BJ14" s="13">
        <f>'A17'!H12/'A1'!H12*100</f>
        <v>54.9299008219295</v>
      </c>
      <c r="BK14" s="13">
        <f t="shared" si="19"/>
        <v>0.26194853128843337</v>
      </c>
      <c r="BL14" s="13">
        <f>'A8-A-1'!H32+BF14+BH14+BJ14</f>
        <v>209.69730409156523</v>
      </c>
      <c r="BM14" s="13">
        <f>'A8-A-1'!I32</f>
        <v>32.292149999999999</v>
      </c>
      <c r="BN14" s="13">
        <f>'A8-A-1'!I32/$BU14</f>
        <v>0.14349513785922627</v>
      </c>
      <c r="BO14" s="13">
        <f>'A15'!I12/'A1'!I12*100</f>
        <v>24.351933184382073</v>
      </c>
      <c r="BP14" s="13">
        <f t="shared" si="20"/>
        <v>0.10821156254481576</v>
      </c>
      <c r="BQ14" s="13">
        <v>100</v>
      </c>
      <c r="BR14" s="13">
        <f t="shared" si="21"/>
        <v>0.44436538867565728</v>
      </c>
      <c r="BS14" s="13">
        <f>'A17'!I12/'A1'!I12*100</f>
        <v>68.395945918762393</v>
      </c>
      <c r="BT14" s="13">
        <f t="shared" si="22"/>
        <v>0.30392791092030086</v>
      </c>
      <c r="BU14" s="13">
        <f>'A8-A-1'!I32+BO14+BQ14+BS14</f>
        <v>225.04002910314443</v>
      </c>
      <c r="BV14" s="13">
        <f>'A8-A-1'!J32</f>
        <v>38.268005866093944</v>
      </c>
      <c r="BW14" s="13">
        <f>'A8-A-1'!J32/$CD14</f>
        <v>0.16797077788223949</v>
      </c>
      <c r="BX14" s="13">
        <f>'A15'!J12/'A1'!J12*100</f>
        <v>20.559714484093448</v>
      </c>
      <c r="BY14" s="13">
        <f t="shared" si="23"/>
        <v>9.0243302643311166E-2</v>
      </c>
      <c r="BZ14" s="13">
        <v>100</v>
      </c>
      <c r="CA14" s="13">
        <f t="shared" si="24"/>
        <v>0.43893266471735404</v>
      </c>
      <c r="CB14" s="13">
        <f>'A17'!J12/'A1'!J12*100</f>
        <v>68.99765706708439</v>
      </c>
      <c r="CC14" s="13">
        <f t="shared" si="25"/>
        <v>0.30285325475709524</v>
      </c>
      <c r="CD14" s="13">
        <f>'A8-A-1'!J32+BX14+BZ14+CB14</f>
        <v>227.8253774172718</v>
      </c>
      <c r="CE14" s="13">
        <f>'A8-A-1'!K32</f>
        <v>37.365390278269246</v>
      </c>
      <c r="CF14" s="13">
        <f>'A8-A-1'!K32/$CM14</f>
        <v>0.16868152780520287</v>
      </c>
      <c r="CG14" s="13">
        <f>'A15'!K12/'A1'!K12*100</f>
        <v>19.373346155984471</v>
      </c>
      <c r="CH14" s="13">
        <f t="shared" si="26"/>
        <v>8.7458624249699232E-2</v>
      </c>
      <c r="CI14" s="13">
        <v>100</v>
      </c>
      <c r="CJ14" s="13">
        <f t="shared" si="27"/>
        <v>0.45143788556466313</v>
      </c>
      <c r="CK14" s="13">
        <f>'A17'!K12/'A1'!K12*100</f>
        <v>64.775680493601087</v>
      </c>
      <c r="CL14" s="13">
        <f t="shared" si="28"/>
        <v>0.29242196238043466</v>
      </c>
      <c r="CM14" s="13">
        <f>'A8-A-1'!K32+CG14+CI14+CK14</f>
        <v>221.51441692785482</v>
      </c>
      <c r="CN14" s="13">
        <f>'A8-A-1'!L32</f>
        <v>39.688071811622024</v>
      </c>
      <c r="CO14" s="13">
        <f>'A8-A-1'!L32/$CV14</f>
        <v>0.1743735320461289</v>
      </c>
      <c r="CP14" s="13">
        <f>'A15'!L12/'A1'!L12*100</f>
        <v>21.78383148667049</v>
      </c>
      <c r="CQ14" s="13">
        <f t="shared" si="29"/>
        <v>9.5709452851676979E-2</v>
      </c>
      <c r="CR14" s="13">
        <v>100</v>
      </c>
      <c r="CS14" s="13">
        <f t="shared" si="30"/>
        <v>0.4393600497242256</v>
      </c>
      <c r="CT14" s="13">
        <f>'A17'!L12/'A1'!L12*100</f>
        <v>66.131858269850269</v>
      </c>
      <c r="CU14" s="13">
        <f t="shared" si="31"/>
        <v>0.29055696537796855</v>
      </c>
      <c r="CV14" s="13">
        <f>'A8-A-1'!L32+CP14+CR14+CT14</f>
        <v>227.60376156814277</v>
      </c>
      <c r="CW14" s="13">
        <f>'A8-A-1'!M32</f>
        <v>34.174285573652803</v>
      </c>
      <c r="CX14" s="13">
        <f>'A8-A-1'!M32/$DE14</f>
        <v>0.15500200521830282</v>
      </c>
      <c r="CY14" s="13">
        <f>'A15'!M12/'A1'!M12*100</f>
        <v>21.931154972018582</v>
      </c>
      <c r="CZ14" s="13">
        <f t="shared" si="32"/>
        <v>9.9471662402125877E-2</v>
      </c>
      <c r="DA14" s="13">
        <v>100</v>
      </c>
      <c r="DB14" s="13">
        <f t="shared" si="33"/>
        <v>0.45356326435629724</v>
      </c>
      <c r="DC14" s="13">
        <f>'A17'!M12/'A1'!M12*100</f>
        <v>64.370968940271581</v>
      </c>
      <c r="DD14" s="13">
        <f t="shared" si="34"/>
        <v>0.29196306802327399</v>
      </c>
      <c r="DE14" s="13">
        <f>'A8-A-1'!M32+CY14+DA14+DC14</f>
        <v>220.47640948594298</v>
      </c>
      <c r="DF14" s="13">
        <f>'A8-A-1'!N32</f>
        <v>37.643693313172989</v>
      </c>
      <c r="DG14" s="13">
        <f>'A8-A-1'!N32/$DN14</f>
        <v>0.16767151666899693</v>
      </c>
      <c r="DH14" s="13">
        <f>'A15'!N12/'A1'!N12*100</f>
        <v>21.476627654355596</v>
      </c>
      <c r="DI14" s="13">
        <f t="shared" si="35"/>
        <v>9.5660611773207394E-2</v>
      </c>
      <c r="DJ14" s="13">
        <v>100</v>
      </c>
      <c r="DK14" s="13">
        <f t="shared" si="36"/>
        <v>0.44541728483990745</v>
      </c>
      <c r="DL14" s="13">
        <f>'A17'!N12/'A1'!N12*100</f>
        <v>65.38825425748125</v>
      </c>
      <c r="DM14" s="13">
        <f t="shared" si="37"/>
        <v>0.29125058671788817</v>
      </c>
      <c r="DN14" s="13">
        <f>'A8-A-1'!N32+DH14+DJ14+DL14</f>
        <v>224.50857522500985</v>
      </c>
      <c r="DO14" s="13">
        <f>'A8-A-1'!O32</f>
        <v>40.978940760450648</v>
      </c>
      <c r="DP14" s="13">
        <f>'A8-A-1'!O32/$DW14</f>
        <v>0.18166741542147272</v>
      </c>
      <c r="DQ14" s="13">
        <f>'A15'!O12/'A1'!O12*100</f>
        <v>18.586151320480742</v>
      </c>
      <c r="DR14" s="13">
        <f t="shared" si="38"/>
        <v>8.2395933383491313E-2</v>
      </c>
      <c r="DS14" s="13">
        <v>100</v>
      </c>
      <c r="DT14" s="13">
        <f t="shared" si="39"/>
        <v>0.44331896347306882</v>
      </c>
      <c r="DU14" s="13">
        <f>'A17'!O12/'A1'!O12*100</f>
        <v>66.006129182818825</v>
      </c>
      <c r="DV14" s="13">
        <f t="shared" si="40"/>
        <v>0.29261768772196722</v>
      </c>
      <c r="DW14" s="13">
        <f>'A8-A-1'!O32+DQ14+DS14+DU14</f>
        <v>225.5712212637502</v>
      </c>
    </row>
    <row r="15" spans="1:171" ht="12.75" customHeight="1">
      <c r="A15" s="6">
        <v>1990</v>
      </c>
      <c r="B15" s="13">
        <f>'A8-A-1'!B33</f>
        <v>40.825868198428893</v>
      </c>
      <c r="C15" s="13">
        <f>'A8-A-1'!B33/$J15</f>
        <v>0.17994780638943181</v>
      </c>
      <c r="D15" s="13">
        <f>'A15'!B13/'A1'!B13*100</f>
        <v>19.148960482574701</v>
      </c>
      <c r="E15" s="13">
        <f t="shared" si="0"/>
        <v>8.4402698228713685E-2</v>
      </c>
      <c r="F15" s="13">
        <v>100</v>
      </c>
      <c r="G15" s="13">
        <f t="shared" si="1"/>
        <v>0.44076908668498754</v>
      </c>
      <c r="H15" s="13">
        <f>'A17'!B13/'A1'!B13*100</f>
        <v>66.901336233594463</v>
      </c>
      <c r="I15" s="13">
        <f t="shared" si="2"/>
        <v>0.29488040869686694</v>
      </c>
      <c r="J15" s="13">
        <f>'A8-A-1'!B33+D15+F15+H15</f>
        <v>226.87616491459806</v>
      </c>
      <c r="K15" s="13">
        <f>'A8-A-1'!C33</f>
        <v>33.285828565059042</v>
      </c>
      <c r="L15" s="13">
        <f>'A8-A-1'!C33/$S15</f>
        <v>0.1493789689992466</v>
      </c>
      <c r="M15" s="13">
        <f>'A15'!C13/'A1'!C13*100</f>
        <v>22.585790659183719</v>
      </c>
      <c r="N15" s="13">
        <f t="shared" si="3"/>
        <v>0.10135971577535804</v>
      </c>
      <c r="O15" s="13">
        <v>100</v>
      </c>
      <c r="P15" s="13">
        <f t="shared" si="4"/>
        <v>0.44877647767510709</v>
      </c>
      <c r="Q15" s="13">
        <f>'A17'!C13/'A1'!C13*100</f>
        <v>66.956458838251564</v>
      </c>
      <c r="R15" s="13">
        <f t="shared" si="5"/>
        <v>0.30048483755028832</v>
      </c>
      <c r="S15" s="13">
        <f>'A8-A-1'!C33+M15+O15+Q15</f>
        <v>222.82807806249431</v>
      </c>
      <c r="T15" s="13">
        <f>'A8-A-1'!D33</f>
        <v>39.080721765861014</v>
      </c>
      <c r="U15" s="13">
        <f>'A8-A-1'!D33/$AB15</f>
        <v>0.17268200706606263</v>
      </c>
      <c r="V15" s="13">
        <f>'A15'!D13/'A1'!D13*100</f>
        <v>19.209314553420949</v>
      </c>
      <c r="W15" s="13">
        <f t="shared" si="6"/>
        <v>8.4878242815507904E-2</v>
      </c>
      <c r="X15" s="13">
        <v>100</v>
      </c>
      <c r="Y15" s="13">
        <f t="shared" si="7"/>
        <v>0.44185982055456585</v>
      </c>
      <c r="Z15" s="13">
        <f>'A17'!D13/'A1'!D13*100</f>
        <v>68.026083291894295</v>
      </c>
      <c r="AA15" s="13">
        <f t="shared" si="8"/>
        <v>0.30057992956386365</v>
      </c>
      <c r="AB15" s="13">
        <f>'A8-A-1'!D33+V15+X15+Z15</f>
        <v>226.31611961117625</v>
      </c>
      <c r="AC15" s="13">
        <f>'A8-A-1'!E33</f>
        <v>33.669310101952938</v>
      </c>
      <c r="AD15" s="13">
        <f>'A8-A-1'!E33/$AK15</f>
        <v>0.15072410092026411</v>
      </c>
      <c r="AE15" s="13">
        <f>'A15'!E13/'A1'!E13*100</f>
        <v>22.360953903557306</v>
      </c>
      <c r="AF15" s="13">
        <f t="shared" si="9"/>
        <v>0.10010109095278594</v>
      </c>
      <c r="AG15" s="13">
        <v>100</v>
      </c>
      <c r="AH15" s="13">
        <f t="shared" si="9"/>
        <v>0.4476601999383456</v>
      </c>
      <c r="AI15" s="13">
        <f>'A17'!E13/'A1'!E13*100</f>
        <v>67.35345430085826</v>
      </c>
      <c r="AJ15" s="13">
        <f t="shared" si="10"/>
        <v>0.30151460818860432</v>
      </c>
      <c r="AK15" s="13">
        <f>'A8-A-1'!E33+AE15+AG15+AI15</f>
        <v>223.38371830636851</v>
      </c>
      <c r="AL15" s="13">
        <f>'A8-A-1'!F33</f>
        <v>36.908825215518625</v>
      </c>
      <c r="AM15" s="13">
        <f>'A8-A-1'!F33/$AT15</f>
        <v>0.16316827817161261</v>
      </c>
      <c r="AN15" s="13">
        <f>'A15'!F13/'A1'!F13*100</f>
        <v>21.997192701022659</v>
      </c>
      <c r="AO15" s="13">
        <f t="shared" si="11"/>
        <v>9.7246228691286116E-2</v>
      </c>
      <c r="AP15" s="13">
        <v>100</v>
      </c>
      <c r="AQ15" s="13">
        <f t="shared" si="12"/>
        <v>0.44208472423285677</v>
      </c>
      <c r="AR15" s="13">
        <f>'A17'!F13/'A1'!F13*100</f>
        <v>67.294966913976339</v>
      </c>
      <c r="AS15" s="13">
        <f t="shared" si="13"/>
        <v>0.29750076890424448</v>
      </c>
      <c r="AT15" s="13">
        <f>'A8-A-1'!F33+AN15+AP15+AR15</f>
        <v>226.20098483051763</v>
      </c>
      <c r="AU15" s="13">
        <f>'A8-A-1'!G33</f>
        <v>38.065880060021463</v>
      </c>
      <c r="AV15" s="13">
        <f>'A8-A-1'!G33/$BC15</f>
        <v>0.16946852834690834</v>
      </c>
      <c r="AW15" s="13">
        <f>'A15'!G13/'A1'!G13*100</f>
        <v>20.672532068203854</v>
      </c>
      <c r="AX15" s="13">
        <f t="shared" si="14"/>
        <v>9.2033694775446664E-2</v>
      </c>
      <c r="AY15" s="13">
        <v>100</v>
      </c>
      <c r="AZ15" s="13">
        <f t="shared" si="15"/>
        <v>0.44519797803096633</v>
      </c>
      <c r="BA15" s="13">
        <f>'A17'!G13/'A1'!G13*100</f>
        <v>65.880757173222776</v>
      </c>
      <c r="BB15" s="13">
        <f t="shared" si="16"/>
        <v>0.29329979884667862</v>
      </c>
      <c r="BC15" s="13">
        <f>'A8-A-1'!G33+AW15+AY15+BA15</f>
        <v>224.6191693014481</v>
      </c>
      <c r="BD15" s="13">
        <f>'A8-A-1'!H33</f>
        <v>29.260963067743422</v>
      </c>
      <c r="BE15" s="13">
        <f>'A8-A-1'!H33/$BL15</f>
        <v>0.13897141236473354</v>
      </c>
      <c r="BF15" s="13">
        <f>'A15'!H13/'A1'!H13*100</f>
        <v>25.585561824847929</v>
      </c>
      <c r="BG15" s="13">
        <f t="shared" si="17"/>
        <v>0.12151553777339616</v>
      </c>
      <c r="BH15" s="13">
        <v>100</v>
      </c>
      <c r="BI15" s="13">
        <f t="shared" si="18"/>
        <v>0.47493793024855108</v>
      </c>
      <c r="BJ15" s="13">
        <f>'A17'!H13/'A1'!H13*100</f>
        <v>55.707304631335354</v>
      </c>
      <c r="BK15" s="13">
        <f t="shared" si="19"/>
        <v>0.26457511961331937</v>
      </c>
      <c r="BL15" s="13">
        <f>'A8-A-1'!H33+BF15+BH15+BJ15</f>
        <v>210.55382952392668</v>
      </c>
      <c r="BM15" s="13">
        <f>'A8-A-1'!I33</f>
        <v>31.565908515358782</v>
      </c>
      <c r="BN15" s="13">
        <f>'A8-A-1'!I33/$BU15</f>
        <v>0.14069440098775615</v>
      </c>
      <c r="BO15" s="13">
        <f>'A15'!I13/'A1'!I13*100</f>
        <v>24.241224713382035</v>
      </c>
      <c r="BP15" s="13">
        <f t="shared" si="20"/>
        <v>0.10804709101274257</v>
      </c>
      <c r="BQ15" s="13">
        <v>100</v>
      </c>
      <c r="BR15" s="13">
        <f t="shared" si="21"/>
        <v>0.44571630472571239</v>
      </c>
      <c r="BS15" s="13">
        <f>'A17'!I13/'A1'!I13*100</f>
        <v>68.550824826077502</v>
      </c>
      <c r="BT15" s="13">
        <f t="shared" si="22"/>
        <v>0.30554220327378889</v>
      </c>
      <c r="BU15" s="13">
        <f>'A8-A-1'!I33+BO15+BQ15+BS15</f>
        <v>224.35795805481831</v>
      </c>
      <c r="BV15" s="13">
        <f>'A8-A-1'!J33</f>
        <v>37.854842559209985</v>
      </c>
      <c r="BW15" s="13">
        <f>'A8-A-1'!J33/$CD15</f>
        <v>0.16639874852802278</v>
      </c>
      <c r="BX15" s="13">
        <f>'A15'!J13/'A1'!J13*100</f>
        <v>20.715101685381612</v>
      </c>
      <c r="BY15" s="13">
        <f t="shared" si="23"/>
        <v>9.1057491275699357E-2</v>
      </c>
      <c r="BZ15" s="13">
        <v>100</v>
      </c>
      <c r="CA15" s="13">
        <f t="shared" si="24"/>
        <v>0.43957057348145911</v>
      </c>
      <c r="CB15" s="13">
        <f>'A17'!J13/'A1'!J13*100</f>
        <v>68.924810938828244</v>
      </c>
      <c r="CC15" s="13">
        <f t="shared" si="25"/>
        <v>0.30297318671481877</v>
      </c>
      <c r="CD15" s="13">
        <f>'A8-A-1'!J33+BX15+BZ15+CB15</f>
        <v>227.49475518341984</v>
      </c>
      <c r="CE15" s="13">
        <f>'A8-A-1'!K33</f>
        <v>37.01347796014187</v>
      </c>
      <c r="CF15" s="13">
        <f>'A8-A-1'!K33/$CM15</f>
        <v>0.1672275505506732</v>
      </c>
      <c r="CG15" s="13">
        <f>'A15'!K13/'A1'!K13*100</f>
        <v>19.580791367517094</v>
      </c>
      <c r="CH15" s="13">
        <f t="shared" si="26"/>
        <v>8.8466363030238707E-2</v>
      </c>
      <c r="CI15" s="13">
        <v>100</v>
      </c>
      <c r="CJ15" s="13">
        <f t="shared" si="27"/>
        <v>0.4518017753715361</v>
      </c>
      <c r="CK15" s="13">
        <f>'A17'!K13/'A1'!K13*100</f>
        <v>64.741735644357107</v>
      </c>
      <c r="CL15" s="13">
        <f t="shared" si="28"/>
        <v>0.29250431104755203</v>
      </c>
      <c r="CM15" s="13">
        <f>'A8-A-1'!K33+CG15+CI15+CK15</f>
        <v>221.33600497201607</v>
      </c>
      <c r="CN15" s="13">
        <f>'A8-A-1'!L33</f>
        <v>38.908500000000004</v>
      </c>
      <c r="CO15" s="13">
        <f>'A8-A-1'!L33/$CV15</f>
        <v>0.17118307688203288</v>
      </c>
      <c r="CP15" s="13">
        <f>'A15'!L13/'A1'!L13*100</f>
        <v>21.843233919604906</v>
      </c>
      <c r="CQ15" s="13">
        <f t="shared" si="29"/>
        <v>9.6102188247091366E-2</v>
      </c>
      <c r="CR15" s="13">
        <v>100</v>
      </c>
      <c r="CS15" s="13">
        <f t="shared" si="30"/>
        <v>0.43996318768914983</v>
      </c>
      <c r="CT15" s="13">
        <f>'A17'!L13/'A1'!L13*100</f>
        <v>66.540009567474485</v>
      </c>
      <c r="CU15" s="13">
        <f t="shared" si="31"/>
        <v>0.29275154718172602</v>
      </c>
      <c r="CV15" s="13">
        <f>'A8-A-1'!L33+CP15+CR15+CT15</f>
        <v>227.29174348707937</v>
      </c>
      <c r="CW15" s="13">
        <f>'A8-A-1'!M33</f>
        <v>34.391180891898777</v>
      </c>
      <c r="CX15" s="13">
        <f>'A8-A-1'!M33/$DE15</f>
        <v>0.15570481633048763</v>
      </c>
      <c r="CY15" s="13">
        <f>'A15'!M13/'A1'!M13*100</f>
        <v>22.199719143822129</v>
      </c>
      <c r="CZ15" s="13">
        <f t="shared" si="32"/>
        <v>0.10050841821170137</v>
      </c>
      <c r="DA15" s="13">
        <v>100</v>
      </c>
      <c r="DB15" s="13">
        <f t="shared" si="33"/>
        <v>0.45274635035043426</v>
      </c>
      <c r="DC15" s="13">
        <f>'A17'!M13/'A1'!M13*100</f>
        <v>64.283326609282639</v>
      </c>
      <c r="DD15" s="13">
        <f t="shared" si="34"/>
        <v>0.29104041510737672</v>
      </c>
      <c r="DE15" s="13">
        <f>'A8-A-1'!M33+CY15+DA15+DC15</f>
        <v>220.87422664500355</v>
      </c>
      <c r="DF15" s="13">
        <f>'A8-A-1'!N33</f>
        <v>36.882811915620799</v>
      </c>
      <c r="DG15" s="13">
        <f>'A8-A-1'!N33/$DN15</f>
        <v>0.16489866385776514</v>
      </c>
      <c r="DH15" s="13">
        <f>'A15'!N13/'A1'!N13*100</f>
        <v>21.520668087634089</v>
      </c>
      <c r="DI15" s="13">
        <f t="shared" si="35"/>
        <v>9.6216346549063705E-2</v>
      </c>
      <c r="DJ15" s="13">
        <v>100</v>
      </c>
      <c r="DK15" s="13">
        <f t="shared" si="36"/>
        <v>0.4470881022710918</v>
      </c>
      <c r="DL15" s="13">
        <f>'A17'!N13/'A1'!N13*100</f>
        <v>65.266081973514105</v>
      </c>
      <c r="DM15" s="13">
        <f t="shared" si="37"/>
        <v>0.29179688732207937</v>
      </c>
      <c r="DN15" s="13">
        <f>'A8-A-1'!N33+DH15+DJ15+DL15</f>
        <v>223.66956197676899</v>
      </c>
      <c r="DO15" s="13">
        <f>'A8-A-1'!O33</f>
        <v>40.758376801436881</v>
      </c>
      <c r="DP15" s="13">
        <f>'A8-A-1'!O33/$DW15</f>
        <v>0.18106722270043171</v>
      </c>
      <c r="DQ15" s="13">
        <f>'A15'!O13/'A1'!O13*100</f>
        <v>18.551358289387025</v>
      </c>
      <c r="DR15" s="13">
        <f t="shared" si="38"/>
        <v>8.2413559773104647E-2</v>
      </c>
      <c r="DS15" s="13">
        <v>100</v>
      </c>
      <c r="DT15" s="13">
        <f t="shared" si="39"/>
        <v>0.44424542121129912</v>
      </c>
      <c r="DU15" s="13">
        <f>'A17'!O13/'A1'!O13*100</f>
        <v>65.7910655597165</v>
      </c>
      <c r="DV15" s="13">
        <f t="shared" si="40"/>
        <v>0.29227379631516454</v>
      </c>
      <c r="DW15" s="13">
        <f>'A8-A-1'!O33+DQ15+DS15+DU15</f>
        <v>225.10080065054041</v>
      </c>
    </row>
    <row r="16" spans="1:171" ht="12.75" customHeight="1">
      <c r="A16" s="6">
        <v>1991</v>
      </c>
      <c r="B16" s="13">
        <f>'A8-A-1'!B34</f>
        <v>40.087342203941688</v>
      </c>
      <c r="C16" s="13">
        <f>'A8-A-1'!B34/$J16</f>
        <v>0.17720741320759842</v>
      </c>
      <c r="D16" s="13">
        <f>'A15'!B14/'A1'!B14*100</f>
        <v>19.317804170784143</v>
      </c>
      <c r="E16" s="13">
        <f t="shared" si="0"/>
        <v>8.5394987987480325E-2</v>
      </c>
      <c r="F16" s="13">
        <v>100</v>
      </c>
      <c r="G16" s="13">
        <f t="shared" si="1"/>
        <v>0.44205328531402127</v>
      </c>
      <c r="H16" s="13">
        <f>'A17'!B14/'A1'!B14*100</f>
        <v>66.811925915468834</v>
      </c>
      <c r="I16" s="13">
        <f t="shared" si="2"/>
        <v>0.29534431349089996</v>
      </c>
      <c r="J16" s="13">
        <f>'A8-A-1'!B34+D16+F16+H16</f>
        <v>226.21707229019466</v>
      </c>
      <c r="K16" s="13">
        <f>'A8-A-1'!C34</f>
        <v>35.205531499426492</v>
      </c>
      <c r="L16" s="13">
        <f>'A8-A-1'!C34/$S16</f>
        <v>0.15681313630757299</v>
      </c>
      <c r="M16" s="13">
        <f>'A15'!C14/'A1'!C14*100</f>
        <v>22.580623880501538</v>
      </c>
      <c r="N16" s="13">
        <f t="shared" si="3"/>
        <v>0.10057903686359083</v>
      </c>
      <c r="O16" s="13">
        <v>100</v>
      </c>
      <c r="P16" s="13">
        <f t="shared" si="4"/>
        <v>0.4454218687484594</v>
      </c>
      <c r="Q16" s="13">
        <f>'A17'!C14/'A1'!C14*100</f>
        <v>66.720109390992846</v>
      </c>
      <c r="R16" s="13">
        <f t="shared" si="5"/>
        <v>0.29718595808037668</v>
      </c>
      <c r="S16" s="13">
        <f>'A8-A-1'!C34+M16+O16+Q16</f>
        <v>224.50626477092089</v>
      </c>
      <c r="T16" s="13">
        <f>'A8-A-1'!D34</f>
        <v>38.852530000000002</v>
      </c>
      <c r="U16" s="13">
        <f>'A8-A-1'!D34/$AB16</f>
        <v>0.1718100866769918</v>
      </c>
      <c r="V16" s="13">
        <f>'A15'!D14/'A1'!D14*100</f>
        <v>19.414531934054374</v>
      </c>
      <c r="W16" s="13">
        <f t="shared" si="6"/>
        <v>8.5853158452824235E-2</v>
      </c>
      <c r="X16" s="13">
        <v>100</v>
      </c>
      <c r="Y16" s="13">
        <f t="shared" si="7"/>
        <v>0.44221080757673126</v>
      </c>
      <c r="Z16" s="13">
        <f>'A17'!D14/'A1'!D14*100</f>
        <v>67.869428370172898</v>
      </c>
      <c r="AA16" s="13">
        <f t="shared" si="8"/>
        <v>0.30012594729345271</v>
      </c>
      <c r="AB16" s="13">
        <f>'A8-A-1'!D34+V16+X16+Z16</f>
        <v>226.13649030422727</v>
      </c>
      <c r="AC16" s="13">
        <f>'A8-A-1'!E34</f>
        <v>33.062690318244009</v>
      </c>
      <c r="AD16" s="13">
        <f>'A8-A-1'!E34/$AK16</f>
        <v>0.14801127630970085</v>
      </c>
      <c r="AE16" s="13">
        <f>'A15'!E14/'A1'!E14*100</f>
        <v>22.858568297480726</v>
      </c>
      <c r="AF16" s="13">
        <f t="shared" si="9"/>
        <v>0.1023306281417658</v>
      </c>
      <c r="AG16" s="13">
        <v>100</v>
      </c>
      <c r="AH16" s="13">
        <f t="shared" si="9"/>
        <v>0.44766858015794364</v>
      </c>
      <c r="AI16" s="13">
        <f>'A17'!E14/'A1'!E14*100</f>
        <v>67.458278015411224</v>
      </c>
      <c r="AJ16" s="13">
        <f t="shared" si="10"/>
        <v>0.30198951539058966</v>
      </c>
      <c r="AK16" s="13">
        <f>'A8-A-1'!E34+AE16+AG16+AI16</f>
        <v>223.37953663113598</v>
      </c>
      <c r="AL16" s="13">
        <f>'A8-A-1'!F34</f>
        <v>37.112760000000002</v>
      </c>
      <c r="AM16" s="13">
        <f>'A8-A-1'!F34/$AT16</f>
        <v>0.16367851103831141</v>
      </c>
      <c r="AN16" s="13">
        <f>'A15'!F14/'A1'!F14*100</f>
        <v>22.417231751096928</v>
      </c>
      <c r="AO16" s="13">
        <f t="shared" si="11"/>
        <v>9.8866780983691407E-2</v>
      </c>
      <c r="AP16" s="13">
        <v>100</v>
      </c>
      <c r="AQ16" s="13">
        <f t="shared" si="12"/>
        <v>0.44103028456603982</v>
      </c>
      <c r="AR16" s="13">
        <f>'A17'!F14/'A1'!F14*100</f>
        <v>67.211806940566404</v>
      </c>
      <c r="AS16" s="13">
        <f t="shared" si="13"/>
        <v>0.29642442341195729</v>
      </c>
      <c r="AT16" s="13">
        <f>'A8-A-1'!F34+AN16+AP16+AR16</f>
        <v>226.74179869166335</v>
      </c>
      <c r="AU16" s="13">
        <f>'A8-A-1'!G34</f>
        <v>37.831758973718742</v>
      </c>
      <c r="AV16" s="13">
        <f>'A8-A-1'!G34/$BC16</f>
        <v>0.1686868510384075</v>
      </c>
      <c r="AW16" s="13">
        <f>'A15'!G14/'A1'!G14*100</f>
        <v>20.730298712132686</v>
      </c>
      <c r="AX16" s="13">
        <f t="shared" si="14"/>
        <v>9.2433682855309229E-2</v>
      </c>
      <c r="AY16" s="13">
        <v>100</v>
      </c>
      <c r="AZ16" s="13">
        <f t="shared" si="15"/>
        <v>0.44588688343989552</v>
      </c>
      <c r="BA16" s="13">
        <f>'A17'!G14/'A1'!G14*100</f>
        <v>65.710069873782786</v>
      </c>
      <c r="BB16" s="13">
        <f t="shared" si="16"/>
        <v>0.29299258266638772</v>
      </c>
      <c r="BC16" s="13">
        <f>'A8-A-1'!G34+AW16+AY16+BA16</f>
        <v>224.27212755963421</v>
      </c>
      <c r="BD16" s="13">
        <f>'A8-A-1'!H34</f>
        <v>29.532421345607219</v>
      </c>
      <c r="BE16" s="13">
        <f>'A8-A-1'!H34/$BL16</f>
        <v>0.13187691660810152</v>
      </c>
      <c r="BF16" s="13">
        <f>'A15'!H14/'A1'!H14*100</f>
        <v>25.281366112637933</v>
      </c>
      <c r="BG16" s="13">
        <f t="shared" si="17"/>
        <v>0.1128938454303597</v>
      </c>
      <c r="BH16" s="13">
        <v>100</v>
      </c>
      <c r="BI16" s="13">
        <f t="shared" si="18"/>
        <v>0.44654962444424651</v>
      </c>
      <c r="BJ16" s="13">
        <f>'A17'!H14/'A1'!H14*100</f>
        <v>69.125489446208718</v>
      </c>
      <c r="BK16" s="13">
        <f t="shared" si="19"/>
        <v>0.30867961351729228</v>
      </c>
      <c r="BL16" s="13">
        <f>'A8-A-1'!H34+BF16+BH16+BJ16</f>
        <v>223.93927690445386</v>
      </c>
      <c r="BM16" s="13">
        <f>'A8-A-1'!I34</f>
        <v>30.856000000000002</v>
      </c>
      <c r="BN16" s="13">
        <f>'A8-A-1'!I34/$BU16</f>
        <v>0.13771504983598701</v>
      </c>
      <c r="BO16" s="13">
        <f>'A15'!I14/'A1'!I14*100</f>
        <v>24.331892374924504</v>
      </c>
      <c r="BP16" s="13">
        <f t="shared" si="20"/>
        <v>0.10859695913328364</v>
      </c>
      <c r="BQ16" s="13">
        <v>100</v>
      </c>
      <c r="BR16" s="13">
        <f t="shared" si="21"/>
        <v>0.44631530281302501</v>
      </c>
      <c r="BS16" s="13">
        <f>'A17'!I14/'A1'!I14*100</f>
        <v>68.868955709204542</v>
      </c>
      <c r="BT16" s="13">
        <f t="shared" si="22"/>
        <v>0.3073726882177043</v>
      </c>
      <c r="BU16" s="13">
        <f>'A8-A-1'!I34+BO16+BQ16+BS16</f>
        <v>224.05684808412906</v>
      </c>
      <c r="BV16" s="13">
        <f>'A8-A-1'!J34</f>
        <v>37.44614</v>
      </c>
      <c r="BW16" s="13">
        <f>'A8-A-1'!J34/$CD16</f>
        <v>0.16471549578476968</v>
      </c>
      <c r="BX16" s="13">
        <f>'A15'!J14/'A1'!J14*100</f>
        <v>21.069078554459917</v>
      </c>
      <c r="BY16" s="13">
        <f t="shared" si="23"/>
        <v>9.267720838051996E-2</v>
      </c>
      <c r="BZ16" s="13">
        <v>100</v>
      </c>
      <c r="CA16" s="13">
        <f t="shared" si="24"/>
        <v>0.43987309715973311</v>
      </c>
      <c r="CB16" s="13">
        <f>'A17'!J14/'A1'!J14*100</f>
        <v>68.823076616809786</v>
      </c>
      <c r="CC16" s="13">
        <f t="shared" si="25"/>
        <v>0.30273419867497725</v>
      </c>
      <c r="CD16" s="13">
        <f>'A8-A-1'!J34+BX16+BZ16+CB16</f>
        <v>227.33829517126969</v>
      </c>
      <c r="CE16" s="13">
        <f>'A8-A-1'!K34</f>
        <v>36.664879999999997</v>
      </c>
      <c r="CF16" s="13">
        <f>'A8-A-1'!K34/$CM16</f>
        <v>0.16569217517049173</v>
      </c>
      <c r="CG16" s="13">
        <f>'A15'!K14/'A1'!K14*100</f>
        <v>19.902682644852661</v>
      </c>
      <c r="CH16" s="13">
        <f t="shared" si="26"/>
        <v>8.9942167522534727E-2</v>
      </c>
      <c r="CI16" s="13">
        <v>100</v>
      </c>
      <c r="CJ16" s="13">
        <f t="shared" si="27"/>
        <v>0.45190977079562716</v>
      </c>
      <c r="CK16" s="13">
        <f>'A17'!K14/'A1'!K14*100</f>
        <v>64.715548414997031</v>
      </c>
      <c r="CL16" s="13">
        <f t="shared" si="28"/>
        <v>0.29245588651134624</v>
      </c>
      <c r="CM16" s="13">
        <f>'A8-A-1'!K34+CG16+CI16+CK16</f>
        <v>221.28311105984972</v>
      </c>
      <c r="CN16" s="13">
        <f>'A8-A-1'!L34</f>
        <v>37.547221524969011</v>
      </c>
      <c r="CO16" s="13">
        <f>'A8-A-1'!L34/$CV16</f>
        <v>0.1658583217425757</v>
      </c>
      <c r="CP16" s="13">
        <f>'A15'!L14/'A1'!L14*100</f>
        <v>21.868445637341228</v>
      </c>
      <c r="CQ16" s="13">
        <f t="shared" si="29"/>
        <v>9.6600055748896338E-2</v>
      </c>
      <c r="CR16" s="13">
        <v>100</v>
      </c>
      <c r="CS16" s="13">
        <f t="shared" si="30"/>
        <v>0.44173261031386685</v>
      </c>
      <c r="CT16" s="13">
        <f>'A17'!L14/'A1'!L14*100</f>
        <v>66.965627007813239</v>
      </c>
      <c r="CU16" s="13">
        <f t="shared" si="31"/>
        <v>0.29580901219466121</v>
      </c>
      <c r="CV16" s="13">
        <f>'A8-A-1'!L34+CP16+CR16+CT16</f>
        <v>226.38129417012345</v>
      </c>
      <c r="CW16" s="13">
        <f>'A8-A-1'!M34</f>
        <v>34.609452788419539</v>
      </c>
      <c r="CX16" s="13">
        <f>'A8-A-1'!M34/$DE16</f>
        <v>0.15642846733043769</v>
      </c>
      <c r="CY16" s="13">
        <f>'A15'!M14/'A1'!M14*100</f>
        <v>22.515532869595614</v>
      </c>
      <c r="CZ16" s="13">
        <f t="shared" si="32"/>
        <v>0.10176613653647341</v>
      </c>
      <c r="DA16" s="13">
        <v>100</v>
      </c>
      <c r="DB16" s="13">
        <f t="shared" si="33"/>
        <v>0.45198191455595416</v>
      </c>
      <c r="DC16" s="13">
        <f>'A17'!M14/'A1'!M14*100</f>
        <v>64.122804971493053</v>
      </c>
      <c r="DD16" s="13">
        <f t="shared" si="34"/>
        <v>0.28982348157713483</v>
      </c>
      <c r="DE16" s="13">
        <f>'A8-A-1'!M34+CY16+DA16+DC16</f>
        <v>221.24779062950819</v>
      </c>
      <c r="DF16" s="13">
        <f>'A8-A-1'!N34</f>
        <v>36.137309999999999</v>
      </c>
      <c r="DG16" s="13">
        <f>'A8-A-1'!N34/$DN16</f>
        <v>0.16221830413976693</v>
      </c>
      <c r="DH16" s="13">
        <f>'A15'!N14/'A1'!N14*100</f>
        <v>21.569719866984695</v>
      </c>
      <c r="DI16" s="13">
        <f t="shared" si="35"/>
        <v>9.6825230699022602E-2</v>
      </c>
      <c r="DJ16" s="13">
        <v>100</v>
      </c>
      <c r="DK16" s="13">
        <f t="shared" si="36"/>
        <v>0.4488942429299993</v>
      </c>
      <c r="DL16" s="13">
        <f>'A17'!N14/'A1'!N14*100</f>
        <v>65.062590316346601</v>
      </c>
      <c r="DM16" s="13">
        <f t="shared" si="37"/>
        <v>0.29206222223121109</v>
      </c>
      <c r="DN16" s="13">
        <f>'A8-A-1'!N34+DH16+DJ16+DL16</f>
        <v>222.76962018333131</v>
      </c>
      <c r="DO16" s="13">
        <f>'A8-A-1'!O34</f>
        <v>40.539000000000001</v>
      </c>
      <c r="DP16" s="13">
        <f>'A8-A-1'!O34/$DW16</f>
        <v>0.1804523106680862</v>
      </c>
      <c r="DQ16" s="13">
        <f>'A15'!O14/'A1'!O14*100</f>
        <v>18.525513190916786</v>
      </c>
      <c r="DR16" s="13">
        <f t="shared" si="38"/>
        <v>8.2463101250969312E-2</v>
      </c>
      <c r="DS16" s="13">
        <v>100</v>
      </c>
      <c r="DT16" s="13">
        <f t="shared" si="39"/>
        <v>0.44513261468730408</v>
      </c>
      <c r="DU16" s="13">
        <f>'A17'!O14/'A1'!O14*100</f>
        <v>65.587639224937547</v>
      </c>
      <c r="DV16" s="13">
        <f t="shared" si="40"/>
        <v>0.29195197339364037</v>
      </c>
      <c r="DW16" s="13">
        <f>'A8-A-1'!O34+DQ16+DS16+DU16</f>
        <v>224.65215241585435</v>
      </c>
    </row>
    <row r="17" spans="1:127" ht="12.75" customHeight="1">
      <c r="A17" s="6">
        <v>1992</v>
      </c>
      <c r="B17" s="13">
        <f>'A8-A-1'!B35</f>
        <v>39.362175892141018</v>
      </c>
      <c r="C17" s="13">
        <f>'A8-A-1'!B35/$J17</f>
        <v>0.17436059506854601</v>
      </c>
      <c r="D17" s="13">
        <f>'A15'!B15/'A1'!B15*100</f>
        <v>19.657875164483094</v>
      </c>
      <c r="E17" s="13">
        <f t="shared" si="0"/>
        <v>8.7077473076045186E-2</v>
      </c>
      <c r="F17" s="13">
        <v>100</v>
      </c>
      <c r="G17" s="13">
        <f t="shared" si="1"/>
        <v>0.44296482884056859</v>
      </c>
      <c r="H17" s="13">
        <f>'A17'!B15/'A1'!B15*100</f>
        <v>66.73150637908347</v>
      </c>
      <c r="I17" s="13">
        <f t="shared" si="2"/>
        <v>0.29559710301484021</v>
      </c>
      <c r="J17" s="13">
        <f>'A8-A-1'!B35+D17+F17+H17</f>
        <v>225.75155743570758</v>
      </c>
      <c r="K17" s="13">
        <f>'A8-A-1'!C35</f>
        <v>37.235950000000003</v>
      </c>
      <c r="L17" s="13">
        <f>'A8-A-1'!C35/$S17</f>
        <v>0.16443569990011875</v>
      </c>
      <c r="M17" s="13">
        <f>'A15'!C15/'A1'!C15*100</f>
        <v>22.692254471063148</v>
      </c>
      <c r="N17" s="13">
        <f t="shared" si="3"/>
        <v>0.10021005899569818</v>
      </c>
      <c r="O17" s="13">
        <v>100</v>
      </c>
      <c r="P17" s="13">
        <f t="shared" si="4"/>
        <v>0.44160468552600041</v>
      </c>
      <c r="Q17" s="13">
        <f>'A17'!C15/'A1'!C15*100</f>
        <v>66.518668213018216</v>
      </c>
      <c r="R17" s="13">
        <f t="shared" si="5"/>
        <v>0.29374955557818266</v>
      </c>
      <c r="S17" s="13">
        <f>'A8-A-1'!C35+M17+O17+Q17</f>
        <v>226.44687268408137</v>
      </c>
      <c r="T17" s="13">
        <f>'A8-A-1'!D35</f>
        <v>38.436875749319917</v>
      </c>
      <c r="U17" s="13">
        <f>'A8-A-1'!D35/$AB17</f>
        <v>0.1701236401042015</v>
      </c>
      <c r="V17" s="13">
        <f>'A15'!D15/'A1'!D15*100</f>
        <v>19.799791064261132</v>
      </c>
      <c r="W17" s="13">
        <f t="shared" si="6"/>
        <v>8.7634919943105544E-2</v>
      </c>
      <c r="X17" s="13">
        <v>100</v>
      </c>
      <c r="Y17" s="13">
        <f t="shared" si="7"/>
        <v>0.44260527628136265</v>
      </c>
      <c r="Z17" s="13">
        <f>'A17'!D15/'A1'!D15*100</f>
        <v>67.698281003060728</v>
      </c>
      <c r="AA17" s="13">
        <f t="shared" si="8"/>
        <v>0.29963616367133022</v>
      </c>
      <c r="AB17" s="13">
        <f>'A8-A-1'!D35+V17+X17+Z17</f>
        <v>225.9349478166418</v>
      </c>
      <c r="AC17" s="13">
        <f>'A8-A-1'!E35</f>
        <v>32.466999999999999</v>
      </c>
      <c r="AD17" s="13">
        <f>'A8-A-1'!E35/$AK17</f>
        <v>0.14540433625888849</v>
      </c>
      <c r="AE17" s="13">
        <f>'A15'!E15/'A1'!E15*100</f>
        <v>23.353086319485943</v>
      </c>
      <c r="AF17" s="13">
        <f t="shared" si="9"/>
        <v>0.10458742772296124</v>
      </c>
      <c r="AG17" s="13">
        <v>100</v>
      </c>
      <c r="AH17" s="13">
        <f t="shared" si="9"/>
        <v>0.44785270046166414</v>
      </c>
      <c r="AI17" s="13">
        <f>'A17'!E15/'A1'!E15*100</f>
        <v>67.467614964699877</v>
      </c>
      <c r="AJ17" s="13">
        <f t="shared" si="10"/>
        <v>0.30215553555648622</v>
      </c>
      <c r="AK17" s="13">
        <f>'A8-A-1'!E35+AE17+AG17+AI17</f>
        <v>223.2877012841858</v>
      </c>
      <c r="AL17" s="13">
        <f>'A8-A-1'!F35</f>
        <v>36.775500557963291</v>
      </c>
      <c r="AM17" s="13">
        <f>'A8-A-1'!F35/$AT17</f>
        <v>0.16206913016880173</v>
      </c>
      <c r="AN17" s="13">
        <f>'A15'!F15/'A1'!F15*100</f>
        <v>22.96090494145664</v>
      </c>
      <c r="AO17" s="13">
        <f t="shared" si="11"/>
        <v>0.10118839540702394</v>
      </c>
      <c r="AP17" s="13">
        <v>100</v>
      </c>
      <c r="AQ17" s="13">
        <f t="shared" si="12"/>
        <v>0.4406986382506427</v>
      </c>
      <c r="AR17" s="13">
        <f>'A17'!F15/'A1'!F15*100</f>
        <v>67.17602698948204</v>
      </c>
      <c r="AS17" s="13">
        <f t="shared" si="13"/>
        <v>0.29604383617353158</v>
      </c>
      <c r="AT17" s="13">
        <f>'A8-A-1'!F35+AN17+AP17+AR17</f>
        <v>226.91243248890197</v>
      </c>
      <c r="AU17" s="13">
        <f>'A8-A-1'!G35</f>
        <v>37.59907783003564</v>
      </c>
      <c r="AV17" s="13">
        <f>'A8-A-1'!G35/$BC17</f>
        <v>0.16773455961602909</v>
      </c>
      <c r="AW17" s="13">
        <f>'A15'!G15/'A1'!G15*100</f>
        <v>20.998147444157777</v>
      </c>
      <c r="AX17" s="13">
        <f t="shared" si="14"/>
        <v>9.3675569124853544E-2</v>
      </c>
      <c r="AY17" s="13">
        <v>100</v>
      </c>
      <c r="AZ17" s="13">
        <f t="shared" si="15"/>
        <v>0.44611349345923601</v>
      </c>
      <c r="BA17" s="13">
        <f>'A17'!G15/'A1'!G15*100</f>
        <v>65.560979904905409</v>
      </c>
      <c r="BB17" s="13">
        <f t="shared" si="16"/>
        <v>0.29247637779988123</v>
      </c>
      <c r="BC17" s="13">
        <f>'A8-A-1'!G35+AW17+AY17+BA17</f>
        <v>224.15820517909884</v>
      </c>
      <c r="BD17" s="13">
        <f>'A8-A-1'!H35</f>
        <v>29.806397982024361</v>
      </c>
      <c r="BE17" s="13">
        <f>'A8-A-1'!H35/$BL17</f>
        <v>0.13340345841903761</v>
      </c>
      <c r="BF17" s="13">
        <f>'A15'!H15/'A1'!H15*100</f>
        <v>25.085441664206705</v>
      </c>
      <c r="BG17" s="13">
        <f t="shared" si="17"/>
        <v>0.11227403847967106</v>
      </c>
      <c r="BH17" s="13">
        <v>100</v>
      </c>
      <c r="BI17" s="13">
        <f t="shared" si="18"/>
        <v>0.44756652078352627</v>
      </c>
      <c r="BJ17" s="13">
        <f>'A17'!H15/'A1'!H15*100</f>
        <v>68.538634610280241</v>
      </c>
      <c r="BK17" s="13">
        <f t="shared" si="19"/>
        <v>0.30675598231776507</v>
      </c>
      <c r="BL17" s="13">
        <f>'A8-A-1'!H35+BF17+BH17+BJ17</f>
        <v>223.4304742565113</v>
      </c>
      <c r="BM17" s="13">
        <f>'A8-A-1'!I35</f>
        <v>31.337040327382546</v>
      </c>
      <c r="BN17" s="13">
        <f>'A8-A-1'!I35/$BU17</f>
        <v>0.13930200528772013</v>
      </c>
      <c r="BO17" s="13">
        <f>'A15'!I15/'A1'!I15*100</f>
        <v>24.555709554082707</v>
      </c>
      <c r="BP17" s="13">
        <f t="shared" si="20"/>
        <v>0.10915707247431247</v>
      </c>
      <c r="BQ17" s="13">
        <v>100</v>
      </c>
      <c r="BR17" s="13">
        <f t="shared" si="21"/>
        <v>0.44452827654562188</v>
      </c>
      <c r="BS17" s="13">
        <f>'A17'!I15/'A1'!I15*100</f>
        <v>69.064818120931577</v>
      </c>
      <c r="BT17" s="13">
        <f t="shared" si="22"/>
        <v>0.30701264569234549</v>
      </c>
      <c r="BU17" s="13">
        <f>'A8-A-1'!I35+BO17+BQ17+BS17</f>
        <v>224.95756800239684</v>
      </c>
      <c r="BV17" s="13">
        <f>'A8-A-1'!J35</f>
        <v>36.729464504135009</v>
      </c>
      <c r="BW17" s="13">
        <f>'A8-A-1'!J35/$CD17</f>
        <v>0.16174730425953324</v>
      </c>
      <c r="BX17" s="13">
        <f>'A15'!J15/'A1'!J15*100</f>
        <v>21.636167798437452</v>
      </c>
      <c r="BY17" s="13">
        <f t="shared" si="23"/>
        <v>9.5280229732458879E-2</v>
      </c>
      <c r="BZ17" s="13">
        <v>100</v>
      </c>
      <c r="CA17" s="13">
        <f t="shared" si="24"/>
        <v>0.44037479566663351</v>
      </c>
      <c r="CB17" s="13">
        <f>'A17'!J15/'A1'!J15*100</f>
        <v>68.713666930757498</v>
      </c>
      <c r="CC17" s="13">
        <f t="shared" si="25"/>
        <v>0.30259767034137447</v>
      </c>
      <c r="CD17" s="13">
        <f>'A8-A-1'!J35+BX17+BZ17+CB17</f>
        <v>227.07929923332995</v>
      </c>
      <c r="CE17" s="13">
        <f>'A8-A-1'!K35</f>
        <v>36.499291611571017</v>
      </c>
      <c r="CF17" s="13">
        <f>'A8-A-1'!K35/$CM17</f>
        <v>0.1648321831156051</v>
      </c>
      <c r="CG17" s="13">
        <f>'A15'!K15/'A1'!K15*100</f>
        <v>20.287351025745412</v>
      </c>
      <c r="CH17" s="13">
        <f t="shared" si="26"/>
        <v>9.161844549733969E-2</v>
      </c>
      <c r="CI17" s="13">
        <v>100</v>
      </c>
      <c r="CJ17" s="13">
        <f t="shared" si="27"/>
        <v>0.45160378691664788</v>
      </c>
      <c r="CK17" s="13">
        <f>'A17'!K15/'A1'!K15*100</f>
        <v>64.646398663678923</v>
      </c>
      <c r="CL17" s="13">
        <f t="shared" si="28"/>
        <v>0.29194558447040725</v>
      </c>
      <c r="CM17" s="13">
        <f>'A8-A-1'!K35+CG17+CI17+CK17</f>
        <v>221.43304130099537</v>
      </c>
      <c r="CN17" s="13">
        <f>'A8-A-1'!L35</f>
        <v>36.23356963761379</v>
      </c>
      <c r="CO17" s="13">
        <f>'A8-A-1'!L35/$CV17</f>
        <v>0.16072694969239321</v>
      </c>
      <c r="CP17" s="13">
        <f>'A15'!L15/'A1'!L15*100</f>
        <v>21.843399678246158</v>
      </c>
      <c r="CQ17" s="13">
        <f t="shared" si="29"/>
        <v>9.6894207120894582E-2</v>
      </c>
      <c r="CR17" s="13">
        <v>100</v>
      </c>
      <c r="CS17" s="13">
        <f t="shared" si="30"/>
        <v>0.44358574465581718</v>
      </c>
      <c r="CT17" s="13">
        <f>'A17'!L15/'A1'!L15*100</f>
        <v>67.358588983226184</v>
      </c>
      <c r="CU17" s="13">
        <f t="shared" si="31"/>
        <v>0.29879309853089508</v>
      </c>
      <c r="CV17" s="13">
        <f>'A8-A-1'!L35+CP17+CR17+CT17</f>
        <v>225.43555829908613</v>
      </c>
      <c r="CW17" s="13">
        <f>'A8-A-1'!M35</f>
        <v>34.82911</v>
      </c>
      <c r="CX17" s="13">
        <f>'A8-A-1'!M35/$DE17</f>
        <v>0.15713850997548687</v>
      </c>
      <c r="CY17" s="13">
        <f>'A15'!M15/'A1'!M15*100</f>
        <v>22.864808435287102</v>
      </c>
      <c r="CZ17" s="13">
        <f t="shared" si="32"/>
        <v>0.10315916566331895</v>
      </c>
      <c r="DA17" s="13">
        <v>100</v>
      </c>
      <c r="DB17" s="13">
        <f t="shared" si="33"/>
        <v>0.45117004131166971</v>
      </c>
      <c r="DC17" s="13">
        <f>'A17'!M15/'A1'!M15*100</f>
        <v>63.952004040579766</v>
      </c>
      <c r="DD17" s="13">
        <f t="shared" si="34"/>
        <v>0.28853228304952439</v>
      </c>
      <c r="DE17" s="13">
        <f>'A8-A-1'!M35+CY17+DA17+DC17</f>
        <v>221.64592247586688</v>
      </c>
      <c r="DF17" s="13">
        <f>'A8-A-1'!N35</f>
        <v>35.92064691485907</v>
      </c>
      <c r="DG17" s="13">
        <f>'A8-A-1'!N35/$DN17</f>
        <v>0.16123705933420276</v>
      </c>
      <c r="DH17" s="13">
        <f>'A15'!N15/'A1'!N15*100</f>
        <v>22.021742150597387</v>
      </c>
      <c r="DI17" s="13">
        <f t="shared" si="35"/>
        <v>9.8849025581150662E-2</v>
      </c>
      <c r="DJ17" s="13">
        <v>100</v>
      </c>
      <c r="DK17" s="13">
        <f t="shared" si="36"/>
        <v>0.44887014344807036</v>
      </c>
      <c r="DL17" s="13">
        <f>'A17'!N15/'A1'!N15*100</f>
        <v>64.839191442067246</v>
      </c>
      <c r="DM17" s="13">
        <f t="shared" si="37"/>
        <v>0.29104377163657619</v>
      </c>
      <c r="DN17" s="13">
        <f>'A8-A-1'!N35+DH17+DJ17+DL17</f>
        <v>222.7815805075237</v>
      </c>
      <c r="DO17" s="13">
        <f>'A8-A-1'!O35</f>
        <v>40.961537267061047</v>
      </c>
      <c r="DP17" s="13">
        <f>'A8-A-1'!O35/$DW17</f>
        <v>0.18175887580884695</v>
      </c>
      <c r="DQ17" s="13">
        <f>'A15'!O15/'A1'!O15*100</f>
        <v>18.925182309595336</v>
      </c>
      <c r="DR17" s="13">
        <f t="shared" si="38"/>
        <v>8.3976825348194006E-2</v>
      </c>
      <c r="DS17" s="13">
        <v>100</v>
      </c>
      <c r="DT17" s="13">
        <f t="shared" si="39"/>
        <v>0.4437306017687162</v>
      </c>
      <c r="DU17" s="13">
        <f>'A17'!O15/'A1'!O15*100</f>
        <v>65.475244645325674</v>
      </c>
      <c r="DV17" s="13">
        <f t="shared" si="40"/>
        <v>0.29053369707424276</v>
      </c>
      <c r="DW17" s="13">
        <f>'A8-A-1'!O35+DQ17+DS17+DU17</f>
        <v>225.36196422198208</v>
      </c>
    </row>
    <row r="18" spans="1:127" ht="12.75" customHeight="1">
      <c r="A18" s="6">
        <v>1993</v>
      </c>
      <c r="B18" s="13">
        <f>'A8-A-1'!B36</f>
        <v>38.650127590935689</v>
      </c>
      <c r="C18" s="13">
        <f>'A8-A-1'!B36/$J18</f>
        <v>0.17154891468895697</v>
      </c>
      <c r="D18" s="13">
        <f>'A15'!B16/'A1'!B16*100</f>
        <v>20.012475898831802</v>
      </c>
      <c r="E18" s="13">
        <f t="shared" si="0"/>
        <v>8.8825541716675907E-2</v>
      </c>
      <c r="F18" s="13">
        <v>100</v>
      </c>
      <c r="G18" s="13">
        <f t="shared" si="1"/>
        <v>0.4438508366766401</v>
      </c>
      <c r="H18" s="13">
        <f>'A17'!B16/'A1'!B16*100</f>
        <v>66.638312351139845</v>
      </c>
      <c r="I18" s="13">
        <f t="shared" si="2"/>
        <v>0.295774706917727</v>
      </c>
      <c r="J18" s="13">
        <f>'A8-A-1'!B36+D18+F18+H18</f>
        <v>225.30091584090735</v>
      </c>
      <c r="K18" s="13">
        <f>'A8-A-1'!C36</f>
        <v>37.609212487517254</v>
      </c>
      <c r="L18" s="13">
        <f>'A8-A-1'!C36/$S18</f>
        <v>0.16582548240478628</v>
      </c>
      <c r="M18" s="13">
        <f>'A15'!C16/'A1'!C16*100</f>
        <v>22.816409786533153</v>
      </c>
      <c r="N18" s="13">
        <f t="shared" si="3"/>
        <v>0.10060147260070733</v>
      </c>
      <c r="O18" s="13">
        <v>100</v>
      </c>
      <c r="P18" s="13">
        <f t="shared" si="4"/>
        <v>0.44091718873354463</v>
      </c>
      <c r="Q18" s="13">
        <f>'A17'!C16/'A1'!C16*100</f>
        <v>66.374335983943638</v>
      </c>
      <c r="R18" s="13">
        <f t="shared" si="5"/>
        <v>0.2926558562609618</v>
      </c>
      <c r="S18" s="13">
        <f>'A8-A-1'!C36+M18+O18+Q18</f>
        <v>226.79995825799404</v>
      </c>
      <c r="T18" s="13">
        <f>'A8-A-1'!D36</f>
        <v>38.02566827356307</v>
      </c>
      <c r="U18" s="13">
        <f>'A8-A-1'!D36/$AB18</f>
        <v>0.16838978717251354</v>
      </c>
      <c r="V18" s="13">
        <f>'A15'!D16/'A1'!D16*100</f>
        <v>20.190080374373906</v>
      </c>
      <c r="W18" s="13">
        <f t="shared" si="6"/>
        <v>8.9408115401891322E-2</v>
      </c>
      <c r="X18" s="13">
        <v>100</v>
      </c>
      <c r="Y18" s="13">
        <f t="shared" si="7"/>
        <v>0.44283189439588283</v>
      </c>
      <c r="Z18" s="13">
        <f>'A17'!D16/'A1'!D16*100</f>
        <v>67.603577524179244</v>
      </c>
      <c r="AA18" s="13">
        <f t="shared" si="8"/>
        <v>0.29937020302971223</v>
      </c>
      <c r="AB18" s="13">
        <f>'A8-A-1'!D36+V18+X18+Z18</f>
        <v>225.81932617211623</v>
      </c>
      <c r="AC18" s="13">
        <f>'A8-A-1'!E36</f>
        <v>32.466999999999999</v>
      </c>
      <c r="AD18" s="13">
        <f>'A8-A-1'!E36/$AK18</f>
        <v>0.1451330795714422</v>
      </c>
      <c r="AE18" s="13">
        <f>'A15'!E16/'A1'!E16*100</f>
        <v>23.773182428958098</v>
      </c>
      <c r="AF18" s="13">
        <f t="shared" si="9"/>
        <v>0.10627021828713423</v>
      </c>
      <c r="AG18" s="13">
        <v>100</v>
      </c>
      <c r="AH18" s="13">
        <f t="shared" si="9"/>
        <v>0.44701721616238704</v>
      </c>
      <c r="AI18" s="13">
        <f>'A17'!E16/'A1'!E16*100</f>
        <v>67.464848125554582</v>
      </c>
      <c r="AJ18" s="13">
        <f t="shared" si="10"/>
        <v>0.30157948597903644</v>
      </c>
      <c r="AK18" s="13">
        <f>'A8-A-1'!E36+AE18+AG18+AI18</f>
        <v>223.70503055451269</v>
      </c>
      <c r="AL18" s="13">
        <f>'A8-A-1'!F36</f>
        <v>36.441305935984239</v>
      </c>
      <c r="AM18" s="13">
        <f>'A8-A-1'!F36/$AT18</f>
        <v>0.16054420783460133</v>
      </c>
      <c r="AN18" s="13">
        <f>'A15'!F16/'A1'!F16*100</f>
        <v>23.50967232530596</v>
      </c>
      <c r="AO18" s="13">
        <f t="shared" si="11"/>
        <v>0.10357317398414893</v>
      </c>
      <c r="AP18" s="13">
        <v>100</v>
      </c>
      <c r="AQ18" s="13">
        <f t="shared" si="12"/>
        <v>0.44055558304256803</v>
      </c>
      <c r="AR18" s="13">
        <f>'A17'!F16/'A1'!F16*100</f>
        <v>67.035136202131866</v>
      </c>
      <c r="AS18" s="13">
        <f t="shared" si="13"/>
        <v>0.29532703513868164</v>
      </c>
      <c r="AT18" s="13">
        <f>'A8-A-1'!F36+AN18+AP18+AR18</f>
        <v>226.98611446342207</v>
      </c>
      <c r="AU18" s="13">
        <f>'A8-A-1'!G36</f>
        <v>37.367827772722677</v>
      </c>
      <c r="AV18" s="13">
        <f>'A8-A-1'!G36/$BC18</f>
        <v>0.16671435949305871</v>
      </c>
      <c r="AW18" s="13">
        <f>'A15'!G16/'A1'!G16*100</f>
        <v>21.315956892189405</v>
      </c>
      <c r="AX18" s="13">
        <f t="shared" si="14"/>
        <v>9.509988436783251E-2</v>
      </c>
      <c r="AY18" s="13">
        <v>100</v>
      </c>
      <c r="AZ18" s="13">
        <f t="shared" si="15"/>
        <v>0.4461441015705892</v>
      </c>
      <c r="BA18" s="13">
        <f>'A17'!G16/'A1'!G16*100</f>
        <v>65.459041941925705</v>
      </c>
      <c r="BB18" s="13">
        <f t="shared" si="16"/>
        <v>0.2920416545685196</v>
      </c>
      <c r="BC18" s="13">
        <f>'A8-A-1'!G36+AW18+AY18+BA18</f>
        <v>224.14282660683779</v>
      </c>
      <c r="BD18" s="13">
        <f>'A8-A-1'!H36</f>
        <v>30.082916340179253</v>
      </c>
      <c r="BE18" s="13">
        <f>'A8-A-1'!H36/$BL18</f>
        <v>0.13466747381480582</v>
      </c>
      <c r="BF18" s="13">
        <f>'A15'!H16/'A1'!H16*100</f>
        <v>24.976375234177581</v>
      </c>
      <c r="BG18" s="13">
        <f t="shared" si="17"/>
        <v>0.11180782208090043</v>
      </c>
      <c r="BH18" s="13">
        <v>100</v>
      </c>
      <c r="BI18" s="13">
        <f t="shared" si="18"/>
        <v>0.44765431746037754</v>
      </c>
      <c r="BJ18" s="13">
        <f>'A17'!H16/'A1'!H16*100</f>
        <v>68.327362143891122</v>
      </c>
      <c r="BK18" s="13">
        <f t="shared" si="19"/>
        <v>0.30587038664391619</v>
      </c>
      <c r="BL18" s="13">
        <f>'A8-A-1'!H36+BF18+BH18+BJ18</f>
        <v>223.38665371824797</v>
      </c>
      <c r="BM18" s="13">
        <f>'A8-A-1'!I36</f>
        <v>31.825579999999999</v>
      </c>
      <c r="BN18" s="13">
        <f>'A8-A-1'!I36/$BU18</f>
        <v>0.14113849784464289</v>
      </c>
      <c r="BO18" s="13">
        <f>'A15'!I16/'A1'!I16*100</f>
        <v>24.71351788487506</v>
      </c>
      <c r="BP18" s="13">
        <f t="shared" si="20"/>
        <v>0.10959827882879061</v>
      </c>
      <c r="BQ18" s="13">
        <v>100</v>
      </c>
      <c r="BR18" s="13">
        <f t="shared" si="21"/>
        <v>0.44347502180523618</v>
      </c>
      <c r="BS18" s="13">
        <f>'A17'!I16/'A1'!I16*100</f>
        <v>68.95274513467983</v>
      </c>
      <c r="BT18" s="13">
        <f t="shared" si="22"/>
        <v>0.30578820152133029</v>
      </c>
      <c r="BU18" s="13">
        <f>'A8-A-1'!I36+BO18+BQ18+BS18</f>
        <v>225.49184301955489</v>
      </c>
      <c r="BV18" s="13">
        <f>'A8-A-1'!J36</f>
        <v>36.02650534235341</v>
      </c>
      <c r="BW18" s="13">
        <f>'A8-A-1'!J36/$CD18</f>
        <v>0.15888273049663534</v>
      </c>
      <c r="BX18" s="13">
        <f>'A15'!J16/'A1'!J16*100</f>
        <v>22.115946180504462</v>
      </c>
      <c r="BY18" s="13">
        <f t="shared" si="23"/>
        <v>9.7534908903424672E-2</v>
      </c>
      <c r="BZ18" s="13">
        <v>100</v>
      </c>
      <c r="CA18" s="13">
        <f t="shared" si="24"/>
        <v>0.44101621566344362</v>
      </c>
      <c r="CB18" s="13">
        <f>'A17'!J16/'A1'!J16*100</f>
        <v>68.606580481701883</v>
      </c>
      <c r="CC18" s="13">
        <f t="shared" si="25"/>
        <v>0.30256614493649636</v>
      </c>
      <c r="CD18" s="13">
        <f>'A8-A-1'!J36+BX18+BZ18+CB18</f>
        <v>226.74903200455975</v>
      </c>
      <c r="CE18" s="13">
        <f>'A8-A-1'!K36</f>
        <v>36.334451064520017</v>
      </c>
      <c r="CF18" s="13">
        <f>'A8-A-1'!K36/$CM18</f>
        <v>0.16396689614702598</v>
      </c>
      <c r="CG18" s="13">
        <f>'A15'!K16/'A1'!K16*100</f>
        <v>20.651240216809509</v>
      </c>
      <c r="CH18" s="13">
        <f t="shared" si="26"/>
        <v>9.319308977378167E-2</v>
      </c>
      <c r="CI18" s="13">
        <v>100</v>
      </c>
      <c r="CJ18" s="13">
        <f t="shared" si="27"/>
        <v>0.45127115270261209</v>
      </c>
      <c r="CK18" s="13">
        <f>'A17'!K16/'A1'!K16*100</f>
        <v>64.61056941716906</v>
      </c>
      <c r="CL18" s="13">
        <f t="shared" si="28"/>
        <v>0.29156886137658017</v>
      </c>
      <c r="CM18" s="13">
        <f>'A8-A-1'!K36+CG18+CI18+CK18</f>
        <v>221.59626069849861</v>
      </c>
      <c r="CN18" s="13">
        <f>'A8-A-1'!L36</f>
        <v>34.965878042686718</v>
      </c>
      <c r="CO18" s="13">
        <f>'A8-A-1'!L36/$CV18</f>
        <v>0.15570921864991033</v>
      </c>
      <c r="CP18" s="13">
        <f>'A15'!L16/'A1'!L16*100</f>
        <v>21.888534122300797</v>
      </c>
      <c r="CQ18" s="13">
        <f t="shared" si="29"/>
        <v>9.7473500920369688E-2</v>
      </c>
      <c r="CR18" s="13">
        <v>100</v>
      </c>
      <c r="CS18" s="13">
        <f t="shared" si="30"/>
        <v>0.44531762783082079</v>
      </c>
      <c r="CT18" s="13">
        <f>'A17'!L16/'A1'!L16*100</f>
        <v>67.704405520061954</v>
      </c>
      <c r="CU18" s="13">
        <f t="shared" si="31"/>
        <v>0.30149965259889921</v>
      </c>
      <c r="CV18" s="13">
        <f>'A8-A-1'!L36+CP18+CR18+CT18</f>
        <v>224.55881768504946</v>
      </c>
      <c r="CW18" s="13">
        <f>'A8-A-1'!M36</f>
        <v>34.750201360030012</v>
      </c>
      <c r="CX18" s="13">
        <f>'A8-A-1'!M36/$DE18</f>
        <v>0.15670781153645574</v>
      </c>
      <c r="CY18" s="13">
        <f>'A15'!M16/'A1'!M16*100</f>
        <v>23.200653869746315</v>
      </c>
      <c r="CZ18" s="13">
        <f t="shared" si="32"/>
        <v>0.10462453602713767</v>
      </c>
      <c r="DA18" s="13">
        <v>100</v>
      </c>
      <c r="DB18" s="13">
        <f t="shared" si="33"/>
        <v>0.45095511796574062</v>
      </c>
      <c r="DC18" s="13">
        <f>'A17'!M16/'A1'!M16*100</f>
        <v>63.800702776927729</v>
      </c>
      <c r="DD18" s="13">
        <f t="shared" si="34"/>
        <v>0.28771253447066603</v>
      </c>
      <c r="DE18" s="13">
        <f>'A8-A-1'!M36+CY18+DA18+DC18</f>
        <v>221.75155800670404</v>
      </c>
      <c r="DF18" s="13">
        <f>'A8-A-1'!N36</f>
        <v>35.70528284429512</v>
      </c>
      <c r="DG18" s="13">
        <f>'A8-A-1'!N36/$DN18</f>
        <v>0.16028698923901732</v>
      </c>
      <c r="DH18" s="13">
        <f>'A15'!N16/'A1'!N16*100</f>
        <v>22.364112071803579</v>
      </c>
      <c r="DI18" s="13">
        <f t="shared" si="35"/>
        <v>0.10039624126842916</v>
      </c>
      <c r="DJ18" s="13">
        <v>100</v>
      </c>
      <c r="DK18" s="13">
        <f t="shared" si="36"/>
        <v>0.44891673296078505</v>
      </c>
      <c r="DL18" s="13">
        <f>'A17'!N16/'A1'!N16*100</f>
        <v>64.689064855405192</v>
      </c>
      <c r="DM18" s="13">
        <f t="shared" si="37"/>
        <v>0.29040003653176838</v>
      </c>
      <c r="DN18" s="13">
        <f>'A8-A-1'!N36+DH18+DJ18+DL18</f>
        <v>222.75845977150391</v>
      </c>
      <c r="DO18" s="13">
        <f>'A8-A-1'!O36</f>
        <v>41.388478632448525</v>
      </c>
      <c r="DP18" s="13">
        <f>'A8-A-1'!O36/$DW18</f>
        <v>0.18316871305805452</v>
      </c>
      <c r="DQ18" s="13">
        <f>'A15'!O16/'A1'!O16*100</f>
        <v>19.195401945070493</v>
      </c>
      <c r="DR18" s="13">
        <f t="shared" si="38"/>
        <v>8.4951106855957262E-2</v>
      </c>
      <c r="DS18" s="13">
        <v>100</v>
      </c>
      <c r="DT18" s="13">
        <f t="shared" si="39"/>
        <v>0.44255966662773255</v>
      </c>
      <c r="DU18" s="13">
        <f>'A17'!O16/'A1'!O16*100</f>
        <v>65.374351816299409</v>
      </c>
      <c r="DV18" s="13">
        <f t="shared" si="40"/>
        <v>0.28932051345825566</v>
      </c>
      <c r="DW18" s="13">
        <f>'A8-A-1'!O36+DQ18+DS18+DU18</f>
        <v>225.95823239381843</v>
      </c>
    </row>
    <row r="19" spans="1:127" ht="12.75" customHeight="1">
      <c r="A19" s="6">
        <v>1994</v>
      </c>
      <c r="B19" s="13">
        <f>'A8-A-1'!B37</f>
        <v>37.950960000000002</v>
      </c>
      <c r="C19" s="13">
        <f>'A8-A-1'!B37/$J19</f>
        <v>0.16876817030607452</v>
      </c>
      <c r="D19" s="13">
        <f>'A15'!B17/'A1'!B17*100</f>
        <v>20.336983993260322</v>
      </c>
      <c r="E19" s="13">
        <f t="shared" si="0"/>
        <v>9.0438702422454387E-2</v>
      </c>
      <c r="F19" s="13">
        <v>100</v>
      </c>
      <c r="G19" s="13">
        <f t="shared" si="1"/>
        <v>0.4447006618701464</v>
      </c>
      <c r="H19" s="13">
        <f>'A17'!B17/'A1'!B17*100</f>
        <v>66.582420668351588</v>
      </c>
      <c r="I19" s="13">
        <f t="shared" si="2"/>
        <v>0.29609246540132467</v>
      </c>
      <c r="J19" s="13">
        <f>'A8-A-1'!B37+D19+F19+H19</f>
        <v>224.87036466161192</v>
      </c>
      <c r="K19" s="13">
        <f>'A8-A-1'!C37</f>
        <v>37.986216651682682</v>
      </c>
      <c r="L19" s="13">
        <f>'A8-A-1'!C37/$S19</f>
        <v>0.16720277445346354</v>
      </c>
      <c r="M19" s="13">
        <f>'A15'!C17/'A1'!C17*100</f>
        <v>22.939281901221872</v>
      </c>
      <c r="N19" s="13">
        <f t="shared" si="3"/>
        <v>0.10097113942734585</v>
      </c>
      <c r="O19" s="13">
        <v>100</v>
      </c>
      <c r="P19" s="13">
        <f t="shared" si="4"/>
        <v>0.44016695841715769</v>
      </c>
      <c r="Q19" s="13">
        <f>'A17'!C17/'A1'!C17*100</f>
        <v>66.261022578986911</v>
      </c>
      <c r="R19" s="13">
        <f t="shared" si="5"/>
        <v>0.29165912770203278</v>
      </c>
      <c r="S19" s="13">
        <f>'A8-A-1'!C37+M19+O19+Q19</f>
        <v>227.18652113189148</v>
      </c>
      <c r="T19" s="13">
        <f>'A8-A-1'!D37</f>
        <v>37.618859999999998</v>
      </c>
      <c r="U19" s="13">
        <f>'A8-A-1'!D37/$AB19</f>
        <v>0.16659756190654726</v>
      </c>
      <c r="V19" s="13">
        <f>'A15'!D17/'A1'!D17*100</f>
        <v>20.588100414283915</v>
      </c>
      <c r="W19" s="13">
        <f t="shared" si="6"/>
        <v>9.1175738268168577E-2</v>
      </c>
      <c r="X19" s="13">
        <v>100</v>
      </c>
      <c r="Y19" s="13">
        <f t="shared" si="7"/>
        <v>0.4428564871624161</v>
      </c>
      <c r="Z19" s="13">
        <f>'A17'!D17/'A1'!D17*100</f>
        <v>67.599825528371468</v>
      </c>
      <c r="AA19" s="13">
        <f t="shared" si="8"/>
        <v>0.29937021266286806</v>
      </c>
      <c r="AB19" s="13">
        <f>'A8-A-1'!D37+V19+X19+Z19</f>
        <v>225.80678594265538</v>
      </c>
      <c r="AC19" s="13">
        <f>'A8-A-1'!E37</f>
        <v>32.466999999999999</v>
      </c>
      <c r="AD19" s="13">
        <f>'A8-A-1'!E37/$AK19</f>
        <v>0.14493170185232121</v>
      </c>
      <c r="AE19" s="13">
        <f>'A15'!E17/'A1'!E17*100</f>
        <v>24.105937558824316</v>
      </c>
      <c r="AF19" s="13">
        <f t="shared" si="9"/>
        <v>0.10760817307254128</v>
      </c>
      <c r="AG19" s="13">
        <v>100</v>
      </c>
      <c r="AH19" s="13">
        <f t="shared" si="9"/>
        <v>0.44639696261533623</v>
      </c>
      <c r="AI19" s="13">
        <f>'A17'!E17/'A1'!E17*100</f>
        <v>67.442923602334133</v>
      </c>
      <c r="AJ19" s="13">
        <f t="shared" si="10"/>
        <v>0.30106316245980125</v>
      </c>
      <c r="AK19" s="13">
        <f>'A8-A-1'!E37+AE19+AG19+AI19</f>
        <v>224.01586116115845</v>
      </c>
      <c r="AL19" s="13">
        <f>'A8-A-1'!F37</f>
        <v>36.110148282738862</v>
      </c>
      <c r="AM19" s="13">
        <f>'A8-A-1'!F37/$AT19</f>
        <v>0.15905455097558496</v>
      </c>
      <c r="AN19" s="13">
        <f>'A15'!F17/'A1'!F17*100</f>
        <v>24.017295597484274</v>
      </c>
      <c r="AO19" s="13">
        <f t="shared" si="11"/>
        <v>0.10578910219351813</v>
      </c>
      <c r="AP19" s="13">
        <v>100</v>
      </c>
      <c r="AQ19" s="13">
        <f t="shared" si="12"/>
        <v>0.440470500786105</v>
      </c>
      <c r="AR19" s="13">
        <f>'A17'!F17/'A1'!F17*100</f>
        <v>66.90251572327044</v>
      </c>
      <c r="AS19" s="13">
        <f t="shared" si="13"/>
        <v>0.29468584604479192</v>
      </c>
      <c r="AT19" s="13">
        <f>'A8-A-1'!F37+AN19+AP19+AR19</f>
        <v>227.02995960349358</v>
      </c>
      <c r="AU19" s="13">
        <f>'A8-A-1'!G37</f>
        <v>37.137999999999998</v>
      </c>
      <c r="AV19" s="13">
        <f>'A8-A-1'!G37/$BC19</f>
        <v>0.16567617551932404</v>
      </c>
      <c r="AW19" s="13">
        <f>'A15'!G17/'A1'!G17*100</f>
        <v>21.64547388020938</v>
      </c>
      <c r="AX19" s="13">
        <f t="shared" si="14"/>
        <v>9.6562532440532964E-2</v>
      </c>
      <c r="AY19" s="13">
        <v>100</v>
      </c>
      <c r="AZ19" s="13">
        <f t="shared" si="15"/>
        <v>0.44610957918930483</v>
      </c>
      <c r="BA19" s="13">
        <f>'A17'!G17/'A1'!G17*100</f>
        <v>65.37669811548183</v>
      </c>
      <c r="BB19" s="13">
        <f t="shared" si="16"/>
        <v>0.29165171285083819</v>
      </c>
      <c r="BC19" s="13">
        <f>'A8-A-1'!G37+AW19+AY19+BA19</f>
        <v>224.1601719956912</v>
      </c>
      <c r="BD19" s="13">
        <f>'A8-A-1'!H37</f>
        <v>30.361999999999998</v>
      </c>
      <c r="BE19" s="13">
        <f>'A8-A-1'!H37/$BL19</f>
        <v>0.13581387431849315</v>
      </c>
      <c r="BF19" s="13">
        <f>'A15'!H17/'A1'!H17*100</f>
        <v>24.982845305682151</v>
      </c>
      <c r="BG19" s="13">
        <f t="shared" si="17"/>
        <v>0.11175209184059919</v>
      </c>
      <c r="BH19" s="13">
        <v>100</v>
      </c>
      <c r="BI19" s="13">
        <f t="shared" si="18"/>
        <v>0.44731530965843214</v>
      </c>
      <c r="BJ19" s="13">
        <f>'A17'!H17/'A1'!H17*100</f>
        <v>68.21110692935207</v>
      </c>
      <c r="BK19" s="13">
        <f t="shared" si="19"/>
        <v>0.30511872418247549</v>
      </c>
      <c r="BL19" s="13">
        <f>'A8-A-1'!H37+BF19+BH19+BJ19</f>
        <v>223.55595223503423</v>
      </c>
      <c r="BM19" s="13">
        <f>'A8-A-1'!I37</f>
        <v>30.357426110591128</v>
      </c>
      <c r="BN19" s="13">
        <f>'A8-A-1'!I37/$BU19</f>
        <v>0.13549649903325822</v>
      </c>
      <c r="BO19" s="13">
        <f>'A15'!I17/'A1'!I17*100</f>
        <v>24.862287418114931</v>
      </c>
      <c r="BP19" s="13">
        <f t="shared" si="20"/>
        <v>0.110969648442557</v>
      </c>
      <c r="BQ19" s="13">
        <v>100</v>
      </c>
      <c r="BR19" s="13">
        <f t="shared" si="21"/>
        <v>0.44633724394040791</v>
      </c>
      <c r="BS19" s="13">
        <f>'A17'!I17/'A1'!I17*100</f>
        <v>68.826120328150736</v>
      </c>
      <c r="BT19" s="13">
        <f t="shared" si="22"/>
        <v>0.30719660858377684</v>
      </c>
      <c r="BU19" s="13">
        <f>'A8-A-1'!I37+BO19+BQ19+BS19</f>
        <v>224.0458338568568</v>
      </c>
      <c r="BV19" s="13">
        <f>'A8-A-1'!J37</f>
        <v>35.337000000000003</v>
      </c>
      <c r="BW19" s="13">
        <f>'A8-A-1'!J37/$CD19</f>
        <v>0.1561228062854853</v>
      </c>
      <c r="BX19" s="13">
        <f>'A15'!J17/'A1'!J17*100</f>
        <v>22.518647401910179</v>
      </c>
      <c r="BY19" s="13">
        <f t="shared" si="23"/>
        <v>9.948989518463848E-2</v>
      </c>
      <c r="BZ19" s="13">
        <v>100</v>
      </c>
      <c r="CA19" s="13">
        <f t="shared" si="24"/>
        <v>0.44181115059423637</v>
      </c>
      <c r="CB19" s="13">
        <f>'A17'!J17/'A1'!J17*100</f>
        <v>68.485403215531065</v>
      </c>
      <c r="CC19" s="13">
        <f t="shared" si="25"/>
        <v>0.30257614793563992</v>
      </c>
      <c r="CD19" s="13">
        <f>'A8-A-1'!J37+BX19+BZ19+CB19</f>
        <v>226.34105061744123</v>
      </c>
      <c r="CE19" s="13">
        <f>'A8-A-1'!K37</f>
        <v>36.17035498139564</v>
      </c>
      <c r="CF19" s="13">
        <f>'A8-A-1'!K37/$CM19</f>
        <v>0.16311083626172088</v>
      </c>
      <c r="CG19" s="13">
        <f>'A15'!K17/'A1'!K17*100</f>
        <v>20.993209668295975</v>
      </c>
      <c r="CH19" s="13">
        <f t="shared" si="26"/>
        <v>9.4669239120673862E-2</v>
      </c>
      <c r="CI19" s="13">
        <v>100</v>
      </c>
      <c r="CJ19" s="13">
        <f t="shared" si="27"/>
        <v>0.45095171541893236</v>
      </c>
      <c r="CK19" s="13">
        <f>'A17'!K17/'A1'!K17*100</f>
        <v>64.589666529616352</v>
      </c>
      <c r="CL19" s="13">
        <f t="shared" si="28"/>
        <v>0.29126820919867291</v>
      </c>
      <c r="CM19" s="13">
        <f>'A8-A-1'!K37+CG19+CI19+CK19</f>
        <v>221.75323117930796</v>
      </c>
      <c r="CN19" s="13">
        <f>'A8-A-1'!L37</f>
        <v>33.742538743046069</v>
      </c>
      <c r="CO19" s="13">
        <f>'A8-A-1'!L37/$CV19</f>
        <v>0.15083925819236102</v>
      </c>
      <c r="CP19" s="13">
        <f>'A15'!L17/'A1'!L17*100</f>
        <v>21.94346523850524</v>
      </c>
      <c r="CQ19" s="13">
        <f t="shared" si="29"/>
        <v>9.8093864363662575E-2</v>
      </c>
      <c r="CR19" s="13">
        <v>100</v>
      </c>
      <c r="CS19" s="13">
        <f t="shared" si="30"/>
        <v>0.44702996221185987</v>
      </c>
      <c r="CT19" s="13">
        <f>'A17'!L17/'A1'!L17*100</f>
        <v>68.012648129394265</v>
      </c>
      <c r="CU19" s="13">
        <f t="shared" si="31"/>
        <v>0.3040369152321164</v>
      </c>
      <c r="CV19" s="13">
        <f>'A8-A-1'!L37+CP19+CR19+CT19</f>
        <v>223.6986521109456</v>
      </c>
      <c r="CW19" s="13">
        <f>'A8-A-1'!M37</f>
        <v>34.671471495040549</v>
      </c>
      <c r="CX19" s="13">
        <f>'A8-A-1'!M37/$DE19</f>
        <v>0.15626645363250688</v>
      </c>
      <c r="CY19" s="13">
        <f>'A15'!M17/'A1'!M17*100</f>
        <v>23.500661675439659</v>
      </c>
      <c r="CZ19" s="13">
        <f t="shared" si="32"/>
        <v>0.10591892699343963</v>
      </c>
      <c r="DA19" s="13">
        <v>100</v>
      </c>
      <c r="DB19" s="13">
        <f t="shared" si="33"/>
        <v>0.45070614800660952</v>
      </c>
      <c r="DC19" s="13">
        <f>'A17'!M17/'A1'!M17*100</f>
        <v>63.70192033928803</v>
      </c>
      <c r="DD19" s="13">
        <f t="shared" si="34"/>
        <v>0.287108471367444</v>
      </c>
      <c r="DE19" s="13">
        <f>'A8-A-1'!M37+CY19+DA19+DC19</f>
        <v>221.87405350976823</v>
      </c>
      <c r="DF19" s="13">
        <f>'A8-A-1'!N37</f>
        <v>35.491210000000002</v>
      </c>
      <c r="DG19" s="13">
        <f>'A8-A-1'!N37/$DN19</f>
        <v>0.15932453501587496</v>
      </c>
      <c r="DH19" s="13">
        <f>'A15'!N17/'A1'!N17*100</f>
        <v>22.604562737642585</v>
      </c>
      <c r="DI19" s="13">
        <f t="shared" si="35"/>
        <v>0.10147474395525197</v>
      </c>
      <c r="DJ19" s="13">
        <v>100</v>
      </c>
      <c r="DK19" s="13">
        <f t="shared" si="36"/>
        <v>0.44891266039076982</v>
      </c>
      <c r="DL19" s="13">
        <f>'A17'!N17/'A1'!N17*100</f>
        <v>64.664707915658482</v>
      </c>
      <c r="DM19" s="13">
        <f t="shared" si="37"/>
        <v>0.29028806063810325</v>
      </c>
      <c r="DN19" s="13">
        <f>'A8-A-1'!N37+DH19+DJ19+DL19</f>
        <v>222.76048065330107</v>
      </c>
      <c r="DO19" s="13">
        <f>'A8-A-1'!O37</f>
        <v>41.819869999999995</v>
      </c>
      <c r="DP19" s="13">
        <f>'A8-A-1'!O37/$DW19</f>
        <v>0.18448387156685961</v>
      </c>
      <c r="DQ19" s="13">
        <f>'A15'!O17/'A1'!O17*100</f>
        <v>19.500900329804224</v>
      </c>
      <c r="DR19" s="13">
        <f t="shared" si="38"/>
        <v>8.6026130446644936E-2</v>
      </c>
      <c r="DS19" s="13">
        <v>100</v>
      </c>
      <c r="DT19" s="13">
        <f t="shared" si="39"/>
        <v>0.44113927558086535</v>
      </c>
      <c r="DU19" s="13">
        <f>'A17'!O17/'A1'!O17*100</f>
        <v>65.365007916365485</v>
      </c>
      <c r="DV19" s="13">
        <f t="shared" si="40"/>
        <v>0.28835072240562998</v>
      </c>
      <c r="DW19" s="13">
        <f>'A8-A-1'!O37+DQ19+DS19+DU19</f>
        <v>226.68577824616972</v>
      </c>
    </row>
    <row r="20" spans="1:127" ht="12.75" customHeight="1">
      <c r="A20" s="6">
        <v>1995</v>
      </c>
      <c r="B20" s="13">
        <f>'A8-A-1'!B38</f>
        <v>37.933799596258488</v>
      </c>
      <c r="C20" s="13">
        <f>'A8-A-1'!B38/$J20</f>
        <v>0.16845909050947458</v>
      </c>
      <c r="D20" s="13">
        <f>'A15'!B18/'A1'!B18*100</f>
        <v>20.673183736947344</v>
      </c>
      <c r="E20" s="13">
        <f t="shared" si="0"/>
        <v>9.1806931215108412E-2</v>
      </c>
      <c r="F20" s="13">
        <v>100</v>
      </c>
      <c r="G20" s="13">
        <f t="shared" si="1"/>
        <v>0.44408704717807956</v>
      </c>
      <c r="H20" s="13">
        <f>'A17'!B18/'A1'!B18*100</f>
        <v>66.574094645634304</v>
      </c>
      <c r="I20" s="13">
        <f t="shared" si="2"/>
        <v>0.29564693109733736</v>
      </c>
      <c r="J20" s="13">
        <f>'A8-A-1'!B38+D20+F20+H20</f>
        <v>225.18107797884016</v>
      </c>
      <c r="K20" s="13">
        <f>'A8-A-1'!C38</f>
        <v>38.366999999999997</v>
      </c>
      <c r="L20" s="13">
        <f>'A8-A-1'!C38/$S20</f>
        <v>0.16861781980879922</v>
      </c>
      <c r="M20" s="13">
        <f>'A15'!C18/'A1'!C18*100</f>
        <v>23.037997160842512</v>
      </c>
      <c r="N20" s="13">
        <f t="shared" si="3"/>
        <v>0.10124890802050124</v>
      </c>
      <c r="O20" s="13">
        <v>100</v>
      </c>
      <c r="P20" s="13">
        <f t="shared" si="4"/>
        <v>0.43948658953996728</v>
      </c>
      <c r="Q20" s="13">
        <f>'A17'!C18/'A1'!C18*100</f>
        <v>66.133231263089669</v>
      </c>
      <c r="R20" s="13">
        <f t="shared" si="5"/>
        <v>0.29064668263073218</v>
      </c>
      <c r="S20" s="13">
        <f>'A8-A-1'!C38+M20+O20+Q20</f>
        <v>227.5382284239322</v>
      </c>
      <c r="T20" s="13">
        <f>'A8-A-1'!D38</f>
        <v>37.386220967760657</v>
      </c>
      <c r="U20" s="13">
        <f>'A8-A-1'!D38/$AB20</f>
        <v>0.16543180832591628</v>
      </c>
      <c r="V20" s="13">
        <f>'A15'!D18/'A1'!D18*100</f>
        <v>20.966596347738136</v>
      </c>
      <c r="W20" s="13">
        <f t="shared" si="6"/>
        <v>9.2775944143616632E-2</v>
      </c>
      <c r="X20" s="13">
        <v>100</v>
      </c>
      <c r="Y20" s="13">
        <f t="shared" si="7"/>
        <v>0.44249406343736492</v>
      </c>
      <c r="Z20" s="13">
        <f>'A17'!D18/'A1'!D18*100</f>
        <v>67.638915145687122</v>
      </c>
      <c r="AA20" s="13">
        <f t="shared" si="8"/>
        <v>0.29929818409310222</v>
      </c>
      <c r="AB20" s="13">
        <f>'A8-A-1'!D38+V20+X20+Z20</f>
        <v>225.9917324611859</v>
      </c>
      <c r="AC20" s="13">
        <f>'A8-A-1'!E38</f>
        <v>32.802999999999997</v>
      </c>
      <c r="AD20" s="13">
        <f>'A8-A-1'!E38/$AK20</f>
        <v>0.14607696580895013</v>
      </c>
      <c r="AE20" s="13">
        <f>'A15'!E18/'A1'!E18*100</f>
        <v>24.381417109004076</v>
      </c>
      <c r="AF20" s="13">
        <f t="shared" si="9"/>
        <v>0.10857432044037862</v>
      </c>
      <c r="AG20" s="13">
        <v>100</v>
      </c>
      <c r="AH20" s="13">
        <f t="shared" si="9"/>
        <v>0.44531587296573522</v>
      </c>
      <c r="AI20" s="13">
        <f>'A17'!E18/'A1'!E18*100</f>
        <v>67.375285499428387</v>
      </c>
      <c r="AJ20" s="13">
        <f t="shared" si="10"/>
        <v>0.30003284078493597</v>
      </c>
      <c r="AK20" s="13">
        <f>'A8-A-1'!E38+AE20+AG20+AI20</f>
        <v>224.55970260843247</v>
      </c>
      <c r="AL20" s="13">
        <f>'A8-A-1'!F38</f>
        <v>35.781999999999996</v>
      </c>
      <c r="AM20" s="13">
        <f>'A8-A-1'!F38/$AT20</f>
        <v>0.15759601477509666</v>
      </c>
      <c r="AN20" s="13">
        <f>'A15'!F18/'A1'!F18*100</f>
        <v>24.495790092030546</v>
      </c>
      <c r="AO20" s="13">
        <f t="shared" si="11"/>
        <v>0.10788773397997073</v>
      </c>
      <c r="AP20" s="13">
        <v>100</v>
      </c>
      <c r="AQ20" s="13">
        <f t="shared" si="12"/>
        <v>0.44043377892542807</v>
      </c>
      <c r="AR20" s="13">
        <f>'A17'!F18/'A1'!F18*100</f>
        <v>66.771098492265509</v>
      </c>
      <c r="AS20" s="13">
        <f t="shared" si="13"/>
        <v>0.29408247231950452</v>
      </c>
      <c r="AT20" s="13">
        <f>'A8-A-1'!F38+AN20+AP20+AR20</f>
        <v>227.04888858429607</v>
      </c>
      <c r="AU20" s="13">
        <f>'A8-A-1'!G38</f>
        <v>37.10157748130257</v>
      </c>
      <c r="AV20" s="13">
        <f>'A8-A-1'!G38/$BC20</f>
        <v>0.16535118770357118</v>
      </c>
      <c r="AW20" s="13">
        <f>'A15'!G18/'A1'!G18*100</f>
        <v>21.959166547957064</v>
      </c>
      <c r="AX20" s="13">
        <f t="shared" si="14"/>
        <v>9.7865765182493056E-2</v>
      </c>
      <c r="AY20" s="13">
        <v>100</v>
      </c>
      <c r="AZ20" s="13">
        <f t="shared" si="15"/>
        <v>0.445671583066516</v>
      </c>
      <c r="BA20" s="13">
        <f>'A17'!G18/'A1'!G18*100</f>
        <v>65.319727599498236</v>
      </c>
      <c r="BB20" s="13">
        <f t="shared" si="16"/>
        <v>0.29111146404741978</v>
      </c>
      <c r="BC20" s="13">
        <f>'A8-A-1'!G38+AW20+AY20+BA20</f>
        <v>224.38047162875787</v>
      </c>
      <c r="BD20" s="13">
        <f>'A8-A-1'!H38</f>
        <v>30.144819768586338</v>
      </c>
      <c r="BE20" s="13">
        <f>'A8-A-1'!H38/$BL20</f>
        <v>0.13511353347487007</v>
      </c>
      <c r="BF20" s="13">
        <f>'A15'!H18/'A1'!H18*100</f>
        <v>25.071565738898027</v>
      </c>
      <c r="BG20" s="13">
        <f t="shared" si="17"/>
        <v>0.1123744597823105</v>
      </c>
      <c r="BH20" s="13">
        <v>100</v>
      </c>
      <c r="BI20" s="13">
        <f t="shared" si="18"/>
        <v>0.44821476629185469</v>
      </c>
      <c r="BJ20" s="13">
        <f>'A17'!H18/'A1'!H18*100</f>
        <v>67.890944996850436</v>
      </c>
      <c r="BK20" s="13">
        <f t="shared" si="19"/>
        <v>0.30429724045096479</v>
      </c>
      <c r="BL20" s="13">
        <f>'A8-A-1'!H38+BF20+BH20+BJ20</f>
        <v>223.10733050433478</v>
      </c>
      <c r="BM20" s="13">
        <f>'A8-A-1'!I38</f>
        <v>28.957000000000001</v>
      </c>
      <c r="BN20" s="13">
        <f>'A8-A-1'!I38/$BU20</f>
        <v>0.13014009599135776</v>
      </c>
      <c r="BO20" s="13">
        <f>'A15'!I18/'A1'!I18*100</f>
        <v>24.930526015801053</v>
      </c>
      <c r="BP20" s="13">
        <f t="shared" si="20"/>
        <v>0.11204410155787517</v>
      </c>
      <c r="BQ20" s="13">
        <v>100</v>
      </c>
      <c r="BR20" s="13">
        <f t="shared" si="21"/>
        <v>0.44942534099305098</v>
      </c>
      <c r="BS20" s="13">
        <f>'A17'!I18/'A1'!I18*100</f>
        <v>68.618841291035338</v>
      </c>
      <c r="BT20" s="13">
        <f t="shared" si="22"/>
        <v>0.30839046145771604</v>
      </c>
      <c r="BU20" s="13">
        <f>'A8-A-1'!I38+BO20+BQ20+BS20</f>
        <v>222.50636730683641</v>
      </c>
      <c r="BV20" s="13">
        <f>'A8-A-1'!J38</f>
        <v>35.112977523993059</v>
      </c>
      <c r="BW20" s="13">
        <f>'A8-A-1'!J38/$CD20</f>
        <v>0.15512297055088461</v>
      </c>
      <c r="BX20" s="13">
        <f>'A15'!J18/'A1'!J18*100</f>
        <v>22.876823936332276</v>
      </c>
      <c r="BY20" s="13">
        <f t="shared" si="23"/>
        <v>0.10106579208067919</v>
      </c>
      <c r="BZ20" s="13">
        <v>100</v>
      </c>
      <c r="CA20" s="13">
        <f t="shared" si="24"/>
        <v>0.4417824448094369</v>
      </c>
      <c r="CB20" s="13">
        <f>'A17'!J18/'A1'!J18*100</f>
        <v>68.365956164075186</v>
      </c>
      <c r="CC20" s="13">
        <f t="shared" si="25"/>
        <v>0.30202879255899928</v>
      </c>
      <c r="CD20" s="13">
        <f>'A8-A-1'!J38+BX20+BZ20+CB20</f>
        <v>226.35575762440052</v>
      </c>
      <c r="CE20" s="13">
        <f>'A8-A-1'!K38</f>
        <v>36.006999999999998</v>
      </c>
      <c r="CF20" s="13">
        <f>'A8-A-1'!K38/$CM20</f>
        <v>0.16225945001129405</v>
      </c>
      <c r="CG20" s="13">
        <f>'A15'!K18/'A1'!K18*100</f>
        <v>21.317477442426661</v>
      </c>
      <c r="CH20" s="13">
        <f t="shared" si="26"/>
        <v>9.6063603339248405E-2</v>
      </c>
      <c r="CI20" s="13">
        <v>100</v>
      </c>
      <c r="CJ20" s="13">
        <f t="shared" si="27"/>
        <v>0.45063307137860431</v>
      </c>
      <c r="CK20" s="13">
        <f>'A17'!K18/'A1'!K18*100</f>
        <v>64.585556133391179</v>
      </c>
      <c r="CL20" s="13">
        <f t="shared" si="28"/>
        <v>0.29104387527085324</v>
      </c>
      <c r="CM20" s="13">
        <f>'A8-A-1'!K38+CG20+CI20+CK20</f>
        <v>221.91003357581783</v>
      </c>
      <c r="CN20" s="13">
        <f>'A8-A-1'!L38</f>
        <v>32.561999999999998</v>
      </c>
      <c r="CO20" s="13">
        <f>'A8-A-1'!L38/$CV20</f>
        <v>0.14617495255722412</v>
      </c>
      <c r="CP20" s="13">
        <f>'A15'!L18/'A1'!L18*100</f>
        <v>21.93195227761904</v>
      </c>
      <c r="CQ20" s="13">
        <f t="shared" si="29"/>
        <v>9.8455318582036336E-2</v>
      </c>
      <c r="CR20" s="13">
        <v>100</v>
      </c>
      <c r="CS20" s="13">
        <f t="shared" si="30"/>
        <v>0.44891269749162871</v>
      </c>
      <c r="CT20" s="13">
        <f>'A17'!L18/'A1'!L18*100</f>
        <v>68.266509965409412</v>
      </c>
      <c r="CU20" s="13">
        <f t="shared" si="31"/>
        <v>0.3064570313691109</v>
      </c>
      <c r="CV20" s="13">
        <f>'A8-A-1'!L38+CP20+CR20+CT20</f>
        <v>222.76046224302843</v>
      </c>
      <c r="CW20" s="13">
        <f>'A8-A-1'!M38</f>
        <v>34.592919999999999</v>
      </c>
      <c r="CX20" s="13">
        <f>'A8-A-1'!M38/$DE20</f>
        <v>0.15577700033572853</v>
      </c>
      <c r="CY20" s="13">
        <f>'A15'!M18/'A1'!M18*100</f>
        <v>23.791647246937618</v>
      </c>
      <c r="CZ20" s="13">
        <f t="shared" si="32"/>
        <v>0.10713728246050741</v>
      </c>
      <c r="DA20" s="13">
        <v>100</v>
      </c>
      <c r="DB20" s="13">
        <f t="shared" si="33"/>
        <v>0.4503146896409107</v>
      </c>
      <c r="DC20" s="13">
        <f>'A17'!M18/'A1'!M18*100</f>
        <v>63.682361281958158</v>
      </c>
      <c r="DD20" s="13">
        <f t="shared" si="34"/>
        <v>0.28677102756285339</v>
      </c>
      <c r="DE20" s="13">
        <f>'A8-A-1'!M38+CY20+DA20+DC20</f>
        <v>222.06692852889577</v>
      </c>
      <c r="DF20" s="13">
        <f>'A8-A-1'!N38</f>
        <v>38.779000000000003</v>
      </c>
      <c r="DG20" s="13">
        <f>'A8-A-1'!N38/$DN20</f>
        <v>0.17139520421432394</v>
      </c>
      <c r="DH20" s="13">
        <f>'A15'!N18/'A1'!N18*100</f>
        <v>22.781952295601819</v>
      </c>
      <c r="DI20" s="13">
        <f t="shared" si="35"/>
        <v>0.10069154351854508</v>
      </c>
      <c r="DJ20" s="13">
        <v>100</v>
      </c>
      <c r="DK20" s="13">
        <f t="shared" si="36"/>
        <v>0.44197943271957485</v>
      </c>
      <c r="DL20" s="13">
        <f>'A17'!N18/'A1'!N18*100</f>
        <v>64.693919757341789</v>
      </c>
      <c r="DM20" s="13">
        <f t="shared" si="37"/>
        <v>0.2859338195475562</v>
      </c>
      <c r="DN20" s="13">
        <f>'A8-A-1'!N38+DH20+DJ20+DL20</f>
        <v>226.2548720529436</v>
      </c>
      <c r="DO20" s="13">
        <f>'A8-A-1'!O38</f>
        <v>41.78265355674111</v>
      </c>
      <c r="DP20" s="13">
        <f>'A8-A-1'!O38/$DW20</f>
        <v>0.18402732659698534</v>
      </c>
      <c r="DQ20" s="13">
        <f>'A15'!O18/'A1'!O18*100</f>
        <v>19.82896847810412</v>
      </c>
      <c r="DR20" s="13">
        <f t="shared" si="38"/>
        <v>8.7334617301075224E-2</v>
      </c>
      <c r="DS20" s="13">
        <v>100</v>
      </c>
      <c r="DT20" s="13">
        <f t="shared" si="39"/>
        <v>0.44043953873603325</v>
      </c>
      <c r="DU20" s="13">
        <f>'A17'!O18/'A1'!O18*100</f>
        <v>65.434297336922555</v>
      </c>
      <c r="DV20" s="13">
        <f t="shared" si="40"/>
        <v>0.28819851736590618</v>
      </c>
      <c r="DW20" s="13">
        <f>'A8-A-1'!O38+DQ20+DS20+DU20</f>
        <v>227.04591937176778</v>
      </c>
    </row>
    <row r="21" spans="1:127" ht="12.75" customHeight="1">
      <c r="A21" s="6">
        <v>1996</v>
      </c>
      <c r="B21" s="13">
        <f>'A8-A-1'!B39</f>
        <v>37.916646951990167</v>
      </c>
      <c r="C21" s="13">
        <f>'A8-A-1'!B39/$J21</f>
        <v>0.16812817528970628</v>
      </c>
      <c r="D21" s="13">
        <f>'A15'!B19/'A1'!B19*100</f>
        <v>21.008449467793262</v>
      </c>
      <c r="E21" s="13">
        <f t="shared" si="0"/>
        <v>9.3154657877802902E-2</v>
      </c>
      <c r="F21" s="13">
        <v>100</v>
      </c>
      <c r="G21" s="13">
        <f t="shared" si="1"/>
        <v>0.44341519834965676</v>
      </c>
      <c r="H21" s="13">
        <f>'A17'!B19/'A1'!B19*100</f>
        <v>66.597168879622515</v>
      </c>
      <c r="I21" s="13">
        <f t="shared" si="2"/>
        <v>0.29530196848283408</v>
      </c>
      <c r="J21" s="13">
        <f>'A8-A-1'!B39+D21+F21+H21</f>
        <v>225.52226529940594</v>
      </c>
      <c r="K21" s="13">
        <f>'A8-A-1'!C39</f>
        <v>35.086230376032134</v>
      </c>
      <c r="L21" s="13">
        <f>'A8-A-1'!C39/$S21</f>
        <v>0.15649583984532761</v>
      </c>
      <c r="M21" s="13">
        <f>'A15'!C19/'A1'!C19*100</f>
        <v>23.114625618930688</v>
      </c>
      <c r="N21" s="13">
        <f t="shared" si="3"/>
        <v>0.10309864326194296</v>
      </c>
      <c r="O21" s="13">
        <v>100</v>
      </c>
      <c r="P21" s="13">
        <f t="shared" si="4"/>
        <v>0.44603207061033262</v>
      </c>
      <c r="Q21" s="13">
        <f>'A17'!C19/'A1'!C19*100</f>
        <v>65.998269110915729</v>
      </c>
      <c r="R21" s="13">
        <f t="shared" si="5"/>
        <v>0.29437344628239698</v>
      </c>
      <c r="S21" s="13">
        <f>'A8-A-1'!C39+M21+O21+Q21</f>
        <v>224.19912510587852</v>
      </c>
      <c r="T21" s="13">
        <f>'A8-A-1'!D39</f>
        <v>37.155020600045475</v>
      </c>
      <c r="U21" s="13">
        <f>'A8-A-1'!D39/$AB21</f>
        <v>0.16426003704952952</v>
      </c>
      <c r="V21" s="13">
        <f>'A15'!D19/'A1'!D19*100</f>
        <v>21.344934421778266</v>
      </c>
      <c r="W21" s="13">
        <f t="shared" si="6"/>
        <v>9.4364628583647844E-2</v>
      </c>
      <c r="X21" s="13">
        <v>100</v>
      </c>
      <c r="Y21" s="13">
        <f t="shared" si="7"/>
        <v>0.44209378543401606</v>
      </c>
      <c r="Z21" s="13">
        <f>'A17'!D19/'A1'!D19*100</f>
        <v>67.696393569295154</v>
      </c>
      <c r="AA21" s="13">
        <f t="shared" si="8"/>
        <v>0.29928154893280673</v>
      </c>
      <c r="AB21" s="13">
        <f>'A8-A-1'!D39+V21+X21+Z21</f>
        <v>226.19634859111886</v>
      </c>
      <c r="AC21" s="13">
        <f>'A8-A-1'!E39</f>
        <v>32.895477111260185</v>
      </c>
      <c r="AD21" s="13">
        <f>'A8-A-1'!E39/$AK21</f>
        <v>0.14633633141827818</v>
      </c>
      <c r="AE21" s="13">
        <f>'A15'!E19/'A1'!E19*100</f>
        <v>24.627594063849379</v>
      </c>
      <c r="AF21" s="13">
        <f t="shared" si="9"/>
        <v>0.10955645223727907</v>
      </c>
      <c r="AG21" s="13">
        <v>100</v>
      </c>
      <c r="AH21" s="13">
        <f t="shared" si="9"/>
        <v>0.44485243647123446</v>
      </c>
      <c r="AI21" s="13">
        <f>'A17'!E19/'A1'!E19*100</f>
        <v>67.270572292922353</v>
      </c>
      <c r="AJ21" s="13">
        <f t="shared" si="10"/>
        <v>0.29925477987320825</v>
      </c>
      <c r="AK21" s="13">
        <f>'A8-A-1'!E39+AE21+AG21+AI21</f>
        <v>224.79364346803192</v>
      </c>
      <c r="AL21" s="13">
        <f>'A8-A-1'!F39</f>
        <v>35.388437180577618</v>
      </c>
      <c r="AM21" s="13">
        <f>'A8-A-1'!F39/$AT21</f>
        <v>0.15592311582634535</v>
      </c>
      <c r="AN21" s="13">
        <f>'A15'!F19/'A1'!F19*100</f>
        <v>24.912212251268045</v>
      </c>
      <c r="AO21" s="13">
        <f t="shared" si="11"/>
        <v>0.10976437689305062</v>
      </c>
      <c r="AP21" s="13">
        <v>100</v>
      </c>
      <c r="AQ21" s="13">
        <f t="shared" si="12"/>
        <v>0.44060469534360019</v>
      </c>
      <c r="AR21" s="13">
        <f>'A17'!F19/'A1'!F19*100</f>
        <v>66.660163870464288</v>
      </c>
      <c r="AS21" s="13">
        <f t="shared" si="13"/>
        <v>0.29370781193700379</v>
      </c>
      <c r="AT21" s="13">
        <f>'A8-A-1'!F39+AN21+AP21+AR21</f>
        <v>226.96081330230996</v>
      </c>
      <c r="AU21" s="13">
        <f>'A8-A-1'!G39</f>
        <v>37.065190683426628</v>
      </c>
      <c r="AV21" s="13">
        <f>'A8-A-1'!G39/$BC21</f>
        <v>0.16503709226930199</v>
      </c>
      <c r="AW21" s="13">
        <f>'A15'!G19/'A1'!G19*100</f>
        <v>22.234016556032312</v>
      </c>
      <c r="AX21" s="13">
        <f t="shared" si="14"/>
        <v>9.899955657090008E-2</v>
      </c>
      <c r="AY21" s="13">
        <v>100</v>
      </c>
      <c r="AZ21" s="13">
        <f t="shared" si="15"/>
        <v>0.44526168414694511</v>
      </c>
      <c r="BA21" s="13">
        <f>'A17'!G19/'A1'!G19*100</f>
        <v>65.287824522739641</v>
      </c>
      <c r="BB21" s="13">
        <f t="shared" si="16"/>
        <v>0.29070166701285277</v>
      </c>
      <c r="BC21" s="13">
        <f>'A8-A-1'!G39+AW21+AY21+BA21</f>
        <v>224.58703176219859</v>
      </c>
      <c r="BD21" s="13">
        <f>'A8-A-1'!H39</f>
        <v>29.929193033415245</v>
      </c>
      <c r="BE21" s="13">
        <f>'A8-A-1'!H39/$BL21</f>
        <v>0.13424664973215839</v>
      </c>
      <c r="BF21" s="13">
        <f>'A15'!H19/'A1'!H19*100</f>
        <v>25.197072373830238</v>
      </c>
      <c r="BG21" s="13">
        <f t="shared" si="17"/>
        <v>0.11302084040384294</v>
      </c>
      <c r="BH21" s="13">
        <v>100</v>
      </c>
      <c r="BI21" s="13">
        <f t="shared" si="18"/>
        <v>0.44854750872258775</v>
      </c>
      <c r="BJ21" s="13">
        <f>'A17'!H19/'A1'!H19*100</f>
        <v>67.815559160655042</v>
      </c>
      <c r="BK21" s="13">
        <f t="shared" si="19"/>
        <v>0.30418500114141084</v>
      </c>
      <c r="BL21" s="13">
        <f>'A8-A-1'!H39+BF21+BH21+BJ21</f>
        <v>222.94182456790054</v>
      </c>
      <c r="BM21" s="13">
        <f>'A8-A-1'!I39</f>
        <v>28.955333237396456</v>
      </c>
      <c r="BN21" s="13">
        <f>'A8-A-1'!I39/$BU21</f>
        <v>0.13027306090182747</v>
      </c>
      <c r="BO21" s="13">
        <f>'A15'!I19/'A1'!I19*100</f>
        <v>24.942671756101095</v>
      </c>
      <c r="BP21" s="13">
        <f t="shared" si="20"/>
        <v>0.11221967884452567</v>
      </c>
      <c r="BQ21" s="13">
        <v>100</v>
      </c>
      <c r="BR21" s="13">
        <f t="shared" si="21"/>
        <v>0.44991041834592643</v>
      </c>
      <c r="BS21" s="13">
        <f>'A17'!I19/'A1'!I19*100</f>
        <v>68.36846389078633</v>
      </c>
      <c r="BT21" s="13">
        <f t="shared" si="22"/>
        <v>0.30759684190772041</v>
      </c>
      <c r="BU21" s="13">
        <f>'A8-A-1'!I39+BO21+BQ21+BS21</f>
        <v>222.26646888428388</v>
      </c>
      <c r="BV21" s="13">
        <f>'A8-A-1'!J39</f>
        <v>34.890375261070318</v>
      </c>
      <c r="BW21" s="13">
        <f>'A8-A-1'!J39/$CD21</f>
        <v>0.15413117289835873</v>
      </c>
      <c r="BX21" s="13">
        <f>'A15'!J19/'A1'!J19*100</f>
        <v>23.201715978236372</v>
      </c>
      <c r="BY21" s="13">
        <f t="shared" si="23"/>
        <v>0.10249553552295211</v>
      </c>
      <c r="BZ21" s="13">
        <v>100</v>
      </c>
      <c r="CA21" s="13">
        <f t="shared" si="24"/>
        <v>0.44175842691590045</v>
      </c>
      <c r="CB21" s="13">
        <f>'A17'!J19/'A1'!J19*100</f>
        <v>68.275973085219405</v>
      </c>
      <c r="CC21" s="13">
        <f t="shared" si="25"/>
        <v>0.30161486466278881</v>
      </c>
      <c r="CD21" s="13">
        <f>'A8-A-1'!J39+BX21+BZ21+CB21</f>
        <v>226.36806432452607</v>
      </c>
      <c r="CE21" s="13">
        <f>'A8-A-1'!K39</f>
        <v>35.983569526482704</v>
      </c>
      <c r="CF21" s="13">
        <f>'A8-A-1'!K39/$CM21</f>
        <v>0.16196629618709793</v>
      </c>
      <c r="CG21" s="13">
        <f>'A15'!K19/'A1'!K19*100</f>
        <v>21.62319093298775</v>
      </c>
      <c r="CH21" s="13">
        <f t="shared" si="26"/>
        <v>9.7328536141611577E-2</v>
      </c>
      <c r="CI21" s="13">
        <v>100</v>
      </c>
      <c r="CJ21" s="13">
        <f t="shared" si="27"/>
        <v>0.45011181024688551</v>
      </c>
      <c r="CK21" s="13">
        <f>'A17'!K19/'A1'!K19*100</f>
        <v>64.560260541711855</v>
      </c>
      <c r="CL21" s="13">
        <f t="shared" si="28"/>
        <v>0.29059335742440495</v>
      </c>
      <c r="CM21" s="13">
        <f>'A8-A-1'!K39+CG21+CI21+CK21</f>
        <v>222.16702100118232</v>
      </c>
      <c r="CN21" s="13">
        <f>'A8-A-1'!L39</f>
        <v>31.691705619838665</v>
      </c>
      <c r="CO21" s="13">
        <f>'A8-A-1'!L39/$CV21</f>
        <v>0.14272330521676296</v>
      </c>
      <c r="CP21" s="13">
        <f>'A15'!L19/'A1'!L19*100</f>
        <v>21.899411421801844</v>
      </c>
      <c r="CQ21" s="13">
        <f t="shared" si="29"/>
        <v>9.8623798223871073E-2</v>
      </c>
      <c r="CR21" s="13">
        <v>100</v>
      </c>
      <c r="CS21" s="13">
        <f t="shared" si="30"/>
        <v>0.45034908164557641</v>
      </c>
      <c r="CT21" s="13">
        <f>'A17'!L19/'A1'!L19*100</f>
        <v>68.458852805305355</v>
      </c>
      <c r="CU21" s="13">
        <f t="shared" si="31"/>
        <v>0.30830381491378961</v>
      </c>
      <c r="CV21" s="13">
        <f>'A8-A-1'!L39+CP21+CR21+CT21</f>
        <v>222.04996984694586</v>
      </c>
      <c r="CW21" s="13">
        <f>'A8-A-1'!M39</f>
        <v>34.548220510330893</v>
      </c>
      <c r="CX21" s="13">
        <f>'A8-A-1'!M39/$DE21</f>
        <v>0.1553691235434228</v>
      </c>
      <c r="CY21" s="13">
        <f>'A15'!M19/'A1'!M19*100</f>
        <v>24.084715370773399</v>
      </c>
      <c r="CZ21" s="13">
        <f t="shared" si="32"/>
        <v>0.10831299160056293</v>
      </c>
      <c r="DA21" s="13">
        <v>100</v>
      </c>
      <c r="DB21" s="13">
        <f t="shared" si="33"/>
        <v>0.44971671839643096</v>
      </c>
      <c r="DC21" s="13">
        <f>'A17'!M19/'A1'!M19*100</f>
        <v>63.729266610662393</v>
      </c>
      <c r="DD21" s="13">
        <f t="shared" si="34"/>
        <v>0.28660116645958333</v>
      </c>
      <c r="DE21" s="13">
        <f>'A8-A-1'!M39+CY21+DA21+DC21</f>
        <v>222.36220249176668</v>
      </c>
      <c r="DF21" s="13">
        <f>'A8-A-1'!N39</f>
        <v>37.806527233413782</v>
      </c>
      <c r="DG21" s="13">
        <f>'A8-A-1'!N39/$DN21</f>
        <v>0.16766910636099783</v>
      </c>
      <c r="DH21" s="13">
        <f>'A15'!N19/'A1'!N19*100</f>
        <v>22.931316083555402</v>
      </c>
      <c r="DI21" s="13">
        <f t="shared" si="35"/>
        <v>0.10169866308199749</v>
      </c>
      <c r="DJ21" s="13">
        <v>100</v>
      </c>
      <c r="DK21" s="13">
        <f t="shared" si="36"/>
        <v>0.44349248299328115</v>
      </c>
      <c r="DL21" s="13">
        <f>'A17'!N19/'A1'!N19*100</f>
        <v>64.745121636723113</v>
      </c>
      <c r="DM21" s="13">
        <f t="shared" si="37"/>
        <v>0.28713974756372346</v>
      </c>
      <c r="DN21" s="13">
        <f>'A8-A-1'!N39+DH21+DJ21+DL21</f>
        <v>225.48296495369232</v>
      </c>
      <c r="DO21" s="13">
        <f>'A8-A-1'!O39</f>
        <v>41.745470233232453</v>
      </c>
      <c r="DP21" s="13">
        <f>'A8-A-1'!O39/$DW21</f>
        <v>0.18352069419927011</v>
      </c>
      <c r="DQ21" s="13">
        <f>'A15'!O19/'A1'!O19*100</f>
        <v>20.189721905771577</v>
      </c>
      <c r="DR21" s="13">
        <f t="shared" si="38"/>
        <v>8.8757696562914143E-2</v>
      </c>
      <c r="DS21" s="13">
        <v>100</v>
      </c>
      <c r="DT21" s="13">
        <f t="shared" si="39"/>
        <v>0.43961822246566573</v>
      </c>
      <c r="DU21" s="13">
        <f>'A17'!O19/'A1'!O19*100</f>
        <v>65.534905526954361</v>
      </c>
      <c r="DV21" s="13">
        <f t="shared" si="40"/>
        <v>0.28810338677215008</v>
      </c>
      <c r="DW21" s="13">
        <f>'A8-A-1'!O39+DQ21+DS21+DU21</f>
        <v>227.47009766595838</v>
      </c>
    </row>
    <row r="22" spans="1:127" ht="12.75" customHeight="1">
      <c r="A22" s="6">
        <v>1997</v>
      </c>
      <c r="B22" s="13">
        <f>'A8-A-1'!B40</f>
        <v>37.899502063686406</v>
      </c>
      <c r="C22" s="13">
        <f>'A8-A-1'!B40/$J22</f>
        <v>0.16770493912418766</v>
      </c>
      <c r="D22" s="13">
        <f>'A15'!B20/'A1'!B20*100</f>
        <v>21.437489821399488</v>
      </c>
      <c r="E22" s="13">
        <f t="shared" si="0"/>
        <v>9.486069023893394E-2</v>
      </c>
      <c r="F22" s="13">
        <v>100</v>
      </c>
      <c r="G22" s="13">
        <f t="shared" si="1"/>
        <v>0.44249905669572098</v>
      </c>
      <c r="H22" s="13">
        <f>'A17'!B20/'A1'!B20*100</f>
        <v>66.652190434829819</v>
      </c>
      <c r="I22" s="13">
        <f t="shared" si="2"/>
        <v>0.29493531394115752</v>
      </c>
      <c r="J22" s="13">
        <f>'A8-A-1'!B40+D22+F22+H22</f>
        <v>225.9891823199157</v>
      </c>
      <c r="K22" s="13">
        <f>'A8-A-1'!C40</f>
        <v>32.085999999999999</v>
      </c>
      <c r="L22" s="13">
        <f>'A8-A-1'!C40/$S22</f>
        <v>0.14507332485341959</v>
      </c>
      <c r="M22" s="13">
        <f>'A15'!C20/'A1'!C20*100</f>
        <v>23.217692540397834</v>
      </c>
      <c r="N22" s="13">
        <f t="shared" ref="N22:N30" si="41">M22/$S22</f>
        <v>0.10497624672006334</v>
      </c>
      <c r="O22" s="13">
        <v>100</v>
      </c>
      <c r="P22" s="13">
        <f t="shared" si="4"/>
        <v>0.45213901655993144</v>
      </c>
      <c r="Q22" s="13">
        <f>'A17'!C20/'A1'!C20*100</f>
        <v>65.867222460132552</v>
      </c>
      <c r="R22" s="13">
        <f t="shared" si="5"/>
        <v>0.29781141186658561</v>
      </c>
      <c r="S22" s="13">
        <f>'A8-A-1'!C40+M22+O22+Q22</f>
        <v>221.17091500053039</v>
      </c>
      <c r="T22" s="13">
        <f>'A8-A-1'!D40</f>
        <v>36.925249999999998</v>
      </c>
      <c r="U22" s="13">
        <f>'A8-A-1'!D40/$AB22</f>
        <v>0.16304264103058819</v>
      </c>
      <c r="V22" s="13">
        <f>'A15'!D20/'A1'!D20*100</f>
        <v>21.762471925816282</v>
      </c>
      <c r="W22" s="13">
        <f t="shared" ref="W22:W30" si="42">V22/$AB22</f>
        <v>9.6091723092981571E-2</v>
      </c>
      <c r="X22" s="13">
        <v>100</v>
      </c>
      <c r="Y22" s="13">
        <f t="shared" si="7"/>
        <v>0.44154783252811614</v>
      </c>
      <c r="Z22" s="13">
        <f>'A17'!D20/'A1'!D20*100</f>
        <v>67.788307698069076</v>
      </c>
      <c r="AA22" s="13">
        <f t="shared" si="8"/>
        <v>0.29931780334831409</v>
      </c>
      <c r="AB22" s="13">
        <f>'A8-A-1'!D40+V22+X22+Z22</f>
        <v>226.47602962388535</v>
      </c>
      <c r="AC22" s="13">
        <f>'A8-A-1'!E40</f>
        <v>32.988214930873482</v>
      </c>
      <c r="AD22" s="13">
        <f>'A8-A-1'!E40/$AK22</f>
        <v>0.1466078412142168</v>
      </c>
      <c r="AE22" s="13">
        <f>'A15'!E20/'A1'!E20*100</f>
        <v>24.884384855149232</v>
      </c>
      <c r="AF22" s="13">
        <f t="shared" ref="AF22:AF30" si="43">AE22/$AK22</f>
        <v>0.11059240250501726</v>
      </c>
      <c r="AG22" s="13">
        <v>100</v>
      </c>
      <c r="AH22" s="13">
        <f t="shared" ref="AH22:AH30" si="44">AG22/$AK22</f>
        <v>0.44442489998756302</v>
      </c>
      <c r="AI22" s="13">
        <f>'A17'!E20/'A1'!E20*100</f>
        <v>67.137295030398349</v>
      </c>
      <c r="AJ22" s="13">
        <f t="shared" si="10"/>
        <v>0.29837485629320298</v>
      </c>
      <c r="AK22" s="13">
        <f>'A8-A-1'!E40+AE22+AG22+AI22</f>
        <v>225.00989481642105</v>
      </c>
      <c r="AL22" s="13">
        <f>'A8-A-1'!F40</f>
        <v>34.999203121225435</v>
      </c>
      <c r="AM22" s="13">
        <f>'A8-A-1'!F40/$AT22</f>
        <v>0.15414292536234664</v>
      </c>
      <c r="AN22" s="13">
        <f>'A15'!F20/'A1'!F20*100</f>
        <v>25.345532411913567</v>
      </c>
      <c r="AO22" s="13">
        <f t="shared" ref="AO22:AO30" si="45">AN22/$AT22</f>
        <v>0.11162638467243306</v>
      </c>
      <c r="AP22" s="13">
        <v>100</v>
      </c>
      <c r="AQ22" s="13">
        <f t="shared" si="12"/>
        <v>0.44041838560851665</v>
      </c>
      <c r="AR22" s="13">
        <f>'A17'!F20/'A1'!F20*100</f>
        <v>66.712088767763291</v>
      </c>
      <c r="AS22" s="13">
        <f t="shared" si="13"/>
        <v>0.29381230435670364</v>
      </c>
      <c r="AT22" s="13">
        <f>'A8-A-1'!F40+AN22+AP22+AR22</f>
        <v>227.05682430090229</v>
      </c>
      <c r="AU22" s="13">
        <f>'A8-A-1'!G40</f>
        <v>37.028839571339525</v>
      </c>
      <c r="AV22" s="13">
        <f>'A8-A-1'!G40/$BC22</f>
        <v>0.16472849622809174</v>
      </c>
      <c r="AW22" s="13">
        <f>'A15'!G20/'A1'!G20*100</f>
        <v>22.494646736123947</v>
      </c>
      <c r="AX22" s="13">
        <f t="shared" ref="AX22:AX30" si="46">AW22/$BC22</f>
        <v>0.10007090076060415</v>
      </c>
      <c r="AY22" s="13">
        <v>100</v>
      </c>
      <c r="AZ22" s="13">
        <f t="shared" si="15"/>
        <v>0.44486540257554352</v>
      </c>
      <c r="BA22" s="13">
        <f>'A17'!G20/'A1'!G20*100</f>
        <v>65.263605296089096</v>
      </c>
      <c r="BB22" s="13">
        <f t="shared" si="16"/>
        <v>0.2903352004357605</v>
      </c>
      <c r="BC22" s="13">
        <f>'A8-A-1'!G40+AW22+AY22+BA22</f>
        <v>224.7870916035526</v>
      </c>
      <c r="BD22" s="13">
        <f>'A8-A-1'!H40</f>
        <v>29.715108682284843</v>
      </c>
      <c r="BE22" s="13">
        <f>'A8-A-1'!H40/$BL22</f>
        <v>0.13327718456840851</v>
      </c>
      <c r="BF22" s="13">
        <f>'A15'!H20/'A1'!H20*100</f>
        <v>25.394037186914765</v>
      </c>
      <c r="BG22" s="13">
        <f t="shared" ref="BG22:BG30" si="47">BF22/$BL22</f>
        <v>0.11389646315226713</v>
      </c>
      <c r="BH22" s="13">
        <v>100</v>
      </c>
      <c r="BI22" s="13">
        <f t="shared" si="18"/>
        <v>0.44851656439629289</v>
      </c>
      <c r="BJ22" s="13">
        <f>'A17'!H20/'A1'!H20*100</f>
        <v>67.848060036006686</v>
      </c>
      <c r="BK22" s="13">
        <f t="shared" si="19"/>
        <v>0.30430978788303137</v>
      </c>
      <c r="BL22" s="13">
        <f>'A8-A-1'!H40+BF22+BH22+BJ22</f>
        <v>222.95720590520631</v>
      </c>
      <c r="BM22" s="13">
        <f>'A8-A-1'!I40</f>
        <v>28.953666570731631</v>
      </c>
      <c r="BN22" s="13">
        <f>'A8-A-1'!I40/$BU22</f>
        <v>0.13038686822532541</v>
      </c>
      <c r="BO22" s="13">
        <f>'A15'!I20/'A1'!I20*100</f>
        <v>24.958981634325809</v>
      </c>
      <c r="BP22" s="13">
        <f t="shared" ref="BP22:BP30" si="48">BO22/$BU22</f>
        <v>0.11239762817061835</v>
      </c>
      <c r="BQ22" s="13">
        <v>100</v>
      </c>
      <c r="BR22" s="13">
        <f t="shared" si="21"/>
        <v>0.45032938369584419</v>
      </c>
      <c r="BS22" s="13">
        <f>'A17'!I20/'A1'!I20*100</f>
        <v>68.147034375062063</v>
      </c>
      <c r="BT22" s="13">
        <f t="shared" si="22"/>
        <v>0.30688611990821207</v>
      </c>
      <c r="BU22" s="13">
        <f>'A8-A-1'!I40+BO22+BQ22+BS22</f>
        <v>222.0596825801195</v>
      </c>
      <c r="BV22" s="13">
        <f>'A8-A-1'!J40</f>
        <v>34.669184207647668</v>
      </c>
      <c r="BW22" s="13">
        <f>'A8-A-1'!J40/$CD22</f>
        <v>0.15315397659512475</v>
      </c>
      <c r="BX22" s="13">
        <f>'A15'!J20/'A1'!J20*100</f>
        <v>23.529491084612111</v>
      </c>
      <c r="BY22" s="13">
        <f t="shared" ref="BY22:BY30" si="49">BX22/$CD22</f>
        <v>0.10394346475775898</v>
      </c>
      <c r="BZ22" s="13">
        <v>100</v>
      </c>
      <c r="CA22" s="13">
        <f t="shared" si="24"/>
        <v>0.44175823601104675</v>
      </c>
      <c r="CB22" s="13">
        <f>'A17'!J20/'A1'!J20*100</f>
        <v>68.169486856729222</v>
      </c>
      <c r="CC22" s="13">
        <f t="shared" si="25"/>
        <v>0.30114432263606938</v>
      </c>
      <c r="CD22" s="13">
        <f>'A8-A-1'!J40+BX22+BZ22+CB22</f>
        <v>226.36816214898903</v>
      </c>
      <c r="CE22" s="13">
        <f>'A8-A-1'!K40</f>
        <v>35.960154299642149</v>
      </c>
      <c r="CF22" s="13">
        <f>'A8-A-1'!K40/$CM22</f>
        <v>0.16164106449660057</v>
      </c>
      <c r="CG22" s="13">
        <f>'A15'!K20/'A1'!K20*100</f>
        <v>21.943697276211417</v>
      </c>
      <c r="CH22" s="13">
        <f t="shared" ref="CH22:CH30" si="50">CG22/$CM22</f>
        <v>9.86370235556321E-2</v>
      </c>
      <c r="CI22" s="13">
        <v>100</v>
      </c>
      <c r="CJ22" s="13">
        <f t="shared" si="27"/>
        <v>0.44950047530304704</v>
      </c>
      <c r="CK22" s="13">
        <f>'A17'!K20/'A1'!K20*100</f>
        <v>64.565323640438194</v>
      </c>
      <c r="CL22" s="13">
        <f t="shared" si="28"/>
        <v>0.29022143664472028</v>
      </c>
      <c r="CM22" s="13">
        <f>'A8-A-1'!K40+CG22+CI22+CK22</f>
        <v>222.46917521629177</v>
      </c>
      <c r="CN22" s="13">
        <f>'A8-A-1'!L40</f>
        <v>30.844671859668132</v>
      </c>
      <c r="CO22" s="13">
        <f>'A8-A-1'!L40/$CV22</f>
        <v>0.13934940676315735</v>
      </c>
      <c r="CP22" s="13">
        <f>'A15'!L20/'A1'!L20*100</f>
        <v>21.914720535371188</v>
      </c>
      <c r="CQ22" s="13">
        <f t="shared" ref="CQ22:CQ30" si="51">CP22/$CV22</f>
        <v>9.9005861364907188E-2</v>
      </c>
      <c r="CR22" s="13">
        <v>100</v>
      </c>
      <c r="CS22" s="13">
        <f t="shared" si="30"/>
        <v>0.45177788694639287</v>
      </c>
      <c r="CT22" s="13">
        <f>'A17'!L20/'A1'!L20*100</f>
        <v>68.588316046179315</v>
      </c>
      <c r="CU22" s="13">
        <f t="shared" si="31"/>
        <v>0.30986684492554262</v>
      </c>
      <c r="CV22" s="13">
        <f>'A8-A-1'!L40+CP22+CR22+CT22</f>
        <v>221.34770844121863</v>
      </c>
      <c r="CW22" s="13">
        <f>'A8-A-1'!M40</f>
        <v>34.503578779427933</v>
      </c>
      <c r="CX22" s="13">
        <f>'A8-A-1'!M40/$DE22</f>
        <v>0.15493550405109111</v>
      </c>
      <c r="CY22" s="13">
        <f>'A15'!M20/'A1'!M20*100</f>
        <v>24.375693670559251</v>
      </c>
      <c r="CZ22" s="13">
        <f t="shared" ref="CZ22:CZ30" si="52">CY22/$DE22</f>
        <v>0.10945706268866368</v>
      </c>
      <c r="DA22" s="13">
        <v>100</v>
      </c>
      <c r="DB22" s="13">
        <f t="shared" si="33"/>
        <v>0.44904183720057556</v>
      </c>
      <c r="DC22" s="13">
        <f>'A17'!M20/'A1'!M20*100</f>
        <v>63.817126227298068</v>
      </c>
      <c r="DD22" s="13">
        <f t="shared" si="34"/>
        <v>0.28656559605966958</v>
      </c>
      <c r="DE22" s="13">
        <f>'A8-A-1'!M40+CY22+DA22+DC22</f>
        <v>222.69639867728526</v>
      </c>
      <c r="DF22" s="13">
        <f>'A8-A-1'!N40</f>
        <v>36.858441461895815</v>
      </c>
      <c r="DG22" s="13">
        <f>'A8-A-1'!N40/$DN22</f>
        <v>0.16402124565632042</v>
      </c>
      <c r="DH22" s="13">
        <f>'A15'!N20/'A1'!N20*100</f>
        <v>23.078110263225586</v>
      </c>
      <c r="DI22" s="13">
        <f t="shared" ref="DI22:DI30" si="53">DH22/$DN22</f>
        <v>0.10269833022325184</v>
      </c>
      <c r="DJ22" s="13">
        <v>100</v>
      </c>
      <c r="DK22" s="13">
        <f t="shared" si="36"/>
        <v>0.44500320456003351</v>
      </c>
      <c r="DL22" s="13">
        <f>'A17'!N20/'A1'!N20*100</f>
        <v>64.780931149789936</v>
      </c>
      <c r="DM22" s="13">
        <f t="shared" si="37"/>
        <v>0.28827721956039415</v>
      </c>
      <c r="DN22" s="13">
        <f>'A8-A-1'!N40+DH22+DJ22+DL22</f>
        <v>224.71748287491135</v>
      </c>
      <c r="DO22" s="13">
        <f>'A8-A-1'!O40</f>
        <v>41.708320000000001</v>
      </c>
      <c r="DP22" s="13">
        <f>'A8-A-1'!O40/$DW22</f>
        <v>0.18288320641495165</v>
      </c>
      <c r="DQ22" s="13">
        <f>'A15'!O20/'A1'!O20*100</f>
        <v>20.640916878204006</v>
      </c>
      <c r="DR22" s="13">
        <f t="shared" ref="DR22:DR30" si="54">DQ22/$DW22</f>
        <v>9.0506571878954667E-2</v>
      </c>
      <c r="DS22" s="13">
        <v>100</v>
      </c>
      <c r="DT22" s="13">
        <f t="shared" si="39"/>
        <v>0.43848135435556179</v>
      </c>
      <c r="DU22" s="13">
        <f>'A17'!O20/'A1'!O20*100</f>
        <v>65.710631589796179</v>
      </c>
      <c r="DV22" s="13">
        <f t="shared" si="40"/>
        <v>0.28812886735053189</v>
      </c>
      <c r="DW22" s="13">
        <f>'A8-A-1'!O40+DQ22+DS22+DU22</f>
        <v>228.05986846800019</v>
      </c>
    </row>
    <row r="23" spans="1:127" ht="12.75" customHeight="1">
      <c r="A23" s="6">
        <v>1998</v>
      </c>
      <c r="B23" s="13">
        <f>'A8-A-1'!B41</f>
        <v>37.882364927840165</v>
      </c>
      <c r="C23" s="13">
        <f>'A8-A-1'!B41/$J23</f>
        <v>0.16725048673772469</v>
      </c>
      <c r="D23" s="13">
        <f>'A15'!B21/'A1'!B21*100</f>
        <v>21.914127572679888</v>
      </c>
      <c r="E23" s="13">
        <f t="shared" si="0"/>
        <v>9.675078390551449E-2</v>
      </c>
      <c r="F23" s="13">
        <v>100</v>
      </c>
      <c r="G23" s="13">
        <f t="shared" si="1"/>
        <v>0.44149959237315328</v>
      </c>
      <c r="H23" s="13">
        <f>'A17'!B21/'A1'!B21*100</f>
        <v>66.704282873878228</v>
      </c>
      <c r="I23" s="13">
        <f t="shared" si="2"/>
        <v>0.29449913698360747</v>
      </c>
      <c r="J23" s="13">
        <f>'A8-A-1'!B41+D23+F23+H23</f>
        <v>226.5007753743983</v>
      </c>
      <c r="K23" s="13">
        <f>'A8-A-1'!C41</f>
        <v>33.470101799020625</v>
      </c>
      <c r="L23" s="13">
        <f>'A8-A-1'!C41/$S23</f>
        <v>0.15035544737343884</v>
      </c>
      <c r="M23" s="13">
        <f>'A15'!C21/'A1'!C21*100</f>
        <v>23.384181123199056</v>
      </c>
      <c r="N23" s="13">
        <f t="shared" si="41"/>
        <v>0.10504715627554494</v>
      </c>
      <c r="O23" s="13">
        <v>100</v>
      </c>
      <c r="P23" s="13">
        <f t="shared" si="4"/>
        <v>0.44922315526939455</v>
      </c>
      <c r="Q23" s="13">
        <f>'A17'!C21/'A1'!C21*100</f>
        <v>65.752229736352049</v>
      </c>
      <c r="R23" s="13">
        <f t="shared" si="5"/>
        <v>0.29537424108162175</v>
      </c>
      <c r="S23" s="13">
        <f>'A8-A-1'!C41+M23+O23+Q23</f>
        <v>222.60651265857172</v>
      </c>
      <c r="T23" s="13">
        <f>'A8-A-1'!D41</f>
        <v>36.351109999999998</v>
      </c>
      <c r="U23" s="13">
        <f>'A8-A-1'!D41/$AB23</f>
        <v>0.16049845816922845</v>
      </c>
      <c r="V23" s="13">
        <f>'A15'!D21/'A1'!D21*100</f>
        <v>22.250425284268957</v>
      </c>
      <c r="W23" s="13">
        <f t="shared" si="42"/>
        <v>9.8240712642193986E-2</v>
      </c>
      <c r="X23" s="13">
        <v>100</v>
      </c>
      <c r="Y23" s="13">
        <f t="shared" si="7"/>
        <v>0.44152285355035498</v>
      </c>
      <c r="Z23" s="13">
        <f>'A17'!D21/'A1'!D21*100</f>
        <v>67.887307129853454</v>
      </c>
      <c r="AA23" s="13">
        <f t="shared" si="8"/>
        <v>0.29973797563822258</v>
      </c>
      <c r="AB23" s="13">
        <f>'A8-A-1'!D41+V23+X23+Z23</f>
        <v>226.48884241412242</v>
      </c>
      <c r="AC23" s="13">
        <f>'A8-A-1'!E41</f>
        <v>33.081214193820081</v>
      </c>
      <c r="AD23" s="13">
        <f>'A8-A-1'!E41/$AK23</f>
        <v>0.14686829366720611</v>
      </c>
      <c r="AE23" s="13">
        <f>'A15'!E21/'A1'!E21*100</f>
        <v>25.172787015918281</v>
      </c>
      <c r="AF23" s="13">
        <f t="shared" si="43"/>
        <v>0.11175781681455252</v>
      </c>
      <c r="AG23" s="13">
        <v>100</v>
      </c>
      <c r="AH23" s="13">
        <f t="shared" si="44"/>
        <v>0.44396282677750887</v>
      </c>
      <c r="AI23" s="13">
        <f>'A17'!E21/'A1'!E21*100</f>
        <v>66.990082232668428</v>
      </c>
      <c r="AJ23" s="13">
        <f t="shared" si="10"/>
        <v>0.29741106274073248</v>
      </c>
      <c r="AK23" s="13">
        <f>'A8-A-1'!E41+AE23+AG23+AI23</f>
        <v>225.2440834424068</v>
      </c>
      <c r="AL23" s="13">
        <f>'A8-A-1'!F41</f>
        <v>34.614250210322581</v>
      </c>
      <c r="AM23" s="13">
        <f>'A8-A-1'!F41/$AT23</f>
        <v>0.15234782832679789</v>
      </c>
      <c r="AN23" s="13">
        <f>'A15'!F21/'A1'!F21*100</f>
        <v>25.83397982932506</v>
      </c>
      <c r="AO23" s="13">
        <f t="shared" si="45"/>
        <v>0.11370319160812743</v>
      </c>
      <c r="AP23" s="13">
        <v>100</v>
      </c>
      <c r="AQ23" s="13">
        <f t="shared" si="12"/>
        <v>0.4401303723209497</v>
      </c>
      <c r="AR23" s="13">
        <f>'A17'!F21/'A1'!F21*100</f>
        <v>66.757176105508137</v>
      </c>
      <c r="AS23" s="13">
        <f t="shared" si="13"/>
        <v>0.29381860774412505</v>
      </c>
      <c r="AT23" s="13">
        <f>'A8-A-1'!F41+AN23+AP23+AR23</f>
        <v>227.20540614515576</v>
      </c>
      <c r="AU23" s="13">
        <f>'A8-A-1'!G41</f>
        <v>36.992524110042979</v>
      </c>
      <c r="AV23" s="13">
        <f>'A8-A-1'!G41/$BC23</f>
        <v>0.16442764808377314</v>
      </c>
      <c r="AW23" s="13">
        <f>'A15'!G21/'A1'!G21*100</f>
        <v>22.767788433053447</v>
      </c>
      <c r="AX23" s="13">
        <f t="shared" si="46"/>
        <v>0.10120028287281863</v>
      </c>
      <c r="AY23" s="13">
        <v>100</v>
      </c>
      <c r="AZ23" s="13">
        <f t="shared" si="15"/>
        <v>0.44448885832890006</v>
      </c>
      <c r="BA23" s="13">
        <f>'A17'!G21/'A1'!G21*100</f>
        <v>65.217205174580272</v>
      </c>
      <c r="BB23" s="13">
        <f t="shared" si="16"/>
        <v>0.28988321071450818</v>
      </c>
      <c r="BC23" s="13">
        <f>'A8-A-1'!G41+AW23+AY23+BA23</f>
        <v>224.9775177176767</v>
      </c>
      <c r="BD23" s="13">
        <f>'A8-A-1'!H41</f>
        <v>29.502555682479141</v>
      </c>
      <c r="BE23" s="13">
        <f>'A8-A-1'!H41/$BL23</f>
        <v>0.13231251857397633</v>
      </c>
      <c r="BF23" s="13">
        <f>'A15'!H21/'A1'!H21*100</f>
        <v>25.643274846673624</v>
      </c>
      <c r="BG23" s="13">
        <f t="shared" si="47"/>
        <v>0.11500448693206132</v>
      </c>
      <c r="BH23" s="13">
        <v>100</v>
      </c>
      <c r="BI23" s="13">
        <f t="shared" si="18"/>
        <v>0.44847815897032117</v>
      </c>
      <c r="BJ23" s="13">
        <f>'A17'!H21/'A1'!H21*100</f>
        <v>67.830468315798711</v>
      </c>
      <c r="BK23" s="13">
        <f t="shared" si="19"/>
        <v>0.30420483552364108</v>
      </c>
      <c r="BL23" s="13">
        <f>'A8-A-1'!H41+BF23+BH23+BJ23</f>
        <v>222.97629884495149</v>
      </c>
      <c r="BM23" s="13">
        <f>'A8-A-1'!I41</f>
        <v>28.952000000000002</v>
      </c>
      <c r="BN23" s="13">
        <f>'A8-A-1'!I41/$BU23</f>
        <v>0.13048980238359398</v>
      </c>
      <c r="BO23" s="13">
        <f>'A15'!I21/'A1'!I21*100</f>
        <v>24.985962998407572</v>
      </c>
      <c r="BP23" s="13">
        <f t="shared" si="48"/>
        <v>0.11261444370081498</v>
      </c>
      <c r="BQ23" s="13">
        <v>100</v>
      </c>
      <c r="BR23" s="13">
        <f t="shared" si="21"/>
        <v>0.45071083995438649</v>
      </c>
      <c r="BS23" s="13">
        <f>'A17'!I21/'A1'!I21*100</f>
        <v>67.93378077886733</v>
      </c>
      <c r="BT23" s="13">
        <f t="shared" si="22"/>
        <v>0.30618491396120451</v>
      </c>
      <c r="BU23" s="13">
        <f>'A8-A-1'!I41+BO23+BQ23+BS23</f>
        <v>221.8717437772749</v>
      </c>
      <c r="BV23" s="13">
        <f>'A8-A-1'!J41</f>
        <v>34.449395417220131</v>
      </c>
      <c r="BW23" s="13">
        <f>'A8-A-1'!J41/$CD23</f>
        <v>0.15219360856369946</v>
      </c>
      <c r="BX23" s="13">
        <f>'A15'!J21/'A1'!J21*100</f>
        <v>23.861048524849416</v>
      </c>
      <c r="BY23" s="13">
        <f t="shared" si="49"/>
        <v>0.1054154662260082</v>
      </c>
      <c r="BZ23" s="13">
        <v>100</v>
      </c>
      <c r="CA23" s="13">
        <f t="shared" si="24"/>
        <v>0.44178891014041666</v>
      </c>
      <c r="CB23" s="13">
        <f>'A17'!J21/'A1'!J21*100</f>
        <v>68.042001093765222</v>
      </c>
      <c r="CC23" s="13">
        <f t="shared" si="25"/>
        <v>0.30060201506987572</v>
      </c>
      <c r="CD23" s="13">
        <f>'A8-A-1'!J41+BX23+BZ23+CB23</f>
        <v>226.35244503583476</v>
      </c>
      <c r="CE23" s="13">
        <f>'A8-A-1'!K41</f>
        <v>35.93675430955701</v>
      </c>
      <c r="CF23" s="13">
        <f>'A8-A-1'!K41/$CM23</f>
        <v>0.1612394075497201</v>
      </c>
      <c r="CG23" s="13">
        <f>'A15'!K21/'A1'!K21*100</f>
        <v>22.314908024648318</v>
      </c>
      <c r="CH23" s="13">
        <f t="shared" si="50"/>
        <v>0.10012152233970464</v>
      </c>
      <c r="CI23" s="13">
        <v>100</v>
      </c>
      <c r="CJ23" s="13">
        <f t="shared" si="27"/>
        <v>0.44867548738768581</v>
      </c>
      <c r="CK23" s="13">
        <f>'A17'!K21/'A1'!K21*100</f>
        <v>64.626571068354693</v>
      </c>
      <c r="CL23" s="13">
        <f t="shared" si="28"/>
        <v>0.28996358272288958</v>
      </c>
      <c r="CM23" s="13">
        <f>'A8-A-1'!K41+CG23+CI23+CK23</f>
        <v>222.87823340256</v>
      </c>
      <c r="CN23" s="13">
        <f>'A8-A-1'!L41</f>
        <v>30.020277025892884</v>
      </c>
      <c r="CO23" s="13">
        <f>'A8-A-1'!L41/$CV23</f>
        <v>0.13607334806099675</v>
      </c>
      <c r="CP23" s="13">
        <f>'A15'!L21/'A1'!L21*100</f>
        <v>21.955676209843968</v>
      </c>
      <c r="CQ23" s="13">
        <f t="shared" si="51"/>
        <v>9.95188141748264E-2</v>
      </c>
      <c r="CR23" s="13">
        <v>100</v>
      </c>
      <c r="CS23" s="13">
        <f t="shared" si="30"/>
        <v>0.45327146029875637</v>
      </c>
      <c r="CT23" s="13">
        <f>'A17'!L21/'A1'!L21*100</f>
        <v>68.642393072872267</v>
      </c>
      <c r="CU23" s="13">
        <f t="shared" si="31"/>
        <v>0.3111363774654205</v>
      </c>
      <c r="CV23" s="13">
        <f>'A8-A-1'!L41+CP23+CR23+CT23</f>
        <v>220.61834630860912</v>
      </c>
      <c r="CW23" s="13">
        <f>'A8-A-1'!M41</f>
        <v>34.458994732657722</v>
      </c>
      <c r="CX23" s="13">
        <f>'A8-A-1'!M41/$DE23</f>
        <v>0.15445815358072448</v>
      </c>
      <c r="CY23" s="13">
        <f>'A15'!M21/'A1'!M21*100</f>
        <v>24.694844146443174</v>
      </c>
      <c r="CZ23" s="13">
        <f t="shared" si="52"/>
        <v>0.11069156426111411</v>
      </c>
      <c r="DA23" s="13">
        <v>100</v>
      </c>
      <c r="DB23" s="13">
        <f t="shared" si="33"/>
        <v>0.44823754952532124</v>
      </c>
      <c r="DC23" s="13">
        <f>'A17'!M21/'A1'!M21*100</f>
        <v>63.942151418675188</v>
      </c>
      <c r="DD23" s="13">
        <f t="shared" si="34"/>
        <v>0.28661273263284009</v>
      </c>
      <c r="DE23" s="13">
        <f>'A8-A-1'!M41+CY23+DA23+DC23</f>
        <v>223.0959902977761</v>
      </c>
      <c r="DF23" s="13">
        <f>'A8-A-1'!N41</f>
        <v>35.934131125360416</v>
      </c>
      <c r="DG23" s="13">
        <f>'A8-A-1'!N41/$DN23</f>
        <v>0.16039622442152193</v>
      </c>
      <c r="DH23" s="13">
        <f>'A15'!N21/'A1'!N21*100</f>
        <v>23.26082495382721</v>
      </c>
      <c r="DI23" s="13">
        <f t="shared" si="53"/>
        <v>0.10382743043119526</v>
      </c>
      <c r="DJ23" s="13">
        <v>100</v>
      </c>
      <c r="DK23" s="13">
        <f t="shared" si="36"/>
        <v>0.44636177193755139</v>
      </c>
      <c r="DL23" s="13">
        <f>'A17'!N21/'A1'!N21*100</f>
        <v>64.838566249401467</v>
      </c>
      <c r="DM23" s="13">
        <f t="shared" si="37"/>
        <v>0.28941457320973152</v>
      </c>
      <c r="DN23" s="13">
        <f>'A8-A-1'!N41+DH23+DJ23+DL23</f>
        <v>224.03352232858907</v>
      </c>
      <c r="DO23" s="13">
        <f>'A8-A-1'!O41</f>
        <v>40.992325740748356</v>
      </c>
      <c r="DP23" s="13">
        <f>'A8-A-1'!O41/$DW23</f>
        <v>0.17979574118555991</v>
      </c>
      <c r="DQ23" s="13">
        <f>'A15'!O21/'A1'!O21*100</f>
        <v>21.113628544944596</v>
      </c>
      <c r="DR23" s="13">
        <f t="shared" si="54"/>
        <v>9.2606126262832683E-2</v>
      </c>
      <c r="DS23" s="13">
        <v>100</v>
      </c>
      <c r="DT23" s="13">
        <f t="shared" si="39"/>
        <v>0.43860829542256058</v>
      </c>
      <c r="DU23" s="13">
        <f>'A17'!O21/'A1'!O21*100</f>
        <v>65.887909586988201</v>
      </c>
      <c r="DV23" s="13">
        <f t="shared" si="40"/>
        <v>0.28898983712904686</v>
      </c>
      <c r="DW23" s="13">
        <f>'A8-A-1'!O41+DQ23+DS23+DU23</f>
        <v>227.99386387268115</v>
      </c>
    </row>
    <row r="24" spans="1:127" ht="12.75" customHeight="1">
      <c r="A24" s="6">
        <v>1999</v>
      </c>
      <c r="B24" s="13">
        <f>'A8-A-1'!B42</f>
        <v>37.865235540945996</v>
      </c>
      <c r="C24" s="13">
        <f>'A8-A-1'!B42/$J24</f>
        <v>0.16681471750761823</v>
      </c>
      <c r="D24" s="13">
        <f>'A15'!B22/'A1'!B22*100</f>
        <v>22.356880880242386</v>
      </c>
      <c r="E24" s="13">
        <f t="shared" si="0"/>
        <v>9.8492897643703142E-2</v>
      </c>
      <c r="F24" s="13">
        <v>100</v>
      </c>
      <c r="G24" s="13">
        <f t="shared" si="1"/>
        <v>0.44054847441060085</v>
      </c>
      <c r="H24" s="13">
        <f>'A17'!B22/'A1'!B22*100</f>
        <v>66.767660660181789</v>
      </c>
      <c r="I24" s="13">
        <f t="shared" si="2"/>
        <v>0.2941439104380778</v>
      </c>
      <c r="J24" s="13">
        <f>'A8-A-1'!B42+D24+F24+H24</f>
        <v>226.98977708137016</v>
      </c>
      <c r="K24" s="13">
        <f>'A8-A-1'!C42</f>
        <v>34.913909943177828</v>
      </c>
      <c r="L24" s="13">
        <f>'A8-A-1'!C42/$S24</f>
        <v>0.15574495256874313</v>
      </c>
      <c r="M24" s="13">
        <f>'A15'!C22/'A1'!C22*100</f>
        <v>23.595416182218393</v>
      </c>
      <c r="N24" s="13">
        <f t="shared" si="41"/>
        <v>0.10525509689748816</v>
      </c>
      <c r="O24" s="13">
        <v>100</v>
      </c>
      <c r="P24" s="13">
        <f t="shared" si="4"/>
        <v>0.44608281576660153</v>
      </c>
      <c r="Q24" s="13">
        <f>'A17'!C22/'A1'!C22*100</f>
        <v>65.66429470361544</v>
      </c>
      <c r="R24" s="13">
        <f t="shared" si="5"/>
        <v>0.29291713476716713</v>
      </c>
      <c r="S24" s="13">
        <f>'A8-A-1'!C42+M24+O24+Q24</f>
        <v>224.17362082901167</v>
      </c>
      <c r="T24" s="13">
        <f>'A8-A-1'!D42</f>
        <v>35.859095273743314</v>
      </c>
      <c r="U24" s="13">
        <f>'A8-A-1'!D42/$AB24</f>
        <v>0.15815387114506105</v>
      </c>
      <c r="V24" s="13">
        <f>'A15'!D22/'A1'!D22*100</f>
        <v>22.803199420057421</v>
      </c>
      <c r="W24" s="13">
        <f t="shared" si="42"/>
        <v>0.10057181407517481</v>
      </c>
      <c r="X24" s="13">
        <v>100</v>
      </c>
      <c r="Y24" s="13">
        <f t="shared" si="7"/>
        <v>0.44104255820660432</v>
      </c>
      <c r="Z24" s="13">
        <f>'A17'!D22/'A1'!D22*100</f>
        <v>68.073194068613603</v>
      </c>
      <c r="AA24" s="13">
        <f t="shared" si="8"/>
        <v>0.30023175657315987</v>
      </c>
      <c r="AB24" s="13">
        <f>'A8-A-1'!D42+V24+X24+Z24</f>
        <v>226.73548876241432</v>
      </c>
      <c r="AC24" s="13">
        <f>'A8-A-1'!E42</f>
        <v>33.174475637152213</v>
      </c>
      <c r="AD24" s="13">
        <f>'A8-A-1'!E42/$AK24</f>
        <v>0.14714121436311184</v>
      </c>
      <c r="AE24" s="13">
        <f>'A15'!E22/'A1'!E22*100</f>
        <v>25.447330018914656</v>
      </c>
      <c r="AF24" s="13">
        <f t="shared" si="43"/>
        <v>0.1128684318099262</v>
      </c>
      <c r="AG24" s="13">
        <v>100</v>
      </c>
      <c r="AH24" s="13">
        <f t="shared" si="44"/>
        <v>0.44353742308537919</v>
      </c>
      <c r="AI24" s="13">
        <f>'A17'!E22/'A1'!E22*100</f>
        <v>66.838312916048309</v>
      </c>
      <c r="AJ24" s="13">
        <f t="shared" si="10"/>
        <v>0.29645293074158285</v>
      </c>
      <c r="AK24" s="13">
        <f>'A8-A-1'!E42+AE24+AG24+AI24</f>
        <v>225.46011857211516</v>
      </c>
      <c r="AL24" s="13">
        <f>'A8-A-1'!F42</f>
        <v>34.23353135992388</v>
      </c>
      <c r="AM24" s="13">
        <f>'A8-A-1'!F42/$AT24</f>
        <v>0.15053103393133474</v>
      </c>
      <c r="AN24" s="13">
        <f>'A15'!F22/'A1'!F22*100</f>
        <v>26.292352371732818</v>
      </c>
      <c r="AO24" s="13">
        <f t="shared" si="45"/>
        <v>0.11561223250363273</v>
      </c>
      <c r="AP24" s="13">
        <v>100</v>
      </c>
      <c r="AQ24" s="13">
        <f t="shared" si="12"/>
        <v>0.43971810079621726</v>
      </c>
      <c r="AR24" s="13">
        <f>'A17'!F22/'A1'!F22*100</f>
        <v>66.892545982575029</v>
      </c>
      <c r="AS24" s="13">
        <f t="shared" si="13"/>
        <v>0.29413863276881524</v>
      </c>
      <c r="AT24" s="13">
        <f>'A8-A-1'!F42+AN24+AP24+AR24</f>
        <v>227.41842971423173</v>
      </c>
      <c r="AU24" s="13">
        <f>'A8-A-1'!G42</f>
        <v>36.95624426457303</v>
      </c>
      <c r="AV24" s="13">
        <f>'A8-A-1'!G42/$BC24</f>
        <v>0.16414365837554706</v>
      </c>
      <c r="AW24" s="13">
        <f>'A15'!G22/'A1'!G22*100</f>
        <v>23.049588086725045</v>
      </c>
      <c r="AX24" s="13">
        <f t="shared" si="46"/>
        <v>0.10237630440794974</v>
      </c>
      <c r="AY24" s="13">
        <v>100</v>
      </c>
      <c r="AZ24" s="13">
        <f t="shared" si="15"/>
        <v>0.44415676333457499</v>
      </c>
      <c r="BA24" s="13">
        <f>'A17'!G22/'A1'!G22*100</f>
        <v>65.139900540923762</v>
      </c>
      <c r="BB24" s="13">
        <f t="shared" si="16"/>
        <v>0.2893232738819283</v>
      </c>
      <c r="BC24" s="13">
        <f>'A8-A-1'!G42+AW24+AY24+BA24</f>
        <v>225.14573289222182</v>
      </c>
      <c r="BD24" s="13">
        <f>'A8-A-1'!H42</f>
        <v>29.291523080199475</v>
      </c>
      <c r="BE24" s="13">
        <f>'A8-A-1'!H42/$BL24</f>
        <v>0.13145089326598369</v>
      </c>
      <c r="BF24" s="13">
        <f>'A15'!H22/'A1'!H22*100</f>
        <v>25.806643196170921</v>
      </c>
      <c r="BG24" s="13">
        <f t="shared" si="47"/>
        <v>0.11581187810019765</v>
      </c>
      <c r="BH24" s="13">
        <v>100</v>
      </c>
      <c r="BI24" s="13">
        <f t="shared" si="18"/>
        <v>0.44876769605347711</v>
      </c>
      <c r="BJ24" s="13">
        <f>'A17'!H22/'A1'!H22*100</f>
        <v>67.734272153163005</v>
      </c>
      <c r="BK24" s="13">
        <f t="shared" si="19"/>
        <v>0.30396953258034154</v>
      </c>
      <c r="BL24" s="13">
        <f>'A8-A-1'!H42+BF24+BH24+BJ24</f>
        <v>222.8324384295334</v>
      </c>
      <c r="BM24" s="13">
        <f>'A8-A-1'!I42</f>
        <v>28.778983025812433</v>
      </c>
      <c r="BN24" s="13">
        <f>'A8-A-1'!I42/$BU24</f>
        <v>0.12991897797426027</v>
      </c>
      <c r="BO24" s="13">
        <f>'A15'!I22/'A1'!I22*100</f>
        <v>25.034008705061872</v>
      </c>
      <c r="BP24" s="13">
        <f t="shared" si="48"/>
        <v>0.1130127782014826</v>
      </c>
      <c r="BQ24" s="13">
        <v>100</v>
      </c>
      <c r="BR24" s="13">
        <f t="shared" si="21"/>
        <v>0.45143700129269121</v>
      </c>
      <c r="BS24" s="13">
        <f>'A17'!I22/'A1'!I22*100</f>
        <v>67.701859098033594</v>
      </c>
      <c r="BT24" s="13">
        <f t="shared" si="22"/>
        <v>0.30563124253156593</v>
      </c>
      <c r="BU24" s="13">
        <f>'A8-A-1'!I42+BO24+BQ24+BS24</f>
        <v>221.5148508289079</v>
      </c>
      <c r="BV24" s="13">
        <f>'A8-A-1'!J42</f>
        <v>34.231000000000002</v>
      </c>
      <c r="BW24" s="13">
        <f>'A8-A-1'!J42/$CD24</f>
        <v>0.15123832560192105</v>
      </c>
      <c r="BX24" s="13">
        <f>'A15'!J22/'A1'!J22*100</f>
        <v>24.186318823128378</v>
      </c>
      <c r="BY24" s="13">
        <f t="shared" si="49"/>
        <v>0.10685923172808745</v>
      </c>
      <c r="BZ24" s="13">
        <v>100</v>
      </c>
      <c r="CA24" s="13">
        <f t="shared" si="24"/>
        <v>0.44181684906056223</v>
      </c>
      <c r="CB24" s="13">
        <f>'A17'!J22/'A1'!J22*100</f>
        <v>67.920812492213244</v>
      </c>
      <c r="CC24" s="13">
        <f t="shared" si="25"/>
        <v>0.30008559360942927</v>
      </c>
      <c r="CD24" s="13">
        <f>'A8-A-1'!J42+BX24+BZ24+CB24</f>
        <v>226.33813131534163</v>
      </c>
      <c r="CE24" s="13">
        <f>'A8-A-1'!K42</f>
        <v>35.913369546312431</v>
      </c>
      <c r="CF24" s="13">
        <f>'A8-A-1'!K42/$CM24</f>
        <v>0.16077944953001355</v>
      </c>
      <c r="CG24" s="13">
        <f>'A15'!K22/'A1'!K22*100</f>
        <v>22.708957085408962</v>
      </c>
      <c r="CH24" s="13">
        <f t="shared" si="50"/>
        <v>0.101665025190254</v>
      </c>
      <c r="CI24" s="13">
        <v>100</v>
      </c>
      <c r="CJ24" s="13">
        <f t="shared" si="27"/>
        <v>0.44768689644306103</v>
      </c>
      <c r="CK24" s="13">
        <f>'A17'!K22/'A1'!K22*100</f>
        <v>64.748070836944464</v>
      </c>
      <c r="CL24" s="13">
        <f t="shared" si="28"/>
        <v>0.28986862883667136</v>
      </c>
      <c r="CM24" s="13">
        <f>'A8-A-1'!K42+CG24+CI24+CK24</f>
        <v>223.37039746866586</v>
      </c>
      <c r="CN24" s="13">
        <f>'A8-A-1'!L42</f>
        <v>29.217916041109365</v>
      </c>
      <c r="CO24" s="13">
        <f>'A8-A-1'!L42/$CV24</f>
        <v>0.13285850389441914</v>
      </c>
      <c r="CP24" s="13">
        <f>'A15'!L22/'A1'!L22*100</f>
        <v>22.02183223197019</v>
      </c>
      <c r="CQ24" s="13">
        <f t="shared" si="51"/>
        <v>0.10013676811299264</v>
      </c>
      <c r="CR24" s="13">
        <v>100</v>
      </c>
      <c r="CS24" s="13">
        <f t="shared" si="30"/>
        <v>0.45471587948807957</v>
      </c>
      <c r="CT24" s="13">
        <f>'A17'!L22/'A1'!L22*100</f>
        <v>68.677796969853858</v>
      </c>
      <c r="CU24" s="13">
        <f t="shared" si="31"/>
        <v>0.31228884850450866</v>
      </c>
      <c r="CV24" s="13">
        <f>'A8-A-1'!L42+CP24+CR24+CT24</f>
        <v>219.91754524293341</v>
      </c>
      <c r="CW24" s="13">
        <f>'A8-A-1'!M42</f>
        <v>34.414468295483289</v>
      </c>
      <c r="CX24" s="13">
        <f>'A8-A-1'!M42/$DE24</f>
        <v>0.1539547346948808</v>
      </c>
      <c r="CY24" s="13">
        <f>'A15'!M22/'A1'!M22*100</f>
        <v>25.012717504321014</v>
      </c>
      <c r="CZ24" s="13">
        <f t="shared" si="52"/>
        <v>0.11189556248007303</v>
      </c>
      <c r="DA24" s="13">
        <v>100</v>
      </c>
      <c r="DB24" s="13">
        <f t="shared" si="33"/>
        <v>0.44735468051699212</v>
      </c>
      <c r="DC24" s="13">
        <f>'A17'!M22/'A1'!M22*100</f>
        <v>64.109091689085517</v>
      </c>
      <c r="DD24" s="13">
        <f t="shared" si="34"/>
        <v>0.28679502230805404</v>
      </c>
      <c r="DE24" s="13">
        <f>'A8-A-1'!M42+CY24+DA24+DC24</f>
        <v>223.53627748888982</v>
      </c>
      <c r="DF24" s="13">
        <f>'A8-A-1'!N42</f>
        <v>35.033000000000001</v>
      </c>
      <c r="DG24" s="13">
        <f>'A8-A-1'!N42/$DN24</f>
        <v>0.15678289538968657</v>
      </c>
      <c r="DH24" s="13">
        <f>'A15'!N22/'A1'!N22*100</f>
        <v>23.454034250660307</v>
      </c>
      <c r="DI24" s="13">
        <f t="shared" si="53"/>
        <v>0.10496364565944682</v>
      </c>
      <c r="DJ24" s="13">
        <v>100</v>
      </c>
      <c r="DK24" s="13">
        <f t="shared" si="36"/>
        <v>0.44752917360684658</v>
      </c>
      <c r="DL24" s="13">
        <f>'A17'!N22/'A1'!N22*100</f>
        <v>64.962085711851415</v>
      </c>
      <c r="DM24" s="13">
        <f t="shared" si="37"/>
        <v>0.29072428534402001</v>
      </c>
      <c r="DN24" s="13">
        <f>'A8-A-1'!N42+DH24+DJ24+DL24</f>
        <v>223.44911996251173</v>
      </c>
      <c r="DO24" s="13">
        <f>'A8-A-1'!O42</f>
        <v>40.288622740873294</v>
      </c>
      <c r="DP24" s="13">
        <f>'A8-A-1'!O42/$DW24</f>
        <v>0.1767342517770483</v>
      </c>
      <c r="DQ24" s="13">
        <f>'A15'!O22/'A1'!O22*100</f>
        <v>21.629804594463447</v>
      </c>
      <c r="DR24" s="13">
        <f t="shared" si="54"/>
        <v>9.4883544559790964E-2</v>
      </c>
      <c r="DS24" s="13">
        <v>100</v>
      </c>
      <c r="DT24" s="13">
        <f t="shared" si="39"/>
        <v>0.43867037330553682</v>
      </c>
      <c r="DU24" s="13">
        <f>'A17'!O22/'A1'!O22*100</f>
        <v>66.043172274102432</v>
      </c>
      <c r="DV24" s="13">
        <f t="shared" si="40"/>
        <v>0.28971183035762393</v>
      </c>
      <c r="DW24" s="13">
        <f>'A8-A-1'!O42+DQ24+DS24+DU24</f>
        <v>227.96159960943916</v>
      </c>
    </row>
    <row r="25" spans="1:127" ht="12.75" customHeight="1">
      <c r="A25" s="6">
        <v>2000</v>
      </c>
      <c r="B25" s="13">
        <f>'A8-A-1'!B43</f>
        <v>37.848113899500035</v>
      </c>
      <c r="C25" s="13">
        <f>'A8-A-1'!B43/$J25</f>
        <v>0.16638055953230216</v>
      </c>
      <c r="D25" s="13">
        <f>'A15'!B23/'A1'!B23*100</f>
        <v>22.776960269077147</v>
      </c>
      <c r="E25" s="13">
        <f t="shared" si="0"/>
        <v>0.10012766829218751</v>
      </c>
      <c r="F25" s="13">
        <v>100</v>
      </c>
      <c r="G25" s="13">
        <f t="shared" si="1"/>
        <v>0.43960066272813664</v>
      </c>
      <c r="H25" s="13">
        <f>'A17'!B23/'A1'!B23*100</f>
        <v>66.854109733025012</v>
      </c>
      <c r="I25" s="13">
        <f t="shared" si="2"/>
        <v>0.29389110944737368</v>
      </c>
      <c r="J25" s="13">
        <f>'A8-A-1'!B43+D25+F25+H25</f>
        <v>227.4791839016022</v>
      </c>
      <c r="K25" s="13">
        <f>'A8-A-1'!C43</f>
        <v>36.42</v>
      </c>
      <c r="L25" s="13">
        <f>'A8-A-1'!C43/$S25</f>
        <v>0.16124903669384355</v>
      </c>
      <c r="M25" s="13">
        <f>'A15'!C23/'A1'!C23*100</f>
        <v>23.85078892817949</v>
      </c>
      <c r="N25" s="13">
        <f t="shared" si="41"/>
        <v>0.10559903182474278</v>
      </c>
      <c r="O25" s="13">
        <v>100</v>
      </c>
      <c r="P25" s="13">
        <f t="shared" si="4"/>
        <v>0.44274859059265115</v>
      </c>
      <c r="Q25" s="13">
        <f>'A17'!C23/'A1'!C23*100</f>
        <v>65.591025484696985</v>
      </c>
      <c r="R25" s="13">
        <f t="shared" si="5"/>
        <v>0.29040334088876252</v>
      </c>
      <c r="S25" s="13">
        <f>'A8-A-1'!C43+M25+O25+Q25</f>
        <v>225.86181441287647</v>
      </c>
      <c r="T25" s="13">
        <f>'A8-A-1'!D43</f>
        <v>35.373739999999998</v>
      </c>
      <c r="U25" s="13">
        <f>'A8-A-1'!D43/$AB25</f>
        <v>0.15582620220319213</v>
      </c>
      <c r="V25" s="13">
        <f>'A15'!D23/'A1'!D23*100</f>
        <v>23.363114615737054</v>
      </c>
      <c r="W25" s="13">
        <f t="shared" si="42"/>
        <v>0.10291774130211269</v>
      </c>
      <c r="X25" s="13">
        <v>100</v>
      </c>
      <c r="Y25" s="13">
        <f t="shared" si="7"/>
        <v>0.44051378848601291</v>
      </c>
      <c r="Z25" s="13">
        <f>'A17'!D23/'A1'!D23*100</f>
        <v>68.27079557311778</v>
      </c>
      <c r="AA25" s="13">
        <f t="shared" si="8"/>
        <v>0.30074226800868231</v>
      </c>
      <c r="AB25" s="13">
        <f>'A8-A-1'!D43+V25+X25+Z25</f>
        <v>227.00765018885483</v>
      </c>
      <c r="AC25" s="13">
        <f>'A8-A-1'!E43</f>
        <v>33.268000000000001</v>
      </c>
      <c r="AD25" s="13">
        <f>'A8-A-1'!E43/$AK25</f>
        <v>0.14743429919622683</v>
      </c>
      <c r="AE25" s="13">
        <f>'A15'!E23/'A1'!E23*100</f>
        <v>25.69370156955107</v>
      </c>
      <c r="AF25" s="13">
        <f t="shared" si="43"/>
        <v>0.11386716618563651</v>
      </c>
      <c r="AG25" s="13">
        <v>100</v>
      </c>
      <c r="AH25" s="13">
        <f t="shared" si="44"/>
        <v>0.44317151375564157</v>
      </c>
      <c r="AI25" s="13">
        <f>'A17'!E23/'A1'!E23*100</f>
        <v>66.684570575861642</v>
      </c>
      <c r="AJ25" s="13">
        <f t="shared" si="10"/>
        <v>0.29552702086249516</v>
      </c>
      <c r="AK25" s="13">
        <f>'A8-A-1'!E43+AE25+AG25+AI25</f>
        <v>225.64627214541269</v>
      </c>
      <c r="AL25" s="13">
        <f>'A8-A-1'!F43</f>
        <v>33.856999999999999</v>
      </c>
      <c r="AM25" s="13">
        <f>'A8-A-1'!F43/$AT25</f>
        <v>0.14880965740077073</v>
      </c>
      <c r="AN25" s="13">
        <f>'A15'!F23/'A1'!F23*100</f>
        <v>26.724637681159418</v>
      </c>
      <c r="AO25" s="13">
        <f t="shared" si="45"/>
        <v>0.11746120972008922</v>
      </c>
      <c r="AP25" s="13">
        <v>100</v>
      </c>
      <c r="AQ25" s="13">
        <f t="shared" si="12"/>
        <v>0.43952404938645101</v>
      </c>
      <c r="AR25" s="13">
        <f>'A17'!F23/'A1'!F23*100</f>
        <v>66.937198067632849</v>
      </c>
      <c r="AS25" s="13">
        <f t="shared" si="13"/>
        <v>0.29420508349268915</v>
      </c>
      <c r="AT25" s="13">
        <f>'A8-A-1'!F43+AN25+AP25+AR25</f>
        <v>227.51883574879224</v>
      </c>
      <c r="AU25" s="13">
        <f>'A8-A-1'!G43</f>
        <v>36.92</v>
      </c>
      <c r="AV25" s="13">
        <f>'A8-A-1'!G43/$BC25</f>
        <v>0.16385584074119755</v>
      </c>
      <c r="AW25" s="13">
        <f>'A15'!G23/'A1'!G23*100</f>
        <v>23.33710730925506</v>
      </c>
      <c r="AX25" s="13">
        <f t="shared" si="46"/>
        <v>0.10357316735172087</v>
      </c>
      <c r="AY25" s="13">
        <v>100</v>
      </c>
      <c r="AZ25" s="13">
        <f t="shared" si="15"/>
        <v>0.44381321977572469</v>
      </c>
      <c r="BA25" s="13">
        <f>'A17'!G23/'A1'!G23*100</f>
        <v>65.062904678070879</v>
      </c>
      <c r="BB25" s="13">
        <f t="shared" si="16"/>
        <v>0.28875777213135695</v>
      </c>
      <c r="BC25" s="13">
        <f>'A8-A-1'!G43+AW25+AY25+BA25</f>
        <v>225.32001198732593</v>
      </c>
      <c r="BD25" s="13">
        <f>'A8-A-1'!H43</f>
        <v>29.082000000000001</v>
      </c>
      <c r="BE25" s="13">
        <f>'A8-A-1'!H43/$BL25</f>
        <v>0.13078691151872188</v>
      </c>
      <c r="BF25" s="13">
        <f>'A15'!H23/'A1'!H23*100</f>
        <v>25.852401932527453</v>
      </c>
      <c r="BG25" s="13">
        <f t="shared" si="47"/>
        <v>0.11626283625940109</v>
      </c>
      <c r="BH25" s="13">
        <v>100</v>
      </c>
      <c r="BI25" s="13">
        <f t="shared" si="18"/>
        <v>0.44971773440176699</v>
      </c>
      <c r="BJ25" s="13">
        <f>'A17'!H23/'A1'!H23*100</f>
        <v>67.427298197052949</v>
      </c>
      <c r="BK25" s="13">
        <f t="shared" si="19"/>
        <v>0.30323251782011001</v>
      </c>
      <c r="BL25" s="13">
        <f>'A8-A-1'!H43+BF25+BH25+BJ25</f>
        <v>222.36170012958041</v>
      </c>
      <c r="BM25" s="13">
        <f>'A8-A-1'!I43</f>
        <v>28.606999999999999</v>
      </c>
      <c r="BN25" s="13">
        <f>'A8-A-1'!I43/$BU25</f>
        <v>0.1293556559682156</v>
      </c>
      <c r="BO25" s="13">
        <f>'A15'!I23/'A1'!I23*100</f>
        <v>25.097270736414711</v>
      </c>
      <c r="BP25" s="13">
        <f t="shared" si="48"/>
        <v>0.11348529797325223</v>
      </c>
      <c r="BQ25" s="13">
        <v>100</v>
      </c>
      <c r="BR25" s="13">
        <f t="shared" si="21"/>
        <v>0.45218182951101338</v>
      </c>
      <c r="BS25" s="13">
        <f>'A17'!I23/'A1'!I23*100</f>
        <v>67.445703618236777</v>
      </c>
      <c r="BT25" s="13">
        <f t="shared" si="22"/>
        <v>0.3049772165475188</v>
      </c>
      <c r="BU25" s="13">
        <f>'A8-A-1'!I43+BO25+BQ25+BS25</f>
        <v>221.14997435465148</v>
      </c>
      <c r="BV25" s="13">
        <f>'A8-A-1'!J43</f>
        <v>34.461623448680577</v>
      </c>
      <c r="BW25" s="13">
        <f>'A8-A-1'!J43/$CD25</f>
        <v>0.15195764970724734</v>
      </c>
      <c r="BX25" s="13">
        <f>'A15'!J23/'A1'!J23*100</f>
        <v>24.503905997358952</v>
      </c>
      <c r="BY25" s="13">
        <f t="shared" si="49"/>
        <v>0.10804934856162594</v>
      </c>
      <c r="BZ25" s="13">
        <v>100</v>
      </c>
      <c r="CA25" s="13">
        <f t="shared" si="24"/>
        <v>0.44094744965668564</v>
      </c>
      <c r="CB25" s="13">
        <f>'A17'!J23/'A1'!J23*100</f>
        <v>67.818864199639449</v>
      </c>
      <c r="CC25" s="13">
        <f t="shared" si="25"/>
        <v>0.29904555207444117</v>
      </c>
      <c r="CD25" s="13">
        <f>'A8-A-1'!J43+BX25+BZ25+CB25</f>
        <v>226.78439364567896</v>
      </c>
      <c r="CE25" s="13">
        <f>'A8-A-1'!K43</f>
        <v>35.89</v>
      </c>
      <c r="CF25" s="13">
        <f>'A8-A-1'!K43/$CM25</f>
        <v>0.16034977157553199</v>
      </c>
      <c r="CG25" s="13">
        <f>'A15'!K23/'A1'!K23*100</f>
        <v>23.114117446132354</v>
      </c>
      <c r="CH25" s="13">
        <f t="shared" si="50"/>
        <v>0.10326953058393262</v>
      </c>
      <c r="CI25" s="13">
        <v>100</v>
      </c>
      <c r="CJ25" s="13">
        <f t="shared" si="27"/>
        <v>0.44678119692263024</v>
      </c>
      <c r="CK25" s="13">
        <f>'A17'!K23/'A1'!K23*100</f>
        <v>64.819088831989419</v>
      </c>
      <c r="CL25" s="13">
        <f t="shared" si="28"/>
        <v>0.28959950091790526</v>
      </c>
      <c r="CM25" s="13">
        <f>'A8-A-1'!K43+CG25+CI25+CK25</f>
        <v>223.82320627812175</v>
      </c>
      <c r="CN25" s="13">
        <f>'A8-A-1'!L43</f>
        <v>28.437000000000001</v>
      </c>
      <c r="CO25" s="13">
        <f>'A8-A-1'!L43/$CV25</f>
        <v>0.12972481687784176</v>
      </c>
      <c r="CP25" s="13">
        <f>'A15'!L23/'A1'!L23*100</f>
        <v>22.125861096665489</v>
      </c>
      <c r="CQ25" s="13">
        <f t="shared" si="51"/>
        <v>0.10093446140695199</v>
      </c>
      <c r="CR25" s="13">
        <v>100</v>
      </c>
      <c r="CS25" s="13">
        <f t="shared" si="30"/>
        <v>0.45618320103330789</v>
      </c>
      <c r="CT25" s="13">
        <f>'A17'!L23/'A1'!L23*100</f>
        <v>68.647315370789698</v>
      </c>
      <c r="CU25" s="13">
        <f t="shared" si="31"/>
        <v>0.31315752068189845</v>
      </c>
      <c r="CV25" s="13">
        <f>'A8-A-1'!L43+CP25+CR25+CT25</f>
        <v>219.21017646745517</v>
      </c>
      <c r="CW25" s="13">
        <f>'A8-A-1'!M43</f>
        <v>34.426000000000002</v>
      </c>
      <c r="CX25" s="13">
        <f>'A8-A-1'!M43/$DE25</f>
        <v>0.15366898359329834</v>
      </c>
      <c r="CY25" s="13">
        <f>'A15'!M23/'A1'!M23*100</f>
        <v>25.297198353716503</v>
      </c>
      <c r="CZ25" s="13">
        <f t="shared" si="52"/>
        <v>0.11292031484266761</v>
      </c>
      <c r="DA25" s="13">
        <v>100</v>
      </c>
      <c r="DB25" s="13">
        <f t="shared" si="33"/>
        <v>0.44637478531719726</v>
      </c>
      <c r="DC25" s="13">
        <f>'A17'!M23/'A1'!M23*100</f>
        <v>64.303792617422815</v>
      </c>
      <c r="DD25" s="13">
        <f t="shared" si="34"/>
        <v>0.28703591624683683</v>
      </c>
      <c r="DE25" s="13">
        <f>'A8-A-1'!M43+CY25+DA25+DC25</f>
        <v>224.0269909711393</v>
      </c>
      <c r="DF25" s="13">
        <f>'A8-A-1'!N43</f>
        <v>34.947988419315983</v>
      </c>
      <c r="DG25" s="13">
        <f>'A8-A-1'!N43/$DN25</f>
        <v>0.15620010355954425</v>
      </c>
      <c r="DH25" s="13">
        <f>'A15'!N23/'A1'!N23*100</f>
        <v>23.622809400896617</v>
      </c>
      <c r="DI25" s="13">
        <f t="shared" si="53"/>
        <v>0.10558219347320154</v>
      </c>
      <c r="DJ25" s="13">
        <v>100</v>
      </c>
      <c r="DK25" s="13">
        <f t="shared" si="36"/>
        <v>0.44695019835021871</v>
      </c>
      <c r="DL25" s="13">
        <f>'A17'!N23/'A1'!N23*100</f>
        <v>65.167776117375354</v>
      </c>
      <c r="DM25" s="13">
        <f t="shared" si="37"/>
        <v>0.2912675046170356</v>
      </c>
      <c r="DN25" s="13">
        <f>'A8-A-1'!N43+DH25+DJ25+DL25</f>
        <v>223.73857393758794</v>
      </c>
      <c r="DO25" s="13">
        <f>'A8-A-1'!O43</f>
        <v>39.597000000000001</v>
      </c>
      <c r="DP25" s="13">
        <f>'A8-A-1'!O43/$DW25</f>
        <v>0.1737247842002049</v>
      </c>
      <c r="DQ25" s="13">
        <f>'A15'!O23/'A1'!O23*100</f>
        <v>22.12486497137818</v>
      </c>
      <c r="DR25" s="13">
        <f t="shared" si="54"/>
        <v>9.7068904023318608E-2</v>
      </c>
      <c r="DS25" s="13">
        <v>100</v>
      </c>
      <c r="DT25" s="13">
        <f t="shared" si="39"/>
        <v>0.43873218728743318</v>
      </c>
      <c r="DU25" s="13">
        <f>'A17'!O23/'A1'!O23*100</f>
        <v>66.207616606606692</v>
      </c>
      <c r="DV25" s="13">
        <f t="shared" si="40"/>
        <v>0.29047412448904336</v>
      </c>
      <c r="DW25" s="13">
        <f>'A8-A-1'!O43+DQ25+DS25+DU25</f>
        <v>227.92948157798486</v>
      </c>
    </row>
    <row r="26" spans="1:127" ht="12.75" customHeight="1">
      <c r="A26" s="6">
        <v>2001</v>
      </c>
      <c r="B26" s="13">
        <f>'A8-A-1'!B44</f>
        <v>37.831000000000003</v>
      </c>
      <c r="C26" s="13">
        <f>'A8-A-1'!B44/$J26</f>
        <v>0.16602016438248005</v>
      </c>
      <c r="D26" s="13">
        <f>'A15'!B24/'A1'!B24*100</f>
        <v>23.138780804150453</v>
      </c>
      <c r="E26" s="13">
        <f t="shared" si="0"/>
        <v>0.10154381836893636</v>
      </c>
      <c r="F26" s="13">
        <v>100</v>
      </c>
      <c r="G26" s="13">
        <f t="shared" si="1"/>
        <v>0.43884688319758935</v>
      </c>
      <c r="H26" s="13">
        <f>'A17'!B24/'A1'!B24*100</f>
        <v>66.900129701686112</v>
      </c>
      <c r="I26" s="13">
        <f t="shared" si="2"/>
        <v>0.29358913405099424</v>
      </c>
      <c r="J26" s="13">
        <f>'A8-A-1'!B44+D26+F26+H26</f>
        <v>227.86991050583657</v>
      </c>
      <c r="K26" s="13">
        <f>'A8-A-1'!C44</f>
        <v>36.42</v>
      </c>
      <c r="L26" s="13">
        <f>'A8-A-1'!C44/$S26</f>
        <v>0.16107702830797838</v>
      </c>
      <c r="M26" s="13">
        <f>'A15'!C24/'A1'!C24*100</f>
        <v>24.128596801460546</v>
      </c>
      <c r="N26" s="13">
        <f t="shared" si="41"/>
        <v>0.10671506507470227</v>
      </c>
      <c r="O26" s="13">
        <v>100</v>
      </c>
      <c r="P26" s="13">
        <f t="shared" si="4"/>
        <v>0.44227629958258746</v>
      </c>
      <c r="Q26" s="13">
        <f>'A17'!C24/'A1'!C24*100</f>
        <v>65.554407348610866</v>
      </c>
      <c r="R26" s="13">
        <f t="shared" si="5"/>
        <v>0.28993160703473192</v>
      </c>
      <c r="S26" s="13">
        <f>'A8-A-1'!C44+M26+O26+Q26</f>
        <v>226.1030041500714</v>
      </c>
      <c r="T26" s="13">
        <f>'A8-A-1'!D44</f>
        <v>34.858491366763033</v>
      </c>
      <c r="U26" s="13">
        <f>'A8-A-1'!D44/$AB26</f>
        <v>0.15339986859290344</v>
      </c>
      <c r="V26" s="13">
        <f>'A15'!D24/'A1'!D24*100</f>
        <v>23.899036784527684</v>
      </c>
      <c r="W26" s="13">
        <f t="shared" si="42"/>
        <v>0.10517119239816225</v>
      </c>
      <c r="X26" s="13">
        <v>100</v>
      </c>
      <c r="Y26" s="13">
        <f t="shared" si="7"/>
        <v>0.44006456555709567</v>
      </c>
      <c r="Z26" s="13">
        <f>'A17'!D24/'A1'!D24*100</f>
        <v>68.481854036652351</v>
      </c>
      <c r="AA26" s="13">
        <f t="shared" si="8"/>
        <v>0.30136437345183859</v>
      </c>
      <c r="AB26" s="13">
        <f>'A8-A-1'!D44+V26+X26+Z26</f>
        <v>227.23938218794308</v>
      </c>
      <c r="AC26" s="13">
        <f>'A8-A-1'!E44</f>
        <v>33.493692915500638</v>
      </c>
      <c r="AD26" s="13">
        <f>'A8-A-1'!E44/$AK26</f>
        <v>0.14822792337823446</v>
      </c>
      <c r="AE26" s="13">
        <f>'A15'!E24/'A1'!E24*100</f>
        <v>25.927696643062426</v>
      </c>
      <c r="AF26" s="13">
        <f t="shared" si="43"/>
        <v>0.11474424874789949</v>
      </c>
      <c r="AG26" s="13">
        <v>100</v>
      </c>
      <c r="AH26" s="13">
        <f t="shared" si="44"/>
        <v>0.44255473337081813</v>
      </c>
      <c r="AI26" s="13">
        <f>'A17'!E24/'A1'!E24*100</f>
        <v>66.539361642372896</v>
      </c>
      <c r="AJ26" s="13">
        <f t="shared" si="10"/>
        <v>0.29447309450304782</v>
      </c>
      <c r="AK26" s="13">
        <f>'A8-A-1'!E44+AE26+AG26+AI26</f>
        <v>225.96075120093599</v>
      </c>
      <c r="AL26" s="13">
        <f>'A8-A-1'!F44</f>
        <v>33.547581632526764</v>
      </c>
      <c r="AM26" s="13">
        <f>'A8-A-1'!F44/$AT26</f>
        <v>0.14739085171740748</v>
      </c>
      <c r="AN26" s="13">
        <f>'A15'!F24/'A1'!F24*100</f>
        <v>27.125506072874494</v>
      </c>
      <c r="AO26" s="13">
        <f t="shared" si="45"/>
        <v>0.11917554854297711</v>
      </c>
      <c r="AP26" s="13">
        <v>100</v>
      </c>
      <c r="AQ26" s="13">
        <f t="shared" si="12"/>
        <v>0.43934866403157236</v>
      </c>
      <c r="AR26" s="13">
        <f>'A17'!F24/'A1'!F24*100</f>
        <v>66.936572199730094</v>
      </c>
      <c r="AS26" s="13">
        <f t="shared" si="13"/>
        <v>0.294084935708043</v>
      </c>
      <c r="AT26" s="13">
        <f>'A8-A-1'!F44+AN26+AP26+AR26</f>
        <v>227.60965990513137</v>
      </c>
      <c r="AU26" s="13">
        <f>'A8-A-1'!G44</f>
        <v>36.830507195442166</v>
      </c>
      <c r="AV26" s="13">
        <f>'A8-A-1'!G44/$BC26</f>
        <v>0.16334904330651656</v>
      </c>
      <c r="AW26" s="13">
        <f>'A15'!G24/'A1'!G24*100</f>
        <v>23.62095075629373</v>
      </c>
      <c r="AX26" s="13">
        <f t="shared" si="46"/>
        <v>0.10476260040503624</v>
      </c>
      <c r="AY26" s="13">
        <v>100</v>
      </c>
      <c r="AZ26" s="13">
        <f t="shared" si="15"/>
        <v>0.4435155954809421</v>
      </c>
      <c r="BA26" s="13">
        <f>'A17'!G24/'A1'!G24*100</f>
        <v>65.019756632187338</v>
      </c>
      <c r="BB26" s="13">
        <f t="shared" si="16"/>
        <v>0.28837276080750501</v>
      </c>
      <c r="BC26" s="13">
        <f>'A8-A-1'!G44+AW26+AY26+BA26</f>
        <v>225.47121458392326</v>
      </c>
      <c r="BD26" s="13">
        <f>'A8-A-1'!H44</f>
        <v>29.033476190836289</v>
      </c>
      <c r="BE26" s="13">
        <f>'A8-A-1'!H44/$BL26</f>
        <v>0.13073821454755138</v>
      </c>
      <c r="BF26" s="13">
        <f>'A15'!H24/'A1'!H24*100</f>
        <v>25.872860592942892</v>
      </c>
      <c r="BG26" s="13">
        <f t="shared" si="47"/>
        <v>0.116505911208341</v>
      </c>
      <c r="BH26" s="13">
        <v>100</v>
      </c>
      <c r="BI26" s="13">
        <f t="shared" si="18"/>
        <v>0.45030162316152733</v>
      </c>
      <c r="BJ26" s="13">
        <f>'A17'!H24/'A1'!H24*100</f>
        <v>67.167035499245173</v>
      </c>
      <c r="BK26" s="13">
        <f t="shared" si="19"/>
        <v>0.30245425108258028</v>
      </c>
      <c r="BL26" s="13">
        <f>'A8-A-1'!H44+BF26+BH26+BJ26</f>
        <v>222.07337228302436</v>
      </c>
      <c r="BM26" s="13">
        <f>'A8-A-1'!I44</f>
        <v>28.059030493208365</v>
      </c>
      <c r="BN26" s="13">
        <f>'A8-A-1'!I44/$BU26</f>
        <v>0.12729403836665612</v>
      </c>
      <c r="BO26" s="13">
        <f>'A15'!I24/'A1'!I24*100</f>
        <v>25.17328595064588</v>
      </c>
      <c r="BP26" s="13">
        <f t="shared" si="48"/>
        <v>0.114202421512459</v>
      </c>
      <c r="BQ26" s="13">
        <v>100</v>
      </c>
      <c r="BR26" s="13">
        <f t="shared" si="21"/>
        <v>0.45366513428704319</v>
      </c>
      <c r="BS26" s="13">
        <f>'A17'!I24/'A1'!I24*100</f>
        <v>67.194585343859416</v>
      </c>
      <c r="BT26" s="13">
        <f t="shared" si="22"/>
        <v>0.30483840583384164</v>
      </c>
      <c r="BU26" s="13">
        <f>'A8-A-1'!I44+BO26+BQ26+BS26</f>
        <v>220.42690178771366</v>
      </c>
      <c r="BV26" s="13">
        <f>'A8-A-1'!J44</f>
        <v>34.693800669529104</v>
      </c>
      <c r="BW26" s="13">
        <f>'A8-A-1'!J44/$CD26</f>
        <v>0.1526574539811984</v>
      </c>
      <c r="BX26" s="13">
        <f>'A15'!J24/'A1'!J24*100</f>
        <v>24.819309019342921</v>
      </c>
      <c r="BY26" s="13">
        <f t="shared" si="49"/>
        <v>0.10920834418101562</v>
      </c>
      <c r="BZ26" s="13">
        <v>100</v>
      </c>
      <c r="CA26" s="13">
        <f>BZ26/$CD26</f>
        <v>0.44001363654364484</v>
      </c>
      <c r="CB26" s="13">
        <f>'A17'!J24/'A1'!J24*100</f>
        <v>67.75257413290889</v>
      </c>
      <c r="CC26" s="13">
        <f t="shared" ref="CC26:CC31" si="55">CB26/$CD26</f>
        <v>0.29812056529414122</v>
      </c>
      <c r="CD26" s="13">
        <f>'A8-A-1'!J44+BX26+BZ26+CB26</f>
        <v>227.2656838217809</v>
      </c>
      <c r="CE26" s="13">
        <f>'A8-A-1'!K44</f>
        <v>36.014352219663003</v>
      </c>
      <c r="CF26" s="13">
        <f>'A8-A-1'!K44/$CM26</f>
        <v>0.16039628539434297</v>
      </c>
      <c r="CG26" s="13">
        <f>'A15'!K24/'A1'!K24*100</f>
        <v>23.539954720545918</v>
      </c>
      <c r="CH26" s="13">
        <f t="shared" si="50"/>
        <v>0.10483935050385657</v>
      </c>
      <c r="CI26" s="13">
        <v>100</v>
      </c>
      <c r="CJ26" s="13">
        <f t="shared" si="27"/>
        <v>0.44536768124006493</v>
      </c>
      <c r="CK26" s="13">
        <f>'A17'!K24/'A1'!K24*100</f>
        <v>64.979273317711431</v>
      </c>
      <c r="CL26" s="13">
        <f t="shared" si="28"/>
        <v>0.28939668286173559</v>
      </c>
      <c r="CM26" s="13">
        <f>'A8-A-1'!K44+CG26+CI26+CK26</f>
        <v>224.53358025792033</v>
      </c>
      <c r="CN26" s="13">
        <f>'A8-A-1'!L44</f>
        <v>28.54017958190725</v>
      </c>
      <c r="CO26" s="13">
        <f>'A8-A-1'!L44/$CV26</f>
        <v>0.13012933478603914</v>
      </c>
      <c r="CP26" s="13">
        <f>'A15'!L24/'A1'!L24*100</f>
        <v>22.258514131244013</v>
      </c>
      <c r="CQ26" s="13">
        <f t="shared" si="51"/>
        <v>0.10148799620940831</v>
      </c>
      <c r="CR26" s="13">
        <v>100</v>
      </c>
      <c r="CS26" s="13">
        <f t="shared" si="30"/>
        <v>0.45595135241732426</v>
      </c>
      <c r="CT26" s="13">
        <f>'A17'!L24/'A1'!L24*100</f>
        <v>68.522949856559563</v>
      </c>
      <c r="CU26" s="13">
        <f t="shared" si="31"/>
        <v>0.31243131658722828</v>
      </c>
      <c r="CV26" s="13">
        <f>'A8-A-1'!L44+CP26+CR26+CT26</f>
        <v>219.32164356971083</v>
      </c>
      <c r="CW26" s="13">
        <f>'A8-A-1'!M44</f>
        <v>34.32558795225534</v>
      </c>
      <c r="CX26" s="13">
        <f>'A8-A-1'!M44/$DE26</f>
        <v>0.15297066034943924</v>
      </c>
      <c r="CY26" s="13">
        <f>'A15'!M24/'A1'!M24*100</f>
        <v>25.556362289071309</v>
      </c>
      <c r="CZ26" s="13">
        <f t="shared" si="52"/>
        <v>0.11389094400732275</v>
      </c>
      <c r="DA26" s="13">
        <v>100</v>
      </c>
      <c r="DB26" s="13">
        <f t="shared" si="33"/>
        <v>0.44564614759756332</v>
      </c>
      <c r="DC26" s="13">
        <f>'A17'!M24/'A1'!M24*100</f>
        <v>64.511328011140336</v>
      </c>
      <c r="DD26" s="13">
        <f t="shared" si="34"/>
        <v>0.28749224804567469</v>
      </c>
      <c r="DE26" s="13">
        <f>'A8-A-1'!M44+CY26+DA26+DC26</f>
        <v>224.39327825246698</v>
      </c>
      <c r="DF26" s="13">
        <f>'A8-A-1'!N44</f>
        <v>34.863183128953956</v>
      </c>
      <c r="DG26" s="13">
        <f>'A8-A-1'!N44/$DN26</f>
        <v>0.15564770793018579</v>
      </c>
      <c r="DH26" s="13">
        <f>'A15'!N24/'A1'!N24*100</f>
        <v>23.7706165947729</v>
      </c>
      <c r="DI26" s="13">
        <f t="shared" si="53"/>
        <v>0.10612461792081493</v>
      </c>
      <c r="DJ26" s="13">
        <v>100</v>
      </c>
      <c r="DK26" s="13">
        <f t="shared" si="36"/>
        <v>0.4464529453735393</v>
      </c>
      <c r="DL26" s="13">
        <f>'A17'!N24/'A1'!N24*100</f>
        <v>65.353971073331635</v>
      </c>
      <c r="DM26" s="13">
        <f t="shared" si="37"/>
        <v>0.29177472877545996</v>
      </c>
      <c r="DN26" s="13">
        <f>'A8-A-1'!N44+DH26+DJ26+DL26</f>
        <v>223.98777079705849</v>
      </c>
      <c r="DO26" s="13">
        <f>'A8-A-1'!O44</f>
        <v>39.533849087078451</v>
      </c>
      <c r="DP26" s="13">
        <f>'A8-A-1'!O44/$DW26</f>
        <v>0.17296312299927324</v>
      </c>
      <c r="DQ26" s="13">
        <f>'A15'!O24/'A1'!O24*100</f>
        <v>22.631079170014985</v>
      </c>
      <c r="DR26" s="13">
        <f t="shared" si="54"/>
        <v>9.9012421519284508E-2</v>
      </c>
      <c r="DS26" s="13">
        <v>100</v>
      </c>
      <c r="DT26" s="13">
        <f t="shared" si="39"/>
        <v>0.43750640778311123</v>
      </c>
      <c r="DU26" s="13">
        <f>'A17'!O24/'A1'!O24*100</f>
        <v>66.403152623618709</v>
      </c>
      <c r="DV26" s="13">
        <f t="shared" si="40"/>
        <v>0.29051804769833101</v>
      </c>
      <c r="DW26" s="13">
        <f>'A8-A-1'!O44+DQ26+DS26+DU26</f>
        <v>228.56808088071216</v>
      </c>
    </row>
    <row r="27" spans="1:127" ht="12.75" customHeight="1">
      <c r="A27" s="6">
        <v>2002</v>
      </c>
      <c r="B27" s="13">
        <f>'A8-A-1'!B45</f>
        <v>37.386387322125685</v>
      </c>
      <c r="C27" s="13">
        <f>'A8-A-1'!B45/$J27</f>
        <v>0.16406442642676156</v>
      </c>
      <c r="D27" s="13">
        <f>'A15'!B25/'A1'!B25*100</f>
        <v>23.472685303924081</v>
      </c>
      <c r="E27" s="13">
        <f t="shared" si="0"/>
        <v>0.10300627920807677</v>
      </c>
      <c r="F27" s="13">
        <v>100</v>
      </c>
      <c r="G27" s="13">
        <f t="shared" si="1"/>
        <v>0.43883466196710158</v>
      </c>
      <c r="H27" s="13">
        <f>'A17'!B25/'A1'!B25*100</f>
        <v>67.017183893305969</v>
      </c>
      <c r="I27" s="13">
        <f t="shared" si="2"/>
        <v>0.29409463239806011</v>
      </c>
      <c r="J27" s="13">
        <f>'A8-A-1'!B45+D27+F27+H27</f>
        <v>227.87625651935574</v>
      </c>
      <c r="K27" s="13">
        <f>'A8-A-1'!C45</f>
        <v>36.42</v>
      </c>
      <c r="L27" s="13">
        <f>'A8-A-1'!C45/$S27</f>
        <v>0.16087560962884068</v>
      </c>
      <c r="M27" s="13">
        <f>'A15'!C25/'A1'!C25*100</f>
        <v>24.403868078097084</v>
      </c>
      <c r="N27" s="13">
        <f t="shared" si="41"/>
        <v>0.10779756052624033</v>
      </c>
      <c r="O27" s="13">
        <v>100</v>
      </c>
      <c r="P27" s="13">
        <f t="shared" si="4"/>
        <v>0.44172325543339008</v>
      </c>
      <c r="Q27" s="13">
        <f>'A17'!C25/'A1'!C25*100</f>
        <v>65.562220428577774</v>
      </c>
      <c r="R27" s="13">
        <f t="shared" si="5"/>
        <v>0.28960357441152884</v>
      </c>
      <c r="S27" s="13">
        <f>'A8-A-1'!C45+M27+O27+Q27</f>
        <v>226.38608850667487</v>
      </c>
      <c r="T27" s="13">
        <f>'A8-A-1'!D45</f>
        <v>34.35074776844894</v>
      </c>
      <c r="U27" s="13">
        <f>'A8-A-1'!D45/$AB27</f>
        <v>0.15096768498260082</v>
      </c>
      <c r="V27" s="13">
        <f>'A15'!D25/'A1'!D25*100</f>
        <v>24.510468634283843</v>
      </c>
      <c r="W27" s="13">
        <f t="shared" si="42"/>
        <v>0.10772076149548004</v>
      </c>
      <c r="X27" s="13">
        <v>100</v>
      </c>
      <c r="Y27" s="13">
        <f t="shared" si="7"/>
        <v>0.43948878784311124</v>
      </c>
      <c r="Z27" s="13">
        <f>'A17'!D25/'A1'!D25*100</f>
        <v>68.675873885217868</v>
      </c>
      <c r="AA27" s="13">
        <f t="shared" si="8"/>
        <v>0.30182276567880778</v>
      </c>
      <c r="AB27" s="13">
        <f>'A8-A-1'!D45+V27+X27+Z27</f>
        <v>227.53709028795066</v>
      </c>
      <c r="AC27" s="13">
        <f>'A8-A-1'!E45</f>
        <v>33.720916950759218</v>
      </c>
      <c r="AD27" s="13">
        <f>'A8-A-1'!E45/$AK27</f>
        <v>0.14902967359838529</v>
      </c>
      <c r="AE27" s="13">
        <f>'A15'!E25/'A1'!E25*100</f>
        <v>26.136217150108514</v>
      </c>
      <c r="AF27" s="13">
        <f t="shared" si="43"/>
        <v>0.11550907458017672</v>
      </c>
      <c r="AG27" s="13">
        <v>100</v>
      </c>
      <c r="AH27" s="13">
        <f t="shared" si="44"/>
        <v>0.44195024060586802</v>
      </c>
      <c r="AI27" s="13">
        <f>'A17'!E25/'A1'!E25*100</f>
        <v>66.412682752066573</v>
      </c>
      <c r="AJ27" s="13">
        <f t="shared" si="10"/>
        <v>0.29351101121556999</v>
      </c>
      <c r="AK27" s="13">
        <f>'A8-A-1'!E45+AE27+AG27+AI27</f>
        <v>226.2698168529343</v>
      </c>
      <c r="AL27" s="13">
        <f>'A8-A-1'!F45</f>
        <v>33.240991032609124</v>
      </c>
      <c r="AM27" s="13">
        <f>'A8-A-1'!F45/$AT27</f>
        <v>0.1460336187822398</v>
      </c>
      <c r="AN27" s="13">
        <f>'A15'!F25/'A1'!F25*100</f>
        <v>27.500000000000004</v>
      </c>
      <c r="AO27" s="13">
        <f t="shared" si="45"/>
        <v>0.12081241839546865</v>
      </c>
      <c r="AP27" s="13">
        <v>100</v>
      </c>
      <c r="AQ27" s="13">
        <f t="shared" si="12"/>
        <v>0.43931788507443137</v>
      </c>
      <c r="AR27" s="13">
        <f>'A17'!F25/'A1'!F25*100</f>
        <v>66.884615384615387</v>
      </c>
      <c r="AS27" s="13">
        <f t="shared" si="13"/>
        <v>0.29383607774786008</v>
      </c>
      <c r="AT27" s="13">
        <f>'A8-A-1'!F45+AN27+AP27+AR27</f>
        <v>227.62560641722453</v>
      </c>
      <c r="AU27" s="13">
        <f>'A8-A-1'!G45</f>
        <v>36.741231318350948</v>
      </c>
      <c r="AV27" s="13">
        <f>'A8-A-1'!G45/$BC27</f>
        <v>0.16281521967584198</v>
      </c>
      <c r="AW27" s="13">
        <f>'A15'!G25/'A1'!G25*100</f>
        <v>23.908081077412429</v>
      </c>
      <c r="AX27" s="13">
        <f t="shared" si="46"/>
        <v>0.10594635326504502</v>
      </c>
      <c r="AY27" s="13">
        <v>100</v>
      </c>
      <c r="AZ27" s="13">
        <f t="shared" si="15"/>
        <v>0.4431403462369034</v>
      </c>
      <c r="BA27" s="13">
        <f>'A17'!G25/'A1'!G25*100</f>
        <v>65.012830194475654</v>
      </c>
      <c r="BB27" s="13">
        <f t="shared" si="16"/>
        <v>0.2880980808222095</v>
      </c>
      <c r="BC27" s="13">
        <f>'A8-A-1'!G45+AW27+AY27+BA27</f>
        <v>225.66214259023906</v>
      </c>
      <c r="BD27" s="13">
        <f>'A8-A-1'!H45</f>
        <v>28.98503334446935</v>
      </c>
      <c r="BE27" s="13">
        <f>'A8-A-1'!H45/$BL27</f>
        <v>0.13065279834434526</v>
      </c>
      <c r="BF27" s="13">
        <f>'A15'!H25/'A1'!H25*100</f>
        <v>25.906739231133947</v>
      </c>
      <c r="BG27" s="13">
        <f t="shared" si="47"/>
        <v>0.11677709445073781</v>
      </c>
      <c r="BH27" s="13">
        <v>100</v>
      </c>
      <c r="BI27" s="13">
        <f t="shared" si="18"/>
        <v>0.45075952403303066</v>
      </c>
      <c r="BJ27" s="13">
        <f>'A17'!H25/'A1'!H25*100</f>
        <v>66.956008044273801</v>
      </c>
      <c r="BK27" s="13">
        <f t="shared" si="19"/>
        <v>0.3018105831718863</v>
      </c>
      <c r="BL27" s="13">
        <f>'A8-A-1'!H45+BF27+BH27+BJ27</f>
        <v>221.84778061987708</v>
      </c>
      <c r="BM27" s="13">
        <f>'A8-A-1'!I45</f>
        <v>27.521557388708949</v>
      </c>
      <c r="BN27" s="13">
        <f>'A8-A-1'!I45/$BU27</f>
        <v>0.1252788347057773</v>
      </c>
      <c r="BO27" s="13">
        <f>'A15'!I25/'A1'!I25*100</f>
        <v>25.239167631837695</v>
      </c>
      <c r="BP27" s="13">
        <f t="shared" si="48"/>
        <v>0.11488933802698319</v>
      </c>
      <c r="BQ27" s="13">
        <v>100</v>
      </c>
      <c r="BR27" s="13">
        <f t="shared" si="21"/>
        <v>0.45520256334466902</v>
      </c>
      <c r="BS27" s="13">
        <f>'A17'!I25/'A1'!I25*100</f>
        <v>66.921693429022312</v>
      </c>
      <c r="BT27" s="13">
        <f t="shared" si="22"/>
        <v>0.3046292639225705</v>
      </c>
      <c r="BU27" s="13">
        <f>'A8-A-1'!I45+BO27+BQ27+BS27</f>
        <v>219.68241844956896</v>
      </c>
      <c r="BV27" s="13">
        <f>'A8-A-1'!J45</f>
        <v>34.927542130726358</v>
      </c>
      <c r="BW27" s="13">
        <f>'A8-A-1'!J45/$CD27</f>
        <v>0.15332367065206443</v>
      </c>
      <c r="BX27" s="13">
        <f>'A15'!J25/'A1'!J25*100</f>
        <v>25.160428585671003</v>
      </c>
      <c r="BY27" s="13">
        <f t="shared" si="49"/>
        <v>0.11044834622189267</v>
      </c>
      <c r="BZ27" s="13">
        <v>100</v>
      </c>
      <c r="CA27" s="13">
        <f t="shared" si="24"/>
        <v>0.43897641030166551</v>
      </c>
      <c r="CB27" s="13">
        <f>'A17'!J25/'A1'!J25*100</f>
        <v>67.714703079399072</v>
      </c>
      <c r="CC27" s="13">
        <f t="shared" si="55"/>
        <v>0.29725157282437742</v>
      </c>
      <c r="CD27" s="13">
        <f>'A8-A-1'!J45+BX27+BZ27+CB27</f>
        <v>227.80267379579644</v>
      </c>
      <c r="CE27" s="13">
        <f>'A8-A-1'!K45</f>
        <v>36.139135296794244</v>
      </c>
      <c r="CF27" s="13">
        <f>'A8-A-1'!K45/$CM27</f>
        <v>0.16048448367325058</v>
      </c>
      <c r="CG27" s="13">
        <f>'A15'!K25/'A1'!K25*100</f>
        <v>23.93400488392416</v>
      </c>
      <c r="CH27" s="13">
        <f t="shared" si="50"/>
        <v>0.10628467959969007</v>
      </c>
      <c r="CI27" s="13">
        <v>100</v>
      </c>
      <c r="CJ27" s="13">
        <f t="shared" si="27"/>
        <v>0.44407394464550598</v>
      </c>
      <c r="CK27" s="13">
        <f>'A17'!K25/'A1'!K25*100</f>
        <v>65.114581832172277</v>
      </c>
      <c r="CL27" s="13">
        <f t="shared" si="28"/>
        <v>0.28915689208155343</v>
      </c>
      <c r="CM27" s="13">
        <f>'A8-A-1'!K45+CG27+CI27+CK27</f>
        <v>225.18772201289067</v>
      </c>
      <c r="CN27" s="13">
        <f>'A8-A-1'!L45</f>
        <v>28.643733536150631</v>
      </c>
      <c r="CO27" s="13">
        <f>'A8-A-1'!L45/$CV27</f>
        <v>0.13043670966567664</v>
      </c>
      <c r="CP27" s="13">
        <f>'A15'!L25/'A1'!L25*100</f>
        <v>22.391274329173385</v>
      </c>
      <c r="CQ27" s="13">
        <f t="shared" si="51"/>
        <v>0.10196450630406913</v>
      </c>
      <c r="CR27" s="13">
        <v>100</v>
      </c>
      <c r="CS27" s="13">
        <f t="shared" si="30"/>
        <v>0.45537607554216114</v>
      </c>
      <c r="CT27" s="13">
        <f>'A17'!L25/'A1'!L25*100</f>
        <v>68.563704871049111</v>
      </c>
      <c r="CU27" s="13">
        <f t="shared" si="31"/>
        <v>0.31222270848809303</v>
      </c>
      <c r="CV27" s="13">
        <f>'A8-A-1'!L45+CP27+CR27+CT27</f>
        <v>219.59871273637313</v>
      </c>
      <c r="CW27" s="13">
        <f>'A8-A-1'!M45</f>
        <v>34.225468781386652</v>
      </c>
      <c r="CX27" s="13">
        <f>'A8-A-1'!M45/$DE27</f>
        <v>0.15230052684687589</v>
      </c>
      <c r="CY27" s="13">
        <f>'A15'!M25/'A1'!M25*100</f>
        <v>25.781477417138504</v>
      </c>
      <c r="CZ27" s="13">
        <f t="shared" si="52"/>
        <v>0.11472545835972456</v>
      </c>
      <c r="DA27" s="13">
        <v>100</v>
      </c>
      <c r="DB27" s="13">
        <f t="shared" si="33"/>
        <v>0.44499179198884709</v>
      </c>
      <c r="DC27" s="13">
        <f>'A17'!M25/'A1'!M25*100</f>
        <v>64.71629993835262</v>
      </c>
      <c r="DD27" s="13">
        <f t="shared" si="34"/>
        <v>0.28798222280455249</v>
      </c>
      <c r="DE27" s="13">
        <f>'A8-A-1'!M45+CY27+DA27+DC27</f>
        <v>224.72324613687778</v>
      </c>
      <c r="DF27" s="13">
        <f>'A8-A-1'!N45</f>
        <v>34.778583628326871</v>
      </c>
      <c r="DG27" s="13">
        <f>'A8-A-1'!N45/$DN27</f>
        <v>0.15479348700331125</v>
      </c>
      <c r="DH27" s="13">
        <f>'A15'!N25/'A1'!N25*100</f>
        <v>24.09448207202265</v>
      </c>
      <c r="DI27" s="13">
        <f t="shared" si="53"/>
        <v>0.10724039073372067</v>
      </c>
      <c r="DJ27" s="13">
        <v>100</v>
      </c>
      <c r="DK27" s="13">
        <f t="shared" si="36"/>
        <v>0.44508278041901983</v>
      </c>
      <c r="DL27" s="13">
        <f>'A17'!N25/'A1'!N25*100</f>
        <v>65.804240183863214</v>
      </c>
      <c r="DM27" s="13">
        <f t="shared" si="37"/>
        <v>0.29288334184394832</v>
      </c>
      <c r="DN27" s="13">
        <f>'A8-A-1'!N45+DH27+DJ27+DL27</f>
        <v>224.67730588421273</v>
      </c>
      <c r="DO27" s="13">
        <f>'A8-A-1'!O45</f>
        <v>39.470798889812201</v>
      </c>
      <c r="DP27" s="13">
        <f>'A8-A-1'!O45/$DW27</f>
        <v>0.17217153590693693</v>
      </c>
      <c r="DQ27" s="13">
        <f>'A15'!O25/'A1'!O25*100</f>
        <v>23.188347196281828</v>
      </c>
      <c r="DR27" s="13">
        <f t="shared" si="54"/>
        <v>0.10114751827223917</v>
      </c>
      <c r="DS27" s="13">
        <v>100</v>
      </c>
      <c r="DT27" s="13">
        <f t="shared" si="39"/>
        <v>0.43619977489580553</v>
      </c>
      <c r="DU27" s="13">
        <f>'A17'!O25/'A1'!O25*100</f>
        <v>66.593608626782355</v>
      </c>
      <c r="DV27" s="13">
        <f t="shared" si="40"/>
        <v>0.29048117092501835</v>
      </c>
      <c r="DW27" s="13">
        <f>'A8-A-1'!O45+DQ27+DS27+DU27</f>
        <v>229.2527547128764</v>
      </c>
    </row>
    <row r="28" spans="1:127" ht="12.75" customHeight="1">
      <c r="A28" s="6">
        <v>2003</v>
      </c>
      <c r="B28" s="13">
        <f>'A8-A-1'!B46</f>
        <v>36.947000000000003</v>
      </c>
      <c r="C28" s="13">
        <f>'A8-A-1'!B46/$J28</f>
        <v>0.16211188957310216</v>
      </c>
      <c r="D28" s="13">
        <f>'A15'!B26/'A1'!B26*100</f>
        <v>23.823529411764703</v>
      </c>
      <c r="E28" s="13">
        <f t="shared" si="0"/>
        <v>0.10453020189031723</v>
      </c>
      <c r="F28" s="13">
        <v>100</v>
      </c>
      <c r="G28" s="13">
        <f t="shared" si="1"/>
        <v>0.43876874867540566</v>
      </c>
      <c r="H28" s="13">
        <f>'A17'!B26/'A1'!B26*100</f>
        <v>67.139959432048684</v>
      </c>
      <c r="I28" s="13">
        <f t="shared" si="2"/>
        <v>0.29458915986117501</v>
      </c>
      <c r="J28" s="13">
        <f>'A8-A-1'!B46+D28+F28+H28</f>
        <v>227.91048884381337</v>
      </c>
      <c r="K28" s="13">
        <f>'A8-A-1'!C46</f>
        <v>36.42</v>
      </c>
      <c r="L28" s="13">
        <f>'A8-A-1'!C46/$S28</f>
        <v>0.16066200543712722</v>
      </c>
      <c r="M28" s="13">
        <f>'A15'!C26/'A1'!C26*100</f>
        <v>24.685783620675533</v>
      </c>
      <c r="N28" s="13">
        <f t="shared" si="41"/>
        <v>0.10889806431314439</v>
      </c>
      <c r="O28" s="13">
        <v>100</v>
      </c>
      <c r="P28" s="13">
        <f t="shared" si="4"/>
        <v>0.44113675298497312</v>
      </c>
      <c r="Q28" s="13">
        <f>'A17'!C26/'A1'!C26*100</f>
        <v>65.581290905183337</v>
      </c>
      <c r="R28" s="13">
        <f t="shared" si="5"/>
        <v>0.2893031772647553</v>
      </c>
      <c r="S28" s="13">
        <f>'A8-A-1'!C46+M28+O28+Q28</f>
        <v>226.68707452585886</v>
      </c>
      <c r="T28" s="13">
        <f>'A8-A-1'!D46</f>
        <v>33.850399887835778</v>
      </c>
      <c r="U28" s="13">
        <f>'A8-A-1'!D46/$AB28</f>
        <v>0.14858590776139094</v>
      </c>
      <c r="V28" s="13">
        <f>'A15'!D26/'A1'!D26*100</f>
        <v>25.130258943914395</v>
      </c>
      <c r="W28" s="13">
        <f t="shared" si="42"/>
        <v>0.11030895793943506</v>
      </c>
      <c r="X28" s="13">
        <v>100</v>
      </c>
      <c r="Y28" s="13">
        <f t="shared" si="7"/>
        <v>0.43894875172445341</v>
      </c>
      <c r="Z28" s="13">
        <f>'A17'!D26/'A1'!D26*100</f>
        <v>68.836369026604899</v>
      </c>
      <c r="AA28" s="13">
        <f t="shared" si="8"/>
        <v>0.30215638257472049</v>
      </c>
      <c r="AB28" s="13">
        <f>'A8-A-1'!D46+V28+X28+Z28</f>
        <v>227.81702785835509</v>
      </c>
      <c r="AC28" s="13">
        <f>'A8-A-1'!E46</f>
        <v>33.949682493021207</v>
      </c>
      <c r="AD28" s="13">
        <f>'A8-A-1'!E46/$AK28</f>
        <v>0.14984376987255235</v>
      </c>
      <c r="AE28" s="13">
        <f>'A15'!E26/'A1'!E26*100</f>
        <v>26.320304665143269</v>
      </c>
      <c r="AF28" s="13">
        <f t="shared" si="43"/>
        <v>0.11616997231210985</v>
      </c>
      <c r="AG28" s="13">
        <v>100</v>
      </c>
      <c r="AH28" s="13">
        <f t="shared" si="44"/>
        <v>0.44137016569552506</v>
      </c>
      <c r="AI28" s="13">
        <f>'A17'!E26/'A1'!E26*100</f>
        <v>66.297206939372316</v>
      </c>
      <c r="AJ28" s="13">
        <f t="shared" si="10"/>
        <v>0.29261609211981271</v>
      </c>
      <c r="AK28" s="13">
        <f>'A8-A-1'!E46+AE28+AG28+AI28</f>
        <v>226.5671940975368</v>
      </c>
      <c r="AL28" s="13">
        <f>'A8-A-1'!F46</f>
        <v>32.937202357342493</v>
      </c>
      <c r="AM28" s="13">
        <f>'A8-A-1'!F46/$AT28</f>
        <v>0.14477484953237488</v>
      </c>
      <c r="AN28" s="13">
        <f>'A15'!F26/'A1'!F26*100</f>
        <v>27.729802341201303</v>
      </c>
      <c r="AO28" s="13">
        <f t="shared" si="45"/>
        <v>0.12188582132613851</v>
      </c>
      <c r="AP28" s="13">
        <v>100</v>
      </c>
      <c r="AQ28" s="13">
        <f t="shared" si="12"/>
        <v>0.43954810721834447</v>
      </c>
      <c r="AR28" s="13">
        <f>'A17'!F26/'A1'!F26*100</f>
        <v>66.839378238341979</v>
      </c>
      <c r="AS28" s="13">
        <f t="shared" si="13"/>
        <v>0.29379122192314222</v>
      </c>
      <c r="AT28" s="13">
        <f>'A8-A-1'!F46+AN28+AP28+AR28</f>
        <v>227.50638293688576</v>
      </c>
      <c r="AU28" s="13">
        <f>'A8-A-1'!G46</f>
        <v>36.652171842901666</v>
      </c>
      <c r="AV28" s="13">
        <f>'A8-A-1'!G46/$BC28</f>
        <v>0.16225398968786053</v>
      </c>
      <c r="AW28" s="13">
        <f>'A15'!G26/'A1'!G26*100</f>
        <v>24.199947830669565</v>
      </c>
      <c r="AX28" s="13">
        <f t="shared" si="46"/>
        <v>0.10712975216295853</v>
      </c>
      <c r="AY28" s="13">
        <v>100</v>
      </c>
      <c r="AZ28" s="13">
        <f t="shared" si="15"/>
        <v>0.44268588061660485</v>
      </c>
      <c r="BA28" s="13">
        <f>'A17'!G26/'A1'!G26*100</f>
        <v>65.041689861787759</v>
      </c>
      <c r="BB28" s="13">
        <f t="shared" si="16"/>
        <v>0.28793037753257616</v>
      </c>
      <c r="BC28" s="13">
        <f>'A8-A-1'!G46+AW28+AY28+BA28</f>
        <v>225.89380953535897</v>
      </c>
      <c r="BD28" s="13">
        <f>'A8-A-1'!H46</f>
        <v>28.936671325811389</v>
      </c>
      <c r="BE28" s="13">
        <f>'A8-A-1'!H46/$BL28</f>
        <v>0.13058383913448868</v>
      </c>
      <c r="BF28" s="13">
        <f>'A15'!H26/'A1'!H26*100</f>
        <v>25.947359742031693</v>
      </c>
      <c r="BG28" s="13">
        <f t="shared" si="47"/>
        <v>0.11709383613504362</v>
      </c>
      <c r="BH28" s="13">
        <v>100</v>
      </c>
      <c r="BI28" s="13">
        <f t="shared" si="18"/>
        <v>0.45127457012655237</v>
      </c>
      <c r="BJ28" s="13">
        <f>'A17'!H26/'A1'!H26*100</f>
        <v>66.71055152066107</v>
      </c>
      <c r="BK28" s="13">
        <f t="shared" si="19"/>
        <v>0.30104775460391547</v>
      </c>
      <c r="BL28" s="13">
        <f>'A8-A-1'!H46+BF28+BH28+BJ28</f>
        <v>221.59458258850412</v>
      </c>
      <c r="BM28" s="13">
        <f>'A8-A-1'!I46</f>
        <v>26.994379627027246</v>
      </c>
      <c r="BN28" s="13">
        <f>'A8-A-1'!I46/$BU28</f>
        <v>0.12329828572904972</v>
      </c>
      <c r="BO28" s="13">
        <f>'A15'!I26/'A1'!I26*100</f>
        <v>25.244311006142734</v>
      </c>
      <c r="BP28" s="13">
        <f t="shared" si="48"/>
        <v>0.11530475285870291</v>
      </c>
      <c r="BQ28" s="13">
        <v>100</v>
      </c>
      <c r="BR28" s="13">
        <f t="shared" si="21"/>
        <v>0.45675539661449122</v>
      </c>
      <c r="BS28" s="13">
        <f>'A17'!I26/'A1'!I26*100</f>
        <v>66.696872561503284</v>
      </c>
      <c r="BT28" s="13">
        <f t="shared" si="22"/>
        <v>0.30464156479775611</v>
      </c>
      <c r="BU28" s="13">
        <f>'A8-A-1'!I46+BO28+BQ28+BS28</f>
        <v>218.93556319467328</v>
      </c>
      <c r="BV28" s="13">
        <f>'A8-A-1'!J46</f>
        <v>35.162858370980047</v>
      </c>
      <c r="BW28" s="13">
        <f>'A8-A-1'!J46/$CD28</f>
        <v>0.15399921501600974</v>
      </c>
      <c r="BX28" s="13">
        <f>'A15'!J26/'A1'!J26*100</f>
        <v>25.5174172434408</v>
      </c>
      <c r="BY28" s="13">
        <f t="shared" si="49"/>
        <v>0.11175605189050929</v>
      </c>
      <c r="BZ28" s="13">
        <v>100</v>
      </c>
      <c r="CA28" s="13">
        <f t="shared" si="24"/>
        <v>0.43795988764982063</v>
      </c>
      <c r="CB28" s="13">
        <f>'A17'!J26/'A1'!J26*100</f>
        <v>67.651137421187897</v>
      </c>
      <c r="CC28" s="13">
        <f t="shared" si="55"/>
        <v>0.29628484544366029</v>
      </c>
      <c r="CD28" s="13">
        <f>'A8-A-1'!J46+BX28+BZ28+CB28</f>
        <v>228.33141303560876</v>
      </c>
      <c r="CE28" s="13">
        <f>'A8-A-1'!K46</f>
        <v>36.264350724235257</v>
      </c>
      <c r="CF28" s="13">
        <f>'A8-A-1'!K46/$CM28</f>
        <v>0.16058256223671902</v>
      </c>
      <c r="CG28" s="13">
        <f>'A15'!K26/'A1'!K26*100</f>
        <v>24.284132947223441</v>
      </c>
      <c r="CH28" s="13">
        <f t="shared" si="50"/>
        <v>0.10753283079617308</v>
      </c>
      <c r="CI28" s="13">
        <v>100</v>
      </c>
      <c r="CJ28" s="13">
        <f t="shared" si="27"/>
        <v>0.44281107762782201</v>
      </c>
      <c r="CK28" s="13">
        <f>'A17'!K26/'A1'!K26*100</f>
        <v>65.281458379017579</v>
      </c>
      <c r="CL28" s="13">
        <f t="shared" si="28"/>
        <v>0.28907352933928582</v>
      </c>
      <c r="CM28" s="13">
        <f>'A8-A-1'!K46+CG28+CI28+CK28</f>
        <v>225.82994205047629</v>
      </c>
      <c r="CN28" s="13">
        <f>'A8-A-1'!L46</f>
        <v>28.747663221086547</v>
      </c>
      <c r="CO28" s="13">
        <f>'A8-A-1'!L46/$CV28</f>
        <v>0.1306376432099369</v>
      </c>
      <c r="CP28" s="13">
        <f>'A15'!L26/'A1'!L26*100</f>
        <v>22.661240115526908</v>
      </c>
      <c r="CQ28" s="13">
        <f t="shared" si="51"/>
        <v>0.10297918749567922</v>
      </c>
      <c r="CR28" s="13">
        <v>100</v>
      </c>
      <c r="CS28" s="13">
        <f t="shared" si="30"/>
        <v>0.45442873810388024</v>
      </c>
      <c r="CT28" s="13">
        <f>'A17'!L26/'A1'!L26*100</f>
        <v>68.647601930314622</v>
      </c>
      <c r="CU28" s="13">
        <f t="shared" si="31"/>
        <v>0.31195443119050364</v>
      </c>
      <c r="CV28" s="13">
        <f>'A8-A-1'!L46+CP28+CR28+CT28</f>
        <v>220.05650526692807</v>
      </c>
      <c r="CW28" s="13">
        <f>'A8-A-1'!M46</f>
        <v>34.125641633145207</v>
      </c>
      <c r="CX28" s="13">
        <f>'A8-A-1'!M46/$DE28</f>
        <v>0.15167800364493791</v>
      </c>
      <c r="CY28" s="13">
        <f>'A15'!M26/'A1'!M26*100</f>
        <v>25.947118535995529</v>
      </c>
      <c r="CZ28" s="13">
        <f t="shared" si="52"/>
        <v>0.11532697852795329</v>
      </c>
      <c r="DA28" s="13">
        <v>100</v>
      </c>
      <c r="DB28" s="13">
        <f t="shared" si="33"/>
        <v>0.44446930925283362</v>
      </c>
      <c r="DC28" s="13">
        <f>'A17'!M26/'A1'!M26*100</f>
        <v>64.914652725808153</v>
      </c>
      <c r="DD28" s="13">
        <f t="shared" si="34"/>
        <v>0.28852570857427523</v>
      </c>
      <c r="DE28" s="13">
        <f>'A8-A-1'!M46+CY28+DA28+DC28</f>
        <v>224.98741289494887</v>
      </c>
      <c r="DF28" s="13">
        <f>'A8-A-1'!N46</f>
        <v>34.694189418062393</v>
      </c>
      <c r="DG28" s="13">
        <f>'A8-A-1'!N46/$DN28</f>
        <v>0.15427664709858854</v>
      </c>
      <c r="DH28" s="13">
        <f>'A15'!N26/'A1'!N26*100</f>
        <v>24.261695696473172</v>
      </c>
      <c r="DI28" s="13">
        <f t="shared" si="53"/>
        <v>0.10788587736912104</v>
      </c>
      <c r="DJ28" s="13">
        <v>100</v>
      </c>
      <c r="DK28" s="13">
        <f t="shared" si="36"/>
        <v>0.44467575028073569</v>
      </c>
      <c r="DL28" s="13">
        <f>'A17'!N26/'A1'!N26*100</f>
        <v>65.927077216707659</v>
      </c>
      <c r="DM28" s="13">
        <f t="shared" si="37"/>
        <v>0.29316172525155476</v>
      </c>
      <c r="DN28" s="13">
        <f>'A8-A-1'!N46+DH28+DJ28+DL28</f>
        <v>224.88296233124322</v>
      </c>
      <c r="DO28" s="13">
        <f>'A8-A-1'!O46</f>
        <v>39.407849247575804</v>
      </c>
      <c r="DP28" s="13">
        <f>'A8-A-1'!O46/$DW28</f>
        <v>0.17143360866393806</v>
      </c>
      <c r="DQ28" s="13">
        <f>'A15'!O26/'A1'!O26*100</f>
        <v>23.725279456367783</v>
      </c>
      <c r="DR28" s="13">
        <f t="shared" si="54"/>
        <v>0.10321066364756576</v>
      </c>
      <c r="DS28" s="13">
        <v>100</v>
      </c>
      <c r="DT28" s="13">
        <f t="shared" si="39"/>
        <v>0.43502401662908285</v>
      </c>
      <c r="DU28" s="13">
        <f>'A17'!O26/'A1'!O26*100</f>
        <v>66.739237366510864</v>
      </c>
      <c r="DV28" s="13">
        <f t="shared" si="40"/>
        <v>0.2903317110594133</v>
      </c>
      <c r="DW28" s="13">
        <f>'A8-A-1'!O46+DQ28+DS28+DU28</f>
        <v>229.87236607045446</v>
      </c>
    </row>
    <row r="29" spans="1:127" ht="12.75" customHeight="1">
      <c r="A29" s="6">
        <v>2004</v>
      </c>
      <c r="B29" s="13">
        <f>'A8-A-1'!B47</f>
        <v>36.947000000000003</v>
      </c>
      <c r="C29" s="13">
        <f>'A8-A-1'!B47/$J29</f>
        <v>0.16181506219950278</v>
      </c>
      <c r="D29" s="13">
        <f>'A15'!B27/'A1'!B27*100</f>
        <v>24.159727099428114</v>
      </c>
      <c r="E29" s="13">
        <f t="shared" si="0"/>
        <v>0.10581123618472334</v>
      </c>
      <c r="F29" s="13">
        <v>100</v>
      </c>
      <c r="G29" s="13">
        <f t="shared" si="1"/>
        <v>0.43796536173303052</v>
      </c>
      <c r="H29" s="13">
        <f>'A17'!B27/'A1'!B27*100</f>
        <v>67.221832045750972</v>
      </c>
      <c r="I29" s="13">
        <f t="shared" si="2"/>
        <v>0.29440833988274345</v>
      </c>
      <c r="J29" s="13">
        <f>'A8-A-1'!B47+D29+F29+H29</f>
        <v>228.32855914517907</v>
      </c>
      <c r="K29" s="13">
        <f>'A8-A-1'!C47</f>
        <v>36.42</v>
      </c>
      <c r="L29" s="13">
        <f>'A8-A-1'!C47/$S29</f>
        <v>0.16044286551771611</v>
      </c>
      <c r="M29" s="13">
        <f>'A15'!C27/'A1'!C27*100</f>
        <v>24.986877622676236</v>
      </c>
      <c r="N29" s="13">
        <f t="shared" si="41"/>
        <v>0.11007595403961211</v>
      </c>
      <c r="O29" s="13">
        <v>100</v>
      </c>
      <c r="P29" s="13">
        <f t="shared" si="4"/>
        <v>0.44053505084490968</v>
      </c>
      <c r="Q29" s="13">
        <f>'A17'!C27/'A1'!C27*100</f>
        <v>65.589816075607928</v>
      </c>
      <c r="R29" s="13">
        <f t="shared" si="5"/>
        <v>0.28894612959776211</v>
      </c>
      <c r="S29" s="13">
        <f>'A8-A-1'!C47+M29+O29+Q29</f>
        <v>226.99669369828416</v>
      </c>
      <c r="T29" s="13">
        <f>'A8-A-1'!D47</f>
        <v>33.357340000000001</v>
      </c>
      <c r="U29" s="13">
        <f>'A8-A-1'!D47/$AB29</f>
        <v>0.14624690743508678</v>
      </c>
      <c r="V29" s="13">
        <f>'A15'!D27/'A1'!D27*100</f>
        <v>25.714543334706715</v>
      </c>
      <c r="W29" s="13">
        <f t="shared" si="42"/>
        <v>0.11273897855183838</v>
      </c>
      <c r="X29" s="13">
        <v>100</v>
      </c>
      <c r="Y29" s="13">
        <f t="shared" si="7"/>
        <v>0.4384249686428438</v>
      </c>
      <c r="Z29" s="13">
        <f>'A17'!D27/'A1'!D27*100</f>
        <v>69.017315849255553</v>
      </c>
      <c r="AA29" s="13">
        <f t="shared" si="8"/>
        <v>0.30258914537023113</v>
      </c>
      <c r="AB29" s="13">
        <f>'A8-A-1'!D47+V29+X29+Z29</f>
        <v>228.08919918396225</v>
      </c>
      <c r="AC29" s="13">
        <f>'A8-A-1'!E47</f>
        <v>34.18</v>
      </c>
      <c r="AD29" s="13">
        <f>'A8-A-1'!E47/$AK29</f>
        <v>0.15065456820850609</v>
      </c>
      <c r="AE29" s="13">
        <f>'A15'!E27/'A1'!E27*100</f>
        <v>26.490955166802909</v>
      </c>
      <c r="AF29" s="13">
        <f t="shared" si="43"/>
        <v>0.11676370427400777</v>
      </c>
      <c r="AG29" s="13">
        <v>100</v>
      </c>
      <c r="AH29" s="13">
        <f t="shared" si="44"/>
        <v>0.44076819253512606</v>
      </c>
      <c r="AI29" s="13">
        <f>'A17'!E27/'A1'!E27*100</f>
        <v>66.205669992646904</v>
      </c>
      <c r="AJ29" s="13">
        <f t="shared" si="10"/>
        <v>0.29181353498236007</v>
      </c>
      <c r="AK29" s="13">
        <f>'A8-A-1'!E47+AE29+AG29+AI29</f>
        <v>226.87662515944982</v>
      </c>
      <c r="AL29" s="13">
        <f>'A8-A-1'!F47</f>
        <v>32.636189999999999</v>
      </c>
      <c r="AM29" s="13">
        <f>'A8-A-1'!F47/$AT29</f>
        <v>0.14358294092745641</v>
      </c>
      <c r="AN29" s="13">
        <f>'A15'!F27/'A1'!F27*100</f>
        <v>27.912760665773867</v>
      </c>
      <c r="AO29" s="13">
        <f t="shared" si="45"/>
        <v>0.12280221023949298</v>
      </c>
      <c r="AP29" s="13">
        <v>100</v>
      </c>
      <c r="AQ29" s="13">
        <f t="shared" si="12"/>
        <v>0.43995007054272089</v>
      </c>
      <c r="AR29" s="13">
        <f>'A17'!F27/'A1'!F27*100</f>
        <v>66.749569542758763</v>
      </c>
      <c r="AS29" s="13">
        <f t="shared" si="13"/>
        <v>0.29366477829032972</v>
      </c>
      <c r="AT29" s="13">
        <f>'A8-A-1'!F47+AN29+AP29+AR29</f>
        <v>227.29852020853264</v>
      </c>
      <c r="AU29" s="13">
        <f>'A8-A-1'!G47</f>
        <v>36.563328244544216</v>
      </c>
      <c r="AV29" s="13">
        <f>'A8-A-1'!G47/$BC29</f>
        <v>0.16170227812845392</v>
      </c>
      <c r="AW29" s="13">
        <f>'A15'!G27/'A1'!G27*100</f>
        <v>24.488259854309771</v>
      </c>
      <c r="AX29" s="13">
        <f t="shared" si="46"/>
        <v>0.10829997147303766</v>
      </c>
      <c r="AY29" s="13">
        <v>100</v>
      </c>
      <c r="AZ29" s="13">
        <f t="shared" si="15"/>
        <v>0.44225262275619631</v>
      </c>
      <c r="BA29" s="13">
        <f>'A17'!G27/'A1'!G27*100</f>
        <v>65.063520901025683</v>
      </c>
      <c r="BB29" s="13">
        <f t="shared" si="16"/>
        <v>0.28774512764231208</v>
      </c>
      <c r="BC29" s="13">
        <f>'A8-A-1'!G47+AW29+AY29+BA29</f>
        <v>226.11510899987968</v>
      </c>
      <c r="BD29" s="13">
        <f>'A8-A-1'!H47</f>
        <v>28.888390000000001</v>
      </c>
      <c r="BE29" s="13">
        <f>'A8-A-1'!H47/$BL29</f>
        <v>0.13057398240499191</v>
      </c>
      <c r="BF29" s="13">
        <f>'A15'!H27/'A1'!H27*100</f>
        <v>25.975937348590456</v>
      </c>
      <c r="BG29" s="13">
        <f t="shared" si="47"/>
        <v>0.11740985171925547</v>
      </c>
      <c r="BH29" s="13">
        <v>100</v>
      </c>
      <c r="BI29" s="13">
        <f t="shared" si="18"/>
        <v>0.45199466777135006</v>
      </c>
      <c r="BJ29" s="13">
        <f>'A17'!H27/'A1'!H27*100</f>
        <v>66.377220683535583</v>
      </c>
      <c r="BK29" s="13">
        <f t="shared" si="19"/>
        <v>0.30002149810440254</v>
      </c>
      <c r="BL29" s="13">
        <f>'A8-A-1'!H47+BF29+BH29+BJ29</f>
        <v>221.24154803212605</v>
      </c>
      <c r="BM29" s="13">
        <f>'A8-A-1'!I47</f>
        <v>26.4773</v>
      </c>
      <c r="BN29" s="13">
        <f>'A8-A-1'!I47/$BU29</f>
        <v>0.12175154849403624</v>
      </c>
      <c r="BO29" s="13">
        <f>'A15'!I27/'A1'!I27*100</f>
        <v>25.232413068776609</v>
      </c>
      <c r="BP29" s="13">
        <f t="shared" si="48"/>
        <v>0.11602713884590608</v>
      </c>
      <c r="BQ29" s="13">
        <v>100</v>
      </c>
      <c r="BR29" s="13">
        <f t="shared" si="21"/>
        <v>0.45983370092130332</v>
      </c>
      <c r="BS29" s="13">
        <f>'A17'!I27/'A1'!I27*100</f>
        <v>65.760210948632832</v>
      </c>
      <c r="BT29" s="13">
        <f t="shared" si="22"/>
        <v>0.30238761173875445</v>
      </c>
      <c r="BU29" s="13">
        <f>'A8-A-1'!I47+BO29+BQ29+BS29</f>
        <v>217.46992401740943</v>
      </c>
      <c r="BV29" s="13">
        <f>'A8-A-1'!J47</f>
        <v>35.399760000000001</v>
      </c>
      <c r="BW29" s="13">
        <f>'A8-A-1'!J47/$CD29</f>
        <v>0.15468685102862059</v>
      </c>
      <c r="BX29" s="13">
        <f>'A15'!J27/'A1'!J27*100</f>
        <v>25.889795218950258</v>
      </c>
      <c r="BY29" s="13">
        <f t="shared" si="49"/>
        <v>0.11313101829490517</v>
      </c>
      <c r="BZ29" s="13">
        <v>100</v>
      </c>
      <c r="CA29" s="13">
        <f t="shared" si="24"/>
        <v>0.43697146824899541</v>
      </c>
      <c r="CB29" s="13">
        <f>'A17'!J27/'A1'!J27*100</f>
        <v>67.558338216091855</v>
      </c>
      <c r="CC29" s="13">
        <f t="shared" si="55"/>
        <v>0.29521066242747879</v>
      </c>
      <c r="CD29" s="13">
        <f>'A8-A-1'!J47+BX29+BZ29+CB29</f>
        <v>228.84789343504212</v>
      </c>
      <c r="CE29" s="13">
        <f>'A8-A-1'!K47</f>
        <v>36.39</v>
      </c>
      <c r="CF29" s="13">
        <f>'A8-A-1'!K47/$CM29</f>
        <v>0.16068826288095378</v>
      </c>
      <c r="CG29" s="13">
        <f>'A15'!K27/'A1'!K27*100</f>
        <v>24.612486538811236</v>
      </c>
      <c r="CH29" s="13">
        <f t="shared" si="50"/>
        <v>0.10868199250075394</v>
      </c>
      <c r="CI29" s="13">
        <v>100</v>
      </c>
      <c r="CJ29" s="13">
        <f t="shared" si="27"/>
        <v>0.44157258280009282</v>
      </c>
      <c r="CK29" s="13">
        <f>'A17'!K27/'A1'!K27*100</f>
        <v>65.460849037599871</v>
      </c>
      <c r="CL29" s="13">
        <f t="shared" si="28"/>
        <v>0.28905716181819946</v>
      </c>
      <c r="CM29" s="13">
        <f>'A8-A-1'!K47+CG29+CI29+CK29</f>
        <v>226.46333557641111</v>
      </c>
      <c r="CN29" s="13">
        <f>'A8-A-1'!L47</f>
        <v>28.851970000000001</v>
      </c>
      <c r="CO29" s="13">
        <f>'A8-A-1'!L47/$CV29</f>
        <v>0.13067214857970411</v>
      </c>
      <c r="CP29" s="13">
        <f>'A15'!L27/'A1'!L27*100</f>
        <v>23.110615534551883</v>
      </c>
      <c r="CQ29" s="13">
        <f t="shared" si="51"/>
        <v>0.10466924050244684</v>
      </c>
      <c r="CR29" s="13">
        <v>100</v>
      </c>
      <c r="CS29" s="13">
        <f t="shared" si="30"/>
        <v>0.45290546392396808</v>
      </c>
      <c r="CT29" s="13">
        <f>'A17'!L27/'A1'!L27*100</f>
        <v>68.83404414971173</v>
      </c>
      <c r="CU29" s="13">
        <f t="shared" si="31"/>
        <v>0.3117531469938809</v>
      </c>
      <c r="CV29" s="13">
        <f>'A8-A-1'!L47+CP29+CR29+CT29</f>
        <v>220.79662968426362</v>
      </c>
      <c r="CW29" s="13">
        <f>'A8-A-1'!M47</f>
        <v>34.026105655773904</v>
      </c>
      <c r="CX29" s="13">
        <f>'A8-A-1'!M47/$DE29</f>
        <v>0.15111041492554492</v>
      </c>
      <c r="CY29" s="13">
        <f>'A15'!M27/'A1'!M27*100</f>
        <v>26.050877920211068</v>
      </c>
      <c r="CZ29" s="13">
        <f t="shared" si="52"/>
        <v>0.11569231611522415</v>
      </c>
      <c r="DA29" s="13">
        <v>100</v>
      </c>
      <c r="DB29" s="13">
        <f t="shared" si="33"/>
        <v>0.44410140982414459</v>
      </c>
      <c r="DC29" s="13">
        <f>'A17'!M27/'A1'!M27*100</f>
        <v>65.096811840692553</v>
      </c>
      <c r="DD29" s="13">
        <f t="shared" si="34"/>
        <v>0.28909585913508629</v>
      </c>
      <c r="DE29" s="13">
        <f>'A8-A-1'!M47+CY29+DA29+DC29</f>
        <v>225.17379541667754</v>
      </c>
      <c r="DF29" s="13">
        <f>'A8-A-1'!N47</f>
        <v>34.61</v>
      </c>
      <c r="DG29" s="13">
        <f>'A8-A-1'!N47/$DN29</f>
        <v>0.15375906966489764</v>
      </c>
      <c r="DH29" s="13">
        <f>'A15'!N27/'A1'!N27*100</f>
        <v>24.429866412213737</v>
      </c>
      <c r="DI29" s="13">
        <f t="shared" si="53"/>
        <v>0.10853260709562887</v>
      </c>
      <c r="DJ29" s="13">
        <v>100</v>
      </c>
      <c r="DK29" s="13">
        <f t="shared" si="36"/>
        <v>0.44426197533920153</v>
      </c>
      <c r="DL29" s="13">
        <f>'A17'!N27/'A1'!N27*100</f>
        <v>66.052546512948965</v>
      </c>
      <c r="DM29" s="13">
        <f t="shared" si="37"/>
        <v>0.29344634790027196</v>
      </c>
      <c r="DN29" s="13">
        <f>'A8-A-1'!N47+DH29+DJ29+DL29</f>
        <v>225.09241292516271</v>
      </c>
      <c r="DO29" s="13">
        <f>'A8-A-1'!O47</f>
        <v>39.344999999999999</v>
      </c>
      <c r="DP29" s="13">
        <f>'A8-A-1'!O47/$DW29</f>
        <v>0.17069951295659819</v>
      </c>
      <c r="DQ29" s="13">
        <f>'A15'!O27/'A1'!O27*100</f>
        <v>24.226077874956498</v>
      </c>
      <c r="DR29" s="13">
        <f t="shared" si="54"/>
        <v>0.10510559649520126</v>
      </c>
      <c r="DS29" s="13">
        <v>100</v>
      </c>
      <c r="DT29" s="13">
        <f t="shared" si="39"/>
        <v>0.43385312735188253</v>
      </c>
      <c r="DU29" s="13">
        <f>'A17'!O27/'A1'!O27*100</f>
        <v>66.921671158274805</v>
      </c>
      <c r="DV29" s="13">
        <f t="shared" si="40"/>
        <v>0.29034176319631805</v>
      </c>
      <c r="DW29" s="13">
        <f>'A8-A-1'!O47+DQ29+DS29+DU29</f>
        <v>230.49274903323129</v>
      </c>
    </row>
    <row r="30" spans="1:127" ht="12.75" customHeight="1">
      <c r="A30" s="6">
        <v>2005</v>
      </c>
      <c r="B30" s="13">
        <f>'A8-A-1'!B48</f>
        <v>36.947000000000003</v>
      </c>
      <c r="C30" s="13">
        <f>'A8-A-1'!B48/$J30</f>
        <v>0.161534470883159</v>
      </c>
      <c r="D30" s="13">
        <f>'A15'!B28/'A1'!B28*100</f>
        <v>24.467241550203191</v>
      </c>
      <c r="E30" s="13">
        <f t="shared" si="0"/>
        <v>0.10697222826704508</v>
      </c>
      <c r="F30" s="13">
        <f t="shared" ref="F30:F39" si="56">F29</f>
        <v>100</v>
      </c>
      <c r="G30" s="13">
        <f t="shared" si="1"/>
        <v>0.43720591897355393</v>
      </c>
      <c r="H30" s="13">
        <f>'A17'!B28/'A1'!B28*100</f>
        <v>67.310932698979087</v>
      </c>
      <c r="I30" s="13">
        <f t="shared" si="2"/>
        <v>0.29428738187624193</v>
      </c>
      <c r="J30" s="13">
        <f>'A8-A-1'!B48+D30+F30+H30</f>
        <v>228.72517424918229</v>
      </c>
      <c r="K30" s="13">
        <f>'A8-A-1'!C48</f>
        <v>36.42</v>
      </c>
      <c r="L30" s="13">
        <f>'A8-A-1'!C48/$S30</f>
        <v>0.1601674016430113</v>
      </c>
      <c r="M30" s="13">
        <f>'A15'!C28/'A1'!C28*100</f>
        <v>25.320028133502436</v>
      </c>
      <c r="N30" s="13">
        <f t="shared" si="41"/>
        <v>0.11135208994154394</v>
      </c>
      <c r="O30" s="13">
        <f t="shared" ref="O30:O39" si="57">O29</f>
        <v>100</v>
      </c>
      <c r="P30" s="13">
        <f t="shared" si="4"/>
        <v>0.43977869753709858</v>
      </c>
      <c r="Q30" s="13">
        <f>'A17'!C28/'A1'!C28*100</f>
        <v>65.647065784488589</v>
      </c>
      <c r="R30" s="13">
        <f t="shared" si="5"/>
        <v>0.28870181087834618</v>
      </c>
      <c r="S30" s="13">
        <f>'A8-A-1'!C48+M30+O30+Q30</f>
        <v>227.38709391799102</v>
      </c>
      <c r="T30" s="13">
        <f>'A8-A-1'!D48</f>
        <v>33.357340000000001</v>
      </c>
      <c r="U30" s="13">
        <f>'A8-A-1'!D48/$AB30</f>
        <v>0.14573168953947893</v>
      </c>
      <c r="V30" s="13">
        <f>'A15'!D28/'A1'!D28*100</f>
        <v>26.297571019075395</v>
      </c>
      <c r="W30" s="13">
        <f t="shared" si="42"/>
        <v>0.114888940646775</v>
      </c>
      <c r="X30" s="13">
        <f t="shared" ref="X30:X39" si="58">X29</f>
        <v>100</v>
      </c>
      <c r="Y30" s="13">
        <f t="shared" si="7"/>
        <v>0.43688042733467031</v>
      </c>
      <c r="Z30" s="13">
        <f>'A17'!D28/'A1'!D28*100</f>
        <v>69.240671715271816</v>
      </c>
      <c r="AA30" s="13">
        <f t="shared" si="8"/>
        <v>0.30249894247907572</v>
      </c>
      <c r="AB30" s="13">
        <f>'A8-A-1'!D48+V30+X30+Z30</f>
        <v>228.89558273434722</v>
      </c>
      <c r="AC30" s="13">
        <f>'A8-A-1'!E48</f>
        <v>34.18</v>
      </c>
      <c r="AD30" s="13">
        <f>'A8-A-1'!E48/$AK30</f>
        <v>0.15058296651159173</v>
      </c>
      <c r="AE30" s="13">
        <f>'A15'!E28/'A1'!E28*100</f>
        <v>26.659196019066204</v>
      </c>
      <c r="AF30" s="13">
        <f t="shared" si="43"/>
        <v>0.11744940963619092</v>
      </c>
      <c r="AG30" s="13">
        <f t="shared" ref="AG30:AG39" si="59">AG29</f>
        <v>100</v>
      </c>
      <c r="AH30" s="13">
        <f t="shared" si="44"/>
        <v>0.44055870834286637</v>
      </c>
      <c r="AI30" s="13">
        <f>'A17'!E28/'A1'!E28*100</f>
        <v>66.14530821680205</v>
      </c>
      <c r="AJ30" s="13">
        <f t="shared" si="10"/>
        <v>0.29140891550935094</v>
      </c>
      <c r="AK30" s="13">
        <f>'A8-A-1'!E48+AE30+AG30+AI30</f>
        <v>226.98450423586826</v>
      </c>
      <c r="AL30" s="13">
        <f>'A8-A-1'!F48</f>
        <v>32.636189999999999</v>
      </c>
      <c r="AM30" s="13">
        <f>'A8-A-1'!F48/$AT30</f>
        <v>0.14348525734494527</v>
      </c>
      <c r="AN30" s="13">
        <f>'A15'!F28/'A1'!F28*100</f>
        <v>28.144054878048781</v>
      </c>
      <c r="AO30" s="13">
        <f t="shared" si="45"/>
        <v>0.12373555114451447</v>
      </c>
      <c r="AP30" s="13">
        <f t="shared" ref="AP30:AP39" si="60">AP29</f>
        <v>100</v>
      </c>
      <c r="AQ30" s="13">
        <f t="shared" si="12"/>
        <v>0.43965075992309538</v>
      </c>
      <c r="AR30" s="13">
        <f>'A17'!F28/'A1'!F28*100</f>
        <v>66.673018292682926</v>
      </c>
      <c r="AS30" s="13">
        <f t="shared" si="13"/>
        <v>0.29312843158744489</v>
      </c>
      <c r="AT30" s="13">
        <f>'A8-A-1'!F48+AN30+AP30+AR30</f>
        <v>227.4532631707317</v>
      </c>
      <c r="AU30" s="13">
        <f>'A8-A-1'!G48</f>
        <v>36.474699999999999</v>
      </c>
      <c r="AV30" s="13">
        <f>'A8-A-1'!G48/$BC30</f>
        <v>0.16113303786599439</v>
      </c>
      <c r="AW30" s="13">
        <f>'A15'!G28/'A1'!G28*100</f>
        <v>24.802840727997847</v>
      </c>
      <c r="AX30" s="13">
        <f t="shared" si="46"/>
        <v>0.10957066334222638</v>
      </c>
      <c r="AY30" s="13">
        <f t="shared" ref="AY30:AY39" si="61">AY29</f>
        <v>100</v>
      </c>
      <c r="AZ30" s="13">
        <f t="shared" si="15"/>
        <v>0.4417665885284715</v>
      </c>
      <c r="BA30" s="13">
        <f>'A17'!G28/'A1'!G28*100</f>
        <v>65.086341459428098</v>
      </c>
      <c r="BB30" s="13">
        <f t="shared" si="16"/>
        <v>0.28752971026330765</v>
      </c>
      <c r="BC30" s="13">
        <f>'A8-A-1'!G48+AW30+AY30+BA30</f>
        <v>226.36388218742596</v>
      </c>
      <c r="BD30" s="13">
        <f>'A8-A-1'!H48</f>
        <v>28.888390000000001</v>
      </c>
      <c r="BE30" s="13">
        <f>'A8-A-1'!H48/$BL30</f>
        <v>0.13026492609427576</v>
      </c>
      <c r="BF30" s="13">
        <f>'A15'!H28/'A1'!H28*100</f>
        <v>26.03024975803152</v>
      </c>
      <c r="BG30" s="13">
        <f t="shared" si="47"/>
        <v>0.1173768618100737</v>
      </c>
      <c r="BH30" s="13">
        <f t="shared" ref="BH30:BH39" si="62">BH29</f>
        <v>100</v>
      </c>
      <c r="BI30" s="13">
        <f t="shared" si="18"/>
        <v>0.45092483898990471</v>
      </c>
      <c r="BJ30" s="13">
        <f>'A17'!H28/'A1'!H28*100</f>
        <v>66.847808557402246</v>
      </c>
      <c r="BK30" s="13">
        <f t="shared" si="19"/>
        <v>0.30143337310574586</v>
      </c>
      <c r="BL30" s="13">
        <f>'A8-A-1'!H48+BF30+BH30+BJ30</f>
        <v>221.76644831543376</v>
      </c>
      <c r="BM30" s="13">
        <f>'A8-A-1'!I48</f>
        <v>26.4773</v>
      </c>
      <c r="BN30" s="13">
        <f>'A8-A-1'!I48/$BU30</f>
        <v>0.12188681423889121</v>
      </c>
      <c r="BO30" s="13">
        <f>'A15'!I28/'A1'!I28*100</f>
        <v>25.279626816164065</v>
      </c>
      <c r="BP30" s="13">
        <f t="shared" si="48"/>
        <v>0.1163733907071447</v>
      </c>
      <c r="BQ30" s="13">
        <f t="shared" ref="BQ30:BQ39" si="63">BQ29</f>
        <v>100</v>
      </c>
      <c r="BR30" s="13">
        <f t="shared" si="21"/>
        <v>0.46034457531127121</v>
      </c>
      <c r="BS30" s="13">
        <f>'A17'!I28/'A1'!I28*100</f>
        <v>65.471656647392535</v>
      </c>
      <c r="BT30" s="13">
        <f t="shared" si="22"/>
        <v>0.30139521974269284</v>
      </c>
      <c r="BU30" s="13">
        <f>'A8-A-1'!I48+BO30+BQ30+BS30</f>
        <v>217.22858346355662</v>
      </c>
      <c r="BV30" s="13">
        <f>'A8-A-1'!J48</f>
        <v>35.399760000000001</v>
      </c>
      <c r="BW30" s="13">
        <f>'A8-A-1'!J48/$CD30</f>
        <v>0.15447361412014066</v>
      </c>
      <c r="BX30" s="13">
        <f>'A15'!J28/'A1'!J28*100</f>
        <v>26.277592897492436</v>
      </c>
      <c r="BY30" s="13">
        <f t="shared" si="49"/>
        <v>0.11466729563289116</v>
      </c>
      <c r="BZ30" s="13">
        <f t="shared" ref="BZ30:BZ39" si="64">BZ29</f>
        <v>100</v>
      </c>
      <c r="CA30" s="13">
        <f t="shared" si="24"/>
        <v>0.43636910001689461</v>
      </c>
      <c r="CB30" s="13">
        <f>'A17'!J28/'A1'!J28*100</f>
        <v>67.486444438589274</v>
      </c>
      <c r="CC30" s="13">
        <f t="shared" si="55"/>
        <v>0.29448999023007361</v>
      </c>
      <c r="CD30" s="13">
        <f>'A8-A-1'!J48+BX30+BZ30+CB30</f>
        <v>229.1637973360817</v>
      </c>
      <c r="CE30" s="13">
        <f>'A8-A-1'!K48</f>
        <v>36.39</v>
      </c>
      <c r="CF30" s="13">
        <f>'A8-A-1'!K48/$CM30</f>
        <v>0.16035467183588778</v>
      </c>
      <c r="CG30" s="13">
        <f>'A15'!K28/'A1'!K28*100</f>
        <v>24.896356207174676</v>
      </c>
      <c r="CH30" s="13">
        <f t="shared" si="50"/>
        <v>0.10970725555127407</v>
      </c>
      <c r="CI30" s="13">
        <f t="shared" ref="CI30:CI39" si="65">CI29</f>
        <v>100</v>
      </c>
      <c r="CJ30" s="13">
        <f t="shared" si="27"/>
        <v>0.44065587204146134</v>
      </c>
      <c r="CK30" s="13">
        <f>'A17'!K28/'A1'!K28*100</f>
        <v>65.648098420020204</v>
      </c>
      <c r="CL30" s="13">
        <f t="shared" si="28"/>
        <v>0.28928220057137682</v>
      </c>
      <c r="CM30" s="13">
        <f>'A8-A-1'!K48+CG30+CI30+CK30</f>
        <v>226.93445462719487</v>
      </c>
      <c r="CN30" s="13">
        <f>'A8-A-1'!L48</f>
        <v>28.851970000000001</v>
      </c>
      <c r="CO30" s="13">
        <f>'A8-A-1'!L48/$CV30</f>
        <v>0.13039811758738454</v>
      </c>
      <c r="CP30" s="13">
        <f>'A15'!L28/'A1'!L28*100</f>
        <v>23.424696782899598</v>
      </c>
      <c r="CQ30" s="13">
        <f t="shared" si="51"/>
        <v>0.10586924794200778</v>
      </c>
      <c r="CR30" s="13">
        <f t="shared" ref="CR30:CR39" si="66">CR29</f>
        <v>100</v>
      </c>
      <c r="CS30" s="13">
        <f t="shared" si="30"/>
        <v>0.45195568131876107</v>
      </c>
      <c r="CT30" s="13">
        <f>'A17'!L28/'A1'!L28*100</f>
        <v>68.98396591500142</v>
      </c>
      <c r="CU30" s="13">
        <f t="shared" si="31"/>
        <v>0.31177695315184656</v>
      </c>
      <c r="CV30" s="13">
        <f>'A8-A-1'!L48+CP30+CR30+CT30</f>
        <v>221.26063269790103</v>
      </c>
      <c r="CW30" s="13">
        <f>'A8-A-1'!M48</f>
        <v>33.926859999999998</v>
      </c>
      <c r="CX30" s="13">
        <f>'A8-A-1'!M48/$DE30</f>
        <v>0.15053927338616147</v>
      </c>
      <c r="CY30" s="13">
        <f>'A15'!M28/'A1'!M28*100</f>
        <v>26.128761213023843</v>
      </c>
      <c r="CZ30" s="13">
        <f t="shared" si="52"/>
        <v>0.11593777695575506</v>
      </c>
      <c r="DA30" s="13">
        <f t="shared" ref="DA30:DA39" si="67">DA29</f>
        <v>100</v>
      </c>
      <c r="DB30" s="13">
        <f t="shared" si="33"/>
        <v>0.44371708253036524</v>
      </c>
      <c r="DC30" s="13">
        <f>'A17'!M28/'A1'!M28*100</f>
        <v>65.313209370947689</v>
      </c>
      <c r="DD30" s="13">
        <f t="shared" si="34"/>
        <v>0.28980586712771816</v>
      </c>
      <c r="DE30" s="13">
        <f>'A8-A-1'!M48+CY30+DA30+DC30</f>
        <v>225.36883058397154</v>
      </c>
      <c r="DF30" s="13">
        <f>'A8-A-1'!N48</f>
        <v>34.61</v>
      </c>
      <c r="DG30" s="13">
        <f>'A8-A-1'!N48/$DN30</f>
        <v>0.15350828556077153</v>
      </c>
      <c r="DH30" s="13">
        <f>'A15'!N28/'A1'!N28*100</f>
        <v>24.59152416202167</v>
      </c>
      <c r="DI30" s="13">
        <f t="shared" si="53"/>
        <v>0.10907260079278347</v>
      </c>
      <c r="DJ30" s="13">
        <f t="shared" ref="DJ30:DJ39" si="68">DJ29</f>
        <v>100</v>
      </c>
      <c r="DK30" s="13">
        <f t="shared" si="36"/>
        <v>0.44353737521170628</v>
      </c>
      <c r="DL30" s="13">
        <f>'A17'!N28/'A1'!N28*100</f>
        <v>66.258618745368423</v>
      </c>
      <c r="DM30" s="13">
        <f t="shared" si="37"/>
        <v>0.29388173843473869</v>
      </c>
      <c r="DN30" s="13">
        <f>'A8-A-1'!N48+DH30+DJ30+DL30</f>
        <v>225.46014290739009</v>
      </c>
      <c r="DO30" s="13">
        <f>'A8-A-1'!O48</f>
        <v>39.344999999999999</v>
      </c>
      <c r="DP30" s="13">
        <f>'A8-A-1'!O48/$DW30</f>
        <v>0.17016776491475752</v>
      </c>
      <c r="DQ30" s="13">
        <f>'A15'!O28/'A1'!O28*100</f>
        <v>24.748998871806187</v>
      </c>
      <c r="DR30" s="13">
        <f t="shared" si="54"/>
        <v>0.10703982264310875</v>
      </c>
      <c r="DS30" s="13">
        <f t="shared" ref="DS30:DS39" si="69">DS29</f>
        <v>100</v>
      </c>
      <c r="DT30" s="13">
        <f t="shared" si="39"/>
        <v>0.43250162641951334</v>
      </c>
      <c r="DU30" s="13">
        <f>'A17'!O28/'A1'!O28*100</f>
        <v>67.119004482320108</v>
      </c>
      <c r="DV30" s="13">
        <f t="shared" si="40"/>
        <v>0.29029078602262048</v>
      </c>
      <c r="DW30" s="13">
        <f>'A8-A-1'!O48+DQ30+DS30+DU30</f>
        <v>231.21300335412627</v>
      </c>
    </row>
    <row r="31" spans="1:127" ht="12.75" customHeight="1">
      <c r="A31" s="6">
        <v>2006</v>
      </c>
      <c r="B31" s="13">
        <f>'A8-A-1'!B49</f>
        <v>36.947000000000003</v>
      </c>
      <c r="C31" s="13">
        <f>'A8-A-1'!B49/$J31</f>
        <v>0.16126719869734835</v>
      </c>
      <c r="D31" s="13">
        <f>'A15'!B29/'A1'!B29*100</f>
        <v>24.75552513201643</v>
      </c>
      <c r="E31" s="13">
        <f t="shared" ref="E31:E36" si="70">D31/$J31</f>
        <v>0.10805354129759098</v>
      </c>
      <c r="F31" s="13">
        <f t="shared" si="56"/>
        <v>100</v>
      </c>
      <c r="G31" s="13">
        <f t="shared" si="1"/>
        <v>0.43648252550233668</v>
      </c>
      <c r="H31" s="13">
        <f>'A17'!B29/'A1'!B29*100</f>
        <v>67.401721103070599</v>
      </c>
      <c r="I31" s="13">
        <f t="shared" ref="I31:I36" si="71">H31/$J31</f>
        <v>0.29419673450272399</v>
      </c>
      <c r="J31" s="13">
        <f>'A8-A-1'!B49+D31+F31+H31</f>
        <v>229.10424623508703</v>
      </c>
      <c r="K31" s="13">
        <f>'A8-A-1'!C49</f>
        <v>36.42</v>
      </c>
      <c r="L31" s="13">
        <f>'A8-A-1'!C49/$S31</f>
        <v>0.15977043542848113</v>
      </c>
      <c r="M31" s="13">
        <f>'A15'!C29/'A1'!C29*100</f>
        <v>25.723064671334239</v>
      </c>
      <c r="N31" s="13">
        <f t="shared" ref="N31:N36" si="72">M31/$S31</f>
        <v>0.11284418569725566</v>
      </c>
      <c r="O31" s="13">
        <f t="shared" si="57"/>
        <v>100</v>
      </c>
      <c r="P31" s="13">
        <f t="shared" ref="P31:P36" si="73">O31/$S31</f>
        <v>0.43868872989698277</v>
      </c>
      <c r="Q31" s="13">
        <f>'A17'!C29/'A1'!C29*100</f>
        <v>65.808996060845942</v>
      </c>
      <c r="R31" s="13">
        <f t="shared" ref="R31:R36" si="74">Q31/$S31</f>
        <v>0.28869664897728048</v>
      </c>
      <c r="S31" s="13">
        <f>'A8-A-1'!C49+M31+O31+Q31</f>
        <v>227.95206073218017</v>
      </c>
      <c r="T31" s="13">
        <f>'A8-A-1'!D49</f>
        <v>33.357340000000001</v>
      </c>
      <c r="U31" s="13">
        <f>'A8-A-1'!D49/$AB31</f>
        <v>0.14530478475261682</v>
      </c>
      <c r="V31" s="13">
        <f>'A15'!D29/'A1'!D29*100</f>
        <v>26.836192947768101</v>
      </c>
      <c r="W31" s="13">
        <f t="shared" ref="W31:W36" si="75">V31/$AB31</f>
        <v>0.11689862680462942</v>
      </c>
      <c r="X31" s="13">
        <f t="shared" si="58"/>
        <v>100</v>
      </c>
      <c r="Y31" s="13">
        <f t="shared" ref="Y31:Y36" si="76">X31/$AB31</f>
        <v>0.43560063468075333</v>
      </c>
      <c r="Z31" s="13">
        <f>'A17'!D29/'A1'!D29*100</f>
        <v>69.374543952048242</v>
      </c>
      <c r="AA31" s="13">
        <f t="shared" ref="AA31:AA36" si="77">Z31/$AB31</f>
        <v>0.30219595376200031</v>
      </c>
      <c r="AB31" s="13">
        <f>'A8-A-1'!D49+V31+X31+Z31</f>
        <v>229.56807689981636</v>
      </c>
      <c r="AC31" s="13">
        <f>'A8-A-1'!E49</f>
        <v>34.18</v>
      </c>
      <c r="AD31" s="13">
        <f>'A8-A-1'!E49/$AK31</f>
        <v>0.15052249652132119</v>
      </c>
      <c r="AE31" s="13">
        <f>'A15'!E29/'A1'!E29*100</f>
        <v>26.807391060699388</v>
      </c>
      <c r="AF31" s="13">
        <f t="shared" ref="AF31:AF36" si="78">AE31/$AK31</f>
        <v>0.11805486915388591</v>
      </c>
      <c r="AG31" s="13">
        <f t="shared" si="59"/>
        <v>100</v>
      </c>
      <c r="AH31" s="13">
        <f t="shared" ref="AH31:AH36" si="79">AG31/$AK31</f>
        <v>0.44038179204599531</v>
      </c>
      <c r="AI31" s="13">
        <f>'A17'!E29/'A1'!E29*100</f>
        <v>66.088300546358653</v>
      </c>
      <c r="AJ31" s="13">
        <f t="shared" ref="AJ31:AJ36" si="80">AI31/$AK31</f>
        <v>0.29104084227879756</v>
      </c>
      <c r="AK31" s="13">
        <f>'A8-A-1'!E49+AE31+AG31+AI31</f>
        <v>227.07569160705805</v>
      </c>
      <c r="AL31" s="13">
        <f>'A8-A-1'!F49</f>
        <v>32.636189999999999</v>
      </c>
      <c r="AM31" s="13">
        <f>'A8-A-1'!F49/$AT31</f>
        <v>0.14346148965404895</v>
      </c>
      <c r="AN31" s="13">
        <f>'A15'!F29/'A1'!F29*100</f>
        <v>28.270362635276246</v>
      </c>
      <c r="AO31" s="13">
        <f t="shared" ref="AO31:AO36" si="81">AN31/$AT31</f>
        <v>0.12427027593346206</v>
      </c>
      <c r="AP31" s="13">
        <f t="shared" si="60"/>
        <v>100</v>
      </c>
      <c r="AQ31" s="13">
        <f t="shared" ref="AQ31:AQ36" si="82">AP31/$AT31</f>
        <v>0.43957793374180304</v>
      </c>
      <c r="AR31" s="13">
        <f>'A17'!F29/'A1'!F29*100</f>
        <v>66.584393392823245</v>
      </c>
      <c r="AS31" s="13">
        <f t="shared" ref="AS31:AS36" si="83">AR31/$AT31</f>
        <v>0.29269030067068602</v>
      </c>
      <c r="AT31" s="13">
        <f>'A8-A-1'!F49+AN31+AP31+AR31</f>
        <v>227.49094602809947</v>
      </c>
      <c r="AU31" s="13">
        <f>'A8-A-1'!G49</f>
        <v>36.474699999999999</v>
      </c>
      <c r="AV31" s="13">
        <f>'A8-A-1'!G49/$BC31</f>
        <v>0.16083908191810881</v>
      </c>
      <c r="AW31" s="13">
        <f>'A15'!G29/'A1'!G29*100</f>
        <v>25.166787667287689</v>
      </c>
      <c r="AX31" s="13">
        <f t="shared" ref="AX31:AX36" si="84">AW31/$BC31</f>
        <v>0.1109756358032975</v>
      </c>
      <c r="AY31" s="13">
        <f t="shared" si="61"/>
        <v>100</v>
      </c>
      <c r="AZ31" s="13">
        <f t="shared" ref="AZ31:AZ36" si="85">AY31/$BC31</f>
        <v>0.4409606711449548</v>
      </c>
      <c r="BA31" s="13">
        <f>'A17'!G29/'A1'!G29*100</f>
        <v>65.136106217332255</v>
      </c>
      <c r="BB31" s="13">
        <f t="shared" ref="BB31:BB36" si="86">BA31/$BC31</f>
        <v>0.28722461113363895</v>
      </c>
      <c r="BC31" s="13">
        <f>'A8-A-1'!G49+AW31+AY31+BA31</f>
        <v>226.77759388461993</v>
      </c>
      <c r="BD31" s="13">
        <f>'A8-A-1'!H49</f>
        <v>28.888390000000001</v>
      </c>
      <c r="BE31" s="13">
        <f>'A8-A-1'!H49/$BL31</f>
        <v>0.1303243537655181</v>
      </c>
      <c r="BF31" s="13">
        <f>'A15'!H29/'A1'!H29*100</f>
        <v>26.182657786296936</v>
      </c>
      <c r="BG31" s="13">
        <f t="shared" ref="BG31:BG36" si="87">BF31/$BL31</f>
        <v>0.11811796904787211</v>
      </c>
      <c r="BH31" s="13">
        <f t="shared" si="62"/>
        <v>100</v>
      </c>
      <c r="BI31" s="13">
        <f t="shared" ref="BI31:BI36" si="88">BH31/$BL31</f>
        <v>0.45113055371212479</v>
      </c>
      <c r="BJ31" s="13">
        <f>'A17'!H29/'A1'!H29*100</f>
        <v>66.594275427018275</v>
      </c>
      <c r="BK31" s="13">
        <f t="shared" ref="BK31:BK36" si="89">BJ31/$BL31</f>
        <v>0.30042712347448497</v>
      </c>
      <c r="BL31" s="13">
        <f>'A8-A-1'!H49+BF31+BH31+BJ31</f>
        <v>221.66532321331522</v>
      </c>
      <c r="BM31" s="13">
        <f>'A8-A-1'!I49</f>
        <v>26.4773</v>
      </c>
      <c r="BN31" s="13">
        <f>'A8-A-1'!I49/$BU31</f>
        <v>0.12198996603344274</v>
      </c>
      <c r="BO31" s="13">
        <f>'A15'!I29/'A1'!I29*100</f>
        <v>25.457607196560524</v>
      </c>
      <c r="BP31" s="13">
        <f t="shared" ref="BP31:BP36" si="90">BO31/$BU31</f>
        <v>0.11729189294985312</v>
      </c>
      <c r="BQ31" s="13">
        <f t="shared" si="63"/>
        <v>100</v>
      </c>
      <c r="BR31" s="13">
        <f t="shared" ref="BR31:BR36" si="91">BQ31/$BU31</f>
        <v>0.46073416108682813</v>
      </c>
      <c r="BS31" s="13">
        <f>'A17'!I29/'A1'!I29*100</f>
        <v>65.109992977781872</v>
      </c>
      <c r="BT31" s="13">
        <f t="shared" ref="BT31:BT36" si="92">BS31/$BU31</f>
        <v>0.29998397992987602</v>
      </c>
      <c r="BU31" s="13">
        <f>'A8-A-1'!I49+BO31+BQ31+BS31</f>
        <v>217.04490017434239</v>
      </c>
      <c r="BV31" s="13">
        <f>'A8-A-1'!J49</f>
        <v>35.399760000000001</v>
      </c>
      <c r="BW31" s="13">
        <f>'A8-A-1'!J49/$CD31</f>
        <v>0.15421869515295553</v>
      </c>
      <c r="BX31" s="13">
        <f>'A15'!J29/'A1'!J29*100</f>
        <v>26.694945583350162</v>
      </c>
      <c r="BY31" s="13">
        <f t="shared" ref="BY31:BY36" si="93">BX31/$CD31</f>
        <v>0.11629625949564107</v>
      </c>
      <c r="BZ31" s="13">
        <f t="shared" si="64"/>
        <v>100</v>
      </c>
      <c r="CA31" s="13">
        <f t="shared" ref="CA31:CA36" si="94">BZ31/$CD31</f>
        <v>0.43564898505796512</v>
      </c>
      <c r="CB31" s="13">
        <f>'A17'!J29/'A1'!J29*100</f>
        <v>67.447892769529133</v>
      </c>
      <c r="CC31" s="13">
        <f t="shared" si="55"/>
        <v>0.29383606029343834</v>
      </c>
      <c r="CD31" s="13">
        <f>'A8-A-1'!J49+BX31+BZ31+CB31</f>
        <v>229.54259835287928</v>
      </c>
      <c r="CE31" s="13">
        <f>'A8-A-1'!K49</f>
        <v>36.39</v>
      </c>
      <c r="CF31" s="13">
        <f>'A8-A-1'!K49/$CM31</f>
        <v>0.1600099816385831</v>
      </c>
      <c r="CG31" s="13">
        <f>'A15'!K29/'A1'!K29*100</f>
        <v>25.162996846163637</v>
      </c>
      <c r="CH31" s="13">
        <f t="shared" ref="CH31:CH36" si="95">CG31/$CM31</f>
        <v>0.1106438764310626</v>
      </c>
      <c r="CI31" s="13">
        <f t="shared" si="65"/>
        <v>100</v>
      </c>
      <c r="CJ31" s="13">
        <f t="shared" ref="CJ31:CJ36" si="96">CI31/$CM31</f>
        <v>0.43970866072707643</v>
      </c>
      <c r="CK31" s="13">
        <f>'A17'!K29/'A1'!K29*100</f>
        <v>65.870315295666529</v>
      </c>
      <c r="CL31" s="13">
        <f t="shared" ref="CL31:CL36" si="97">CK31/$CM31</f>
        <v>0.28963748120327787</v>
      </c>
      <c r="CM31" s="13">
        <f>'A8-A-1'!K49+CG31+CI31+CK31</f>
        <v>227.42331214183017</v>
      </c>
      <c r="CN31" s="13">
        <f>'A8-A-1'!L49</f>
        <v>28.851970000000001</v>
      </c>
      <c r="CO31" s="13">
        <f>'A8-A-1'!L49/$CV31</f>
        <v>0.13029484305941264</v>
      </c>
      <c r="CP31" s="13">
        <f>'A15'!L29/'A1'!L29*100</f>
        <v>23.708831636779735</v>
      </c>
      <c r="CQ31" s="13">
        <f t="shared" ref="CQ31:CQ36" si="98">CP31/$CV31</f>
        <v>0.10706854669668145</v>
      </c>
      <c r="CR31" s="13">
        <f t="shared" si="66"/>
        <v>100</v>
      </c>
      <c r="CS31" s="13">
        <f t="shared" ref="CS31:CS36" si="99">CR31/$CV31</f>
        <v>0.4515977351266226</v>
      </c>
      <c r="CT31" s="13">
        <f>'A17'!L29/'A1'!L29*100</f>
        <v>68.875207053479087</v>
      </c>
      <c r="CU31" s="13">
        <f t="shared" ref="CU31:CU36" si="100">CT31/$CV31</f>
        <v>0.3110388751172834</v>
      </c>
      <c r="CV31" s="13">
        <f>'A8-A-1'!L49+CP31+CR31+CT31</f>
        <v>221.4360086902588</v>
      </c>
      <c r="CW31" s="13">
        <f>'A8-A-1'!M49</f>
        <v>33.926859999999998</v>
      </c>
      <c r="CX31" s="13">
        <f>'A8-A-1'!M49/$DE31</f>
        <v>0.15036328826088644</v>
      </c>
      <c r="CY31" s="13">
        <f>'A15'!M29/'A1'!M29*100</f>
        <v>26.159784831208064</v>
      </c>
      <c r="CZ31" s="13">
        <f t="shared" ref="CZ31:CZ36" si="101">CY31/$DE31</f>
        <v>0.11593973823152813</v>
      </c>
      <c r="DA31" s="13">
        <f t="shared" si="67"/>
        <v>100</v>
      </c>
      <c r="DB31" s="13">
        <f t="shared" ref="DB31:DB36" si="102">DA31/$DE31</f>
        <v>0.44319836336426782</v>
      </c>
      <c r="DC31" s="13">
        <f>'A17'!M29/'A1'!M29*100</f>
        <v>65.545957331199517</v>
      </c>
      <c r="DD31" s="13">
        <f t="shared" ref="DD31:DD36" si="103">DC31/$DE31</f>
        <v>0.29049861014331757</v>
      </c>
      <c r="DE31" s="13">
        <f>'A8-A-1'!M49+CY31+DA31+DC31</f>
        <v>225.63260216240758</v>
      </c>
      <c r="DF31" s="13">
        <f>'A8-A-1'!N49</f>
        <v>34.61</v>
      </c>
      <c r="DG31" s="13">
        <f>'A8-A-1'!N49/$DN31</f>
        <v>0.15316580893705908</v>
      </c>
      <c r="DH31" s="13">
        <f>'A15'!N29/'A1'!N29*100</f>
        <v>24.85845022971516</v>
      </c>
      <c r="DI31" s="13">
        <f t="shared" ref="DI31:DI36" si="104">DH31/$DN31</f>
        <v>0.1100105356358262</v>
      </c>
      <c r="DJ31" s="13">
        <f t="shared" si="68"/>
        <v>100</v>
      </c>
      <c r="DK31" s="13">
        <f t="shared" ref="DK31:DK36" si="105">DJ31/$DN31</f>
        <v>0.44254784437173966</v>
      </c>
      <c r="DL31" s="13">
        <f>'A17'!N29/'A1'!N29*100</f>
        <v>66.495818429110614</v>
      </c>
      <c r="DM31" s="13">
        <f t="shared" ref="DM31:DM36" si="106">DL31/$DN31</f>
        <v>0.29427581105537504</v>
      </c>
      <c r="DN31" s="13">
        <f>'A8-A-1'!N49+DH31+DJ31+DL31</f>
        <v>225.96426865882577</v>
      </c>
      <c r="DO31" s="13">
        <f>'A8-A-1'!O49</f>
        <v>39.344999999999999</v>
      </c>
      <c r="DP31" s="13">
        <f>'A8-A-1'!O49/$DW31</f>
        <v>0.16972500593486717</v>
      </c>
      <c r="DQ31" s="13">
        <f>'A15'!O29/'A1'!O29*100</f>
        <v>25.208222805892756</v>
      </c>
      <c r="DR31" s="13">
        <f t="shared" ref="DR31:DR36" si="107">DQ31/$DW31</f>
        <v>0.10874229928421913</v>
      </c>
      <c r="DS31" s="13">
        <f t="shared" si="69"/>
        <v>100</v>
      </c>
      <c r="DT31" s="13">
        <f t="shared" ref="DT31:DT36" si="108">DS31/$DW31</f>
        <v>0.43137630177879571</v>
      </c>
      <c r="DU31" s="13">
        <f>'A17'!O29/'A1'!O29*100</f>
        <v>67.262942309451802</v>
      </c>
      <c r="DV31" s="13">
        <f t="shared" ref="DV31:DV36" si="109">DU31/$DW31</f>
        <v>0.29015639300211804</v>
      </c>
      <c r="DW31" s="13">
        <f>'A8-A-1'!O49+DQ31+DS31+DU31</f>
        <v>231.81616511534455</v>
      </c>
    </row>
    <row r="32" spans="1:127" ht="12.75" customHeight="1">
      <c r="A32" s="6">
        <v>2007</v>
      </c>
      <c r="B32" s="13">
        <f>'A8-A-1'!B50</f>
        <v>36.947000000000003</v>
      </c>
      <c r="C32" s="13">
        <f>'A8-A-1'!B50/$J32</f>
        <v>0.16112710509891176</v>
      </c>
      <c r="D32" s="13">
        <f>'A15'!B30/'A1'!B30*100</f>
        <v>24.927981563280198</v>
      </c>
      <c r="E32" s="13">
        <f t="shared" si="70"/>
        <v>0.10871176293746132</v>
      </c>
      <c r="F32" s="13">
        <f t="shared" si="56"/>
        <v>100</v>
      </c>
      <c r="G32" s="13">
        <f t="shared" ref="G32:G38" si="110">F32/$J32</f>
        <v>0.43610335101337527</v>
      </c>
      <c r="H32" s="13">
        <f>'A17'!B30/'A1'!B30*100</f>
        <v>67.428461686191667</v>
      </c>
      <c r="I32" s="13">
        <f>H32/$J32</f>
        <v>0.2940577809502517</v>
      </c>
      <c r="J32" s="13">
        <f>'A8-A-1'!B50+D32+F32+H32</f>
        <v>229.30344324947185</v>
      </c>
      <c r="K32" s="13">
        <f>'A8-A-1'!C50</f>
        <v>36.42</v>
      </c>
      <c r="L32" s="13">
        <f>'A8-A-1'!C50/$S32</f>
        <v>0.1593570878388868</v>
      </c>
      <c r="M32" s="13">
        <f>'A15'!C30/'A1'!C30*100</f>
        <v>26.135209915582031</v>
      </c>
      <c r="N32" s="13">
        <f t="shared" si="72"/>
        <v>0.11435559973105851</v>
      </c>
      <c r="O32" s="13">
        <f t="shared" si="57"/>
        <v>100</v>
      </c>
      <c r="P32" s="13">
        <f t="shared" si="73"/>
        <v>0.43755378319298954</v>
      </c>
      <c r="Q32" s="13">
        <f>'A17'!C30/'A1'!C30*100</f>
        <v>65.988123135416956</v>
      </c>
      <c r="R32" s="13">
        <f t="shared" si="74"/>
        <v>0.28873352923706525</v>
      </c>
      <c r="S32" s="13">
        <f>'A8-A-1'!C50+M32+O32+Q32</f>
        <v>228.54333305099897</v>
      </c>
      <c r="T32" s="13">
        <f>'A8-A-1'!D50</f>
        <v>33.357340000000001</v>
      </c>
      <c r="U32" s="13">
        <f>'A8-A-1'!D50/$AB32</f>
        <v>0.14495050696129949</v>
      </c>
      <c r="V32" s="13">
        <f>'A15'!D30/'A1'!D30*100</f>
        <v>27.2977254284562</v>
      </c>
      <c r="W32" s="13">
        <f t="shared" si="75"/>
        <v>0.11861914468435081</v>
      </c>
      <c r="X32" s="13">
        <f t="shared" si="58"/>
        <v>100</v>
      </c>
      <c r="Y32" s="13">
        <f t="shared" si="76"/>
        <v>0.43453856620851511</v>
      </c>
      <c r="Z32" s="13">
        <f>'A17'!D30/'A1'!D30*100</f>
        <v>69.47410555061542</v>
      </c>
      <c r="AA32" s="13">
        <f t="shared" si="77"/>
        <v>0.30189178214583468</v>
      </c>
      <c r="AB32" s="13">
        <f>'A8-A-1'!D50+V32+X32+Z32</f>
        <v>230.1291709790716</v>
      </c>
      <c r="AC32" s="13">
        <f>'A8-A-1'!E50</f>
        <v>34.18</v>
      </c>
      <c r="AD32" s="13">
        <f>'A8-A-1'!E50/$AK32</f>
        <v>0.15052620580762688</v>
      </c>
      <c r="AE32" s="13">
        <f>'A15'!E30/'A1'!E30*100</f>
        <v>26.872684446843486</v>
      </c>
      <c r="AF32" s="13">
        <f t="shared" si="78"/>
        <v>0.11834532561875297</v>
      </c>
      <c r="AG32" s="13">
        <f t="shared" si="59"/>
        <v>100</v>
      </c>
      <c r="AH32" s="13">
        <f t="shared" si="79"/>
        <v>0.44039264425870939</v>
      </c>
      <c r="AI32" s="13">
        <f>'A17'!E30/'A1'!E30*100</f>
        <v>66.017411531541697</v>
      </c>
      <c r="AJ32" s="13">
        <f t="shared" si="80"/>
        <v>0.29073582431491063</v>
      </c>
      <c r="AK32" s="13">
        <f>'A8-A-1'!E50+AE32+AG32+AI32</f>
        <v>227.07009597838521</v>
      </c>
      <c r="AL32" s="13">
        <f>'A8-A-1'!F50</f>
        <v>32.636189999999999</v>
      </c>
      <c r="AM32" s="13">
        <f>'A8-A-1'!F50/$AT32</f>
        <v>0.14341163627168008</v>
      </c>
      <c r="AN32" s="13">
        <f>'A15'!F30/'A1'!F30*100</f>
        <v>28.412098298676746</v>
      </c>
      <c r="AO32" s="13">
        <f t="shared" si="81"/>
        <v>0.12484991375908308</v>
      </c>
      <c r="AP32" s="13">
        <f t="shared" si="60"/>
        <v>100</v>
      </c>
      <c r="AQ32" s="13">
        <f t="shared" si="82"/>
        <v>0.43942517883270099</v>
      </c>
      <c r="AR32" s="13">
        <f>'A17'!F30/'A1'!F30*100</f>
        <v>66.521739130434781</v>
      </c>
      <c r="AS32" s="13">
        <f t="shared" si="83"/>
        <v>0.29231327113653588</v>
      </c>
      <c r="AT32" s="13">
        <f>'A8-A-1'!F50+AN32+AP32+AR32</f>
        <v>227.57002742911152</v>
      </c>
      <c r="AU32" s="13">
        <f>'A8-A-1'!G50</f>
        <v>36.474699999999999</v>
      </c>
      <c r="AV32" s="13">
        <f>'A8-A-1'!G50/$BC32</f>
        <v>0.16059173582926298</v>
      </c>
      <c r="AW32" s="13">
        <f>'A15'!G30/'A1'!G30*100</f>
        <v>25.510459525167818</v>
      </c>
      <c r="AX32" s="13">
        <f t="shared" si="84"/>
        <v>0.11231809931127208</v>
      </c>
      <c r="AY32" s="13">
        <f t="shared" si="61"/>
        <v>100</v>
      </c>
      <c r="AZ32" s="13">
        <f t="shared" si="85"/>
        <v>0.44028254058090394</v>
      </c>
      <c r="BA32" s="13">
        <f>'A17'!G30/'A1'!G30*100</f>
        <v>65.141721018541901</v>
      </c>
      <c r="BB32" s="13">
        <f t="shared" si="86"/>
        <v>0.28680762427856099</v>
      </c>
      <c r="BC32" s="13">
        <f>'A8-A-1'!G50+AW32+AY32+BA32</f>
        <v>227.12688054370972</v>
      </c>
      <c r="BD32" s="13">
        <f>'A8-A-1'!H50</f>
        <v>28.888390000000001</v>
      </c>
      <c r="BE32" s="13">
        <f>'A8-A-1'!H50/$BL32</f>
        <v>0.13028273999223691</v>
      </c>
      <c r="BF32" s="13">
        <f>'A15'!H30/'A1'!H30*100</f>
        <v>26.539968089029802</v>
      </c>
      <c r="BG32" s="13">
        <f t="shared" si="87"/>
        <v>0.11969167412740322</v>
      </c>
      <c r="BH32" s="13">
        <f t="shared" si="62"/>
        <v>100</v>
      </c>
      <c r="BI32" s="13">
        <f t="shared" si="88"/>
        <v>0.45098650354774666</v>
      </c>
      <c r="BJ32" s="13">
        <f>'A17'!H30/'A1'!H30*100</f>
        <v>66.307767523014874</v>
      </c>
      <c r="BK32" s="13">
        <f t="shared" si="89"/>
        <v>0.29903908233261312</v>
      </c>
      <c r="BL32" s="13">
        <f>'A8-A-1'!H50+BF32+BH32+BJ32</f>
        <v>221.7361256120447</v>
      </c>
      <c r="BM32" s="13">
        <f>'A8-A-1'!I50</f>
        <v>26.4773</v>
      </c>
      <c r="BN32" s="13">
        <f>'A8-A-1'!I50/$BU32</f>
        <v>0.12203805945701095</v>
      </c>
      <c r="BO32" s="13">
        <f>'A15'!I30/'A1'!I30*100</f>
        <v>25.721276598611411</v>
      </c>
      <c r="BP32" s="13">
        <f t="shared" si="90"/>
        <v>0.11855342813850218</v>
      </c>
      <c r="BQ32" s="13">
        <f t="shared" si="63"/>
        <v>100</v>
      </c>
      <c r="BR32" s="13">
        <f t="shared" si="91"/>
        <v>0.46091580129775678</v>
      </c>
      <c r="BS32" s="13">
        <f>'A17'!I30/'A1'!I30*100</f>
        <v>64.76078933859344</v>
      </c>
      <c r="BT32" s="13">
        <f t="shared" si="92"/>
        <v>0.2984927111067302</v>
      </c>
      <c r="BU32" s="13">
        <f>'A8-A-1'!I50+BO32+BQ32+BS32</f>
        <v>216.95936593720484</v>
      </c>
      <c r="BV32" s="13">
        <f>'A8-A-1'!J50</f>
        <v>35.399760000000001</v>
      </c>
      <c r="BW32" s="13">
        <f>'A8-A-1'!J50/$CD32</f>
        <v>0.15396251057951438</v>
      </c>
      <c r="BX32" s="13">
        <f>'A15'!J30/'A1'!J30*100</f>
        <v>27.114807986961058</v>
      </c>
      <c r="BY32" s="13">
        <f t="shared" si="93"/>
        <v>0.11792915860316547</v>
      </c>
      <c r="BZ32" s="13">
        <f t="shared" si="64"/>
        <v>100</v>
      </c>
      <c r="CA32" s="13">
        <f t="shared" si="94"/>
        <v>0.43492529491588189</v>
      </c>
      <c r="CB32" s="13">
        <f>'A17'!J30/'A1'!J30*100</f>
        <v>67.409975765640922</v>
      </c>
      <c r="CC32" s="13">
        <f t="shared" ref="CC32:CC37" si="111">CB32/$CD32</f>
        <v>0.29318303590143829</v>
      </c>
      <c r="CD32" s="13">
        <f>'A8-A-1'!J50+BX32+BZ32+CB32</f>
        <v>229.92454375260198</v>
      </c>
      <c r="CE32" s="13">
        <f>'A8-A-1'!K50</f>
        <v>36.39</v>
      </c>
      <c r="CF32" s="13">
        <f>'A8-A-1'!K50/$CM32</f>
        <v>0.1596993343805371</v>
      </c>
      <c r="CG32" s="13">
        <f>'A15'!K30/'A1'!K30*100</f>
        <v>25.370305917398628</v>
      </c>
      <c r="CH32" s="13">
        <f t="shared" si="95"/>
        <v>0.11133885595051285</v>
      </c>
      <c r="CI32" s="13">
        <f t="shared" si="65"/>
        <v>100</v>
      </c>
      <c r="CJ32" s="13">
        <f t="shared" si="96"/>
        <v>0.43885499967171504</v>
      </c>
      <c r="CK32" s="13">
        <f>'A17'!K30/'A1'!K30*100</f>
        <v>66.105390211857909</v>
      </c>
      <c r="CL32" s="13">
        <f t="shared" si="97"/>
        <v>0.29010680999723498</v>
      </c>
      <c r="CM32" s="13">
        <f>'A8-A-1'!K50+CG32+CI32+CK32</f>
        <v>227.86569612925655</v>
      </c>
      <c r="CN32" s="13">
        <f>'A8-A-1'!L50</f>
        <v>28.851970000000001</v>
      </c>
      <c r="CO32" s="13">
        <f>'A8-A-1'!L50/$CV32</f>
        <v>0.1300747051569357</v>
      </c>
      <c r="CP32" s="13">
        <f>'A15'!L30/'A1'!L30*100</f>
        <v>24.012823857104959</v>
      </c>
      <c r="CQ32" s="13">
        <f t="shared" si="98"/>
        <v>0.10825815302034346</v>
      </c>
      <c r="CR32" s="13">
        <f t="shared" si="66"/>
        <v>100</v>
      </c>
      <c r="CS32" s="13">
        <f t="shared" si="99"/>
        <v>0.45083474423734565</v>
      </c>
      <c r="CT32" s="13">
        <f>'A17'!L30/'A1'!L30*100</f>
        <v>68.9459722345035</v>
      </c>
      <c r="CU32" s="13">
        <f t="shared" si="100"/>
        <v>0.31083239758537518</v>
      </c>
      <c r="CV32" s="13">
        <f>'A8-A-1'!L50+CP32+CR32+CT32</f>
        <v>221.81076609160846</v>
      </c>
      <c r="CW32" s="13">
        <f>'A8-A-1'!M50</f>
        <v>33.926859999999998</v>
      </c>
      <c r="CX32" s="13">
        <f>'A8-A-1'!M50/$DE32</f>
        <v>0.15031888004471633</v>
      </c>
      <c r="CY32" s="13">
        <f>'A15'!M30/'A1'!M30*100</f>
        <v>26.10293277709318</v>
      </c>
      <c r="CZ32" s="13">
        <f t="shared" si="101"/>
        <v>0.11565360369144578</v>
      </c>
      <c r="DA32" s="13">
        <f t="shared" si="67"/>
        <v>100</v>
      </c>
      <c r="DB32" s="13">
        <f t="shared" si="102"/>
        <v>0.44306746938772507</v>
      </c>
      <c r="DC32" s="13">
        <f>'A17'!M30/'A1'!M30*100</f>
        <v>65.669467288625484</v>
      </c>
      <c r="DD32" s="13">
        <f t="shared" si="103"/>
        <v>0.29096004687611288</v>
      </c>
      <c r="DE32" s="13">
        <f>'A8-A-1'!M50+CY32+DA32+DC32</f>
        <v>225.69926006571865</v>
      </c>
      <c r="DF32" s="13">
        <f>'A8-A-1'!N50</f>
        <v>34.61</v>
      </c>
      <c r="DG32" s="13">
        <f>'A8-A-1'!N50/$DN32</f>
        <v>0.1529179714567592</v>
      </c>
      <c r="DH32" s="13">
        <f>'A15'!N30/'A1'!N30*100</f>
        <v>25.066249659815131</v>
      </c>
      <c r="DI32" s="13">
        <f t="shared" si="104"/>
        <v>0.11075065154601589</v>
      </c>
      <c r="DJ32" s="13">
        <f t="shared" si="68"/>
        <v>100</v>
      </c>
      <c r="DK32" s="13">
        <f t="shared" si="105"/>
        <v>0.44183175803744346</v>
      </c>
      <c r="DL32" s="13">
        <f>'A17'!N30/'A1'!N30*100</f>
        <v>66.654244200984692</v>
      </c>
      <c r="DM32" s="13">
        <f t="shared" si="106"/>
        <v>0.29449961895978138</v>
      </c>
      <c r="DN32" s="13">
        <f>'A8-A-1'!N50+DH32+DJ32+DL32</f>
        <v>226.33049386079983</v>
      </c>
      <c r="DO32" s="13">
        <f>'A8-A-1'!O50</f>
        <v>39.344999999999999</v>
      </c>
      <c r="DP32" s="13">
        <f>'A8-A-1'!O50/$DW32</f>
        <v>0.16942408831957251</v>
      </c>
      <c r="DQ32" s="13">
        <f>'A15'!O30/'A1'!O30*100</f>
        <v>25.584458050826083</v>
      </c>
      <c r="DR32" s="13">
        <f t="shared" si="107"/>
        <v>0.11016961444685618</v>
      </c>
      <c r="DS32" s="13">
        <f t="shared" si="69"/>
        <v>100</v>
      </c>
      <c r="DT32" s="13">
        <f t="shared" si="108"/>
        <v>0.43061148384692471</v>
      </c>
      <c r="DU32" s="13">
        <f>'A17'!O30/'A1'!O30*100</f>
        <v>67.298440533384323</v>
      </c>
      <c r="DV32" s="13">
        <f t="shared" si="109"/>
        <v>0.28979481338664648</v>
      </c>
      <c r="DW32" s="13">
        <f>'A8-A-1'!O50+DQ32+DS32+DU32</f>
        <v>232.22789858421044</v>
      </c>
    </row>
    <row r="33" spans="1:127" ht="12.75" customHeight="1">
      <c r="A33" s="6">
        <v>2008</v>
      </c>
      <c r="B33" s="13">
        <f>'A8-A-1'!B51</f>
        <v>36.947000000000003</v>
      </c>
      <c r="C33" s="13">
        <f>'A8-A-1'!B51/$J33</f>
        <v>0.16099715488756763</v>
      </c>
      <c r="D33" s="13">
        <f>'A15'!B31/'A1'!B31*100</f>
        <v>25.048233024328265</v>
      </c>
      <c r="E33" s="13">
        <f t="shared" si="70"/>
        <v>0.10914808379239624</v>
      </c>
      <c r="F33" s="13">
        <f t="shared" si="56"/>
        <v>100</v>
      </c>
      <c r="G33" s="13">
        <f t="shared" si="110"/>
        <v>0.43575163040995918</v>
      </c>
      <c r="H33" s="13">
        <f>'A17'!B31/'A1'!B31*100</f>
        <v>67.493294433203147</v>
      </c>
      <c r="I33" s="13">
        <f t="shared" si="71"/>
        <v>0.29410313091007689</v>
      </c>
      <c r="J33" s="13">
        <f>'A8-A-1'!B51+D33+F33+H33</f>
        <v>229.48852745753143</v>
      </c>
      <c r="K33" s="13">
        <f>'A8-A-1'!C51</f>
        <v>36.42</v>
      </c>
      <c r="L33" s="13">
        <f>'A8-A-1'!C51/$S33</f>
        <v>0.15909361656608415</v>
      </c>
      <c r="M33" s="13">
        <f>'A15'!C31/'A1'!C31*100</f>
        <v>26.450279505918317</v>
      </c>
      <c r="N33" s="13">
        <f t="shared" si="72"/>
        <v>0.11554285079023399</v>
      </c>
      <c r="O33" s="13">
        <f t="shared" si="57"/>
        <v>100</v>
      </c>
      <c r="P33" s="13">
        <f t="shared" si="73"/>
        <v>0.43683035850105473</v>
      </c>
      <c r="Q33" s="13">
        <f>'A17'!C31/'A1'!C31*100</f>
        <v>66.05153889319952</v>
      </c>
      <c r="R33" s="13">
        <f t="shared" si="74"/>
        <v>0.28853317414262708</v>
      </c>
      <c r="S33" s="13">
        <f>'A8-A-1'!C51+M33+O33+Q33</f>
        <v>228.92181839911785</v>
      </c>
      <c r="T33" s="13">
        <f>'A8-A-1'!D51</f>
        <v>33.357340000000001</v>
      </c>
      <c r="U33" s="13">
        <f>'A8-A-1'!D51/$AB33</f>
        <v>0.14468399996446671</v>
      </c>
      <c r="V33" s="13">
        <f>'A15'!D31/'A1'!D31*100</f>
        <v>27.712156255871506</v>
      </c>
      <c r="W33" s="13">
        <f t="shared" si="75"/>
        <v>0.12019860140945916</v>
      </c>
      <c r="X33" s="13">
        <f t="shared" si="58"/>
        <v>100</v>
      </c>
      <c r="Y33" s="13">
        <f t="shared" si="76"/>
        <v>0.43373962061863053</v>
      </c>
      <c r="Z33" s="13">
        <f>'A17'!D31/'A1'!D31*100</f>
        <v>69.48357117516656</v>
      </c>
      <c r="AA33" s="13">
        <f t="shared" si="77"/>
        <v>0.30137777800744359</v>
      </c>
      <c r="AB33" s="13">
        <f>'A8-A-1'!D51+V33+X33+Z33</f>
        <v>230.55306743103807</v>
      </c>
      <c r="AC33" s="13">
        <f>'A8-A-1'!E51</f>
        <v>34.18</v>
      </c>
      <c r="AD33" s="13">
        <f>'A8-A-1'!E51/$AK33</f>
        <v>0.1506002580264883</v>
      </c>
      <c r="AE33" s="13">
        <f>'A15'!E31/'A1'!E31*100</f>
        <v>26.87655373386697</v>
      </c>
      <c r="AF33" s="13">
        <f t="shared" si="78"/>
        <v>0.11842059470986377</v>
      </c>
      <c r="AG33" s="13">
        <f t="shared" si="59"/>
        <v>100</v>
      </c>
      <c r="AH33" s="13">
        <f t="shared" si="79"/>
        <v>0.44060929791248776</v>
      </c>
      <c r="AI33" s="13">
        <f>'A17'!E31/'A1'!E31*100</f>
        <v>65.901888754247878</v>
      </c>
      <c r="AJ33" s="13">
        <f t="shared" si="80"/>
        <v>0.29036984935116028</v>
      </c>
      <c r="AK33" s="13">
        <f>'A8-A-1'!E51+AE33+AG33+AI33</f>
        <v>226.95844248811483</v>
      </c>
      <c r="AL33" s="13">
        <f>'A8-A-1'!F51</f>
        <v>32.636189999999999</v>
      </c>
      <c r="AM33" s="13">
        <f>'A8-A-1'!F51/$AT33</f>
        <v>0.14323198356331776</v>
      </c>
      <c r="AN33" s="13">
        <f>'A15'!F31/'A1'!F31*100</f>
        <v>28.646715603237343</v>
      </c>
      <c r="AO33" s="13">
        <f t="shared" si="81"/>
        <v>0.12572318945397518</v>
      </c>
      <c r="AP33" s="13">
        <f t="shared" si="60"/>
        <v>100</v>
      </c>
      <c r="AQ33" s="13">
        <f t="shared" si="82"/>
        <v>0.43887470799538109</v>
      </c>
      <c r="AR33" s="13">
        <f>'A17'!F31/'A1'!F31*100</f>
        <v>66.572557876905705</v>
      </c>
      <c r="AS33" s="13">
        <f t="shared" si="83"/>
        <v>0.29217011898732598</v>
      </c>
      <c r="AT33" s="13">
        <f>'A8-A-1'!F51+AN33+AP33+AR33</f>
        <v>227.85546348014304</v>
      </c>
      <c r="AU33" s="13">
        <f>'A8-A-1'!G51</f>
        <v>36.474699999999999</v>
      </c>
      <c r="AV33" s="13">
        <f>'A8-A-1'!G51/$BC33</f>
        <v>0.16045835226931052</v>
      </c>
      <c r="AW33" s="13">
        <f>'A15'!G31/'A1'!G31*100</f>
        <v>25.795850355728739</v>
      </c>
      <c r="AX33" s="13">
        <f t="shared" si="84"/>
        <v>0.1134802930103864</v>
      </c>
      <c r="AY33" s="13">
        <f t="shared" si="61"/>
        <v>100</v>
      </c>
      <c r="AZ33" s="13">
        <f t="shared" si="85"/>
        <v>0.43991685269326553</v>
      </c>
      <c r="BA33" s="13">
        <f>'A17'!G31/'A1'!G31*100</f>
        <v>65.045133023479195</v>
      </c>
      <c r="BB33" s="13">
        <f t="shared" si="86"/>
        <v>0.28614450202703756</v>
      </c>
      <c r="BC33" s="13">
        <f>'A8-A-1'!G51+AW33+AY33+BA33</f>
        <v>227.31568337920794</v>
      </c>
      <c r="BD33" s="13">
        <f>'A8-A-1'!H51</f>
        <v>28.888390000000001</v>
      </c>
      <c r="BE33" s="13">
        <f>'A8-A-1'!H51/$BL33</f>
        <v>0.13002027763086516</v>
      </c>
      <c r="BF33" s="13">
        <f>'A15'!H31/'A1'!H31*100</f>
        <v>27.051347769805144</v>
      </c>
      <c r="BG33" s="13">
        <f t="shared" si="87"/>
        <v>0.12175215535788424</v>
      </c>
      <c r="BH33" s="13">
        <f t="shared" si="62"/>
        <v>100</v>
      </c>
      <c r="BI33" s="13">
        <f t="shared" si="88"/>
        <v>0.45007796429937824</v>
      </c>
      <c r="BJ33" s="13">
        <f>'A17'!H31/'A1'!H31*100</f>
        <v>66.243990233112655</v>
      </c>
      <c r="BK33" s="13">
        <f t="shared" si="89"/>
        <v>0.29814960271187235</v>
      </c>
      <c r="BL33" s="13">
        <f>'A8-A-1'!H51+BF33+BH33+BJ33</f>
        <v>222.1837280029178</v>
      </c>
      <c r="BM33" s="13">
        <f>'A8-A-1'!I51</f>
        <v>26.4773</v>
      </c>
      <c r="BN33" s="13">
        <f>'A8-A-1'!I51/$BU33</f>
        <v>0.12190270458113568</v>
      </c>
      <c r="BO33" s="13">
        <f>'A15'!I31/'A1'!I31*100</f>
        <v>26.020160054338653</v>
      </c>
      <c r="BP33" s="13">
        <f t="shared" si="90"/>
        <v>0.11979801128732583</v>
      </c>
      <c r="BQ33" s="13">
        <f t="shared" si="63"/>
        <v>100</v>
      </c>
      <c r="BR33" s="13">
        <f t="shared" si="91"/>
        <v>0.46040459027595593</v>
      </c>
      <c r="BS33" s="13">
        <f>'A17'!I31/'A1'!I31*100</f>
        <v>64.702807084749367</v>
      </c>
      <c r="BT33" s="13">
        <f t="shared" si="92"/>
        <v>0.29789469385558254</v>
      </c>
      <c r="BU33" s="13">
        <f>'A8-A-1'!I51+BO33+BQ33+BS33</f>
        <v>217.20026713908803</v>
      </c>
      <c r="BV33" s="13">
        <f>'A8-A-1'!J51</f>
        <v>35.399760000000001</v>
      </c>
      <c r="BW33" s="13">
        <f>'A8-A-1'!J51/$CD33</f>
        <v>0.15378641146095728</v>
      </c>
      <c r="BX33" s="13">
        <f>'A15'!J31/'A1'!J31*100</f>
        <v>27.457555490560082</v>
      </c>
      <c r="BY33" s="13">
        <f t="shared" si="93"/>
        <v>0.11928326424764857</v>
      </c>
      <c r="BZ33" s="13">
        <f t="shared" si="64"/>
        <v>100</v>
      </c>
      <c r="CA33" s="13">
        <f t="shared" si="94"/>
        <v>0.43442783640611488</v>
      </c>
      <c r="CB33" s="13">
        <f>'A17'!J31/'A1'!J31*100</f>
        <v>67.330512313635452</v>
      </c>
      <c r="CC33" s="13">
        <f t="shared" si="111"/>
        <v>0.29250248788527927</v>
      </c>
      <c r="CD33" s="13">
        <f>'A8-A-1'!J51+BX33+BZ33+CB33</f>
        <v>230.18782780419554</v>
      </c>
      <c r="CE33" s="13">
        <f>'A8-A-1'!K51</f>
        <v>36.39</v>
      </c>
      <c r="CF33" s="13">
        <f>'A8-A-1'!K51/$CM33</f>
        <v>0.15952509373091206</v>
      </c>
      <c r="CG33" s="13">
        <f>'A15'!K31/'A1'!K31*100</f>
        <v>25.473249268173397</v>
      </c>
      <c r="CH33" s="13">
        <f t="shared" si="95"/>
        <v>0.11166865834394746</v>
      </c>
      <c r="CI33" s="13">
        <f t="shared" si="65"/>
        <v>100</v>
      </c>
      <c r="CJ33" s="13">
        <f t="shared" si="96"/>
        <v>0.4383761850258644</v>
      </c>
      <c r="CK33" s="13">
        <f>'A17'!K31/'A1'!K31*100</f>
        <v>66.251332262070889</v>
      </c>
      <c r="CL33" s="13">
        <f t="shared" si="97"/>
        <v>0.29043006289927609</v>
      </c>
      <c r="CM33" s="13">
        <f>'A8-A-1'!K51+CG33+CI33+CK33</f>
        <v>228.11458153024429</v>
      </c>
      <c r="CN33" s="13">
        <f>'A8-A-1'!L51</f>
        <v>28.851970000000001</v>
      </c>
      <c r="CO33" s="13">
        <f>'A8-A-1'!L51/$CV33</f>
        <v>0.12998991908052726</v>
      </c>
      <c r="CP33" s="13">
        <f>'A15'!L31/'A1'!L31*100</f>
        <v>24.278291383564902</v>
      </c>
      <c r="CQ33" s="13">
        <f t="shared" si="98"/>
        <v>0.10938362726576603</v>
      </c>
      <c r="CR33" s="13">
        <f t="shared" si="66"/>
        <v>100</v>
      </c>
      <c r="CS33" s="13">
        <f t="shared" si="99"/>
        <v>0.45054087842364748</v>
      </c>
      <c r="CT33" s="13">
        <f>'A17'!L31/'A1'!L31*100</f>
        <v>68.825181039062784</v>
      </c>
      <c r="CU33" s="13">
        <f t="shared" si="100"/>
        <v>0.31008557523005914</v>
      </c>
      <c r="CV33" s="13">
        <f>'A8-A-1'!L51+CP33+CR33+CT33</f>
        <v>221.9554424226277</v>
      </c>
      <c r="CW33" s="13">
        <f>'A8-A-1'!M51</f>
        <v>33.926859999999998</v>
      </c>
      <c r="CX33" s="13">
        <f>'A8-A-1'!M51/$DE33</f>
        <v>0.1504277760727579</v>
      </c>
      <c r="CY33" s="13">
        <f>'A15'!M31/'A1'!M31*100</f>
        <v>25.979496795533706</v>
      </c>
      <c r="CZ33" s="13">
        <f t="shared" si="101"/>
        <v>0.11519008615714735</v>
      </c>
      <c r="DA33" s="13">
        <f t="shared" si="67"/>
        <v>100</v>
      </c>
      <c r="DB33" s="13">
        <f t="shared" si="102"/>
        <v>0.44338844229250191</v>
      </c>
      <c r="DC33" s="13">
        <f>'A17'!M31/'A1'!M31*100</f>
        <v>65.62951753388856</v>
      </c>
      <c r="DD33" s="13">
        <f t="shared" si="103"/>
        <v>0.29099369547759291</v>
      </c>
      <c r="DE33" s="13">
        <f>'A8-A-1'!M51+CY33+DA33+DC33</f>
        <v>225.53587432942226</v>
      </c>
      <c r="DF33" s="13">
        <f>'A8-A-1'!N51</f>
        <v>34.61</v>
      </c>
      <c r="DG33" s="13">
        <f>'A8-A-1'!N51/$DN33</f>
        <v>0.15289123421743006</v>
      </c>
      <c r="DH33" s="13">
        <f>'A15'!N31/'A1'!N31*100</f>
        <v>25.244139372717171</v>
      </c>
      <c r="DI33" s="13">
        <f t="shared" si="104"/>
        <v>0.11151712295439321</v>
      </c>
      <c r="DJ33" s="13">
        <f t="shared" si="68"/>
        <v>100</v>
      </c>
      <c r="DK33" s="13">
        <f t="shared" si="105"/>
        <v>0.44175450510670344</v>
      </c>
      <c r="DL33" s="13">
        <f>'A17'!N31/'A1'!N31*100</f>
        <v>66.515934602749198</v>
      </c>
      <c r="DM33" s="13">
        <f t="shared" si="106"/>
        <v>0.29383713772147324</v>
      </c>
      <c r="DN33" s="13">
        <f>'A8-A-1'!N51+DH33+DJ33+DL33</f>
        <v>226.37007397546637</v>
      </c>
      <c r="DO33" s="13">
        <f>'A8-A-1'!O51</f>
        <v>39.344999999999999</v>
      </c>
      <c r="DP33" s="13">
        <f>'A8-A-1'!O51/$DW33</f>
        <v>0.16928620573014214</v>
      </c>
      <c r="DQ33" s="13">
        <f>'A15'!O31/'A1'!O31*100</f>
        <v>25.853028997612583</v>
      </c>
      <c r="DR33" s="13">
        <f t="shared" si="107"/>
        <v>0.11123551113577772</v>
      </c>
      <c r="DS33" s="13">
        <f t="shared" si="69"/>
        <v>100</v>
      </c>
      <c r="DT33" s="13">
        <f t="shared" si="108"/>
        <v>0.43026103883629979</v>
      </c>
      <c r="DU33" s="13">
        <f>'A17'!O31/'A1'!O31*100</f>
        <v>67.219017803705441</v>
      </c>
      <c r="DV33" s="13">
        <f t="shared" si="109"/>
        <v>0.28921724429778034</v>
      </c>
      <c r="DW33" s="13">
        <f>'A8-A-1'!O51+DQ33+DS33+DU33</f>
        <v>232.41704680131804</v>
      </c>
    </row>
    <row r="34" spans="1:127" ht="12.75" customHeight="1">
      <c r="A34" s="6">
        <v>2009</v>
      </c>
      <c r="B34" s="13">
        <f>'A8-A-1'!B52</f>
        <v>36.947000000000003</v>
      </c>
      <c r="C34" s="13">
        <f>'A8-A-1'!B52/$J34</f>
        <v>0.16099798712845712</v>
      </c>
      <c r="D34" s="13">
        <f>'A15'!B32/'A1'!B32*100</f>
        <v>25.029967727063163</v>
      </c>
      <c r="E34" s="13">
        <f t="shared" si="70"/>
        <v>0.10906905626836852</v>
      </c>
      <c r="F34" s="13">
        <f t="shared" si="56"/>
        <v>100</v>
      </c>
      <c r="G34" s="13">
        <f t="shared" si="110"/>
        <v>0.43575388293625217</v>
      </c>
      <c r="H34" s="13">
        <f>'A17'!B32/'A1'!B32*100</f>
        <v>67.510373443983411</v>
      </c>
      <c r="I34" s="13">
        <f t="shared" si="71"/>
        <v>0.29417907366692214</v>
      </c>
      <c r="J34" s="13">
        <f>'A8-A-1'!B52+D34+F34+H34</f>
        <v>229.48734117104658</v>
      </c>
      <c r="K34" s="13">
        <f>'A8-A-1'!C52</f>
        <v>36.42</v>
      </c>
      <c r="L34" s="13">
        <f>'A8-A-1'!C52/$S34</f>
        <v>0.15895770351008406</v>
      </c>
      <c r="M34" s="13">
        <f>'A15'!C32/'A1'!C32*100</f>
        <v>26.708513600253418</v>
      </c>
      <c r="N34" s="13">
        <f t="shared" si="72"/>
        <v>0.11657122421922379</v>
      </c>
      <c r="O34" s="13">
        <f t="shared" si="57"/>
        <v>100</v>
      </c>
      <c r="P34" s="13">
        <f t="shared" si="73"/>
        <v>0.43645717602988482</v>
      </c>
      <c r="Q34" s="13">
        <f>'A17'!C32/'A1'!C32*100</f>
        <v>65.989039030277425</v>
      </c>
      <c r="R34" s="13">
        <f t="shared" si="74"/>
        <v>0.28801389624080737</v>
      </c>
      <c r="S34" s="13">
        <f>'A8-A-1'!C52+M34+O34+Q34</f>
        <v>229.11755263053084</v>
      </c>
      <c r="T34" s="13">
        <f>'A8-A-1'!D52</f>
        <v>33.357340000000001</v>
      </c>
      <c r="U34" s="13">
        <f>'A8-A-1'!D52/$AB34</f>
        <v>0.14448880144220663</v>
      </c>
      <c r="V34" s="13">
        <f>'A15'!D32/'A1'!D32*100</f>
        <v>28.062054899188805</v>
      </c>
      <c r="W34" s="13">
        <f t="shared" si="75"/>
        <v>0.12155203857349516</v>
      </c>
      <c r="X34" s="13">
        <f t="shared" si="58"/>
        <v>100</v>
      </c>
      <c r="Y34" s="13">
        <f t="shared" si="76"/>
        <v>0.43315444649425466</v>
      </c>
      <c r="Z34" s="13">
        <f>'A17'!D32/'A1'!D32*100</f>
        <v>69.445140393827955</v>
      </c>
      <c r="AA34" s="13">
        <f t="shared" si="77"/>
        <v>0.30080471349004356</v>
      </c>
      <c r="AB34" s="13">
        <f>'A8-A-1'!D52+V34+X34+Z34</f>
        <v>230.86453529301676</v>
      </c>
      <c r="AC34" s="13">
        <f>'A8-A-1'!E52</f>
        <v>34.18</v>
      </c>
      <c r="AD34" s="13">
        <f>'A8-A-1'!E52/$AK34</f>
        <v>0.15073171272751634</v>
      </c>
      <c r="AE34" s="13">
        <f>'A15'!E32/'A1'!E32*100</f>
        <v>26.870975422294922</v>
      </c>
      <c r="AF34" s="13">
        <f t="shared" si="78"/>
        <v>0.11849936068055911</v>
      </c>
      <c r="AG34" s="13">
        <f t="shared" si="59"/>
        <v>100</v>
      </c>
      <c r="AH34" s="13">
        <f t="shared" si="79"/>
        <v>0.44099389329290911</v>
      </c>
      <c r="AI34" s="13">
        <f>'A17'!E32/'A1'!E32*100</f>
        <v>65.709534237596841</v>
      </c>
      <c r="AJ34" s="13">
        <f t="shared" si="80"/>
        <v>0.28977503329901538</v>
      </c>
      <c r="AK34" s="13">
        <f>'A8-A-1'!E52+AE34+AG34+AI34</f>
        <v>226.76050965989177</v>
      </c>
      <c r="AL34" s="13">
        <f>'A8-A-1'!F52</f>
        <v>32.636189999999999</v>
      </c>
      <c r="AM34" s="13">
        <f>'A8-A-1'!F52/$AT34</f>
        <v>0.14322968511913375</v>
      </c>
      <c r="AN34" s="13">
        <f>'A15'!F32/'A1'!F32*100</f>
        <v>28.756088422630199</v>
      </c>
      <c r="AO34" s="13">
        <f t="shared" si="81"/>
        <v>0.12620117391249686</v>
      </c>
      <c r="AP34" s="13">
        <f t="shared" si="60"/>
        <v>100</v>
      </c>
      <c r="AQ34" s="13">
        <f t="shared" si="82"/>
        <v>0.43886766537127575</v>
      </c>
      <c r="AR34" s="13">
        <f>'A17'!F32/'A1'!F32*100</f>
        <v>66.466841513675533</v>
      </c>
      <c r="AS34" s="13">
        <f t="shared" si="83"/>
        <v>0.2917014755970937</v>
      </c>
      <c r="AT34" s="13">
        <f>'A8-A-1'!F52+AN34+AP34+AR34</f>
        <v>227.85911993630572</v>
      </c>
      <c r="AU34" s="13">
        <f>'A8-A-1'!G52</f>
        <v>36.474699999999999</v>
      </c>
      <c r="AV34" s="13">
        <f>'A8-A-1'!G52/$BC34</f>
        <v>0.1603769447424509</v>
      </c>
      <c r="AW34" s="13">
        <f>'A15'!G32/'A1'!G32*100</f>
        <v>26.065057085732967</v>
      </c>
      <c r="AX34" s="13">
        <f t="shared" si="84"/>
        <v>0.11460640443780003</v>
      </c>
      <c r="AY34" s="13">
        <f t="shared" si="61"/>
        <v>100</v>
      </c>
      <c r="AZ34" s="13">
        <f t="shared" si="85"/>
        <v>0.43969366366947754</v>
      </c>
      <c r="BA34" s="13">
        <f>'A17'!G32/'A1'!G32*100</f>
        <v>64.891312003247762</v>
      </c>
      <c r="BB34" s="13">
        <f t="shared" si="86"/>
        <v>0.28532298715027149</v>
      </c>
      <c r="BC34" s="13">
        <f>'A8-A-1'!G52+AW34+AY34+BA34</f>
        <v>227.43106908898073</v>
      </c>
      <c r="BD34" s="13">
        <f>'A8-A-1'!H52</f>
        <v>28.888390000000001</v>
      </c>
      <c r="BE34" s="13">
        <f>'A8-A-1'!H52/$BL34</f>
        <v>0.12980861864688789</v>
      </c>
      <c r="BF34" s="13">
        <f>'A15'!H32/'A1'!H32*100</f>
        <v>27.59964494281601</v>
      </c>
      <c r="BG34" s="13">
        <f t="shared" si="87"/>
        <v>0.12401770348473942</v>
      </c>
      <c r="BH34" s="13">
        <f t="shared" si="62"/>
        <v>100</v>
      </c>
      <c r="BI34" s="13">
        <f t="shared" si="88"/>
        <v>0.44934528593281897</v>
      </c>
      <c r="BJ34" s="13">
        <f>'A17'!H32/'A1'!H32*100</f>
        <v>66.057973951891455</v>
      </c>
      <c r="BK34" s="13">
        <f t="shared" si="89"/>
        <v>0.29682839193555377</v>
      </c>
      <c r="BL34" s="13">
        <f>'A8-A-1'!H52+BF34+BH34+BJ34</f>
        <v>222.54600889470746</v>
      </c>
      <c r="BM34" s="13">
        <f>'A8-A-1'!I52</f>
        <v>26.4773</v>
      </c>
      <c r="BN34" s="13">
        <f>'A8-A-1'!I52/$BU34</f>
        <v>0.1217060371099622</v>
      </c>
      <c r="BO34" s="13">
        <f>'A15'!I32/'A1'!I32*100</f>
        <v>26.428565257913334</v>
      </c>
      <c r="BP34" s="13">
        <f t="shared" si="90"/>
        <v>0.12148202211111622</v>
      </c>
      <c r="BQ34" s="13">
        <f t="shared" si="63"/>
        <v>100</v>
      </c>
      <c r="BR34" s="13">
        <f t="shared" si="91"/>
        <v>0.45966181260914896</v>
      </c>
      <c r="BS34" s="13">
        <f>'A17'!I32/'A1'!I32*100</f>
        <v>64.645380586017907</v>
      </c>
      <c r="BT34" s="13">
        <f t="shared" si="92"/>
        <v>0.29715012816977276</v>
      </c>
      <c r="BU34" s="13">
        <f>'A8-A-1'!I52+BO34+BQ34+BS34</f>
        <v>217.55124584393121</v>
      </c>
      <c r="BV34" s="13">
        <f>'A8-A-1'!J52</f>
        <v>35.399760000000001</v>
      </c>
      <c r="BW34" s="13">
        <f>'A8-A-1'!J52/$CD34</f>
        <v>0.15369218406043114</v>
      </c>
      <c r="BX34" s="13">
        <f>'A15'!J32/'A1'!J32*100</f>
        <v>27.735982030671995</v>
      </c>
      <c r="BY34" s="13">
        <f t="shared" si="93"/>
        <v>0.12041899875464837</v>
      </c>
      <c r="BZ34" s="13">
        <f t="shared" si="64"/>
        <v>100</v>
      </c>
      <c r="CA34" s="13">
        <f t="shared" si="94"/>
        <v>0.43416165550396713</v>
      </c>
      <c r="CB34" s="13">
        <f>'A17'!J32/'A1'!J32*100</f>
        <v>67.193212017381327</v>
      </c>
      <c r="CC34" s="13">
        <f t="shared" si="111"/>
        <v>0.29172716168095336</v>
      </c>
      <c r="CD34" s="13">
        <f>'A8-A-1'!J52+BX34+BZ34+CB34</f>
        <v>230.32895404805333</v>
      </c>
      <c r="CE34" s="13">
        <f>'A8-A-1'!K52</f>
        <v>36.39</v>
      </c>
      <c r="CF34" s="13">
        <f>'A8-A-1'!K52/$CM34</f>
        <v>0.15948459713240001</v>
      </c>
      <c r="CG34" s="13">
        <f>'A15'!K32/'A1'!K32*100</f>
        <v>25.512381951166375</v>
      </c>
      <c r="CH34" s="13">
        <f t="shared" si="95"/>
        <v>0.11181181526160162</v>
      </c>
      <c r="CI34" s="13">
        <f t="shared" si="65"/>
        <v>100</v>
      </c>
      <c r="CJ34" s="13">
        <f t="shared" si="96"/>
        <v>0.43826490006155544</v>
      </c>
      <c r="CK34" s="13">
        <f>'A17'!K32/'A1'!K32*100</f>
        <v>66.270122819247007</v>
      </c>
      <c r="CL34" s="13">
        <f t="shared" si="97"/>
        <v>0.29043868754444291</v>
      </c>
      <c r="CM34" s="13">
        <f>'A8-A-1'!K52+CG34+CI34+CK34</f>
        <v>228.17250477041338</v>
      </c>
      <c r="CN34" s="13">
        <f>'A8-A-1'!L52</f>
        <v>28.851970000000001</v>
      </c>
      <c r="CO34" s="13">
        <f>'A8-A-1'!L52/$CV34</f>
        <v>0.12997725560496354</v>
      </c>
      <c r="CP34" s="13">
        <f>'A15'!L32/'A1'!L32*100</f>
        <v>24.635603994603983</v>
      </c>
      <c r="CQ34" s="13">
        <f t="shared" si="98"/>
        <v>0.11098265378028961</v>
      </c>
      <c r="CR34" s="13">
        <f t="shared" si="66"/>
        <v>100</v>
      </c>
      <c r="CS34" s="13">
        <f t="shared" si="99"/>
        <v>0.45049698722466275</v>
      </c>
      <c r="CT34" s="13">
        <f>'A17'!L32/'A1'!L32*100</f>
        <v>68.489493190819871</v>
      </c>
      <c r="CU34" s="13">
        <f t="shared" si="100"/>
        <v>0.30854310339008406</v>
      </c>
      <c r="CV34" s="13">
        <f>'A8-A-1'!L52+CP34+CR34+CT34</f>
        <v>221.97706718542386</v>
      </c>
      <c r="CW34" s="13">
        <f>'A8-A-1'!M52</f>
        <v>33.926859999999998</v>
      </c>
      <c r="CX34" s="13">
        <f>'A8-A-1'!M52/$DE34</f>
        <v>0.15065055561899293</v>
      </c>
      <c r="CY34" s="13">
        <f>'A15'!M32/'A1'!M32*100</f>
        <v>25.838136880195123</v>
      </c>
      <c r="CZ34" s="13">
        <f t="shared" si="101"/>
        <v>0.11473297785769117</v>
      </c>
      <c r="DA34" s="13">
        <f t="shared" si="67"/>
        <v>100</v>
      </c>
      <c r="DB34" s="13">
        <f t="shared" si="102"/>
        <v>0.4440450888145645</v>
      </c>
      <c r="DC34" s="13">
        <f>'A17'!M32/'A1'!M32*100</f>
        <v>65.437358734102688</v>
      </c>
      <c r="DD34" s="13">
        <f t="shared" si="103"/>
        <v>0.29057137770875147</v>
      </c>
      <c r="DE34" s="13">
        <f>'A8-A-1'!M52+CY34+DA34+DC34</f>
        <v>225.2023556142978</v>
      </c>
      <c r="DF34" s="13">
        <f>'A8-A-1'!N52</f>
        <v>34.61</v>
      </c>
      <c r="DG34" s="13">
        <f>'A8-A-1'!N52/$DN34</f>
        <v>0.15284303706311711</v>
      </c>
      <c r="DH34" s="13">
        <f>'A15'!N32/'A1'!N32*100</f>
        <v>25.429910464556691</v>
      </c>
      <c r="DI34" s="13">
        <f t="shared" si="104"/>
        <v>0.11230236196607882</v>
      </c>
      <c r="DJ34" s="13">
        <f t="shared" si="68"/>
        <v>100</v>
      </c>
      <c r="DK34" s="13">
        <f t="shared" si="105"/>
        <v>0.44161524722079487</v>
      </c>
      <c r="DL34" s="13">
        <f>'A17'!N32/'A1'!N32*100</f>
        <v>66.401546503533169</v>
      </c>
      <c r="DM34" s="13">
        <f t="shared" si="106"/>
        <v>0.29323935375000909</v>
      </c>
      <c r="DN34" s="13">
        <f>'A8-A-1'!N52+DH34+DJ34+DL34</f>
        <v>226.44145696808988</v>
      </c>
      <c r="DO34" s="13">
        <f>'A8-A-1'!O52</f>
        <v>39.344999999999999</v>
      </c>
      <c r="DP34" s="13">
        <f>'A8-A-1'!O52/$DW34</f>
        <v>0.16909292795481751</v>
      </c>
      <c r="DQ34" s="13">
        <f>'A15'!O32/'A1'!O32*100</f>
        <v>26.166928805316008</v>
      </c>
      <c r="DR34" s="13">
        <f t="shared" si="107"/>
        <v>0.11245755768906186</v>
      </c>
      <c r="DS34" s="13">
        <f t="shared" si="69"/>
        <v>100</v>
      </c>
      <c r="DT34" s="13">
        <f t="shared" si="108"/>
        <v>0.42976980036807094</v>
      </c>
      <c r="DU34" s="13">
        <f>'A17'!O32/'A1'!O32*100</f>
        <v>67.170776946359084</v>
      </c>
      <c r="DV34" s="13">
        <f t="shared" si="109"/>
        <v>0.28867971398804965</v>
      </c>
      <c r="DW34" s="13">
        <f>'A8-A-1'!O52+DQ34+DS34+DU34</f>
        <v>232.68270575167509</v>
      </c>
    </row>
    <row r="35" spans="1:127" ht="12.75" customHeight="1">
      <c r="A35" s="6">
        <v>2010</v>
      </c>
      <c r="B35" s="13">
        <f>'A8-A-1'!B53</f>
        <v>36.947000000000003</v>
      </c>
      <c r="C35" s="13">
        <f>'A8-A-1'!B53/$J35</f>
        <v>0.16107600083443138</v>
      </c>
      <c r="D35" s="13">
        <f>'A15'!B33/'A1'!B33*100</f>
        <v>25.04538852578068</v>
      </c>
      <c r="E35" s="13">
        <f t="shared" si="70"/>
        <v>0.109189136413709</v>
      </c>
      <c r="F35" s="13">
        <f t="shared" si="56"/>
        <v>100</v>
      </c>
      <c r="G35" s="13">
        <f t="shared" si="110"/>
        <v>0.43596503324879249</v>
      </c>
      <c r="H35" s="13">
        <f>'A17'!B33/'A1'!B33*100</f>
        <v>67.383805374001454</v>
      </c>
      <c r="I35" s="13">
        <f t="shared" si="71"/>
        <v>0.29376982950306707</v>
      </c>
      <c r="J35" s="13">
        <f>'A8-A-1'!B53+D35+F35+H35</f>
        <v>229.37619389978215</v>
      </c>
      <c r="K35" s="13">
        <f>'A8-A-1'!C53</f>
        <v>36.42</v>
      </c>
      <c r="L35" s="13">
        <f>'A8-A-1'!C53/$S35</f>
        <v>0.15888303832908146</v>
      </c>
      <c r="M35" s="13">
        <f>'A15'!C33/'A1'!C33*100</f>
        <v>26.883776683177246</v>
      </c>
      <c r="N35" s="13">
        <f t="shared" si="72"/>
        <v>0.11728105769312787</v>
      </c>
      <c r="O35" s="13">
        <f t="shared" si="57"/>
        <v>100</v>
      </c>
      <c r="P35" s="13">
        <f t="shared" si="73"/>
        <v>0.43625216454992166</v>
      </c>
      <c r="Q35" s="13">
        <f>'A17'!C33/'A1'!C33*100</f>
        <v>65.921446997189619</v>
      </c>
      <c r="R35" s="13">
        <f t="shared" si="74"/>
        <v>0.28758373942786902</v>
      </c>
      <c r="S35" s="13">
        <f>'A8-A-1'!C53+M35+O35+Q35</f>
        <v>229.22522368036687</v>
      </c>
      <c r="T35" s="13">
        <f>'A8-A-1'!D53</f>
        <v>33.357340000000001</v>
      </c>
      <c r="U35" s="13">
        <f>'A8-A-1'!D53/$AB35</f>
        <v>0.14436561963755848</v>
      </c>
      <c r="V35" s="13">
        <f>'A15'!D33/'A1'!D33*100</f>
        <v>28.331510217118339</v>
      </c>
      <c r="W35" s="13">
        <f t="shared" si="75"/>
        <v>0.12261457381680038</v>
      </c>
      <c r="X35" s="13">
        <f t="shared" si="58"/>
        <v>100</v>
      </c>
      <c r="Y35" s="13">
        <f t="shared" si="76"/>
        <v>0.43278516703537656</v>
      </c>
      <c r="Z35" s="13">
        <f>'A17'!D33/'A1'!D33*100</f>
        <v>69.372673182610015</v>
      </c>
      <c r="AA35" s="13">
        <f t="shared" si="77"/>
        <v>0.30023463951026463</v>
      </c>
      <c r="AB35" s="13">
        <f>'A8-A-1'!D53+V35+X35+Z35</f>
        <v>231.06152339972834</v>
      </c>
      <c r="AC35" s="13">
        <f>'A8-A-1'!E53</f>
        <v>34.18</v>
      </c>
      <c r="AD35" s="13">
        <f>'A8-A-1'!E53/$AK35</f>
        <v>0.15092578979087032</v>
      </c>
      <c r="AE35" s="13">
        <f>'A15'!E33/'A1'!E33*100</f>
        <v>26.834563186108507</v>
      </c>
      <c r="AF35" s="13">
        <f t="shared" si="78"/>
        <v>0.11849115396595786</v>
      </c>
      <c r="AG35" s="13">
        <f t="shared" si="59"/>
        <v>100</v>
      </c>
      <c r="AH35" s="13">
        <f t="shared" si="79"/>
        <v>0.44156170213829815</v>
      </c>
      <c r="AI35" s="13">
        <f>'A17'!E33/'A1'!E33*100</f>
        <v>65.454352745100977</v>
      </c>
      <c r="AJ35" s="13">
        <f t="shared" si="80"/>
        <v>0.28902135410487373</v>
      </c>
      <c r="AK35" s="13">
        <f>'A8-A-1'!E53+AE35+AG35+AI35</f>
        <v>226.46891593120947</v>
      </c>
      <c r="AL35" s="13">
        <f>'A8-A-1'!F53</f>
        <v>32.636189999999999</v>
      </c>
      <c r="AM35" s="13">
        <f>'A8-A-1'!F53/$AT35</f>
        <v>0.14342753212761586</v>
      </c>
      <c r="AN35" s="13">
        <f>'A15'!F33/'A1'!F33*100</f>
        <v>28.701976874300634</v>
      </c>
      <c r="AO35" s="13">
        <f t="shared" si="81"/>
        <v>0.12613769285767862</v>
      </c>
      <c r="AP35" s="13">
        <f t="shared" si="60"/>
        <v>100</v>
      </c>
      <c r="AQ35" s="13">
        <f t="shared" si="82"/>
        <v>0.43947388505709728</v>
      </c>
      <c r="AR35" s="13">
        <f>'A17'!F33/'A1'!F33*100</f>
        <v>66.206639313688925</v>
      </c>
      <c r="AS35" s="13">
        <f t="shared" si="83"/>
        <v>0.29096088995760822</v>
      </c>
      <c r="AT35" s="13">
        <f>'A8-A-1'!F53+AN35+AP35+AR35</f>
        <v>227.54480618798956</v>
      </c>
      <c r="AU35" s="13">
        <f>'A8-A-1'!G53</f>
        <v>36.474699999999999</v>
      </c>
      <c r="AV35" s="13">
        <f>'A8-A-1'!G53/$BC35</f>
        <v>0.16029999929119021</v>
      </c>
      <c r="AW35" s="13">
        <f>'A15'!G33/'A1'!G33*100</f>
        <v>26.318031831696569</v>
      </c>
      <c r="AX35" s="13">
        <f t="shared" si="84"/>
        <v>0.11566319898358264</v>
      </c>
      <c r="AY35" s="13">
        <f t="shared" si="61"/>
        <v>100</v>
      </c>
      <c r="AZ35" s="13">
        <f t="shared" si="85"/>
        <v>0.43948270798989497</v>
      </c>
      <c r="BA35" s="13">
        <f>'A17'!G33/'A1'!G33*100</f>
        <v>64.747506229954993</v>
      </c>
      <c r="BB35" s="13">
        <f t="shared" si="86"/>
        <v>0.28455409373533214</v>
      </c>
      <c r="BC35" s="13">
        <f>'A8-A-1'!G53+AW35+AY35+BA35</f>
        <v>227.54023806165156</v>
      </c>
      <c r="BD35" s="13">
        <f>'A8-A-1'!H53</f>
        <v>28.888390000000001</v>
      </c>
      <c r="BE35" s="13">
        <f>'A8-A-1'!H53/$BL35</f>
        <v>0.12949783561672509</v>
      </c>
      <c r="BF35" s="13">
        <f>'A15'!H33/'A1'!H33*100</f>
        <v>28.278254025921495</v>
      </c>
      <c r="BG35" s="13">
        <f t="shared" si="87"/>
        <v>0.12676278225878201</v>
      </c>
      <c r="BH35" s="13">
        <f t="shared" si="62"/>
        <v>100</v>
      </c>
      <c r="BI35" s="13">
        <f t="shared" si="88"/>
        <v>0.44826947994237504</v>
      </c>
      <c r="BJ35" s="13">
        <f>'A17'!H33/'A1'!H33*100</f>
        <v>65.913455053888683</v>
      </c>
      <c r="BK35" s="13">
        <f t="shared" si="89"/>
        <v>0.29546990218211794</v>
      </c>
      <c r="BL35" s="13">
        <f>'A8-A-1'!H53+BF35+BH35+BJ35</f>
        <v>223.08009907981017</v>
      </c>
      <c r="BM35" s="13">
        <f>'A8-A-1'!I53</f>
        <v>26.4773</v>
      </c>
      <c r="BN35" s="13">
        <f>'A8-A-1'!I53/$BU35</f>
        <v>0.12149354607068523</v>
      </c>
      <c r="BO35" s="13">
        <f>'A15'!I33/'A1'!I33*100</f>
        <v>26.927127749804992</v>
      </c>
      <c r="BP35" s="13">
        <f t="shared" si="90"/>
        <v>0.1235576224094662</v>
      </c>
      <c r="BQ35" s="13">
        <f t="shared" si="63"/>
        <v>100</v>
      </c>
      <c r="BR35" s="13">
        <f t="shared" si="91"/>
        <v>0.45885927217157801</v>
      </c>
      <c r="BS35" s="13">
        <f>'A17'!I33/'A1'!I33*100</f>
        <v>64.527313123043058</v>
      </c>
      <c r="BT35" s="13">
        <f t="shared" si="92"/>
        <v>0.29608955934827053</v>
      </c>
      <c r="BU35" s="13">
        <f>'A8-A-1'!I53+BO35+BQ35+BS35</f>
        <v>217.93174087284805</v>
      </c>
      <c r="BV35" s="13">
        <f>'A8-A-1'!J53</f>
        <v>35.399760000000001</v>
      </c>
      <c r="BW35" s="13">
        <f>'A8-A-1'!J53/$CD35</f>
        <v>0.15361356234556725</v>
      </c>
      <c r="BX35" s="13">
        <f>'A15'!J33/'A1'!J33*100</f>
        <v>28.008027497398498</v>
      </c>
      <c r="BY35" s="13">
        <f t="shared" si="93"/>
        <v>0.1215379109391698</v>
      </c>
      <c r="BZ35" s="13">
        <f t="shared" si="64"/>
        <v>100</v>
      </c>
      <c r="CA35" s="13">
        <f t="shared" si="94"/>
        <v>0.43393955875849788</v>
      </c>
      <c r="CB35" s="13">
        <f>'A17'!J33/'A1'!J33*100</f>
        <v>67.039052348455257</v>
      </c>
      <c r="CC35" s="13">
        <f t="shared" si="111"/>
        <v>0.29090896795676519</v>
      </c>
      <c r="CD35" s="13">
        <f>'A8-A-1'!J53+BX35+BZ35+CB35</f>
        <v>230.44683984585373</v>
      </c>
      <c r="CE35" s="13">
        <f>'A8-A-1'!K53</f>
        <v>36.39</v>
      </c>
      <c r="CF35" s="13">
        <f>'A8-A-1'!K53/$CM35</f>
        <v>0.15953231983337382</v>
      </c>
      <c r="CG35" s="13">
        <f>'A15'!K33/'A1'!K33*100</f>
        <v>25.507762030528617</v>
      </c>
      <c r="CH35" s="13">
        <f t="shared" si="95"/>
        <v>0.11182501924946084</v>
      </c>
      <c r="CI35" s="13">
        <f t="shared" si="65"/>
        <v>100</v>
      </c>
      <c r="CJ35" s="13">
        <f t="shared" si="96"/>
        <v>0.43839604241102997</v>
      </c>
      <c r="CK35" s="13">
        <f>'A17'!K33/'A1'!K33*100</f>
        <v>66.206486926724324</v>
      </c>
      <c r="CL35" s="13">
        <f t="shared" si="97"/>
        <v>0.29024661850613537</v>
      </c>
      <c r="CM35" s="13">
        <f>'A8-A-1'!K53+CG35+CI35+CK35</f>
        <v>228.10424895725293</v>
      </c>
      <c r="CN35" s="13">
        <f>'A8-A-1'!L53</f>
        <v>28.851970000000001</v>
      </c>
      <c r="CO35" s="13">
        <f>'A8-A-1'!L53/$CV35</f>
        <v>0.12996267822183266</v>
      </c>
      <c r="CP35" s="13">
        <f>'A15'!L33/'A1'!L33*100</f>
        <v>25.057831971149298</v>
      </c>
      <c r="CQ35" s="13">
        <f t="shared" si="98"/>
        <v>0.11287211768912926</v>
      </c>
      <c r="CR35" s="13">
        <f t="shared" si="66"/>
        <v>100</v>
      </c>
      <c r="CS35" s="13">
        <f t="shared" si="99"/>
        <v>0.45044646248361081</v>
      </c>
      <c r="CT35" s="13">
        <f>'A17'!L33/'A1'!L33*100</f>
        <v>68.092163475828599</v>
      </c>
      <c r="CU35" s="13">
        <f t="shared" si="100"/>
        <v>0.30671874160542723</v>
      </c>
      <c r="CV35" s="13">
        <f>'A8-A-1'!L53+CP35+CR35+CT35</f>
        <v>222.00196544697792</v>
      </c>
      <c r="CW35" s="13">
        <f>'A8-A-1'!M53</f>
        <v>33.926859999999998</v>
      </c>
      <c r="CX35" s="13">
        <f>'A8-A-1'!M53/$DE35</f>
        <v>0.15095834654424603</v>
      </c>
      <c r="CY35" s="13">
        <f>'A15'!M33/'A1'!M33*100</f>
        <v>25.697746307842873</v>
      </c>
      <c r="CZ35" s="13">
        <f t="shared" si="101"/>
        <v>0.11434271525704011</v>
      </c>
      <c r="DA35" s="13">
        <f t="shared" si="67"/>
        <v>100</v>
      </c>
      <c r="DB35" s="13">
        <f t="shared" si="102"/>
        <v>0.44495230782997908</v>
      </c>
      <c r="DC35" s="13">
        <f>'A17'!M33/'A1'!M33*100</f>
        <v>65.118581310842401</v>
      </c>
      <c r="DD35" s="13">
        <f t="shared" si="103"/>
        <v>0.28974663036873471</v>
      </c>
      <c r="DE35" s="13">
        <f>'A8-A-1'!M53+CY35+DA35+DC35</f>
        <v>224.74318761868528</v>
      </c>
      <c r="DF35" s="13">
        <f>'A8-A-1'!N53</f>
        <v>34.61</v>
      </c>
      <c r="DG35" s="13">
        <f>'A8-A-1'!N53/$DN35</f>
        <v>0.15281854473545933</v>
      </c>
      <c r="DH35" s="13">
        <f>'A15'!N33/'A1'!N33*100</f>
        <v>25.603937937780145</v>
      </c>
      <c r="DI35" s="13">
        <f t="shared" si="104"/>
        <v>0.11305277478036925</v>
      </c>
      <c r="DJ35" s="13">
        <f t="shared" si="68"/>
        <v>100</v>
      </c>
      <c r="DK35" s="13">
        <f t="shared" si="105"/>
        <v>0.4415444805994202</v>
      </c>
      <c r="DL35" s="13">
        <f>'A17'!N33/'A1'!N33*100</f>
        <v>66.263810950043478</v>
      </c>
      <c r="DM35" s="13">
        <f t="shared" si="106"/>
        <v>0.29258419988475121</v>
      </c>
      <c r="DN35" s="13">
        <f>'A8-A-1'!N53+DH35+DJ35+DL35</f>
        <v>226.47774888782362</v>
      </c>
      <c r="DO35" s="13">
        <f>'A8-A-1'!O53</f>
        <v>39.344999999999999</v>
      </c>
      <c r="DP35" s="13">
        <f>'A8-A-1'!O53/$DW35</f>
        <v>0.16892754258915293</v>
      </c>
      <c r="DQ35" s="13">
        <f>'A15'!O33/'A1'!O33*100</f>
        <v>26.435318126466999</v>
      </c>
      <c r="DR35" s="13">
        <f t="shared" si="107"/>
        <v>0.11349989398059629</v>
      </c>
      <c r="DS35" s="13">
        <f t="shared" si="69"/>
        <v>100</v>
      </c>
      <c r="DT35" s="13">
        <f t="shared" si="108"/>
        <v>0.42934945377850542</v>
      </c>
      <c r="DU35" s="13">
        <f>'A17'!O33/'A1'!O33*100</f>
        <v>67.130191296443385</v>
      </c>
      <c r="DV35" s="13">
        <f t="shared" si="109"/>
        <v>0.28822310965174547</v>
      </c>
      <c r="DW35" s="13">
        <f>'A8-A-1'!O53+DQ35+DS35+DU35</f>
        <v>232.91050942291037</v>
      </c>
    </row>
    <row r="36" spans="1:127" ht="12.75" customHeight="1">
      <c r="A36" s="6">
        <v>2011</v>
      </c>
      <c r="B36" s="13">
        <f>'A8-A-1'!B54</f>
        <v>36.947000000000003</v>
      </c>
      <c r="C36" s="13">
        <f>'A8-A-1'!B54/$J36</f>
        <v>0.16117565131048375</v>
      </c>
      <c r="D36" s="13">
        <f>'A15'!B34/'A1'!B34*100</f>
        <v>25.058191584601612</v>
      </c>
      <c r="E36" s="13">
        <f t="shared" si="70"/>
        <v>0.10931253821179115</v>
      </c>
      <c r="F36" s="13">
        <f t="shared" si="56"/>
        <v>100</v>
      </c>
      <c r="G36" s="13">
        <f t="shared" si="110"/>
        <v>0.43623474520389677</v>
      </c>
      <c r="H36" s="13">
        <f>'A17'!B34/'A1'!B34*100</f>
        <v>67.229185317815578</v>
      </c>
      <c r="I36" s="13">
        <f t="shared" si="71"/>
        <v>0.29327706527382835</v>
      </c>
      <c r="J36" s="13">
        <f>'A8-A-1'!B54+D36+F36+H36</f>
        <v>229.23437690241718</v>
      </c>
      <c r="K36" s="13">
        <f>'A8-A-1'!C54</f>
        <v>36.42</v>
      </c>
      <c r="L36" s="13">
        <f>'A8-A-1'!C54/$S36</f>
        <v>0.15895778264250579</v>
      </c>
      <c r="M36" s="13">
        <f>'A15'!C34/'A1'!C34*100</f>
        <v>26.918374255730125</v>
      </c>
      <c r="N36" s="13">
        <f t="shared" si="72"/>
        <v>0.11748723459725349</v>
      </c>
      <c r="O36" s="13">
        <f t="shared" si="57"/>
        <v>100</v>
      </c>
      <c r="P36" s="13">
        <f t="shared" si="73"/>
        <v>0.43645739330726463</v>
      </c>
      <c r="Q36" s="13">
        <f>'A17'!C34/'A1'!C34*100</f>
        <v>65.779064315416548</v>
      </c>
      <c r="R36" s="13">
        <f t="shared" si="74"/>
        <v>0.28709758945297614</v>
      </c>
      <c r="S36" s="13">
        <f>'A8-A-1'!C54+M36+O36+Q36</f>
        <v>229.11743857114666</v>
      </c>
      <c r="T36" s="13">
        <f>'A8-A-1'!D54</f>
        <v>33.357340000000001</v>
      </c>
      <c r="U36" s="13">
        <f>'A8-A-1'!D54/$AB36</f>
        <v>0.14439499558079169</v>
      </c>
      <c r="V36" s="13">
        <f>'A15'!D34/'A1'!D34*100</f>
        <v>28.449097232976005</v>
      </c>
      <c r="W36" s="13">
        <f t="shared" si="75"/>
        <v>0.12314852650820129</v>
      </c>
      <c r="X36" s="13">
        <f t="shared" si="58"/>
        <v>100</v>
      </c>
      <c r="Y36" s="13">
        <f t="shared" si="76"/>
        <v>0.43287323144109119</v>
      </c>
      <c r="Z36" s="13">
        <f>'A17'!D34/'A1'!D34*100</f>
        <v>69.208078649854215</v>
      </c>
      <c r="AA36" s="13">
        <f t="shared" si="77"/>
        <v>0.29958324646991585</v>
      </c>
      <c r="AB36" s="13">
        <f>'A8-A-1'!D54+V36+X36+Z36</f>
        <v>231.01451588283021</v>
      </c>
      <c r="AC36" s="13">
        <f>'A8-A-1'!E54</f>
        <v>34.18</v>
      </c>
      <c r="AD36" s="13">
        <f>'A8-A-1'!E54/$AK36</f>
        <v>0.15115749954412222</v>
      </c>
      <c r="AE36" s="13">
        <f>'A15'!E34/'A1'!E34*100</f>
        <v>26.797643042761138</v>
      </c>
      <c r="AF36" s="13">
        <f t="shared" si="78"/>
        <v>0.11850979274487176</v>
      </c>
      <c r="AG36" s="13">
        <f t="shared" si="59"/>
        <v>100</v>
      </c>
      <c r="AH36" s="13">
        <f t="shared" si="79"/>
        <v>0.44223961247548926</v>
      </c>
      <c r="AI36" s="13">
        <f>'A17'!E34/'A1'!E34*100</f>
        <v>65.144118054662968</v>
      </c>
      <c r="AJ36" s="13">
        <f t="shared" si="80"/>
        <v>0.28809309523551674</v>
      </c>
      <c r="AK36" s="13">
        <f>'A8-A-1'!E54+AE36+AG36+AI36</f>
        <v>226.1217610974241</v>
      </c>
      <c r="AL36" s="13">
        <f>'A8-A-1'!F54</f>
        <v>32.636189999999999</v>
      </c>
      <c r="AM36" s="13">
        <f>'A8-A-1'!F54/$AT36</f>
        <v>0.14390635328976409</v>
      </c>
      <c r="AN36" s="13">
        <f>'A15'!F34/'A1'!F34*100</f>
        <v>28.425547716301523</v>
      </c>
      <c r="AO36" s="13">
        <f t="shared" si="81"/>
        <v>0.12533990371171189</v>
      </c>
      <c r="AP36" s="13">
        <f t="shared" si="60"/>
        <v>100</v>
      </c>
      <c r="AQ36" s="13">
        <f t="shared" si="82"/>
        <v>0.4409410329139648</v>
      </c>
      <c r="AR36" s="13">
        <f>'A17'!F34/'A1'!F34*100</f>
        <v>65.725956182695882</v>
      </c>
      <c r="AS36" s="13">
        <f t="shared" si="83"/>
        <v>0.28981271008455917</v>
      </c>
      <c r="AT36" s="13">
        <f>'A8-A-1'!F54+AN36+AP36+AR36</f>
        <v>226.78769389899742</v>
      </c>
      <c r="AU36" s="13">
        <f>'A8-A-1'!G54</f>
        <v>36.474699999999999</v>
      </c>
      <c r="AV36" s="13">
        <f>'A8-A-1'!G54/$BC36</f>
        <v>0.16042197982949946</v>
      </c>
      <c r="AW36" s="13">
        <f>'A15'!G34/'A1'!G34*100</f>
        <v>26.422318972983945</v>
      </c>
      <c r="AX36" s="13">
        <f t="shared" si="84"/>
        <v>0.11620988579296419</v>
      </c>
      <c r="AY36" s="13">
        <f t="shared" si="61"/>
        <v>100</v>
      </c>
      <c r="AZ36" s="13">
        <f t="shared" si="85"/>
        <v>0.43981713305249792</v>
      </c>
      <c r="BA36" s="13">
        <f>'A17'!G34/'A1'!G34*100</f>
        <v>64.470203640564634</v>
      </c>
      <c r="BB36" s="13">
        <f t="shared" si="86"/>
        <v>0.28355100132503852</v>
      </c>
      <c r="BC36" s="13">
        <f>'A8-A-1'!G54+AW36+AY36+BA36</f>
        <v>227.36722261354856</v>
      </c>
      <c r="BD36" s="13">
        <f>'A8-A-1'!H54</f>
        <v>28.888390000000001</v>
      </c>
      <c r="BE36" s="13">
        <f>'A8-A-1'!H54/$BL36</f>
        <v>0.12962880169872876</v>
      </c>
      <c r="BF36" s="13">
        <f>'A15'!H34/'A1'!H34*100</f>
        <v>29.036462970332462</v>
      </c>
      <c r="BG36" s="13">
        <f t="shared" si="87"/>
        <v>0.13029323892448513</v>
      </c>
      <c r="BH36" s="13">
        <f t="shared" si="62"/>
        <v>100</v>
      </c>
      <c r="BI36" s="13">
        <f t="shared" si="88"/>
        <v>0.44872283190142737</v>
      </c>
      <c r="BJ36" s="13">
        <f>'A17'!H34/'A1'!H34*100</f>
        <v>64.929864665179736</v>
      </c>
      <c r="BK36" s="13">
        <f t="shared" si="89"/>
        <v>0.29135512747535874</v>
      </c>
      <c r="BL36" s="13">
        <f>'A8-A-1'!H54+BF36+BH36+BJ36</f>
        <v>222.8547176355122</v>
      </c>
      <c r="BM36" s="13">
        <f>'A8-A-1'!I54</f>
        <v>26.4773</v>
      </c>
      <c r="BN36" s="13">
        <f>'A8-A-1'!I54/$BU36</f>
        <v>0.12135617031737278</v>
      </c>
      <c r="BO36" s="13">
        <f>'A15'!I34/'A1'!I34*100</f>
        <v>27.183580299288561</v>
      </c>
      <c r="BP36" s="13">
        <f t="shared" si="90"/>
        <v>0.1245933384686672</v>
      </c>
      <c r="BQ36" s="13">
        <f t="shared" si="63"/>
        <v>100</v>
      </c>
      <c r="BR36" s="13">
        <f t="shared" si="91"/>
        <v>0.45834042865916386</v>
      </c>
      <c r="BS36" s="13">
        <f>'A17'!I34/'A1'!I34*100</f>
        <v>64.517560325165064</v>
      </c>
      <c r="BT36" s="13">
        <f t="shared" si="92"/>
        <v>0.29571006255479615</v>
      </c>
      <c r="BU36" s="13">
        <f>'A8-A-1'!I54+BO36+BQ36+BS36</f>
        <v>218.17844062445363</v>
      </c>
      <c r="BV36" s="13">
        <f>'A8-A-1'!J54</f>
        <v>35.399760000000001</v>
      </c>
      <c r="BW36" s="13">
        <f>'A8-A-1'!J54/$CD36</f>
        <v>0.15378158299235306</v>
      </c>
      <c r="BX36" s="13">
        <f>'A15'!J34/'A1'!J34*100</f>
        <v>28.087373982137503</v>
      </c>
      <c r="BY36" s="13">
        <f t="shared" si="93"/>
        <v>0.12201554002262548</v>
      </c>
      <c r="BZ36" s="13">
        <f t="shared" si="64"/>
        <v>100</v>
      </c>
      <c r="CA36" s="13">
        <f t="shared" si="94"/>
        <v>0.43441419657182156</v>
      </c>
      <c r="CB36" s="13">
        <f>'A17'!J34/'A1'!J34*100</f>
        <v>66.707921311059025</v>
      </c>
      <c r="CC36" s="13">
        <f t="shared" si="111"/>
        <v>0.28978868041319999</v>
      </c>
      <c r="CD36" s="13">
        <f>'A8-A-1'!J54+BX36+BZ36+CB36</f>
        <v>230.1950552931965</v>
      </c>
      <c r="CE36" s="13">
        <f>'A8-A-1'!K54</f>
        <v>36.39</v>
      </c>
      <c r="CF36" s="13">
        <f>'A8-A-1'!K54/$CM36</f>
        <v>0.15962685483560646</v>
      </c>
      <c r="CG36" s="13">
        <f>'A15'!K34/'A1'!K34*100</f>
        <v>25.444264943457188</v>
      </c>
      <c r="CH36" s="13">
        <f t="shared" si="95"/>
        <v>0.11161275038548918</v>
      </c>
      <c r="CI36" s="13">
        <f t="shared" si="65"/>
        <v>100</v>
      </c>
      <c r="CJ36" s="13">
        <f t="shared" si="96"/>
        <v>0.43865582532455749</v>
      </c>
      <c r="CK36" s="13">
        <f>'A17'!K34/'A1'!K34*100</f>
        <v>66.134894991922451</v>
      </c>
      <c r="CL36" s="13">
        <f t="shared" si="97"/>
        <v>0.29010456945434687</v>
      </c>
      <c r="CM36" s="13">
        <f>'A8-A-1'!K54+CG36+CI36+CK36</f>
        <v>227.96915993537965</v>
      </c>
      <c r="CN36" s="13">
        <f>'A8-A-1'!L54</f>
        <v>28.851970000000001</v>
      </c>
      <c r="CO36" s="13">
        <f>'A8-A-1'!L54/$CV36</f>
        <v>0.12993759257372614</v>
      </c>
      <c r="CP36" s="13">
        <f>'A15'!L34/'A1'!L34*100</f>
        <v>25.485040951073106</v>
      </c>
      <c r="CQ36" s="13">
        <f t="shared" si="98"/>
        <v>0.11477430719029805</v>
      </c>
      <c r="CR36" s="13">
        <f t="shared" si="66"/>
        <v>100</v>
      </c>
      <c r="CS36" s="13">
        <f t="shared" si="99"/>
        <v>0.4503595164341504</v>
      </c>
      <c r="CT36" s="13">
        <f>'A17'!L34/'A1'!L34*100</f>
        <v>67.707814018494417</v>
      </c>
      <c r="CU36" s="13">
        <f t="shared" si="100"/>
        <v>0.30492858380182536</v>
      </c>
      <c r="CV36" s="13">
        <f>'A8-A-1'!L54+CP36+CR36+CT36</f>
        <v>222.04482496956754</v>
      </c>
      <c r="CW36" s="13">
        <f>'A8-A-1'!M54</f>
        <v>33.926859999999998</v>
      </c>
      <c r="CX36" s="13">
        <f>'A8-A-1'!M54/$DE36</f>
        <v>0.1513290192091187</v>
      </c>
      <c r="CY36" s="13">
        <f>'A15'!M34/'A1'!M34*100</f>
        <v>25.566235226673466</v>
      </c>
      <c r="CZ36" s="13">
        <f t="shared" si="101"/>
        <v>0.11403688115322538</v>
      </c>
      <c r="DA36" s="13">
        <f t="shared" si="67"/>
        <v>100</v>
      </c>
      <c r="DB36" s="13">
        <f t="shared" si="102"/>
        <v>0.44604487184820141</v>
      </c>
      <c r="DC36" s="13">
        <f>'A17'!M34/'A1'!M34*100</f>
        <v>64.699595489950539</v>
      </c>
      <c r="DD36" s="13">
        <f t="shared" si="103"/>
        <v>0.28858922778945456</v>
      </c>
      <c r="DE36" s="13">
        <f>'A8-A-1'!M54+CY36+DA36+DC36</f>
        <v>224.19269071662399</v>
      </c>
      <c r="DF36" s="13">
        <f>'A8-A-1'!N54</f>
        <v>34.61</v>
      </c>
      <c r="DG36" s="13">
        <f>'A8-A-1'!N54/$DN36</f>
        <v>0.15280525901326461</v>
      </c>
      <c r="DH36" s="13">
        <f>'A15'!N34/'A1'!N34*100</f>
        <v>25.735974258110804</v>
      </c>
      <c r="DI36" s="13">
        <f t="shared" si="104"/>
        <v>0.11362589461049788</v>
      </c>
      <c r="DJ36" s="13">
        <f t="shared" si="68"/>
        <v>100</v>
      </c>
      <c r="DK36" s="13">
        <f t="shared" si="105"/>
        <v>0.44150609365288818</v>
      </c>
      <c r="DL36" s="13">
        <f>'A17'!N34/'A1'!N34*100</f>
        <v>66.151465839782702</v>
      </c>
      <c r="DM36" s="13">
        <f t="shared" si="106"/>
        <v>0.29206275272334936</v>
      </c>
      <c r="DN36" s="13">
        <f>'A8-A-1'!N54+DH36+DJ36+DL36</f>
        <v>226.4974400978935</v>
      </c>
      <c r="DO36" s="13">
        <f>'A8-A-1'!O54</f>
        <v>39.344999999999999</v>
      </c>
      <c r="DP36" s="13">
        <f>'A8-A-1'!O54/$DW36</f>
        <v>0.16884222828002948</v>
      </c>
      <c r="DQ36" s="13">
        <f>'A15'!O34/'A1'!O34*100</f>
        <v>26.578703561126339</v>
      </c>
      <c r="DR36" s="13">
        <f t="shared" si="107"/>
        <v>0.11405788623852905</v>
      </c>
      <c r="DS36" s="13">
        <f t="shared" si="69"/>
        <v>100</v>
      </c>
      <c r="DT36" s="13">
        <f t="shared" si="108"/>
        <v>0.42913261730850039</v>
      </c>
      <c r="DU36" s="13">
        <f>'A17'!O34/'A1'!O34*100</f>
        <v>67.104493240121968</v>
      </c>
      <c r="DV36" s="13">
        <f t="shared" si="109"/>
        <v>0.2879672681729411</v>
      </c>
      <c r="DW36" s="13">
        <f>'A8-A-1'!O54+DQ36+DS36+DU36</f>
        <v>233.0281968012483</v>
      </c>
    </row>
    <row r="37" spans="1:127" ht="12.75" customHeight="1">
      <c r="A37" s="6">
        <v>2012</v>
      </c>
      <c r="B37" s="13">
        <f>'A8-A-1'!B55</f>
        <v>36.947000000000003</v>
      </c>
      <c r="C37" s="13">
        <f>'A8-A-1'!B55/$J37</f>
        <v>0.16154745641685225</v>
      </c>
      <c r="D37" s="13">
        <f>'A15'!B35/'A1'!B35*100</f>
        <v>24.84381874175099</v>
      </c>
      <c r="E37" s="13">
        <f>D37/$J37</f>
        <v>0.10862737774139158</v>
      </c>
      <c r="F37" s="13">
        <f t="shared" si="56"/>
        <v>100</v>
      </c>
      <c r="G37" s="13">
        <f t="shared" si="110"/>
        <v>0.43724106535537999</v>
      </c>
      <c r="H37" s="13">
        <f>'A17'!B35/'A1'!B35*100</f>
        <v>66.915970083589968</v>
      </c>
      <c r="I37" s="13">
        <f>H37/$J37</f>
        <v>0.29258410048637612</v>
      </c>
      <c r="J37" s="13">
        <f>'A8-A-1'!B55+D37+F37+H37</f>
        <v>228.70678882534096</v>
      </c>
      <c r="K37" s="13">
        <f>'A8-A-1'!C55</f>
        <v>36.42</v>
      </c>
      <c r="L37" s="13">
        <f>'A8-A-1'!C55/$S37</f>
        <v>0.1591351282764786</v>
      </c>
      <c r="M37" s="13">
        <f>'A15'!C35/'A1'!C35*100</f>
        <v>26.898044973868291</v>
      </c>
      <c r="N37" s="13">
        <f>M37/$S37</f>
        <v>0.11752948482435534</v>
      </c>
      <c r="O37" s="13">
        <f t="shared" si="57"/>
        <v>100</v>
      </c>
      <c r="P37" s="13">
        <f>O37/$S37</f>
        <v>0.43694433903481222</v>
      </c>
      <c r="Q37" s="13">
        <f>'A17'!C35/'A1'!C35*100</f>
        <v>65.544057281295153</v>
      </c>
      <c r="R37" s="13">
        <f>Q37/$S37</f>
        <v>0.28639104786435382</v>
      </c>
      <c r="S37" s="13">
        <f>'A8-A-1'!C55+M37+O37+Q37</f>
        <v>228.86210225516345</v>
      </c>
      <c r="T37" s="13">
        <f>'A8-A-1'!D55</f>
        <v>33.357340000000001</v>
      </c>
      <c r="U37" s="13">
        <f>'A8-A-1'!D55/$AB37</f>
        <v>0.14467641332946424</v>
      </c>
      <c r="V37" s="13">
        <f>'A15'!D35/'A1'!D35*100</f>
        <v>28.31400304296184</v>
      </c>
      <c r="W37" s="13">
        <f>V37/$AB37</f>
        <v>0.12280260977809547</v>
      </c>
      <c r="X37" s="13">
        <f t="shared" si="58"/>
        <v>100</v>
      </c>
      <c r="Y37" s="13">
        <f>X37/$AB37</f>
        <v>0.43371687709350998</v>
      </c>
      <c r="Z37" s="13">
        <f>'A17'!D35/'A1'!D35*100</f>
        <v>68.893814278411796</v>
      </c>
      <c r="AA37" s="13">
        <f>Z37/$AB37</f>
        <v>0.2988040997989303</v>
      </c>
      <c r="AB37" s="13">
        <f>'A8-A-1'!D55+V37+X37+Z37</f>
        <v>230.56515732137365</v>
      </c>
      <c r="AC37" s="13">
        <f>'A8-A-1'!E55</f>
        <v>34.18</v>
      </c>
      <c r="AD37" s="13">
        <f>'A8-A-1'!E55/$AK37</f>
        <v>0.15139237852742574</v>
      </c>
      <c r="AE37" s="13">
        <f>'A15'!E35/'A1'!E35*100</f>
        <v>26.750500574793634</v>
      </c>
      <c r="AF37" s="13">
        <f>AE37/$AK37</f>
        <v>0.11848513483959268</v>
      </c>
      <c r="AG37" s="13">
        <f t="shared" si="59"/>
        <v>100</v>
      </c>
      <c r="AH37" s="13">
        <f>AG37/$AK37</f>
        <v>0.44292679498954285</v>
      </c>
      <c r="AI37" s="13">
        <f>'A17'!E35/'A1'!E35*100</f>
        <v>64.840442008079307</v>
      </c>
      <c r="AJ37" s="13">
        <f>AI37/$AK37</f>
        <v>0.28719569164343883</v>
      </c>
      <c r="AK37" s="13">
        <f>'A8-A-1'!E55+AE37+AG37+AI37</f>
        <v>225.77094258287292</v>
      </c>
      <c r="AL37" s="13">
        <f>'A8-A-1'!F55</f>
        <v>32.636189999999999</v>
      </c>
      <c r="AM37" s="13">
        <f>'A8-A-1'!F55/$AT37</f>
        <v>0.14452349580910426</v>
      </c>
      <c r="AN37" s="13">
        <f>'A15'!F35/'A1'!F35*100</f>
        <v>28.062072787733232</v>
      </c>
      <c r="AO37" s="13">
        <f>AN37/$AT37</f>
        <v>0.12426784066806641</v>
      </c>
      <c r="AP37" s="13">
        <f t="shared" si="60"/>
        <v>100</v>
      </c>
      <c r="AQ37" s="13">
        <f>AP37/$AT37</f>
        <v>0.4428320089112861</v>
      </c>
      <c r="AR37" s="13">
        <f>'A17'!F35/'A1'!F35*100</f>
        <v>65.121004987991867</v>
      </c>
      <c r="AS37" s="13">
        <f>AR37/$AT37</f>
        <v>0.28837665461154322</v>
      </c>
      <c r="AT37" s="13">
        <f>'A8-A-1'!F55+AN37+AP37+AR37</f>
        <v>225.81926777572511</v>
      </c>
      <c r="AU37" s="13">
        <f>'A8-A-1'!G55</f>
        <v>36.474699999999999</v>
      </c>
      <c r="AV37" s="13">
        <f>'A8-A-1'!G55/$BC37</f>
        <v>0.16077648164378192</v>
      </c>
      <c r="AW37" s="13">
        <f>'A15'!G35/'A1'!G35*100</f>
        <v>26.348146865258059</v>
      </c>
      <c r="AX37" s="13">
        <f>AW37/$BC37</f>
        <v>0.11613974483216674</v>
      </c>
      <c r="AY37" s="13">
        <f t="shared" si="61"/>
        <v>100</v>
      </c>
      <c r="AZ37" s="13">
        <f>AY37/$BC37</f>
        <v>0.44078904458098878</v>
      </c>
      <c r="BA37" s="13">
        <f>'A17'!G35/'A1'!G35*100</f>
        <v>64.043045627735623</v>
      </c>
      <c r="BB37" s="13">
        <f>BA37/$BC37</f>
        <v>0.28229472894306257</v>
      </c>
      <c r="BC37" s="13">
        <f>'A8-A-1'!G55+AW37+AY37+BA37</f>
        <v>226.86589249299368</v>
      </c>
      <c r="BD37" s="13">
        <f>'A8-A-1'!H55</f>
        <v>28.888390000000001</v>
      </c>
      <c r="BE37" s="13">
        <f>'A8-A-1'!H55/$BL37</f>
        <v>0.12891227209108727</v>
      </c>
      <c r="BF37" s="13">
        <f>'A15'!H35/'A1'!H35*100</f>
        <v>29.630302805740737</v>
      </c>
      <c r="BG37" s="13">
        <f>BF37/$BL37</f>
        <v>0.13222300230074974</v>
      </c>
      <c r="BH37" s="13">
        <f t="shared" si="62"/>
        <v>100</v>
      </c>
      <c r="BI37" s="13">
        <f>BH37/$BL37</f>
        <v>0.44624249427222235</v>
      </c>
      <c r="BJ37" s="13">
        <f>'A17'!H35/'A1'!H35*100</f>
        <v>65.574712200634067</v>
      </c>
      <c r="BK37" s="13">
        <f>BJ37/$BL37</f>
        <v>0.29262223133594079</v>
      </c>
      <c r="BL37" s="13">
        <f>'A8-A-1'!H55+BF37+BH37+BJ37</f>
        <v>224.09340500637478</v>
      </c>
      <c r="BM37" s="13">
        <f>'A8-A-1'!I55</f>
        <v>26.4773</v>
      </c>
      <c r="BN37" s="13">
        <f>'A8-A-1'!I55/$BU37</f>
        <v>0.12140846971872947</v>
      </c>
      <c r="BO37" s="13">
        <f>'A15'!I35/'A1'!I35*100</f>
        <v>27.407976860014255</v>
      </c>
      <c r="BP37" s="13">
        <f>BO37/$BU37</f>
        <v>0.12567597635184399</v>
      </c>
      <c r="BQ37" s="13">
        <f t="shared" si="63"/>
        <v>100</v>
      </c>
      <c r="BR37" s="13">
        <f>BQ37/$BU37</f>
        <v>0.45853795409172943</v>
      </c>
      <c r="BS37" s="13">
        <f>'A17'!I35/'A1'!I35*100</f>
        <v>64.199178543638638</v>
      </c>
      <c r="BT37" s="13">
        <f>BS37/$BU37</f>
        <v>0.29437759983769712</v>
      </c>
      <c r="BU37" s="13">
        <f>'A8-A-1'!I55+BO37+BQ37+BS37</f>
        <v>218.0844554036529</v>
      </c>
      <c r="BV37" s="13">
        <f>'A8-A-1'!J55</f>
        <v>35.399760000000001</v>
      </c>
      <c r="BW37" s="13">
        <f>'A8-A-1'!J55/$CD37</f>
        <v>0.15415836984473855</v>
      </c>
      <c r="BX37" s="13">
        <f>'A15'!J35/'A1'!J35*100</f>
        <v>27.999738584872773</v>
      </c>
      <c r="BY37" s="13">
        <f>BX37/$CD37</f>
        <v>0.12193286215281723</v>
      </c>
      <c r="BZ37" s="13">
        <f t="shared" si="64"/>
        <v>100</v>
      </c>
      <c r="CA37" s="13">
        <f>BZ37/$CD37</f>
        <v>0.43547857342744289</v>
      </c>
      <c r="CB37" s="13">
        <f>'A17'!J35/'A1'!J35*100</f>
        <v>66.232924459383966</v>
      </c>
      <c r="CC37" s="13">
        <f t="shared" si="111"/>
        <v>0.28843019457500119</v>
      </c>
      <c r="CD37" s="13">
        <f>'A8-A-1'!J55+BX37+BZ37+CB37</f>
        <v>229.63242304425677</v>
      </c>
      <c r="CE37" s="13">
        <f>'A8-A-1'!K55</f>
        <v>36.39</v>
      </c>
      <c r="CF37" s="13">
        <f>'A8-A-1'!K55/$CM37</f>
        <v>0.15975872091970339</v>
      </c>
      <c r="CG37" s="13">
        <f>'A15'!K35/'A1'!K35*100</f>
        <v>25.348744519728978</v>
      </c>
      <c r="CH37" s="13">
        <f>CG37/$CM37</f>
        <v>0.11128560047794016</v>
      </c>
      <c r="CI37" s="13">
        <f t="shared" si="65"/>
        <v>100</v>
      </c>
      <c r="CJ37" s="13">
        <f>CI37/$CM37</f>
        <v>0.43901819433828904</v>
      </c>
      <c r="CK37" s="13">
        <f>'A17'!K35/'A1'!K35*100</f>
        <v>66.042247907532882</v>
      </c>
      <c r="CL37" s="13">
        <f>CK37/$CM37</f>
        <v>0.28993748426406735</v>
      </c>
      <c r="CM37" s="13">
        <f>'A8-A-1'!K55+CG37+CI37+CK37</f>
        <v>227.78099242726188</v>
      </c>
      <c r="CN37" s="13">
        <f>'A8-A-1'!L55</f>
        <v>28.851970000000001</v>
      </c>
      <c r="CO37" s="13">
        <f>'A8-A-1'!L55/$CV37</f>
        <v>0.12985320908055265</v>
      </c>
      <c r="CP37" s="13">
        <f>'A15'!L35/'A1'!L35*100</f>
        <v>25.971475247186014</v>
      </c>
      <c r="CQ37" s="13">
        <f>CP37/$CV37</f>
        <v>0.11688905143750124</v>
      </c>
      <c r="CR37" s="13">
        <f t="shared" si="66"/>
        <v>100</v>
      </c>
      <c r="CS37" s="13">
        <f>CR37/$CV37</f>
        <v>0.4500670459609955</v>
      </c>
      <c r="CT37" s="13">
        <f>'A17'!L35/'A1'!L35*100</f>
        <v>67.365672790721547</v>
      </c>
      <c r="CU37" s="13">
        <f>CT37/$CV37</f>
        <v>0.30319069352095057</v>
      </c>
      <c r="CV37" s="13">
        <f>'A8-A-1'!L55+CP37+CR37+CT37</f>
        <v>222.18911803790758</v>
      </c>
      <c r="CW37" s="13">
        <f>'A8-A-1'!M55</f>
        <v>33.926859999999998</v>
      </c>
      <c r="CX37" s="13">
        <f>'A8-A-1'!M55/$DE37</f>
        <v>0.15172413475660484</v>
      </c>
      <c r="CY37" s="13">
        <f>'A15'!M35/'A1'!M35*100</f>
        <v>25.446644625289768</v>
      </c>
      <c r="CZ37" s="13">
        <f>CY37/$DE37</f>
        <v>0.11379980753393916</v>
      </c>
      <c r="DA37" s="13">
        <f t="shared" si="67"/>
        <v>100</v>
      </c>
      <c r="DB37" s="13">
        <f>DA37/$DE37</f>
        <v>0.44720948168090074</v>
      </c>
      <c r="DC37" s="13">
        <f>'A17'!M35/'A1'!M35*100</f>
        <v>64.23535005313903</v>
      </c>
      <c r="DD37" s="13">
        <f>DC37/$DE37</f>
        <v>0.28726657602855526</v>
      </c>
      <c r="DE37" s="13">
        <f>'A8-A-1'!M55+CY37+DA37+DC37</f>
        <v>223.6088546784288</v>
      </c>
      <c r="DF37" s="13">
        <f>'A8-A-1'!N55</f>
        <v>34.61</v>
      </c>
      <c r="DG37" s="13">
        <f>'A8-A-1'!N55/$DN37</f>
        <v>0.15318281628709202</v>
      </c>
      <c r="DH37" s="13">
        <f>'A15'!N35/'A1'!N35*100</f>
        <v>25.642435108528954</v>
      </c>
      <c r="DI37" s="13">
        <f>DH37/$DN37</f>
        <v>0.11349264450689017</v>
      </c>
      <c r="DJ37" s="13">
        <f t="shared" si="68"/>
        <v>100</v>
      </c>
      <c r="DK37" s="13">
        <f>DJ37/$DN37</f>
        <v>0.44259698436027739</v>
      </c>
      <c r="DL37" s="13">
        <f>'A17'!N35/'A1'!N35*100</f>
        <v>65.686745531254175</v>
      </c>
      <c r="DM37" s="13">
        <f>DL37/$DN37</f>
        <v>0.29072755484574025</v>
      </c>
      <c r="DN37" s="13">
        <f>'A8-A-1'!N55+DH37+DJ37+DL37</f>
        <v>225.93918063978316</v>
      </c>
      <c r="DO37" s="13">
        <f>'A8-A-1'!O55</f>
        <v>39.344999999999999</v>
      </c>
      <c r="DP37" s="13">
        <f>'A8-A-1'!O55/$DW37</f>
        <v>0.16919222490297173</v>
      </c>
      <c r="DQ37" s="13">
        <f>'A15'!O35/'A1'!O35*100</f>
        <v>26.402383098263329</v>
      </c>
      <c r="DR37" s="13">
        <f>DQ37/$DW37</f>
        <v>0.1135361021511193</v>
      </c>
      <c r="DS37" s="13">
        <f t="shared" si="69"/>
        <v>100</v>
      </c>
      <c r="DT37" s="13">
        <f>DS37/$DW37</f>
        <v>0.43002217537926479</v>
      </c>
      <c r="DU37" s="13">
        <f>'A17'!O35/'A1'!O35*100</f>
        <v>66.798763880792876</v>
      </c>
      <c r="DV37" s="13">
        <f>DU37/$DW37</f>
        <v>0.28724949756664414</v>
      </c>
      <c r="DW37" s="13">
        <f>'A8-A-1'!O55+DQ37+DS37+DU37</f>
        <v>232.5461469790562</v>
      </c>
    </row>
    <row r="38" spans="1:127" ht="12.75" customHeight="1">
      <c r="A38" s="6">
        <v>2013</v>
      </c>
      <c r="B38" s="13">
        <f>'A8-A-1'!B56</f>
        <v>36.947000000000003</v>
      </c>
      <c r="C38" s="13">
        <f>'A8-A-1'!B56/$J38</f>
        <v>0.16182141181394485</v>
      </c>
      <c r="D38" s="13">
        <f>'A15'!B36/'A1'!B36*100</f>
        <v>24.701608718214842</v>
      </c>
      <c r="E38" s="13">
        <f>D38/$J38</f>
        <v>0.10818873513024534</v>
      </c>
      <c r="F38" s="13">
        <f t="shared" si="56"/>
        <v>100</v>
      </c>
      <c r="G38" s="13">
        <f t="shared" si="110"/>
        <v>0.43798254747055199</v>
      </c>
      <c r="H38" s="13">
        <f>'A17'!B36/'A1'!B36*100</f>
        <v>66.670991177996882</v>
      </c>
      <c r="I38" s="13">
        <f>H38/$J38</f>
        <v>0.29200730558525773</v>
      </c>
      <c r="J38" s="13">
        <f>'A8-A-1'!B56+D38+F38+H38</f>
        <v>228.31959989621174</v>
      </c>
      <c r="K38" s="13">
        <f>'A8-A-1'!C56</f>
        <v>36.42</v>
      </c>
      <c r="L38" s="13">
        <f>'A8-A-1'!C56/$S38</f>
        <v>0.15934112942742809</v>
      </c>
      <c r="M38" s="13">
        <f>'A15'!C36/'A1'!C36*100</f>
        <v>26.929413435464681</v>
      </c>
      <c r="N38" s="13">
        <f>M38/$S38</f>
        <v>0.11781886742518119</v>
      </c>
      <c r="O38" s="13">
        <f t="shared" si="57"/>
        <v>100</v>
      </c>
      <c r="P38" s="13">
        <f>O38/$S38</f>
        <v>0.43750996547893489</v>
      </c>
      <c r="Q38" s="13">
        <f>'A17'!C36/'A1'!C36*100</f>
        <v>65.21680880025437</v>
      </c>
      <c r="R38" s="13">
        <f>Q38/$S38</f>
        <v>0.28533003766845588</v>
      </c>
      <c r="S38" s="13">
        <f>'A8-A-1'!C56+M38+O38+Q38</f>
        <v>228.56622223571904</v>
      </c>
      <c r="T38" s="13">
        <f>'A8-A-1'!D56</f>
        <v>33.357340000000001</v>
      </c>
      <c r="U38" s="13">
        <f>'A8-A-1'!D56/$AB38</f>
        <v>0.14516536364350613</v>
      </c>
      <c r="V38" s="13">
        <f>'A15'!D36/'A1'!D36*100</f>
        <v>28.187239151239897</v>
      </c>
      <c r="W38" s="13">
        <f>V38/$AB38</f>
        <v>0.12266598060565419</v>
      </c>
      <c r="X38" s="13">
        <f t="shared" si="58"/>
        <v>100</v>
      </c>
      <c r="Y38" s="13">
        <f>X38/$AB38</f>
        <v>0.43518267236987762</v>
      </c>
      <c r="Z38" s="13">
        <f>'A17'!D36/'A1'!D36*100</f>
        <v>68.24398172005867</v>
      </c>
      <c r="AA38" s="13">
        <f>Z38/$AB38</f>
        <v>0.2969859833809621</v>
      </c>
      <c r="AB38" s="13">
        <f>'A8-A-1'!D56+V38+X38+Z38</f>
        <v>229.78856087129856</v>
      </c>
      <c r="AC38" s="13">
        <f>'A8-A-1'!E56</f>
        <v>34.18</v>
      </c>
      <c r="AD38" s="13">
        <f>'A8-A-1'!E56/$AK38</f>
        <v>0.15159570952926735</v>
      </c>
      <c r="AE38" s="13">
        <f>'A15'!E36/'A1'!E36*100</f>
        <v>26.665790431656166</v>
      </c>
      <c r="AF38" s="13">
        <f>AE38/$AK38</f>
        <v>0.11826856116575964</v>
      </c>
      <c r="AG38" s="13">
        <f t="shared" si="59"/>
        <v>100</v>
      </c>
      <c r="AH38" s="13">
        <f>AG38/$AK38</f>
        <v>0.44352167796742931</v>
      </c>
      <c r="AI38" s="13">
        <f>'A17'!E36/'A1'!E36*100</f>
        <v>64.622332024679906</v>
      </c>
      <c r="AJ38" s="13">
        <f>AI38/$AK38</f>
        <v>0.28661405133754375</v>
      </c>
      <c r="AK38" s="13">
        <f>'A8-A-1'!E56+AE38+AG38+AI38</f>
        <v>225.46812245633606</v>
      </c>
      <c r="AL38" s="13">
        <f>'A8-A-1'!F56</f>
        <v>32.636189999999999</v>
      </c>
      <c r="AM38" s="13">
        <f>'A8-A-1'!F56/$AT38</f>
        <v>0.14517535347180663</v>
      </c>
      <c r="AN38" s="13">
        <f>'A15'!F36/'A1'!F36*100</f>
        <v>27.683823529411768</v>
      </c>
      <c r="AO38" s="13">
        <f>AN38/$AT38</f>
        <v>0.12314577364372099</v>
      </c>
      <c r="AP38" s="13">
        <f t="shared" si="60"/>
        <v>100</v>
      </c>
      <c r="AQ38" s="13">
        <f>AP38/$AT38</f>
        <v>0.44482935499458309</v>
      </c>
      <c r="AR38" s="13">
        <f>'A17'!F36/'A1'!F36*100</f>
        <v>64.485294117647058</v>
      </c>
      <c r="AS38" s="13">
        <f>AR38/$AT38</f>
        <v>0.28684951788988922</v>
      </c>
      <c r="AT38" s="13">
        <f>'A8-A-1'!F56+AN38+AP38+AR38</f>
        <v>224.80530764705884</v>
      </c>
      <c r="AU38" s="13">
        <f>'A8-A-1'!G56</f>
        <v>36.474699999999999</v>
      </c>
      <c r="AV38" s="13">
        <f>'A8-A-1'!G56/$BC38</f>
        <v>0.16116642288615152</v>
      </c>
      <c r="AW38" s="13">
        <f>'A15'!G36/'A1'!G36*100</f>
        <v>26.225179952886315</v>
      </c>
      <c r="AX38" s="13">
        <f>AW38/$BC38</f>
        <v>0.115878086524421</v>
      </c>
      <c r="AY38" s="13">
        <f t="shared" si="61"/>
        <v>100</v>
      </c>
      <c r="AZ38" s="13">
        <f>AY38/$BC38</f>
        <v>0.44185811778068501</v>
      </c>
      <c r="BA38" s="13">
        <f>'A17'!G36/'A1'!G36*100</f>
        <v>63.617111805166459</v>
      </c>
      <c r="BB38" s="13">
        <f>BA38/$BC38</f>
        <v>0.28109737280874247</v>
      </c>
      <c r="BC38" s="13">
        <f>'A8-A-1'!G56+AW38+AY38+BA38</f>
        <v>226.31699175805278</v>
      </c>
      <c r="BD38" s="13">
        <f>'A8-A-1'!H56</f>
        <v>28.888390000000001</v>
      </c>
      <c r="BE38" s="13">
        <f>'A8-A-1'!H56/$BL38</f>
        <v>0.12871066802934872</v>
      </c>
      <c r="BF38" s="13">
        <f>'A15'!H36/'A1'!H36*100</f>
        <v>30.024856904778435</v>
      </c>
      <c r="BG38" s="13">
        <f>BF38/$BL38</f>
        <v>0.13377413520447612</v>
      </c>
      <c r="BH38" s="13">
        <f t="shared" si="62"/>
        <v>100</v>
      </c>
      <c r="BI38" s="13">
        <f>BH38/$BL38</f>
        <v>0.44554462200679484</v>
      </c>
      <c r="BJ38" s="13">
        <f>'A17'!H36/'A1'!H36*100</f>
        <v>65.531163510470506</v>
      </c>
      <c r="BK38" s="13">
        <f>BJ38/$BL38</f>
        <v>0.29197057475938049</v>
      </c>
      <c r="BL38" s="13">
        <f>'A8-A-1'!H56+BF38+BH38+BJ38</f>
        <v>224.44441041524891</v>
      </c>
      <c r="BM38" s="13">
        <f>'A8-A-1'!I56</f>
        <v>26.4773</v>
      </c>
      <c r="BN38" s="13">
        <f>'A8-A-1'!I56/$BU38</f>
        <v>0.121376037381442</v>
      </c>
      <c r="BO38" s="13">
        <f>'A15'!I36/'A1'!I36*100</f>
        <v>27.636906252472283</v>
      </c>
      <c r="BP38" s="13">
        <f>BO38/$BU38</f>
        <v>0.12669185175253836</v>
      </c>
      <c r="BQ38" s="13">
        <f t="shared" si="63"/>
        <v>100</v>
      </c>
      <c r="BR38" s="13">
        <f>BQ38/$BU38</f>
        <v>0.45841546298694352</v>
      </c>
      <c r="BS38" s="13">
        <f>'A17'!I36/'A1'!I36*100</f>
        <v>64.028522503708828</v>
      </c>
      <c r="BT38" s="13">
        <f>BS38/$BU38</f>
        <v>0.29351664787907616</v>
      </c>
      <c r="BU38" s="13">
        <f>'A8-A-1'!I56+BO38+BQ38+BS38</f>
        <v>218.1427287561811</v>
      </c>
      <c r="BV38" s="13">
        <f>'A8-A-1'!J56</f>
        <v>35.399760000000001</v>
      </c>
      <c r="BW38" s="13">
        <f>'A8-A-1'!J56/$CD38</f>
        <v>0.15440797320571981</v>
      </c>
      <c r="BX38" s="13">
        <f>'A15'!J36/'A1'!J36*100</f>
        <v>27.993112530445845</v>
      </c>
      <c r="BY38" s="13">
        <f>BX38/$CD38</f>
        <v>0.12210138626775383</v>
      </c>
      <c r="BZ38" s="13">
        <f t="shared" si="64"/>
        <v>100</v>
      </c>
      <c r="CA38" s="13">
        <f>BZ38/$CD38</f>
        <v>0.43618367244783524</v>
      </c>
      <c r="CB38" s="13">
        <f>'A17'!J36/'A1'!J36*100</f>
        <v>65.868345430341876</v>
      </c>
      <c r="CC38" s="13">
        <f>CB38/$CD38</f>
        <v>0.28730696807869105</v>
      </c>
      <c r="CD38" s="13">
        <f>'A8-A-1'!J56+BX38+BZ38+CB38</f>
        <v>229.26121796078775</v>
      </c>
      <c r="CE38" s="13">
        <f>'A8-A-1'!K56</f>
        <v>36.39</v>
      </c>
      <c r="CF38" s="13">
        <f>'A8-A-1'!K56/$CM38</f>
        <v>0.15985075850361433</v>
      </c>
      <c r="CG38" s="13">
        <f>'A15'!K36/'A1'!K36*100</f>
        <v>25.334645669291341</v>
      </c>
      <c r="CH38" s="13">
        <f>CG38/$CM38</f>
        <v>0.11128778034230635</v>
      </c>
      <c r="CI38" s="13">
        <f t="shared" si="65"/>
        <v>100</v>
      </c>
      <c r="CJ38" s="13">
        <f>CI38/$CM38</f>
        <v>0.43927111432705224</v>
      </c>
      <c r="CK38" s="13">
        <f>'A17'!K36/'A1'!K36*100</f>
        <v>65.925196850393704</v>
      </c>
      <c r="CL38" s="13">
        <f>CK38/$CM38</f>
        <v>0.28959034682702717</v>
      </c>
      <c r="CM38" s="13">
        <f>'A8-A-1'!K56+CG38+CI38+CK38</f>
        <v>227.64984251968502</v>
      </c>
      <c r="CN38" s="13">
        <f>'A8-A-1'!L56</f>
        <v>28.851970000000001</v>
      </c>
      <c r="CO38" s="13">
        <f>'A8-A-1'!L56/$CV38</f>
        <v>0.1298435403519726</v>
      </c>
      <c r="CP38" s="13">
        <f>'A15'!L36/'A1'!L36*100</f>
        <v>26.440324055662167</v>
      </c>
      <c r="CQ38" s="13">
        <f>CP38/$CV38</f>
        <v>0.11899032487003841</v>
      </c>
      <c r="CR38" s="13">
        <f t="shared" si="66"/>
        <v>100</v>
      </c>
      <c r="CS38" s="13">
        <f>CR38/$CV38</f>
        <v>0.45003353445873051</v>
      </c>
      <c r="CT38" s="13">
        <f>'A17'!L36/'A1'!L36*100</f>
        <v>66.913369174019479</v>
      </c>
      <c r="CU38" s="13">
        <f>CT38/$CV38</f>
        <v>0.30113260031925848</v>
      </c>
      <c r="CV38" s="13">
        <f>'A8-A-1'!L56+CP38+CR38+CT38</f>
        <v>222.20566322968165</v>
      </c>
      <c r="CW38" s="13">
        <f>'A8-A-1'!M56</f>
        <v>33.926859999999998</v>
      </c>
      <c r="CX38" s="13">
        <f>'A8-A-1'!M56/$DE38</f>
        <v>0.15221601085087236</v>
      </c>
      <c r="CY38" s="13">
        <f>'A15'!M36/'A1'!M36*100</f>
        <v>25.317377731529657</v>
      </c>
      <c r="CZ38" s="13">
        <f>CY38/$DE38</f>
        <v>0.113588768412348</v>
      </c>
      <c r="DA38" s="13">
        <f t="shared" si="67"/>
        <v>100</v>
      </c>
      <c r="DB38" s="13">
        <f>DA38/$DE38</f>
        <v>0.44865929487984557</v>
      </c>
      <c r="DC38" s="13">
        <f>'A17'!M36/'A1'!M36*100</f>
        <v>63.6420395421436</v>
      </c>
      <c r="DD38" s="13">
        <f>DC38/$DE38</f>
        <v>0.28553592585693399</v>
      </c>
      <c r="DE38" s="13">
        <f>'A8-A-1'!M56+CY38+DA38+DC38</f>
        <v>222.88627727367327</v>
      </c>
      <c r="DF38" s="13">
        <f>'A8-A-1'!N56</f>
        <v>34.61</v>
      </c>
      <c r="DG38" s="13">
        <f>'A8-A-1'!N56/$DN38</f>
        <v>0.1534898635729971</v>
      </c>
      <c r="DH38" s="13">
        <f>'A15'!N36/'A1'!N36*100</f>
        <v>25.612110388162545</v>
      </c>
      <c r="DI38" s="13">
        <f>DH38/$DN38</f>
        <v>0.11358564950290698</v>
      </c>
      <c r="DJ38" s="13">
        <f t="shared" si="68"/>
        <v>100</v>
      </c>
      <c r="DK38" s="13">
        <f>DJ38/$DN38</f>
        <v>0.44348414785610257</v>
      </c>
      <c r="DL38" s="13">
        <f>'A17'!N36/'A1'!N36*100</f>
        <v>65.265092442922708</v>
      </c>
      <c r="DM38" s="13">
        <f>DL38/$DN38</f>
        <v>0.28944033906799338</v>
      </c>
      <c r="DN38" s="13">
        <f>'A8-A-1'!N56+DH38+DJ38+DL38</f>
        <v>225.48720283108526</v>
      </c>
      <c r="DO38" s="13">
        <f>'A8-A-1'!O56</f>
        <v>39.344999999999999</v>
      </c>
      <c r="DP38" s="13">
        <f>'A8-A-1'!O56/$DW38</f>
        <v>0.16944937030832002</v>
      </c>
      <c r="DQ38" s="13">
        <f>'A15'!O36/'A1'!O36*100</f>
        <v>26.284217094921758</v>
      </c>
      <c r="DR38" s="13">
        <f>DQ38/$DW38</f>
        <v>0.11319974674753266</v>
      </c>
      <c r="DS38" s="13">
        <f t="shared" si="69"/>
        <v>100</v>
      </c>
      <c r="DT38" s="13">
        <f>DS38/$DW38</f>
        <v>0.43067574103016909</v>
      </c>
      <c r="DU38" s="13">
        <f>'A17'!O36/'A1'!O36*100</f>
        <v>66.564032891255067</v>
      </c>
      <c r="DV38" s="13">
        <f>DU38/$DW38</f>
        <v>0.28667514191397825</v>
      </c>
      <c r="DW38" s="13">
        <f>'A8-A-1'!O56+DQ38+DS38+DU38</f>
        <v>232.19324998617682</v>
      </c>
    </row>
    <row r="39" spans="1:127" ht="12.75" customHeight="1">
      <c r="A39" s="6">
        <v>2014</v>
      </c>
      <c r="B39" s="13">
        <f>'A8-A-1'!B57</f>
        <v>36.947000000000003</v>
      </c>
      <c r="C39" s="13">
        <f>'A8-A-1'!B57/$J39</f>
        <v>0.16199788238852791</v>
      </c>
      <c r="D39" s="13">
        <f>'A15'!B37/'A1'!B37*100</f>
        <v>24.661558109833972</v>
      </c>
      <c r="E39" s="13">
        <f>D39/$J39</f>
        <v>0.10813111186820933</v>
      </c>
      <c r="F39" s="13">
        <f t="shared" si="56"/>
        <v>100</v>
      </c>
      <c r="G39" s="13">
        <f t="shared" ref="G39" si="112">F39/$J39</f>
        <v>0.43846017914452567</v>
      </c>
      <c r="H39" s="13">
        <f>'A17'!B37/'A1'!B37*100</f>
        <v>66.46232439335887</v>
      </c>
      <c r="I39" s="13">
        <f>H39/$J39</f>
        <v>0.29141082659873707</v>
      </c>
      <c r="J39" s="13">
        <f>'A8-A-1'!B57+D39+F39+H39</f>
        <v>228.07088250319285</v>
      </c>
      <c r="K39" s="13">
        <f>'A8-A-1'!C57</f>
        <v>36.42</v>
      </c>
      <c r="L39" s="13">
        <f>'A8-A-1'!C57/$S39</f>
        <v>0.1597041967048845</v>
      </c>
      <c r="M39" s="13">
        <f>'A15'!C37/'A1'!C37*100</f>
        <v>26.89417814046481</v>
      </c>
      <c r="N39" s="13">
        <f>M39/$S39</f>
        <v>0.11793281482594718</v>
      </c>
      <c r="O39" s="13">
        <f t="shared" si="57"/>
        <v>100</v>
      </c>
      <c r="P39" s="13">
        <f>O39/$S39</f>
        <v>0.43850685531269767</v>
      </c>
      <c r="Q39" s="13">
        <f>'A17'!C37/'A1'!C37*100</f>
        <v>64.73242771861662</v>
      </c>
      <c r="R39" s="13">
        <f>Q39/$S39</f>
        <v>0.28385613315647079</v>
      </c>
      <c r="S39" s="13">
        <f>'A8-A-1'!C57+M39+O39+Q39</f>
        <v>228.04660585908141</v>
      </c>
      <c r="T39" s="13">
        <f>'A8-A-1'!D57</f>
        <v>33.357340000000001</v>
      </c>
      <c r="U39" s="13">
        <f>'A8-A-1'!D57/$AB39</f>
        <v>0.14546501082931235</v>
      </c>
      <c r="V39" s="13">
        <f>'A15'!D37/'A1'!D37*100</f>
        <v>28.063587537873065</v>
      </c>
      <c r="W39" s="13">
        <f>V39/$AB39</f>
        <v>0.12237996390317875</v>
      </c>
      <c r="X39" s="13">
        <f t="shared" si="58"/>
        <v>100</v>
      </c>
      <c r="Y39" s="13">
        <f>X39/$AB39</f>
        <v>0.43608096697552129</v>
      </c>
      <c r="Z39" s="13">
        <f>'A17'!D37/'A1'!D37*100</f>
        <v>67.894285858297337</v>
      </c>
      <c r="AA39" s="13">
        <f>Z39/$AB39</f>
        <v>0.29607405829198763</v>
      </c>
      <c r="AB39" s="13">
        <f>'A8-A-1'!D57+V39+X39+Z39</f>
        <v>229.31521339617041</v>
      </c>
      <c r="AC39" s="13">
        <f>'A8-A-1'!E57</f>
        <v>34.18</v>
      </c>
      <c r="AD39" s="13">
        <f>'A8-A-1'!E57/$AK39</f>
        <v>0.15140246196905066</v>
      </c>
      <c r="AE39" s="13">
        <f>'A15'!E37/'A1'!E37*100</f>
        <v>26.713876773081484</v>
      </c>
      <c r="AF39" s="13">
        <f>AE39/$AK39</f>
        <v>0.11833079906911571</v>
      </c>
      <c r="AG39" s="13">
        <f t="shared" si="59"/>
        <v>100</v>
      </c>
      <c r="AH39" s="13">
        <f>AG39/$AK39</f>
        <v>0.44295629598903058</v>
      </c>
      <c r="AI39" s="13">
        <f>'A17'!E37/'A1'!E37*100</f>
        <v>64.862029408860238</v>
      </c>
      <c r="AJ39" s="13">
        <f>AI39/$AK39</f>
        <v>0.287310442972803</v>
      </c>
      <c r="AK39" s="13">
        <f>'A8-A-1'!E57+AE39+AG39+AI39</f>
        <v>225.75590618194173</v>
      </c>
      <c r="AL39" s="13">
        <f>'A8-A-1'!F57</f>
        <v>32.636189999999999</v>
      </c>
      <c r="AM39" s="13">
        <f>'A8-A-1'!F57/$AT39</f>
        <v>0.14593608734126118</v>
      </c>
      <c r="AN39" s="13">
        <f>'A15'!F37/'A1'!F37*100</f>
        <v>27.246111619396157</v>
      </c>
      <c r="AO39" s="13">
        <f>AN39/$AT39</f>
        <v>0.1218337963162351</v>
      </c>
      <c r="AP39" s="13">
        <f t="shared" si="60"/>
        <v>100</v>
      </c>
      <c r="AQ39" s="13">
        <f>AP39/$AT39</f>
        <v>0.44716030682889513</v>
      </c>
      <c r="AR39" s="13">
        <f>'A17'!F37/'A1'!F37*100</f>
        <v>63.751143641354069</v>
      </c>
      <c r="AS39" s="13">
        <f>AR39/$AT39</f>
        <v>0.2850698095136085</v>
      </c>
      <c r="AT39" s="13">
        <f>'A8-A-1'!F57+AN39+AP39+AR39</f>
        <v>223.63344526075025</v>
      </c>
      <c r="AU39" s="13">
        <f>'A8-A-1'!G57</f>
        <v>36.474699999999999</v>
      </c>
      <c r="AV39" s="13">
        <f>'A8-A-1'!G57/$BC39</f>
        <v>0.16175961348803305</v>
      </c>
      <c r="AW39" s="13">
        <f>'A15'!G37/'A1'!G37*100</f>
        <v>25.944802329411619</v>
      </c>
      <c r="AX39" s="13">
        <f>AW39/$BC39</f>
        <v>0.11506115737289253</v>
      </c>
      <c r="AY39" s="13">
        <f t="shared" si="61"/>
        <v>100</v>
      </c>
      <c r="AZ39" s="13">
        <f>AY39/$BC39</f>
        <v>0.44348442478768313</v>
      </c>
      <c r="BA39" s="13">
        <f>'A17'!G37/'A1'!G37*100</f>
        <v>63.067559697343221</v>
      </c>
      <c r="BB39" s="13">
        <f>BA39/$BC39</f>
        <v>0.27969480435139127</v>
      </c>
      <c r="BC39" s="13">
        <f>'A8-A-1'!G57+AW39+AY39+BA39</f>
        <v>225.48706202675484</v>
      </c>
      <c r="BD39" s="13">
        <f>'A8-A-1'!H57</f>
        <v>28.888390000000001</v>
      </c>
      <c r="BE39" s="13">
        <f>'A8-A-1'!H57/$BL39</f>
        <v>0.12861196417295301</v>
      </c>
      <c r="BF39" s="13">
        <f>'A15'!H37/'A1'!H37*100</f>
        <v>30.263485566664649</v>
      </c>
      <c r="BG39" s="13">
        <f>BF39/$BL39</f>
        <v>0.13473393018609045</v>
      </c>
      <c r="BH39" s="13">
        <f t="shared" si="62"/>
        <v>100</v>
      </c>
      <c r="BI39" s="13">
        <f>BH39/$BL39</f>
        <v>0.44520294891114731</v>
      </c>
      <c r="BJ39" s="13">
        <f>'A17'!H37/'A1'!H37*100</f>
        <v>65.4647857662723</v>
      </c>
      <c r="BK39" s="13">
        <f>BJ39/$BL39</f>
        <v>0.29145115672980931</v>
      </c>
      <c r="BL39" s="13">
        <f>'A8-A-1'!H57+BF39+BH39+BJ39</f>
        <v>224.61666133293693</v>
      </c>
      <c r="BM39" s="13">
        <f>'A8-A-1'!I57</f>
        <v>26.4773</v>
      </c>
      <c r="BN39" s="13">
        <f>'A8-A-1'!I57/$BU39</f>
        <v>0.12140556810788977</v>
      </c>
      <c r="BO39" s="13">
        <f>'A15'!I37/'A1'!I37*100</f>
        <v>27.85038269956037</v>
      </c>
      <c r="BP39" s="13">
        <f>BO39/$BU39</f>
        <v>0.1277015229521995</v>
      </c>
      <c r="BQ39" s="13">
        <f t="shared" si="63"/>
        <v>100</v>
      </c>
      <c r="BR39" s="13">
        <f>BQ39/$BU39</f>
        <v>0.45852699522945989</v>
      </c>
      <c r="BS39" s="13">
        <f>'A17'!I37/'A1'!I37*100</f>
        <v>63.761984954482941</v>
      </c>
      <c r="BT39" s="13">
        <f>BS39/$BU39</f>
        <v>0.2923659137104509</v>
      </c>
      <c r="BU39" s="13">
        <f>'A8-A-1'!I57+BO39+BQ39+BS39</f>
        <v>218.0896676540433</v>
      </c>
      <c r="BV39" s="13">
        <f>'A8-A-1'!J57</f>
        <v>35.399760000000001</v>
      </c>
      <c r="BW39" s="13">
        <f>'A8-A-1'!J57/$CD39</f>
        <v>0.15470050374483532</v>
      </c>
      <c r="BX39" s="13">
        <f>'A15'!J37/'A1'!J37*100</f>
        <v>28.008504305053229</v>
      </c>
      <c r="BY39" s="13">
        <f>BX39/$CD39</f>
        <v>0.12239997460805169</v>
      </c>
      <c r="BZ39" s="13">
        <f t="shared" si="64"/>
        <v>100</v>
      </c>
      <c r="CA39" s="13">
        <f>BZ39/$CD39</f>
        <v>0.43701003550542528</v>
      </c>
      <c r="CB39" s="13">
        <f>'A17'!J37/'A1'!J37*100</f>
        <v>65.419432716468719</v>
      </c>
      <c r="CC39" s="13">
        <f>CB39/$CD39</f>
        <v>0.28588948614168774</v>
      </c>
      <c r="CD39" s="13">
        <f>'A8-A-1'!J57+BX39+BZ39+CB39</f>
        <v>228.82769702152194</v>
      </c>
      <c r="CE39" s="13">
        <f>'A8-A-1'!K57</f>
        <v>36.39</v>
      </c>
      <c r="CF39" s="13">
        <f>'A8-A-1'!K57/$CM39</f>
        <v>0.15989202380086967</v>
      </c>
      <c r="CG39" s="13">
        <f>'A15'!K37/'A1'!K37*100</f>
        <v>25.36499902666926</v>
      </c>
      <c r="CH39" s="13">
        <f>CG39/$CM39</f>
        <v>0.11144987711132831</v>
      </c>
      <c r="CI39" s="13">
        <f t="shared" si="65"/>
        <v>100</v>
      </c>
      <c r="CJ39" s="13">
        <f>CI39/$CM39</f>
        <v>0.43938451168142256</v>
      </c>
      <c r="CK39" s="13">
        <f>'A17'!K37/'A1'!K37*100</f>
        <v>65.836091103757056</v>
      </c>
      <c r="CL39" s="13">
        <f>CK39/$CM39</f>
        <v>0.28927358740637943</v>
      </c>
      <c r="CM39" s="13">
        <f>'A8-A-1'!K57+CG39+CI39+CK39</f>
        <v>227.59109013042632</v>
      </c>
      <c r="CN39" s="13">
        <f>'A8-A-1'!L57</f>
        <v>28.851970000000001</v>
      </c>
      <c r="CO39" s="13">
        <f>'A8-A-1'!L57/$CV39</f>
        <v>0.12981904371494277</v>
      </c>
      <c r="CP39" s="13">
        <f>'A15'!L37/'A1'!L37*100</f>
        <v>26.884417092354195</v>
      </c>
      <c r="CQ39" s="13">
        <f>CP39/$CV39</f>
        <v>0.1209660663643794</v>
      </c>
      <c r="CR39" s="13">
        <f t="shared" si="66"/>
        <v>100</v>
      </c>
      <c r="CS39" s="13">
        <f>CR39/$CV39</f>
        <v>0.44994862990271633</v>
      </c>
      <c r="CT39" s="13">
        <f>'A17'!L37/'A1'!L37*100</f>
        <v>66.511205975372363</v>
      </c>
      <c r="CU39" s="13">
        <f>CT39/$CV39</f>
        <v>0.29926626001796158</v>
      </c>
      <c r="CV39" s="13">
        <f>'A8-A-1'!L57+CP39+CR39+CT39</f>
        <v>222.24759306772654</v>
      </c>
      <c r="CW39" s="13">
        <f>'A8-A-1'!M57</f>
        <v>33.926859999999998</v>
      </c>
      <c r="CX39" s="13">
        <f>'A8-A-1'!M57/$DE39</f>
        <v>0.15268334023749211</v>
      </c>
      <c r="CY39" s="13">
        <f>'A15'!M37/'A1'!M37*100</f>
        <v>25.07733553309961</v>
      </c>
      <c r="CZ39" s="13">
        <f>CY39/$DE39</f>
        <v>0.11285722738414337</v>
      </c>
      <c r="DA39" s="13">
        <f t="shared" si="67"/>
        <v>100</v>
      </c>
      <c r="DB39" s="13">
        <f>DA39/$DE39</f>
        <v>0.45003675623824935</v>
      </c>
      <c r="DC39" s="13">
        <f>'A17'!M37/'A1'!M37*100</f>
        <v>63.199876942838372</v>
      </c>
      <c r="DD39" s="13">
        <f>DC39/$DE39</f>
        <v>0.28442267614011507</v>
      </c>
      <c r="DE39" s="13">
        <f>'A8-A-1'!M57+CY39+DA39+DC39</f>
        <v>222.20407247593801</v>
      </c>
      <c r="DF39" s="13">
        <f>'A8-A-1'!N57</f>
        <v>34.61</v>
      </c>
      <c r="DG39" s="13">
        <f>'A8-A-1'!N57/$DN39</f>
        <v>0.15370122318521412</v>
      </c>
      <c r="DH39" s="13">
        <f>'A15'!N37/'A1'!N37*100</f>
        <v>25.643964549259302</v>
      </c>
      <c r="DI39" s="13">
        <f>DH39/$DN39</f>
        <v>0.11388352263910496</v>
      </c>
      <c r="DJ39" s="13">
        <f t="shared" si="68"/>
        <v>100</v>
      </c>
      <c r="DK39" s="13">
        <f>DJ39/$DN39</f>
        <v>0.44409483728753002</v>
      </c>
      <c r="DL39" s="13">
        <f>'A17'!N37/'A1'!N37*100</f>
        <v>64.923163405630262</v>
      </c>
      <c r="DM39" s="13">
        <f>DL39/$DN39</f>
        <v>0.28832041688815091</v>
      </c>
      <c r="DN39" s="13">
        <f>'A8-A-1'!N57+DH39+DJ39+DL39</f>
        <v>225.17712795488956</v>
      </c>
      <c r="DO39" s="13">
        <f>'A8-A-1'!O57</f>
        <v>39.344999999999999</v>
      </c>
      <c r="DP39" s="13">
        <f>'A8-A-1'!O57/$DW39</f>
        <v>0.16967187642283571</v>
      </c>
      <c r="DQ39" s="13">
        <f>'A15'!O37/'A1'!O37*100</f>
        <v>26.198704686205833</v>
      </c>
      <c r="DR39" s="13">
        <f>DQ39/$DW39</f>
        <v>0.11297962597423518</v>
      </c>
      <c r="DS39" s="13">
        <f t="shared" si="69"/>
        <v>100</v>
      </c>
      <c r="DT39" s="13">
        <f>DS39/$DW39</f>
        <v>0.43124126680095498</v>
      </c>
      <c r="DU39" s="13">
        <f>'A17'!O37/'A1'!O37*100</f>
        <v>66.345049239925984</v>
      </c>
      <c r="DV39" s="13">
        <f>DU39/$DW39</f>
        <v>0.28610723080197414</v>
      </c>
      <c r="DW39" s="13">
        <f>'A8-A-1'!O57+DQ39+DS39+DU39</f>
        <v>231.88875392613181</v>
      </c>
    </row>
    <row r="40" spans="1:127" ht="12.75" customHeight="1"/>
    <row r="41" spans="1:127" ht="12.75" customHeight="1">
      <c r="A41" s="6" t="s">
        <v>712</v>
      </c>
      <c r="B41" s="13">
        <f>(POWER(B39/B5, 1/34)-1)*100</f>
        <v>-0.5864743858256749</v>
      </c>
      <c r="C41" s="13">
        <f t="shared" ref="C41:BN41" si="113">(POWER(C39/C5, 1/34)-1)*100</f>
        <v>-0.566842800864642</v>
      </c>
      <c r="D41" s="13">
        <f t="shared" si="113"/>
        <v>0.71587301438713613</v>
      </c>
      <c r="E41" s="13">
        <f t="shared" si="113"/>
        <v>0.73576177907777041</v>
      </c>
      <c r="F41" s="13">
        <f t="shared" si="113"/>
        <v>0</v>
      </c>
      <c r="G41" s="13">
        <f t="shared" si="113"/>
        <v>1.9747398394498461E-2</v>
      </c>
      <c r="H41" s="13">
        <f t="shared" si="113"/>
        <v>5.9572757990267178E-2</v>
      </c>
      <c r="I41" s="13">
        <f t="shared" si="113"/>
        <v>7.9331920454617233E-2</v>
      </c>
      <c r="J41" s="13">
        <f t="shared" si="113"/>
        <v>-1.9743499566970968E-2</v>
      </c>
      <c r="K41" s="13">
        <f t="shared" si="113"/>
        <v>0.37038523752894736</v>
      </c>
      <c r="L41" s="13">
        <f t="shared" si="113"/>
        <v>0.26990909669573071</v>
      </c>
      <c r="M41" s="13">
        <f t="shared" si="113"/>
        <v>0.50515740781951202</v>
      </c>
      <c r="N41" s="13">
        <f t="shared" si="113"/>
        <v>0.40454635281284013</v>
      </c>
      <c r="O41" s="13">
        <f t="shared" si="113"/>
        <v>0</v>
      </c>
      <c r="P41" s="13">
        <f t="shared" si="113"/>
        <v>-0.10010536533804348</v>
      </c>
      <c r="Q41" s="13">
        <f t="shared" si="113"/>
        <v>-4.0667559821416788E-2</v>
      </c>
      <c r="R41" s="13">
        <f t="shared" si="113"/>
        <v>-0.14073221475012776</v>
      </c>
      <c r="S41" s="13">
        <f t="shared" si="113"/>
        <v>0.10020567659669855</v>
      </c>
      <c r="T41" s="13">
        <f t="shared" si="113"/>
        <v>-0.82845992945552727</v>
      </c>
      <c r="U41" s="13">
        <f t="shared" si="113"/>
        <v>-0.80666373902434918</v>
      </c>
      <c r="V41" s="13">
        <f t="shared" si="113"/>
        <v>1.1674761534607336</v>
      </c>
      <c r="W41" s="13">
        <f t="shared" si="113"/>
        <v>1.1897110161452673</v>
      </c>
      <c r="X41" s="13">
        <f t="shared" si="113"/>
        <v>0</v>
      </c>
      <c r="Y41" s="13">
        <f t="shared" si="113"/>
        <v>2.197827160461685E-2</v>
      </c>
      <c r="Z41" s="13">
        <f t="shared" si="113"/>
        <v>1.4705860867270104E-3</v>
      </c>
      <c r="AA41" s="13">
        <f t="shared" si="113"/>
        <v>2.3449180900736444E-2</v>
      </c>
      <c r="AB41" s="13">
        <f t="shared" si="113"/>
        <v>-2.1973442221800976E-2</v>
      </c>
      <c r="AC41" s="13">
        <f t="shared" si="113"/>
        <v>-0.11607932998950465</v>
      </c>
      <c r="AD41" s="13">
        <f t="shared" si="113"/>
        <v>-0.1706631581209983</v>
      </c>
      <c r="AE41" s="13">
        <f t="shared" si="113"/>
        <v>0.66844013356297527</v>
      </c>
      <c r="AF41" s="13">
        <f t="shared" si="113"/>
        <v>0.61342758702236377</v>
      </c>
      <c r="AG41" s="13">
        <f t="shared" si="113"/>
        <v>0</v>
      </c>
      <c r="AH41" s="13">
        <f t="shared" si="113"/>
        <v>-5.4647262307438993E-2</v>
      </c>
      <c r="AI41" s="13">
        <f t="shared" si="113"/>
        <v>5.4037226470127209E-3</v>
      </c>
      <c r="AJ41" s="13">
        <f t="shared" si="113"/>
        <v>-4.9246492646926043E-2</v>
      </c>
      <c r="AK41" s="13">
        <f t="shared" si="113"/>
        <v>5.4677141868575418E-2</v>
      </c>
      <c r="AL41" s="13">
        <f t="shared" si="113"/>
        <v>-0.31274059172028412</v>
      </c>
      <c r="AM41" s="13">
        <f t="shared" si="113"/>
        <v>-0.29152033692614321</v>
      </c>
      <c r="AN41" s="13">
        <f t="shared" si="113"/>
        <v>0.73007586349300713</v>
      </c>
      <c r="AO41" s="13">
        <f t="shared" si="113"/>
        <v>0.75151810082547676</v>
      </c>
      <c r="AP41" s="13">
        <f t="shared" si="113"/>
        <v>0</v>
      </c>
      <c r="AQ41" s="13">
        <f t="shared" si="113"/>
        <v>2.1286827343924841E-2</v>
      </c>
      <c r="AR41" s="13">
        <f t="shared" si="113"/>
        <v>-0.17564393014954938</v>
      </c>
      <c r="AS41" s="13">
        <f t="shared" si="113"/>
        <v>-0.15439449182577114</v>
      </c>
      <c r="AT41" s="13">
        <f t="shared" si="113"/>
        <v>-2.1282297018110352E-2</v>
      </c>
      <c r="AU41" s="13">
        <f t="shared" si="113"/>
        <v>-1.1862690397610454</v>
      </c>
      <c r="AV41" s="13">
        <f t="shared" si="113"/>
        <v>-1.0139717561476802</v>
      </c>
      <c r="AW41" s="13">
        <f t="shared" si="113"/>
        <v>0.64908896260924553</v>
      </c>
      <c r="AX41" s="13">
        <f t="shared" si="113"/>
        <v>0.82458648160683712</v>
      </c>
      <c r="AY41" s="13">
        <f t="shared" si="113"/>
        <v>0</v>
      </c>
      <c r="AZ41" s="13">
        <f t="shared" si="113"/>
        <v>0.17436573028772884</v>
      </c>
      <c r="BA41" s="13">
        <f t="shared" si="113"/>
        <v>-2.9243476362084131E-2</v>
      </c>
      <c r="BB41" s="13">
        <f t="shared" si="113"/>
        <v>0.14507126332452547</v>
      </c>
      <c r="BC41" s="13">
        <f t="shared" si="113"/>
        <v>-0.17406222541721528</v>
      </c>
      <c r="BD41" s="13">
        <f t="shared" si="113"/>
        <v>-0.84679486399479309</v>
      </c>
      <c r="BE41" s="13">
        <f t="shared" si="113"/>
        <v>-1.0113669982057538</v>
      </c>
      <c r="BF41" s="13">
        <f t="shared" si="113"/>
        <v>1.0026899952031432</v>
      </c>
      <c r="BG41" s="13">
        <f t="shared" si="113"/>
        <v>0.83504812996280098</v>
      </c>
      <c r="BH41" s="13">
        <f t="shared" si="113"/>
        <v>0</v>
      </c>
      <c r="BI41" s="13">
        <f t="shared" si="113"/>
        <v>-0.16597762420813567</v>
      </c>
      <c r="BJ41" s="13">
        <f t="shared" si="113"/>
        <v>0.67099353224613356</v>
      </c>
      <c r="BK41" s="13">
        <f t="shared" si="113"/>
        <v>0.50390220891458615</v>
      </c>
      <c r="BL41" s="13">
        <f t="shared" si="113"/>
        <v>0.16625356793034118</v>
      </c>
      <c r="BM41" s="13">
        <f t="shared" si="113"/>
        <v>-0.90241945575227911</v>
      </c>
      <c r="BN41" s="13">
        <f t="shared" si="113"/>
        <v>-0.83453878352502953</v>
      </c>
      <c r="BO41" s="13">
        <f t="shared" ref="BO41:DV41" si="114">(POWER(BO39/BO5, 1/34)-1)*100</f>
        <v>0.61463327281316982</v>
      </c>
      <c r="BP41" s="13">
        <f t="shared" si="114"/>
        <v>0.68355310824150806</v>
      </c>
      <c r="BQ41" s="13">
        <f t="shared" si="114"/>
        <v>0</v>
      </c>
      <c r="BR41" s="13">
        <f t="shared" si="114"/>
        <v>6.8498818895923463E-2</v>
      </c>
      <c r="BS41" s="13">
        <f t="shared" si="114"/>
        <v>-3.7421398421677576E-2</v>
      </c>
      <c r="BT41" s="13">
        <f t="shared" si="114"/>
        <v>3.1051787258307151E-2</v>
      </c>
      <c r="BU41" s="13">
        <f t="shared" si="114"/>
        <v>-6.8451930132273908E-2</v>
      </c>
      <c r="BV41" s="13">
        <f t="shared" si="114"/>
        <v>-0.40794452941755877</v>
      </c>
      <c r="BW41" s="13">
        <f t="shared" si="114"/>
        <v>-0.43540098348713308</v>
      </c>
      <c r="BX41" s="13">
        <f t="shared" si="114"/>
        <v>1.0176626797114618</v>
      </c>
      <c r="BY41" s="13">
        <f t="shared" si="114"/>
        <v>0.98981320113131765</v>
      </c>
      <c r="BZ41" s="13">
        <f t="shared" si="114"/>
        <v>0</v>
      </c>
      <c r="CA41" s="13">
        <f t="shared" si="114"/>
        <v>-2.7568919970410999E-2</v>
      </c>
      <c r="CB41" s="13">
        <f t="shared" si="114"/>
        <v>-3.3257081805815325E-2</v>
      </c>
      <c r="CC41" s="13">
        <f t="shared" si="114"/>
        <v>-6.0816833157961714E-2</v>
      </c>
      <c r="CD41" s="13">
        <f t="shared" si="114"/>
        <v>2.7576522519834334E-2</v>
      </c>
      <c r="CE41" s="13">
        <f t="shared" si="114"/>
        <v>-1.0993713569047547</v>
      </c>
      <c r="CF41" s="13">
        <f t="shared" si="114"/>
        <v>-0.9748049584015539</v>
      </c>
      <c r="CG41" s="13">
        <f t="shared" si="114"/>
        <v>0.49082659015835528</v>
      </c>
      <c r="CH41" s="13">
        <f t="shared" si="114"/>
        <v>0.61739585996674062</v>
      </c>
      <c r="CI41" s="13">
        <f t="shared" si="114"/>
        <v>0</v>
      </c>
      <c r="CJ41" s="13">
        <f t="shared" si="114"/>
        <v>0.12595106847372861</v>
      </c>
      <c r="CK41" s="13">
        <f t="shared" si="114"/>
        <v>0.12609290050507038</v>
      </c>
      <c r="CL41" s="13">
        <f t="shared" si="114"/>
        <v>0.25220278433424337</v>
      </c>
      <c r="CM41" s="13">
        <f t="shared" si="114"/>
        <v>-0.12579263131052842</v>
      </c>
      <c r="CN41" s="13">
        <f t="shared" si="114"/>
        <v>-1.4523326107499956</v>
      </c>
      <c r="CO41" s="13">
        <f t="shared" si="114"/>
        <v>-1.3243830207824381</v>
      </c>
      <c r="CP41" s="13">
        <f t="shared" si="114"/>
        <v>0.61617336011579038</v>
      </c>
      <c r="CQ41" s="13">
        <f t="shared" si="114"/>
        <v>0.74680859955460477</v>
      </c>
      <c r="CR41" s="13">
        <f t="shared" si="114"/>
        <v>0</v>
      </c>
      <c r="CS41" s="13">
        <f t="shared" si="114"/>
        <v>0.12983522934355562</v>
      </c>
      <c r="CT41" s="13">
        <f t="shared" si="114"/>
        <v>0.15924308772654605</v>
      </c>
      <c r="CU41" s="13">
        <f t="shared" si="114"/>
        <v>0.28928507069827525</v>
      </c>
      <c r="CV41" s="13">
        <f t="shared" si="114"/>
        <v>-0.1296668760576325</v>
      </c>
      <c r="CW41" s="13">
        <f t="shared" si="114"/>
        <v>-0.18696395075852301</v>
      </c>
      <c r="CX41" s="13">
        <f t="shared" si="114"/>
        <v>-0.17870398871687732</v>
      </c>
      <c r="CY41" s="13">
        <f t="shared" si="114"/>
        <v>0.31185898610914808</v>
      </c>
      <c r="CZ41" s="13">
        <f t="shared" si="114"/>
        <v>0.32016022791432341</v>
      </c>
      <c r="DA41" s="13">
        <f t="shared" si="114"/>
        <v>0</v>
      </c>
      <c r="DB41" s="13">
        <f t="shared" si="114"/>
        <v>8.2754341202084802E-3</v>
      </c>
      <c r="DC41" s="13">
        <f t="shared" si="114"/>
        <v>-4.2331664132255753E-2</v>
      </c>
      <c r="DD41" s="13">
        <f t="shared" si="114"/>
        <v>-3.4059733141011961E-2</v>
      </c>
      <c r="DE41" s="13">
        <f t="shared" si="114"/>
        <v>-8.2747493487911328E-3</v>
      </c>
      <c r="DF41" s="13">
        <f t="shared" si="114"/>
        <v>-0.65584582188176199</v>
      </c>
      <c r="DG41" s="13">
        <f t="shared" si="114"/>
        <v>-0.5993719223287064</v>
      </c>
      <c r="DH41" s="13">
        <f t="shared" si="114"/>
        <v>0.42045915377078025</v>
      </c>
      <c r="DI41" s="13">
        <f t="shared" si="114"/>
        <v>0.47754489746894002</v>
      </c>
      <c r="DJ41" s="13">
        <f t="shared" si="114"/>
        <v>0</v>
      </c>
      <c r="DK41" s="13">
        <f t="shared" si="114"/>
        <v>5.6846726433246175E-2</v>
      </c>
      <c r="DL41" s="13">
        <f t="shared" si="114"/>
        <v>3.9914757577319548E-2</v>
      </c>
      <c r="DM41" s="13">
        <f t="shared" si="114"/>
        <v>9.6784174243635945E-2</v>
      </c>
      <c r="DN41" s="13">
        <f t="shared" si="114"/>
        <v>-5.6814429290052981E-2</v>
      </c>
      <c r="DO41" s="13">
        <f t="shared" si="114"/>
        <v>-0.3260169876357577</v>
      </c>
      <c r="DP41" s="13">
        <f t="shared" si="114"/>
        <v>-0.35430214429617024</v>
      </c>
      <c r="DQ41" s="13">
        <f t="shared" si="114"/>
        <v>0.85973913156862647</v>
      </c>
      <c r="DR41" s="13">
        <f t="shared" si="114"/>
        <v>0.83111748491775383</v>
      </c>
      <c r="DS41" s="13">
        <f t="shared" si="114"/>
        <v>0</v>
      </c>
      <c r="DT41" s="13">
        <f t="shared" si="114"/>
        <v>-2.8377672694090972E-2</v>
      </c>
      <c r="DU41" s="13">
        <f t="shared" si="114"/>
        <v>1.0259955057168035E-2</v>
      </c>
      <c r="DV41" s="13">
        <f t="shared" si="114"/>
        <v>-1.8120629173390412E-2</v>
      </c>
      <c r="DW41" s="13">
        <f>(POWER(DW39/DW5, 1/34)-1)*100</f>
        <v>2.8385727903046387E-2</v>
      </c>
    </row>
    <row r="42" spans="1:127" ht="12.75" customHeight="1"/>
    <row r="43" spans="1:127" s="29" customFormat="1" ht="12.75" customHeight="1">
      <c r="B43" s="30" t="s">
        <v>711</v>
      </c>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row>
    <row r="44" spans="1:127" s="29" customFormat="1" ht="12.75" customHeight="1">
      <c r="B44" s="30" t="s">
        <v>710</v>
      </c>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row>
    <row r="45" spans="1:127" s="29" customFormat="1" ht="12.75" customHeight="1">
      <c r="B45" s="30" t="s">
        <v>684</v>
      </c>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row>
    <row r="46" spans="1:127" ht="12.75" customHeight="1">
      <c r="A46" s="29"/>
    </row>
    <row r="47" spans="1:127">
      <c r="A47" s="29"/>
    </row>
    <row r="48" spans="1:127">
      <c r="A48" s="29"/>
    </row>
    <row r="49" spans="1:1">
      <c r="A49" s="29"/>
    </row>
    <row r="50" spans="1:1">
      <c r="A50" s="29"/>
    </row>
    <row r="51" spans="1:1">
      <c r="A51" s="29"/>
    </row>
    <row r="52" spans="1:1">
      <c r="A52" s="29"/>
    </row>
    <row r="53" spans="1:1">
      <c r="A53" s="29"/>
    </row>
    <row r="54" spans="1:1">
      <c r="A54" s="29"/>
    </row>
    <row r="55" spans="1:1">
      <c r="A55" s="29"/>
    </row>
    <row r="56" spans="1:1">
      <c r="A56" s="29"/>
    </row>
  </sheetData>
  <phoneticPr fontId="0" type="noConversion"/>
  <pageMargins left="0.23622047244094491" right="0.27559055118110237" top="0.78740157480314965" bottom="0.70866141732283472" header="0.51181102362204722" footer="0.51181102362204722"/>
  <pageSetup scale="53" orientation="landscape" r:id="rId1"/>
  <headerFooter alignWithMargins="0"/>
  <colBreaks count="6" manualBreakCount="6">
    <brk id="19" max="65" man="1"/>
    <brk id="37" max="1048575" man="1"/>
    <brk id="55" max="1048575" man="1"/>
    <brk id="73" max="1048575" man="1"/>
    <brk id="91" max="1048575" man="1"/>
    <brk id="109" max="1048575" man="1"/>
  </colBreaks>
</worksheet>
</file>

<file path=xl/worksheets/sheet47.xml><?xml version="1.0" encoding="utf-8"?>
<worksheet xmlns="http://schemas.openxmlformats.org/spreadsheetml/2006/main" xmlns:r="http://schemas.openxmlformats.org/officeDocument/2006/relationships">
  <sheetPr>
    <pageSetUpPr fitToPage="1"/>
  </sheetPr>
  <dimension ref="A1:O61"/>
  <sheetViews>
    <sheetView view="pageBreakPreview" zoomScale="85" zoomScaleSheetLayoutView="85" workbookViewId="0">
      <pane xSplit="1" ySplit="2" topLeftCell="B12" activePane="bottomRight" state="frozen"/>
      <selection activeCell="C38" sqref="C38"/>
      <selection pane="topRight" activeCell="C38" sqref="C38"/>
      <selection pane="bottomLeft" activeCell="C38" sqref="C38"/>
      <selection pane="bottomRight" activeCell="C38" sqref="C38"/>
    </sheetView>
  </sheetViews>
  <sheetFormatPr defaultRowHeight="12.75"/>
  <cols>
    <col min="1" max="1" width="9.140625" style="6"/>
    <col min="2" max="3" width="9.28515625" style="8" bestFit="1" customWidth="1"/>
    <col min="4" max="4" width="8.7109375" style="8" customWidth="1"/>
    <col min="5" max="8" width="9.28515625" style="8" bestFit="1" customWidth="1"/>
    <col min="9" max="9" width="10.42578125" style="8" customWidth="1"/>
    <col min="10" max="10" width="10.85546875" style="8" customWidth="1"/>
    <col min="11" max="11" width="9.28515625" style="8" bestFit="1" customWidth="1"/>
    <col min="12" max="12" width="11.5703125" style="8" bestFit="1" customWidth="1"/>
    <col min="13" max="15" width="9.28515625" style="8" bestFit="1" customWidth="1"/>
    <col min="16" max="16384" width="9.140625" style="8"/>
  </cols>
  <sheetData>
    <row r="1" spans="1:15" ht="12.75" customHeight="1">
      <c r="A1" s="6" t="s">
        <v>723</v>
      </c>
    </row>
    <row r="2" spans="1:15" ht="28.15" customHeight="1">
      <c r="A2" s="6" t="s">
        <v>225</v>
      </c>
      <c r="B2" s="8" t="s">
        <v>115</v>
      </c>
      <c r="C2" s="8" t="s">
        <v>116</v>
      </c>
      <c r="D2" s="8" t="s">
        <v>106</v>
      </c>
      <c r="E2" s="8" t="s">
        <v>117</v>
      </c>
      <c r="F2" s="8" t="s">
        <v>118</v>
      </c>
      <c r="G2" s="8" t="s">
        <v>119</v>
      </c>
      <c r="H2" s="8" t="s">
        <v>120</v>
      </c>
      <c r="I2" s="8" t="s">
        <v>121</v>
      </c>
      <c r="J2" s="8" t="s">
        <v>122</v>
      </c>
      <c r="K2" s="8" t="s">
        <v>123</v>
      </c>
      <c r="L2" s="8" t="s">
        <v>124</v>
      </c>
      <c r="M2" s="8" t="s">
        <v>125</v>
      </c>
      <c r="N2" s="8" t="s">
        <v>126</v>
      </c>
      <c r="O2" s="8" t="s">
        <v>107</v>
      </c>
    </row>
    <row r="3" spans="1:15" ht="12.75" customHeight="1">
      <c r="A3" s="6">
        <v>1960</v>
      </c>
    </row>
    <row r="4" spans="1:15" ht="12.75" customHeight="1">
      <c r="A4" s="6">
        <v>1961</v>
      </c>
    </row>
    <row r="5" spans="1:15" ht="12.75" customHeight="1">
      <c r="A5" s="6">
        <v>1962</v>
      </c>
    </row>
    <row r="6" spans="1:15" ht="12.75" customHeight="1">
      <c r="A6" s="6">
        <v>1963</v>
      </c>
    </row>
    <row r="7" spans="1:15" ht="12.75" customHeight="1">
      <c r="A7" s="6">
        <v>1964</v>
      </c>
    </row>
    <row r="8" spans="1:15" ht="12.75" customHeight="1">
      <c r="A8" s="6">
        <v>1965</v>
      </c>
    </row>
    <row r="9" spans="1:15" ht="12.75" customHeight="1">
      <c r="A9" s="6">
        <v>1966</v>
      </c>
    </row>
    <row r="10" spans="1:15" ht="12.75" customHeight="1">
      <c r="A10" s="6">
        <v>1967</v>
      </c>
    </row>
    <row r="11" spans="1:15" ht="12.75" customHeight="1">
      <c r="A11" s="6">
        <v>1968</v>
      </c>
    </row>
    <row r="12" spans="1:15" ht="12.75" customHeight="1">
      <c r="A12" s="6">
        <v>1969</v>
      </c>
    </row>
    <row r="13" spans="1:15" ht="12.75" customHeight="1">
      <c r="A13" s="6">
        <v>1970</v>
      </c>
      <c r="D13" s="15"/>
      <c r="E13" s="15"/>
    </row>
    <row r="14" spans="1:15" ht="12.75" customHeight="1">
      <c r="A14" s="6">
        <v>1971</v>
      </c>
      <c r="D14" s="56">
        <v>50.487479999999998</v>
      </c>
      <c r="E14" s="15"/>
    </row>
    <row r="15" spans="1:15" ht="12.75" customHeight="1">
      <c r="A15" s="6">
        <v>1972</v>
      </c>
      <c r="D15" s="46">
        <f>D14*POWER(D$18/D$14,1/4)</f>
        <v>49.846129915518937</v>
      </c>
      <c r="E15" s="15"/>
      <c r="G15" s="15"/>
      <c r="H15" s="15"/>
      <c r="I15" s="15"/>
      <c r="J15" s="15"/>
      <c r="K15" s="15"/>
      <c r="L15" s="15"/>
      <c r="M15" s="15"/>
      <c r="N15" s="15"/>
      <c r="O15" s="15"/>
    </row>
    <row r="16" spans="1:15" ht="12.75" customHeight="1">
      <c r="A16" s="6">
        <v>1973</v>
      </c>
      <c r="D16" s="46">
        <f>D15*POWER(D$18/D$14,1/4)</f>
        <v>49.21292699803579</v>
      </c>
      <c r="E16" s="15"/>
      <c r="G16" s="15"/>
      <c r="H16" s="56">
        <v>45.37771</v>
      </c>
      <c r="I16" s="15"/>
      <c r="J16" s="15"/>
      <c r="K16" s="15"/>
      <c r="L16" s="15"/>
      <c r="M16" s="15"/>
      <c r="N16" s="15"/>
      <c r="O16" s="15"/>
    </row>
    <row r="17" spans="1:15" ht="12.75" customHeight="1">
      <c r="A17" s="6">
        <v>1974</v>
      </c>
      <c r="D17" s="46">
        <f>D16*POWER(D$18/D$14,1/4)</f>
        <v>48.587767752857566</v>
      </c>
      <c r="E17" s="15"/>
      <c r="G17" s="15"/>
      <c r="H17" s="46">
        <f>H16*POWER(H$21/H$16,1/5)</f>
        <v>44.721908607968345</v>
      </c>
      <c r="I17" s="15"/>
      <c r="J17" s="15"/>
      <c r="K17" s="15"/>
      <c r="L17" s="15"/>
      <c r="M17" s="15"/>
      <c r="N17" s="56">
        <v>45.604509999999998</v>
      </c>
      <c r="O17" s="56">
        <v>48.010680000000001</v>
      </c>
    </row>
    <row r="18" spans="1:15" ht="12.75" customHeight="1">
      <c r="A18" s="6">
        <v>1975</v>
      </c>
      <c r="D18" s="56">
        <v>47.970550000000003</v>
      </c>
      <c r="E18" s="15"/>
      <c r="G18" s="15"/>
      <c r="H18" s="46">
        <f>H17*POWER(H$21/H$16,1/5)</f>
        <v>44.075584897066712</v>
      </c>
      <c r="I18" s="15"/>
      <c r="J18" s="15"/>
      <c r="K18" s="15"/>
      <c r="L18" s="15"/>
      <c r="M18" s="56">
        <v>37.709679999999999</v>
      </c>
      <c r="N18" s="46">
        <f t="shared" ref="N18:O21" si="0">N17*POWER(N$22/N$17,1/5)</f>
        <v>45.249557450245753</v>
      </c>
      <c r="O18" s="46">
        <f t="shared" si="0"/>
        <v>47.258041594325199</v>
      </c>
    </row>
    <row r="19" spans="1:15" ht="12.75" customHeight="1">
      <c r="A19" s="6">
        <v>1976</v>
      </c>
      <c r="D19" s="46">
        <f>D18*POWER(D$24/D$18,1/6)</f>
        <v>47.20478771478966</v>
      </c>
      <c r="E19" s="15"/>
      <c r="G19" s="15"/>
      <c r="H19" s="46">
        <f>H18*POWER(H$21/H$16,1/5)</f>
        <v>43.43860189527782</v>
      </c>
      <c r="I19" s="15"/>
      <c r="J19" s="15"/>
      <c r="K19" s="15"/>
      <c r="L19" s="15"/>
      <c r="M19" s="46">
        <f>M18*POWER(M$24/M$18,1/6)</f>
        <v>37.393627975110952</v>
      </c>
      <c r="N19" s="46">
        <f t="shared" si="0"/>
        <v>44.897367594632442</v>
      </c>
      <c r="O19" s="46">
        <f t="shared" si="0"/>
        <v>46.517201908637212</v>
      </c>
    </row>
    <row r="20" spans="1:15" ht="12.75" customHeight="1">
      <c r="A20" s="6">
        <v>1977</v>
      </c>
      <c r="D20" s="46">
        <f>D19*POWER(D$24/D$18,1/6)</f>
        <v>46.451249426957929</v>
      </c>
      <c r="E20" s="15"/>
      <c r="G20" s="15"/>
      <c r="H20" s="46">
        <f>H19*POWER(H$21/H$16,1/5)</f>
        <v>42.810824610112213</v>
      </c>
      <c r="I20" s="15"/>
      <c r="J20" s="15"/>
      <c r="K20" s="15"/>
      <c r="L20" s="15"/>
      <c r="M20" s="46">
        <f>M19*POWER(M$24/M$18,1/6)</f>
        <v>37.080224842560334</v>
      </c>
      <c r="N20" s="46">
        <f t="shared" si="0"/>
        <v>44.547918930345325</v>
      </c>
      <c r="O20" s="46">
        <f t="shared" si="0"/>
        <v>45.78797598055268</v>
      </c>
    </row>
    <row r="21" spans="1:15" ht="12.75" customHeight="1">
      <c r="A21" s="6">
        <v>1978</v>
      </c>
      <c r="D21" s="46">
        <f>D20*POWER(D$24/D$18,1/6)</f>
        <v>45.70974000269527</v>
      </c>
      <c r="E21" s="15"/>
      <c r="G21" s="15"/>
      <c r="H21" s="56">
        <v>42.192120000000003</v>
      </c>
      <c r="I21" s="15"/>
      <c r="J21" s="15"/>
      <c r="K21" s="15"/>
      <c r="L21" s="15"/>
      <c r="M21" s="46">
        <f>M20*POWER(M$24/M$18,1/6)</f>
        <v>36.76944840147592</v>
      </c>
      <c r="N21" s="46">
        <f t="shared" si="0"/>
        <v>44.201190121932051</v>
      </c>
      <c r="O21" s="46">
        <f t="shared" si="0"/>
        <v>45.070181747247105</v>
      </c>
    </row>
    <row r="22" spans="1:15" ht="12.75" customHeight="1">
      <c r="A22" s="6">
        <v>1979</v>
      </c>
      <c r="D22" s="46">
        <f>D21*POWER(D$24/D$18,1/6)</f>
        <v>44.980067423147304</v>
      </c>
      <c r="E22" s="15"/>
      <c r="G22" s="56">
        <v>42.335149999999999</v>
      </c>
      <c r="H22" s="46">
        <f>H21*POWER(H$24/H$21,1/3)</f>
        <v>40.342468420078099</v>
      </c>
      <c r="I22" s="15"/>
      <c r="J22" s="15"/>
      <c r="K22" s="56">
        <v>55.904949999999999</v>
      </c>
      <c r="L22" s="15"/>
      <c r="M22" s="46">
        <f>M21*POWER(M$24/M$18,1/6)</f>
        <v>36.461276637055228</v>
      </c>
      <c r="N22" s="56">
        <v>43.85716</v>
      </c>
      <c r="O22" s="56">
        <v>44.363639999999997</v>
      </c>
    </row>
    <row r="23" spans="1:15" ht="12.75" customHeight="1">
      <c r="A23" s="6">
        <v>1980</v>
      </c>
      <c r="B23" s="46">
        <f>B24</f>
        <v>45.126640000000002</v>
      </c>
      <c r="C23" s="46">
        <f>C24</f>
        <v>32.118099999999998</v>
      </c>
      <c r="D23" s="46">
        <f>D22*POWER(D$24/D$18,1/6)</f>
        <v>44.262042734690226</v>
      </c>
      <c r="E23" s="46">
        <f t="shared" ref="E23:F29" si="1">E24</f>
        <v>35.55677</v>
      </c>
      <c r="F23" s="46">
        <f t="shared" si="1"/>
        <v>36.303719999999998</v>
      </c>
      <c r="G23" s="46">
        <f>G22*POWER(G24/G22,1/2)</f>
        <v>54.727248543604858</v>
      </c>
      <c r="H23" s="46">
        <f>H22*POWER(H$24/H$21,1/3)</f>
        <v>38.573903331356625</v>
      </c>
      <c r="I23" s="46">
        <f t="shared" ref="I23:J25" si="2">I24</f>
        <v>36.035450000000004</v>
      </c>
      <c r="J23" s="46">
        <f t="shared" si="2"/>
        <v>40.678100000000001</v>
      </c>
      <c r="K23" s="46">
        <f t="shared" ref="K23:K28" si="3">K22*POWER(K$29/K$22,1/7)</f>
        <v>52.992484764606893</v>
      </c>
      <c r="L23" s="56">
        <v>47.445999999999998</v>
      </c>
      <c r="M23" s="46">
        <f>M22*POWER(M$24/M$18,1/6)</f>
        <v>36.155687719006046</v>
      </c>
      <c r="N23" s="46">
        <f t="shared" ref="N23:O28" si="4">N22*POWER(N$29/N$22,1/7)</f>
        <v>43.287533230904067</v>
      </c>
      <c r="O23" s="46">
        <f t="shared" si="4"/>
        <v>43.965083386747295</v>
      </c>
    </row>
    <row r="24" spans="1:15" ht="12.75" customHeight="1">
      <c r="A24" s="6">
        <v>1981</v>
      </c>
      <c r="B24" s="56">
        <v>45.126640000000002</v>
      </c>
      <c r="C24" s="46">
        <f>C25</f>
        <v>32.118099999999998</v>
      </c>
      <c r="D24" s="56">
        <v>43.555480000000003</v>
      </c>
      <c r="E24" s="46">
        <f t="shared" si="1"/>
        <v>35.55677</v>
      </c>
      <c r="F24" s="46">
        <f t="shared" si="1"/>
        <v>36.303719999999998</v>
      </c>
      <c r="G24" s="56">
        <v>70.746690000000001</v>
      </c>
      <c r="H24" s="56">
        <v>36.882870000000004</v>
      </c>
      <c r="I24" s="46">
        <f t="shared" si="2"/>
        <v>36.035450000000004</v>
      </c>
      <c r="J24" s="46">
        <f t="shared" si="2"/>
        <v>40.678100000000001</v>
      </c>
      <c r="K24" s="46">
        <f t="shared" si="3"/>
        <v>50.231749452009055</v>
      </c>
      <c r="L24" s="46">
        <f t="shared" ref="L24:L32" si="5">L23*POWER(L$33/L$23,1/10)</f>
        <v>46.514043306568823</v>
      </c>
      <c r="M24" s="56">
        <v>35.85266</v>
      </c>
      <c r="N24" s="46">
        <f t="shared" si="4"/>
        <v>42.725304903842925</v>
      </c>
      <c r="O24" s="46">
        <f t="shared" si="4"/>
        <v>43.570107349253654</v>
      </c>
    </row>
    <row r="25" spans="1:15" ht="12.75" customHeight="1">
      <c r="A25" s="6">
        <v>1982</v>
      </c>
      <c r="B25" s="46">
        <f>B24*POWER(B$28/B$24,1/4)</f>
        <v>44.669791715293407</v>
      </c>
      <c r="C25" s="46">
        <f>C26</f>
        <v>32.118099999999998</v>
      </c>
      <c r="D25" s="46">
        <f>D24*POWER(D$30/D$24,1/6)</f>
        <v>42.901031586226033</v>
      </c>
      <c r="E25" s="46">
        <f t="shared" si="1"/>
        <v>35.55677</v>
      </c>
      <c r="F25" s="46">
        <f t="shared" si="1"/>
        <v>36.303719999999998</v>
      </c>
      <c r="G25" s="46">
        <f t="shared" ref="G25:G31" si="6">G24*POWER(G$32/G$24,1/8)</f>
        <v>65.523149089361738</v>
      </c>
      <c r="H25" s="46">
        <f>H24*POWER(H26/H24,1/2)</f>
        <v>39.579737793547849</v>
      </c>
      <c r="I25" s="46">
        <f t="shared" si="2"/>
        <v>36.035450000000004</v>
      </c>
      <c r="J25" s="46">
        <f t="shared" si="2"/>
        <v>40.678100000000001</v>
      </c>
      <c r="K25" s="46">
        <f t="shared" si="3"/>
        <v>47.614839428979735</v>
      </c>
      <c r="L25" s="46">
        <f t="shared" si="5"/>
        <v>45.600392545743794</v>
      </c>
      <c r="M25" s="46">
        <f>M24*POWER(M$30/M$24,1/6)</f>
        <v>35.492384534463106</v>
      </c>
      <c r="N25" s="46">
        <f t="shared" si="4"/>
        <v>42.170378926168702</v>
      </c>
      <c r="O25" s="46">
        <f t="shared" si="4"/>
        <v>43.178679720137218</v>
      </c>
    </row>
    <row r="26" spans="1:15" ht="12.75" customHeight="1">
      <c r="A26" s="6">
        <v>1983</v>
      </c>
      <c r="B26" s="46">
        <f>B25*POWER(B$28/B$24,1/4)</f>
        <v>44.217568422725371</v>
      </c>
      <c r="C26" s="46">
        <f>C27</f>
        <v>32.118099999999998</v>
      </c>
      <c r="D26" s="46">
        <f>D25*POWER(D$30/D$24,1/6)</f>
        <v>42.256416670470941</v>
      </c>
      <c r="E26" s="46">
        <f t="shared" si="1"/>
        <v>35.55677</v>
      </c>
      <c r="F26" s="46">
        <f t="shared" si="1"/>
        <v>36.303719999999998</v>
      </c>
      <c r="G26" s="46">
        <f t="shared" si="6"/>
        <v>60.685285298672298</v>
      </c>
      <c r="H26" s="56">
        <v>42.473799999999997</v>
      </c>
      <c r="I26" s="46">
        <f>I27</f>
        <v>36.035450000000004</v>
      </c>
      <c r="J26" s="56">
        <v>40.678100000000001</v>
      </c>
      <c r="K26" s="46">
        <f t="shared" si="3"/>
        <v>45.134261867856281</v>
      </c>
      <c r="L26" s="46">
        <f t="shared" si="5"/>
        <v>44.704688143769019</v>
      </c>
      <c r="M26" s="46">
        <f>M25*POWER(M$30/M$24,1/6)</f>
        <v>35.135729397545283</v>
      </c>
      <c r="N26" s="46">
        <f t="shared" si="4"/>
        <v>41.622660453306693</v>
      </c>
      <c r="O26" s="46">
        <f t="shared" si="4"/>
        <v>42.790768621003316</v>
      </c>
    </row>
    <row r="27" spans="1:15" ht="12.75" customHeight="1">
      <c r="A27" s="6">
        <v>1984</v>
      </c>
      <c r="B27" s="46">
        <f>B26*POWER(B$28/B$24,1/4)</f>
        <v>43.769923300291737</v>
      </c>
      <c r="C27" s="46">
        <f>C28</f>
        <v>32.118099999999998</v>
      </c>
      <c r="D27" s="46">
        <f>D26*POWER(D$30/D$24,1/6)</f>
        <v>41.621487498257437</v>
      </c>
      <c r="E27" s="46">
        <f t="shared" si="1"/>
        <v>35.55677</v>
      </c>
      <c r="F27" s="46">
        <f t="shared" si="1"/>
        <v>36.303719999999998</v>
      </c>
      <c r="G27" s="46">
        <f t="shared" si="6"/>
        <v>56.204622380995595</v>
      </c>
      <c r="H27" s="56">
        <v>31.356999999999999</v>
      </c>
      <c r="I27" s="46">
        <f>I28</f>
        <v>36.035450000000004</v>
      </c>
      <c r="J27" s="46">
        <f>J26*POWER(J$30/J$26,1/4)</f>
        <v>40.279738877636092</v>
      </c>
      <c r="K27" s="46">
        <f t="shared" si="3"/>
        <v>42.782914292815782</v>
      </c>
      <c r="L27" s="46">
        <f t="shared" si="5"/>
        <v>43.826577589805801</v>
      </c>
      <c r="M27" s="46">
        <f>M26*POWER(M$30/M$24,1/6)</f>
        <v>34.782658209363461</v>
      </c>
      <c r="N27" s="46">
        <f t="shared" si="4"/>
        <v>41.082055872545098</v>
      </c>
      <c r="O27" s="46">
        <f t="shared" si="4"/>
        <v>42.406342459848211</v>
      </c>
    </row>
    <row r="28" spans="1:15" ht="12.75" customHeight="1">
      <c r="A28" s="6">
        <v>1985</v>
      </c>
      <c r="B28" s="56">
        <v>43.326810000000002</v>
      </c>
      <c r="C28" s="56">
        <v>32.118099999999998</v>
      </c>
      <c r="D28" s="46">
        <f>D27*POWER(D$30/D$24,1/6)</f>
        <v>40.996098535211964</v>
      </c>
      <c r="E28" s="46">
        <f t="shared" si="1"/>
        <v>35.55677</v>
      </c>
      <c r="F28" s="46">
        <f t="shared" si="1"/>
        <v>36.303719999999998</v>
      </c>
      <c r="G28" s="46">
        <f t="shared" si="6"/>
        <v>52.05478661660711</v>
      </c>
      <c r="H28" s="46">
        <f>H27*POWER(H$32/H$27,1/5)</f>
        <v>30.869048279320076</v>
      </c>
      <c r="I28" s="46">
        <f>I29</f>
        <v>36.035450000000004</v>
      </c>
      <c r="J28" s="46">
        <f>J27*POWER(J$30/J$26,1/4)</f>
        <v>39.885278910532897</v>
      </c>
      <c r="K28" s="46">
        <f t="shared" si="3"/>
        <v>40.554064243819603</v>
      </c>
      <c r="L28" s="46">
        <f t="shared" si="5"/>
        <v>42.965715297199466</v>
      </c>
      <c r="M28" s="46">
        <f>M27*POWER(M$30/M$24,1/6)</f>
        <v>34.433134955607983</v>
      </c>
      <c r="N28" s="46">
        <f t="shared" si="4"/>
        <v>40.548472787035308</v>
      </c>
      <c r="O28" s="46">
        <f t="shared" si="4"/>
        <v>42.025369928486242</v>
      </c>
    </row>
    <row r="29" spans="1:15" ht="12.75" customHeight="1">
      <c r="A29" s="6">
        <v>1986</v>
      </c>
      <c r="B29" s="46">
        <f>B28*POWER(B$32/B$28,1/4)</f>
        <v>42.882829639035876</v>
      </c>
      <c r="C29" s="46">
        <f>C28*POWER(C$31/C$28,1/3)</f>
        <v>31.310163286292465</v>
      </c>
      <c r="D29" s="46">
        <f>D28*POWER(D$30/D$24,1/6)</f>
        <v>40.380106433706231</v>
      </c>
      <c r="E29" s="46">
        <f t="shared" si="1"/>
        <v>35.55677</v>
      </c>
      <c r="F29" s="46">
        <f t="shared" si="1"/>
        <v>36.303719999999998</v>
      </c>
      <c r="G29" s="46">
        <f t="shared" si="6"/>
        <v>48.211351574114069</v>
      </c>
      <c r="H29" s="46">
        <f>H28*POWER(H$32/H$27,1/5)</f>
        <v>30.388689660075698</v>
      </c>
      <c r="I29" s="56">
        <v>36.035450000000004</v>
      </c>
      <c r="J29" s="46">
        <f>J28*POWER(J$30/J$26,1/4)</f>
        <v>39.494681894630048</v>
      </c>
      <c r="K29" s="56">
        <v>38.441330000000001</v>
      </c>
      <c r="L29" s="46">
        <f t="shared" si="5"/>
        <v>42.121762467471285</v>
      </c>
      <c r="M29" s="46">
        <f>M28*POWER(M$30/M$24,1/6)</f>
        <v>34.087123983869027</v>
      </c>
      <c r="N29" s="56">
        <v>40.021820000000005</v>
      </c>
      <c r="O29" s="56">
        <v>41.647820000000003</v>
      </c>
    </row>
    <row r="30" spans="1:15" ht="12.75" customHeight="1">
      <c r="A30" s="6">
        <v>1987</v>
      </c>
      <c r="B30" s="46">
        <f>B29*POWER(B$32/B$28,1/4)</f>
        <v>42.443398852825162</v>
      </c>
      <c r="C30" s="46">
        <f>C29*POWER(C$31/C$28,1/3)</f>
        <v>30.522550369240292</v>
      </c>
      <c r="D30" s="56">
        <v>39.77337</v>
      </c>
      <c r="E30" s="56">
        <v>35.55677</v>
      </c>
      <c r="F30" s="56">
        <v>36.303719999999998</v>
      </c>
      <c r="G30" s="46">
        <f t="shared" si="6"/>
        <v>44.651694333548484</v>
      </c>
      <c r="H30" s="46">
        <f>H29*POWER(H$32/H$27,1/5)</f>
        <v>29.915805984697244</v>
      </c>
      <c r="I30" s="56">
        <v>34.070479999999996</v>
      </c>
      <c r="J30" s="56">
        <v>39.107910000000004</v>
      </c>
      <c r="K30" s="46">
        <f>K29*POWER(K$34/K$29,1/5)</f>
        <v>38.079284335510664</v>
      </c>
      <c r="L30" s="46">
        <f t="shared" si="5"/>
        <v>41.294386956981931</v>
      </c>
      <c r="M30" s="56">
        <v>33.744590000000002</v>
      </c>
      <c r="N30" s="46">
        <f t="shared" ref="N30:O33" si="7">N29*POWER(N$34/N$29,1/5)</f>
        <v>39.212870195823221</v>
      </c>
      <c r="O30" s="46">
        <f t="shared" si="7"/>
        <v>41.423655883187152</v>
      </c>
    </row>
    <row r="31" spans="1:15" ht="12.75" customHeight="1">
      <c r="A31" s="6">
        <v>1988</v>
      </c>
      <c r="B31" s="46">
        <f>B30*POWER(B$32/B$28,1/4)</f>
        <v>42.00847102076871</v>
      </c>
      <c r="C31" s="56">
        <v>29.754750000000001</v>
      </c>
      <c r="D31" s="46">
        <f>D30*POWER(D$34/D$30,1/4)</f>
        <v>39.5411338711762</v>
      </c>
      <c r="E31" s="46">
        <f>E30*POWER(E$35/E$30,1/5)</f>
        <v>34.916143861196609</v>
      </c>
      <c r="F31" s="46">
        <f>F30*POWER(F$34/F$30,1/4)</f>
        <v>36.504311356426051</v>
      </c>
      <c r="G31" s="46">
        <f t="shared" si="6"/>
        <v>41.354862325144914</v>
      </c>
      <c r="H31" s="46">
        <f>H30*POWER(H$32/H$27,1/5)</f>
        <v>29.450280934285541</v>
      </c>
      <c r="I31" s="46">
        <f>I30*POWER(I32/I30,1/2)</f>
        <v>33.169399312197378</v>
      </c>
      <c r="J31" s="46">
        <f>J30*POWER(J$34/J$30,1/4)</f>
        <v>38.685678607085002</v>
      </c>
      <c r="K31" s="46">
        <f>K30*POWER(K$34/K$29,1/5)</f>
        <v>37.720648466238494</v>
      </c>
      <c r="L31" s="46">
        <f t="shared" si="5"/>
        <v>40.483263146213979</v>
      </c>
      <c r="M31" s="46">
        <f>M30*POWER(M$35/M$30,1/5)</f>
        <v>33.958758151997088</v>
      </c>
      <c r="N31" s="46">
        <f t="shared" si="7"/>
        <v>38.420271466776896</v>
      </c>
      <c r="O31" s="46">
        <f t="shared" si="7"/>
        <v>41.200698301344595</v>
      </c>
    </row>
    <row r="32" spans="1:15" ht="12.75" customHeight="1">
      <c r="A32" s="6">
        <v>1989</v>
      </c>
      <c r="B32" s="56">
        <v>41.578000000000003</v>
      </c>
      <c r="C32" s="46">
        <f>C31*POWER(C$35/C$31,1/4)</f>
        <v>31.470804049089541</v>
      </c>
      <c r="D32" s="46">
        <f>D31*POWER(D$34/D$30,1/4)</f>
        <v>39.310253765730131</v>
      </c>
      <c r="E32" s="46">
        <f>E31*POWER(E$35/E$30,1/5)</f>
        <v>34.287059880179712</v>
      </c>
      <c r="F32" s="46">
        <f>F31*POWER(F$34/F$30,1/4)</f>
        <v>36.706011053602658</v>
      </c>
      <c r="G32" s="56">
        <v>38.301449999999996</v>
      </c>
      <c r="H32" s="56">
        <v>28.992000000000001</v>
      </c>
      <c r="I32" s="56">
        <v>32.292149999999999</v>
      </c>
      <c r="J32" s="46">
        <f>J31*POWER(J$34/J$30,1/4)</f>
        <v>38.268005866093944</v>
      </c>
      <c r="K32" s="46">
        <f>K31*POWER(K$34/K$29,1/5)</f>
        <v>37.365390278269246</v>
      </c>
      <c r="L32" s="46">
        <f t="shared" si="5"/>
        <v>39.688071811622024</v>
      </c>
      <c r="M32" s="46">
        <f>M31*POWER(M$35/M$30,1/5)</f>
        <v>34.174285573652803</v>
      </c>
      <c r="N32" s="46">
        <f t="shared" si="7"/>
        <v>37.643693313172989</v>
      </c>
      <c r="O32" s="46">
        <f t="shared" si="7"/>
        <v>40.978940760450648</v>
      </c>
    </row>
    <row r="33" spans="1:15" ht="12.75" customHeight="1">
      <c r="A33" s="6">
        <v>1990</v>
      </c>
      <c r="B33" s="46">
        <f>B32*POWER(B$37/B$32,1/5)</f>
        <v>40.825868198428893</v>
      </c>
      <c r="C33" s="46">
        <f>C32*POWER(C$35/C$31,1/4)</f>
        <v>33.285828565059042</v>
      </c>
      <c r="D33" s="46">
        <f>D32*POWER(D$34/D$30,1/4)</f>
        <v>39.080721765861014</v>
      </c>
      <c r="E33" s="46">
        <f>E32*POWER(E$35/E$30,1/5)</f>
        <v>33.669310101952938</v>
      </c>
      <c r="F33" s="46">
        <f>F32*POWER(F$34/F$30,1/4)</f>
        <v>36.908825215518625</v>
      </c>
      <c r="G33" s="46">
        <f t="shared" ref="G33:H36" si="8">G32*POWER(G$37/G$32,1/5)</f>
        <v>38.065880060021463</v>
      </c>
      <c r="H33" s="46">
        <f t="shared" si="8"/>
        <v>29.260963067743422</v>
      </c>
      <c r="I33" s="46">
        <f>I32*POWER(I34/I32,1/2)</f>
        <v>31.565908515358782</v>
      </c>
      <c r="J33" s="46">
        <f>J32*POWER(J$34/J$30,1/4)</f>
        <v>37.854842559209985</v>
      </c>
      <c r="K33" s="46">
        <f>K32*POWER(K$34/K$29,1/5)</f>
        <v>37.01347796014187</v>
      </c>
      <c r="L33" s="56">
        <v>38.908500000000004</v>
      </c>
      <c r="M33" s="46">
        <f>M32*POWER(M$35/M$30,1/5)</f>
        <v>34.391180891898777</v>
      </c>
      <c r="N33" s="46">
        <f t="shared" si="7"/>
        <v>36.882811915620799</v>
      </c>
      <c r="O33" s="46">
        <f t="shared" si="7"/>
        <v>40.758376801436881</v>
      </c>
    </row>
    <row r="34" spans="1:15" ht="12.75" customHeight="1">
      <c r="A34" s="6">
        <v>1991</v>
      </c>
      <c r="B34" s="46">
        <f>B33*POWER(B$37/B$32,1/5)</f>
        <v>40.087342203941688</v>
      </c>
      <c r="C34" s="46">
        <f>C33*POWER(C$35/C$31,1/4)</f>
        <v>35.205531499426492</v>
      </c>
      <c r="D34" s="56">
        <v>38.852530000000002</v>
      </c>
      <c r="E34" s="46">
        <f>E33*POWER(E$35/E$30,1/5)</f>
        <v>33.062690318244009</v>
      </c>
      <c r="F34" s="56">
        <v>37.112760000000002</v>
      </c>
      <c r="G34" s="46">
        <f t="shared" si="8"/>
        <v>37.831758973718742</v>
      </c>
      <c r="H34" s="46">
        <f t="shared" si="8"/>
        <v>29.532421345607219</v>
      </c>
      <c r="I34" s="56">
        <v>30.856000000000002</v>
      </c>
      <c r="J34" s="56">
        <v>37.44614</v>
      </c>
      <c r="K34" s="56">
        <v>36.664879999999997</v>
      </c>
      <c r="L34" s="46">
        <f>L33*POWER(L$38/L$33,1/5)</f>
        <v>37.547221524969011</v>
      </c>
      <c r="M34" s="46">
        <f>M33*POWER(M$35/M$30,1/5)</f>
        <v>34.609452788419539</v>
      </c>
      <c r="N34" s="56">
        <v>36.137309999999999</v>
      </c>
      <c r="O34" s="56">
        <v>40.539000000000001</v>
      </c>
    </row>
    <row r="35" spans="1:15" ht="12.75" customHeight="1">
      <c r="A35" s="6">
        <v>1992</v>
      </c>
      <c r="B35" s="46">
        <f>B34*POWER(B$37/B$32,1/5)</f>
        <v>39.362175892141018</v>
      </c>
      <c r="C35" s="56">
        <v>37.235950000000003</v>
      </c>
      <c r="D35" s="46">
        <f>D34*POWER(D$37/D$34,1/3)</f>
        <v>38.436875749319917</v>
      </c>
      <c r="E35" s="56">
        <v>32.466999999999999</v>
      </c>
      <c r="F35" s="46">
        <f>F34*POWER(F$38/F$34,1/4)</f>
        <v>36.775500557963291</v>
      </c>
      <c r="G35" s="46">
        <f t="shared" si="8"/>
        <v>37.59907783003564</v>
      </c>
      <c r="H35" s="46">
        <f t="shared" si="8"/>
        <v>29.806397982024361</v>
      </c>
      <c r="I35" s="46">
        <f>I34*POWER(I36/I34,1/2)</f>
        <v>31.337040327382546</v>
      </c>
      <c r="J35" s="46">
        <f>J34*POWER(J$37/J$34,1/3)</f>
        <v>36.729464504135009</v>
      </c>
      <c r="K35" s="46">
        <f>K34*POWER(K$38/K$34,1/4)</f>
        <v>36.499291611571017</v>
      </c>
      <c r="L35" s="46">
        <f>L34*POWER(L$38/L$33,1/5)</f>
        <v>36.23356963761379</v>
      </c>
      <c r="M35" s="56">
        <v>34.82911</v>
      </c>
      <c r="N35" s="46">
        <f>N34*POWER(N$37/N$34,1/3)</f>
        <v>35.92064691485907</v>
      </c>
      <c r="O35" s="46">
        <f>O34*POWER(O$37/O$34,1/3)</f>
        <v>40.961537267061047</v>
      </c>
    </row>
    <row r="36" spans="1:15" ht="12.75" customHeight="1">
      <c r="A36" s="6">
        <v>1993</v>
      </c>
      <c r="B36" s="46">
        <f>B35*POWER(B$37/B$32,1/5)</f>
        <v>38.650127590935689</v>
      </c>
      <c r="C36" s="46">
        <f>C35*POWER(C$38/C$35,1/3)</f>
        <v>37.609212487517254</v>
      </c>
      <c r="D36" s="46">
        <f>D35*POWER(D$37/D$34,1/3)</f>
        <v>38.02566827356307</v>
      </c>
      <c r="E36" s="46">
        <f>E35</f>
        <v>32.466999999999999</v>
      </c>
      <c r="F36" s="46">
        <f>F35*POWER(F$38/F$34,1/4)</f>
        <v>36.441305935984239</v>
      </c>
      <c r="G36" s="46">
        <f t="shared" si="8"/>
        <v>37.367827772722677</v>
      </c>
      <c r="H36" s="46">
        <f t="shared" si="8"/>
        <v>30.082916340179253</v>
      </c>
      <c r="I36" s="56">
        <v>31.825579999999999</v>
      </c>
      <c r="J36" s="46">
        <f>J35*POWER(J$37/J$34,1/3)</f>
        <v>36.02650534235341</v>
      </c>
      <c r="K36" s="46">
        <f>K35*POWER(K$38/K$34,1/4)</f>
        <v>36.334451064520017</v>
      </c>
      <c r="L36" s="46">
        <f>L35*POWER(L$38/L$33,1/5)</f>
        <v>34.965878042686718</v>
      </c>
      <c r="M36" s="46">
        <f>M35*POWER(M$38/M$35,1/3)</f>
        <v>34.750201360030012</v>
      </c>
      <c r="N36" s="46">
        <f>N35*POWER(N$37/N$34,1/3)</f>
        <v>35.70528284429512</v>
      </c>
      <c r="O36" s="46">
        <f>O35*POWER(O$37/O$34,1/3)</f>
        <v>41.388478632448525</v>
      </c>
    </row>
    <row r="37" spans="1:15" ht="12.75" customHeight="1">
      <c r="A37" s="6">
        <v>1994</v>
      </c>
      <c r="B37" s="56">
        <v>37.950960000000002</v>
      </c>
      <c r="C37" s="46">
        <f>C36*POWER(C$38/C$35,1/3)</f>
        <v>37.986216651682682</v>
      </c>
      <c r="D37" s="56">
        <v>37.618859999999998</v>
      </c>
      <c r="E37" s="46">
        <f>E36</f>
        <v>32.466999999999999</v>
      </c>
      <c r="F37" s="46">
        <f>F36*POWER(F$38/F$34,1/4)</f>
        <v>36.110148282738862</v>
      </c>
      <c r="G37" s="56">
        <v>37.137999999999998</v>
      </c>
      <c r="H37" s="56">
        <v>30.361999999999998</v>
      </c>
      <c r="I37" s="46">
        <f>I36*POWER(I38/I36,1/2)</f>
        <v>30.357426110591128</v>
      </c>
      <c r="J37" s="56">
        <v>35.337000000000003</v>
      </c>
      <c r="K37" s="46">
        <f>K36*POWER(K$38/K$34,1/4)</f>
        <v>36.17035498139564</v>
      </c>
      <c r="L37" s="46">
        <f>L36*POWER(L$38/L$33,1/5)</f>
        <v>33.742538743046069</v>
      </c>
      <c r="M37" s="46">
        <f>M36*POWER(M$38/M$35,1/3)</f>
        <v>34.671471495040549</v>
      </c>
      <c r="N37" s="56">
        <v>35.491210000000002</v>
      </c>
      <c r="O37" s="56">
        <v>41.819869999999995</v>
      </c>
    </row>
    <row r="38" spans="1:15" ht="12.75" customHeight="1">
      <c r="A38" s="6">
        <v>1995</v>
      </c>
      <c r="B38" s="46">
        <f t="shared" ref="B38:B43" si="9">B37*POWER(B$44/B$37,1/7)</f>
        <v>37.933799596258488</v>
      </c>
      <c r="C38" s="56">
        <v>38.366999999999997</v>
      </c>
      <c r="D38" s="46">
        <f>D37*POWER(D$40/D$37,1/3)</f>
        <v>37.386220967760657</v>
      </c>
      <c r="E38" s="56">
        <v>32.802999999999997</v>
      </c>
      <c r="F38" s="56">
        <v>35.781999999999996</v>
      </c>
      <c r="G38" s="46">
        <f t="shared" ref="G38:H42" si="10">G37*POWER(G$43/G$37,1/6)</f>
        <v>37.10157748130257</v>
      </c>
      <c r="H38" s="46">
        <f t="shared" si="10"/>
        <v>30.144819768586338</v>
      </c>
      <c r="I38" s="56">
        <v>28.957000000000001</v>
      </c>
      <c r="J38" s="46">
        <f>J37*POWER(J$42/J$37,1/5)</f>
        <v>35.112977523993059</v>
      </c>
      <c r="K38" s="56">
        <v>36.006999999999998</v>
      </c>
      <c r="L38" s="56">
        <v>32.561999999999998</v>
      </c>
      <c r="M38" s="56">
        <v>34.592919999999999</v>
      </c>
      <c r="N38" s="56">
        <v>38.779000000000003</v>
      </c>
      <c r="O38" s="46">
        <f>O37*POWER(O$40/O$37,1/3)</f>
        <v>41.78265355674111</v>
      </c>
    </row>
    <row r="39" spans="1:15" ht="12.75" customHeight="1">
      <c r="A39" s="6">
        <v>1996</v>
      </c>
      <c r="B39" s="46">
        <f t="shared" si="9"/>
        <v>37.916646951990167</v>
      </c>
      <c r="C39" s="46">
        <f>C38*POWER(C40/C38,1/2)</f>
        <v>35.086230376032134</v>
      </c>
      <c r="D39" s="46">
        <f>D38*POWER(D$40/D$37,1/3)</f>
        <v>37.155020600045475</v>
      </c>
      <c r="E39" s="46">
        <f t="shared" ref="E39:F42" si="11">E38*POWER(E$43/E$38,1/5)</f>
        <v>32.895477111260185</v>
      </c>
      <c r="F39" s="46">
        <f t="shared" si="11"/>
        <v>35.388437180577618</v>
      </c>
      <c r="G39" s="46">
        <f t="shared" si="10"/>
        <v>37.065190683426628</v>
      </c>
      <c r="H39" s="46">
        <f t="shared" si="10"/>
        <v>29.929193033415245</v>
      </c>
      <c r="I39" s="46">
        <f>I38*POWER(I$41/I$38,1/3)</f>
        <v>28.955333237396456</v>
      </c>
      <c r="J39" s="46">
        <f>J38*POWER(J$42/J$37,1/5)</f>
        <v>34.890375261070318</v>
      </c>
      <c r="K39" s="46">
        <f t="shared" ref="K39:L42" si="12">K38*POWER(K$43/K$38,1/5)</f>
        <v>35.983569526482704</v>
      </c>
      <c r="L39" s="46">
        <f t="shared" si="12"/>
        <v>31.691705619838665</v>
      </c>
      <c r="M39" s="46">
        <f>M38*POWER(M$44/M$38,1/6)</f>
        <v>34.548220510330893</v>
      </c>
      <c r="N39" s="46">
        <f>N38*POWER(N$42/N$38,1/4)</f>
        <v>37.806527233413782</v>
      </c>
      <c r="O39" s="46">
        <f>O38*POWER(O$40/O$37,1/3)</f>
        <v>41.745470233232453</v>
      </c>
    </row>
    <row r="40" spans="1:15" ht="12.75" customHeight="1">
      <c r="A40" s="6">
        <v>1997</v>
      </c>
      <c r="B40" s="46">
        <f t="shared" si="9"/>
        <v>37.899502063686406</v>
      </c>
      <c r="C40" s="56">
        <v>32.085999999999999</v>
      </c>
      <c r="D40" s="56">
        <v>36.925249999999998</v>
      </c>
      <c r="E40" s="46">
        <f t="shared" si="11"/>
        <v>32.988214930873482</v>
      </c>
      <c r="F40" s="46">
        <f t="shared" si="11"/>
        <v>34.999203121225435</v>
      </c>
      <c r="G40" s="46">
        <f t="shared" si="10"/>
        <v>37.028839571339525</v>
      </c>
      <c r="H40" s="46">
        <f t="shared" si="10"/>
        <v>29.715108682284843</v>
      </c>
      <c r="I40" s="46">
        <f>I39*POWER(I$41/I$38,1/3)</f>
        <v>28.953666570731631</v>
      </c>
      <c r="J40" s="46">
        <f>J39*POWER(J$42/J$37,1/5)</f>
        <v>34.669184207647668</v>
      </c>
      <c r="K40" s="46">
        <f t="shared" si="12"/>
        <v>35.960154299642149</v>
      </c>
      <c r="L40" s="46">
        <f t="shared" si="12"/>
        <v>30.844671859668132</v>
      </c>
      <c r="M40" s="46">
        <f>M39*POWER(M$44/M$38,1/6)</f>
        <v>34.503578779427933</v>
      </c>
      <c r="N40" s="46">
        <f>N39*POWER(N$42/N$38,1/4)</f>
        <v>36.858441461895815</v>
      </c>
      <c r="O40" s="56">
        <v>41.708320000000001</v>
      </c>
    </row>
    <row r="41" spans="1:15" ht="12.75" customHeight="1">
      <c r="A41" s="6">
        <v>1998</v>
      </c>
      <c r="B41" s="46">
        <f t="shared" si="9"/>
        <v>37.882364927840165</v>
      </c>
      <c r="C41" s="46">
        <f>C40*POWER(C$43/C$40,1/3)</f>
        <v>33.470101799020625</v>
      </c>
      <c r="D41" s="56">
        <v>36.351109999999998</v>
      </c>
      <c r="E41" s="46">
        <f t="shared" si="11"/>
        <v>33.081214193820081</v>
      </c>
      <c r="F41" s="46">
        <f t="shared" si="11"/>
        <v>34.614250210322581</v>
      </c>
      <c r="G41" s="46">
        <f t="shared" si="10"/>
        <v>36.992524110042979</v>
      </c>
      <c r="H41" s="46">
        <f t="shared" si="10"/>
        <v>29.502555682479141</v>
      </c>
      <c r="I41" s="56">
        <v>28.952000000000002</v>
      </c>
      <c r="J41" s="46">
        <f>J40*POWER(J$42/J$37,1/5)</f>
        <v>34.449395417220131</v>
      </c>
      <c r="K41" s="46">
        <f t="shared" si="12"/>
        <v>35.93675430955701</v>
      </c>
      <c r="L41" s="46">
        <f t="shared" si="12"/>
        <v>30.020277025892884</v>
      </c>
      <c r="M41" s="46">
        <f>M40*POWER(M$44/M$38,1/6)</f>
        <v>34.458994732657722</v>
      </c>
      <c r="N41" s="46">
        <f>N40*POWER(N$42/N$38,1/4)</f>
        <v>35.934131125360416</v>
      </c>
      <c r="O41" s="46">
        <f>O40*POWER(O$43/O$40,1/3)</f>
        <v>40.992325740748356</v>
      </c>
    </row>
    <row r="42" spans="1:15" ht="12.75" customHeight="1">
      <c r="A42" s="6">
        <v>1999</v>
      </c>
      <c r="B42" s="46">
        <f t="shared" si="9"/>
        <v>37.865235540945996</v>
      </c>
      <c r="C42" s="46">
        <f>C41*POWER(C$43/C$40,1/3)</f>
        <v>34.913909943177828</v>
      </c>
      <c r="D42" s="46">
        <f>D41*POWER(D43/D41,1/2)</f>
        <v>35.859095273743314</v>
      </c>
      <c r="E42" s="46">
        <f t="shared" si="11"/>
        <v>33.174475637152213</v>
      </c>
      <c r="F42" s="46">
        <f t="shared" si="11"/>
        <v>34.23353135992388</v>
      </c>
      <c r="G42" s="46">
        <f t="shared" si="10"/>
        <v>36.95624426457303</v>
      </c>
      <c r="H42" s="46">
        <f t="shared" si="10"/>
        <v>29.291523080199475</v>
      </c>
      <c r="I42" s="46">
        <f>I41*POWER(I43/I41,1/2)</f>
        <v>28.778983025812433</v>
      </c>
      <c r="J42" s="56">
        <v>34.231000000000002</v>
      </c>
      <c r="K42" s="46">
        <f t="shared" si="12"/>
        <v>35.913369546312431</v>
      </c>
      <c r="L42" s="46">
        <f t="shared" si="12"/>
        <v>29.217916041109365</v>
      </c>
      <c r="M42" s="46">
        <f>M41*POWER(M$44/M$38,1/6)</f>
        <v>34.414468295483289</v>
      </c>
      <c r="N42" s="56">
        <v>35.033000000000001</v>
      </c>
      <c r="O42" s="46">
        <f>O41*POWER(O$43/O$40,1/3)</f>
        <v>40.288622740873294</v>
      </c>
    </row>
    <row r="43" spans="1:15" ht="12.75" customHeight="1">
      <c r="A43" s="6">
        <v>2000</v>
      </c>
      <c r="B43" s="46">
        <f t="shared" si="9"/>
        <v>37.848113899500035</v>
      </c>
      <c r="C43" s="56">
        <v>36.42</v>
      </c>
      <c r="D43" s="56">
        <v>35.373739999999998</v>
      </c>
      <c r="E43" s="56">
        <v>33.268000000000001</v>
      </c>
      <c r="F43" s="56">
        <v>33.856999999999999</v>
      </c>
      <c r="G43" s="56">
        <v>36.92</v>
      </c>
      <c r="H43" s="56">
        <v>29.082000000000001</v>
      </c>
      <c r="I43" s="56">
        <v>28.606999999999999</v>
      </c>
      <c r="J43" s="46">
        <f>J42*POWER(J$47/J$42,1/5)</f>
        <v>34.461623448680577</v>
      </c>
      <c r="K43" s="56">
        <v>35.89</v>
      </c>
      <c r="L43" s="56">
        <v>28.437000000000001</v>
      </c>
      <c r="M43" s="56">
        <v>34.426000000000002</v>
      </c>
      <c r="N43" s="46">
        <f>N42*POWER(N$47/N$42,1/5)</f>
        <v>34.947988419315983</v>
      </c>
      <c r="O43" s="56">
        <v>39.597000000000001</v>
      </c>
    </row>
    <row r="44" spans="1:15" ht="12.75" customHeight="1">
      <c r="A44" s="6">
        <v>2001</v>
      </c>
      <c r="B44" s="56">
        <v>37.831000000000003</v>
      </c>
      <c r="C44" s="46">
        <f t="shared" ref="C44:C57" si="13">C43</f>
        <v>36.42</v>
      </c>
      <c r="D44" s="46">
        <f t="shared" ref="D44:F46" si="14">D43*POWER(D$47/D$43,1/4)</f>
        <v>34.858491366763033</v>
      </c>
      <c r="E44" s="46">
        <f t="shared" si="14"/>
        <v>33.493692915500638</v>
      </c>
      <c r="F44" s="46">
        <f t="shared" si="14"/>
        <v>33.547581632526764</v>
      </c>
      <c r="G44" s="46">
        <f>G43*POWER(G$48/G$43,1/5)</f>
        <v>36.830507195442166</v>
      </c>
      <c r="H44" s="46">
        <f t="shared" ref="H44:I46" si="15">H43*POWER(H$47/H$43,1/4)</f>
        <v>29.033476190836289</v>
      </c>
      <c r="I44" s="46">
        <f t="shared" si="15"/>
        <v>28.059030493208365</v>
      </c>
      <c r="J44" s="46">
        <f>J43*POWER(J$47/J$42,1/5)</f>
        <v>34.693800669529104</v>
      </c>
      <c r="K44" s="46">
        <f t="shared" ref="K44:L46" si="16">K43*POWER(K$47/K$43,1/4)</f>
        <v>36.014352219663003</v>
      </c>
      <c r="L44" s="46">
        <f t="shared" si="16"/>
        <v>28.54017958190725</v>
      </c>
      <c r="M44" s="46">
        <f>M43*POWER(M$48/M$43,1/5)</f>
        <v>34.32558795225534</v>
      </c>
      <c r="N44" s="46">
        <f>N43*POWER(N$47/N$42,1/5)</f>
        <v>34.863183128953956</v>
      </c>
      <c r="O44" s="46">
        <f>O43*POWER(O$47/O$43, 1/4)</f>
        <v>39.533849087078451</v>
      </c>
    </row>
    <row r="45" spans="1:15" ht="12.75" customHeight="1">
      <c r="A45" s="6">
        <v>2002</v>
      </c>
      <c r="B45" s="46">
        <f>B44*POWER(B46/B44,1/2)</f>
        <v>37.386387322125685</v>
      </c>
      <c r="C45" s="46">
        <f t="shared" si="13"/>
        <v>36.42</v>
      </c>
      <c r="D45" s="46">
        <f t="shared" si="14"/>
        <v>34.35074776844894</v>
      </c>
      <c r="E45" s="46">
        <f t="shared" si="14"/>
        <v>33.720916950759218</v>
      </c>
      <c r="F45" s="46">
        <f t="shared" si="14"/>
        <v>33.240991032609124</v>
      </c>
      <c r="G45" s="46">
        <f>G44*POWER(G$48/G$43,1/5)</f>
        <v>36.741231318350948</v>
      </c>
      <c r="H45" s="46">
        <f t="shared" si="15"/>
        <v>28.98503334446935</v>
      </c>
      <c r="I45" s="46">
        <f t="shared" si="15"/>
        <v>27.521557388708949</v>
      </c>
      <c r="J45" s="46">
        <f>J44*POWER(J$47/J$42,1/5)</f>
        <v>34.927542130726358</v>
      </c>
      <c r="K45" s="46">
        <f t="shared" si="16"/>
        <v>36.139135296794244</v>
      </c>
      <c r="L45" s="46">
        <f t="shared" si="16"/>
        <v>28.643733536150631</v>
      </c>
      <c r="M45" s="46">
        <f>M44*POWER(M$48/M$43,1/5)</f>
        <v>34.225468781386652</v>
      </c>
      <c r="N45" s="46">
        <f>N44*POWER(N$47/N$42,1/5)</f>
        <v>34.778583628326871</v>
      </c>
      <c r="O45" s="46">
        <f>O44*POWER(O$47/O$43, 1/4)</f>
        <v>39.470798889812201</v>
      </c>
    </row>
    <row r="46" spans="1:15" ht="12.75" customHeight="1">
      <c r="A46" s="38">
        <v>2003</v>
      </c>
      <c r="B46" s="56">
        <v>36.947000000000003</v>
      </c>
      <c r="C46" s="46">
        <f t="shared" si="13"/>
        <v>36.42</v>
      </c>
      <c r="D46" s="46">
        <f t="shared" si="14"/>
        <v>33.850399887835778</v>
      </c>
      <c r="E46" s="46">
        <f t="shared" si="14"/>
        <v>33.949682493021207</v>
      </c>
      <c r="F46" s="46">
        <f t="shared" si="14"/>
        <v>32.937202357342493</v>
      </c>
      <c r="G46" s="46">
        <f>G45*POWER(G$48/G$43,1/5)</f>
        <v>36.652171842901666</v>
      </c>
      <c r="H46" s="46">
        <f t="shared" si="15"/>
        <v>28.936671325811389</v>
      </c>
      <c r="I46" s="46">
        <f t="shared" si="15"/>
        <v>26.994379627027246</v>
      </c>
      <c r="J46" s="46">
        <f>J45*POWER(J$47/J$42,1/5)</f>
        <v>35.162858370980047</v>
      </c>
      <c r="K46" s="46">
        <f t="shared" si="16"/>
        <v>36.264350724235257</v>
      </c>
      <c r="L46" s="46">
        <f t="shared" si="16"/>
        <v>28.747663221086547</v>
      </c>
      <c r="M46" s="46">
        <f>M45*POWER(M$48/M$43,1/5)</f>
        <v>34.125641633145207</v>
      </c>
      <c r="N46" s="46">
        <f>N45*POWER(N$47/N$42,1/5)</f>
        <v>34.694189418062393</v>
      </c>
      <c r="O46" s="46">
        <f>O45*POWER(O$47/O$43, 1/4)</f>
        <v>39.407849247575804</v>
      </c>
    </row>
    <row r="47" spans="1:15" ht="12.75" customHeight="1">
      <c r="A47" s="38">
        <v>2004</v>
      </c>
      <c r="B47" s="46">
        <f t="shared" ref="B47:B57" si="17">B46</f>
        <v>36.947000000000003</v>
      </c>
      <c r="C47" s="46">
        <f t="shared" si="13"/>
        <v>36.42</v>
      </c>
      <c r="D47" s="56">
        <v>33.357340000000001</v>
      </c>
      <c r="E47" s="56">
        <v>34.18</v>
      </c>
      <c r="F47" s="56">
        <v>32.636189999999999</v>
      </c>
      <c r="G47" s="46">
        <f>G46*POWER(G$48/G$43,1/5)</f>
        <v>36.563328244544216</v>
      </c>
      <c r="H47" s="56">
        <v>28.888390000000001</v>
      </c>
      <c r="I47" s="56">
        <v>26.4773</v>
      </c>
      <c r="J47" s="56">
        <v>35.399760000000001</v>
      </c>
      <c r="K47" s="56">
        <v>36.39</v>
      </c>
      <c r="L47" s="56">
        <v>28.851970000000001</v>
      </c>
      <c r="M47" s="46">
        <f>M46*POWER(M$48/M$43,1/5)</f>
        <v>34.026105655773904</v>
      </c>
      <c r="N47" s="56">
        <v>34.61</v>
      </c>
      <c r="O47" s="56">
        <v>39.344999999999999</v>
      </c>
    </row>
    <row r="48" spans="1:15" ht="12.75" customHeight="1">
      <c r="A48" s="38">
        <v>2005</v>
      </c>
      <c r="B48" s="46">
        <f t="shared" si="17"/>
        <v>36.947000000000003</v>
      </c>
      <c r="C48" s="46">
        <f t="shared" si="13"/>
        <v>36.42</v>
      </c>
      <c r="D48" s="46">
        <f t="shared" ref="D48:D57" si="18">D47</f>
        <v>33.357340000000001</v>
      </c>
      <c r="E48" s="46">
        <f t="shared" ref="E48:E57" si="19">E47</f>
        <v>34.18</v>
      </c>
      <c r="F48" s="46">
        <f t="shared" ref="F48:F57" si="20">F47</f>
        <v>32.636189999999999</v>
      </c>
      <c r="G48" s="57">
        <v>36.474699999999999</v>
      </c>
      <c r="H48" s="46">
        <f t="shared" ref="H48:H57" si="21">H47</f>
        <v>28.888390000000001</v>
      </c>
      <c r="I48" s="46">
        <f t="shared" ref="I48:I57" si="22">I47</f>
        <v>26.4773</v>
      </c>
      <c r="J48" s="46">
        <f t="shared" ref="J48:J57" si="23">J47</f>
        <v>35.399760000000001</v>
      </c>
      <c r="K48" s="46">
        <f t="shared" ref="K48:K57" si="24">K47</f>
        <v>36.39</v>
      </c>
      <c r="L48" s="46">
        <f t="shared" ref="L48:L57" si="25">L47</f>
        <v>28.851970000000001</v>
      </c>
      <c r="M48" s="57">
        <v>33.926859999999998</v>
      </c>
      <c r="N48" s="46">
        <f t="shared" ref="N48:N57" si="26">N47</f>
        <v>34.61</v>
      </c>
      <c r="O48" s="46">
        <f t="shared" ref="O48:O57" si="27">O47</f>
        <v>39.344999999999999</v>
      </c>
    </row>
    <row r="49" spans="1:15" ht="12.75" customHeight="1">
      <c r="A49" s="38">
        <v>2006</v>
      </c>
      <c r="B49" s="46">
        <f t="shared" si="17"/>
        <v>36.947000000000003</v>
      </c>
      <c r="C49" s="46">
        <f t="shared" si="13"/>
        <v>36.42</v>
      </c>
      <c r="D49" s="46">
        <f t="shared" si="18"/>
        <v>33.357340000000001</v>
      </c>
      <c r="E49" s="46">
        <f t="shared" si="19"/>
        <v>34.18</v>
      </c>
      <c r="F49" s="46">
        <f t="shared" si="20"/>
        <v>32.636189999999999</v>
      </c>
      <c r="G49" s="46">
        <f t="shared" ref="G49:G57" si="28">G48</f>
        <v>36.474699999999999</v>
      </c>
      <c r="H49" s="46">
        <f t="shared" si="21"/>
        <v>28.888390000000001</v>
      </c>
      <c r="I49" s="46">
        <f t="shared" si="22"/>
        <v>26.4773</v>
      </c>
      <c r="J49" s="46">
        <f t="shared" si="23"/>
        <v>35.399760000000001</v>
      </c>
      <c r="K49" s="46">
        <f t="shared" si="24"/>
        <v>36.39</v>
      </c>
      <c r="L49" s="46">
        <f t="shared" si="25"/>
        <v>28.851970000000001</v>
      </c>
      <c r="M49" s="46">
        <f t="shared" ref="M49:M57" si="29">M48</f>
        <v>33.926859999999998</v>
      </c>
      <c r="N49" s="46">
        <f t="shared" si="26"/>
        <v>34.61</v>
      </c>
      <c r="O49" s="46">
        <f t="shared" si="27"/>
        <v>39.344999999999999</v>
      </c>
    </row>
    <row r="50" spans="1:15" ht="12.75" customHeight="1">
      <c r="A50" s="38">
        <v>2007</v>
      </c>
      <c r="B50" s="46">
        <f t="shared" si="17"/>
        <v>36.947000000000003</v>
      </c>
      <c r="C50" s="46">
        <f t="shared" si="13"/>
        <v>36.42</v>
      </c>
      <c r="D50" s="46">
        <f t="shared" si="18"/>
        <v>33.357340000000001</v>
      </c>
      <c r="E50" s="46">
        <f t="shared" si="19"/>
        <v>34.18</v>
      </c>
      <c r="F50" s="46">
        <f t="shared" si="20"/>
        <v>32.636189999999999</v>
      </c>
      <c r="G50" s="46">
        <f t="shared" si="28"/>
        <v>36.474699999999999</v>
      </c>
      <c r="H50" s="46">
        <f t="shared" si="21"/>
        <v>28.888390000000001</v>
      </c>
      <c r="I50" s="46">
        <f t="shared" si="22"/>
        <v>26.4773</v>
      </c>
      <c r="J50" s="46">
        <f t="shared" si="23"/>
        <v>35.399760000000001</v>
      </c>
      <c r="K50" s="46">
        <f t="shared" si="24"/>
        <v>36.39</v>
      </c>
      <c r="L50" s="46">
        <f t="shared" si="25"/>
        <v>28.851970000000001</v>
      </c>
      <c r="M50" s="46">
        <f t="shared" si="29"/>
        <v>33.926859999999998</v>
      </c>
      <c r="N50" s="46">
        <f t="shared" si="26"/>
        <v>34.61</v>
      </c>
      <c r="O50" s="46">
        <f t="shared" si="27"/>
        <v>39.344999999999999</v>
      </c>
    </row>
    <row r="51" spans="1:15" ht="12.75" customHeight="1">
      <c r="A51" s="38">
        <v>2008</v>
      </c>
      <c r="B51" s="46">
        <f t="shared" si="17"/>
        <v>36.947000000000003</v>
      </c>
      <c r="C51" s="46">
        <f t="shared" si="13"/>
        <v>36.42</v>
      </c>
      <c r="D51" s="46">
        <f t="shared" si="18"/>
        <v>33.357340000000001</v>
      </c>
      <c r="E51" s="46">
        <f t="shared" si="19"/>
        <v>34.18</v>
      </c>
      <c r="F51" s="46">
        <f t="shared" si="20"/>
        <v>32.636189999999999</v>
      </c>
      <c r="G51" s="46">
        <f t="shared" si="28"/>
        <v>36.474699999999999</v>
      </c>
      <c r="H51" s="46">
        <f t="shared" si="21"/>
        <v>28.888390000000001</v>
      </c>
      <c r="I51" s="46">
        <f t="shared" si="22"/>
        <v>26.4773</v>
      </c>
      <c r="J51" s="46">
        <f t="shared" si="23"/>
        <v>35.399760000000001</v>
      </c>
      <c r="K51" s="46">
        <f t="shared" si="24"/>
        <v>36.39</v>
      </c>
      <c r="L51" s="46">
        <f t="shared" si="25"/>
        <v>28.851970000000001</v>
      </c>
      <c r="M51" s="46">
        <f t="shared" si="29"/>
        <v>33.926859999999998</v>
      </c>
      <c r="N51" s="46">
        <f t="shared" si="26"/>
        <v>34.61</v>
      </c>
      <c r="O51" s="46">
        <f t="shared" si="27"/>
        <v>39.344999999999999</v>
      </c>
    </row>
    <row r="52" spans="1:15" ht="12.75" customHeight="1">
      <c r="A52" s="38">
        <v>2009</v>
      </c>
      <c r="B52" s="46">
        <f t="shared" si="17"/>
        <v>36.947000000000003</v>
      </c>
      <c r="C52" s="46">
        <f t="shared" si="13"/>
        <v>36.42</v>
      </c>
      <c r="D52" s="46">
        <f t="shared" si="18"/>
        <v>33.357340000000001</v>
      </c>
      <c r="E52" s="46">
        <f t="shared" si="19"/>
        <v>34.18</v>
      </c>
      <c r="F52" s="46">
        <f t="shared" si="20"/>
        <v>32.636189999999999</v>
      </c>
      <c r="G52" s="46">
        <f t="shared" si="28"/>
        <v>36.474699999999999</v>
      </c>
      <c r="H52" s="46">
        <f t="shared" si="21"/>
        <v>28.888390000000001</v>
      </c>
      <c r="I52" s="46">
        <f t="shared" si="22"/>
        <v>26.4773</v>
      </c>
      <c r="J52" s="46">
        <f t="shared" si="23"/>
        <v>35.399760000000001</v>
      </c>
      <c r="K52" s="46">
        <f t="shared" si="24"/>
        <v>36.39</v>
      </c>
      <c r="L52" s="46">
        <f t="shared" si="25"/>
        <v>28.851970000000001</v>
      </c>
      <c r="M52" s="46">
        <f t="shared" si="29"/>
        <v>33.926859999999998</v>
      </c>
      <c r="N52" s="46">
        <f t="shared" si="26"/>
        <v>34.61</v>
      </c>
      <c r="O52" s="46">
        <f t="shared" si="27"/>
        <v>39.344999999999999</v>
      </c>
    </row>
    <row r="53" spans="1:15" ht="12.75" customHeight="1">
      <c r="A53" s="38">
        <v>2010</v>
      </c>
      <c r="B53" s="46">
        <f t="shared" si="17"/>
        <v>36.947000000000003</v>
      </c>
      <c r="C53" s="46">
        <f t="shared" si="13"/>
        <v>36.42</v>
      </c>
      <c r="D53" s="46">
        <f t="shared" si="18"/>
        <v>33.357340000000001</v>
      </c>
      <c r="E53" s="46">
        <f t="shared" si="19"/>
        <v>34.18</v>
      </c>
      <c r="F53" s="46">
        <f t="shared" si="20"/>
        <v>32.636189999999999</v>
      </c>
      <c r="G53" s="46">
        <f t="shared" si="28"/>
        <v>36.474699999999999</v>
      </c>
      <c r="H53" s="46">
        <f t="shared" si="21"/>
        <v>28.888390000000001</v>
      </c>
      <c r="I53" s="46">
        <f t="shared" si="22"/>
        <v>26.4773</v>
      </c>
      <c r="J53" s="46">
        <f t="shared" si="23"/>
        <v>35.399760000000001</v>
      </c>
      <c r="K53" s="46">
        <f t="shared" si="24"/>
        <v>36.39</v>
      </c>
      <c r="L53" s="46">
        <f t="shared" si="25"/>
        <v>28.851970000000001</v>
      </c>
      <c r="M53" s="46">
        <f t="shared" si="29"/>
        <v>33.926859999999998</v>
      </c>
      <c r="N53" s="46">
        <f t="shared" si="26"/>
        <v>34.61</v>
      </c>
      <c r="O53" s="46">
        <f t="shared" si="27"/>
        <v>39.344999999999999</v>
      </c>
    </row>
    <row r="54" spans="1:15" ht="12.75" customHeight="1">
      <c r="A54" s="38">
        <v>2011</v>
      </c>
      <c r="B54" s="46">
        <f t="shared" si="17"/>
        <v>36.947000000000003</v>
      </c>
      <c r="C54" s="46">
        <f t="shared" si="13"/>
        <v>36.42</v>
      </c>
      <c r="D54" s="46">
        <f t="shared" si="18"/>
        <v>33.357340000000001</v>
      </c>
      <c r="E54" s="46">
        <f t="shared" si="19"/>
        <v>34.18</v>
      </c>
      <c r="F54" s="46">
        <f t="shared" si="20"/>
        <v>32.636189999999999</v>
      </c>
      <c r="G54" s="46">
        <f t="shared" si="28"/>
        <v>36.474699999999999</v>
      </c>
      <c r="H54" s="46">
        <f t="shared" si="21"/>
        <v>28.888390000000001</v>
      </c>
      <c r="I54" s="46">
        <f t="shared" si="22"/>
        <v>26.4773</v>
      </c>
      <c r="J54" s="46">
        <f t="shared" si="23"/>
        <v>35.399760000000001</v>
      </c>
      <c r="K54" s="46">
        <f t="shared" si="24"/>
        <v>36.39</v>
      </c>
      <c r="L54" s="46">
        <f t="shared" si="25"/>
        <v>28.851970000000001</v>
      </c>
      <c r="M54" s="46">
        <f t="shared" si="29"/>
        <v>33.926859999999998</v>
      </c>
      <c r="N54" s="46">
        <f t="shared" si="26"/>
        <v>34.61</v>
      </c>
      <c r="O54" s="46">
        <f t="shared" si="27"/>
        <v>39.344999999999999</v>
      </c>
    </row>
    <row r="55" spans="1:15" ht="12.75" customHeight="1">
      <c r="A55" s="38">
        <v>2012</v>
      </c>
      <c r="B55" s="46">
        <f t="shared" si="17"/>
        <v>36.947000000000003</v>
      </c>
      <c r="C55" s="46">
        <f t="shared" si="13"/>
        <v>36.42</v>
      </c>
      <c r="D55" s="46">
        <f t="shared" si="18"/>
        <v>33.357340000000001</v>
      </c>
      <c r="E55" s="46">
        <f t="shared" si="19"/>
        <v>34.18</v>
      </c>
      <c r="F55" s="46">
        <f t="shared" si="20"/>
        <v>32.636189999999999</v>
      </c>
      <c r="G55" s="46">
        <f t="shared" si="28"/>
        <v>36.474699999999999</v>
      </c>
      <c r="H55" s="46">
        <f t="shared" si="21"/>
        <v>28.888390000000001</v>
      </c>
      <c r="I55" s="46">
        <f t="shared" si="22"/>
        <v>26.4773</v>
      </c>
      <c r="J55" s="46">
        <f t="shared" si="23"/>
        <v>35.399760000000001</v>
      </c>
      <c r="K55" s="46">
        <f t="shared" si="24"/>
        <v>36.39</v>
      </c>
      <c r="L55" s="46">
        <f t="shared" si="25"/>
        <v>28.851970000000001</v>
      </c>
      <c r="M55" s="46">
        <f t="shared" si="29"/>
        <v>33.926859999999998</v>
      </c>
      <c r="N55" s="46">
        <f t="shared" si="26"/>
        <v>34.61</v>
      </c>
      <c r="O55" s="46">
        <f t="shared" si="27"/>
        <v>39.344999999999999</v>
      </c>
    </row>
    <row r="56" spans="1:15" ht="12.75" customHeight="1">
      <c r="A56" s="38">
        <v>2013</v>
      </c>
      <c r="B56" s="46">
        <f t="shared" si="17"/>
        <v>36.947000000000003</v>
      </c>
      <c r="C56" s="46">
        <f t="shared" si="13"/>
        <v>36.42</v>
      </c>
      <c r="D56" s="46">
        <f t="shared" si="18"/>
        <v>33.357340000000001</v>
      </c>
      <c r="E56" s="46">
        <f t="shared" si="19"/>
        <v>34.18</v>
      </c>
      <c r="F56" s="46">
        <f t="shared" si="20"/>
        <v>32.636189999999999</v>
      </c>
      <c r="G56" s="46">
        <f t="shared" si="28"/>
        <v>36.474699999999999</v>
      </c>
      <c r="H56" s="46">
        <f t="shared" si="21"/>
        <v>28.888390000000001</v>
      </c>
      <c r="I56" s="46">
        <f t="shared" si="22"/>
        <v>26.4773</v>
      </c>
      <c r="J56" s="46">
        <f t="shared" si="23"/>
        <v>35.399760000000001</v>
      </c>
      <c r="K56" s="46">
        <f t="shared" si="24"/>
        <v>36.39</v>
      </c>
      <c r="L56" s="46">
        <f t="shared" si="25"/>
        <v>28.851970000000001</v>
      </c>
      <c r="M56" s="46">
        <f t="shared" si="29"/>
        <v>33.926859999999998</v>
      </c>
      <c r="N56" s="46">
        <f t="shared" si="26"/>
        <v>34.61</v>
      </c>
      <c r="O56" s="46">
        <f t="shared" si="27"/>
        <v>39.344999999999999</v>
      </c>
    </row>
    <row r="57" spans="1:15" ht="12.75" customHeight="1">
      <c r="A57" s="6">
        <v>2014</v>
      </c>
      <c r="B57" s="46">
        <f t="shared" si="17"/>
        <v>36.947000000000003</v>
      </c>
      <c r="C57" s="46">
        <f t="shared" si="13"/>
        <v>36.42</v>
      </c>
      <c r="D57" s="46">
        <f t="shared" si="18"/>
        <v>33.357340000000001</v>
      </c>
      <c r="E57" s="46">
        <f t="shared" si="19"/>
        <v>34.18</v>
      </c>
      <c r="F57" s="46">
        <f t="shared" si="20"/>
        <v>32.636189999999999</v>
      </c>
      <c r="G57" s="46">
        <f t="shared" si="28"/>
        <v>36.474699999999999</v>
      </c>
      <c r="H57" s="46">
        <f t="shared" si="21"/>
        <v>28.888390000000001</v>
      </c>
      <c r="I57" s="46">
        <f t="shared" si="22"/>
        <v>26.4773</v>
      </c>
      <c r="J57" s="46">
        <f t="shared" si="23"/>
        <v>35.399760000000001</v>
      </c>
      <c r="K57" s="46">
        <f t="shared" si="24"/>
        <v>36.39</v>
      </c>
      <c r="L57" s="46">
        <f t="shared" si="25"/>
        <v>28.851970000000001</v>
      </c>
      <c r="M57" s="46">
        <f t="shared" si="29"/>
        <v>33.926859999999998</v>
      </c>
      <c r="N57" s="46">
        <f t="shared" si="26"/>
        <v>34.61</v>
      </c>
      <c r="O57" s="46">
        <f t="shared" si="27"/>
        <v>39.344999999999999</v>
      </c>
    </row>
    <row r="59" spans="1:15">
      <c r="A59" s="6" t="s">
        <v>161</v>
      </c>
    </row>
    <row r="60" spans="1:15">
      <c r="A60" s="6" t="s">
        <v>733</v>
      </c>
    </row>
    <row r="61" spans="1:15">
      <c r="A61" s="6" t="s">
        <v>684</v>
      </c>
    </row>
  </sheetData>
  <pageMargins left="0.75" right="0.75" top="1" bottom="1" header="0.5" footer="0.5"/>
  <pageSetup scale="60" orientation="landscape" r:id="rId1"/>
  <headerFooter alignWithMargins="0"/>
</worksheet>
</file>

<file path=xl/worksheets/sheet48.xml><?xml version="1.0" encoding="utf-8"?>
<worksheet xmlns="http://schemas.openxmlformats.org/spreadsheetml/2006/main" xmlns:r="http://schemas.openxmlformats.org/officeDocument/2006/relationships">
  <sheetPr codeName="Sheet44">
    <pageSetUpPr fitToPage="1"/>
  </sheetPr>
  <dimension ref="A1:O56"/>
  <sheetViews>
    <sheetView showOutlineSymbols="0" view="pageBreakPreview" zoomScaleSheetLayoutView="100" workbookViewId="0">
      <pane xSplit="1" ySplit="3" topLeftCell="B4" activePane="bottomRight" state="frozen"/>
      <selection activeCell="C38" sqref="C38"/>
      <selection pane="topRight" activeCell="C38" sqref="C38"/>
      <selection pane="bottomLeft" activeCell="C38" sqref="C38"/>
      <selection pane="bottomRight" activeCell="B36" sqref="B36"/>
    </sheetView>
  </sheetViews>
  <sheetFormatPr defaultColWidth="3.85546875" defaultRowHeight="12.75" customHeight="1"/>
  <cols>
    <col min="1" max="1" width="5" style="6" customWidth="1"/>
    <col min="2" max="15" width="10.5703125" style="8" customWidth="1"/>
    <col min="16" max="16384" width="3.85546875" style="8"/>
  </cols>
  <sheetData>
    <row r="1" spans="1:15" ht="12.75" customHeight="1">
      <c r="A1" s="6" t="s">
        <v>626</v>
      </c>
    </row>
    <row r="2" spans="1:15" ht="12.75" customHeight="1">
      <c r="A2" s="6" t="s">
        <v>225</v>
      </c>
      <c r="B2" s="8" t="s">
        <v>226</v>
      </c>
      <c r="C2" s="8" t="s">
        <v>227</v>
      </c>
      <c r="D2" s="8" t="s">
        <v>228</v>
      </c>
      <c r="E2" s="8" t="s">
        <v>229</v>
      </c>
      <c r="F2" s="8" t="s">
        <v>230</v>
      </c>
      <c r="G2" s="8" t="s">
        <v>231</v>
      </c>
      <c r="H2" s="8" t="s">
        <v>232</v>
      </c>
      <c r="I2" s="8" t="s">
        <v>233</v>
      </c>
      <c r="J2" s="8" t="s">
        <v>234</v>
      </c>
      <c r="K2" s="8" t="s">
        <v>235</v>
      </c>
      <c r="L2" s="8" t="s">
        <v>236</v>
      </c>
      <c r="M2" s="8" t="s">
        <v>237</v>
      </c>
      <c r="N2" s="8" t="s">
        <v>108</v>
      </c>
      <c r="O2" s="8" t="s">
        <v>109</v>
      </c>
    </row>
    <row r="3" spans="1:15" ht="12.75" customHeight="1">
      <c r="B3" s="8" t="s">
        <v>147</v>
      </c>
      <c r="C3" s="8" t="s">
        <v>147</v>
      </c>
      <c r="D3" s="8" t="s">
        <v>147</v>
      </c>
      <c r="E3" s="8" t="s">
        <v>147</v>
      </c>
      <c r="F3" s="8" t="s">
        <v>147</v>
      </c>
      <c r="G3" s="8" t="s">
        <v>147</v>
      </c>
      <c r="H3" s="8" t="s">
        <v>147</v>
      </c>
      <c r="I3" s="8" t="s">
        <v>147</v>
      </c>
      <c r="J3" s="8" t="s">
        <v>147</v>
      </c>
      <c r="K3" s="8" t="s">
        <v>147</v>
      </c>
      <c r="L3" s="8" t="s">
        <v>147</v>
      </c>
      <c r="M3" s="8" t="s">
        <v>147</v>
      </c>
      <c r="N3" s="8" t="s">
        <v>147</v>
      </c>
      <c r="O3" s="8" t="s">
        <v>147</v>
      </c>
    </row>
    <row r="4" spans="1:15" ht="12.75" customHeight="1">
      <c r="A4" s="6">
        <v>1980</v>
      </c>
      <c r="B4" s="10">
        <f>'A9-2'!D4/'A7'!$O3*100</f>
        <v>-151617.08375975786</v>
      </c>
      <c r="C4" s="10">
        <f>'A9-2'!G4/'A7'!$O3*100</f>
        <v>29286.030971982302</v>
      </c>
      <c r="D4" s="10">
        <f>'A9-2'!J4/'A7'!$O3*100</f>
        <v>-212606.84298140826</v>
      </c>
      <c r="E4" s="10">
        <f>'A9-2'!M4/'A7'!$O3*100</f>
        <v>-141840.6210727212</v>
      </c>
      <c r="F4" s="10">
        <f>'A9-2'!Q4/'A7'!$O3*100</f>
        <v>-17398.291112297724</v>
      </c>
      <c r="G4" s="10">
        <f>'A9-2'!T4/'A7'!$O3*100</f>
        <v>205883.9475389224</v>
      </c>
      <c r="H4" s="10">
        <f>'A9-2'!W4/'A7'!$O3*100</f>
        <v>73321.371556552462</v>
      </c>
      <c r="I4" s="10">
        <f>'A9-2'!Z4/'A7'!$O3*100</f>
        <v>82643.192715517769</v>
      </c>
      <c r="J4" s="10">
        <f>'A9-2'!AE4/'A7'!$O3*100</f>
        <v>69084.667541613482</v>
      </c>
      <c r="K4" s="10">
        <f>'A9-2'!AH4/'A7'!$O3*100</f>
        <v>-41577.938465360276</v>
      </c>
      <c r="L4" s="10">
        <f>'A9-2'!AK4/'A7'!$O3*100</f>
        <v>-38772.118461080951</v>
      </c>
      <c r="M4" s="10">
        <f>'A9-2'!AN4/'A7'!$O3*100</f>
        <v>-36248.845912372752</v>
      </c>
      <c r="N4" s="10">
        <f>'A9-2'!AS4/'A7'!$O3*100</f>
        <v>93819.857254312999</v>
      </c>
      <c r="O4" s="10">
        <f>'A9-2'!AV4/'A7'!$O3*100</f>
        <v>677765.90928917809</v>
      </c>
    </row>
    <row r="5" spans="1:15" ht="12.75" customHeight="1">
      <c r="A5" s="6">
        <v>1981</v>
      </c>
      <c r="B5" s="10">
        <f>'A9-2'!D5/'A7'!$O4*100</f>
        <v>-149447.11586416134</v>
      </c>
      <c r="C5" s="10">
        <f>'A9-2'!G5/'A7'!$O4*100</f>
        <v>25558.808652954078</v>
      </c>
      <c r="D5" s="10">
        <f>'A9-2'!J5/'A7'!$O4*100</f>
        <v>-238956.49447181213</v>
      </c>
      <c r="E5" s="10">
        <f>'A9-2'!M5/'A7'!$O4*100</f>
        <v>-130325.88177566536</v>
      </c>
      <c r="F5" s="10">
        <f>'A9-2'!Q5/'A7'!$O4*100</f>
        <v>-17796.888490867637</v>
      </c>
      <c r="G5" s="10">
        <f>'A9-2'!T5/'A7'!$O4*100</f>
        <v>122225.9566770877</v>
      </c>
      <c r="H5" s="10">
        <f>'A9-2'!W5/'A7'!$O4*100</f>
        <v>57944.605500947764</v>
      </c>
      <c r="I5" s="10">
        <f>'A9-2'!Z5/'A7'!$O4*100</f>
        <v>31829.265690325679</v>
      </c>
      <c r="J5" s="10">
        <f>'A9-2'!AE5/'A7'!$O4*100</f>
        <v>57217.373676178715</v>
      </c>
      <c r="K5" s="10">
        <f>'A9-2'!AH5/'A7'!$O4*100</f>
        <v>-31905.791155816696</v>
      </c>
      <c r="L5" s="10">
        <f>'A9-2'!AK5/'A7'!$O4*100</f>
        <v>-35189.724249078485</v>
      </c>
      <c r="M5" s="10">
        <f>'A9-2'!AN5/'A7'!$O4*100</f>
        <v>-36653.871776507447</v>
      </c>
      <c r="N5" s="10">
        <f>'A9-2'!AS5/'A7'!$O4*100</f>
        <v>125394.83437697924</v>
      </c>
      <c r="O5" s="10">
        <f>'A9-2'!AV5/'A7'!$O4*100</f>
        <v>473886.6285382841</v>
      </c>
    </row>
    <row r="6" spans="1:15" ht="12.75" customHeight="1">
      <c r="A6" s="6">
        <v>1982</v>
      </c>
      <c r="B6" s="10">
        <f>'A9-2'!D6/'A7'!$O5*100</f>
        <v>-151600.10220347511</v>
      </c>
      <c r="C6" s="10">
        <f>'A9-2'!G6/'A7'!$O5*100</f>
        <v>18785.749541341847</v>
      </c>
      <c r="D6" s="10">
        <f>'A9-2'!J6/'A7'!$O5*100</f>
        <v>-218294.98643558935</v>
      </c>
      <c r="E6" s="10">
        <f>'A9-2'!M6/'A7'!$O5*100</f>
        <v>-122996.55855283154</v>
      </c>
      <c r="F6" s="10">
        <f>'A9-2'!Q6/'A7'!$O5*100</f>
        <v>-17513.876598630057</v>
      </c>
      <c r="G6" s="10">
        <f>'A9-2'!T6/'A7'!$O5*100</f>
        <v>69004.190147982299</v>
      </c>
      <c r="H6" s="10">
        <f>'A9-2'!W6/'A7'!$O5*100</f>
        <v>57220.334114927333</v>
      </c>
      <c r="I6" s="10">
        <f>'A9-2'!Z6/'A7'!$O5*100</f>
        <v>4700.2170318860562</v>
      </c>
      <c r="J6" s="10">
        <f>'A9-2'!AE6/'A7'!$O5*100</f>
        <v>45648.045696080546</v>
      </c>
      <c r="K6" s="10">
        <f>'A9-2'!AH6/'A7'!$O5*100</f>
        <v>-27627.540263748135</v>
      </c>
      <c r="L6" s="10">
        <f>'A9-2'!AK6/'A7'!$O5*100</f>
        <v>-40425.462190925929</v>
      </c>
      <c r="M6" s="10">
        <f>'A9-2'!AN6/'A7'!$O5*100</f>
        <v>-37970.011906622196</v>
      </c>
      <c r="N6" s="10">
        <f>'A9-2'!AS6/'A7'!$O5*100</f>
        <v>133817.88596748933</v>
      </c>
      <c r="O6" s="10">
        <f>'A9-2'!AV6/'A7'!$O5*100</f>
        <v>468301.89249897649</v>
      </c>
    </row>
    <row r="7" spans="1:15" ht="12.75" customHeight="1">
      <c r="A7" s="6">
        <v>1983</v>
      </c>
      <c r="B7" s="10">
        <f>'A9-2'!D7/'A7'!$O6*100</f>
        <v>-157234.9889822797</v>
      </c>
      <c r="C7" s="10">
        <f>'A9-2'!G7/'A7'!$O6*100</f>
        <v>12091.492675221152</v>
      </c>
      <c r="D7" s="10">
        <f>'A9-2'!J7/'A7'!$O6*100</f>
        <v>-219252.84747595273</v>
      </c>
      <c r="E7" s="10">
        <f>'A9-2'!M7/'A7'!$O6*100</f>
        <v>-118431.27086952877</v>
      </c>
      <c r="F7" s="10">
        <f>'A9-2'!Q7/'A7'!$O6*100</f>
        <v>-18412.356545514369</v>
      </c>
      <c r="G7" s="10">
        <f>'A9-2'!T7/'A7'!$O6*100</f>
        <v>44351.368479389363</v>
      </c>
      <c r="H7" s="10">
        <f>'A9-2'!W7/'A7'!$O6*100</f>
        <v>59238.453253771309</v>
      </c>
      <c r="I7" s="10">
        <f>'A9-2'!Z7/'A7'!$O6*100</f>
        <v>16166.732525674854</v>
      </c>
      <c r="J7" s="10">
        <f>'A9-2'!AE7/'A7'!$O6*100</f>
        <v>62103.473383287361</v>
      </c>
      <c r="K7" s="10">
        <f>'A9-2'!AH7/'A7'!$O6*100</f>
        <v>-22534.295796522114</v>
      </c>
      <c r="L7" s="10">
        <f>'A9-2'!AK7/'A7'!$O6*100</f>
        <v>-38678.714121926467</v>
      </c>
      <c r="M7" s="10">
        <f>'A9-2'!AN7/'A7'!$O6*100</f>
        <v>-38291.115547885631</v>
      </c>
      <c r="N7" s="10">
        <f>'A9-2'!AS7/'A7'!$O6*100</f>
        <v>148571.75205700388</v>
      </c>
      <c r="O7" s="10">
        <f>'A9-2'!AV7/'A7'!$O6*100</f>
        <v>494319.70361871418</v>
      </c>
    </row>
    <row r="8" spans="1:15" ht="12.75" customHeight="1">
      <c r="A8" s="6">
        <v>1984</v>
      </c>
      <c r="B8" s="10">
        <f>'A9-2'!D8/'A7'!$O7*100</f>
        <v>-163608.25227273439</v>
      </c>
      <c r="C8" s="10">
        <f>'A9-2'!G8/'A7'!$O7*100</f>
        <v>4435.1686850146034</v>
      </c>
      <c r="D8" s="10">
        <f>'A9-2'!J8/'A7'!$O7*100</f>
        <v>-213230.45961835032</v>
      </c>
      <c r="E8" s="10">
        <f>'A9-2'!M8/'A7'!$O7*100</f>
        <v>-114135.30218557919</v>
      </c>
      <c r="F8" s="10">
        <f>'A9-2'!Q8/'A7'!$O7*100</f>
        <v>-17391.083979493062</v>
      </c>
      <c r="G8" s="10">
        <f>'A9-2'!T8/'A7'!$O7*100</f>
        <v>39186.830726310211</v>
      </c>
      <c r="H8" s="10">
        <f>'A9-2'!W8/'A7'!$O7*100</f>
        <v>74298.264235313865</v>
      </c>
      <c r="I8" s="10">
        <f>'A9-2'!Z8/'A7'!$O7*100</f>
        <v>8902.1435295200627</v>
      </c>
      <c r="J8" s="10">
        <f>'A9-2'!AE8/'A7'!$O7*100</f>
        <v>69674.992557116799</v>
      </c>
      <c r="K8" s="10">
        <f>'A9-2'!AH8/'A7'!$O7*100</f>
        <v>-15651.319197504563</v>
      </c>
      <c r="L8" s="10">
        <f>'A9-2'!AK8/'A7'!$O7*100</f>
        <v>-30786.370164733398</v>
      </c>
      <c r="M8" s="10">
        <f>'A9-2'!AN8/'A7'!$O7*100</f>
        <v>-34746.069810964415</v>
      </c>
      <c r="N8" s="10">
        <f>'A9-2'!AS8/'A7'!$O7*100</f>
        <v>161838.9390699396</v>
      </c>
      <c r="O8" s="10">
        <f>'A9-2'!AV8/'A7'!$O7*100</f>
        <v>255730.32686405093</v>
      </c>
    </row>
    <row r="9" spans="1:15" ht="12.75" customHeight="1">
      <c r="A9" s="6">
        <v>1985</v>
      </c>
      <c r="B9" s="10">
        <f>'A9-2'!D9/'A7'!$O8*100</f>
        <v>-171045.42454607494</v>
      </c>
      <c r="C9" s="10">
        <f>'A9-2'!G9/'A7'!$O8*100</f>
        <v>1175.8245474300902</v>
      </c>
      <c r="D9" s="10">
        <f>'A9-2'!J9/'A7'!$O8*100</f>
        <v>-225222.50190511145</v>
      </c>
      <c r="E9" s="10">
        <f>'A9-2'!M9/'A7'!$O8*100</f>
        <v>-110225.49883574033</v>
      </c>
      <c r="F9" s="10">
        <f>'A9-2'!Q9/'A7'!$O8*100</f>
        <v>-18291.520851337875</v>
      </c>
      <c r="G9" s="10">
        <f>'A9-2'!T9/'A7'!$O8*100</f>
        <v>62713.947390867259</v>
      </c>
      <c r="H9" s="10">
        <f>'A9-2'!W9/'A7'!$O8*100</f>
        <v>91071.06056757347</v>
      </c>
      <c r="I9" s="10">
        <f>'A9-2'!Z9/'A7'!$O8*100</f>
        <v>-15603.384331026553</v>
      </c>
      <c r="J9" s="10">
        <f>'A9-2'!AE9/'A7'!$O8*100</f>
        <v>73108.222563695614</v>
      </c>
      <c r="K9" s="10">
        <f>'A9-2'!AH9/'A7'!$O8*100</f>
        <v>-11707.760088998404</v>
      </c>
      <c r="L9" s="10">
        <f>'A9-2'!AK9/'A7'!$O8*100</f>
        <v>-28701.171167124943</v>
      </c>
      <c r="M9" s="10">
        <f>'A9-2'!AN9/'A7'!$O8*100</f>
        <v>-37663.900771007429</v>
      </c>
      <c r="N9" s="10">
        <f>'A9-2'!AS9/'A7'!$O8*100</f>
        <v>177679.76056332927</v>
      </c>
      <c r="O9" s="10">
        <f>'A9-2'!AV9/'A7'!$O8*100</f>
        <v>184567.62945872516</v>
      </c>
    </row>
    <row r="10" spans="1:15" ht="12.75" customHeight="1">
      <c r="A10" s="6">
        <v>1986</v>
      </c>
      <c r="B10" s="10">
        <f>'A9-2'!D10/'A7'!$O9*100</f>
        <v>-180530.85110915787</v>
      </c>
      <c r="C10" s="10">
        <f>'A9-2'!G10/'A7'!$O9*100</f>
        <v>2259.8907394021239</v>
      </c>
      <c r="D10" s="10">
        <f>'A9-2'!J10/'A7'!$O9*100</f>
        <v>-247085.60322159101</v>
      </c>
      <c r="E10" s="10">
        <f>'A9-2'!M10/'A7'!$O9*100</f>
        <v>-107152.10427261477</v>
      </c>
      <c r="F10" s="10">
        <f>'A9-2'!Q10/'A7'!$O9*100</f>
        <v>-21100.620146573139</v>
      </c>
      <c r="G10" s="10">
        <f>'A9-2'!T10/'A7'!$O9*100</f>
        <v>84479.112030786797</v>
      </c>
      <c r="H10" s="10">
        <f>'A9-2'!W10/'A7'!$O9*100</f>
        <v>164409.23824375228</v>
      </c>
      <c r="I10" s="10">
        <f>'A9-2'!Z10/'A7'!$O9*100</f>
        <v>-18180.765507552853</v>
      </c>
      <c r="J10" s="10">
        <f>'A9-2'!AE10/'A7'!$O9*100</f>
        <v>81200.742631339715</v>
      </c>
      <c r="K10" s="10">
        <f>'A9-2'!AH10/'A7'!$O9*100</f>
        <v>-20079.465815405892</v>
      </c>
      <c r="L10" s="10">
        <f>'A9-2'!AK10/'A7'!$O9*100</f>
        <v>-27079.804232499147</v>
      </c>
      <c r="M10" s="10">
        <f>'A9-2'!AN10/'A7'!$O9*100</f>
        <v>-43220.376827439846</v>
      </c>
      <c r="N10" s="10">
        <f>'A9-2'!AS10/'A7'!$O9*100</f>
        <v>250731.24336343148</v>
      </c>
      <c r="O10" s="10">
        <f>'A9-2'!AV10/'A7'!$O9*100</f>
        <v>189309.04395077974</v>
      </c>
    </row>
    <row r="11" spans="1:15" ht="12.75" customHeight="1">
      <c r="A11" s="6">
        <v>1987</v>
      </c>
      <c r="B11" s="10">
        <f>'A9-2'!D11/'A7'!$O10*100</f>
        <v>-189655.74273243945</v>
      </c>
      <c r="C11" s="10">
        <f>'A9-2'!G11/'A7'!$O10*100</f>
        <v>9214.9015774037343</v>
      </c>
      <c r="D11" s="10">
        <f>'A9-2'!J11/'A7'!$O10*100</f>
        <v>-276653.26064426854</v>
      </c>
      <c r="E11" s="10">
        <f>'A9-2'!M11/'A7'!$O10*100</f>
        <v>-103337.23916835731</v>
      </c>
      <c r="F11" s="10">
        <f>'A9-2'!Q11/'A7'!$O10*100</f>
        <v>-29339.855611047806</v>
      </c>
      <c r="G11" s="10">
        <f>'A9-2'!T11/'A7'!$O10*100</f>
        <v>181084.23037521107</v>
      </c>
      <c r="H11" s="10">
        <f>'A9-2'!W11/'A7'!$O10*100</f>
        <v>281591.35908312845</v>
      </c>
      <c r="I11" s="10">
        <f>'A9-2'!Z11/'A7'!$O10*100</f>
        <v>-17603.853690770258</v>
      </c>
      <c r="J11" s="10">
        <f>'A9-2'!AE11/'A7'!$O10*100</f>
        <v>98136.256550008475</v>
      </c>
      <c r="K11" s="10">
        <f>'A9-2'!AH11/'A7'!$O10*100</f>
        <v>-27145.343232511143</v>
      </c>
      <c r="L11" s="10">
        <f>'A9-2'!AK11/'A7'!$O10*100</f>
        <v>-28956.237153378395</v>
      </c>
      <c r="M11" s="10">
        <f>'A9-2'!AN11/'A7'!$O10*100</f>
        <v>-47672.880462479552</v>
      </c>
      <c r="N11" s="10">
        <f>'A9-2'!AS11/'A7'!$O10*100</f>
        <v>154069.58901114893</v>
      </c>
      <c r="O11" s="10">
        <f>'A9-2'!AV11/'A7'!$O10*100</f>
        <v>100703.5704858104</v>
      </c>
    </row>
    <row r="12" spans="1:15" ht="12.75" customHeight="1">
      <c r="A12" s="6">
        <v>1988</v>
      </c>
      <c r="B12" s="10">
        <f>'A9-2'!D12/'A7'!$O11*100</f>
        <v>-197737.85116021085</v>
      </c>
      <c r="C12" s="10">
        <f>'A9-2'!G12/'A7'!$O11*100</f>
        <v>5773.288921678185</v>
      </c>
      <c r="D12" s="10">
        <f>'A9-2'!J12/'A7'!$O11*100</f>
        <v>-296733.1650129804</v>
      </c>
      <c r="E12" s="10">
        <f>'A9-2'!M12/'A7'!$O11*100</f>
        <v>-98535.885690127121</v>
      </c>
      <c r="F12" s="10">
        <f>'A9-2'!Q12/'A7'!$O11*100</f>
        <v>-32297.965690831199</v>
      </c>
      <c r="G12" s="10">
        <f>'A9-2'!T12/'A7'!$O11*100</f>
        <v>149597.98891399501</v>
      </c>
      <c r="H12" s="10">
        <f>'A9-2'!W12/'A7'!$O11*100</f>
        <v>338589.71313744941</v>
      </c>
      <c r="I12" s="10">
        <f>'A9-2'!Z12/'A7'!$O11*100</f>
        <v>-33072.473928398664</v>
      </c>
      <c r="J12" s="10">
        <f>'A9-2'!AE12/'A7'!$O11*100</f>
        <v>97361.676555370999</v>
      </c>
      <c r="K12" s="10">
        <f>'A9-2'!AH12/'A7'!$O11*100</f>
        <v>-31509.86972145622</v>
      </c>
      <c r="L12" s="10">
        <f>'A9-2'!AK12/'A7'!$O11*100</f>
        <v>-38804.786826422082</v>
      </c>
      <c r="M12" s="10">
        <f>'A9-2'!AN12/'A7'!$O11*100</f>
        <v>-56006.407965781727</v>
      </c>
      <c r="N12" s="10">
        <f>'A9-2'!AS12/'A7'!$O11*100</f>
        <v>140988.95287091518</v>
      </c>
      <c r="O12" s="10">
        <f>'A9-2'!AV12/'A7'!$O11*100</f>
        <v>35095.450766340087</v>
      </c>
    </row>
    <row r="13" spans="1:15" ht="12.75" customHeight="1">
      <c r="A13" s="6">
        <v>1989</v>
      </c>
      <c r="B13" s="10">
        <f>'A9-2'!D13/'A7'!$O12*100</f>
        <v>-205083.46649433961</v>
      </c>
      <c r="C13" s="10">
        <f>'A9-2'!G13/'A7'!$O12*100</f>
        <v>5239.0140209984183</v>
      </c>
      <c r="D13" s="10">
        <f>'A9-2'!J13/'A7'!$O12*100</f>
        <v>-316674.1786382515</v>
      </c>
      <c r="E13" s="10">
        <f>'A9-2'!M13/'A7'!$O12*100</f>
        <v>-93066.026037881413</v>
      </c>
      <c r="F13" s="10">
        <f>'A9-2'!Q13/'A7'!$O12*100</f>
        <v>-41447.662799472957</v>
      </c>
      <c r="G13" s="10">
        <f>'A9-2'!T13/'A7'!$O12*100</f>
        <v>38570.060730870973</v>
      </c>
      <c r="H13" s="10">
        <f>'A9-2'!W13/'A7'!$O12*100</f>
        <v>419787.83251441037</v>
      </c>
      <c r="I13" s="10">
        <f>'A9-2'!Z13/'A7'!$O12*100</f>
        <v>-73624.933962058203</v>
      </c>
      <c r="J13" s="10">
        <f>'A9-2'!AE13/'A7'!$O12*100</f>
        <v>92885.732820819117</v>
      </c>
      <c r="K13" s="10">
        <f>'A9-2'!AH13/'A7'!$O12*100</f>
        <v>-32718.02716569449</v>
      </c>
      <c r="L13" s="10">
        <f>'A9-2'!AK13/'A7'!$O12*100</f>
        <v>-57231.540625773574</v>
      </c>
      <c r="M13" s="10">
        <f>'A9-2'!AN13/'A7'!$O12*100</f>
        <v>-64642.456668415092</v>
      </c>
      <c r="N13" s="10">
        <f>'A9-2'!AS13/'A7'!$O12*100</f>
        <v>128131.81797484281</v>
      </c>
      <c r="O13" s="10">
        <f>'A9-2'!AV13/'A7'!$O12*100</f>
        <v>-53008.163166036909</v>
      </c>
    </row>
    <row r="14" spans="1:15" ht="12.75" customHeight="1">
      <c r="A14" s="6">
        <v>1990</v>
      </c>
      <c r="B14" s="10">
        <f>'A9-2'!D14/'A7'!$O13*100</f>
        <v>-215845.656150606</v>
      </c>
      <c r="C14" s="10">
        <f>'A9-2'!G14/'A7'!$O13*100</f>
        <v>13621.432544684891</v>
      </c>
      <c r="D14" s="10">
        <f>'A9-2'!J14/'A7'!$O13*100</f>
        <v>-361940.95082792122</v>
      </c>
      <c r="E14" s="10">
        <f>'A9-2'!M14/'A7'!$O13*100</f>
        <v>-87591.304604473917</v>
      </c>
      <c r="F14" s="10">
        <f>'A9-2'!Q14/'A7'!$O13*100</f>
        <v>-59875.600185411808</v>
      </c>
      <c r="G14" s="10">
        <f>'A9-2'!T14/'A7'!$O13*100</f>
        <v>-35176.189629222747</v>
      </c>
      <c r="H14" s="10">
        <f>'A9-2'!W14/'A7'!$O13*100</f>
        <v>506466.09451987559</v>
      </c>
      <c r="I14" s="10">
        <f>'A9-2'!Z14/'A7'!$O13*100</f>
        <v>-129827.44794501059</v>
      </c>
      <c r="J14" s="10">
        <f>'A9-2'!AE14/'A7'!$O13*100</f>
        <v>105180.72532799402</v>
      </c>
      <c r="K14" s="10">
        <f>'A9-2'!AH14/'A7'!$O13*100</f>
        <v>-27086.960201248792</v>
      </c>
      <c r="L14" s="10">
        <f>'A9-2'!AK14/'A7'!$O13*100</f>
        <v>-94371.481332503026</v>
      </c>
      <c r="M14" s="10">
        <f>'A9-2'!AN14/'A7'!$O13*100</f>
        <v>-93067.992322253078</v>
      </c>
      <c r="N14" s="10">
        <f>'A9-2'!AS14/'A7'!$O13*100</f>
        <v>-40989.763090606059</v>
      </c>
      <c r="O14" s="10">
        <f>'A9-2'!AV14/'A7'!$O13*100</f>
        <v>-226550.16939909069</v>
      </c>
    </row>
    <row r="15" spans="1:15" ht="12.75" customHeight="1">
      <c r="A15" s="6">
        <v>1991</v>
      </c>
      <c r="B15" s="10">
        <f>'A9-2'!D15/'A7'!$O14*100</f>
        <v>-222502.29815645167</v>
      </c>
      <c r="C15" s="10">
        <f>'A9-2'!G15/'A7'!$O14*100</f>
        <v>25230.747164045359</v>
      </c>
      <c r="D15" s="10">
        <f>'A9-2'!J15/'A7'!$O14*100</f>
        <v>-381510.06447364064</v>
      </c>
      <c r="E15" s="10">
        <f>'A9-2'!M15/'A7'!$O14*100</f>
        <v>-82315.841628362163</v>
      </c>
      <c r="F15" s="10">
        <f>'A9-2'!Q15/'A7'!$O14*100</f>
        <v>-61817.051683815815</v>
      </c>
      <c r="G15" s="10">
        <f>'A9-2'!T15/'A7'!$O14*100</f>
        <v>-88676.520595910624</v>
      </c>
      <c r="H15" s="10">
        <f>'A9-2'!W15/'A7'!$O14*100</f>
        <v>455352.99813651765</v>
      </c>
      <c r="I15" s="10">
        <f>'A9-2'!Z15/'A7'!$O14*100</f>
        <v>-156903.73784908667</v>
      </c>
      <c r="J15" s="10">
        <f>'A9-2'!AE15/'A7'!$O14*100</f>
        <v>102671.38406093112</v>
      </c>
      <c r="K15" s="10">
        <f>'A9-2'!AH15/'A7'!$O14*100</f>
        <v>-20101.517092432987</v>
      </c>
      <c r="L15" s="10">
        <f>'A9-2'!AK15/'A7'!$O14*100</f>
        <v>-124613.57668259824</v>
      </c>
      <c r="M15" s="10">
        <f>'A9-2'!AN15/'A7'!$O14*100</f>
        <v>-100487.33800778881</v>
      </c>
      <c r="N15" s="10">
        <f>'A9-2'!AS15/'A7'!$O14*100</f>
        <v>-11110.345452785958</v>
      </c>
      <c r="O15" s="10">
        <f>'A9-2'!AV15/'A7'!$O14*100</f>
        <v>-356766.82513020525</v>
      </c>
    </row>
    <row r="16" spans="1:15" ht="12.75" customHeight="1">
      <c r="A16" s="6">
        <v>1992</v>
      </c>
      <c r="B16" s="10">
        <f>'A9-2'!D16/'A7'!$O15*100</f>
        <v>-209642.14591104732</v>
      </c>
      <c r="C16" s="10">
        <f>'A9-2'!G16/'A7'!$O15*100</f>
        <v>32441.570190595474</v>
      </c>
      <c r="D16" s="10">
        <f>'A9-2'!J16/'A7'!$O15*100</f>
        <v>-363412.74923081353</v>
      </c>
      <c r="E16" s="10">
        <f>'A9-2'!M16/'A7'!$O15*100</f>
        <v>-72014.883528319915</v>
      </c>
      <c r="F16" s="10">
        <f>'A9-2'!Q16/'A7'!$O15*100</f>
        <v>-62643.176956464558</v>
      </c>
      <c r="G16" s="10">
        <f>'A9-2'!T16/'A7'!$O15*100</f>
        <v>-68346.332738562473</v>
      </c>
      <c r="H16" s="10">
        <f>'A9-2'!W16/'A7'!$O15*100</f>
        <v>375435.56268544617</v>
      </c>
      <c r="I16" s="10">
        <f>'A9-2'!Z16/'A7'!$O15*100</f>
        <v>-160070.29696265713</v>
      </c>
      <c r="J16" s="10">
        <f>'A9-2'!AE16/'A7'!$O15*100</f>
        <v>83796.278923658552</v>
      </c>
      <c r="K16" s="10">
        <f>'A9-2'!AH16/'A7'!$O15*100</f>
        <v>-14686.206249657384</v>
      </c>
      <c r="L16" s="10">
        <f>'A9-2'!AK16/'A7'!$O15*100</f>
        <v>-133912.41011850504</v>
      </c>
      <c r="M16" s="10">
        <f>'A9-2'!AN16/'A7'!$O15*100</f>
        <v>-86248.360033344376</v>
      </c>
      <c r="N16" s="10">
        <f>'A9-2'!AS16/'A7'!$O15*100</f>
        <v>23959.394906743371</v>
      </c>
      <c r="O16" s="10">
        <f>'A9-2'!AV16/'A7'!$O15*100</f>
        <v>-619983.12051649904</v>
      </c>
    </row>
    <row r="17" spans="1:15" ht="12.75" customHeight="1">
      <c r="A17" s="6">
        <v>1993</v>
      </c>
      <c r="B17" s="10">
        <f>'A9-2'!D17/'A7'!$O16*100</f>
        <v>-228966.12525652655</v>
      </c>
      <c r="C17" s="10">
        <f>'A9-2'!G17/'A7'!$O16*100</f>
        <v>43048.551562584034</v>
      </c>
      <c r="D17" s="10">
        <f>'A9-2'!J17/'A7'!$O16*100</f>
        <v>-394965.96653066244</v>
      </c>
      <c r="E17" s="10">
        <f>'A9-2'!M17/'A7'!$O16*100</f>
        <v>-60842.479616411765</v>
      </c>
      <c r="F17" s="10">
        <f>'A9-2'!Q17/'A7'!$O16*100</f>
        <v>-63455.118506721272</v>
      </c>
      <c r="G17" s="10">
        <f>'A9-2'!T17/'A7'!$O16*100</f>
        <v>-88807.733390488909</v>
      </c>
      <c r="H17" s="10">
        <f>'A9-2'!W17/'A7'!$O16*100</f>
        <v>285450.62162105058</v>
      </c>
      <c r="I17" s="10">
        <f>'A9-2'!Z17/'A7'!$O16*100</f>
        <v>-119511.8847927703</v>
      </c>
      <c r="J17" s="10">
        <f>'A9-2'!AE17/'A7'!$O16*100</f>
        <v>87139.609143280104</v>
      </c>
      <c r="K17" s="10">
        <f>'A9-2'!AH17/'A7'!$O16*100</f>
        <v>-15873.59715291457</v>
      </c>
      <c r="L17" s="10">
        <f>'A9-2'!AK17/'A7'!$O16*100</f>
        <v>-129908.4344521848</v>
      </c>
      <c r="M17" s="10">
        <f>'A9-2'!AN17/'A7'!$O16*100</f>
        <v>-113483.97703268063</v>
      </c>
      <c r="N17" s="10">
        <f>'A9-2'!AS17/'A7'!$O16*100</f>
        <v>61396.324781120515</v>
      </c>
      <c r="O17" s="10">
        <f>'A9-2'!AV17/'A7'!$O16*100</f>
        <v>-170599.12947927148</v>
      </c>
    </row>
    <row r="18" spans="1:15" ht="12.75" customHeight="1">
      <c r="A18" s="6">
        <v>1994</v>
      </c>
      <c r="B18" s="10">
        <f>'A9-2'!D18/'A7'!$O17*100</f>
        <v>-260187.09124156513</v>
      </c>
      <c r="C18" s="10">
        <f>'A9-2'!G18/'A7'!$O17*100</f>
        <v>50972.188559788694</v>
      </c>
      <c r="D18" s="10">
        <f>'A9-2'!J18/'A7'!$O17*100</f>
        <v>-347199.8450412291</v>
      </c>
      <c r="E18" s="10">
        <f>'A9-2'!M18/'A7'!$O17*100</f>
        <v>-58826.285673404651</v>
      </c>
      <c r="F18" s="10">
        <f>'A9-2'!Q18/'A7'!$O17*100</f>
        <v>-76706.493154266514</v>
      </c>
      <c r="G18" s="10">
        <f>'A9-2'!T18/'A7'!$O17*100</f>
        <v>-36452.578511193198</v>
      </c>
      <c r="H18" s="10">
        <f>'A9-2'!W18/'A7'!$O17*100</f>
        <v>265544.68076812057</v>
      </c>
      <c r="I18" s="10">
        <f>'A9-2'!Z18/'A7'!$O17*100</f>
        <v>-99188.891411628239</v>
      </c>
      <c r="J18" s="10">
        <f>'A9-2'!AE18/'A7'!$O17*100</f>
        <v>-36967.020629312785</v>
      </c>
      <c r="K18" s="10">
        <f>'A9-2'!AH18/'A7'!$O17*100</f>
        <v>-12767.640107959058</v>
      </c>
      <c r="L18" s="10">
        <f>'A9-2'!AK18/'A7'!$O17*100</f>
        <v>-138277.25470076408</v>
      </c>
      <c r="M18" s="10">
        <f>'A9-2'!AN18/'A7'!$O17*100</f>
        <v>-131574.87411837582</v>
      </c>
      <c r="N18" s="10">
        <f>'A9-2'!AS18/'A7'!$O17*100</f>
        <v>48345.6830340741</v>
      </c>
      <c r="O18" s="10">
        <f>'A9-2'!AV18/'A7'!$O17*100</f>
        <v>-151317.83764511641</v>
      </c>
    </row>
    <row r="19" spans="1:15" ht="12.75" customHeight="1">
      <c r="A19" s="6">
        <v>1995</v>
      </c>
      <c r="B19" s="10">
        <f>'A9-2'!D19/'A7'!$O18*100</f>
        <v>-270021.295886543</v>
      </c>
      <c r="C19" s="10">
        <f>'A9-2'!G19/'A7'!$O18*100</f>
        <v>63481.461550150547</v>
      </c>
      <c r="D19" s="10">
        <f>'A9-2'!J19/'A7'!$O18*100</f>
        <v>-337286.60760831577</v>
      </c>
      <c r="E19" s="10">
        <f>'A9-2'!M19/'A7'!$O18*100</f>
        <v>-64779.9911565847</v>
      </c>
      <c r="F19" s="10">
        <f>'A9-2'!Q19/'A7'!$O18*100</f>
        <v>-71892.10389828468</v>
      </c>
      <c r="G19" s="10">
        <f>'A9-2'!T19/'A7'!$O18*100</f>
        <v>-49553.020010389679</v>
      </c>
      <c r="H19" s="10">
        <f>'A9-2'!W19/'A7'!$O18*100</f>
        <v>171182.57726702941</v>
      </c>
      <c r="I19" s="10">
        <f>'A9-2'!Z19/'A7'!$O18*100</f>
        <v>-71687.345889588643</v>
      </c>
      <c r="J19" s="10">
        <f>'A9-2'!AE19/'A7'!$O18*100</f>
        <v>86183.869123104916</v>
      </c>
      <c r="K19" s="10">
        <f>'A9-2'!AH19/'A7'!$O18*100</f>
        <v>-8322.9637278914342</v>
      </c>
      <c r="L19" s="10">
        <f>'A9-2'!AK19/'A7'!$O18*100</f>
        <v>-154700.03190587237</v>
      </c>
      <c r="M19" s="10">
        <f>'A9-2'!AN19/'A7'!$O18*100</f>
        <v>-130699.08701380914</v>
      </c>
      <c r="N19" s="10">
        <f>'A9-2'!AS19/'A7'!$O18*100</f>
        <v>-30978.34859559092</v>
      </c>
      <c r="O19" s="10">
        <f>'A9-2'!AV19/'A7'!$O18*100</f>
        <v>-373074.35078794381</v>
      </c>
    </row>
    <row r="20" spans="1:15" ht="12.75" customHeight="1">
      <c r="A20" s="6">
        <v>1996</v>
      </c>
      <c r="B20" s="10">
        <f>'A9-2'!D20/'A7'!$O19*100</f>
        <v>-297996.18094884697</v>
      </c>
      <c r="C20" s="10">
        <f>'A9-2'!G20/'A7'!$O19*100</f>
        <v>87422.773974093725</v>
      </c>
      <c r="D20" s="10">
        <f>'A9-2'!J20/'A7'!$O19*100</f>
        <v>-319575.6324518444</v>
      </c>
      <c r="E20" s="10">
        <f>'A9-2'!M20/'A7'!$O19*100</f>
        <v>-55909.782120193908</v>
      </c>
      <c r="F20" s="10">
        <f>'A9-2'!Q20/'A7'!$O19*100</f>
        <v>-70006.780968806066</v>
      </c>
      <c r="G20" s="10">
        <f>'A9-2'!T20/'A7'!$O19*100</f>
        <v>55725.514364564275</v>
      </c>
      <c r="H20" s="10">
        <f>'A9-2'!W20/'A7'!$O19*100</f>
        <v>115824.49114225598</v>
      </c>
      <c r="I20" s="10">
        <f>'A9-2'!Z20/'A7'!$O19*100</f>
        <v>-46395.746521557907</v>
      </c>
      <c r="J20" s="10">
        <f>'A9-2'!AE20/'A7'!$O19*100</f>
        <v>49224.73831925069</v>
      </c>
      <c r="K20" s="10">
        <f>'A9-2'!AH20/'A7'!$O19*100</f>
        <v>-2185.2810606648786</v>
      </c>
      <c r="L20" s="10">
        <f>'A9-2'!AK20/'A7'!$O19*100</f>
        <v>-146237.42331848806</v>
      </c>
      <c r="M20" s="10">
        <f>'A9-2'!AN20/'A7'!$O19*100</f>
        <v>-137943.56868185752</v>
      </c>
      <c r="N20" s="10">
        <f>'A9-2'!AS20/'A7'!$O19*100</f>
        <v>-127905.23199467074</v>
      </c>
      <c r="O20" s="10">
        <f>'A9-2'!AV20/'A7'!$O19*100</f>
        <v>-433121.74024522345</v>
      </c>
    </row>
    <row r="21" spans="1:15" ht="12.75" customHeight="1">
      <c r="A21" s="6">
        <v>1997</v>
      </c>
      <c r="B21" s="10">
        <f>'A9-2'!D21/'A7'!$O20*100</f>
        <v>-240844.59965227247</v>
      </c>
      <c r="C21" s="10">
        <f>'A9-2'!G21/'A7'!$O20*100</f>
        <v>102827.43168756942</v>
      </c>
      <c r="D21" s="10">
        <f>'A9-2'!J21/'A7'!$O20*100</f>
        <v>-266597.87411403348</v>
      </c>
      <c r="E21" s="10">
        <f>'A9-2'!M21/'A7'!$O20*100</f>
        <v>-53592.117195806692</v>
      </c>
      <c r="F21" s="10">
        <f>'A9-2'!Q21/'A7'!$O20*100</f>
        <v>-63303.163020477303</v>
      </c>
      <c r="G21" s="10">
        <f>'A9-2'!T21/'A7'!$O20*100</f>
        <v>199531.76093590175</v>
      </c>
      <c r="H21" s="10">
        <f>'A9-2'!W21/'A7'!$O20*100</f>
        <v>109212.52893726373</v>
      </c>
      <c r="I21" s="10">
        <f>'A9-2'!Z21/'A7'!$O20*100</f>
        <v>-148628.99620356943</v>
      </c>
      <c r="J21" s="10">
        <f>'A9-2'!AE21/'A7'!$O20*100</f>
        <v>32596.891037405901</v>
      </c>
      <c r="K21" s="10">
        <f>'A9-2'!AH21/'A7'!$O20*100</f>
        <v>6118.3344540732633</v>
      </c>
      <c r="L21" s="10">
        <f>'A9-2'!AK21/'A7'!$O20*100</f>
        <v>-129501.37608572761</v>
      </c>
      <c r="M21" s="10">
        <f>'A9-2'!AN21/'A7'!$O20*100</f>
        <v>-127068.51893735022</v>
      </c>
      <c r="N21" s="10">
        <f>'A9-2'!AS21/'A7'!$O20*100</f>
        <v>-120865.61277405939</v>
      </c>
      <c r="O21" s="10">
        <f>'A9-2'!AV21/'A7'!$O20*100</f>
        <v>-1022340.8140062636</v>
      </c>
    </row>
    <row r="22" spans="1:15" ht="12.75" customHeight="1">
      <c r="A22" s="6">
        <v>1998</v>
      </c>
      <c r="B22" s="10">
        <f>'A9-2'!D22/'A7'!$O21*100</f>
        <v>-249146.38013532216</v>
      </c>
      <c r="C22" s="10">
        <f>'A9-2'!G22/'A7'!$O21*100</f>
        <v>126150.19269444799</v>
      </c>
      <c r="D22" s="10">
        <f>'A9-2'!J22/'A7'!$O21*100</f>
        <v>-176908.26000493459</v>
      </c>
      <c r="E22" s="10">
        <f>'A9-2'!M22/'A7'!$O21*100</f>
        <v>-61688.781105948634</v>
      </c>
      <c r="F22" s="10">
        <f>'A9-2'!Q22/'A7'!$O21*100</f>
        <v>-128976.42142508061</v>
      </c>
      <c r="G22" s="10">
        <f>'A9-2'!T22/'A7'!$O21*100</f>
        <v>168479.2037590757</v>
      </c>
      <c r="H22" s="10">
        <f>'A9-2'!W22/'A7'!$O21*100</f>
        <v>8949.6665942746858</v>
      </c>
      <c r="I22" s="10">
        <f>'A9-2'!Z22/'A7'!$O21*100</f>
        <v>-236713.04811830545</v>
      </c>
      <c r="J22" s="10">
        <f>'A9-2'!AE22/'A7'!$O21*100</f>
        <v>-20446.20378704476</v>
      </c>
      <c r="K22" s="10">
        <f>'A9-2'!AH22/'A7'!$O21*100</f>
        <v>17269.386201427456</v>
      </c>
      <c r="L22" s="10">
        <f>'A9-2'!AK22/'A7'!$O21*100</f>
        <v>-167657.88212676244</v>
      </c>
      <c r="M22" s="10">
        <f>'A9-2'!AN22/'A7'!$O21*100</f>
        <v>-121898.77791897948</v>
      </c>
      <c r="N22" s="10">
        <f>'A9-2'!AS22/'A7'!$O21*100</f>
        <v>-252586.34102899954</v>
      </c>
      <c r="O22" s="10">
        <f>'A9-2'!AV22/'A7'!$O21*100</f>
        <v>-1327053.5087661485</v>
      </c>
    </row>
    <row r="23" spans="1:15" ht="12.75" customHeight="1">
      <c r="A23" s="6">
        <v>1999</v>
      </c>
      <c r="B23" s="10">
        <f>'A9-2'!D23/'A7'!$O22*100</f>
        <v>-275070.72057696967</v>
      </c>
      <c r="C23" s="10">
        <f>'A9-2'!G23/'A7'!$O22*100</f>
        <v>182518.04445487744</v>
      </c>
      <c r="D23" s="10">
        <f>'A9-2'!J23/'A7'!$O22*100</f>
        <v>-98424.173308092402</v>
      </c>
      <c r="E23" s="10">
        <f>'A9-2'!M23/'A7'!$O22*100</f>
        <v>-28068.635807702889</v>
      </c>
      <c r="F23" s="10">
        <f>'A9-2'!Q23/'A7'!$O22*100</f>
        <v>-272755.70335936162</v>
      </c>
      <c r="G23" s="10">
        <f>'A9-2'!T23/'A7'!$O22*100</f>
        <v>15842.333686612219</v>
      </c>
      <c r="H23" s="10">
        <f>'A9-2'!W23/'A7'!$O22*100</f>
        <v>80946.02580283217</v>
      </c>
      <c r="I23" s="10">
        <f>'A9-2'!Z23/'A7'!$O22*100</f>
        <v>-193445.23947447535</v>
      </c>
      <c r="J23" s="10">
        <f>'A9-2'!AE23/'A7'!$O22*100</f>
        <v>-41198.882863349987</v>
      </c>
      <c r="K23" s="10">
        <f>'A9-2'!AH23/'A7'!$O22*100</f>
        <v>24377.60162626172</v>
      </c>
      <c r="L23" s="10">
        <f>'A9-2'!AK23/'A7'!$O22*100</f>
        <v>-236292.29107633251</v>
      </c>
      <c r="M23" s="10">
        <f>'A9-2'!AN23/'A7'!$O22*100</f>
        <v>-108979.87963612638</v>
      </c>
      <c r="N23" s="10">
        <f>'A9-2'!AS23/'A7'!$O22*100</f>
        <v>-386948.33383260429</v>
      </c>
      <c r="O23" s="10">
        <f>'A9-2'!AV23/'A7'!$O22*100</f>
        <v>-1267049.5831745898</v>
      </c>
    </row>
    <row r="24" spans="1:15" ht="12.75" customHeight="1">
      <c r="A24" s="6">
        <v>2000</v>
      </c>
      <c r="B24" s="10">
        <f>'A9-2'!D24/'A7'!$O23*100</f>
        <v>-242304.416423241</v>
      </c>
      <c r="C24" s="10">
        <f>'A9-2'!G24/'A7'!$O23*100</f>
        <v>175155.29363120405</v>
      </c>
      <c r="D24" s="10">
        <f>'A9-2'!J24/'A7'!$O23*100</f>
        <v>-52889.39272861684</v>
      </c>
      <c r="E24" s="10">
        <f>'A9-2'!M24/'A7'!$O23*100</f>
        <v>-28756.046850069179</v>
      </c>
      <c r="F24" s="10">
        <f>'A9-2'!Q24/'A7'!$O23*100</f>
        <v>-224959.09281210511</v>
      </c>
      <c r="G24" s="10">
        <f>'A9-2'!T24/'A7'!$O23*100</f>
        <v>36723.483220667767</v>
      </c>
      <c r="H24" s="10">
        <f>'A9-2'!W24/'A7'!$O23*100</f>
        <v>39094.071947602257</v>
      </c>
      <c r="I24" s="10">
        <f>'A9-2'!Z24/'A7'!$O23*100</f>
        <v>-181933.33252190356</v>
      </c>
      <c r="J24" s="10">
        <f>'A9-2'!AE24/'A7'!$O23*100</f>
        <v>-74099.402715932927</v>
      </c>
      <c r="K24" s="10">
        <f>'A9-2'!AH24/'A7'!$O23*100</f>
        <v>42246.629325803464</v>
      </c>
      <c r="L24" s="10">
        <f>'A9-2'!AK24/'A7'!$O23*100</f>
        <v>-232293.67730013459</v>
      </c>
      <c r="M24" s="10">
        <f>'A9-2'!AN24/'A7'!$O23*100</f>
        <v>-102881.07334590232</v>
      </c>
      <c r="N24" s="10">
        <f>'A9-2'!AS24/'A7'!$O23*100</f>
        <v>-165475.39782134769</v>
      </c>
      <c r="O24" s="10">
        <f>'A9-2'!AV24/'A7'!$O23*100</f>
        <v>-1899661.9217959214</v>
      </c>
    </row>
    <row r="25" spans="1:15" ht="12.75" customHeight="1">
      <c r="A25" s="6">
        <v>2001</v>
      </c>
      <c r="B25" s="10">
        <f>'A9-2'!D25/'A7'!$O24*100</f>
        <v>-210894.4831727049</v>
      </c>
      <c r="C25" s="10">
        <f>'A9-2'!G25/'A7'!$O24*100</f>
        <v>142594.37760254162</v>
      </c>
      <c r="D25" s="10">
        <f>'A9-2'!J25/'A7'!$O24*100</f>
        <v>-74552.319515787312</v>
      </c>
      <c r="E25" s="10">
        <f>'A9-2'!M25/'A7'!$O24*100</f>
        <v>-32101.448863247857</v>
      </c>
      <c r="F25" s="10">
        <f>'A9-2'!Q25/'A7'!$O24*100</f>
        <v>-122212.83423018745</v>
      </c>
      <c r="G25" s="10">
        <f>'A9-2'!T25/'A7'!$O24*100</f>
        <v>131650.81289755699</v>
      </c>
      <c r="H25" s="10">
        <f>'A9-2'!W25/'A7'!$O24*100</f>
        <v>151566.33571580393</v>
      </c>
      <c r="I25" s="10">
        <f>'A9-2'!Z25/'A7'!$O24*100</f>
        <v>-133200.20786355512</v>
      </c>
      <c r="J25" s="10">
        <f>'A9-2'!AE25/'A7'!$O24*100</f>
        <v>-64793.272982647941</v>
      </c>
      <c r="K25" s="10">
        <f>'A9-2'!AH25/'A7'!$O24*100</f>
        <v>60595.549466681965</v>
      </c>
      <c r="L25" s="10">
        <f>'A9-2'!AK25/'A7'!$O24*100</f>
        <v>-258892.81969145237</v>
      </c>
      <c r="M25" s="10">
        <f>'A9-2'!AN25/'A7'!$O24*100</f>
        <v>-65526.652342935828</v>
      </c>
      <c r="N25" s="10">
        <f>'A9-2'!AS25/'A7'!$O24*100</f>
        <v>-227728.55469588857</v>
      </c>
      <c r="O25" s="10">
        <f>'A9-2'!AV25/'A7'!$O24*100</f>
        <v>-2775150.7913854653</v>
      </c>
    </row>
    <row r="26" spans="1:15" ht="12.75" customHeight="1">
      <c r="A26" s="6">
        <v>2002</v>
      </c>
      <c r="B26" s="10">
        <f>'A9-2'!D26/'A7'!$O25*100</f>
        <v>-262852.6623143584</v>
      </c>
      <c r="C26" s="10">
        <f>'A9-2'!G26/'A7'!$O25*100</f>
        <v>123538.79260830469</v>
      </c>
      <c r="D26" s="10">
        <f>'A9-2'!J26/'A7'!$O25*100</f>
        <v>-125505.28924652151</v>
      </c>
      <c r="E26" s="10">
        <f>'A9-2'!M26/'A7'!$O25*100</f>
        <v>-38160.481489327365</v>
      </c>
      <c r="F26" s="10">
        <f>'A9-2'!Q26/'A7'!$O25*100</f>
        <v>-65941.054953683313</v>
      </c>
      <c r="G26" s="10">
        <f>'A9-2'!T26/'A7'!$O25*100</f>
        <v>136401.65956522661</v>
      </c>
      <c r="H26" s="10">
        <f>'A9-2'!W26/'A7'!$O25*100</f>
        <v>-30.310096201996895</v>
      </c>
      <c r="I26" s="10">
        <f>'A9-2'!Z26/'A7'!$O25*100</f>
        <v>-223778.57847013097</v>
      </c>
      <c r="J26" s="10">
        <f>'A9-2'!AE26/'A7'!$O25*100</f>
        <v>-141993.20216522625</v>
      </c>
      <c r="K26" s="10">
        <f>'A9-2'!AH26/'A7'!$O25*100</f>
        <v>77109.335177408371</v>
      </c>
      <c r="L26" s="10">
        <f>'A9-2'!AK26/'A7'!$O25*100</f>
        <v>-378853.66213021305</v>
      </c>
      <c r="M26" s="10">
        <f>'A9-2'!AN26/'A7'!$O25*100</f>
        <v>-72819.244659553675</v>
      </c>
      <c r="N26" s="10">
        <f>'A9-2'!AS26/'A7'!$O25*100</f>
        <v>-188719.44828990492</v>
      </c>
      <c r="O26" s="10">
        <f>'A9-2'!AV26/'A7'!$O25*100</f>
        <v>-2870180.5644983924</v>
      </c>
    </row>
    <row r="27" spans="1:15" ht="12.75" customHeight="1">
      <c r="A27" s="6">
        <v>2003</v>
      </c>
      <c r="B27" s="10">
        <f>'A9-2'!D27/'A7'!$O26*100</f>
        <v>-376256.76964057883</v>
      </c>
      <c r="C27" s="10">
        <f>'A9-2'!G27/'A7'!$O26*100</f>
        <v>148126.35442934651</v>
      </c>
      <c r="D27" s="10">
        <f>'A9-2'!J27/'A7'!$O26*100</f>
        <v>-182763.89004992982</v>
      </c>
      <c r="E27" s="10">
        <f>'A9-2'!M27/'A7'!$O26*100</f>
        <v>-33575.939845423556</v>
      </c>
      <c r="F27" s="10">
        <f>'A9-2'!Q27/'A7'!$O26*100</f>
        <v>-56724.483156871655</v>
      </c>
      <c r="G27" s="10">
        <f>'A9-2'!T27/'A7'!$O26*100</f>
        <v>-66982.524353126762</v>
      </c>
      <c r="H27" s="10">
        <f>'A9-2'!W27/'A7'!$O26*100</f>
        <v>24617.863477643496</v>
      </c>
      <c r="I27" s="10">
        <f>'A9-2'!Z27/'A7'!$O26*100</f>
        <v>-298718.95679442241</v>
      </c>
      <c r="J27" s="10">
        <f>'A9-2'!AE27/'A7'!$O26*100</f>
        <v>-38702.486328459527</v>
      </c>
      <c r="K27" s="10">
        <f>'A9-2'!AH27/'A7'!$O26*100</f>
        <v>116798.20081038856</v>
      </c>
      <c r="L27" s="10">
        <f>'A9-2'!AK27/'A7'!$O26*100</f>
        <v>-522601.44251585181</v>
      </c>
      <c r="M27" s="10">
        <f>'A9-2'!AN27/'A7'!$O26*100</f>
        <v>-83281.497008421371</v>
      </c>
      <c r="N27" s="10">
        <f>'A9-2'!AS27/'A7'!$O26*100</f>
        <v>-139216.94495858974</v>
      </c>
      <c r="O27" s="10">
        <f>'A9-2'!AV27/'A7'!$O26*100</f>
        <v>-2675628.1428188453</v>
      </c>
    </row>
    <row r="28" spans="1:15" ht="12.75" customHeight="1">
      <c r="A28" s="6">
        <v>2004</v>
      </c>
      <c r="B28" s="10">
        <f>'A9-2'!D28/'A7'!$O27*100</f>
        <v>-424413.80705258186</v>
      </c>
      <c r="C28" s="10">
        <f>'A9-2'!G28/'A7'!$O27*100</f>
        <v>126973.19844876156</v>
      </c>
      <c r="D28" s="10">
        <f>'A9-2'!J28/'A7'!$O27*100</f>
        <v>-154753.16621323847</v>
      </c>
      <c r="E28" s="10">
        <f>'A9-2'!M28/'A7'!$O27*100</f>
        <v>-25280.425363837476</v>
      </c>
      <c r="F28" s="10">
        <f>'A9-2'!Q28/'A7'!$O27*100</f>
        <v>-23817.840650776237</v>
      </c>
      <c r="G28" s="10">
        <f>'A9-2'!T28/'A7'!$O27*100</f>
        <v>-81503.260059897075</v>
      </c>
      <c r="H28" s="10">
        <f>'A9-2'!W28/'A7'!$O27*100</f>
        <v>157842.95840244423</v>
      </c>
      <c r="I28" s="10">
        <f>'A9-2'!Z28/'A7'!$O27*100</f>
        <v>-351895.18735830684</v>
      </c>
      <c r="J28" s="10">
        <f>'A9-2'!AE28/'A7'!$O27*100</f>
        <v>-4128.6064730343323</v>
      </c>
      <c r="K28" s="10">
        <f>'A9-2'!AH28/'A7'!$O27*100</f>
        <v>142137.13258930002</v>
      </c>
      <c r="L28" s="10">
        <f>'A9-2'!AK28/'A7'!$O27*100</f>
        <v>-676040.74326001143</v>
      </c>
      <c r="M28" s="10">
        <f>'A9-2'!AN28/'A7'!$O27*100</f>
        <v>-114037.0482016704</v>
      </c>
      <c r="N28" s="10">
        <f>'A9-2'!AS28/'A7'!$O27*100</f>
        <v>-327925.15278833878</v>
      </c>
      <c r="O28" s="10">
        <f>'A9-2'!AV28/'A7'!$O27*100</f>
        <v>-2685673.0477415933</v>
      </c>
    </row>
    <row r="29" spans="1:15" ht="12.75" customHeight="1">
      <c r="A29" s="6">
        <v>2005</v>
      </c>
      <c r="B29" s="10">
        <f>'A9-2'!D29/'A7'!$O28*100</f>
        <v>-420457.43442150281</v>
      </c>
      <c r="C29" s="10">
        <f>'A9-2'!G29/'A7'!$O28*100</f>
        <v>131263.31871199139</v>
      </c>
      <c r="D29" s="10">
        <f>'A9-2'!J29/'A7'!$O28*100</f>
        <v>-152233.33969266241</v>
      </c>
      <c r="E29" s="10">
        <f>'A9-2'!M29/'A7'!$O28*100</f>
        <v>10271.157970291531</v>
      </c>
      <c r="F29" s="10">
        <f>'A9-2'!Q29/'A7'!$O28*100</f>
        <v>-31469.266178223301</v>
      </c>
      <c r="G29" s="10">
        <f>'A9-2'!T29/'A7'!$O28*100</f>
        <v>-37481.114283739917</v>
      </c>
      <c r="H29" s="10">
        <f>'A9-2'!W29/'A7'!$O28*100</f>
        <v>396774.83197896584</v>
      </c>
      <c r="I29" s="10">
        <f>'A9-2'!Z29/'A7'!$O28*100</f>
        <v>-291799.68976863578</v>
      </c>
      <c r="J29" s="10">
        <f>'A9-2'!AE29/'A7'!$O28*100</f>
        <v>-37791.115720429516</v>
      </c>
      <c r="K29" s="10">
        <f>'A9-2'!AH29/'A7'!$O28*100</f>
        <v>182192.45766365353</v>
      </c>
      <c r="L29" s="10">
        <f>'A9-2'!AK29/'A7'!$O28*100</f>
        <v>-656497.4974077451</v>
      </c>
      <c r="M29" s="10">
        <f>'A9-2'!AN29/'A7'!$O28*100</f>
        <v>-79301.637312417966</v>
      </c>
      <c r="N29" s="10">
        <f>'A9-2'!AS29/'A7'!$O28*100</f>
        <v>-218515.11008305757</v>
      </c>
      <c r="O29" s="10">
        <f>'A9-2'!AV29/'A7'!$O28*100</f>
        <v>-2043855.9634899895</v>
      </c>
    </row>
    <row r="30" spans="1:15" ht="12.75" customHeight="1">
      <c r="A30" s="6">
        <v>2006</v>
      </c>
      <c r="B30" s="10">
        <f>'A9-2'!D30/'A7'!$O29*100</f>
        <v>-491784.80738967436</v>
      </c>
      <c r="C30" s="10">
        <f>'A9-2'!G30/'A7'!$O29*100</f>
        <v>127623.79548213446</v>
      </c>
      <c r="D30" s="10">
        <f>'A9-2'!J30/'A7'!$O29*100</f>
        <v>-41678.982993180332</v>
      </c>
      <c r="E30" s="10">
        <f>'A9-2'!M30/'A7'!$O29*100</f>
        <v>-834.76176872149233</v>
      </c>
      <c r="F30" s="10">
        <f>'A9-2'!Q30/'A7'!$O29*100</f>
        <v>-32384.106987141997</v>
      </c>
      <c r="G30" s="10">
        <f>'A9-2'!T30/'A7'!$O29*100</f>
        <v>-114759.69438882606</v>
      </c>
      <c r="H30" s="10">
        <f>'A9-2'!W30/'A7'!$O29*100</f>
        <v>666755.6364102033</v>
      </c>
      <c r="I30" s="10">
        <f>'A9-2'!Z30/'A7'!$O29*100</f>
        <v>-430670.75120099291</v>
      </c>
      <c r="J30" s="10">
        <f>'A9-2'!AE30/'A7'!$O29*100</f>
        <v>-18205.393677865617</v>
      </c>
      <c r="K30" s="10">
        <f>'A9-2'!AH30/'A7'!$O29*100</f>
        <v>217126.87308402875</v>
      </c>
      <c r="L30" s="10">
        <f>'A9-2'!AK30/'A7'!$O29*100</f>
        <v>-911581.45214325527</v>
      </c>
      <c r="M30" s="10">
        <f>'A9-2'!AN30/'A7'!$O29*100</f>
        <v>-59884.06993012804</v>
      </c>
      <c r="N30" s="10">
        <f>'A9-2'!AS30/'A7'!$O29*100</f>
        <v>-415578.71440031915</v>
      </c>
      <c r="O30" s="10">
        <f>'A9-2'!AV30/'A7'!$O29*100</f>
        <v>-1930067.7215255052</v>
      </c>
    </row>
    <row r="31" spans="1:15" ht="12.75" customHeight="1">
      <c r="A31" s="6">
        <v>2007</v>
      </c>
      <c r="B31" s="10">
        <f>'A9-2'!D31/'A7'!$O30*100</f>
        <v>-583721.39031103218</v>
      </c>
      <c r="C31" s="10">
        <f>'A9-2'!G31/'A7'!$O30*100</f>
        <v>147747.00437729748</v>
      </c>
      <c r="D31" s="10">
        <f>'A9-2'!J31/'A7'!$O30*100</f>
        <v>-178758.49548583195</v>
      </c>
      <c r="E31" s="10">
        <f>'A9-2'!M31/'A7'!$O30*100</f>
        <v>-20308.157236974956</v>
      </c>
      <c r="F31" s="10">
        <f>'A9-2'!Q31/'A7'!$O30*100</f>
        <v>-77035.258493919027</v>
      </c>
      <c r="G31" s="10">
        <f>'A9-2'!T31/'A7'!$O30*100</f>
        <v>-248618.91768597794</v>
      </c>
      <c r="H31" s="10">
        <f>'A9-2'!W31/'A7'!$O30*100</f>
        <v>720539.9537996985</v>
      </c>
      <c r="I31" s="10">
        <f>'A9-2'!Z31/'A7'!$O30*100</f>
        <v>-584226.36908459431</v>
      </c>
      <c r="J31" s="10">
        <f>'A9-2'!AE31/'A7'!$O30*100</f>
        <v>-143092.2169362276</v>
      </c>
      <c r="K31" s="10">
        <f>'A9-2'!AH31/'A7'!$O30*100</f>
        <v>234815.97498691268</v>
      </c>
      <c r="L31" s="10">
        <f>'A9-2'!AK31/'A7'!$O30*100</f>
        <v>-1259619.0306944491</v>
      </c>
      <c r="M31" s="10">
        <f>'A9-2'!AN31/'A7'!$O30*100</f>
        <v>-7896.1758336902776</v>
      </c>
      <c r="N31" s="10">
        <f>'A9-2'!AS31/'A7'!$O30*100</f>
        <v>-374329.8726838872</v>
      </c>
      <c r="O31" s="10">
        <f>'A9-2'!AV31/'A7'!$O30*100</f>
        <v>-1330034.3814550932</v>
      </c>
    </row>
    <row r="32" spans="1:15" ht="12.75" customHeight="1">
      <c r="A32" s="6">
        <v>2008</v>
      </c>
      <c r="B32" s="10">
        <f>'A9-2'!D32/'A7'!$O31*100</f>
        <v>-496288.27171373478</v>
      </c>
      <c r="C32" s="10">
        <f>'A9-2'!G32/'A7'!$O31*100</f>
        <v>260628.01499999964</v>
      </c>
      <c r="D32" s="10">
        <f>'A9-2'!J32/'A7'!$O31*100</f>
        <v>-100430.34759847951</v>
      </c>
      <c r="E32" s="10">
        <f>'A9-2'!M32/'A7'!$O31*100</f>
        <v>-17516.192208478533</v>
      </c>
      <c r="F32" s="10">
        <f>'A9-2'!Q32/'A7'!$O31*100</f>
        <v>-7297.9248762450279</v>
      </c>
      <c r="G32" s="10">
        <f>'A9-2'!T32/'A7'!$O31*100</f>
        <v>-375710.1531699794</v>
      </c>
      <c r="H32" s="10">
        <f>'A9-2'!W32/'A7'!$O31*100</f>
        <v>662322.85776725516</v>
      </c>
      <c r="I32" s="10">
        <f>'A9-2'!Z32/'A7'!$O31*100</f>
        <v>-546319.31094052037</v>
      </c>
      <c r="J32" s="10">
        <f>'A9-2'!AE32/'A7'!$O31*100</f>
        <v>-76391.038764581768</v>
      </c>
      <c r="K32" s="10">
        <f>'A9-2'!AH32/'A7'!$O31*100</f>
        <v>223358.64619962662</v>
      </c>
      <c r="L32" s="10">
        <f>'A9-2'!AK32/'A7'!$O31*100</f>
        <v>-1226111.4250482756</v>
      </c>
      <c r="M32" s="10">
        <f>'A9-2'!AN32/'A7'!$O31*100</f>
        <v>-47054.228275846835</v>
      </c>
      <c r="N32" s="10">
        <f>'A9-2'!AS32/'A7'!$O31*100</f>
        <v>108884.34218724581</v>
      </c>
      <c r="O32" s="10">
        <f>'A9-2'!AV32/'A7'!$O31*100</f>
        <v>-4076837.9160008146</v>
      </c>
    </row>
    <row r="33" spans="1:15" ht="12.75" customHeight="1">
      <c r="A33" s="6">
        <v>2009</v>
      </c>
      <c r="B33" s="10">
        <f>'A9-2'!D33/'A7'!$O32*100</f>
        <v>-689069.58766479744</v>
      </c>
      <c r="C33" s="10">
        <f>'A9-2'!G33/'A7'!$O32*100</f>
        <v>292424.16544410971</v>
      </c>
      <c r="D33" s="10">
        <f>'A9-2'!J33/'A7'!$O32*100</f>
        <v>-197348.47838364364</v>
      </c>
      <c r="E33" s="10">
        <f>'A9-2'!M33/'A7'!$O32*100</f>
        <v>11814.389024355316</v>
      </c>
      <c r="F33" s="10">
        <f>'A9-2'!Q33/'A7'!$O32*100</f>
        <v>15011.450062384654</v>
      </c>
      <c r="G33" s="10">
        <f>'A9-2'!T33/'A7'!$O32*100</f>
        <v>-399470.68921077868</v>
      </c>
      <c r="H33" s="10">
        <f>'A9-2'!W33/'A7'!$O32*100</f>
        <v>897739.39553127624</v>
      </c>
      <c r="I33" s="10">
        <f>'A9-2'!Z33/'A7'!$O32*100</f>
        <v>-570433.14839251002</v>
      </c>
      <c r="J33" s="10">
        <f>'A9-2'!AE33/'A7'!$O32*100</f>
        <v>8061.2070020957508</v>
      </c>
      <c r="K33" s="10">
        <f>'A9-2'!AH33/'A7'!$O32*100</f>
        <v>327772.38517231791</v>
      </c>
      <c r="L33" s="10">
        <f>'A9-2'!AK33/'A7'!$O32*100</f>
        <v>-1436569.7128988965</v>
      </c>
      <c r="M33" s="10">
        <f>'A9-2'!AN33/'A7'!$O32*100</f>
        <v>-53145.201032004239</v>
      </c>
      <c r="N33" s="10">
        <f>'A9-2'!AS33/'A7'!$O32*100</f>
        <v>-370687.28463461448</v>
      </c>
      <c r="O33" s="10">
        <f>'A9-2'!AV33/'A7'!$O32*100</f>
        <v>-2659540.5345701422</v>
      </c>
    </row>
    <row r="34" spans="1:15" ht="12.75" customHeight="1">
      <c r="A34" s="6">
        <v>2010</v>
      </c>
      <c r="B34" s="10">
        <f>'A9-2'!D34/'A7'!$O33*100</f>
        <v>-754365.57943775016</v>
      </c>
      <c r="C34" s="10">
        <f>'A9-2'!G34/'A7'!$O33*100</f>
        <v>318035.66162776994</v>
      </c>
      <c r="D34" s="10">
        <f>'A9-2'!J34/'A7'!$O33*100</f>
        <v>-279425.2285054801</v>
      </c>
      <c r="E34" s="10">
        <f>'A9-2'!M34/'A7'!$O33*100</f>
        <v>41558.33466357796</v>
      </c>
      <c r="F34" s="10">
        <f>'A9-2'!Q34/'A7'!$O33*100</f>
        <v>49252.057705297018</v>
      </c>
      <c r="G34" s="10">
        <f>'A9-2'!T34/'A7'!$O33*100</f>
        <v>-226537.647516611</v>
      </c>
      <c r="H34" s="10">
        <f>'A9-2'!W34/'A7'!$O33*100</f>
        <v>887732.7805210111</v>
      </c>
      <c r="I34" s="10">
        <f>'A9-2'!Z34/'A7'!$O33*100</f>
        <v>-501787.06842270028</v>
      </c>
      <c r="J34" s="10">
        <f>'A9-2'!AE34/'A7'!$O33*100</f>
        <v>89488.267831088975</v>
      </c>
      <c r="K34" s="10">
        <f>'A9-2'!AH34/'A7'!$O33*100</f>
        <v>384572.01450730581</v>
      </c>
      <c r="L34" s="10">
        <f>'A9-2'!AK34/'A7'!$O33*100</f>
        <v>-1249015.8956697602</v>
      </c>
      <c r="M34" s="10">
        <f>'A9-2'!AN34/'A7'!$O33*100</f>
        <v>-48772.375353979878</v>
      </c>
      <c r="N34" s="10">
        <f>'A9-2'!AS34/'A7'!$O33*100</f>
        <v>-198435.37325450033</v>
      </c>
      <c r="O34" s="10">
        <f>'A9-2'!AV34/'A7'!$O33*100</f>
        <v>-2511787.8026106991</v>
      </c>
    </row>
    <row r="35" spans="1:15" ht="12.75" customHeight="1">
      <c r="A35" s="6">
        <v>2011</v>
      </c>
      <c r="B35" s="10">
        <f>'A9-2'!D35/'A7'!$O34*100</f>
        <v>-797437.1673551515</v>
      </c>
      <c r="C35" s="10">
        <f>'A9-2'!G35/'A7'!$O34*100</f>
        <v>292577.63879636605</v>
      </c>
      <c r="D35" s="10">
        <f>'A9-2'!J35/'A7'!$O34*100</f>
        <v>-264452.19679292839</v>
      </c>
      <c r="E35" s="10">
        <f>'A9-2'!M35/'A7'!$O34*100</f>
        <v>85472.975117976515</v>
      </c>
      <c r="F35" s="10">
        <f>'A9-2'!Q35/'A7'!$O34*100</f>
        <v>45273.925005222387</v>
      </c>
      <c r="G35" s="10">
        <f>'A9-2'!T35/'A7'!$O34*100</f>
        <v>-196719.83740202733</v>
      </c>
      <c r="H35" s="10">
        <f>'A9-2'!W35/'A7'!$O34*100</f>
        <v>798867.50443571096</v>
      </c>
      <c r="I35" s="10">
        <f>'A9-2'!Z35/'A7'!$O34*100</f>
        <v>-454318.213178462</v>
      </c>
      <c r="J35" s="10">
        <f>'A9-2'!AE35/'A7'!$O34*100</f>
        <v>161100.58432855041</v>
      </c>
      <c r="K35" s="10">
        <f>'A9-2'!AH35/'A7'!$O34*100</f>
        <v>418721.33108056022</v>
      </c>
      <c r="L35" s="10">
        <f>'A9-2'!AK35/'A7'!$O34*100</f>
        <v>-1215853.2387223111</v>
      </c>
      <c r="M35" s="10">
        <f>'A9-2'!AN35/'A7'!$O34*100</f>
        <v>-56679.193843790519</v>
      </c>
      <c r="N35" s="10">
        <f>'A9-2'!AS35/'A7'!$O34*100</f>
        <v>-184299.7501074436</v>
      </c>
      <c r="O35" s="10">
        <f>'A9-2'!AV35/'A7'!$O34*100</f>
        <v>-4363367.5512172366</v>
      </c>
    </row>
    <row r="36" spans="1:15" ht="12.75" customHeight="1">
      <c r="A36" s="6">
        <v>2012</v>
      </c>
      <c r="B36" s="10">
        <f>'A9-2'!D36/'A7'!$O35*100</f>
        <v>-832153.31336380169</v>
      </c>
      <c r="C36" s="10">
        <f>'A9-2'!G36/'A7'!$O35*100</f>
        <v>254676.32384783396</v>
      </c>
      <c r="D36" s="10">
        <f>'A9-2'!J36/'A7'!$O35*100</f>
        <v>-296559.50052974944</v>
      </c>
      <c r="E36" s="10">
        <f>'A9-2'!M36/'A7'!$O35*100</f>
        <v>115072.70597406443</v>
      </c>
      <c r="F36" s="10">
        <f>'A9-2'!Q36/'A7'!$O35*100</f>
        <v>43159.57225796632</v>
      </c>
      <c r="G36" s="10">
        <f>'A9-2'!T36/'A7'!$O35*100</f>
        <v>-341615.98670598533</v>
      </c>
      <c r="H36" s="10">
        <f>'A9-2'!W36/'A7'!$O35*100</f>
        <v>1006207.4791641566</v>
      </c>
      <c r="I36" s="10">
        <f>'A9-2'!Z36/'A7'!$O35*100</f>
        <v>-550093.49041490897</v>
      </c>
      <c r="J36" s="10">
        <f>'A9-2'!AE36/'A7'!$O35*100</f>
        <v>252997.62788862418</v>
      </c>
      <c r="K36" s="10">
        <f>'A9-2'!AH36/'A7'!$O35*100</f>
        <v>486865.43741068442</v>
      </c>
      <c r="L36" s="10">
        <f>'A9-2'!AK36/'A7'!$O35*100</f>
        <v>-1192212.2462861501</v>
      </c>
      <c r="M36" s="10">
        <f>'A9-2'!AN36/'A7'!$O35*100</f>
        <v>-81118.072687882639</v>
      </c>
      <c r="N36" s="10">
        <f>'A9-2'!AS36/'A7'!$O35*100</f>
        <v>-527697.33674918348</v>
      </c>
      <c r="O36" s="10">
        <f>'A9-2'!AV36/'A7'!$O35*100</f>
        <v>-4348304.9863933604</v>
      </c>
    </row>
    <row r="37" spans="1:15" ht="12.75" customHeight="1">
      <c r="A37" s="6">
        <v>2013</v>
      </c>
      <c r="B37" s="10">
        <f>'A9-2'!D37/'A7'!$O36*100</f>
        <v>-715226.06797501899</v>
      </c>
      <c r="C37" s="10">
        <f>'A9-2'!G37/'A7'!$O36*100</f>
        <v>266655.5815662237</v>
      </c>
      <c r="D37" s="10">
        <f>'A9-2'!J37/'A7'!$O36*100</f>
        <v>20274.806333662043</v>
      </c>
      <c r="E37" s="10">
        <f>'A9-2'!M37/'A7'!$O36*100</f>
        <v>127501.76203868679</v>
      </c>
      <c r="F37" s="10">
        <f>'A9-2'!Q37/'A7'!$O36*100</f>
        <v>14352.269520834983</v>
      </c>
      <c r="G37" s="10">
        <f>'A9-2'!T37/'A7'!$O36*100</f>
        <v>-483442.04724034242</v>
      </c>
      <c r="H37" s="10">
        <f>'A9-2'!W37/'A7'!$O36*100</f>
        <v>1282777.6569684804</v>
      </c>
      <c r="I37" s="10">
        <f>'A9-2'!Z37/'A7'!$O36*100</f>
        <v>-610918.88457652717</v>
      </c>
      <c r="J37" s="10">
        <f>'A9-2'!AE37/'A7'!$O36*100</f>
        <v>271575.86156182253</v>
      </c>
      <c r="K37" s="10">
        <f>'A9-2'!AH37/'A7'!$O36*100</f>
        <v>611863.69552913844</v>
      </c>
      <c r="L37" s="10">
        <f>'A9-2'!AK37/'A7'!$O36*100</f>
        <v>-1297888.5884905313</v>
      </c>
      <c r="M37" s="10">
        <f>'A9-2'!AN37/'A7'!$O36*100</f>
        <v>-84024.395876015362</v>
      </c>
      <c r="N37" s="10">
        <f>'A9-2'!AS37/'A7'!$O36*100</f>
        <v>-381226.47853443958</v>
      </c>
      <c r="O37" s="10">
        <f>'A9-2'!AV37/'A7'!$O36*100</f>
        <v>-5054556.987341553</v>
      </c>
    </row>
    <row r="38" spans="1:15" ht="12.75" customHeight="1">
      <c r="A38" s="6">
        <v>2014</v>
      </c>
      <c r="B38" s="10">
        <f>'A9-2'!D38/'A7'!$O37*100</f>
        <v>-681264.93910910771</v>
      </c>
      <c r="C38" s="10">
        <f>'A9-2'!G38/'A7'!$O37*100</f>
        <v>261148.12139672853</v>
      </c>
      <c r="D38" s="10">
        <f>'A9-2'!J38/'A7'!$O37*100</f>
        <v>110585.57524838232</v>
      </c>
      <c r="E38" s="10">
        <f>'A9-2'!M38/'A7'!$O37*100</f>
        <v>139624.31822959357</v>
      </c>
      <c r="F38" s="10">
        <f>'A9-2'!Q38/'A7'!$O37*100</f>
        <v>-1721.4761143318292</v>
      </c>
      <c r="G38" s="10">
        <f>'A9-2'!T38/'A7'!$O37*100</f>
        <v>-474962.31032472767</v>
      </c>
      <c r="H38" s="10">
        <f>'A9-2'!W38/'A7'!$O37*100</f>
        <v>1394481.7048834683</v>
      </c>
      <c r="I38" s="10">
        <f>'A9-2'!Z38/'A7'!$O37*100</f>
        <v>-511734.03945833532</v>
      </c>
      <c r="J38" s="10">
        <f>'A9-2'!AE38/'A7'!$O37*100</f>
        <v>452534.72394219489</v>
      </c>
      <c r="K38" s="10">
        <f>'A9-2'!AH38/'A7'!$O37*100</f>
        <v>673791.28595299786</v>
      </c>
      <c r="L38" s="10">
        <f>'A9-2'!AK38/'A7'!$O37*100</f>
        <v>-1130343.9845031362</v>
      </c>
      <c r="M38" s="10">
        <f>'A9-2'!AN38/'A7'!$O37*100</f>
        <v>-27812.754751394699</v>
      </c>
      <c r="N38" s="10">
        <f>'A9-2'!AS38/'A7'!$O37*100</f>
        <v>-629725.73942340841</v>
      </c>
      <c r="O38" s="10">
        <f>'A9-2'!AV38/'A7'!$O37*100</f>
        <v>-6563793.9489825787</v>
      </c>
    </row>
    <row r="40" spans="1:15" ht="12.75" customHeight="1">
      <c r="A40" s="6" t="s">
        <v>627</v>
      </c>
    </row>
    <row r="41" spans="1:15" ht="12.75" customHeight="1">
      <c r="A41" s="6" t="s">
        <v>248</v>
      </c>
    </row>
    <row r="42" spans="1:15" ht="12.75" customHeight="1">
      <c r="A42" s="6" t="s">
        <v>597</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honeticPr fontId="0" type="noConversion"/>
  <pageMargins left="0.75" right="0.75" top="1" bottom="1" header="0.5" footer="0.5"/>
  <pageSetup scale="80" orientation="landscape" r:id="rId1"/>
  <headerFooter alignWithMargins="0"/>
</worksheet>
</file>

<file path=xl/worksheets/sheet49.xml><?xml version="1.0" encoding="utf-8"?>
<worksheet xmlns="http://schemas.openxmlformats.org/spreadsheetml/2006/main" xmlns:r="http://schemas.openxmlformats.org/officeDocument/2006/relationships">
  <sheetPr codeName="Sheet45">
    <pageSetUpPr fitToPage="1"/>
  </sheetPr>
  <dimension ref="A1:O56"/>
  <sheetViews>
    <sheetView showOutlineSymbols="0" view="pageBreakPreview" zoomScaleSheetLayoutView="100" workbookViewId="0">
      <pane xSplit="1" ySplit="3" topLeftCell="B4" activePane="bottomRight" state="frozen"/>
      <selection activeCell="C38" sqref="C38"/>
      <selection pane="topRight" activeCell="C38" sqref="C38"/>
      <selection pane="bottomLeft" activeCell="C38" sqref="C38"/>
      <selection pane="bottomRight" activeCell="C38" sqref="C38"/>
    </sheetView>
  </sheetViews>
  <sheetFormatPr defaultColWidth="3.85546875" defaultRowHeight="12.75" customHeight="1"/>
  <cols>
    <col min="1" max="1" width="5" style="6" customWidth="1"/>
    <col min="2" max="8" width="10.5703125" style="8" customWidth="1"/>
    <col min="9" max="9" width="12" style="8" customWidth="1"/>
    <col min="10" max="11" width="10.5703125" style="8" customWidth="1"/>
    <col min="12" max="12" width="11.85546875" style="8" customWidth="1"/>
    <col min="13" max="15" width="10.5703125" style="8" customWidth="1"/>
    <col min="16" max="16384" width="3.85546875" style="8"/>
  </cols>
  <sheetData>
    <row r="1" spans="1:15" ht="12.75" customHeight="1">
      <c r="A1" s="6" t="s">
        <v>625</v>
      </c>
    </row>
    <row r="2" spans="1:15" ht="12.75" customHeight="1">
      <c r="A2" s="6" t="s">
        <v>225</v>
      </c>
      <c r="B2" s="8" t="s">
        <v>226</v>
      </c>
      <c r="C2" s="8" t="s">
        <v>227</v>
      </c>
      <c r="D2" s="8" t="s">
        <v>228</v>
      </c>
      <c r="E2" s="8" t="s">
        <v>229</v>
      </c>
      <c r="F2" s="8" t="s">
        <v>230</v>
      </c>
      <c r="G2" s="8" t="s">
        <v>231</v>
      </c>
      <c r="H2" s="8" t="s">
        <v>232</v>
      </c>
      <c r="I2" s="8" t="s">
        <v>233</v>
      </c>
      <c r="J2" s="8" t="s">
        <v>234</v>
      </c>
      <c r="K2" s="8" t="s">
        <v>235</v>
      </c>
      <c r="L2" s="8" t="s">
        <v>236</v>
      </c>
      <c r="M2" s="8" t="s">
        <v>237</v>
      </c>
      <c r="N2" s="8" t="s">
        <v>108</v>
      </c>
      <c r="O2" s="8" t="s">
        <v>109</v>
      </c>
    </row>
    <row r="3" spans="1:15" ht="12.75" customHeight="1">
      <c r="B3" s="8" t="s">
        <v>147</v>
      </c>
      <c r="C3" s="8" t="s">
        <v>147</v>
      </c>
      <c r="D3" s="8" t="s">
        <v>147</v>
      </c>
      <c r="E3" s="8" t="s">
        <v>147</v>
      </c>
      <c r="F3" s="8" t="s">
        <v>147</v>
      </c>
      <c r="G3" s="8" t="s">
        <v>147</v>
      </c>
      <c r="H3" s="8" t="s">
        <v>147</v>
      </c>
      <c r="I3" s="8" t="s">
        <v>147</v>
      </c>
      <c r="J3" s="8" t="s">
        <v>147</v>
      </c>
      <c r="K3" s="8" t="s">
        <v>147</v>
      </c>
      <c r="L3" s="8" t="s">
        <v>147</v>
      </c>
      <c r="M3" s="8" t="s">
        <v>147</v>
      </c>
      <c r="N3" s="8" t="s">
        <v>147</v>
      </c>
      <c r="O3" s="8" t="s">
        <v>147</v>
      </c>
    </row>
    <row r="4" spans="1:15" ht="12.75" customHeight="1">
      <c r="A4" s="6">
        <v>1980</v>
      </c>
      <c r="B4" s="10">
        <f>'A9'!B4*'A19'!B$33</f>
        <v>-227843.63393956242</v>
      </c>
      <c r="C4" s="10">
        <f>'A9'!C4*'A19'!C$33</f>
        <v>24997.5017405691</v>
      </c>
      <c r="D4" s="10">
        <f>'A9'!D4*'A19'!D$33</f>
        <v>-259347.81959034191</v>
      </c>
      <c r="E4" s="10">
        <f>'A9'!E4*'A19'!E$33</f>
        <v>-1099226.9418677629</v>
      </c>
      <c r="F4" s="10">
        <f>'A9'!F4*'A19'!F$33</f>
        <v>-15837.455620031271</v>
      </c>
      <c r="G4" s="10">
        <f>'A9'!G4*'A19'!G$33</f>
        <v>176293.48306283832</v>
      </c>
      <c r="H4" s="10">
        <f>'A9'!H4*'A19'!H$33</f>
        <v>58358.166013405906</v>
      </c>
      <c r="I4" s="10">
        <f>'A9'!I4*'A19'!I$33</f>
        <v>64439.211369685239</v>
      </c>
      <c r="J4" s="10">
        <f>'A9'!J4*'A19'!J$33</f>
        <v>58644.59258272485</v>
      </c>
      <c r="K4" s="10">
        <f>'A9'!K4*'A19'!K$33</f>
        <v>-374509.03977700922</v>
      </c>
      <c r="L4" s="10">
        <f>'A9'!L4*'A19'!L$33</f>
        <v>-27794.491016958178</v>
      </c>
      <c r="M4" s="10">
        <f>'A9'!M4*'A19'!M$33</f>
        <v>-325837.72225672432</v>
      </c>
      <c r="N4" s="10">
        <f>'A9'!N4*'A19'!N$33</f>
        <v>64803.908541699857</v>
      </c>
      <c r="O4" s="10">
        <f>'A9'!O4*'A19'!O$33</f>
        <v>677765.90928917809</v>
      </c>
    </row>
    <row r="5" spans="1:15" ht="12.75" customHeight="1">
      <c r="A5" s="6">
        <v>1981</v>
      </c>
      <c r="B5" s="10">
        <f>'A9'!B5*'A19'!B$33</f>
        <v>-224582.69949467949</v>
      </c>
      <c r="C5" s="10">
        <f>'A9'!C5*'A19'!C$33</f>
        <v>21816.078949050094</v>
      </c>
      <c r="D5" s="10">
        <f>'A9'!D5*'A19'!D$33</f>
        <v>-291490.36291195656</v>
      </c>
      <c r="E5" s="10">
        <f>'A9'!E5*'A19'!E$33</f>
        <v>-1009990.7867509724</v>
      </c>
      <c r="F5" s="10">
        <f>'A9'!F5*'A19'!F$33</f>
        <v>-16200.29403057492</v>
      </c>
      <c r="G5" s="10">
        <f>'A9'!G5*'A19'!G$33</f>
        <v>104659.15327962996</v>
      </c>
      <c r="H5" s="10">
        <f>'A9'!H5*'A19'!H$33</f>
        <v>46119.444244130849</v>
      </c>
      <c r="I5" s="10">
        <f>'A9'!I5*'A19'!I$33</f>
        <v>24818.169678186259</v>
      </c>
      <c r="J5" s="10">
        <f>'A9'!J5*'A19'!J$33</f>
        <v>48570.684166234583</v>
      </c>
      <c r="K5" s="10">
        <f>'A9'!K5*'A19'!K$33</f>
        <v>-287388.15944532101</v>
      </c>
      <c r="L5" s="10">
        <f>'A9'!L5*'A19'!L$33</f>
        <v>-25226.387242988392</v>
      </c>
      <c r="M5" s="10">
        <f>'A9'!M5*'A19'!M$33</f>
        <v>-329478.46451218089</v>
      </c>
      <c r="N5" s="10">
        <f>'A9'!N5*'A19'!N$33</f>
        <v>86613.597764707738</v>
      </c>
      <c r="O5" s="10">
        <f>'A9'!O5*'A19'!O$33</f>
        <v>473886.6285382841</v>
      </c>
    </row>
    <row r="6" spans="1:15" ht="12.75" customHeight="1">
      <c r="A6" s="6">
        <v>1982</v>
      </c>
      <c r="B6" s="10">
        <f>'A9'!B6*'A19'!B$33</f>
        <v>-227818.11478698763</v>
      </c>
      <c r="C6" s="10">
        <f>'A9'!C6*'A19'!C$33</f>
        <v>16034.839521505912</v>
      </c>
      <c r="D6" s="10">
        <f>'A9'!D6*'A19'!D$33</f>
        <v>-266286.48431849433</v>
      </c>
      <c r="E6" s="10">
        <f>'A9'!E6*'A19'!E$33</f>
        <v>-953190.48870331084</v>
      </c>
      <c r="F6" s="10">
        <f>'A9'!F6*'A19'!F$33</f>
        <v>-15942.671701213756</v>
      </c>
      <c r="G6" s="10">
        <f>'A9'!G6*'A19'!G$33</f>
        <v>59086.631923153691</v>
      </c>
      <c r="H6" s="10">
        <f>'A9'!H6*'A19'!H$33</f>
        <v>45542.979989755309</v>
      </c>
      <c r="I6" s="10">
        <f>'A9'!I6*'A19'!I$33</f>
        <v>3664.8908258384508</v>
      </c>
      <c r="J6" s="10">
        <f>'A9'!J6*'A19'!J$33</f>
        <v>38749.713030488849</v>
      </c>
      <c r="K6" s="10">
        <f>'A9'!K6*'A19'!K$33</f>
        <v>-248852.25091660442</v>
      </c>
      <c r="L6" s="10">
        <f>'A9'!L6*'A19'!L$33</f>
        <v>-28979.720229884686</v>
      </c>
      <c r="M6" s="10">
        <f>'A9'!M6*'A19'!M$33</f>
        <v>-341309.13363759103</v>
      </c>
      <c r="N6" s="10">
        <f>'A9'!N6*'A19'!N$33</f>
        <v>92431.626920666007</v>
      </c>
      <c r="O6" s="10">
        <f>'A9'!O6*'A19'!O$33</f>
        <v>468301.89249897649</v>
      </c>
    </row>
    <row r="7" spans="1:15" ht="12.75" customHeight="1">
      <c r="A7" s="6">
        <v>1983</v>
      </c>
      <c r="B7" s="10">
        <f>'A9'!B7*'A19'!B$33</f>
        <v>-236285.98033804368</v>
      </c>
      <c r="C7" s="10">
        <f>'A9'!C7*'A19'!C$33</f>
        <v>10320.862853832468</v>
      </c>
      <c r="D7" s="10">
        <f>'A9'!D7*'A19'!D$33</f>
        <v>-267454.92823499849</v>
      </c>
      <c r="E7" s="10">
        <f>'A9'!E7*'A19'!E$33</f>
        <v>-917810.72808952583</v>
      </c>
      <c r="F7" s="10">
        <f>'A9'!F7*'A19'!F$33</f>
        <v>-16760.547215103183</v>
      </c>
      <c r="G7" s="10">
        <f>'A9'!G7*'A19'!G$33</f>
        <v>37977.012396057609</v>
      </c>
      <c r="H7" s="10">
        <f>'A9'!H7*'A19'!H$33</f>
        <v>47149.247429101422</v>
      </c>
      <c r="I7" s="10">
        <f>'A9'!I7*'A19'!I$33</f>
        <v>12605.654018779402</v>
      </c>
      <c r="J7" s="10">
        <f>'A9'!J7*'A19'!J$33</f>
        <v>52718.396485604972</v>
      </c>
      <c r="K7" s="10">
        <f>'A9'!K7*'A19'!K$33</f>
        <v>-202975.3708890017</v>
      </c>
      <c r="L7" s="10">
        <f>'A9'!L7*'A19'!L$33</f>
        <v>-27727.53243515718</v>
      </c>
      <c r="M7" s="10">
        <f>'A9'!M7*'A19'!M$33</f>
        <v>-344195.50633289129</v>
      </c>
      <c r="N7" s="10">
        <f>'A9'!N7*'A19'!N$33</f>
        <v>102622.52058307812</v>
      </c>
      <c r="O7" s="10">
        <f>'A9'!O7*'A19'!O$33</f>
        <v>494319.70361871418</v>
      </c>
    </row>
    <row r="8" spans="1:15" ht="12.75" customHeight="1">
      <c r="A8" s="6">
        <v>1984</v>
      </c>
      <c r="B8" s="10">
        <f>'A9'!B8*'A19'!B$33</f>
        <v>-245863.4463606175</v>
      </c>
      <c r="C8" s="10">
        <f>'A9'!C8*'A19'!C$33</f>
        <v>3785.7003234558047</v>
      </c>
      <c r="D8" s="10">
        <f>'A9'!D8*'A19'!D$33</f>
        <v>-260108.53647406577</v>
      </c>
      <c r="E8" s="10">
        <f>'A9'!E8*'A19'!E$33</f>
        <v>-884518.11781255517</v>
      </c>
      <c r="F8" s="10">
        <f>'A9'!F8*'A19'!F$33</f>
        <v>-15830.89505352478</v>
      </c>
      <c r="G8" s="10">
        <f>'A9'!G8*'A19'!G$33</f>
        <v>33554.742667002007</v>
      </c>
      <c r="H8" s="10">
        <f>'A9'!H8*'A19'!H$33</f>
        <v>59135.697364963722</v>
      </c>
      <c r="I8" s="10">
        <f>'A9'!I8*'A19'!I$33</f>
        <v>6941.2505699856192</v>
      </c>
      <c r="J8" s="10">
        <f>'A9'!J8*'A19'!J$33</f>
        <v>59145.707681885309</v>
      </c>
      <c r="K8" s="10">
        <f>'A9'!K8*'A19'!K$33</f>
        <v>-140977.6612369642</v>
      </c>
      <c r="L8" s="10">
        <f>'A9'!L8*'A19'!L$33</f>
        <v>-22069.763607252102</v>
      </c>
      <c r="M8" s="10">
        <f>'A9'!M8*'A19'!M$33</f>
        <v>-312329.39862268558</v>
      </c>
      <c r="N8" s="10">
        <f>'A9'!N8*'A19'!N$33</f>
        <v>111786.52486696217</v>
      </c>
      <c r="O8" s="10">
        <f>'A9'!O8*'A19'!O$33</f>
        <v>255730.32686405093</v>
      </c>
    </row>
    <row r="9" spans="1:15" ht="12.75" customHeight="1">
      <c r="A9" s="6">
        <v>1985</v>
      </c>
      <c r="B9" s="10">
        <f>'A9'!B9*'A19'!B$33</f>
        <v>-257039.70905458592</v>
      </c>
      <c r="C9" s="10">
        <f>'A9'!C9*'A19'!C$33</f>
        <v>1003.6415040026175</v>
      </c>
      <c r="D9" s="10">
        <f>'A9'!D9*'A19'!D$33</f>
        <v>-274736.99328144448</v>
      </c>
      <c r="E9" s="10">
        <f>'A9'!E9*'A19'!E$33</f>
        <v>-854218.18576879846</v>
      </c>
      <c r="F9" s="10">
        <f>'A9'!F9*'A19'!F$33</f>
        <v>-16650.55193272265</v>
      </c>
      <c r="G9" s="10">
        <f>'A9'!G9*'A19'!G$33</f>
        <v>53700.448016062255</v>
      </c>
      <c r="H9" s="10">
        <f>'A9'!H9*'A19'!H$33</f>
        <v>72485.551740124778</v>
      </c>
      <c r="I9" s="10">
        <f>'A9'!I9*'A19'!I$33</f>
        <v>-12166.395657662672</v>
      </c>
      <c r="J9" s="10">
        <f>'A9'!J9*'A19'!J$33</f>
        <v>62060.107969869932</v>
      </c>
      <c r="K9" s="10">
        <f>'A9'!K9*'A19'!K$33</f>
        <v>-105456.45481012405</v>
      </c>
      <c r="L9" s="10">
        <f>'A9'!L9*'A19'!L$33</f>
        <v>-20574.951172234523</v>
      </c>
      <c r="M9" s="10">
        <f>'A9'!M9*'A19'!M$33</f>
        <v>-338557.52727121871</v>
      </c>
      <c r="N9" s="10">
        <f>'A9'!N9*'A19'!N$33</f>
        <v>122728.20797462673</v>
      </c>
      <c r="O9" s="10">
        <f>'A9'!O9*'A19'!O$33</f>
        <v>184567.62945872516</v>
      </c>
    </row>
    <row r="10" spans="1:15" ht="12.75" customHeight="1">
      <c r="A10" s="6">
        <v>1986</v>
      </c>
      <c r="B10" s="10">
        <f>'A9'!B10*'A19'!B$33</f>
        <v>-271294.00022024475</v>
      </c>
      <c r="C10" s="10">
        <f>'A9'!C10*'A19'!C$33</f>
        <v>1928.9613790870344</v>
      </c>
      <c r="D10" s="10">
        <f>'A9'!D10*'A19'!D$33</f>
        <v>-301406.63183304813</v>
      </c>
      <c r="E10" s="10">
        <f>'A9'!E10*'A19'!E$33</f>
        <v>-830400.1985009237</v>
      </c>
      <c r="F10" s="10">
        <f>'A9'!F10*'A19'!F$33</f>
        <v>-19207.641311983771</v>
      </c>
      <c r="G10" s="10">
        <f>'A9'!G10*'A19'!G$33</f>
        <v>72337.436133273994</v>
      </c>
      <c r="H10" s="10">
        <f>'A9'!H10*'A19'!H$33</f>
        <v>130857.09413068205</v>
      </c>
      <c r="I10" s="10">
        <f>'A9'!I10*'A19'!I$33</f>
        <v>-14176.05192767317</v>
      </c>
      <c r="J10" s="10">
        <f>'A9'!J10*'A19'!J$33</f>
        <v>68929.686404891661</v>
      </c>
      <c r="K10" s="10">
        <f>'A9'!K10*'A19'!K$33</f>
        <v>-180863.74022675541</v>
      </c>
      <c r="L10" s="10">
        <f>'A9'!L10*'A19'!L$33</f>
        <v>-19412.645100543199</v>
      </c>
      <c r="M10" s="10">
        <f>'A9'!M10*'A19'!M$33</f>
        <v>-388504.20712907281</v>
      </c>
      <c r="N10" s="10">
        <f>'A9'!N10*'A19'!N$33</f>
        <v>173186.83953469293</v>
      </c>
      <c r="O10" s="10">
        <f>'A9'!O10*'A19'!O$33</f>
        <v>189309.04395077974</v>
      </c>
    </row>
    <row r="11" spans="1:15" ht="12.75" customHeight="1">
      <c r="A11" s="6">
        <v>1987</v>
      </c>
      <c r="B11" s="10">
        <f>'A9'!B11*'A19'!B$33</f>
        <v>-285006.4949813725</v>
      </c>
      <c r="C11" s="10">
        <f>'A9'!C11*'A19'!C$33</f>
        <v>7865.5082500150411</v>
      </c>
      <c r="D11" s="10">
        <f>'A9'!D11*'A19'!D$33</f>
        <v>-337474.650037129</v>
      </c>
      <c r="E11" s="10">
        <f>'A9'!E11*'A19'!E$33</f>
        <v>-800836.01251191122</v>
      </c>
      <c r="F11" s="10">
        <f>'A9'!F11*'A19'!F$33</f>
        <v>-26707.718484469486</v>
      </c>
      <c r="G11" s="10">
        <f>'A9'!G11*'A19'!G$33</f>
        <v>155058.08044876423</v>
      </c>
      <c r="H11" s="10">
        <f>'A9'!H11*'A19'!H$33</f>
        <v>224125.03929552087</v>
      </c>
      <c r="I11" s="10">
        <f>'A9'!I11*'A19'!I$33</f>
        <v>-13726.217630596911</v>
      </c>
      <c r="J11" s="10">
        <f>'A9'!J11*'A19'!J$33</f>
        <v>83305.905460171198</v>
      </c>
      <c r="K11" s="10">
        <f>'A9'!K11*'A19'!K$33</f>
        <v>-244508.91034183442</v>
      </c>
      <c r="L11" s="10">
        <f>'A9'!L11*'A19'!L$33</f>
        <v>-20757.799815668062</v>
      </c>
      <c r="M11" s="10">
        <f>'A9'!M11*'A19'!M$33</f>
        <v>-428527.37493662845</v>
      </c>
      <c r="N11" s="10">
        <f>'A9'!N11*'A19'!N$33</f>
        <v>106420.02500890386</v>
      </c>
      <c r="O11" s="10">
        <f>'A9'!O11*'A19'!O$33</f>
        <v>100703.5704858104</v>
      </c>
    </row>
    <row r="12" spans="1:15" ht="12.75" customHeight="1">
      <c r="A12" s="6">
        <v>1988</v>
      </c>
      <c r="B12" s="10">
        <f>'A9'!B12*'A19'!B$33</f>
        <v>-297151.93999596493</v>
      </c>
      <c r="C12" s="10">
        <f>'A9'!C12*'A19'!C$33</f>
        <v>4927.871585143318</v>
      </c>
      <c r="D12" s="10">
        <f>'A9'!D12*'A19'!D$33</f>
        <v>-361969.06114158907</v>
      </c>
      <c r="E12" s="10">
        <f>'A9'!E12*'A19'!E$33</f>
        <v>-763626.80501700589</v>
      </c>
      <c r="F12" s="10">
        <f>'A9'!F12*'A19'!F$33</f>
        <v>-29400.450592775349</v>
      </c>
      <c r="G12" s="10">
        <f>'A9'!G12*'A19'!G$33</f>
        <v>128097.16755532</v>
      </c>
      <c r="H12" s="10">
        <f>'A9'!H12*'A19'!H$33</f>
        <v>269491.34024949814</v>
      </c>
      <c r="I12" s="10">
        <f>'A9'!I12*'A19'!I$33</f>
        <v>-25787.533951242433</v>
      </c>
      <c r="J12" s="10">
        <f>'A9'!J12*'A19'!J$33</f>
        <v>82648.379994323332</v>
      </c>
      <c r="K12" s="10">
        <f>'A9'!K12*'A19'!K$33</f>
        <v>-283821.93750930531</v>
      </c>
      <c r="L12" s="10">
        <f>'A9'!L12*'A19'!L$33</f>
        <v>-27817.909922683542</v>
      </c>
      <c r="M12" s="10">
        <f>'A9'!M12*'A19'!M$33</f>
        <v>-503436.72864691896</v>
      </c>
      <c r="N12" s="10">
        <f>'A9'!N12*'A19'!N$33</f>
        <v>97384.87644966862</v>
      </c>
      <c r="O12" s="10">
        <f>'A9'!O12*'A19'!O$33</f>
        <v>35095.450766340087</v>
      </c>
    </row>
    <row r="13" spans="1:15" ht="12.75" customHeight="1">
      <c r="A13" s="6">
        <v>1989</v>
      </c>
      <c r="B13" s="10">
        <f>'A9'!B13*'A19'!B$33</f>
        <v>-308190.6148586343</v>
      </c>
      <c r="C13" s="10">
        <f>'A9'!C13*'A19'!C$33</f>
        <v>4471.8337638194935</v>
      </c>
      <c r="D13" s="10">
        <f>'A9'!D13*'A19'!D$33</f>
        <v>-386294.04678933515</v>
      </c>
      <c r="E13" s="10">
        <f>'A9'!E13*'A19'!E$33</f>
        <v>-721236.85316462885</v>
      </c>
      <c r="F13" s="10">
        <f>'A9'!F13*'A19'!F$33</f>
        <v>-37729.31007440664</v>
      </c>
      <c r="G13" s="10">
        <f>'A9'!G13*'A19'!G$33</f>
        <v>33026.617322387276</v>
      </c>
      <c r="H13" s="10">
        <f>'A9'!H13*'A19'!H$33</f>
        <v>334118.79101836705</v>
      </c>
      <c r="I13" s="10">
        <f>'A9'!I13*'A19'!I$33</f>
        <v>-57407.422508367716</v>
      </c>
      <c r="J13" s="10">
        <f>'A9'!J13*'A19'!J$33</f>
        <v>78848.840876936927</v>
      </c>
      <c r="K13" s="10">
        <f>'A9'!K13*'A19'!K$33</f>
        <v>-294704.29245622223</v>
      </c>
      <c r="L13" s="10">
        <f>'A9'!L13*'A19'!L$33</f>
        <v>-41027.460065317049</v>
      </c>
      <c r="M13" s="10">
        <f>'A9'!M13*'A19'!M$33</f>
        <v>-581065.41909865313</v>
      </c>
      <c r="N13" s="10">
        <f>'A9'!N13*'A19'!N$33</f>
        <v>88504.106234309249</v>
      </c>
      <c r="O13" s="10">
        <f>'A9'!O13*'A19'!O$33</f>
        <v>-53008.163166036909</v>
      </c>
    </row>
    <row r="14" spans="1:15" ht="12.75" customHeight="1">
      <c r="A14" s="6">
        <v>1990</v>
      </c>
      <c r="B14" s="10">
        <f>'A9'!B14*'A19'!B$33</f>
        <v>-324363.57069991616</v>
      </c>
      <c r="C14" s="10">
        <f>'A9'!C14*'A19'!C$33</f>
        <v>11626.764448571414</v>
      </c>
      <c r="D14" s="10">
        <f>'A9'!D14*'A19'!D$33</f>
        <v>-441512.58304458717</v>
      </c>
      <c r="E14" s="10">
        <f>'A9'!E14*'A19'!E$33</f>
        <v>-678809.22380634351</v>
      </c>
      <c r="F14" s="10">
        <f>'A9'!F14*'A19'!F$33</f>
        <v>-54504.04034157814</v>
      </c>
      <c r="G14" s="10">
        <f>'A9'!G14*'A19'!G$33</f>
        <v>-30120.526950952339</v>
      </c>
      <c r="H14" s="10">
        <f>'A9'!H14*'A19'!H$33</f>
        <v>403108.01334854297</v>
      </c>
      <c r="I14" s="10">
        <f>'A9'!I14*'A19'!I$33</f>
        <v>-101230.09633126721</v>
      </c>
      <c r="J14" s="10">
        <f>'A9'!J14*'A19'!J$33</f>
        <v>89285.814116427558</v>
      </c>
      <c r="K14" s="10">
        <f>'A9'!K14*'A19'!K$33</f>
        <v>-243983.03114280797</v>
      </c>
      <c r="L14" s="10">
        <f>'A9'!L14*'A19'!L$33</f>
        <v>-67651.895079868773</v>
      </c>
      <c r="M14" s="10">
        <f>'A9'!M14*'A19'!M$33</f>
        <v>-836580.08606940089</v>
      </c>
      <c r="N14" s="10">
        <f>'A9'!N14*'A19'!N$33</f>
        <v>-28312.736090285049</v>
      </c>
      <c r="O14" s="10">
        <f>'A9'!O14*'A19'!O$33</f>
        <v>-226550.16939909069</v>
      </c>
    </row>
    <row r="15" spans="1:15" ht="12.75" customHeight="1">
      <c r="A15" s="6">
        <v>1991</v>
      </c>
      <c r="B15" s="10">
        <f>'A9'!B15*'A19'!B$33</f>
        <v>-334366.88607069483</v>
      </c>
      <c r="C15" s="10">
        <f>'A9'!C15*'A19'!C$33</f>
        <v>21536.057472331213</v>
      </c>
      <c r="D15" s="10">
        <f>'A9'!D15*'A19'!D$33</f>
        <v>-465383.90761797706</v>
      </c>
      <c r="E15" s="10">
        <f>'A9'!E15*'A19'!E$33</f>
        <v>-637925.79429009196</v>
      </c>
      <c r="F15" s="10">
        <f>'A9'!F15*'A19'!F$33</f>
        <v>-56271.320343157327</v>
      </c>
      <c r="G15" s="10">
        <f>'A9'!G15*'A19'!G$33</f>
        <v>-75931.576349783965</v>
      </c>
      <c r="H15" s="10">
        <f>'A9'!H15*'A19'!H$33</f>
        <v>362425.92433581158</v>
      </c>
      <c r="I15" s="10">
        <f>'A9'!I15*'A19'!I$33</f>
        <v>-122342.23770559265</v>
      </c>
      <c r="J15" s="10">
        <f>'A9'!J15*'A19'!J$33</f>
        <v>87155.684501643205</v>
      </c>
      <c r="K15" s="10">
        <f>'A9'!K15*'A19'!K$33</f>
        <v>-181062.36485534671</v>
      </c>
      <c r="L15" s="10">
        <f>'A9'!L15*'A19'!L$33</f>
        <v>-89331.485489300831</v>
      </c>
      <c r="M15" s="10">
        <f>'A9'!M15*'A19'!M$33</f>
        <v>-903271.93895360699</v>
      </c>
      <c r="N15" s="10">
        <f>'A9'!N15*'A19'!N$33</f>
        <v>-7674.2155835664862</v>
      </c>
      <c r="O15" s="10">
        <f>'A9'!O15*'A19'!O$33</f>
        <v>-356766.82513020525</v>
      </c>
    </row>
    <row r="16" spans="1:15" ht="12.75" customHeight="1">
      <c r="A16" s="6">
        <v>1992</v>
      </c>
      <c r="B16" s="10">
        <f>'A9'!B16*'A19'!B$33</f>
        <v>-315041.20226284774</v>
      </c>
      <c r="C16" s="10">
        <f>'A9'!C16*'A19'!C$33</f>
        <v>27690.956418165435</v>
      </c>
      <c r="D16" s="10">
        <f>'A9'!D16*'A19'!D$33</f>
        <v>-443307.95191096014</v>
      </c>
      <c r="E16" s="10">
        <f>'A9'!E16*'A19'!E$33</f>
        <v>-558096.11937057727</v>
      </c>
      <c r="F16" s="10">
        <f>'A9'!F16*'A19'!F$33</f>
        <v>-57023.332265346209</v>
      </c>
      <c r="G16" s="10">
        <f>'A9'!G16*'A19'!G$33</f>
        <v>-58523.324412045324</v>
      </c>
      <c r="H16" s="10">
        <f>'A9'!H16*'A19'!H$33</f>
        <v>298817.79935928842</v>
      </c>
      <c r="I16" s="10">
        <f>'A9'!I16*'A19'!I$33</f>
        <v>-124811.29251009872</v>
      </c>
      <c r="J16" s="10">
        <f>'A9'!J16*'A19'!J$33</f>
        <v>71132.985252715269</v>
      </c>
      <c r="K16" s="10">
        <f>'A9'!K16*'A19'!K$33</f>
        <v>-132284.50480075143</v>
      </c>
      <c r="L16" s="10">
        <f>'A9'!L16*'A19'!L$33</f>
        <v>-95997.52161683247</v>
      </c>
      <c r="M16" s="10">
        <f>'A9'!M16*'A19'!M$33</f>
        <v>-775279.00473240972</v>
      </c>
      <c r="N16" s="10">
        <f>'A9'!N16*'A19'!N$33</f>
        <v>16549.400965750126</v>
      </c>
      <c r="O16" s="10">
        <f>'A9'!O16*'A19'!O$33</f>
        <v>-619983.12051649904</v>
      </c>
    </row>
    <row r="17" spans="1:15" ht="12.75" customHeight="1">
      <c r="A17" s="6">
        <v>1993</v>
      </c>
      <c r="B17" s="10">
        <f>'A9'!B17*'A19'!B$33</f>
        <v>-344080.44749212207</v>
      </c>
      <c r="C17" s="10">
        <f>'A9'!C17*'A19'!C$33</f>
        <v>36744.693865965477</v>
      </c>
      <c r="D17" s="10">
        <f>'A9'!D17*'A19'!D$33</f>
        <v>-481798.04937452893</v>
      </c>
      <c r="E17" s="10">
        <f>'A9'!E17*'A19'!E$33</f>
        <v>-471512.9720851336</v>
      </c>
      <c r="F17" s="10">
        <f>'A9'!F17*'A19'!F$33</f>
        <v>-57762.432915246289</v>
      </c>
      <c r="G17" s="10">
        <f>'A9'!G17*'A19'!G$33</f>
        <v>-76043.93071667428</v>
      </c>
      <c r="H17" s="10">
        <f>'A9'!H17*'A19'!H$33</f>
        <v>227196.71511249145</v>
      </c>
      <c r="I17" s="10">
        <f>'A9'!I17*'A19'!I$33</f>
        <v>-93186.762905697193</v>
      </c>
      <c r="J17" s="10">
        <f>'A9'!J17*'A19'!J$33</f>
        <v>73971.071409547614</v>
      </c>
      <c r="K17" s="10">
        <f>'A9'!K17*'A19'!K$33</f>
        <v>-142979.80724796839</v>
      </c>
      <c r="L17" s="10">
        <f>'A9'!L17*'A19'!L$33</f>
        <v>-93127.199588868811</v>
      </c>
      <c r="M17" s="10">
        <f>'A9'!M17*'A19'!M$33</f>
        <v>-1020097.5964407644</v>
      </c>
      <c r="N17" s="10">
        <f>'A9'!N17*'A19'!N$33</f>
        <v>42408.099227089027</v>
      </c>
      <c r="O17" s="10">
        <f>'A9'!O17*'A19'!O$33</f>
        <v>-170599.12947927148</v>
      </c>
    </row>
    <row r="18" spans="1:15" ht="12.75" customHeight="1">
      <c r="A18" s="6">
        <v>1994</v>
      </c>
      <c r="B18" s="10">
        <f>'A9'!B18*'A19'!B$33</f>
        <v>-390997.97267290065</v>
      </c>
      <c r="C18" s="10">
        <f>'A9'!C18*'A19'!C$33</f>
        <v>43508.025155847477</v>
      </c>
      <c r="D18" s="10">
        <f>'A9'!D18*'A19'!D$33</f>
        <v>-423530.68937400816</v>
      </c>
      <c r="E18" s="10">
        <f>'A9'!E18*'A19'!E$33</f>
        <v>-455888.00735061127</v>
      </c>
      <c r="F18" s="10">
        <f>'A9'!F18*'A19'!F$33</f>
        <v>-69825.000240410955</v>
      </c>
      <c r="G18" s="10">
        <f>'A9'!G18*'A19'!G$33</f>
        <v>-31213.468117250468</v>
      </c>
      <c r="H18" s="10">
        <f>'A9'!H18*'A19'!H$33</f>
        <v>211353.11895100484</v>
      </c>
      <c r="I18" s="10">
        <f>'A9'!I18*'A19'!I$33</f>
        <v>-77340.355922606061</v>
      </c>
      <c r="J18" s="10">
        <f>'A9'!J18*'A19'!J$33</f>
        <v>-31380.564471811034</v>
      </c>
      <c r="K18" s="10">
        <f>'A9'!K18*'A19'!K$33</f>
        <v>-115003.2159731502</v>
      </c>
      <c r="L18" s="10">
        <f>'A9'!L18*'A19'!L$33</f>
        <v>-99126.539022827346</v>
      </c>
      <c r="M18" s="10">
        <f>'A9'!M18*'A19'!M$33</f>
        <v>-1182715.0964360321</v>
      </c>
      <c r="N18" s="10">
        <f>'A9'!N18*'A19'!N$33</f>
        <v>33393.668605076899</v>
      </c>
      <c r="O18" s="10">
        <f>'A9'!O18*'A19'!O$33</f>
        <v>-151317.83764511641</v>
      </c>
    </row>
    <row r="19" spans="1:15" ht="12.75" customHeight="1">
      <c r="A19" s="6">
        <v>1995</v>
      </c>
      <c r="B19" s="10">
        <f>'A9'!B19*'A19'!B$33</f>
        <v>-405776.39254257368</v>
      </c>
      <c r="C19" s="10">
        <f>'A9'!C19*'A19'!C$33</f>
        <v>54185.490246592701</v>
      </c>
      <c r="D19" s="10">
        <f>'A9'!D19*'A19'!D$33</f>
        <v>-411438.05643118115</v>
      </c>
      <c r="E19" s="10">
        <f>'A9'!E19*'A19'!E$33</f>
        <v>-502027.63520589261</v>
      </c>
      <c r="F19" s="10">
        <f>'A9'!F19*'A19'!F$33</f>
        <v>-65442.519473361761</v>
      </c>
      <c r="G19" s="10">
        <f>'A9'!G19*'A19'!G$33</f>
        <v>-42431.061762416437</v>
      </c>
      <c r="H19" s="10">
        <f>'A9'!H19*'A19'!H$33</f>
        <v>136248.15044610586</v>
      </c>
      <c r="I19" s="10">
        <f>'A9'!I19*'A19'!I$33</f>
        <v>-55896.630835797172</v>
      </c>
      <c r="J19" s="10">
        <f>'A9'!J19*'A19'!J$33</f>
        <v>73159.762821221302</v>
      </c>
      <c r="K19" s="10">
        <f>'A9'!K19*'A19'!K$33</f>
        <v>-74968.24683668185</v>
      </c>
      <c r="L19" s="10">
        <f>'A9'!L19*'A19'!L$33</f>
        <v>-110899.5024722989</v>
      </c>
      <c r="M19" s="10">
        <f>'A9'!M19*'A19'!M$33</f>
        <v>-1174842.7223465601</v>
      </c>
      <c r="N19" s="10">
        <f>'A9'!N19*'A19'!N$33</f>
        <v>-21397.581790386728</v>
      </c>
      <c r="O19" s="10">
        <f>'A9'!O19*'A19'!O$33</f>
        <v>-373074.35078794381</v>
      </c>
    </row>
    <row r="20" spans="1:15" ht="12.75" customHeight="1">
      <c r="A20" s="6">
        <v>1996</v>
      </c>
      <c r="B20" s="10">
        <f>'A9'!B20*'A19'!B$33</f>
        <v>-447815.84689414641</v>
      </c>
      <c r="C20" s="10">
        <f>'A9'!C20*'A19'!C$33</f>
        <v>74620.93264442333</v>
      </c>
      <c r="D20" s="10">
        <f>'A9'!D20*'A19'!D$33</f>
        <v>-389833.37651948503</v>
      </c>
      <c r="E20" s="10">
        <f>'A9'!E20*'A19'!E$33</f>
        <v>-433285.88351967669</v>
      </c>
      <c r="F20" s="10">
        <f>'A9'!F20*'A19'!F$33</f>
        <v>-63726.332634532533</v>
      </c>
      <c r="G20" s="10">
        <f>'A9'!G20*'A19'!G$33</f>
        <v>47716.420538031642</v>
      </c>
      <c r="H20" s="10">
        <f>'A9'!H20*'A19'!H$33</f>
        <v>92187.376463417808</v>
      </c>
      <c r="I20" s="10">
        <f>'A9'!I20*'A19'!I$33</f>
        <v>-36176.062643761303</v>
      </c>
      <c r="J20" s="10">
        <f>'A9'!J20*'A19'!J$33</f>
        <v>41785.895864445527</v>
      </c>
      <c r="K20" s="10">
        <f>'A9'!K20*'A19'!K$33</f>
        <v>-19683.696255270708</v>
      </c>
      <c r="L20" s="10">
        <f>'A9'!L20*'A19'!L$33</f>
        <v>-104832.92917947788</v>
      </c>
      <c r="M20" s="10">
        <f>'A9'!M20*'A19'!M$33</f>
        <v>-1239962.737790742</v>
      </c>
      <c r="N20" s="10">
        <f>'A9'!N20*'A19'!N$33</f>
        <v>-88347.597179982942</v>
      </c>
      <c r="O20" s="10">
        <f>'A9'!O20*'A19'!O$33</f>
        <v>-433121.74024522345</v>
      </c>
    </row>
    <row r="21" spans="1:15" ht="12.75" customHeight="1">
      <c r="A21" s="6">
        <v>1997</v>
      </c>
      <c r="B21" s="10">
        <f>'A9'!B21*'A19'!B$33</f>
        <v>-361930.90803965001</v>
      </c>
      <c r="C21" s="10">
        <f>'A9'!C21*'A19'!C$33</f>
        <v>87769.793900968507</v>
      </c>
      <c r="D21" s="10">
        <f>'A9'!D21*'A19'!D$33</f>
        <v>-325208.61694438139</v>
      </c>
      <c r="E21" s="10">
        <f>'A9'!E21*'A19'!E$33</f>
        <v>-415324.59917221055</v>
      </c>
      <c r="F21" s="10">
        <f>'A9'!F21*'A19'!F$33</f>
        <v>-57624.109659584239</v>
      </c>
      <c r="G21" s="10">
        <f>'A9'!G21*'A19'!G$33</f>
        <v>170854.25812715021</v>
      </c>
      <c r="H21" s="10">
        <f>'A9'!H21*'A19'!H$33</f>
        <v>86924.76366933377</v>
      </c>
      <c r="I21" s="10">
        <f>'A9'!I21*'A19'!I$33</f>
        <v>-115890.18995181678</v>
      </c>
      <c r="J21" s="10">
        <f>'A9'!J21*'A19'!J$33</f>
        <v>27670.848863833122</v>
      </c>
      <c r="K21" s="10">
        <f>'A9'!K21*'A19'!K$33</f>
        <v>55110.273524950608</v>
      </c>
      <c r="L21" s="10">
        <f>'A9'!L21*'A19'!L$33</f>
        <v>-92835.392471823376</v>
      </c>
      <c r="M21" s="10">
        <f>'A9'!M21*'A19'!M$33</f>
        <v>-1142207.8617666936</v>
      </c>
      <c r="N21" s="10">
        <f>'A9'!N21*'A19'!N$33</f>
        <v>-83485.142114587725</v>
      </c>
      <c r="O21" s="10">
        <f>'A9'!O21*'A19'!O$33</f>
        <v>-1022340.8140062636</v>
      </c>
    </row>
    <row r="22" spans="1:15" ht="12.75" customHeight="1">
      <c r="A22" s="6">
        <v>1998</v>
      </c>
      <c r="B22" s="10">
        <f>'A9'!B22*'A19'!B$33</f>
        <v>-374406.46677301632</v>
      </c>
      <c r="C22" s="10">
        <f>'A9'!C22*'A19'!C$33</f>
        <v>107677.26307704381</v>
      </c>
      <c r="D22" s="10">
        <f>'A9'!D22*'A19'!D$33</f>
        <v>-215801.01024223943</v>
      </c>
      <c r="E22" s="10">
        <f>'A9'!E22*'A19'!E$33</f>
        <v>-478071.58266654663</v>
      </c>
      <c r="F22" s="10">
        <f>'A9'!F22*'A19'!F$33</f>
        <v>-117405.68870619377</v>
      </c>
      <c r="G22" s="10">
        <f>'A9'!G22*'A19'!G$33</f>
        <v>144264.6986780063</v>
      </c>
      <c r="H22" s="10">
        <f>'A9'!H22*'A19'!H$33</f>
        <v>7123.2454847148911</v>
      </c>
      <c r="I22" s="10">
        <f>'A9'!I22*'A19'!I$33</f>
        <v>-184571.79158319006</v>
      </c>
      <c r="J22" s="10">
        <f>'A9'!J22*'A19'!J$33</f>
        <v>-17356.373470746556</v>
      </c>
      <c r="K22" s="10">
        <f>'A9'!K22*'A19'!K$33</f>
        <v>155552.23473196526</v>
      </c>
      <c r="L22" s="10">
        <f>'A9'!L22*'A19'!L$33</f>
        <v>-120188.57064444793</v>
      </c>
      <c r="M22" s="10">
        <f>'A9'!M22*'A19'!M$33</f>
        <v>-1095737.5095200276</v>
      </c>
      <c r="N22" s="10">
        <f>'A9'!N22*'A19'!N$33</f>
        <v>-174468.20557993776</v>
      </c>
      <c r="O22" s="10">
        <f>'A9'!O22*'A19'!O$33</f>
        <v>-1327053.5087661485</v>
      </c>
    </row>
    <row r="23" spans="1:15" ht="12.75" customHeight="1">
      <c r="A23" s="6">
        <v>1999</v>
      </c>
      <c r="B23" s="10">
        <f>'A9'!B23*'A19'!B$33</f>
        <v>-413364.45084208518</v>
      </c>
      <c r="C23" s="10">
        <f>'A9'!C23*'A19'!C$33</f>
        <v>155790.83209708301</v>
      </c>
      <c r="D23" s="10">
        <f>'A9'!D23*'A19'!D$33</f>
        <v>-120062.43253735658</v>
      </c>
      <c r="E23" s="10">
        <f>'A9'!E23*'A19'!E$33</f>
        <v>-217524.43318393672</v>
      </c>
      <c r="F23" s="10">
        <f>'A9'!F23*'A19'!F$33</f>
        <v>-248286.24369958657</v>
      </c>
      <c r="G23" s="10">
        <f>'A9'!G23*'A19'!G$33</f>
        <v>13565.410119837565</v>
      </c>
      <c r="H23" s="10">
        <f>'A9'!H23*'A19'!H$33</f>
        <v>64426.803695067596</v>
      </c>
      <c r="I23" s="10">
        <f>'A9'!I23*'A19'!I$33</f>
        <v>-150834.66968495373</v>
      </c>
      <c r="J23" s="10">
        <f>'A9'!J23*'A19'!J$33</f>
        <v>-34972.907685040533</v>
      </c>
      <c r="K23" s="10">
        <f>'A9'!K23*'A19'!K$33</f>
        <v>219578.76013318656</v>
      </c>
      <c r="L23" s="10">
        <f>'A9'!L23*'A19'!L$33</f>
        <v>-169390.38211930831</v>
      </c>
      <c r="M23" s="10">
        <f>'A9'!M23*'A19'!M$33</f>
        <v>-979610.65679961175</v>
      </c>
      <c r="N23" s="10">
        <f>'A9'!N23*'A19'!N$33</f>
        <v>-267275.66178319324</v>
      </c>
      <c r="O23" s="10">
        <f>'A9'!O23*'A19'!O$33</f>
        <v>-1267049.5831745898</v>
      </c>
    </row>
    <row r="24" spans="1:15" ht="12.75" customHeight="1">
      <c r="A24" s="6">
        <v>2000</v>
      </c>
      <c r="B24" s="10">
        <f>'A9'!B24*'A19'!B$33</f>
        <v>-364124.65791094035</v>
      </c>
      <c r="C24" s="10">
        <f>'A9'!C24*'A19'!C$33</f>
        <v>149506.25305302505</v>
      </c>
      <c r="D24" s="10">
        <f>'A9'!D24*'A19'!D$33</f>
        <v>-64516.967051825064</v>
      </c>
      <c r="E24" s="10">
        <f>'A9'!E24*'A19'!E$33</f>
        <v>-222851.68522352717</v>
      </c>
      <c r="F24" s="10">
        <f>'A9'!F24*'A19'!F$33</f>
        <v>-204777.56267774553</v>
      </c>
      <c r="G24" s="10">
        <f>'A9'!G24*'A19'!G$33</f>
        <v>31445.437318260516</v>
      </c>
      <c r="H24" s="10">
        <f>'A9'!H24*'A19'!H$33</f>
        <v>31115.871026751433</v>
      </c>
      <c r="I24" s="10">
        <f>'A9'!I24*'A19'!I$33</f>
        <v>-141858.51350063883</v>
      </c>
      <c r="J24" s="10">
        <f>'A9'!J24*'A19'!J$33</f>
        <v>-62901.500977501142</v>
      </c>
      <c r="K24" s="10">
        <f>'A9'!K24*'A19'!K$33</f>
        <v>380532.20449598349</v>
      </c>
      <c r="L24" s="10">
        <f>'A9'!L24*'A19'!L$33</f>
        <v>-166523.90385879288</v>
      </c>
      <c r="M24" s="10">
        <f>'A9'!M24*'A19'!M$33</f>
        <v>-924789.01765293488</v>
      </c>
      <c r="N24" s="10">
        <f>'A9'!N24*'A19'!N$33</f>
        <v>-114298.32511094603</v>
      </c>
      <c r="O24" s="10">
        <f>'A9'!O24*'A19'!O$33</f>
        <v>-1899661.9217959214</v>
      </c>
    </row>
    <row r="25" spans="1:15" ht="12.75" customHeight="1">
      <c r="A25" s="6">
        <v>2001</v>
      </c>
      <c r="B25" s="10">
        <f>'A9'!B25*'A19'!B$33</f>
        <v>-316923.16084916447</v>
      </c>
      <c r="C25" s="10">
        <f>'A9'!C25*'A19'!C$33</f>
        <v>121713.42732393583</v>
      </c>
      <c r="D25" s="10">
        <f>'A9'!D25*'A19'!D$33</f>
        <v>-90942.423304374592</v>
      </c>
      <c r="E25" s="10">
        <f>'A9'!E25*'A19'!E$33</f>
        <v>-248777.65760332439</v>
      </c>
      <c r="F25" s="10">
        <f>'A9'!F25*'A19'!F$33</f>
        <v>-111248.87644572888</v>
      </c>
      <c r="G25" s="10">
        <f>'A9'!G25*'A19'!G$33</f>
        <v>112729.43146466851</v>
      </c>
      <c r="H25" s="10">
        <f>'A9'!H25*'A19'!H$33</f>
        <v>120635.13262192982</v>
      </c>
      <c r="I25" s="10">
        <f>'A9'!I25*'A19'!I$33</f>
        <v>-103859.9316770341</v>
      </c>
      <c r="J25" s="10">
        <f>'A9'!J25*'A19'!J$33</f>
        <v>-55001.713569510182</v>
      </c>
      <c r="K25" s="10">
        <f>'A9'!K25*'A19'!K$33</f>
        <v>545808.23107509222</v>
      </c>
      <c r="L25" s="10">
        <f>'A9'!L25*'A19'!L$33</f>
        <v>-185591.97786657207</v>
      </c>
      <c r="M25" s="10">
        <f>'A9'!M25*'A19'!M$33</f>
        <v>-589013.37709189637</v>
      </c>
      <c r="N25" s="10">
        <f>'A9'!N25*'A19'!N$33</f>
        <v>-157298.26139942702</v>
      </c>
      <c r="O25" s="10">
        <f>'A9'!O25*'A19'!O$33</f>
        <v>-2775150.7913854653</v>
      </c>
    </row>
    <row r="26" spans="1:15" ht="12.75" customHeight="1">
      <c r="A26" s="6">
        <v>2002</v>
      </c>
      <c r="B26" s="10">
        <f>'A9'!B26*'A19'!B$33</f>
        <v>-395003.67826153827</v>
      </c>
      <c r="C26" s="10">
        <f>'A9'!C26*'A19'!C$33</f>
        <v>105448.26597391498</v>
      </c>
      <c r="D26" s="10">
        <f>'A9'!D26*'A19'!D$33</f>
        <v>-153097.25057150153</v>
      </c>
      <c r="E26" s="10">
        <f>'A9'!E26*'A19'!E$33</f>
        <v>-295733.54269372945</v>
      </c>
      <c r="F26" s="10">
        <f>'A9'!F26*'A19'!F$33</f>
        <v>-60025.351031678474</v>
      </c>
      <c r="G26" s="10">
        <f>'A9'!G26*'A19'!G$33</f>
        <v>116797.46744587399</v>
      </c>
      <c r="H26" s="10">
        <f>'A9'!H26*'A19'!H$33</f>
        <v>-24.124502699381978</v>
      </c>
      <c r="I26" s="10">
        <f>'A9'!I26*'A19'!I$33</f>
        <v>-174486.42343335829</v>
      </c>
      <c r="J26" s="10">
        <f>'A9'!J26*'A19'!J$33</f>
        <v>-120535.18945401725</v>
      </c>
      <c r="K26" s="10">
        <f>'A9'!K26*'A19'!K$33</f>
        <v>694554.47145831783</v>
      </c>
      <c r="L26" s="10">
        <f>'A9'!L26*'A19'!L$33</f>
        <v>-271588.06706396153</v>
      </c>
      <c r="M26" s="10">
        <f>'A9'!M26*'A19'!M$33</f>
        <v>-654565.8549704426</v>
      </c>
      <c r="N26" s="10">
        <f>'A9'!N26*'A19'!N$33</f>
        <v>-130353.61835894115</v>
      </c>
      <c r="O26" s="10">
        <f>'A9'!O26*'A19'!O$33</f>
        <v>-2870180.5644983924</v>
      </c>
    </row>
    <row r="27" spans="1:15" ht="12.75" customHeight="1">
      <c r="A27" s="6">
        <v>2003</v>
      </c>
      <c r="B27" s="10">
        <f>'A9'!B27*'A19'!B$33</f>
        <v>-565422.4943747673</v>
      </c>
      <c r="C27" s="10">
        <f>'A9'!C27*'A19'!C$33</f>
        <v>126435.32359213072</v>
      </c>
      <c r="D27" s="10">
        <f>'A9'!D27*'A19'!D$33</f>
        <v>-222943.98298573671</v>
      </c>
      <c r="E27" s="10">
        <f>'A9'!E27*'A19'!E$33</f>
        <v>-260204.56902609384</v>
      </c>
      <c r="F27" s="10">
        <f>'A9'!F27*'A19'!F$33</f>
        <v>-51635.616323902381</v>
      </c>
      <c r="G27" s="10">
        <f>'A9'!G27*'A19'!G$33</f>
        <v>-57355.528022997976</v>
      </c>
      <c r="H27" s="10">
        <f>'A9'!H27*'A19'!H$33</f>
        <v>19593.923752716444</v>
      </c>
      <c r="I27" s="10">
        <f>'A9'!I27*'A19'!I$33</f>
        <v>-232919.5347434014</v>
      </c>
      <c r="J27" s="10">
        <f>'A9'!J27*'A19'!J$33</f>
        <v>-32853.766594502718</v>
      </c>
      <c r="K27" s="10">
        <f>'A9'!K27*'A19'!K$33</f>
        <v>1052047.8803830922</v>
      </c>
      <c r="L27" s="10">
        <f>'A9'!L27*'A19'!L$33</f>
        <v>-374636.25089345366</v>
      </c>
      <c r="M27" s="10">
        <f>'A9'!M27*'A19'!M$33</f>
        <v>-748610.13111845998</v>
      </c>
      <c r="N27" s="10">
        <f>'A9'!N27*'A19'!N$33</f>
        <v>-96160.90274041181</v>
      </c>
      <c r="O27" s="10">
        <f>'A9'!O27*'A19'!O$33</f>
        <v>-2675628.1428188453</v>
      </c>
    </row>
    <row r="28" spans="1:15" ht="12.75" customHeight="1">
      <c r="A28" s="6">
        <v>2004</v>
      </c>
      <c r="B28" s="10">
        <f>'A9'!B28*'A19'!B$33</f>
        <v>-637790.81944491668</v>
      </c>
      <c r="C28" s="10">
        <f>'A9'!C28*'A19'!C$33</f>
        <v>108379.7511607187</v>
      </c>
      <c r="D28" s="10">
        <f>'A9'!D28*'A19'!D$33</f>
        <v>-188775.18554572028</v>
      </c>
      <c r="E28" s="10">
        <f>'A9'!E28*'A19'!E$33</f>
        <v>-195916.54669616828</v>
      </c>
      <c r="F28" s="10">
        <f>'A9'!F28*'A19'!F$33</f>
        <v>-21681.0945303138</v>
      </c>
      <c r="G28" s="10">
        <f>'A9'!G28*'A19'!G$33</f>
        <v>-69789.285511048438</v>
      </c>
      <c r="H28" s="10">
        <f>'A9'!H28*'A19'!H$33</f>
        <v>125630.84098054863</v>
      </c>
      <c r="I28" s="10">
        <f>'A9'!I28*'A19'!I$33</f>
        <v>-274382.53064851789</v>
      </c>
      <c r="J28" s="10">
        <f>'A9'!J28*'A19'!J$33</f>
        <v>-3504.6914628293839</v>
      </c>
      <c r="K28" s="10">
        <f>'A9'!K28*'A19'!K$33</f>
        <v>1280285.7238105959</v>
      </c>
      <c r="L28" s="10">
        <f>'A9'!L28*'A19'!L$33</f>
        <v>-484631.97553931782</v>
      </c>
      <c r="M28" s="10">
        <f>'A9'!M28*'A19'!M$33</f>
        <v>-1025069.1050616218</v>
      </c>
      <c r="N28" s="10">
        <f>'A9'!N28*'A19'!N$33</f>
        <v>-226506.75701003088</v>
      </c>
      <c r="O28" s="10">
        <f>'A9'!O28*'A19'!O$33</f>
        <v>-2685673.0477415933</v>
      </c>
    </row>
    <row r="29" spans="1:15" ht="12.75" customHeight="1">
      <c r="A29" s="6">
        <v>2005</v>
      </c>
      <c r="B29" s="10">
        <f>'A9'!B29*'A19'!B$33</f>
        <v>-631845.3527789542</v>
      </c>
      <c r="C29" s="10">
        <f>'A9'!C29*'A19'!C$33</f>
        <v>112041.64337308222</v>
      </c>
      <c r="D29" s="10">
        <f>'A9'!D29*'A19'!D$33</f>
        <v>-185701.38272407514</v>
      </c>
      <c r="E29" s="10">
        <f>'A9'!E29*'A19'!E$33</f>
        <v>79598.731870581294</v>
      </c>
      <c r="F29" s="10">
        <f>'A9'!F29*'A19'!F$33</f>
        <v>-28646.095370842533</v>
      </c>
      <c r="G29" s="10">
        <f>'A9'!G29*'A19'!G$33</f>
        <v>-32094.178614423683</v>
      </c>
      <c r="H29" s="10">
        <f>'A9'!H29*'A19'!H$33</f>
        <v>315802.21459319443</v>
      </c>
      <c r="I29" s="10">
        <f>'A9'!I29*'A19'!I$33</f>
        <v>-227524.38850391883</v>
      </c>
      <c r="J29" s="10">
        <f>'A9'!J29*'A19'!J$33</f>
        <v>-32080.122312758205</v>
      </c>
      <c r="K29" s="10">
        <f>'A9'!K29*'A19'!K$33</f>
        <v>1641079.9787746775</v>
      </c>
      <c r="L29" s="10">
        <f>'A9'!L29*'A19'!L$33</f>
        <v>-470622.04797169537</v>
      </c>
      <c r="M29" s="10">
        <f>'A9'!M29*'A19'!M$33</f>
        <v>-712835.51855887892</v>
      </c>
      <c r="N29" s="10">
        <f>'A9'!N29*'A19'!N$33</f>
        <v>-150934.28644234012</v>
      </c>
      <c r="O29" s="10">
        <f>'A9'!O29*'A19'!O$33</f>
        <v>-2043855.9634899895</v>
      </c>
    </row>
    <row r="30" spans="1:15" ht="12.75" customHeight="1">
      <c r="A30" s="6">
        <v>2006</v>
      </c>
      <c r="B30" s="10">
        <f>'A9'!B30*'A19'!B$33</f>
        <v>-739033.06179848476</v>
      </c>
      <c r="C30" s="10">
        <f>'A9'!C30*'A19'!C$33</f>
        <v>108935.07736691262</v>
      </c>
      <c r="D30" s="10">
        <f>'A9'!D30*'A19'!D$33</f>
        <v>-50841.982367282042</v>
      </c>
      <c r="E30" s="10">
        <f>'A9'!E30*'A19'!E$33</f>
        <v>-6469.1808261993165</v>
      </c>
      <c r="F30" s="10">
        <f>'A9'!F30*'A19'!F$33</f>
        <v>-29478.863981111514</v>
      </c>
      <c r="G30" s="10">
        <f>'A9'!G30*'A19'!G$33</f>
        <v>-98265.972072486431</v>
      </c>
      <c r="H30" s="10">
        <f>'A9'!H30*'A19'!H$33</f>
        <v>530686.14639851823</v>
      </c>
      <c r="I30" s="10">
        <f>'A9'!I30*'A19'!I$33</f>
        <v>-335806.04349244776</v>
      </c>
      <c r="J30" s="10">
        <f>'A9'!J30*'A19'!J$33</f>
        <v>-15454.194585266565</v>
      </c>
      <c r="K30" s="10">
        <f>'A9'!K30*'A19'!K$33</f>
        <v>1955748.1623633343</v>
      </c>
      <c r="L30" s="10">
        <f>'A9'!L30*'A19'!L$33</f>
        <v>-653483.57243503106</v>
      </c>
      <c r="M30" s="10">
        <f>'A9'!M30*'A19'!M$33</f>
        <v>-538292.69468783704</v>
      </c>
      <c r="N30" s="10">
        <f>'A9'!N30*'A19'!N$33</f>
        <v>-287051.43866158923</v>
      </c>
      <c r="O30" s="10">
        <f>'A9'!O30*'A19'!O$33</f>
        <v>-1930067.7215255052</v>
      </c>
    </row>
    <row r="31" spans="1:15" ht="12.75" customHeight="1">
      <c r="A31" s="6">
        <v>2007</v>
      </c>
      <c r="B31" s="10">
        <f>'A9'!B31*'A19'!B$33</f>
        <v>-877191.40533963568</v>
      </c>
      <c r="C31" s="10">
        <f>'A9'!C31*'A19'!C$33</f>
        <v>126111.52404430354</v>
      </c>
      <c r="D31" s="10">
        <f>'A9'!D31*'A19'!D$33</f>
        <v>-218058.01444290564</v>
      </c>
      <c r="E31" s="10">
        <f>'A9'!E31*'A19'!E$33</f>
        <v>-157382.79630857363</v>
      </c>
      <c r="F31" s="10">
        <f>'A9'!F31*'A19'!F$33</f>
        <v>-70124.271383912564</v>
      </c>
      <c r="G31" s="10">
        <f>'A9'!G31*'A19'!G$33</f>
        <v>-212886.41236047845</v>
      </c>
      <c r="H31" s="10">
        <f>'A9'!H31*'A19'!H$33</f>
        <v>573494.3216481175</v>
      </c>
      <c r="I31" s="10">
        <f>'A9'!I31*'A19'!I$33</f>
        <v>-455537.65831359255</v>
      </c>
      <c r="J31" s="10">
        <f>'A9'!J31*'A19'!J$33</f>
        <v>-121468.12111282488</v>
      </c>
      <c r="K31" s="10">
        <f>'A9'!K31*'A19'!K$33</f>
        <v>2115080.9434651672</v>
      </c>
      <c r="L31" s="10">
        <f>'A9'!L31*'A19'!L$33</f>
        <v>-902980.57529586821</v>
      </c>
      <c r="M31" s="10">
        <f>'A9'!M31*'A19'!M$33</f>
        <v>-70978.037601744378</v>
      </c>
      <c r="N31" s="10">
        <f>'A9'!N31*'A19'!N$33</f>
        <v>-258559.74996932334</v>
      </c>
      <c r="O31" s="10">
        <f>'A9'!O31*'A19'!O$33</f>
        <v>-1330034.3814550932</v>
      </c>
    </row>
    <row r="32" spans="1:15" ht="12.75" customHeight="1">
      <c r="A32" s="6">
        <v>2008</v>
      </c>
      <c r="B32" s="10">
        <f>'A9'!B32*'A19'!B$33</f>
        <v>-745800.67433571687</v>
      </c>
      <c r="C32" s="10">
        <f>'A9'!C32*'A19'!C$33</f>
        <v>222462.69099545968</v>
      </c>
      <c r="D32" s="10">
        <f>'A9'!D32*'A19'!D$33</f>
        <v>-122509.65822696242</v>
      </c>
      <c r="E32" s="10">
        <f>'A9'!E32*'A19'!E$33</f>
        <v>-135745.81279238896</v>
      </c>
      <c r="F32" s="10">
        <f>'A9'!F32*'A19'!F$33</f>
        <v>-6643.2134397473337</v>
      </c>
      <c r="G32" s="10">
        <f>'A9'!G32*'A19'!G$33</f>
        <v>-321711.58711577731</v>
      </c>
      <c r="H32" s="10">
        <f>'A9'!H32*'A19'!H$33</f>
        <v>527157.99592268711</v>
      </c>
      <c r="I32" s="10">
        <f>'A9'!I32*'A19'!I$33</f>
        <v>-425980.46368103003</v>
      </c>
      <c r="J32" s="10">
        <f>'A9'!J32*'A19'!J$33</f>
        <v>-64846.824986478168</v>
      </c>
      <c r="K32" s="10">
        <f>'A9'!K32*'A19'!K$33</f>
        <v>2011880.2230612244</v>
      </c>
      <c r="L32" s="10">
        <f>'A9'!L32*'A19'!L$33</f>
        <v>-878960.04505150719</v>
      </c>
      <c r="M32" s="10">
        <f>'A9'!M32*'A19'!M$33</f>
        <v>-422966.3642537272</v>
      </c>
      <c r="N32" s="10">
        <f>'A9'!N32*'A19'!N$33</f>
        <v>75209.355025969737</v>
      </c>
      <c r="O32" s="10">
        <f>'A9'!O32*'A19'!O$33</f>
        <v>-4076837.9160008146</v>
      </c>
    </row>
    <row r="33" spans="1:15" ht="12.75" customHeight="1">
      <c r="A33" s="6">
        <v>2009</v>
      </c>
      <c r="B33" s="10">
        <f>'A9'!B33*'A19'!B$33</f>
        <v>-1035504.1463503879</v>
      </c>
      <c r="C33" s="10">
        <f>'A9'!C33*'A19'!C$33</f>
        <v>249602.74035313606</v>
      </c>
      <c r="D33" s="10">
        <f>'A9'!D33*'A19'!D$33</f>
        <v>-240734.94931085253</v>
      </c>
      <c r="E33" s="10">
        <f>'A9'!E33*'A19'!E$33</f>
        <v>91558.360496884197</v>
      </c>
      <c r="F33" s="10">
        <f>'A9'!F33*'A19'!F$33</f>
        <v>13664.742854388001</v>
      </c>
      <c r="G33" s="10">
        <f>'A9'!G33*'A19'!G$33</f>
        <v>-342057.16387464874</v>
      </c>
      <c r="H33" s="10">
        <f>'A9'!H33*'A19'!H$33</f>
        <v>714531.43290944002</v>
      </c>
      <c r="I33" s="10">
        <f>'A9'!I33*'A19'!I$33</f>
        <v>-444782.69792979502</v>
      </c>
      <c r="J33" s="10">
        <f>'A9'!J33*'A19'!J$33</f>
        <v>6842.9973999390404</v>
      </c>
      <c r="K33" s="10">
        <f>'A9'!K33*'A19'!K$33</f>
        <v>2952376.3266563662</v>
      </c>
      <c r="L33" s="10">
        <f>'A9'!L33*'A19'!L$33</f>
        <v>-1029830.8569464061</v>
      </c>
      <c r="M33" s="10">
        <f>'A9'!M33*'A19'!M$33</f>
        <v>-477717.58844419633</v>
      </c>
      <c r="N33" s="10">
        <f>'A9'!N33*'A19'!N$33</f>
        <v>-256043.71605381335</v>
      </c>
      <c r="O33" s="10">
        <f>'A9'!O33*'A19'!O$33</f>
        <v>-2659540.5345701422</v>
      </c>
    </row>
    <row r="34" spans="1:15" ht="12.75" customHeight="1">
      <c r="A34" s="6">
        <v>2010</v>
      </c>
      <c r="B34" s="10">
        <f>'A9'!B34*'A19'!B$33</f>
        <v>-1133628.1550591351</v>
      </c>
      <c r="C34" s="10">
        <f>'A9'!C34*'A19'!C$33</f>
        <v>271463.79148164584</v>
      </c>
      <c r="D34" s="10">
        <f>'A9'!D34*'A19'!D$33</f>
        <v>-340856.02671672439</v>
      </c>
      <c r="E34" s="10">
        <f>'A9'!E34*'A19'!E$33</f>
        <v>322065.99756737403</v>
      </c>
      <c r="F34" s="10">
        <f>'A9'!F34*'A19'!F$33</f>
        <v>44833.557104439409</v>
      </c>
      <c r="G34" s="10">
        <f>'A9'!G34*'A19'!G$33</f>
        <v>-193978.75066493361</v>
      </c>
      <c r="H34" s="10">
        <f>'A9'!H34*'A19'!H$33</f>
        <v>706566.93787062471</v>
      </c>
      <c r="I34" s="10">
        <f>'A9'!I34*'A19'!I$33</f>
        <v>-391257.42728709523</v>
      </c>
      <c r="J34" s="10">
        <f>'A9'!J34*'A19'!J$33</f>
        <v>75964.800796454801</v>
      </c>
      <c r="K34" s="10">
        <f>'A9'!K34*'A19'!K$33</f>
        <v>3463993.1943290774</v>
      </c>
      <c r="L34" s="10">
        <f>'A9'!L34*'A19'!L$33</f>
        <v>-895379.52709698956</v>
      </c>
      <c r="M34" s="10">
        <f>'A9'!M34*'A19'!M$33</f>
        <v>-438410.63886026933</v>
      </c>
      <c r="N34" s="10">
        <f>'A9'!N34*'A19'!N$33</f>
        <v>-137064.67006196125</v>
      </c>
      <c r="O34" s="10">
        <f>'A9'!O34*'A19'!O$33</f>
        <v>-2511787.8026106991</v>
      </c>
    </row>
    <row r="35" spans="1:15" ht="12.75" customHeight="1">
      <c r="A35" s="6">
        <v>2011</v>
      </c>
      <c r="B35" s="10">
        <f>'A9'!B35*'A19'!B$33</f>
        <v>-1198354.2853031254</v>
      </c>
      <c r="C35" s="10">
        <f>'A9'!C35*'A19'!C$33</f>
        <v>249733.73968158138</v>
      </c>
      <c r="D35" s="10">
        <f>'A9'!D35*'A19'!D$33</f>
        <v>-322591.21890126326</v>
      </c>
      <c r="E35" s="10">
        <f>'A9'!E35*'A19'!E$33</f>
        <v>662392.73587996152</v>
      </c>
      <c r="F35" s="10">
        <f>'A9'!F35*'A19'!F$33</f>
        <v>41212.310645153877</v>
      </c>
      <c r="G35" s="10">
        <f>'A9'!G35*'A19'!G$33</f>
        <v>-168446.47549125837</v>
      </c>
      <c r="H35" s="10">
        <f>'A9'!H35*'A19'!H$33</f>
        <v>635837.02073298441</v>
      </c>
      <c r="I35" s="10">
        <f>'A9'!I35*'A19'!I$33</f>
        <v>-354244.63172521582</v>
      </c>
      <c r="J35" s="10">
        <f>'A9'!J35*'A19'!J$33</f>
        <v>136755.06402481988</v>
      </c>
      <c r="K35" s="10">
        <f>'A9'!K35*'A19'!K$33</f>
        <v>3771589.680132376</v>
      </c>
      <c r="L35" s="10">
        <f>'A9'!L35*'A19'!L$33</f>
        <v>-871606.27953638567</v>
      </c>
      <c r="M35" s="10">
        <f>'A9'!M35*'A19'!M$33</f>
        <v>-509484.34237196855</v>
      </c>
      <c r="N35" s="10">
        <f>'A9'!N35*'A19'!N$33</f>
        <v>-127300.81349246419</v>
      </c>
      <c r="O35" s="10">
        <f>'A9'!O35*'A19'!O$33</f>
        <v>-4363367.5512172366</v>
      </c>
    </row>
    <row r="36" spans="1:15" ht="12.75" customHeight="1">
      <c r="A36" s="6">
        <v>2012</v>
      </c>
      <c r="B36" s="10">
        <f>'A9'!B36*'A19'!B$33</f>
        <v>-1250524.2167306466</v>
      </c>
      <c r="C36" s="10">
        <f>'A9'!C36*'A19'!C$33</f>
        <v>217382.54168885254</v>
      </c>
      <c r="D36" s="10">
        <f>'A9'!D36*'A19'!D$33</f>
        <v>-361757.21704271325</v>
      </c>
      <c r="E36" s="10">
        <f>'A9'!E36*'A19'!E$33</f>
        <v>891782.74688650423</v>
      </c>
      <c r="F36" s="10">
        <f>'A9'!F36*'A19'!F$33</f>
        <v>39287.640711559645</v>
      </c>
      <c r="G36" s="10">
        <f>'A9'!G36*'A19'!G$33</f>
        <v>-292517.5706326543</v>
      </c>
      <c r="H36" s="10">
        <f>'A9'!H36*'A19'!H$33</f>
        <v>800863.675438773</v>
      </c>
      <c r="I36" s="10">
        <f>'A9'!I36*'A19'!I$33</f>
        <v>-428923.29709423613</v>
      </c>
      <c r="J36" s="10">
        <f>'A9'!J36*'A19'!J$33</f>
        <v>214764.6263620953</v>
      </c>
      <c r="K36" s="10">
        <f>'A9'!K36*'A19'!K$33</f>
        <v>4385390.767202124</v>
      </c>
      <c r="L36" s="10">
        <f>'A9'!L36*'A19'!L$33</f>
        <v>-854658.80857065972</v>
      </c>
      <c r="M36" s="10">
        <f>'A9'!M36*'A19'!M$33</f>
        <v>-729163.29811905324</v>
      </c>
      <c r="N36" s="10">
        <f>'A9'!N36*'A19'!N$33</f>
        <v>-364494.79832075327</v>
      </c>
      <c r="O36" s="10">
        <f>'A9'!O36*'A19'!O$33</f>
        <v>-4348304.9863933604</v>
      </c>
    </row>
    <row r="37" spans="1:15" ht="12.75" customHeight="1">
      <c r="A37" s="6">
        <v>2013</v>
      </c>
      <c r="B37" s="10">
        <f>'A9'!B37*'A19'!B$33</f>
        <v>-1074810.9802319356</v>
      </c>
      <c r="C37" s="10">
        <f>'A9'!C37*'A19'!C$33</f>
        <v>227607.60482399215</v>
      </c>
      <c r="D37" s="10">
        <f>'A9'!D37*'A19'!D$33</f>
        <v>24732.161681698642</v>
      </c>
      <c r="E37" s="10">
        <f>'A9'!E37*'A19'!E$33</f>
        <v>988104.61282935832</v>
      </c>
      <c r="F37" s="10">
        <f>'A9'!F37*'A19'!F$33</f>
        <v>13064.698717581836</v>
      </c>
      <c r="G37" s="10">
        <f>'A9'!G37*'A19'!G$33</f>
        <v>-413959.82244277146</v>
      </c>
      <c r="H37" s="10">
        <f>'A9'!H37*'A19'!H$33</f>
        <v>1020992.241067324</v>
      </c>
      <c r="I37" s="10">
        <f>'A9'!I37*'A19'!I$33</f>
        <v>-476350.56003308634</v>
      </c>
      <c r="J37" s="10">
        <f>'A9'!J37*'A19'!J$33</f>
        <v>230535.31736259989</v>
      </c>
      <c r="K37" s="10">
        <f>'A9'!K37*'A19'!K$33</f>
        <v>5511299.8273817711</v>
      </c>
      <c r="L37" s="10">
        <f>'A9'!L37*'A19'!L$33</f>
        <v>-930414.7966540301</v>
      </c>
      <c r="M37" s="10">
        <f>'A9'!M37*'A19'!M$33</f>
        <v>-755287.9844070609</v>
      </c>
      <c r="N37" s="10">
        <f>'A9'!N37*'A19'!N$33</f>
        <v>-263323.42183865781</v>
      </c>
      <c r="O37" s="10">
        <f>'A9'!O37*'A19'!O$33</f>
        <v>-5054556.987341553</v>
      </c>
    </row>
    <row r="38" spans="1:15" ht="12.75" customHeight="1">
      <c r="A38" s="6">
        <v>2014</v>
      </c>
      <c r="B38" s="10">
        <f>'A9'!B38*'A19'!B$33</f>
        <v>-1023775.6561007854</v>
      </c>
      <c r="C38" s="10">
        <f>'A9'!C38*'A19'!C$33</f>
        <v>222906.63509187719</v>
      </c>
      <c r="D38" s="10">
        <f>'A9'!D38*'A19'!D$33</f>
        <v>134897.4822100134</v>
      </c>
      <c r="E38" s="10">
        <f>'A9'!E38*'A19'!E$33</f>
        <v>1082051.1865863828</v>
      </c>
      <c r="F38" s="10">
        <f>'A9'!F38*'A19'!F$33</f>
        <v>-1567.0390491628921</v>
      </c>
      <c r="G38" s="10">
        <f>'A9'!G38*'A19'!G$33</f>
        <v>-406698.82723561651</v>
      </c>
      <c r="H38" s="10">
        <f>'A9'!H38*'A19'!H$33</f>
        <v>1109900.0619959647</v>
      </c>
      <c r="I38" s="10">
        <f>'A9'!I38*'A19'!I$33</f>
        <v>-399013.35911876889</v>
      </c>
      <c r="J38" s="10">
        <f>'A9'!J38*'A19'!J$33</f>
        <v>384147.6764600504</v>
      </c>
      <c r="K38" s="10">
        <f>'A9'!K38*'A19'!K$33</f>
        <v>6069106.2815104611</v>
      </c>
      <c r="L38" s="10">
        <f>'A9'!L38*'A19'!L$33</f>
        <v>-810307.43148279423</v>
      </c>
      <c r="M38" s="10">
        <f>'A9'!M38*'A19'!M$33</f>
        <v>-250006.43275062359</v>
      </c>
      <c r="N38" s="10">
        <f>'A9'!N38*'A19'!N$33</f>
        <v>-434968.57081471261</v>
      </c>
      <c r="O38" s="10">
        <f>'A9'!O38*'A19'!O$33</f>
        <v>-6563793.9489825787</v>
      </c>
    </row>
    <row r="40" spans="1:15" s="29" customFormat="1" ht="12.75" customHeight="1">
      <c r="B40" s="29" t="s">
        <v>691</v>
      </c>
    </row>
    <row r="41" spans="1:15" s="29" customFormat="1" ht="12.75" customHeight="1">
      <c r="B41" s="29" t="s">
        <v>597</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honeticPr fontId="0" type="noConversion"/>
  <pageMargins left="0.75" right="0.75" top="1" bottom="1" header="0.5" footer="0.5"/>
  <pageSetup scale="79" orientation="landscape" r:id="rId1"/>
  <headerFooter alignWithMargins="0"/>
</worksheet>
</file>

<file path=xl/worksheets/sheet5.xml><?xml version="1.0" encoding="utf-8"?>
<worksheet xmlns="http://schemas.openxmlformats.org/spreadsheetml/2006/main" xmlns:r="http://schemas.openxmlformats.org/officeDocument/2006/relationships">
  <sheetPr codeName="Sheet5"/>
  <dimension ref="A1:FN93"/>
  <sheetViews>
    <sheetView view="pageBreakPreview" zoomScale="85" zoomScaleSheetLayoutView="85" workbookViewId="0">
      <pane xSplit="1" ySplit="3" topLeftCell="N4" activePane="bottomRight" state="frozen"/>
      <selection activeCell="C38" sqref="C38"/>
      <selection pane="topRight" activeCell="C38" sqref="C38"/>
      <selection pane="bottomLeft" activeCell="C38" sqref="C38"/>
      <selection pane="bottomRight" activeCell="O11" sqref="O11"/>
    </sheetView>
  </sheetViews>
  <sheetFormatPr defaultRowHeight="12.75"/>
  <cols>
    <col min="1" max="1" width="6.42578125" style="6" customWidth="1"/>
    <col min="2" max="4" width="13.28515625" style="14" customWidth="1"/>
    <col min="5" max="12" width="13.28515625" style="13" customWidth="1"/>
    <col min="13" max="14" width="13.28515625" style="14" customWidth="1"/>
    <col min="15" max="15" width="13.42578125" style="14" customWidth="1"/>
    <col min="16" max="19" width="13.42578125" style="13" customWidth="1"/>
    <col min="20" max="22" width="13.42578125" style="14" customWidth="1"/>
    <col min="23" max="26" width="13.42578125" style="13" customWidth="1"/>
    <col min="27" max="29" width="13.42578125" style="14" customWidth="1"/>
    <col min="30" max="33" width="13.42578125" style="13" customWidth="1"/>
    <col min="34" max="36" width="13.42578125" style="14" customWidth="1"/>
    <col min="37" max="40" width="13.42578125" style="13" customWidth="1"/>
    <col min="41" max="43" width="13.42578125" style="14" customWidth="1"/>
    <col min="44" max="47" width="13.42578125" style="13" customWidth="1"/>
    <col min="48" max="50" width="13.42578125" style="14" customWidth="1"/>
    <col min="51" max="54" width="13.42578125" style="13" customWidth="1"/>
    <col min="55" max="57" width="13.42578125" style="14" customWidth="1"/>
    <col min="58" max="61" width="13.42578125" style="13" customWidth="1"/>
    <col min="62" max="64" width="13.42578125" style="14" customWidth="1"/>
    <col min="65" max="68" width="13.42578125" style="13" customWidth="1"/>
    <col min="69" max="71" width="13.42578125" style="14" customWidth="1"/>
    <col min="72" max="75" width="13.42578125" style="13" customWidth="1"/>
    <col min="76" max="78" width="13.42578125" style="14" customWidth="1"/>
    <col min="79" max="82" width="13.42578125" style="13" customWidth="1"/>
    <col min="83" max="85" width="13.42578125" style="14" customWidth="1"/>
    <col min="86" max="89" width="13.42578125" style="13" customWidth="1"/>
    <col min="90" max="92" width="13.42578125" style="14" customWidth="1"/>
    <col min="93" max="96" width="13.42578125" style="13" customWidth="1"/>
    <col min="97" max="99" width="13.42578125" style="14" customWidth="1"/>
    <col min="100" max="103" width="13.42578125" style="13" customWidth="1"/>
    <col min="104" max="106" width="13.42578125" style="14" customWidth="1"/>
    <col min="107" max="110" width="13.42578125" style="13" customWidth="1"/>
    <col min="111" max="112" width="13.42578125" style="14" customWidth="1"/>
    <col min="113" max="113" width="9.140625" style="13"/>
    <col min="114" max="118" width="9.140625" style="8"/>
    <col min="119" max="119" width="10" style="8" bestFit="1" customWidth="1"/>
    <col min="120" max="16384" width="9.140625" style="8"/>
  </cols>
  <sheetData>
    <row r="1" spans="1:170">
      <c r="B1" s="14" t="s">
        <v>295</v>
      </c>
      <c r="O1" s="14" t="s">
        <v>295</v>
      </c>
      <c r="V1" s="14" t="s">
        <v>301</v>
      </c>
      <c r="AC1" s="14" t="s">
        <v>301</v>
      </c>
      <c r="AJ1" s="14" t="s">
        <v>301</v>
      </c>
      <c r="AQ1" s="14" t="s">
        <v>301</v>
      </c>
      <c r="AX1" s="14" t="s">
        <v>301</v>
      </c>
      <c r="BE1" s="14" t="s">
        <v>301</v>
      </c>
      <c r="BL1" s="14" t="s">
        <v>301</v>
      </c>
      <c r="BS1" s="14" t="s">
        <v>301</v>
      </c>
      <c r="BZ1" s="14" t="s">
        <v>301</v>
      </c>
      <c r="CG1" s="14" t="s">
        <v>301</v>
      </c>
      <c r="CN1" s="14" t="s">
        <v>301</v>
      </c>
      <c r="CU1" s="14" t="s">
        <v>301</v>
      </c>
      <c r="DB1" s="14" t="s">
        <v>301</v>
      </c>
    </row>
    <row r="2" spans="1:170">
      <c r="B2" s="14" t="s">
        <v>391</v>
      </c>
      <c r="O2" s="14" t="s">
        <v>115</v>
      </c>
      <c r="V2" s="14" t="s">
        <v>116</v>
      </c>
      <c r="AC2" s="14" t="s">
        <v>106</v>
      </c>
      <c r="AJ2" s="14" t="s">
        <v>117</v>
      </c>
      <c r="AQ2" s="14" t="s">
        <v>118</v>
      </c>
      <c r="AX2" s="14" t="s">
        <v>119</v>
      </c>
      <c r="BE2" s="14" t="s">
        <v>120</v>
      </c>
      <c r="BL2" s="14" t="s">
        <v>121</v>
      </c>
      <c r="BS2" s="14" t="s">
        <v>122</v>
      </c>
      <c r="BZ2" s="14" t="s">
        <v>123</v>
      </c>
      <c r="CG2" s="14" t="s">
        <v>124</v>
      </c>
      <c r="CN2" s="14" t="s">
        <v>125</v>
      </c>
      <c r="CU2" s="14" t="s">
        <v>126</v>
      </c>
      <c r="DB2" s="14" t="s">
        <v>107</v>
      </c>
    </row>
    <row r="3" spans="1:170" s="11" customFormat="1" ht="76.5" customHeight="1">
      <c r="A3" s="27" t="s">
        <v>114</v>
      </c>
      <c r="B3" s="23" t="s">
        <v>401</v>
      </c>
      <c r="C3" s="23" t="s">
        <v>402</v>
      </c>
      <c r="D3" s="23" t="s">
        <v>273</v>
      </c>
      <c r="E3" s="22" t="s">
        <v>403</v>
      </c>
      <c r="F3" s="22" t="s">
        <v>404</v>
      </c>
      <c r="G3" s="22" t="s">
        <v>274</v>
      </c>
      <c r="H3" s="22" t="s">
        <v>405</v>
      </c>
      <c r="I3" s="22" t="s">
        <v>406</v>
      </c>
      <c r="J3" s="22" t="s">
        <v>275</v>
      </c>
      <c r="K3" s="22" t="s">
        <v>407</v>
      </c>
      <c r="L3" s="22" t="s">
        <v>199</v>
      </c>
      <c r="M3" s="23" t="s">
        <v>200</v>
      </c>
      <c r="N3" s="23" t="s">
        <v>220</v>
      </c>
      <c r="O3" s="23" t="s">
        <v>273</v>
      </c>
      <c r="P3" s="22" t="s">
        <v>274</v>
      </c>
      <c r="Q3" s="22" t="s">
        <v>275</v>
      </c>
      <c r="R3" s="22" t="s">
        <v>276</v>
      </c>
      <c r="S3" s="22" t="s">
        <v>199</v>
      </c>
      <c r="T3" s="23" t="s">
        <v>200</v>
      </c>
      <c r="U3" s="23" t="s">
        <v>220</v>
      </c>
      <c r="V3" s="23" t="s">
        <v>273</v>
      </c>
      <c r="W3" s="22" t="s">
        <v>274</v>
      </c>
      <c r="X3" s="22" t="s">
        <v>275</v>
      </c>
      <c r="Y3" s="22" t="s">
        <v>276</v>
      </c>
      <c r="Z3" s="22" t="s">
        <v>199</v>
      </c>
      <c r="AA3" s="23" t="s">
        <v>200</v>
      </c>
      <c r="AB3" s="23" t="s">
        <v>220</v>
      </c>
      <c r="AC3" s="23" t="s">
        <v>273</v>
      </c>
      <c r="AD3" s="22" t="s">
        <v>274</v>
      </c>
      <c r="AE3" s="22" t="s">
        <v>275</v>
      </c>
      <c r="AF3" s="22" t="s">
        <v>276</v>
      </c>
      <c r="AG3" s="22" t="s">
        <v>199</v>
      </c>
      <c r="AH3" s="23" t="s">
        <v>200</v>
      </c>
      <c r="AI3" s="23" t="s">
        <v>220</v>
      </c>
      <c r="AJ3" s="23" t="s">
        <v>273</v>
      </c>
      <c r="AK3" s="22" t="s">
        <v>274</v>
      </c>
      <c r="AL3" s="22" t="s">
        <v>275</v>
      </c>
      <c r="AM3" s="22" t="s">
        <v>276</v>
      </c>
      <c r="AN3" s="22" t="s">
        <v>199</v>
      </c>
      <c r="AO3" s="23" t="s">
        <v>200</v>
      </c>
      <c r="AP3" s="23" t="s">
        <v>220</v>
      </c>
      <c r="AQ3" s="23" t="s">
        <v>273</v>
      </c>
      <c r="AR3" s="22" t="s">
        <v>274</v>
      </c>
      <c r="AS3" s="22" t="s">
        <v>275</v>
      </c>
      <c r="AT3" s="22" t="s">
        <v>276</v>
      </c>
      <c r="AU3" s="22" t="s">
        <v>199</v>
      </c>
      <c r="AV3" s="23" t="s">
        <v>200</v>
      </c>
      <c r="AW3" s="23" t="s">
        <v>220</v>
      </c>
      <c r="AX3" s="23" t="s">
        <v>273</v>
      </c>
      <c r="AY3" s="22" t="s">
        <v>274</v>
      </c>
      <c r="AZ3" s="22" t="s">
        <v>275</v>
      </c>
      <c r="BA3" s="22" t="s">
        <v>276</v>
      </c>
      <c r="BB3" s="22" t="s">
        <v>199</v>
      </c>
      <c r="BC3" s="23" t="s">
        <v>200</v>
      </c>
      <c r="BD3" s="23" t="s">
        <v>220</v>
      </c>
      <c r="BE3" s="23" t="s">
        <v>273</v>
      </c>
      <c r="BF3" s="22" t="s">
        <v>274</v>
      </c>
      <c r="BG3" s="22" t="s">
        <v>275</v>
      </c>
      <c r="BH3" s="22" t="s">
        <v>276</v>
      </c>
      <c r="BI3" s="22" t="s">
        <v>199</v>
      </c>
      <c r="BJ3" s="23" t="s">
        <v>200</v>
      </c>
      <c r="BK3" s="23" t="s">
        <v>220</v>
      </c>
      <c r="BL3" s="23" t="s">
        <v>273</v>
      </c>
      <c r="BM3" s="22" t="s">
        <v>274</v>
      </c>
      <c r="BN3" s="22" t="s">
        <v>275</v>
      </c>
      <c r="BO3" s="22" t="s">
        <v>276</v>
      </c>
      <c r="BP3" s="22" t="s">
        <v>199</v>
      </c>
      <c r="BQ3" s="23" t="s">
        <v>200</v>
      </c>
      <c r="BR3" s="23" t="s">
        <v>220</v>
      </c>
      <c r="BS3" s="23" t="s">
        <v>273</v>
      </c>
      <c r="BT3" s="22" t="s">
        <v>274</v>
      </c>
      <c r="BU3" s="22" t="s">
        <v>275</v>
      </c>
      <c r="BV3" s="22" t="s">
        <v>276</v>
      </c>
      <c r="BW3" s="22" t="s">
        <v>199</v>
      </c>
      <c r="BX3" s="23" t="s">
        <v>200</v>
      </c>
      <c r="BY3" s="23" t="s">
        <v>220</v>
      </c>
      <c r="BZ3" s="23" t="s">
        <v>273</v>
      </c>
      <c r="CA3" s="22" t="s">
        <v>274</v>
      </c>
      <c r="CB3" s="22" t="s">
        <v>275</v>
      </c>
      <c r="CC3" s="22" t="s">
        <v>276</v>
      </c>
      <c r="CD3" s="22" t="s">
        <v>199</v>
      </c>
      <c r="CE3" s="23" t="s">
        <v>200</v>
      </c>
      <c r="CF3" s="23" t="s">
        <v>220</v>
      </c>
      <c r="CG3" s="23" t="s">
        <v>273</v>
      </c>
      <c r="CH3" s="22" t="s">
        <v>274</v>
      </c>
      <c r="CI3" s="22" t="s">
        <v>275</v>
      </c>
      <c r="CJ3" s="22" t="s">
        <v>276</v>
      </c>
      <c r="CK3" s="22" t="s">
        <v>199</v>
      </c>
      <c r="CL3" s="23" t="s">
        <v>200</v>
      </c>
      <c r="CM3" s="23" t="s">
        <v>220</v>
      </c>
      <c r="CN3" s="23" t="s">
        <v>273</v>
      </c>
      <c r="CO3" s="22" t="s">
        <v>274</v>
      </c>
      <c r="CP3" s="22" t="s">
        <v>275</v>
      </c>
      <c r="CQ3" s="22" t="s">
        <v>276</v>
      </c>
      <c r="CR3" s="22" t="s">
        <v>199</v>
      </c>
      <c r="CS3" s="23" t="s">
        <v>200</v>
      </c>
      <c r="CT3" s="23" t="s">
        <v>220</v>
      </c>
      <c r="CU3" s="23" t="s">
        <v>273</v>
      </c>
      <c r="CV3" s="22" t="s">
        <v>274</v>
      </c>
      <c r="CW3" s="22" t="s">
        <v>275</v>
      </c>
      <c r="CX3" s="22" t="s">
        <v>276</v>
      </c>
      <c r="CY3" s="22" t="s">
        <v>199</v>
      </c>
      <c r="CZ3" s="23" t="s">
        <v>200</v>
      </c>
      <c r="DA3" s="23" t="s">
        <v>220</v>
      </c>
      <c r="DB3" s="23" t="s">
        <v>273</v>
      </c>
      <c r="DC3" s="22" t="s">
        <v>274</v>
      </c>
      <c r="DD3" s="22" t="s">
        <v>275</v>
      </c>
      <c r="DE3" s="22" t="s">
        <v>276</v>
      </c>
      <c r="DF3" s="22" t="s">
        <v>199</v>
      </c>
      <c r="DG3" s="23" t="s">
        <v>200</v>
      </c>
      <c r="DH3" s="23" t="s">
        <v>220</v>
      </c>
      <c r="DI3" s="22"/>
    </row>
    <row r="4" spans="1:170" ht="12.75" customHeight="1">
      <c r="A4" s="6">
        <v>1980</v>
      </c>
      <c r="O4" s="14">
        <f>'A3-1'!B25</f>
        <v>0.28100000000000003</v>
      </c>
      <c r="P4" s="13">
        <f>'A3-1'!C25</f>
        <v>11.285</v>
      </c>
      <c r="Q4" s="13">
        <f>'A3-1'!D25</f>
        <v>28.021999999999998</v>
      </c>
      <c r="R4" s="13">
        <f>P4*'A3-1'!D25/10000</f>
        <v>3.1622826999999999E-2</v>
      </c>
      <c r="S4" s="13">
        <f>(U$52-R4)/(U$52-U$53)</f>
        <v>0.54257689900549988</v>
      </c>
      <c r="T4" s="14">
        <f>(U$57-'A3-1'!B25)/(U$57-U$58)</f>
        <v>0.56195317773018938</v>
      </c>
      <c r="U4" s="14">
        <f t="shared" ref="U4:U23" si="0">(S4)*0.75+(T4)*0.25</f>
        <v>0.54742096868667223</v>
      </c>
      <c r="V4" s="14">
        <f>'A3-1'!E25</f>
        <v>0.22700000000000001</v>
      </c>
      <c r="W4" s="13">
        <f>'A3-1'!F25</f>
        <v>4.4610000000000003</v>
      </c>
      <c r="X4" s="13">
        <f>'A3-1'!G25</f>
        <v>31.52</v>
      </c>
      <c r="Y4" s="13">
        <f t="shared" ref="Y4:Y21" si="1">W4*X4/10000</f>
        <v>1.4061072000000001E-2</v>
      </c>
      <c r="Z4" s="13">
        <f>($U$52-Y4)/($U$52-$U$53)</f>
        <v>0.79417425536439556</v>
      </c>
      <c r="AA4" s="14">
        <f>($U$57-V4)/($U$57-$U$58)</f>
        <v>0.7851474408263045</v>
      </c>
      <c r="AB4" s="14">
        <f>(Z4)*0.75+(AA4)*0.25</f>
        <v>0.79191755172987288</v>
      </c>
      <c r="AC4" s="14">
        <f>'A3-1'!H25</f>
        <v>0.28599999999999998</v>
      </c>
      <c r="AD4" s="13">
        <f>'A3-1'!I25</f>
        <v>12.7</v>
      </c>
      <c r="AE4" s="13">
        <f>'A3-1'!J25</f>
        <v>31.5</v>
      </c>
      <c r="AF4" s="13">
        <f t="shared" ref="AF4:AF23" si="2">AD4*AE4/10000</f>
        <v>4.0004999999999999E-2</v>
      </c>
      <c r="AG4" s="13">
        <f t="shared" ref="AG4:AG38" si="3">(U$52-AF4)/(U$52-U$53)</f>
        <v>0.42249023526700036</v>
      </c>
      <c r="AH4" s="14">
        <f t="shared" ref="AH4:AH38" si="4">(U$57-AC4)/(U$57-U$58)</f>
        <v>0.54128704225832713</v>
      </c>
      <c r="AI4" s="14">
        <f t="shared" ref="AI4:AI23" si="5">(AG4)*0.75+(AH4)*0.25</f>
        <v>0.45218943701483205</v>
      </c>
      <c r="AJ4" s="14">
        <f>'A3-1'!K25</f>
        <v>0.255</v>
      </c>
      <c r="AK4" s="13">
        <f>'A3-1'!L25</f>
        <v>10.135</v>
      </c>
      <c r="AL4" s="13">
        <f>'A3-1'!M25</f>
        <v>33.484999999999999</v>
      </c>
      <c r="AM4" s="13">
        <f t="shared" ref="AM4:AM21" si="6">AK4*AL4/10000</f>
        <v>3.3937047499999998E-2</v>
      </c>
      <c r="AN4" s="13">
        <f>($U$52-AM4)/($U$52-$U$53)</f>
        <v>0.50942236747766789</v>
      </c>
      <c r="AO4" s="14">
        <f>($U$57-AJ4)/($U$57-$U$58)</f>
        <v>0.66941708218387452</v>
      </c>
      <c r="AP4" s="14">
        <f>(AN4)*0.75+(AO4)*0.25</f>
        <v>0.54942104615421949</v>
      </c>
      <c r="AQ4" s="14">
        <f>'A3-1'!N25</f>
        <v>0.20699999999999999</v>
      </c>
      <c r="AR4" s="13">
        <f>'A3-1'!O25</f>
        <v>5.306</v>
      </c>
      <c r="AS4" s="13">
        <f>'A3-1'!P25</f>
        <v>24.606000000000002</v>
      </c>
      <c r="AT4" s="13">
        <f t="shared" ref="AT4:AT21" si="7">AR4*AS4/10000</f>
        <v>1.30559436E-2</v>
      </c>
      <c r="AU4" s="13">
        <f>($U$52-AT4)/($U$52-$U$53)</f>
        <v>0.80857416290445894</v>
      </c>
      <c r="AV4" s="14">
        <f>($U$57-AQ4)/($U$57-$U$58)</f>
        <v>0.86781198271375459</v>
      </c>
      <c r="AW4" s="14">
        <f>(AU4)*0.75+(AV4)*0.25</f>
        <v>0.82338361785678282</v>
      </c>
      <c r="AX4" s="14">
        <f>'A3-1'!Q25</f>
        <v>0.32043648768295008</v>
      </c>
      <c r="AY4" s="13">
        <f>'A3-1'!R25</f>
        <v>10.782880843619521</v>
      </c>
      <c r="AZ4" s="13">
        <f>'A3-1'!S25</f>
        <v>41.71241726816244</v>
      </c>
      <c r="BA4" s="13">
        <f t="shared" ref="BA4:BA21" si="8">AY4*AZ4/10000</f>
        <v>4.4978002510193286E-2</v>
      </c>
      <c r="BB4" s="13">
        <f>($U$52-BA4)/($U$52-$U$53)</f>
        <v>0.35124483384038996</v>
      </c>
      <c r="BC4" s="14">
        <f>($U$57-AX4)/($U$57-$U$58)</f>
        <v>0.39895321833213288</v>
      </c>
      <c r="BD4" s="14">
        <f>(BB4)*0.75+(BC4)*0.25</f>
        <v>0.3631719299633257</v>
      </c>
      <c r="BE4" s="14">
        <f>'A3-1'!T25</f>
        <v>0.25017570581427007</v>
      </c>
      <c r="BF4" s="13">
        <f>'A3-1'!U25</f>
        <v>5.6847298267529016</v>
      </c>
      <c r="BG4" s="13">
        <f>'A3-1'!V25</f>
        <v>25.680367216971092</v>
      </c>
      <c r="BH4" s="13">
        <f t="shared" ref="BH4:BH23" si="9">BF4*BG4/10000</f>
        <v>1.4598594948028298E-2</v>
      </c>
      <c r="BI4" s="13">
        <f t="shared" ref="BI4:BI38" si="10">(U$52-BH4)/(U$52-U$53)</f>
        <v>0.78647346733346357</v>
      </c>
      <c r="BJ4" s="14">
        <f t="shared" ref="BJ4:BJ38" si="11">(U$57-BE4)/(U$57-U$58)</f>
        <v>0.68935698562355718</v>
      </c>
      <c r="BK4" s="14">
        <f t="shared" ref="BK4:BK23" si="12">(BI4)*0.75+(BJ4)*0.25</f>
        <v>0.76219434690598697</v>
      </c>
      <c r="BL4" s="14">
        <f>'A3-1'!W25</f>
        <v>0.30599999999999999</v>
      </c>
      <c r="BM4" s="13">
        <f>'A3-1'!X25</f>
        <v>10.361000000000001</v>
      </c>
      <c r="BN4" s="13">
        <f>'A3-1'!Y25</f>
        <v>26.129000000000001</v>
      </c>
      <c r="BO4" s="13">
        <f t="shared" ref="BO4:BO21" si="13">BM4*BN4/10000</f>
        <v>2.7072256900000001E-2</v>
      </c>
      <c r="BP4" s="13">
        <f>($U$52-BO4)/($U$52-$U$53)</f>
        <v>0.60777034960800724</v>
      </c>
      <c r="BQ4" s="14">
        <f>($U$57-BL4)/($U$57-$U$58)</f>
        <v>0.45862250037087704</v>
      </c>
      <c r="BR4" s="14">
        <f>(BP4)*0.75+(BQ4)*0.25</f>
        <v>0.57048338729872472</v>
      </c>
      <c r="BS4" s="14">
        <f>'A3-1'!Z25</f>
        <v>0.252</v>
      </c>
      <c r="BT4" s="13">
        <f>'A3-1'!AA25</f>
        <v>6.2640000000000002</v>
      </c>
      <c r="BU4" s="13">
        <f>'A3-1'!AB25</f>
        <v>40.671999999999997</v>
      </c>
      <c r="BV4" s="13">
        <f t="shared" ref="BV4:BV21" si="14">BT4*BU4/10000</f>
        <v>2.54769408E-2</v>
      </c>
      <c r="BW4" s="13">
        <f>($U$52-BV4)/($U$52-$U$53)</f>
        <v>0.63062554336949539</v>
      </c>
      <c r="BX4" s="14">
        <f>($U$57-BS4)/($U$57-$U$58)</f>
        <v>0.68181676346699205</v>
      </c>
      <c r="BY4" s="14">
        <f>(BW4)*0.75+(BX4)*0.25</f>
        <v>0.64342334839386961</v>
      </c>
      <c r="BZ4" s="14">
        <f>'A3-1'!AC25</f>
        <v>0.22540197113961113</v>
      </c>
      <c r="CA4" s="13">
        <f>'A3-1'!AD25</f>
        <v>5.1813264978602627</v>
      </c>
      <c r="CB4" s="13">
        <f>'A3-1'!AE25</f>
        <v>45.950200324172549</v>
      </c>
      <c r="CC4" s="13">
        <f t="shared" ref="CC4:CC23" si="15">CA4*CB4/10000</f>
        <v>2.3808299052162245E-2</v>
      </c>
      <c r="CD4" s="13">
        <f t="shared" ref="CD4:CD38" si="16">(U$52-CC4)/(U$52-U$53)</f>
        <v>0.65453123232063193</v>
      </c>
      <c r="CE4" s="14">
        <f t="shared" ref="CE4:CE38" si="17">(U$57-BZ4)/(U$57-U$58)</f>
        <v>0.79175245700965302</v>
      </c>
      <c r="CF4" s="14">
        <f t="shared" ref="CF4:CF23" si="18">(CD4)*0.75+(CE4)*0.25</f>
        <v>0.68883653849288717</v>
      </c>
      <c r="CG4" s="14">
        <f>'A3-1'!AF25</f>
        <v>0.318</v>
      </c>
      <c r="CH4" s="13">
        <f>'A3-1'!AG25</f>
        <v>12.148</v>
      </c>
      <c r="CI4" s="13">
        <f>'A3-1'!AH25</f>
        <v>28.693000000000001</v>
      </c>
      <c r="CJ4" s="13">
        <f t="shared" ref="CJ4:CJ21" si="19">CH4*CI4/10000</f>
        <v>3.4856256400000001E-2</v>
      </c>
      <c r="CK4" s="13">
        <f>($U$52-CJ4)/($U$52-$U$53)</f>
        <v>0.49625338014231513</v>
      </c>
      <c r="CL4" s="14">
        <f>($U$57-CG4)/($U$57-$U$58)</f>
        <v>0.40902377523840699</v>
      </c>
      <c r="CM4" s="14">
        <f>(CK4)*0.75+(CL4)*0.25</f>
        <v>0.47444597891633805</v>
      </c>
      <c r="CN4" s="14">
        <f>'A3-1'!AI25</f>
        <v>0.19989177837467992</v>
      </c>
      <c r="CO4" s="13">
        <f>'A3-1'!AJ25</f>
        <v>5.4972205717784304</v>
      </c>
      <c r="CP4" s="13">
        <f>'A3-1'!AK25</f>
        <v>39.270847489151855</v>
      </c>
      <c r="CQ4" s="13">
        <f t="shared" ref="CQ4:CQ23" si="20">CO4*CP4/10000</f>
        <v>2.1588051068853888E-2</v>
      </c>
      <c r="CR4" s="13">
        <f t="shared" ref="CR4:CR38" si="21">(U$52-CQ4)/(U$52-U$53)</f>
        <v>0.68633947261674988</v>
      </c>
      <c r="CS4" s="14">
        <f t="shared" ref="CS4:CS38" si="22">(U$57-CN4)/(U$57-U$58)</f>
        <v>0.89719187692833202</v>
      </c>
      <c r="CT4" s="14">
        <f t="shared" ref="CT4:CT23" si="23">(CR4)*0.75+(CS4)*0.25</f>
        <v>0.73905257369464539</v>
      </c>
      <c r="CU4" s="14">
        <f>'A3-1'!AL25</f>
        <v>0.27186831751154172</v>
      </c>
      <c r="CV4" s="13">
        <f>'A3-1'!AM25</f>
        <v>9.1476372291855554</v>
      </c>
      <c r="CW4" s="13">
        <f>'A3-1'!AN25</f>
        <v>27.175111957399427</v>
      </c>
      <c r="CX4" s="13">
        <f t="shared" ref="CX4:CX23" si="24">CV4*CW4/10000</f>
        <v>2.4858806584879257E-2</v>
      </c>
      <c r="CY4" s="13">
        <f t="shared" ref="CY4:CY38" si="25">(U$52-CX4)/(U$52-U$53)</f>
        <v>0.63948120354692983</v>
      </c>
      <c r="CZ4" s="14">
        <f t="shared" ref="CZ4:CZ38" si="26">(U$57-CU4)/(U$57-U$58)</f>
        <v>0.59969649520869217</v>
      </c>
      <c r="DA4" s="14">
        <f t="shared" ref="DA4:DA23" si="27">(CY4)*0.75+(CZ4)*0.25</f>
        <v>0.62953502646237036</v>
      </c>
      <c r="DB4" s="14">
        <f>'A3-1'!AO25</f>
        <v>0.31411792919040954</v>
      </c>
      <c r="DC4" s="13">
        <f>'A3-1'!AP25</f>
        <v>15.633014411220163</v>
      </c>
      <c r="DD4" s="13">
        <f>'A3-1'!AQ25</f>
        <v>33.242483335411727</v>
      </c>
      <c r="DE4" s="13">
        <f t="shared" ref="DE4:DE20" si="28">DC4*DD4/10000</f>
        <v>5.1968022104723767E-2</v>
      </c>
      <c r="DF4" s="13">
        <f t="shared" ref="DF4:DF38" si="29">(U$52-DE4)/(U$52-U$53)</f>
        <v>0.25110276655379193</v>
      </c>
      <c r="DG4" s="14">
        <f>($U$57-DB4)/($U$57-$U$58)</f>
        <v>0.42506925549087887</v>
      </c>
      <c r="DH4" s="14">
        <f t="shared" ref="DH4:DH23" si="30">(DF4)*0.75+(DG4)*0.25</f>
        <v>0.29459438878806365</v>
      </c>
    </row>
    <row r="5" spans="1:170">
      <c r="A5" s="6">
        <v>1981</v>
      </c>
      <c r="B5" s="14">
        <v>0.28399999999999997</v>
      </c>
      <c r="C5" s="14">
        <v>0.28499999999999998</v>
      </c>
      <c r="D5" s="14">
        <f>(B5/C5)*AC5</f>
        <v>0.28399999999999997</v>
      </c>
      <c r="E5" s="13">
        <v>8.6999999999999993</v>
      </c>
      <c r="F5" s="13">
        <v>12</v>
      </c>
      <c r="G5" s="13">
        <f>(E5/F5)*AD5</f>
        <v>8.6999999999999993</v>
      </c>
      <c r="H5" s="13">
        <v>0.35499999999999998</v>
      </c>
      <c r="I5" s="13">
        <v>0.30599999999999999</v>
      </c>
      <c r="J5" s="13">
        <f>(H5/I5)*AE5</f>
        <v>35.5</v>
      </c>
      <c r="K5" s="13">
        <f>G5*J5/10000</f>
        <v>3.0884999999999996E-2</v>
      </c>
      <c r="L5" s="13">
        <f>(U$52-K5)/(U$52-U$53)</f>
        <v>0.55314733018679219</v>
      </c>
      <c r="M5" s="14">
        <f>(U$57-D5)/(U$57-U$58)</f>
        <v>0.54955349644707208</v>
      </c>
      <c r="N5" s="14">
        <f>L5*0.75+M5*0.25</f>
        <v>0.5522488717518621</v>
      </c>
      <c r="O5" s="14">
        <f>'A3-1'!B26</f>
        <v>0.28100000000000003</v>
      </c>
      <c r="P5" s="13">
        <f>'A3-1'!C26</f>
        <v>11.285</v>
      </c>
      <c r="Q5" s="13">
        <f>'A3-1'!D26</f>
        <v>28.021999999999998</v>
      </c>
      <c r="R5" s="13">
        <f>P5*'A3-1'!D26/10000</f>
        <v>3.1622826999999999E-2</v>
      </c>
      <c r="S5" s="13">
        <f t="shared" ref="S5:S6" si="31">(U$52-R5)/(U$52-U$53)</f>
        <v>0.54257689900549988</v>
      </c>
      <c r="T5" s="14">
        <f>(U$57-'A3-1'!B26)/(U$57-U$58)</f>
        <v>0.56195317773018938</v>
      </c>
      <c r="U5" s="14">
        <f t="shared" si="0"/>
        <v>0.54742096868667223</v>
      </c>
      <c r="V5" s="14">
        <f>'A3-1'!E26</f>
        <v>0.22700000000000001</v>
      </c>
      <c r="W5" s="13">
        <f>'A3-1'!F26</f>
        <v>4.4610000000000003</v>
      </c>
      <c r="X5" s="13">
        <f>'A3-1'!G26</f>
        <v>31.52</v>
      </c>
      <c r="Y5" s="13">
        <f t="shared" si="1"/>
        <v>1.4061072000000001E-2</v>
      </c>
      <c r="Z5" s="13">
        <f t="shared" ref="Z5:Z29" si="32">($U$52-Y5)/($U$52-$U$53)</f>
        <v>0.79417425536439556</v>
      </c>
      <c r="AA5" s="14">
        <f t="shared" ref="AA5:AA25" si="33">($U$57-V5)/($U$57-$U$58)</f>
        <v>0.7851474408263045</v>
      </c>
      <c r="AB5" s="14">
        <f t="shared" ref="AB5:AB25" si="34">(Z5)*0.75+(AA5)*0.25</f>
        <v>0.79191755172987288</v>
      </c>
      <c r="AC5" s="14">
        <f>'A3-1'!H26</f>
        <v>0.28499999999999998</v>
      </c>
      <c r="AD5" s="13">
        <f>'A3-1'!I26</f>
        <v>12</v>
      </c>
      <c r="AE5" s="13">
        <f>'A3-1'!J26</f>
        <v>30.6</v>
      </c>
      <c r="AF5" s="13">
        <f t="shared" si="2"/>
        <v>3.6720000000000003E-2</v>
      </c>
      <c r="AG5" s="13">
        <f t="shared" si="3"/>
        <v>0.46955257702264902</v>
      </c>
      <c r="AH5" s="14">
        <f t="shared" si="4"/>
        <v>0.5454202693526996</v>
      </c>
      <c r="AI5" s="14">
        <f t="shared" si="5"/>
        <v>0.48851950010516165</v>
      </c>
      <c r="AJ5" s="14">
        <f>'A3-1'!K26</f>
        <v>0.255</v>
      </c>
      <c r="AK5" s="13">
        <f>'A3-1'!L26</f>
        <v>10.135</v>
      </c>
      <c r="AL5" s="13">
        <f>'A3-1'!M26</f>
        <v>33.484999999999999</v>
      </c>
      <c r="AM5" s="13">
        <f t="shared" si="6"/>
        <v>3.3937047499999998E-2</v>
      </c>
      <c r="AN5" s="13">
        <f t="shared" ref="AN5:AN29" si="35">($U$52-AM5)/($U$52-$U$53)</f>
        <v>0.50942236747766789</v>
      </c>
      <c r="AO5" s="14">
        <f t="shared" ref="AO5:AO25" si="36">($U$57-AJ5)/($U$57-$U$58)</f>
        <v>0.66941708218387452</v>
      </c>
      <c r="AP5" s="14">
        <f t="shared" ref="AP5:AP25" si="37">(AN5)*0.75+(AO5)*0.25</f>
        <v>0.54942104615421949</v>
      </c>
      <c r="AQ5" s="14">
        <f>'A3-1'!N26</f>
        <v>0.20699999999999999</v>
      </c>
      <c r="AR5" s="13">
        <f>'A3-1'!O26</f>
        <v>5.306</v>
      </c>
      <c r="AS5" s="13">
        <f>'A3-1'!P26</f>
        <v>24.606000000000002</v>
      </c>
      <c r="AT5" s="13">
        <f t="shared" si="7"/>
        <v>1.30559436E-2</v>
      </c>
      <c r="AU5" s="13">
        <f t="shared" ref="AU5:AU29" si="38">($U$52-AT5)/($U$52-$U$53)</f>
        <v>0.80857416290445894</v>
      </c>
      <c r="AV5" s="14">
        <f t="shared" ref="AV5:AV25" si="39">($U$57-AQ5)/($U$57-$U$58)</f>
        <v>0.86781198271375459</v>
      </c>
      <c r="AW5" s="14">
        <f t="shared" ref="AW5:AW25" si="40">(AU5)*0.75+(AV5)*0.25</f>
        <v>0.82338361785678282</v>
      </c>
      <c r="AX5" s="14">
        <f>'A3-1'!Q26</f>
        <v>0.32473989591671681</v>
      </c>
      <c r="AY5" s="13">
        <f>'A3-1'!R26</f>
        <v>10.959046263247547</v>
      </c>
      <c r="AZ5" s="13">
        <f>'A3-1'!S26</f>
        <v>44.299310705698339</v>
      </c>
      <c r="BA5" s="13">
        <f t="shared" si="8"/>
        <v>4.8547819545372545E-2</v>
      </c>
      <c r="BB5" s="13">
        <f t="shared" ref="BB5:BB29" si="41">($U$52-BA5)/($U$52-$U$53)</f>
        <v>0.30010207910226427</v>
      </c>
      <c r="BC5" s="14">
        <f t="shared" ref="BC5:BC25" si="42">($U$57-AX5)/($U$57-$U$58)</f>
        <v>0.38116625482218247</v>
      </c>
      <c r="BD5" s="14">
        <f t="shared" ref="BD5:BD25" si="43">(BB5)*0.75+(BC5)*0.25</f>
        <v>0.32036812303224382</v>
      </c>
      <c r="BE5" s="14">
        <f>'A3-1'!T26</f>
        <v>0.24399999999999999</v>
      </c>
      <c r="BF5" s="13">
        <f>'A3-1'!U26</f>
        <v>5.3</v>
      </c>
      <c r="BG5" s="13">
        <f>'A3-1'!V26</f>
        <v>26.108000000000001</v>
      </c>
      <c r="BH5" s="13">
        <f t="shared" si="9"/>
        <v>1.3837240000000001E-2</v>
      </c>
      <c r="BI5" s="13">
        <f t="shared" si="10"/>
        <v>0.79738097015278231</v>
      </c>
      <c r="BJ5" s="14">
        <f t="shared" si="11"/>
        <v>0.71488258022197204</v>
      </c>
      <c r="BK5" s="14">
        <f t="shared" si="12"/>
        <v>0.77675637267007969</v>
      </c>
      <c r="BL5" s="14">
        <f>'A3-1'!W26</f>
        <v>0.30599999999999999</v>
      </c>
      <c r="BM5" s="13">
        <f>'A3-1'!X26</f>
        <v>10.361000000000001</v>
      </c>
      <c r="BN5" s="13">
        <f>'A3-1'!Y26</f>
        <v>26.129000000000001</v>
      </c>
      <c r="BO5" s="13">
        <f t="shared" si="13"/>
        <v>2.7072256900000001E-2</v>
      </c>
      <c r="BP5" s="13">
        <f t="shared" ref="BP5:BP29" si="44">($U$52-BO5)/($U$52-$U$53)</f>
        <v>0.60777034960800724</v>
      </c>
      <c r="BQ5" s="14">
        <f t="shared" ref="BQ5:BQ21" si="45">($U$57-BL5)/($U$57-$U$58)</f>
        <v>0.45862250037087704</v>
      </c>
      <c r="BR5" s="14">
        <f t="shared" ref="BR5:BR21" si="46">(BP5)*0.75+(BQ5)*0.25</f>
        <v>0.57048338729872472</v>
      </c>
      <c r="BS5" s="14">
        <f>'A3-1'!Z26</f>
        <v>0.252</v>
      </c>
      <c r="BT5" s="13">
        <f>'A3-1'!AA26</f>
        <v>6.2640000000000002</v>
      </c>
      <c r="BU5" s="13">
        <f>'A3-1'!AB26</f>
        <v>40.671999999999997</v>
      </c>
      <c r="BV5" s="13">
        <f t="shared" si="14"/>
        <v>2.54769408E-2</v>
      </c>
      <c r="BW5" s="13">
        <f t="shared" ref="BW5:BW29" si="47">($U$52-BV5)/($U$52-$U$53)</f>
        <v>0.63062554336949539</v>
      </c>
      <c r="BX5" s="14">
        <f t="shared" ref="BX5:BX25" si="48">($U$57-BS5)/($U$57-$U$58)</f>
        <v>0.68181676346699205</v>
      </c>
      <c r="BY5" s="14">
        <f t="shared" ref="BY5:BY25" si="49">(BW5)*0.75+(BX5)*0.25</f>
        <v>0.64342334839386961</v>
      </c>
      <c r="BZ5" s="14">
        <f>'A3-1'!AC26</f>
        <v>0.22681271693581292</v>
      </c>
      <c r="CA5" s="13">
        <f>'A3-1'!AD26</f>
        <v>5.4776870592591091</v>
      </c>
      <c r="CB5" s="13">
        <f>'A3-1'!AE26</f>
        <v>40.925354896720172</v>
      </c>
      <c r="CC5" s="13">
        <f t="shared" si="15"/>
        <v>2.241762869133505E-2</v>
      </c>
      <c r="CD5" s="13">
        <f t="shared" si="16"/>
        <v>0.67445458202860764</v>
      </c>
      <c r="CE5" s="14">
        <f t="shared" si="17"/>
        <v>0.78592152426151962</v>
      </c>
      <c r="CF5" s="14">
        <f t="shared" si="18"/>
        <v>0.70232131758683569</v>
      </c>
      <c r="CG5" s="14">
        <f>'A3-1'!AF26</f>
        <v>0.31719594419415503</v>
      </c>
      <c r="CH5" s="13">
        <f>'A3-1'!AG26</f>
        <v>11.808328568964292</v>
      </c>
      <c r="CI5" s="13">
        <f>'A3-1'!AH26</f>
        <v>28.628308952923391</v>
      </c>
      <c r="CJ5" s="13">
        <f t="shared" si="19"/>
        <v>3.3805247848994149E-2</v>
      </c>
      <c r="CK5" s="13">
        <f>($U$52-CJ5)/($U$52-$U$53)</f>
        <v>0.51131058672239016</v>
      </c>
      <c r="CL5" s="14">
        <f t="shared" ref="CL5:CL25" si="50">($U$57-CG5)/($U$57-$U$58)</f>
        <v>0.41234712048051292</v>
      </c>
      <c r="CM5" s="14">
        <f t="shared" ref="CM5:CM25" si="51">(CK5)*0.75+(CL5)*0.25</f>
        <v>0.48656972016192085</v>
      </c>
      <c r="CN5" s="14">
        <f>'A3-1'!AI26</f>
        <v>0.19700000000000001</v>
      </c>
      <c r="CO5" s="13">
        <f>'A3-1'!AJ26</f>
        <v>5.319</v>
      </c>
      <c r="CP5" s="13">
        <f>'A3-1'!AK26</f>
        <v>41.347000000000001</v>
      </c>
      <c r="CQ5" s="13">
        <f t="shared" si="20"/>
        <v>2.1992469300000001E-2</v>
      </c>
      <c r="CR5" s="13">
        <f t="shared" si="21"/>
        <v>0.6805456007730929</v>
      </c>
      <c r="CS5" s="14">
        <f t="shared" si="22"/>
        <v>0.90914425365747953</v>
      </c>
      <c r="CT5" s="14">
        <f t="shared" si="23"/>
        <v>0.7376952639941895</v>
      </c>
      <c r="CU5" s="14">
        <f>'A3-1'!AL26</f>
        <v>0.2768254009983388</v>
      </c>
      <c r="CV5" s="13">
        <f>'A3-1'!AM26</f>
        <v>9.132300215735194</v>
      </c>
      <c r="CW5" s="13">
        <f>'A3-1'!AN26</f>
        <v>29.735724175445672</v>
      </c>
      <c r="CX5" s="13">
        <f t="shared" si="24"/>
        <v>2.7155556030246476E-2</v>
      </c>
      <c r="CY5" s="13">
        <f t="shared" si="25"/>
        <v>0.60657696996246446</v>
      </c>
      <c r="CZ5" s="14">
        <f t="shared" si="26"/>
        <v>0.57920774343199599</v>
      </c>
      <c r="DA5" s="14">
        <f t="shared" si="27"/>
        <v>0.59973466332984726</v>
      </c>
      <c r="DB5" s="14">
        <f>'A3-1'!AO26</f>
        <v>0.3182905594802295</v>
      </c>
      <c r="DC5" s="13">
        <f>'A3-1'!AP26</f>
        <v>16.008852324211798</v>
      </c>
      <c r="DD5" s="13">
        <f>'A3-1'!AQ26</f>
        <v>33.580366424733391</v>
      </c>
      <c r="DE5" s="13">
        <f t="shared" si="28"/>
        <v>5.3758312708647699E-2</v>
      </c>
      <c r="DF5" s="13">
        <f t="shared" si="29"/>
        <v>0.22545428307014057</v>
      </c>
      <c r="DG5" s="14">
        <f t="shared" ref="DG5:DG38" si="52">(U$57-DB5)/(U$57-U$58)</f>
        <v>0.40782282692219568</v>
      </c>
      <c r="DH5" s="14">
        <f t="shared" si="30"/>
        <v>0.27104641903315435</v>
      </c>
      <c r="FN5" s="8">
        <f>'[1]1'!$CN19</f>
        <v>17319.597888179673</v>
      </c>
    </row>
    <row r="6" spans="1:170">
      <c r="A6" s="6">
        <v>1982</v>
      </c>
      <c r="B6" s="14">
        <v>0.29299999999999998</v>
      </c>
      <c r="C6" s="14">
        <v>0.28799999999999998</v>
      </c>
      <c r="D6" s="14">
        <f t="shared" ref="D6:D38" si="53">(B6/C6)*AC6</f>
        <v>0.29299999999999998</v>
      </c>
      <c r="E6" s="13">
        <v>8.6999999999999993</v>
      </c>
      <c r="F6" s="13">
        <v>12.2</v>
      </c>
      <c r="G6" s="13">
        <f t="shared" ref="G6:G38" si="54">(E6/F6)*AD6</f>
        <v>8.6999999999999993</v>
      </c>
      <c r="H6" s="13">
        <v>0.33</v>
      </c>
      <c r="I6" s="13">
        <v>0.30199999999999999</v>
      </c>
      <c r="J6" s="13">
        <f t="shared" ref="J6:J35" si="55">(H6/I6)*AE6</f>
        <v>33</v>
      </c>
      <c r="K6" s="13">
        <f t="shared" ref="K6:K35" si="56">G6*J6/10000</f>
        <v>2.8709999999999996E-2</v>
      </c>
      <c r="L6" s="13">
        <f t="shared" ref="L6:L35" si="57">($U$52-K6)/($U$52-$U$53)</f>
        <v>0.58430732815286091</v>
      </c>
      <c r="M6" s="14">
        <f>($U$57-D6)/($U$57-$U$58)</f>
        <v>0.51235445259771961</v>
      </c>
      <c r="N6" s="14">
        <f>L6*0.75+M6*0.25</f>
        <v>0.56631910926407558</v>
      </c>
      <c r="O6" s="14">
        <f>'A3-1'!B27</f>
        <v>0.28371052851586465</v>
      </c>
      <c r="P6" s="13">
        <f>'A3-1'!C27</f>
        <v>11.402162734039447</v>
      </c>
      <c r="Q6" s="13">
        <f>'A3-1'!D27</f>
        <v>27.854758751221144</v>
      </c>
      <c r="R6" s="13">
        <f>P6*'A3-1'!D27/10000</f>
        <v>3.1760449219883288E-2</v>
      </c>
      <c r="S6" s="13">
        <f t="shared" si="31"/>
        <v>0.54060526310129342</v>
      </c>
      <c r="T6" s="14">
        <f>(U$57-'A3-1'!B27)/(U$57-U$58)</f>
        <v>0.55074994782834852</v>
      </c>
      <c r="U6" s="14">
        <f t="shared" si="0"/>
        <v>0.54314143428305717</v>
      </c>
      <c r="V6" s="14">
        <f>'A3-1'!E27</f>
        <v>0.22700000000000001</v>
      </c>
      <c r="W6" s="13">
        <f>'A3-1'!F27</f>
        <v>4.4610000000000003</v>
      </c>
      <c r="X6" s="13">
        <f>'A3-1'!G27</f>
        <v>31.52</v>
      </c>
      <c r="Y6" s="13">
        <f t="shared" si="1"/>
        <v>1.4061072000000001E-2</v>
      </c>
      <c r="Z6" s="13">
        <f t="shared" si="32"/>
        <v>0.79417425536439556</v>
      </c>
      <c r="AA6" s="14">
        <f t="shared" si="33"/>
        <v>0.7851474408263045</v>
      </c>
      <c r="AB6" s="14">
        <f t="shared" si="34"/>
        <v>0.79191755172987288</v>
      </c>
      <c r="AC6" s="14">
        <f>'A3-1'!H27</f>
        <v>0.28799999999999998</v>
      </c>
      <c r="AD6" s="13">
        <f>'A3-1'!I27</f>
        <v>12.2</v>
      </c>
      <c r="AE6" s="13">
        <f>'A3-1'!J27</f>
        <v>30.2</v>
      </c>
      <c r="AF6" s="13">
        <f t="shared" si="2"/>
        <v>3.6844000000000002E-2</v>
      </c>
      <c r="AG6" s="13">
        <f t="shared" si="3"/>
        <v>0.46777609897768696</v>
      </c>
      <c r="AH6" s="14">
        <f t="shared" si="4"/>
        <v>0.53302058806958208</v>
      </c>
      <c r="AI6" s="14">
        <f t="shared" si="5"/>
        <v>0.48408722125066073</v>
      </c>
      <c r="AJ6" s="14">
        <f>'A3-1'!K27</f>
        <v>0.255</v>
      </c>
      <c r="AK6" s="13">
        <f>'A3-1'!L27</f>
        <v>10.135</v>
      </c>
      <c r="AL6" s="13">
        <f>'A3-1'!M27</f>
        <v>33.484999999999999</v>
      </c>
      <c r="AM6" s="13">
        <f t="shared" si="6"/>
        <v>3.3937047499999998E-2</v>
      </c>
      <c r="AN6" s="13">
        <f t="shared" si="35"/>
        <v>0.50942236747766789</v>
      </c>
      <c r="AO6" s="14">
        <f t="shared" si="36"/>
        <v>0.66941708218387452</v>
      </c>
      <c r="AP6" s="14">
        <f t="shared" si="37"/>
        <v>0.54942104615421949</v>
      </c>
      <c r="AQ6" s="14">
        <f>'A3-1'!N27</f>
        <v>0.20699999999999999</v>
      </c>
      <c r="AR6" s="13">
        <f>'A3-1'!O27</f>
        <v>5.306</v>
      </c>
      <c r="AS6" s="13">
        <f>'A3-1'!P27</f>
        <v>24.606000000000002</v>
      </c>
      <c r="AT6" s="13">
        <f t="shared" si="7"/>
        <v>1.30559436E-2</v>
      </c>
      <c r="AU6" s="13">
        <f t="shared" si="38"/>
        <v>0.80857416290445894</v>
      </c>
      <c r="AV6" s="14">
        <f t="shared" si="39"/>
        <v>0.86781198271375459</v>
      </c>
      <c r="AW6" s="14">
        <f t="shared" si="40"/>
        <v>0.82338361785678282</v>
      </c>
      <c r="AX6" s="14">
        <f>'A3-1'!Q27</f>
        <v>0.3291010982005943</v>
      </c>
      <c r="AY6" s="13">
        <f>'A3-1'!R27</f>
        <v>11.138089787115321</v>
      </c>
      <c r="AZ6" s="13">
        <f>'A3-1'!S27</f>
        <v>47.046636410061275</v>
      </c>
      <c r="BA6" s="13">
        <f t="shared" si="8"/>
        <v>5.2400966051703128E-2</v>
      </c>
      <c r="BB6" s="13">
        <f t="shared" si="41"/>
        <v>0.24490022287227531</v>
      </c>
      <c r="BC6" s="14">
        <f t="shared" si="42"/>
        <v>0.36314041537842084</v>
      </c>
      <c r="BD6" s="14">
        <f t="shared" si="43"/>
        <v>0.27446027099881171</v>
      </c>
      <c r="BE6" s="14">
        <f>'A3-1'!T27</f>
        <v>0.25187298386289864</v>
      </c>
      <c r="BF6" s="13">
        <f>'A3-1'!U27</f>
        <v>5.9318378265087448</v>
      </c>
      <c r="BG6" s="13">
        <f>'A3-1'!V27</f>
        <v>24.400139999598363</v>
      </c>
      <c r="BH6" s="13">
        <f t="shared" si="9"/>
        <v>1.4473767342172664E-2</v>
      </c>
      <c r="BI6" s="13">
        <f t="shared" si="10"/>
        <v>0.78826180202062257</v>
      </c>
      <c r="BJ6" s="14">
        <f t="shared" si="11"/>
        <v>0.68234175000628194</v>
      </c>
      <c r="BK6" s="14">
        <f t="shared" si="12"/>
        <v>0.76178178901703741</v>
      </c>
      <c r="BL6" s="14">
        <f>'A3-1'!W27</f>
        <v>0.30599999999999999</v>
      </c>
      <c r="BM6" s="13">
        <f>'A3-1'!X27</f>
        <v>10.361000000000001</v>
      </c>
      <c r="BN6" s="13">
        <f>'A3-1'!Y27</f>
        <v>26.129000000000001</v>
      </c>
      <c r="BO6" s="13">
        <f t="shared" si="13"/>
        <v>2.7072256900000001E-2</v>
      </c>
      <c r="BP6" s="13">
        <f t="shared" si="44"/>
        <v>0.60777034960800724</v>
      </c>
      <c r="BQ6" s="14">
        <f t="shared" si="45"/>
        <v>0.45862250037087704</v>
      </c>
      <c r="BR6" s="14">
        <f t="shared" si="46"/>
        <v>0.57048338729872472</v>
      </c>
      <c r="BS6" s="14">
        <f>'A3-1'!Z27</f>
        <v>0.252</v>
      </c>
      <c r="BT6" s="13">
        <f>'A3-1'!AA27</f>
        <v>6.2640000000000002</v>
      </c>
      <c r="BU6" s="13">
        <f>'A3-1'!AB27</f>
        <v>40.671999999999997</v>
      </c>
      <c r="BV6" s="13">
        <f t="shared" si="14"/>
        <v>2.54769408E-2</v>
      </c>
      <c r="BW6" s="13">
        <f t="shared" si="47"/>
        <v>0.63062554336949539</v>
      </c>
      <c r="BX6" s="14">
        <f t="shared" si="48"/>
        <v>0.68181676346699205</v>
      </c>
      <c r="BY6" s="14">
        <f t="shared" si="49"/>
        <v>0.64342334839386961</v>
      </c>
      <c r="BZ6" s="14">
        <f>'A3-1'!AC27</f>
        <v>0.22823229230742365</v>
      </c>
      <c r="CA6" s="13">
        <f>'A3-1'!AD27</f>
        <v>5.7909987976179318</v>
      </c>
      <c r="CB6" s="13">
        <f>'A3-1'!AE27</f>
        <v>36.449997205809971</v>
      </c>
      <c r="CC6" s="13">
        <f t="shared" si="15"/>
        <v>2.1108188999202252E-2</v>
      </c>
      <c r="CD6" s="13">
        <f t="shared" si="16"/>
        <v>0.69321418577276761</v>
      </c>
      <c r="CE6" s="14">
        <f t="shared" si="17"/>
        <v>0.78005409687307437</v>
      </c>
      <c r="CF6" s="14">
        <f t="shared" si="18"/>
        <v>0.71492416354784427</v>
      </c>
      <c r="CG6" s="14">
        <f>'A3-1'!AF27</f>
        <v>0.31639392142522488</v>
      </c>
      <c r="CH6" s="13">
        <f>'A3-1'!AG27</f>
        <v>11.478154724449974</v>
      </c>
      <c r="CI6" s="13">
        <f>'A3-1'!AH27</f>
        <v>28.563763757851515</v>
      </c>
      <c r="CJ6" s="13">
        <f t="shared" si="19"/>
        <v>3.278592999252563E-2</v>
      </c>
      <c r="CK6" s="13">
        <f t="shared" ref="CK6:CK29" si="58">($U$52-CJ6)/($U$52-$U$53)</f>
        <v>0.52591377860024613</v>
      </c>
      <c r="CL6" s="14">
        <f t="shared" si="50"/>
        <v>0.41566206271935874</v>
      </c>
      <c r="CM6" s="14">
        <f t="shared" si="51"/>
        <v>0.4983508496300243</v>
      </c>
      <c r="CN6" s="14">
        <f>'A3-1'!AI27</f>
        <v>0.19942418779610416</v>
      </c>
      <c r="CO6" s="13">
        <f>'A3-1'!AJ27</f>
        <v>5.5273357902495865</v>
      </c>
      <c r="CP6" s="13">
        <f>'A3-1'!AK27</f>
        <v>41.455617491544324</v>
      </c>
      <c r="CQ6" s="13">
        <f t="shared" si="20"/>
        <v>2.2913911826790975E-2</v>
      </c>
      <c r="CR6" s="13">
        <f t="shared" si="21"/>
        <v>0.66734461352681418</v>
      </c>
      <c r="CS6" s="14">
        <f t="shared" si="22"/>
        <v>0.89912453497677469</v>
      </c>
      <c r="CT6" s="14">
        <f t="shared" si="23"/>
        <v>0.72528959388930425</v>
      </c>
      <c r="CU6" s="14">
        <f>'A3-1'!AL27</f>
        <v>0.28187286896582858</v>
      </c>
      <c r="CV6" s="13">
        <f>'A3-1'!AM27</f>
        <v>9.11698891646388</v>
      </c>
      <c r="CW6" s="13">
        <f>'A3-1'!AN27</f>
        <v>32.53761359380249</v>
      </c>
      <c r="CX6" s="13">
        <f t="shared" si="24"/>
        <v>2.9664506250288179E-2</v>
      </c>
      <c r="CY6" s="13">
        <f t="shared" si="25"/>
        <v>0.57063265559305421</v>
      </c>
      <c r="CZ6" s="14">
        <f t="shared" si="26"/>
        <v>0.55834541207078991</v>
      </c>
      <c r="DA6" s="14">
        <f t="shared" si="27"/>
        <v>0.56756084471248813</v>
      </c>
      <c r="DB6" s="14">
        <f>'A3-1'!AO27</f>
        <v>0.32251861749931154</v>
      </c>
      <c r="DC6" s="13">
        <f>'A3-1'!AP27</f>
        <v>16.393725867384937</v>
      </c>
      <c r="DD6" s="13">
        <f>'A3-1'!AQ27</f>
        <v>33.921683823727342</v>
      </c>
      <c r="DE6" s="13">
        <f t="shared" si="28"/>
        <v>5.5610278556629214E-2</v>
      </c>
      <c r="DF6" s="13">
        <f t="shared" si="29"/>
        <v>0.19892221315918296</v>
      </c>
      <c r="DG6" s="14">
        <f t="shared" si="52"/>
        <v>0.39034730296114684</v>
      </c>
      <c r="DH6" s="14">
        <f>(DF6)*0.75+(DG6)*0.25</f>
        <v>0.24677848560967391</v>
      </c>
    </row>
    <row r="7" spans="1:170">
      <c r="A7" s="6">
        <v>1983</v>
      </c>
      <c r="B7" s="14">
        <v>0.30299999999999999</v>
      </c>
      <c r="C7" s="14">
        <v>0.29599999999999999</v>
      </c>
      <c r="D7" s="14">
        <f t="shared" si="53"/>
        <v>0.30299999999999999</v>
      </c>
      <c r="E7" s="13">
        <v>11.4</v>
      </c>
      <c r="F7" s="13">
        <v>12.9</v>
      </c>
      <c r="G7" s="13">
        <f t="shared" si="54"/>
        <v>11.4</v>
      </c>
      <c r="H7" s="13">
        <v>0.34399999999999997</v>
      </c>
      <c r="I7" s="13">
        <v>0.29299999999999998</v>
      </c>
      <c r="J7" s="13">
        <f t="shared" si="55"/>
        <v>34.4</v>
      </c>
      <c r="K7" s="13">
        <f t="shared" si="56"/>
        <v>3.9215999999999994E-2</v>
      </c>
      <c r="L7" s="13">
        <f t="shared" si="57"/>
        <v>0.43379379314986399</v>
      </c>
      <c r="M7" s="14">
        <f>($U$57-D7)/($U$57-$U$58)</f>
        <v>0.47102218165399456</v>
      </c>
      <c r="N7" s="14">
        <f t="shared" ref="N7:N35" si="59">L7*0.75+M7*0.25</f>
        <v>0.44310089027589661</v>
      </c>
      <c r="O7" s="14">
        <f>'A3-1'!B28</f>
        <v>0.28644720281406133</v>
      </c>
      <c r="P7" s="13">
        <f>'A3-1'!C28</f>
        <v>11.520541870936455</v>
      </c>
      <c r="Q7" s="13">
        <f>'A3-1'!D28</f>
        <v>27.688515633742451</v>
      </c>
      <c r="R7" s="13">
        <f>P7*'A3-1'!D28/10000</f>
        <v>3.1898670370260854E-2</v>
      </c>
      <c r="S7" s="13">
        <f t="shared" ref="S7:S38" si="60">(U$52-R7)/(U$52-U$53)</f>
        <v>0.53862504665778421</v>
      </c>
      <c r="T7" s="14">
        <f>(U$57-'A3-1'!B28)/(U$57-U$58)</f>
        <v>0.53943865147056913</v>
      </c>
      <c r="U7" s="14">
        <f t="shared" si="0"/>
        <v>0.53882844786098039</v>
      </c>
      <c r="V7" s="14">
        <f>'A3-1'!E28</f>
        <v>0.22700000000000001</v>
      </c>
      <c r="W7" s="13">
        <f>'A3-1'!F28</f>
        <v>4.4610000000000003</v>
      </c>
      <c r="X7" s="13">
        <f>'A3-1'!G28</f>
        <v>31.52</v>
      </c>
      <c r="Y7" s="13">
        <f t="shared" si="1"/>
        <v>1.4061072000000001E-2</v>
      </c>
      <c r="Z7" s="13">
        <f t="shared" si="32"/>
        <v>0.79417425536439556</v>
      </c>
      <c r="AA7" s="14">
        <f t="shared" si="33"/>
        <v>0.7851474408263045</v>
      </c>
      <c r="AB7" s="14">
        <f t="shared" si="34"/>
        <v>0.79191755172987288</v>
      </c>
      <c r="AC7" s="14">
        <f>'A3-1'!H28</f>
        <v>0.29599999999999999</v>
      </c>
      <c r="AD7" s="13">
        <f>'A3-1'!I28</f>
        <v>12.9</v>
      </c>
      <c r="AE7" s="13">
        <f>'A3-1'!J28</f>
        <v>29.3</v>
      </c>
      <c r="AF7" s="13">
        <f t="shared" si="2"/>
        <v>3.7797000000000004E-2</v>
      </c>
      <c r="AG7" s="13">
        <f t="shared" si="3"/>
        <v>0.45412300561600255</v>
      </c>
      <c r="AH7" s="14">
        <f t="shared" si="4"/>
        <v>0.49995477131460209</v>
      </c>
      <c r="AI7" s="14">
        <f t="shared" si="5"/>
        <v>0.46558094704065245</v>
      </c>
      <c r="AJ7" s="14">
        <f>'A3-1'!K28</f>
        <v>0.255</v>
      </c>
      <c r="AK7" s="13">
        <f>'A3-1'!L28</f>
        <v>10.135</v>
      </c>
      <c r="AL7" s="13">
        <f>'A3-1'!M28</f>
        <v>33.484999999999999</v>
      </c>
      <c r="AM7" s="13">
        <f t="shared" si="6"/>
        <v>3.3937047499999998E-2</v>
      </c>
      <c r="AN7" s="13">
        <f t="shared" si="35"/>
        <v>0.50942236747766789</v>
      </c>
      <c r="AO7" s="14">
        <f t="shared" si="36"/>
        <v>0.66941708218387452</v>
      </c>
      <c r="AP7" s="14">
        <f t="shared" si="37"/>
        <v>0.54942104615421949</v>
      </c>
      <c r="AQ7" s="14">
        <f>'A3-1'!N28</f>
        <v>0.20699999999999999</v>
      </c>
      <c r="AR7" s="13">
        <f>'A3-1'!O28</f>
        <v>5.306</v>
      </c>
      <c r="AS7" s="13">
        <f>'A3-1'!P28</f>
        <v>24.606000000000002</v>
      </c>
      <c r="AT7" s="13">
        <f t="shared" si="7"/>
        <v>1.30559436E-2</v>
      </c>
      <c r="AU7" s="13">
        <f t="shared" si="38"/>
        <v>0.80857416290445894</v>
      </c>
      <c r="AV7" s="14">
        <f t="shared" si="39"/>
        <v>0.86781198271375459</v>
      </c>
      <c r="AW7" s="14">
        <f t="shared" si="40"/>
        <v>0.82338361785678282</v>
      </c>
      <c r="AX7" s="14">
        <f>'A3-1'!Q28</f>
        <v>0.33352087069897285</v>
      </c>
      <c r="AY7" s="13">
        <f>'A3-1'!R28</f>
        <v>11.320058436278577</v>
      </c>
      <c r="AZ7" s="13">
        <f>'A3-1'!S28</f>
        <v>49.964343964742305</v>
      </c>
      <c r="BA7" s="13">
        <f t="shared" si="8"/>
        <v>5.6559929341120571E-2</v>
      </c>
      <c r="BB7" s="13">
        <f t="shared" si="41"/>
        <v>0.18531710211861913</v>
      </c>
      <c r="BC7" s="14">
        <f t="shared" si="42"/>
        <v>0.34487249193716019</v>
      </c>
      <c r="BD7" s="14">
        <f t="shared" si="43"/>
        <v>0.2252059495732544</v>
      </c>
      <c r="BE7" s="14">
        <f>'A3-1'!T28</f>
        <v>0.26</v>
      </c>
      <c r="BF7" s="13">
        <f>'A3-1'!U28</f>
        <v>6.6390000000000002</v>
      </c>
      <c r="BG7" s="13">
        <f>'A3-1'!V28</f>
        <v>22.803999999999998</v>
      </c>
      <c r="BH7" s="13">
        <f t="shared" si="9"/>
        <v>1.51395756E-2</v>
      </c>
      <c r="BI7" s="13">
        <f t="shared" si="10"/>
        <v>0.77872314272881038</v>
      </c>
      <c r="BJ7" s="14">
        <f t="shared" si="11"/>
        <v>0.64875094671201194</v>
      </c>
      <c r="BK7" s="14">
        <f t="shared" si="12"/>
        <v>0.7462300937246108</v>
      </c>
      <c r="BL7" s="14">
        <f>'A3-1'!W28</f>
        <v>0.30599999999999999</v>
      </c>
      <c r="BM7" s="13">
        <f>'A3-1'!X28</f>
        <v>10.361000000000001</v>
      </c>
      <c r="BN7" s="13">
        <f>'A3-1'!Y28</f>
        <v>26.129000000000001</v>
      </c>
      <c r="BO7" s="13">
        <f t="shared" si="13"/>
        <v>2.7072256900000001E-2</v>
      </c>
      <c r="BP7" s="13">
        <f t="shared" si="44"/>
        <v>0.60777034960800724</v>
      </c>
      <c r="BQ7" s="14">
        <f t="shared" si="45"/>
        <v>0.45862250037087704</v>
      </c>
      <c r="BR7" s="14">
        <f t="shared" si="46"/>
        <v>0.57048338729872472</v>
      </c>
      <c r="BS7" s="14">
        <f>'A3-1'!Z28</f>
        <v>0.252</v>
      </c>
      <c r="BT7" s="13">
        <f>'A3-1'!AA28</f>
        <v>6.2640000000000002</v>
      </c>
      <c r="BU7" s="13">
        <f>'A3-1'!AB28</f>
        <v>40.671999999999997</v>
      </c>
      <c r="BV7" s="13">
        <f t="shared" si="14"/>
        <v>2.54769408E-2</v>
      </c>
      <c r="BW7" s="13">
        <f t="shared" si="47"/>
        <v>0.63062554336949539</v>
      </c>
      <c r="BX7" s="14">
        <f t="shared" si="48"/>
        <v>0.68181676346699205</v>
      </c>
      <c r="BY7" s="14">
        <f t="shared" si="49"/>
        <v>0.64342334839386961</v>
      </c>
      <c r="BZ7" s="14">
        <f>'A3-1'!AC28</f>
        <v>0.2296607525169875</v>
      </c>
      <c r="CA7" s="13">
        <f>'A3-1'!AD28</f>
        <v>6.1222312832431571</v>
      </c>
      <c r="CB7" s="13">
        <f>'A3-1'!AE28</f>
        <v>32.464038483146574</v>
      </c>
      <c r="CC7" s="13">
        <f t="shared" si="15"/>
        <v>1.9875235198192967E-2</v>
      </c>
      <c r="CD7" s="13">
        <f t="shared" si="16"/>
        <v>0.71087801930458649</v>
      </c>
      <c r="CE7" s="14">
        <f t="shared" si="17"/>
        <v>0.77414994643167201</v>
      </c>
      <c r="CF7" s="14">
        <f t="shared" si="18"/>
        <v>0.7266960010863579</v>
      </c>
      <c r="CG7" s="14">
        <f>'A3-1'!AF28</f>
        <v>0.31559392655272167</v>
      </c>
      <c r="CH7" s="13">
        <f>'A3-1'!AG28</f>
        <v>11.15721290349976</v>
      </c>
      <c r="CI7" s="13">
        <f>'A3-1'!AH28</f>
        <v>28.499364085947413</v>
      </c>
      <c r="CJ7" s="13">
        <f t="shared" si="19"/>
        <v>3.1797347272127012E-2</v>
      </c>
      <c r="CK7" s="13">
        <f t="shared" si="58"/>
        <v>0.54007664552296408</v>
      </c>
      <c r="CL7" s="14">
        <f t="shared" si="50"/>
        <v>0.41896862320174805</v>
      </c>
      <c r="CM7" s="14">
        <f t="shared" si="51"/>
        <v>0.50979963994266009</v>
      </c>
      <c r="CN7" s="14">
        <f>'A3-1'!AI28</f>
        <v>0.20187820648799909</v>
      </c>
      <c r="CO7" s="13">
        <f>'A3-1'!AJ28</f>
        <v>5.7438317236649787</v>
      </c>
      <c r="CP7" s="13">
        <f>'A3-1'!AK28</f>
        <v>41.564520318408483</v>
      </c>
      <c r="CQ7" s="13">
        <f t="shared" si="20"/>
        <v>2.3873961038379223E-2</v>
      </c>
      <c r="CR7" s="13">
        <f t="shared" si="21"/>
        <v>0.65359053008754264</v>
      </c>
      <c r="CS7" s="14">
        <f t="shared" si="22"/>
        <v>0.88898151842933804</v>
      </c>
      <c r="CT7" s="14">
        <f t="shared" si="23"/>
        <v>0.71243827717299146</v>
      </c>
      <c r="CU7" s="14">
        <f>'A3-1'!AL28</f>
        <v>0.28701236943030367</v>
      </c>
      <c r="CV7" s="13">
        <f>'A3-1'!AM28</f>
        <v>9.1017032882589834</v>
      </c>
      <c r="CW7" s="13">
        <f>'A3-1'!AN28</f>
        <v>35.603514887786758</v>
      </c>
      <c r="CX7" s="13">
        <f t="shared" si="24"/>
        <v>3.2405262852774647E-2</v>
      </c>
      <c r="CY7" s="13">
        <f t="shared" si="25"/>
        <v>0.53136738195674715</v>
      </c>
      <c r="CZ7" s="14">
        <f t="shared" si="26"/>
        <v>0.53710268949948148</v>
      </c>
      <c r="DA7" s="14">
        <f t="shared" si="27"/>
        <v>0.53280120884243076</v>
      </c>
      <c r="DB7" s="14">
        <f>'A3-1'!AO28</f>
        <v>0.32680283952979849</v>
      </c>
      <c r="DC7" s="13">
        <f>'A3-1'!AP28</f>
        <v>16.787852268991319</v>
      </c>
      <c r="DD7" s="13">
        <f>'A3-1'!AQ28</f>
        <v>34.266470439387433</v>
      </c>
      <c r="DE7" s="13">
        <f t="shared" si="28"/>
        <v>5.7526044351619433E-2</v>
      </c>
      <c r="DF7" s="13">
        <f t="shared" si="29"/>
        <v>0.17147611740039703</v>
      </c>
      <c r="DG7" s="14">
        <f t="shared" si="52"/>
        <v>0.3726396403864306</v>
      </c>
      <c r="DH7" s="14">
        <f t="shared" si="30"/>
        <v>0.22176699814690543</v>
      </c>
    </row>
    <row r="8" spans="1:170">
      <c r="A8" s="6">
        <v>1984</v>
      </c>
      <c r="B8" s="14">
        <v>0.29699999999999999</v>
      </c>
      <c r="C8" s="14">
        <v>0.29299999999999998</v>
      </c>
      <c r="D8" s="14">
        <f t="shared" si="53"/>
        <v>0.29699999999999999</v>
      </c>
      <c r="E8" s="13">
        <v>12.6</v>
      </c>
      <c r="F8" s="13">
        <v>13</v>
      </c>
      <c r="G8" s="13">
        <f t="shared" si="54"/>
        <v>12.6</v>
      </c>
      <c r="H8" s="13">
        <v>0.35799999999999998</v>
      </c>
      <c r="I8" s="13">
        <v>0.311</v>
      </c>
      <c r="J8" s="13">
        <f t="shared" si="55"/>
        <v>35.800000000000004</v>
      </c>
      <c r="K8" s="13">
        <f t="shared" si="56"/>
        <v>4.5108000000000002E-2</v>
      </c>
      <c r="L8" s="13">
        <f t="shared" si="57"/>
        <v>0.34938243314247208</v>
      </c>
      <c r="M8" s="14">
        <f t="shared" ref="M8:M34" si="61">($U$57-D8)/($U$57-$U$58)</f>
        <v>0.49582154422022956</v>
      </c>
      <c r="N8" s="14">
        <f t="shared" si="59"/>
        <v>0.38599221091191149</v>
      </c>
      <c r="O8" s="14">
        <f>'A3-1'!B29</f>
        <v>0.28921027509704056</v>
      </c>
      <c r="P8" s="13">
        <f>'A3-1'!C29</f>
        <v>11.640150039586418</v>
      </c>
      <c r="Q8" s="13">
        <f>'A3-1'!D29</f>
        <v>27.523264690504284</v>
      </c>
      <c r="R8" s="13">
        <f>P8*'A3-1'!D29/10000</f>
        <v>3.203749305767209E-2</v>
      </c>
      <c r="S8" s="13">
        <f t="shared" si="60"/>
        <v>0.53663621233255276</v>
      </c>
      <c r="T8" s="14">
        <f>(U$57-'A3-1'!B29)/(U$57-U$58)</f>
        <v>0.52801824624684968</v>
      </c>
      <c r="U8" s="14">
        <f t="shared" si="0"/>
        <v>0.53448172081112699</v>
      </c>
      <c r="V8" s="14">
        <f>'A3-1'!E29</f>
        <v>0.22700000000000001</v>
      </c>
      <c r="W8" s="13">
        <f>'A3-1'!F29</f>
        <v>4.4610000000000003</v>
      </c>
      <c r="X8" s="13">
        <f>'A3-1'!G29</f>
        <v>31.52</v>
      </c>
      <c r="Y8" s="13">
        <f t="shared" si="1"/>
        <v>1.4061072000000001E-2</v>
      </c>
      <c r="Z8" s="13">
        <f t="shared" si="32"/>
        <v>0.79417425536439556</v>
      </c>
      <c r="AA8" s="14">
        <f t="shared" si="33"/>
        <v>0.7851474408263045</v>
      </c>
      <c r="AB8" s="14">
        <f t="shared" si="34"/>
        <v>0.79191755172987288</v>
      </c>
      <c r="AC8" s="14">
        <f>'A3-1'!H29</f>
        <v>0.29299999999999998</v>
      </c>
      <c r="AD8" s="13">
        <f>'A3-1'!I29</f>
        <v>13</v>
      </c>
      <c r="AE8" s="13">
        <f>'A3-1'!J29</f>
        <v>31.1</v>
      </c>
      <c r="AF8" s="13">
        <f t="shared" si="2"/>
        <v>4.0430000000000001E-2</v>
      </c>
      <c r="AG8" s="13">
        <f t="shared" si="3"/>
        <v>0.41640150003225129</v>
      </c>
      <c r="AH8" s="14">
        <f t="shared" si="4"/>
        <v>0.51235445259771961</v>
      </c>
      <c r="AI8" s="14">
        <f t="shared" si="5"/>
        <v>0.44038973817361837</v>
      </c>
      <c r="AJ8" s="14">
        <f>'A3-1'!K29</f>
        <v>0.255</v>
      </c>
      <c r="AK8" s="13">
        <f>'A3-1'!L29</f>
        <v>10.135</v>
      </c>
      <c r="AL8" s="13">
        <f>'A3-1'!M29</f>
        <v>33.484999999999999</v>
      </c>
      <c r="AM8" s="13">
        <f t="shared" si="6"/>
        <v>3.3937047499999998E-2</v>
      </c>
      <c r="AN8" s="13">
        <f t="shared" si="35"/>
        <v>0.50942236747766789</v>
      </c>
      <c r="AO8" s="14">
        <f t="shared" si="36"/>
        <v>0.66941708218387452</v>
      </c>
      <c r="AP8" s="14">
        <f t="shared" si="37"/>
        <v>0.54942104615421949</v>
      </c>
      <c r="AQ8" s="14">
        <f>'A3-1'!N29</f>
        <v>0.20699999999999999</v>
      </c>
      <c r="AR8" s="13">
        <f>'A3-1'!O29</f>
        <v>5.306</v>
      </c>
      <c r="AS8" s="13">
        <f>'A3-1'!P29</f>
        <v>24.606000000000002</v>
      </c>
      <c r="AT8" s="13">
        <f t="shared" si="7"/>
        <v>1.30559436E-2</v>
      </c>
      <c r="AU8" s="13">
        <f t="shared" si="38"/>
        <v>0.80857416290445894</v>
      </c>
      <c r="AV8" s="14">
        <f t="shared" si="39"/>
        <v>0.86781198271375459</v>
      </c>
      <c r="AW8" s="14">
        <f t="shared" si="40"/>
        <v>0.82338361785678282</v>
      </c>
      <c r="AX8" s="14">
        <f>'A3-1'!Q29</f>
        <v>0.33800000000000002</v>
      </c>
      <c r="AY8" s="13">
        <f>'A3-1'!R29</f>
        <v>11.505000000000001</v>
      </c>
      <c r="AZ8" s="13">
        <f>'A3-1'!S29</f>
        <v>53.063000000000002</v>
      </c>
      <c r="BA8" s="13">
        <f t="shared" si="8"/>
        <v>6.1048981500000002E-2</v>
      </c>
      <c r="BB8" s="13">
        <f t="shared" si="41"/>
        <v>0.1210049843529825</v>
      </c>
      <c r="BC8" s="14">
        <f t="shared" si="42"/>
        <v>0.3263592333509569</v>
      </c>
      <c r="BD8" s="14">
        <f t="shared" si="43"/>
        <v>0.17234354660247608</v>
      </c>
      <c r="BE8" s="14">
        <f>'A3-1'!T29</f>
        <v>0.26500000000000001</v>
      </c>
      <c r="BF8" s="13">
        <f>'A3-1'!U29</f>
        <v>7.7489999999999997</v>
      </c>
      <c r="BG8" s="13">
        <f>'A3-1'!V29</f>
        <v>26.018999999999998</v>
      </c>
      <c r="BH8" s="13">
        <f t="shared" si="9"/>
        <v>2.0162123099999995E-2</v>
      </c>
      <c r="BI8" s="13">
        <f t="shared" si="10"/>
        <v>0.70676793818422012</v>
      </c>
      <c r="BJ8" s="14">
        <f t="shared" si="11"/>
        <v>0.62808481124014948</v>
      </c>
      <c r="BK8" s="14">
        <f t="shared" si="12"/>
        <v>0.68709715644820246</v>
      </c>
      <c r="BL8" s="14">
        <f>'A3-1'!W29</f>
        <v>0.30599999999999999</v>
      </c>
      <c r="BM8" s="13">
        <f>'A3-1'!X29</f>
        <v>10.361000000000001</v>
      </c>
      <c r="BN8" s="13">
        <f>'A3-1'!Y29</f>
        <v>26.129000000000001</v>
      </c>
      <c r="BO8" s="13">
        <f t="shared" si="13"/>
        <v>2.7072256900000001E-2</v>
      </c>
      <c r="BP8" s="13">
        <f t="shared" si="44"/>
        <v>0.60777034960800724</v>
      </c>
      <c r="BQ8" s="14">
        <f t="shared" si="45"/>
        <v>0.45862250037087704</v>
      </c>
      <c r="BR8" s="14">
        <f t="shared" si="46"/>
        <v>0.57048338729872472</v>
      </c>
      <c r="BS8" s="14">
        <f>'A3-1'!Z29</f>
        <v>0.24790107287604538</v>
      </c>
      <c r="BT8" s="13">
        <f>'A3-1'!AA29</f>
        <v>5.5613729436858108</v>
      </c>
      <c r="BU8" s="13">
        <f>'A3-1'!AB29</f>
        <v>41.984581729242258</v>
      </c>
      <c r="BV8" s="13">
        <f t="shared" si="14"/>
        <v>2.3349191688097352E-2</v>
      </c>
      <c r="BW8" s="13">
        <f t="shared" si="47"/>
        <v>0.6611086045185488</v>
      </c>
      <c r="BX8" s="14">
        <f t="shared" si="48"/>
        <v>0.69875856011357962</v>
      </c>
      <c r="BY8" s="14">
        <f t="shared" si="49"/>
        <v>0.67052109341730648</v>
      </c>
      <c r="BZ8" s="14">
        <f>'A3-1'!AC29</f>
        <v>0.23109815317292587</v>
      </c>
      <c r="CA8" s="13">
        <f>'A3-1'!AD29</f>
        <v>6.4724095437455231</v>
      </c>
      <c r="CB8" s="13">
        <f>'A3-1'!AE29</f>
        <v>28.913960917045895</v>
      </c>
      <c r="CC8" s="13">
        <f t="shared" si="15"/>
        <v>1.8714299658697291E-2</v>
      </c>
      <c r="CD8" s="13">
        <f t="shared" si="16"/>
        <v>0.72751008783305637</v>
      </c>
      <c r="CE8" s="14">
        <f t="shared" si="17"/>
        <v>0.76820884309507875</v>
      </c>
      <c r="CF8" s="14">
        <f t="shared" si="18"/>
        <v>0.73768477664856191</v>
      </c>
      <c r="CG8" s="14">
        <f>'A3-1'!AF29</f>
        <v>0.3147959544491552</v>
      </c>
      <c r="CH8" s="13">
        <f>'A3-1'!AG29</f>
        <v>10.845244968588514</v>
      </c>
      <c r="CI8" s="13">
        <f>'A3-1'!AH29</f>
        <v>28.435109609115521</v>
      </c>
      <c r="CJ8" s="13">
        <f t="shared" si="19"/>
        <v>3.0838572941952299E-2</v>
      </c>
      <c r="CK8" s="13">
        <f t="shared" si="58"/>
        <v>0.55381246445545274</v>
      </c>
      <c r="CL8" s="14">
        <f t="shared" si="50"/>
        <v>0.42226682312076241</v>
      </c>
      <c r="CM8" s="14">
        <f t="shared" si="51"/>
        <v>0.52092605412178017</v>
      </c>
      <c r="CN8" s="14">
        <f>'A3-1'!AI29</f>
        <v>0.20436242316042347</v>
      </c>
      <c r="CO8" s="13">
        <f>'A3-1'!AJ29</f>
        <v>5.9688074185719895</v>
      </c>
      <c r="CP8" s="13">
        <f>'A3-1'!AK29</f>
        <v>41.673709230160938</v>
      </c>
      <c r="CQ8" s="13">
        <f t="shared" si="20"/>
        <v>2.4874234481239661E-2</v>
      </c>
      <c r="CR8" s="13">
        <f t="shared" si="21"/>
        <v>0.63926017677947655</v>
      </c>
      <c r="CS8" s="14">
        <f t="shared" si="22"/>
        <v>0.8787136867705817</v>
      </c>
      <c r="CT8" s="14">
        <f t="shared" si="23"/>
        <v>0.69912355427725281</v>
      </c>
      <c r="CU8" s="14">
        <f>'A3-1'!AL29</f>
        <v>0.29224558045699517</v>
      </c>
      <c r="CV8" s="13">
        <f>'A3-1'!AM29</f>
        <v>9.0864432880801562</v>
      </c>
      <c r="CW8" s="13">
        <f>'A3-1'!AN29</f>
        <v>38.958304938697097</v>
      </c>
      <c r="CX8" s="13">
        <f t="shared" si="24"/>
        <v>3.5399242842520426E-2</v>
      </c>
      <c r="CY8" s="13">
        <f t="shared" si="25"/>
        <v>0.48847431970804411</v>
      </c>
      <c r="CZ8" s="14">
        <f t="shared" si="26"/>
        <v>0.5154726398933912</v>
      </c>
      <c r="DA8" s="14">
        <f t="shared" si="27"/>
        <v>0.49522389975438086</v>
      </c>
      <c r="DB8" s="14">
        <f>'A3-1'!AO29</f>
        <v>0.331143971634342</v>
      </c>
      <c r="DC8" s="13">
        <f>'A3-1'!AP29</f>
        <v>17.191453979731193</v>
      </c>
      <c r="DD8" s="13">
        <f>'A3-1'!AQ29</f>
        <v>34.614761533509032</v>
      </c>
      <c r="DE8" s="13">
        <f t="shared" si="28"/>
        <v>5.9507807992269013E-2</v>
      </c>
      <c r="DF8" s="13">
        <f t="shared" si="29"/>
        <v>0.14308450773976719</v>
      </c>
      <c r="DG8" s="14">
        <f t="shared" si="52"/>
        <v>0.35469675555168106</v>
      </c>
      <c r="DH8" s="14">
        <f t="shared" si="30"/>
        <v>0.19598756969274567</v>
      </c>
    </row>
    <row r="9" spans="1:170">
      <c r="A9" s="6">
        <v>1985</v>
      </c>
      <c r="B9" s="14">
        <v>0.28999999999999998</v>
      </c>
      <c r="C9" s="14">
        <v>0.28999999999999998</v>
      </c>
      <c r="D9" s="14">
        <f t="shared" si="53"/>
        <v>0.28999999999999998</v>
      </c>
      <c r="E9" s="13">
        <v>10</v>
      </c>
      <c r="F9" s="13">
        <v>12.1</v>
      </c>
      <c r="G9" s="13">
        <f t="shared" si="54"/>
        <v>10</v>
      </c>
      <c r="H9" s="13">
        <v>0.33</v>
      </c>
      <c r="I9" s="13">
        <v>0.30299999999999999</v>
      </c>
      <c r="J9" s="13">
        <f t="shared" si="55"/>
        <v>33</v>
      </c>
      <c r="K9" s="13">
        <f t="shared" si="56"/>
        <v>3.3000000000000002E-2</v>
      </c>
      <c r="L9" s="13">
        <f t="shared" si="57"/>
        <v>0.52284691837151143</v>
      </c>
      <c r="M9" s="14">
        <f t="shared" si="61"/>
        <v>0.52475413388083714</v>
      </c>
      <c r="N9" s="14">
        <f t="shared" si="59"/>
        <v>0.52332372224884283</v>
      </c>
      <c r="O9" s="14">
        <f>'A3-1'!B30</f>
        <v>0.29199999999999998</v>
      </c>
      <c r="P9" s="13">
        <f>'A3-1'!C30</f>
        <v>11.760999999999999</v>
      </c>
      <c r="Q9" s="13">
        <f>'A3-1'!D30</f>
        <v>27.359000000000002</v>
      </c>
      <c r="R9" s="13">
        <f>P9*'A3-1'!D30/10000</f>
        <v>3.2176919900000003E-2</v>
      </c>
      <c r="S9" s="13">
        <f t="shared" si="60"/>
        <v>0.53463872262066625</v>
      </c>
      <c r="T9" s="14">
        <f>(U$57-'A3-1'!B30)/(U$57-U$58)</f>
        <v>0.51648767969209208</v>
      </c>
      <c r="U9" s="14">
        <f t="shared" si="0"/>
        <v>0.53010096188852274</v>
      </c>
      <c r="V9" s="14">
        <f>'A3-1'!E30</f>
        <v>0.22700000000000001</v>
      </c>
      <c r="W9" s="13">
        <f>'A3-1'!F30</f>
        <v>4.4610000000000003</v>
      </c>
      <c r="X9" s="13">
        <f>'A3-1'!G30</f>
        <v>31.52</v>
      </c>
      <c r="Y9" s="13">
        <f t="shared" si="1"/>
        <v>1.4061072000000001E-2</v>
      </c>
      <c r="Z9" s="13">
        <f t="shared" si="32"/>
        <v>0.79417425536439556</v>
      </c>
      <c r="AA9" s="14">
        <f t="shared" si="33"/>
        <v>0.7851474408263045</v>
      </c>
      <c r="AB9" s="14">
        <f t="shared" si="34"/>
        <v>0.79191755172987288</v>
      </c>
      <c r="AC9" s="14">
        <f>'A3-1'!H30</f>
        <v>0.28999999999999998</v>
      </c>
      <c r="AD9" s="13">
        <f>'A3-1'!I30</f>
        <v>12.1</v>
      </c>
      <c r="AE9" s="13">
        <f>'A3-1'!J30</f>
        <v>30.3</v>
      </c>
      <c r="AF9" s="13">
        <f t="shared" si="2"/>
        <v>3.6663000000000001E-2</v>
      </c>
      <c r="AG9" s="13">
        <f t="shared" si="3"/>
        <v>0.47036918386589771</v>
      </c>
      <c r="AH9" s="14">
        <f t="shared" si="4"/>
        <v>0.52475413388083714</v>
      </c>
      <c r="AI9" s="14">
        <f t="shared" si="5"/>
        <v>0.48396542136963261</v>
      </c>
      <c r="AJ9" s="14">
        <f>'A3-1'!K30</f>
        <v>0.255</v>
      </c>
      <c r="AK9" s="13">
        <f>'A3-1'!L30</f>
        <v>10.135</v>
      </c>
      <c r="AL9" s="13">
        <f>'A3-1'!M30</f>
        <v>33.484999999999999</v>
      </c>
      <c r="AM9" s="13">
        <f t="shared" si="6"/>
        <v>3.3937047499999998E-2</v>
      </c>
      <c r="AN9" s="13">
        <f t="shared" si="35"/>
        <v>0.50942236747766789</v>
      </c>
      <c r="AO9" s="14">
        <f t="shared" si="36"/>
        <v>0.66941708218387452</v>
      </c>
      <c r="AP9" s="14">
        <f t="shared" si="37"/>
        <v>0.54942104615421949</v>
      </c>
      <c r="AQ9" s="14">
        <f>'A3-1'!N30</f>
        <v>0.20699999999999999</v>
      </c>
      <c r="AR9" s="13">
        <f>'A3-1'!O30</f>
        <v>5.306</v>
      </c>
      <c r="AS9" s="13">
        <f>'A3-1'!P30</f>
        <v>24.606000000000002</v>
      </c>
      <c r="AT9" s="13">
        <f t="shared" si="7"/>
        <v>1.30559436E-2</v>
      </c>
      <c r="AU9" s="13">
        <f t="shared" si="38"/>
        <v>0.80857416290445894</v>
      </c>
      <c r="AV9" s="14">
        <f t="shared" si="39"/>
        <v>0.86781198271375459</v>
      </c>
      <c r="AW9" s="14">
        <f t="shared" si="40"/>
        <v>0.82338361785678282</v>
      </c>
      <c r="AX9" s="14">
        <f>'A3-1'!Q30</f>
        <v>0.32712199003466941</v>
      </c>
      <c r="AY9" s="13">
        <f>'A3-1'!R30</f>
        <v>10.936041124861646</v>
      </c>
      <c r="AZ9" s="13">
        <f>'A3-1'!S30</f>
        <v>50.181609392098487</v>
      </c>
      <c r="BA9" s="13">
        <f t="shared" si="8"/>
        <v>5.4878814402373244E-2</v>
      </c>
      <c r="BB9" s="13">
        <f t="shared" si="41"/>
        <v>0.20940148743912237</v>
      </c>
      <c r="BC9" s="14">
        <f t="shared" si="42"/>
        <v>0.37132051887251549</v>
      </c>
      <c r="BD9" s="14">
        <f t="shared" si="43"/>
        <v>0.24988124529747066</v>
      </c>
      <c r="BE9" s="14">
        <f>'A3-1'!T30</f>
        <v>0.26358496867679215</v>
      </c>
      <c r="BF9" s="13">
        <f>'A3-1'!U30</f>
        <v>7.2657750609909941</v>
      </c>
      <c r="BG9" s="13">
        <f>'A3-1'!V30</f>
        <v>26.524937812311759</v>
      </c>
      <c r="BH9" s="13">
        <f t="shared" si="9"/>
        <v>1.9272423165103181E-2</v>
      </c>
      <c r="BI9" s="13">
        <f t="shared" si="10"/>
        <v>0.71951416722412653</v>
      </c>
      <c r="BJ9" s="14">
        <f t="shared" si="11"/>
        <v>0.63393345704461801</v>
      </c>
      <c r="BK9" s="14">
        <f t="shared" si="12"/>
        <v>0.69811898967924946</v>
      </c>
      <c r="BL9" s="14">
        <f>'A3-1'!W30</f>
        <v>0.30599999999999999</v>
      </c>
      <c r="BM9" s="13">
        <f>'A3-1'!X30</f>
        <v>10.361000000000001</v>
      </c>
      <c r="BN9" s="13">
        <f>'A3-1'!Y30</f>
        <v>26.129000000000001</v>
      </c>
      <c r="BO9" s="13">
        <f t="shared" si="13"/>
        <v>2.7072256900000001E-2</v>
      </c>
      <c r="BP9" s="13">
        <f t="shared" si="44"/>
        <v>0.60777034960800724</v>
      </c>
      <c r="BQ9" s="14">
        <f t="shared" si="45"/>
        <v>0.45862250037087704</v>
      </c>
      <c r="BR9" s="14">
        <f t="shared" si="46"/>
        <v>0.57048338729872472</v>
      </c>
      <c r="BS9" s="14">
        <f>'A3-1'!Z30</f>
        <v>0.24386881719481887</v>
      </c>
      <c r="BT9" s="13">
        <f>'A3-1'!AA30</f>
        <v>4.937558911040961</v>
      </c>
      <c r="BU9" s="13">
        <f>'A3-1'!AB30</f>
        <v>43.339523578368976</v>
      </c>
      <c r="BV9" s="13">
        <f t="shared" si="14"/>
        <v>2.1399145084464558E-2</v>
      </c>
      <c r="BW9" s="13">
        <f t="shared" si="47"/>
        <v>0.6890458220831176</v>
      </c>
      <c r="BX9" s="14">
        <f t="shared" si="48"/>
        <v>0.71542478854666247</v>
      </c>
      <c r="BY9" s="14">
        <f t="shared" si="49"/>
        <v>0.69564056369900373</v>
      </c>
      <c r="BZ9" s="14">
        <f>'A3-1'!AC30</f>
        <v>0.23254455023170212</v>
      </c>
      <c r="CA9" s="13">
        <f>'A3-1'!AD30</f>
        <v>6.8426172360767872</v>
      </c>
      <c r="CB9" s="13">
        <f>'A3-1'!AE30</f>
        <v>25.752099091013232</v>
      </c>
      <c r="CC9" s="13">
        <f t="shared" si="15"/>
        <v>1.7621175710532448E-2</v>
      </c>
      <c r="CD9" s="13">
        <f t="shared" si="16"/>
        <v>0.74317065794867831</v>
      </c>
      <c r="CE9" s="14">
        <f t="shared" si="17"/>
        <v>0.76223055558252406</v>
      </c>
      <c r="CF9" s="14">
        <f t="shared" si="18"/>
        <v>0.74793563235713978</v>
      </c>
      <c r="CG9" s="14">
        <f>'A3-1'!AF30</f>
        <v>0.314</v>
      </c>
      <c r="CH9" s="13">
        <f>'A3-1'!AG30</f>
        <v>10.542</v>
      </c>
      <c r="CI9" s="13">
        <f>'A3-1'!AH30</f>
        <v>28.370999999999999</v>
      </c>
      <c r="CJ9" s="13">
        <f t="shared" si="19"/>
        <v>2.9908708199999995E-2</v>
      </c>
      <c r="CK9" s="13">
        <f t="shared" si="58"/>
        <v>0.56713411202692543</v>
      </c>
      <c r="CL9" s="14">
        <f t="shared" si="50"/>
        <v>0.42555668361589699</v>
      </c>
      <c r="CM9" s="14">
        <f t="shared" si="51"/>
        <v>0.53173975492416836</v>
      </c>
      <c r="CN9" s="14">
        <f>'A3-1'!AI30</f>
        <v>0.20687720941528526</v>
      </c>
      <c r="CO9" s="13">
        <f>'A3-1'!AJ30</f>
        <v>6.2025950121790192</v>
      </c>
      <c r="CP9" s="13">
        <f>'A3-1'!AK30</f>
        <v>41.783184978339222</v>
      </c>
      <c r="CQ9" s="13">
        <f t="shared" si="20"/>
        <v>2.5916417473960018E-2</v>
      </c>
      <c r="CR9" s="13">
        <f t="shared" si="21"/>
        <v>0.62432940899398781</v>
      </c>
      <c r="CS9" s="14">
        <f t="shared" si="22"/>
        <v>0.86831950408543135</v>
      </c>
      <c r="CT9" s="14">
        <f t="shared" si="23"/>
        <v>0.68532693276684864</v>
      </c>
      <c r="CU9" s="14">
        <f>'A3-1'!AL30</f>
        <v>0.29757421070796697</v>
      </c>
      <c r="CV9" s="13">
        <f>'A3-1'!AM30</f>
        <v>9.0712088729592111</v>
      </c>
      <c r="CW9" s="13">
        <f>'A3-1'!AN30</f>
        <v>42.629204686112367</v>
      </c>
      <c r="CX9" s="13">
        <f t="shared" si="24"/>
        <v>3.8669841979585687E-2</v>
      </c>
      <c r="CY9" s="13">
        <f t="shared" si="25"/>
        <v>0.44161829099136374</v>
      </c>
      <c r="CZ9" s="14">
        <f t="shared" si="26"/>
        <v>0.49344820096418163</v>
      </c>
      <c r="DA9" s="14">
        <f t="shared" si="27"/>
        <v>0.45457576848456821</v>
      </c>
      <c r="DB9" s="14">
        <f>'A3-1'!AO30</f>
        <v>0.33554276978602332</v>
      </c>
      <c r="DC9" s="13">
        <f>'A3-1'!AP30</f>
        <v>17.604758798307738</v>
      </c>
      <c r="DD9" s="13">
        <f>'A3-1'!AQ30</f>
        <v>34.966592726295275</v>
      </c>
      <c r="DE9" s="13">
        <f t="shared" si="28"/>
        <v>6.1557843094509006E-2</v>
      </c>
      <c r="DF9" s="13">
        <f t="shared" si="29"/>
        <v>0.11371481136451764</v>
      </c>
      <c r="DG9" s="14">
        <f t="shared" si="52"/>
        <v>0.33651552384847616</v>
      </c>
      <c r="DH9" s="14">
        <f>(DF9)*0.75+(DG9)*0.25</f>
        <v>0.16941498948550726</v>
      </c>
    </row>
    <row r="10" spans="1:170">
      <c r="A10" s="6">
        <v>1986</v>
      </c>
      <c r="B10" s="14">
        <v>0.29099999999999998</v>
      </c>
      <c r="C10" s="14">
        <v>0.28999999999999998</v>
      </c>
      <c r="D10" s="14">
        <f t="shared" si="53"/>
        <v>0.29099999999999993</v>
      </c>
      <c r="E10" s="13">
        <v>10</v>
      </c>
      <c r="F10" s="13">
        <v>11.6</v>
      </c>
      <c r="G10" s="13">
        <f t="shared" si="54"/>
        <v>10</v>
      </c>
      <c r="H10" s="13">
        <v>0.32400000000000001</v>
      </c>
      <c r="I10" s="13">
        <v>0.29699999999999999</v>
      </c>
      <c r="J10" s="13">
        <f t="shared" si="55"/>
        <v>32.400000000000006</v>
      </c>
      <c r="K10" s="13">
        <f t="shared" si="56"/>
        <v>3.2400000000000005E-2</v>
      </c>
      <c r="L10" s="13">
        <f t="shared" si="57"/>
        <v>0.53144277987939248</v>
      </c>
      <c r="M10" s="14">
        <f t="shared" si="61"/>
        <v>0.52062090678646489</v>
      </c>
      <c r="N10" s="14">
        <f t="shared" si="59"/>
        <v>0.52873731160616066</v>
      </c>
      <c r="O10" s="14">
        <f>'A3-1'!B31</f>
        <v>0.29446852050230576</v>
      </c>
      <c r="P10" s="13">
        <f>'A3-1'!C31</f>
        <v>11.862430292884431</v>
      </c>
      <c r="Q10" s="13">
        <f>'A3-1'!D31</f>
        <v>27.520563237278068</v>
      </c>
      <c r="R10" s="13">
        <f>P10*'A3-1'!D31/10000</f>
        <v>3.26460763023129E-2</v>
      </c>
      <c r="S10" s="13">
        <f t="shared" si="60"/>
        <v>0.52791738352097062</v>
      </c>
      <c r="T10" s="14">
        <f>(U$57-'A3-1'!B31)/(U$57-U$58)</f>
        <v>0.50628472386894785</v>
      </c>
      <c r="U10" s="14">
        <f t="shared" si="0"/>
        <v>0.52250921860796495</v>
      </c>
      <c r="V10" s="14">
        <f>'A3-1'!E31</f>
        <v>0.22865457733810432</v>
      </c>
      <c r="W10" s="13">
        <f>'A3-1'!F31</f>
        <v>4.4937588502349746</v>
      </c>
      <c r="X10" s="13">
        <f>'A3-1'!G31</f>
        <v>28.505570457520225</v>
      </c>
      <c r="Y10" s="13">
        <f t="shared" si="1"/>
        <v>1.2809715952447814E-2</v>
      </c>
      <c r="Z10" s="13">
        <f t="shared" si="32"/>
        <v>0.81210172750074217</v>
      </c>
      <c r="AA10" s="14">
        <f t="shared" si="33"/>
        <v>0.77830869694271709</v>
      </c>
      <c r="AB10" s="14">
        <f t="shared" si="34"/>
        <v>0.80365346986123587</v>
      </c>
      <c r="AC10" s="14">
        <f>'A3-1'!H31</f>
        <v>0.28999999999999998</v>
      </c>
      <c r="AD10" s="13">
        <f>'A3-1'!I31</f>
        <v>11.6</v>
      </c>
      <c r="AE10" s="13">
        <f>'A3-1'!J31</f>
        <v>29.7</v>
      </c>
      <c r="AF10" s="13">
        <f t="shared" si="2"/>
        <v>3.4451999999999997E-2</v>
      </c>
      <c r="AG10" s="13">
        <f t="shared" si="3"/>
        <v>0.5020449335224394</v>
      </c>
      <c r="AH10" s="14">
        <f t="shared" si="4"/>
        <v>0.52475413388083714</v>
      </c>
      <c r="AI10" s="14">
        <f t="shared" si="5"/>
        <v>0.50772223361203883</v>
      </c>
      <c r="AJ10" s="14">
        <f>'A3-1'!K31</f>
        <v>0.255</v>
      </c>
      <c r="AK10" s="13">
        <f>'A3-1'!L31</f>
        <v>10.135</v>
      </c>
      <c r="AL10" s="13">
        <f>'A3-1'!M31</f>
        <v>33.484999999999999</v>
      </c>
      <c r="AM10" s="13">
        <f t="shared" si="6"/>
        <v>3.3937047499999998E-2</v>
      </c>
      <c r="AN10" s="13">
        <f t="shared" si="35"/>
        <v>0.50942236747766789</v>
      </c>
      <c r="AO10" s="14">
        <f t="shared" si="36"/>
        <v>0.66941708218387452</v>
      </c>
      <c r="AP10" s="14">
        <f t="shared" si="37"/>
        <v>0.54942104615421949</v>
      </c>
      <c r="AQ10" s="14">
        <f>'A3-1'!N31</f>
        <v>0.20699999999999999</v>
      </c>
      <c r="AR10" s="13">
        <f>'A3-1'!O31</f>
        <v>5.306</v>
      </c>
      <c r="AS10" s="13">
        <f>'A3-1'!P31</f>
        <v>24.606000000000002</v>
      </c>
      <c r="AT10" s="13">
        <f t="shared" si="7"/>
        <v>1.30559436E-2</v>
      </c>
      <c r="AU10" s="13">
        <f t="shared" si="38"/>
        <v>0.80857416290445894</v>
      </c>
      <c r="AV10" s="14">
        <f t="shared" si="39"/>
        <v>0.86781198271375459</v>
      </c>
      <c r="AW10" s="14">
        <f t="shared" si="40"/>
        <v>0.82338361785678282</v>
      </c>
      <c r="AX10" s="14">
        <f>'A3-1'!Q31</f>
        <v>0.31659407208355722</v>
      </c>
      <c r="AY10" s="13">
        <f>'A3-1'!R31</f>
        <v>10.395219077328568</v>
      </c>
      <c r="AZ10" s="13">
        <f>'A3-1'!S31</f>
        <v>47.456682079436654</v>
      </c>
      <c r="BA10" s="13">
        <f t="shared" si="8"/>
        <v>4.9332260689887664E-2</v>
      </c>
      <c r="BB10" s="13">
        <f t="shared" si="41"/>
        <v>0.28886383337003818</v>
      </c>
      <c r="BC10" s="14">
        <f t="shared" si="42"/>
        <v>0.41483479459538297</v>
      </c>
      <c r="BD10" s="14">
        <f t="shared" si="43"/>
        <v>0.32035657367637438</v>
      </c>
      <c r="BE10" s="14">
        <f>'A3-1'!T31</f>
        <v>0.26217749325413398</v>
      </c>
      <c r="BF10" s="13">
        <f>'A3-1'!U31</f>
        <v>6.8126838607457332</v>
      </c>
      <c r="BG10" s="13">
        <f>'A3-1'!V31</f>
        <v>27.040713553441954</v>
      </c>
      <c r="BH10" s="13">
        <f t="shared" si="9"/>
        <v>1.8421983280858239E-2</v>
      </c>
      <c r="BI10" s="13">
        <f t="shared" si="10"/>
        <v>0.73169793966703967</v>
      </c>
      <c r="BJ10" s="14">
        <f t="shared" si="11"/>
        <v>0.63975087259621211</v>
      </c>
      <c r="BK10" s="14">
        <f t="shared" si="12"/>
        <v>0.70871117289933272</v>
      </c>
      <c r="BL10" s="14">
        <f>'A3-1'!W31</f>
        <v>0.30599999999999999</v>
      </c>
      <c r="BM10" s="13">
        <f>'A3-1'!X31</f>
        <v>10.361000000000001</v>
      </c>
      <c r="BN10" s="13">
        <f>'A3-1'!Y31</f>
        <v>26.129000000000001</v>
      </c>
      <c r="BO10" s="13">
        <f t="shared" si="13"/>
        <v>2.7072256900000001E-2</v>
      </c>
      <c r="BP10" s="13">
        <f t="shared" si="44"/>
        <v>0.60777034960800724</v>
      </c>
      <c r="BQ10" s="14">
        <f t="shared" si="45"/>
        <v>0.45862250037087704</v>
      </c>
      <c r="BR10" s="14">
        <f t="shared" si="46"/>
        <v>0.57048338729872472</v>
      </c>
      <c r="BS10" s="14">
        <f>'A3-1'!Z31</f>
        <v>0.23990214850638006</v>
      </c>
      <c r="BT10" s="13">
        <f>'A3-1'!AA31</f>
        <v>4.3837175184734951</v>
      </c>
      <c r="BU10" s="13">
        <f>'A3-1'!AB31</f>
        <v>44.738192608734614</v>
      </c>
      <c r="BV10" s="13">
        <f t="shared" si="14"/>
        <v>1.9611959868375137E-2</v>
      </c>
      <c r="BW10" s="13">
        <f t="shared" si="47"/>
        <v>0.71464981642717951</v>
      </c>
      <c r="BX10" s="14">
        <f t="shared" si="48"/>
        <v>0.7318199310441168</v>
      </c>
      <c r="BY10" s="14">
        <f t="shared" si="49"/>
        <v>0.71894234508141375</v>
      </c>
      <c r="BZ10" s="14">
        <f>'A3-1'!AC31</f>
        <v>0.23400000000000001</v>
      </c>
      <c r="CA10" s="13">
        <f>'A3-1'!AD31</f>
        <v>7.234</v>
      </c>
      <c r="CB10" s="13">
        <f>'A3-1'!AE31</f>
        <v>22.936</v>
      </c>
      <c r="CC10" s="13">
        <f t="shared" si="15"/>
        <v>1.6591902400000001E-2</v>
      </c>
      <c r="CD10" s="13">
        <f t="shared" si="16"/>
        <v>0.7579164760005036</v>
      </c>
      <c r="CE10" s="14">
        <f t="shared" si="17"/>
        <v>0.75621485116569698</v>
      </c>
      <c r="CF10" s="14">
        <f t="shared" si="18"/>
        <v>0.75749106979180192</v>
      </c>
      <c r="CG10" s="14">
        <f>'A3-1'!AF31</f>
        <v>0.31156244767165531</v>
      </c>
      <c r="CH10" s="13">
        <f>'A3-1'!AG31</f>
        <v>10.448143588129604</v>
      </c>
      <c r="CI10" s="13">
        <f>'A3-1'!AH31</f>
        <v>28.127247375305359</v>
      </c>
      <c r="CJ10" s="13">
        <f t="shared" si="19"/>
        <v>2.9387751931603191E-2</v>
      </c>
      <c r="CK10" s="13">
        <f t="shared" si="58"/>
        <v>0.57459755858492778</v>
      </c>
      <c r="CL10" s="14">
        <f t="shared" si="50"/>
        <v>0.4356316409433621</v>
      </c>
      <c r="CM10" s="14">
        <f t="shared" si="51"/>
        <v>0.53985607917453637</v>
      </c>
      <c r="CN10" s="14">
        <f>'A3-1'!AI31</f>
        <v>0.20942294142724779</v>
      </c>
      <c r="CO10" s="13">
        <f>'A3-1'!AJ31</f>
        <v>6.4455396509194705</v>
      </c>
      <c r="CP10" s="13">
        <f>'A3-1'!AK31</f>
        <v>41.892948316455161</v>
      </c>
      <c r="CQ10" s="13">
        <f t="shared" si="20"/>
        <v>2.7002265946763179E-2</v>
      </c>
      <c r="CR10" s="13">
        <f t="shared" si="21"/>
        <v>0.60877307050938767</v>
      </c>
      <c r="CS10" s="14">
        <f t="shared" si="22"/>
        <v>0.85779741555857636</v>
      </c>
      <c r="CT10" s="14">
        <f t="shared" si="23"/>
        <v>0.67102915677168484</v>
      </c>
      <c r="CU10" s="14">
        <f>'A3-1'!AL31</f>
        <v>0.30299999999999999</v>
      </c>
      <c r="CV10" s="13">
        <f>'A3-1'!AM31</f>
        <v>9.0559999999999992</v>
      </c>
      <c r="CW10" s="13">
        <f>'A3-1'!AN31</f>
        <v>46.646000000000001</v>
      </c>
      <c r="CX10" s="13">
        <f t="shared" si="24"/>
        <v>4.2242617599999997E-2</v>
      </c>
      <c r="CY10" s="13">
        <f t="shared" si="25"/>
        <v>0.3904331502716718</v>
      </c>
      <c r="CZ10" s="14">
        <f t="shared" si="26"/>
        <v>0.47102218165399456</v>
      </c>
      <c r="DA10" s="14">
        <f t="shared" si="27"/>
        <v>0.41058040811725249</v>
      </c>
      <c r="DB10" s="14">
        <f>'A3-1'!AO31</f>
        <v>0.34</v>
      </c>
      <c r="DC10" s="13">
        <f>'A3-1'!AP31</f>
        <v>18.027999999999999</v>
      </c>
      <c r="DD10" s="13">
        <f>'A3-1'!AQ31</f>
        <v>35.322000000000003</v>
      </c>
      <c r="DE10" s="13">
        <f t="shared" si="28"/>
        <v>6.3678501600000006E-2</v>
      </c>
      <c r="DF10" s="13">
        <f t="shared" si="29"/>
        <v>8.3333333333333273E-2</v>
      </c>
      <c r="DG10" s="14">
        <f t="shared" si="52"/>
        <v>0.3180927791622119</v>
      </c>
      <c r="DH10" s="14">
        <f t="shared" si="30"/>
        <v>0.14202319479055292</v>
      </c>
    </row>
    <row r="11" spans="1:170">
      <c r="A11" s="6">
        <v>1987</v>
      </c>
      <c r="B11" s="14">
        <v>0.29299999999999998</v>
      </c>
      <c r="C11" s="14">
        <v>0.28699999999999998</v>
      </c>
      <c r="D11" s="14">
        <f t="shared" si="53"/>
        <v>0.29299999999999998</v>
      </c>
      <c r="E11" s="13">
        <v>12.5</v>
      </c>
      <c r="F11" s="13">
        <v>11.5</v>
      </c>
      <c r="G11" s="13">
        <f t="shared" si="54"/>
        <v>12.5</v>
      </c>
      <c r="H11" s="13">
        <v>0.309</v>
      </c>
      <c r="I11" s="13">
        <v>0.28899999999999998</v>
      </c>
      <c r="J11" s="13">
        <f t="shared" si="55"/>
        <v>30.900000000000002</v>
      </c>
      <c r="K11" s="13">
        <f t="shared" si="56"/>
        <v>3.8625E-2</v>
      </c>
      <c r="L11" s="13">
        <f t="shared" si="57"/>
        <v>0.44226071673512674</v>
      </c>
      <c r="M11" s="14">
        <f t="shared" si="61"/>
        <v>0.51235445259771961</v>
      </c>
      <c r="N11" s="14">
        <f t="shared" si="59"/>
        <v>0.45978415070077494</v>
      </c>
      <c r="O11" s="14">
        <f>'A3-1'!B32</f>
        <v>0.29695790947540024</v>
      </c>
      <c r="P11" s="13">
        <f>'A3-1'!C32</f>
        <v>11.964735350186398</v>
      </c>
      <c r="Q11" s="13">
        <f>'A3-1'!D32</f>
        <v>27.683080554735959</v>
      </c>
      <c r="R11" s="13">
        <f>P11*'A3-1'!D32/10000</f>
        <v>3.3122073251530701E-2</v>
      </c>
      <c r="S11" s="13">
        <f t="shared" si="60"/>
        <v>0.52109804376488711</v>
      </c>
      <c r="T11" s="14">
        <f>(U$57-'A3-1'!B32)/(U$57-U$58)</f>
        <v>0.49599551391692159</v>
      </c>
      <c r="U11" s="14">
        <f t="shared" si="0"/>
        <v>0.51482241130289574</v>
      </c>
      <c r="V11" s="14">
        <f>'A3-1'!E32</f>
        <v>0.23032121470337941</v>
      </c>
      <c r="W11" s="13">
        <f>'A3-1'!F32</f>
        <v>4.5267582613909791</v>
      </c>
      <c r="X11" s="13">
        <f>'A3-1'!G32</f>
        <v>25.779427255985084</v>
      </c>
      <c r="Y11" s="13">
        <f t="shared" si="1"/>
        <v>1.1669723530495826E-2</v>
      </c>
      <c r="Z11" s="13">
        <f t="shared" si="32"/>
        <v>0.82843375579929746</v>
      </c>
      <c r="AA11" s="14">
        <f t="shared" si="33"/>
        <v>0.77142010622806845</v>
      </c>
      <c r="AB11" s="14">
        <f t="shared" si="34"/>
        <v>0.81418034340649026</v>
      </c>
      <c r="AC11" s="14">
        <f>'A3-1'!H32</f>
        <v>0.28699999999999998</v>
      </c>
      <c r="AD11" s="13">
        <f>'A3-1'!I32</f>
        <v>11.5</v>
      </c>
      <c r="AE11" s="13">
        <f>'A3-1'!J32</f>
        <v>28.9</v>
      </c>
      <c r="AF11" s="13">
        <f t="shared" si="2"/>
        <v>3.3234999999999994E-2</v>
      </c>
      <c r="AG11" s="13">
        <f t="shared" si="3"/>
        <v>0.51948020594759148</v>
      </c>
      <c r="AH11" s="14">
        <f t="shared" si="4"/>
        <v>0.53715381516395466</v>
      </c>
      <c r="AI11" s="14">
        <f t="shared" si="5"/>
        <v>0.52389860825168222</v>
      </c>
      <c r="AJ11" s="14">
        <f>'A3-1'!K32</f>
        <v>0.255</v>
      </c>
      <c r="AK11" s="13">
        <f>'A3-1'!L32</f>
        <v>10.135</v>
      </c>
      <c r="AL11" s="13">
        <f>'A3-1'!M32</f>
        <v>33.484999999999999</v>
      </c>
      <c r="AM11" s="13">
        <f t="shared" si="6"/>
        <v>3.3937047499999998E-2</v>
      </c>
      <c r="AN11" s="13">
        <f t="shared" si="35"/>
        <v>0.50942236747766789</v>
      </c>
      <c r="AO11" s="14">
        <f t="shared" si="36"/>
        <v>0.66941708218387452</v>
      </c>
      <c r="AP11" s="14">
        <f t="shared" si="37"/>
        <v>0.54942104615421949</v>
      </c>
      <c r="AQ11" s="14">
        <f>'A3-1'!N32</f>
        <v>0.20699999999999999</v>
      </c>
      <c r="AR11" s="13">
        <f>'A3-1'!O32</f>
        <v>5.306</v>
      </c>
      <c r="AS11" s="13">
        <f>'A3-1'!P32</f>
        <v>24.606000000000002</v>
      </c>
      <c r="AT11" s="13">
        <f t="shared" si="7"/>
        <v>1.30559436E-2</v>
      </c>
      <c r="AU11" s="13">
        <f t="shared" si="38"/>
        <v>0.80857416290445894</v>
      </c>
      <c r="AV11" s="14">
        <f t="shared" si="39"/>
        <v>0.86781198271375459</v>
      </c>
      <c r="AW11" s="14">
        <f t="shared" si="40"/>
        <v>0.82338361785678282</v>
      </c>
      <c r="AX11" s="14">
        <f>'A3-1'!Q32</f>
        <v>0.3064049789738249</v>
      </c>
      <c r="AY11" s="13">
        <f>'A3-1'!R32</f>
        <v>9.8811424017046114</v>
      </c>
      <c r="AZ11" s="13">
        <f>'A3-1'!S32</f>
        <v>44.879721899539987</v>
      </c>
      <c r="BA11" s="13">
        <f t="shared" si="8"/>
        <v>4.4346292303825564E-2</v>
      </c>
      <c r="BB11" s="13">
        <f t="shared" si="41"/>
        <v>0.3602949895854764</v>
      </c>
      <c r="BC11" s="14">
        <f t="shared" si="42"/>
        <v>0.45694863030361277</v>
      </c>
      <c r="BD11" s="14">
        <f t="shared" si="43"/>
        <v>0.38445839976501051</v>
      </c>
      <c r="BE11" s="14">
        <f>'A3-1'!T32</f>
        <v>0.26077753338547471</v>
      </c>
      <c r="BF11" s="13">
        <f>'A3-1'!U32</f>
        <v>6.387847269818324</v>
      </c>
      <c r="BG11" s="13">
        <f>'A3-1'!V32</f>
        <v>27.566518521295347</v>
      </c>
      <c r="BH11" s="13">
        <f t="shared" si="9"/>
        <v>1.7609071007465275E-2</v>
      </c>
      <c r="BI11" s="13">
        <f t="shared" si="10"/>
        <v>0.74334407520061074</v>
      </c>
      <c r="BJ11" s="14">
        <f t="shared" si="11"/>
        <v>0.64553722465638874</v>
      </c>
      <c r="BK11" s="14">
        <f t="shared" si="12"/>
        <v>0.71889236256455524</v>
      </c>
      <c r="BL11" s="14">
        <f>'A3-1'!W32</f>
        <v>0.33200000000000002</v>
      </c>
      <c r="BM11" s="13">
        <f>'A3-1'!X32</f>
        <v>11.209</v>
      </c>
      <c r="BN11" s="13">
        <f>'A3-1'!Y32</f>
        <v>32.606000000000002</v>
      </c>
      <c r="BO11" s="13">
        <f t="shared" si="13"/>
        <v>3.6548065400000003E-2</v>
      </c>
      <c r="BP11" s="13">
        <f t="shared" si="44"/>
        <v>0.47201578703933722</v>
      </c>
      <c r="BQ11" s="14">
        <f t="shared" si="45"/>
        <v>0.35115859591719195</v>
      </c>
      <c r="BR11" s="14">
        <f t="shared" si="46"/>
        <v>0.44180148925880092</v>
      </c>
      <c r="BS11" s="14">
        <f>'A3-1'!Z32</f>
        <v>0.23599999999999999</v>
      </c>
      <c r="BT11" s="13">
        <f>'A3-1'!AA32</f>
        <v>3.8919999999999999</v>
      </c>
      <c r="BU11" s="13">
        <f>'A3-1'!AB32</f>
        <v>46.182000000000002</v>
      </c>
      <c r="BV11" s="13">
        <f t="shared" si="14"/>
        <v>1.7974034399999998E-2</v>
      </c>
      <c r="BW11" s="13">
        <f t="shared" si="47"/>
        <v>0.73811545057115258</v>
      </c>
      <c r="BX11" s="14">
        <f t="shared" si="48"/>
        <v>0.74794839697695215</v>
      </c>
      <c r="BY11" s="14">
        <f t="shared" si="49"/>
        <v>0.74057368717260252</v>
      </c>
      <c r="BZ11" s="14">
        <f>'A3-1'!AC32</f>
        <v>0.23339689919378206</v>
      </c>
      <c r="CA11" s="13">
        <f>'A3-1'!AD32</f>
        <v>7.0683887959125142</v>
      </c>
      <c r="CB11" s="13">
        <f>'A3-1'!AE32</f>
        <v>23.14707897998176</v>
      </c>
      <c r="CC11" s="13">
        <f t="shared" si="15"/>
        <v>1.6361255372020513E-2</v>
      </c>
      <c r="CD11" s="13">
        <f t="shared" si="16"/>
        <v>0.76122082585003026</v>
      </c>
      <c r="CE11" s="14">
        <f t="shared" si="17"/>
        <v>0.75870760375859492</v>
      </c>
      <c r="CF11" s="14">
        <f t="shared" si="18"/>
        <v>0.7605925203271714</v>
      </c>
      <c r="CG11" s="14">
        <f>'A3-1'!AF32</f>
        <v>0.30914381783169731</v>
      </c>
      <c r="CH11" s="13">
        <f>'A3-1'!AG32</f>
        <v>10.355122788671386</v>
      </c>
      <c r="CI11" s="13">
        <f>'A3-1'!AH32</f>
        <v>27.885588978591599</v>
      </c>
      <c r="CJ11" s="13">
        <f t="shared" si="19"/>
        <v>2.8875869790773747E-2</v>
      </c>
      <c r="CK11" s="13">
        <f t="shared" si="58"/>
        <v>0.58193100523647368</v>
      </c>
      <c r="CL11" s="14">
        <f t="shared" si="50"/>
        <v>0.44562838732913429</v>
      </c>
      <c r="CM11" s="14">
        <f t="shared" si="51"/>
        <v>0.54785535075963887</v>
      </c>
      <c r="CN11" s="14">
        <f>'A3-1'!AI32</f>
        <v>0.21199999999999999</v>
      </c>
      <c r="CO11" s="13">
        <f>'A3-1'!AJ32</f>
        <v>6.6980000000000004</v>
      </c>
      <c r="CP11" s="13">
        <f>'A3-1'!AK32</f>
        <v>42.003</v>
      </c>
      <c r="CQ11" s="13">
        <f t="shared" si="20"/>
        <v>2.8133609399999999E-2</v>
      </c>
      <c r="CR11" s="13">
        <f t="shared" si="21"/>
        <v>0.59256495110626839</v>
      </c>
      <c r="CS11" s="14">
        <f t="shared" si="22"/>
        <v>0.84714584724189212</v>
      </c>
      <c r="CT11" s="14">
        <f t="shared" si="23"/>
        <v>0.65621017514017432</v>
      </c>
      <c r="CU11" s="14">
        <f>'A3-1'!AL32</f>
        <v>0.30932994067118424</v>
      </c>
      <c r="CV11" s="13">
        <f>'A3-1'!AM32</f>
        <v>9.9619034361958043</v>
      </c>
      <c r="CW11" s="13">
        <f>'A3-1'!AN32</f>
        <v>41.423562049234086</v>
      </c>
      <c r="CX11" s="13">
        <f t="shared" si="24"/>
        <v>4.1265752511773515E-2</v>
      </c>
      <c r="CY11" s="13">
        <f t="shared" si="25"/>
        <v>0.40442814528880322</v>
      </c>
      <c r="CZ11" s="14">
        <f t="shared" si="26"/>
        <v>0.44485909936608536</v>
      </c>
      <c r="DA11" s="14">
        <f t="shared" si="27"/>
        <v>0.41453588380812378</v>
      </c>
      <c r="DB11" s="14">
        <f>'A3-1'!AO32</f>
        <v>0.3411916180070807</v>
      </c>
      <c r="DC11" s="13">
        <f>'A3-1'!AP32</f>
        <v>17.990443850775758</v>
      </c>
      <c r="DD11" s="13">
        <f>'A3-1'!AQ32</f>
        <v>35.005166862273107</v>
      </c>
      <c r="DE11" s="13">
        <f t="shared" si="28"/>
        <v>6.297584889227606E-2</v>
      </c>
      <c r="DF11" s="13">
        <f t="shared" si="29"/>
        <v>9.3399842272887709E-2</v>
      </c>
      <c r="DG11" s="14">
        <f t="shared" si="52"/>
        <v>0.31316755132920387</v>
      </c>
      <c r="DH11" s="14">
        <f t="shared" si="30"/>
        <v>0.14834176953696676</v>
      </c>
    </row>
    <row r="12" spans="1:170">
      <c r="A12" s="6">
        <v>1988</v>
      </c>
      <c r="B12" s="14">
        <v>0.28399999999999997</v>
      </c>
      <c r="C12" s="14">
        <v>0.28199999999999997</v>
      </c>
      <c r="D12" s="14">
        <f t="shared" si="53"/>
        <v>0.28399999999999992</v>
      </c>
      <c r="E12" s="13">
        <v>11.1</v>
      </c>
      <c r="F12" s="13">
        <v>11.1</v>
      </c>
      <c r="G12" s="13">
        <f t="shared" si="54"/>
        <v>11.1</v>
      </c>
      <c r="H12" s="13">
        <v>0.29100000000000004</v>
      </c>
      <c r="I12" s="13">
        <v>0.28199999999999997</v>
      </c>
      <c r="J12" s="13">
        <f t="shared" si="55"/>
        <v>29.100000000000005</v>
      </c>
      <c r="K12" s="13">
        <f t="shared" si="56"/>
        <v>3.2301000000000003E-2</v>
      </c>
      <c r="L12" s="13">
        <f t="shared" si="57"/>
        <v>0.53286109702819284</v>
      </c>
      <c r="M12" s="14">
        <f t="shared" si="61"/>
        <v>0.54955349644707241</v>
      </c>
      <c r="N12" s="14">
        <f t="shared" si="59"/>
        <v>0.53703419688291276</v>
      </c>
      <c r="O12" s="14">
        <f>'A3-1'!B33</f>
        <v>0.29946834333794092</v>
      </c>
      <c r="P12" s="13">
        <f>'A3-1'!C33</f>
        <v>12.067922716129271</v>
      </c>
      <c r="Q12" s="13">
        <f>'A3-1'!D33</f>
        <v>27.846557586508052</v>
      </c>
      <c r="R12" s="13">
        <f>P12*'A3-1'!D33/10000</f>
        <v>3.360501048642224E-2</v>
      </c>
      <c r="S12" s="13">
        <f t="shared" si="60"/>
        <v>0.51417927445134259</v>
      </c>
      <c r="T12" s="14">
        <f>(U$57-'A3-1'!B33)/(U$57-U$58)</f>
        <v>0.48561932065763824</v>
      </c>
      <c r="U12" s="14">
        <f t="shared" si="0"/>
        <v>0.50703928600291648</v>
      </c>
      <c r="V12" s="14">
        <f>'A3-1'!E33</f>
        <v>0.23200000000000001</v>
      </c>
      <c r="W12" s="13">
        <f>'A3-1'!F33</f>
        <v>4.5599999999999996</v>
      </c>
      <c r="X12" s="13">
        <f>'A3-1'!G33</f>
        <v>23.314</v>
      </c>
      <c r="Y12" s="13">
        <f t="shared" si="1"/>
        <v>1.0631183999999998E-2</v>
      </c>
      <c r="Z12" s="13">
        <f t="shared" si="32"/>
        <v>0.84331232575696735</v>
      </c>
      <c r="AA12" s="14">
        <f t="shared" si="33"/>
        <v>0.76448130535444203</v>
      </c>
      <c r="AB12" s="14">
        <f t="shared" si="34"/>
        <v>0.82360457065633608</v>
      </c>
      <c r="AC12" s="14">
        <f>'A3-1'!H33</f>
        <v>0.28199999999999997</v>
      </c>
      <c r="AD12" s="13">
        <f>'A3-1'!I33</f>
        <v>11.1</v>
      </c>
      <c r="AE12" s="13">
        <f>'A3-1'!J33</f>
        <v>28.2</v>
      </c>
      <c r="AF12" s="13">
        <f t="shared" si="2"/>
        <v>3.1301999999999996E-2</v>
      </c>
      <c r="AG12" s="13">
        <f t="shared" si="3"/>
        <v>0.54717320643881484</v>
      </c>
      <c r="AH12" s="14">
        <f t="shared" si="4"/>
        <v>0.55781995063581713</v>
      </c>
      <c r="AI12" s="14">
        <f t="shared" si="5"/>
        <v>0.54983489248806539</v>
      </c>
      <c r="AJ12" s="14">
        <f>'A3-1'!K33</f>
        <v>0.25150552836305246</v>
      </c>
      <c r="AK12" s="13">
        <f>'A3-1'!L33</f>
        <v>9.4753486214039597</v>
      </c>
      <c r="AL12" s="13">
        <f>'A3-1'!M33</f>
        <v>34.893938303472673</v>
      </c>
      <c r="AM12" s="13">
        <f t="shared" si="6"/>
        <v>3.306322301991646E-2</v>
      </c>
      <c r="AN12" s="13">
        <f t="shared" si="35"/>
        <v>0.52194115783265838</v>
      </c>
      <c r="AO12" s="14">
        <f t="shared" si="36"/>
        <v>0.6838605270342224</v>
      </c>
      <c r="AP12" s="14">
        <f t="shared" si="37"/>
        <v>0.56242100013304941</v>
      </c>
      <c r="AQ12" s="14">
        <f>'A3-1'!N33</f>
        <v>0.20749819854873625</v>
      </c>
      <c r="AR12" s="13">
        <f>'A3-1'!O33</f>
        <v>5.3484869589439619</v>
      </c>
      <c r="AS12" s="13">
        <f>'A3-1'!P33</f>
        <v>24.754156510892766</v>
      </c>
      <c r="AT12" s="13">
        <f t="shared" si="7"/>
        <v>1.3239728327816771E-2</v>
      </c>
      <c r="AU12" s="13">
        <f t="shared" si="38"/>
        <v>0.80594118279183136</v>
      </c>
      <c r="AV12" s="14">
        <f t="shared" si="39"/>
        <v>0.8657528149737409</v>
      </c>
      <c r="AW12" s="14">
        <f t="shared" si="40"/>
        <v>0.8208940908373088</v>
      </c>
      <c r="AX12" s="14">
        <f>'A3-1'!Q33</f>
        <v>0.29654380614925635</v>
      </c>
      <c r="AY12" s="13">
        <f>'A3-1'!R33</f>
        <v>9.3924884542073706</v>
      </c>
      <c r="AZ12" s="13">
        <f>'A3-1'!S33</f>
        <v>42.442694042717598</v>
      </c>
      <c r="BA12" s="13">
        <f t="shared" si="8"/>
        <v>3.9864251376168093E-2</v>
      </c>
      <c r="BB12" s="13">
        <f t="shared" si="41"/>
        <v>0.42450666139680687</v>
      </c>
      <c r="BC12" s="14">
        <f t="shared" si="42"/>
        <v>0.49770709700440929</v>
      </c>
      <c r="BD12" s="14">
        <f t="shared" si="43"/>
        <v>0.44280677029870746</v>
      </c>
      <c r="BE12" s="14">
        <f>'A3-1'!T33</f>
        <v>0.25938504893970366</v>
      </c>
      <c r="BF12" s="13">
        <f>'A3-1'!U33</f>
        <v>5.9895033406201303</v>
      </c>
      <c r="BG12" s="13">
        <f>'A3-1'!V33</f>
        <v>28.102547733552381</v>
      </c>
      <c r="BH12" s="13">
        <f t="shared" si="9"/>
        <v>1.6832030353004866E-2</v>
      </c>
      <c r="BI12" s="13">
        <f t="shared" si="10"/>
        <v>0.7544762982868356</v>
      </c>
      <c r="BJ12" s="14">
        <f t="shared" si="11"/>
        <v>0.65129267909614197</v>
      </c>
      <c r="BK12" s="14">
        <f t="shared" si="12"/>
        <v>0.72868039348916214</v>
      </c>
      <c r="BL12" s="14">
        <f>'A3-1'!W33</f>
        <v>0.31769167442663648</v>
      </c>
      <c r="BM12" s="13">
        <f>'A3-1'!X33</f>
        <v>10.439056374979494</v>
      </c>
      <c r="BN12" s="13">
        <f>'A3-1'!Y33</f>
        <v>27.809155111221916</v>
      </c>
      <c r="BO12" s="13">
        <f t="shared" si="13"/>
        <v>2.903013379465947E-2</v>
      </c>
      <c r="BP12" s="13">
        <f t="shared" si="44"/>
        <v>0.5797209518813855</v>
      </c>
      <c r="BQ12" s="14">
        <f t="shared" si="45"/>
        <v>0.41029815485212101</v>
      </c>
      <c r="BR12" s="14">
        <f t="shared" si="46"/>
        <v>0.53736525262406942</v>
      </c>
      <c r="BS12" s="14">
        <f>'A3-1'!Z33</f>
        <v>0.24560387478104145</v>
      </c>
      <c r="BT12" s="13">
        <f>'A3-1'!AA33</f>
        <v>4.5772643220511728</v>
      </c>
      <c r="BU12" s="13">
        <f>'A3-1'!AB33</f>
        <v>48.25947755623546</v>
      </c>
      <c r="BV12" s="13">
        <f t="shared" si="14"/>
        <v>2.2089638481898589E-2</v>
      </c>
      <c r="BW12" s="13">
        <f t="shared" si="47"/>
        <v>0.67915351272236901</v>
      </c>
      <c r="BX12" s="14">
        <f t="shared" si="48"/>
        <v>0.7082534015209907</v>
      </c>
      <c r="BY12" s="14">
        <f t="shared" si="49"/>
        <v>0.68642848492202446</v>
      </c>
      <c r="BZ12" s="14">
        <f>'A3-1'!AC33</f>
        <v>0.23279535279176267</v>
      </c>
      <c r="CA12" s="13">
        <f>'A3-1'!AD33</f>
        <v>6.9065690033427654</v>
      </c>
      <c r="CB12" s="13">
        <f>'A3-1'!AE33</f>
        <v>23.360100510355487</v>
      </c>
      <c r="CC12" s="13">
        <f t="shared" si="15"/>
        <v>1.6133814609979272E-2</v>
      </c>
      <c r="CD12" s="13">
        <f t="shared" si="16"/>
        <v>0.76447924133628609</v>
      </c>
      <c r="CE12" s="14">
        <f t="shared" si="17"/>
        <v>0.76119393164594373</v>
      </c>
      <c r="CF12" s="14">
        <f t="shared" si="18"/>
        <v>0.76365791391370053</v>
      </c>
      <c r="CG12" s="14">
        <f>'A3-1'!AF33</f>
        <v>0.30674396358663675</v>
      </c>
      <c r="CH12" s="13">
        <f>'A3-1'!AG33</f>
        <v>10.262930162089896</v>
      </c>
      <c r="CI12" s="13">
        <f>'A3-1'!AH33</f>
        <v>27.646006817064421</v>
      </c>
      <c r="CJ12" s="13">
        <f t="shared" si="19"/>
        <v>2.8372903722419334E-2</v>
      </c>
      <c r="CK12" s="13">
        <f t="shared" si="58"/>
        <v>0.58913671634770359</v>
      </c>
      <c r="CL12" s="14">
        <f t="shared" si="50"/>
        <v>0.45554752991736347</v>
      </c>
      <c r="CM12" s="14">
        <f t="shared" si="51"/>
        <v>0.55573941974011853</v>
      </c>
      <c r="CN12" s="14">
        <f>'A3-1'!AI33</f>
        <v>0.21529591280041932</v>
      </c>
      <c r="CO12" s="13">
        <f>'A3-1'!AJ33</f>
        <v>6.6927919070918973</v>
      </c>
      <c r="CP12" s="13">
        <f>'A3-1'!AK33</f>
        <v>42.869872263166066</v>
      </c>
      <c r="CQ12" s="13">
        <f t="shared" si="20"/>
        <v>2.8691913414098127E-2</v>
      </c>
      <c r="CR12" s="13">
        <f t="shared" si="21"/>
        <v>0.58456644446546568</v>
      </c>
      <c r="CS12" s="14">
        <f t="shared" si="22"/>
        <v>0.83352309115450973</v>
      </c>
      <c r="CT12" s="14">
        <f t="shared" si="23"/>
        <v>0.64680560613772675</v>
      </c>
      <c r="CU12" s="14">
        <f>'A3-1'!AL33</f>
        <v>0.31579211945755237</v>
      </c>
      <c r="CV12" s="13">
        <f>'A3-1'!AM33</f>
        <v>10.9584275697979</v>
      </c>
      <c r="CW12" s="13">
        <f>'A3-1'!AN33</f>
        <v>36.785822853979901</v>
      </c>
      <c r="CX12" s="13">
        <f t="shared" si="24"/>
        <v>4.0311477534075504E-2</v>
      </c>
      <c r="CY12" s="13">
        <f t="shared" si="25"/>
        <v>0.41809950453668382</v>
      </c>
      <c r="CZ12" s="14">
        <f t="shared" si="26"/>
        <v>0.41814944691758943</v>
      </c>
      <c r="DA12" s="14">
        <f t="shared" si="27"/>
        <v>0.41811199013191025</v>
      </c>
      <c r="DB12" s="14">
        <f>'A3-1'!AO33</f>
        <v>0.34238741234791076</v>
      </c>
      <c r="DC12" s="13">
        <f>'A3-1'!AP33</f>
        <v>17.952965938979105</v>
      </c>
      <c r="DD12" s="13">
        <f>'A3-1'!AQ33</f>
        <v>34.691175671128001</v>
      </c>
      <c r="DE12" s="13">
        <f t="shared" si="28"/>
        <v>6.228094952069016E-2</v>
      </c>
      <c r="DF12" s="13">
        <f t="shared" si="29"/>
        <v>0.1033552735396643</v>
      </c>
      <c r="DG12" s="14">
        <f t="shared" si="52"/>
        <v>0.30822506176038778</v>
      </c>
      <c r="DH12" s="14">
        <f t="shared" si="30"/>
        <v>0.15457272059484517</v>
      </c>
    </row>
    <row r="13" spans="1:170">
      <c r="A13" s="6">
        <v>1989</v>
      </c>
      <c r="B13" s="14">
        <v>0.28399999999999997</v>
      </c>
      <c r="C13" s="14">
        <v>0.28100000000000003</v>
      </c>
      <c r="D13" s="14">
        <f t="shared" si="53"/>
        <v>0.28399999999999997</v>
      </c>
      <c r="E13" s="13">
        <v>12</v>
      </c>
      <c r="F13" s="13">
        <v>10.5</v>
      </c>
      <c r="G13" s="13">
        <f t="shared" si="54"/>
        <v>12</v>
      </c>
      <c r="H13" s="13">
        <v>0.32899999999999996</v>
      </c>
      <c r="I13" s="13">
        <v>0.28800000000000003</v>
      </c>
      <c r="J13" s="13">
        <f t="shared" si="55"/>
        <v>32.9</v>
      </c>
      <c r="K13" s="13">
        <f t="shared" si="56"/>
        <v>3.9479999999999994E-2</v>
      </c>
      <c r="L13" s="13">
        <f t="shared" si="57"/>
        <v>0.43001161408639638</v>
      </c>
      <c r="M13" s="14">
        <f t="shared" si="61"/>
        <v>0.54955349644707208</v>
      </c>
      <c r="N13" s="14">
        <f t="shared" si="59"/>
        <v>0.45989708467656532</v>
      </c>
      <c r="O13" s="14">
        <f>'A3-1'!B34</f>
        <v>0.30199999999999999</v>
      </c>
      <c r="P13" s="13">
        <f>'A3-1'!C34</f>
        <v>12.172000000000001</v>
      </c>
      <c r="Q13" s="13">
        <f>'A3-1'!D34</f>
        <v>28.010999999999999</v>
      </c>
      <c r="R13" s="13">
        <f>P13*'A3-1'!D34/10000</f>
        <v>3.4094989200000002E-2</v>
      </c>
      <c r="S13" s="13">
        <f t="shared" si="60"/>
        <v>0.50715962584513574</v>
      </c>
      <c r="T13" s="14">
        <f>(U$57-'A3-1'!B34)/(U$57-U$58)</f>
        <v>0.47515540874836704</v>
      </c>
      <c r="U13" s="14">
        <f t="shared" si="0"/>
        <v>0.49915857157094357</v>
      </c>
      <c r="V13" s="14">
        <f>'A3-1'!E34</f>
        <v>0.22945854335739149</v>
      </c>
      <c r="W13" s="13">
        <f>'A3-1'!F34</f>
        <v>4.6990130384976974</v>
      </c>
      <c r="X13" s="13">
        <f>'A3-1'!G34</f>
        <v>22.328221760156772</v>
      </c>
      <c r="Y13" s="13">
        <f t="shared" si="1"/>
        <v>1.0492060517744468E-2</v>
      </c>
      <c r="Z13" s="13">
        <f t="shared" si="32"/>
        <v>0.84530546940023854</v>
      </c>
      <c r="AA13" s="14">
        <f t="shared" si="33"/>
        <v>0.77498572280884448</v>
      </c>
      <c r="AB13" s="14">
        <f t="shared" si="34"/>
        <v>0.82772553275239003</v>
      </c>
      <c r="AC13" s="14">
        <f>'A3-1'!H34</f>
        <v>0.28100000000000003</v>
      </c>
      <c r="AD13" s="13">
        <f>'A3-1'!I34</f>
        <v>10.5</v>
      </c>
      <c r="AE13" s="13">
        <f>'A3-1'!J34</f>
        <v>28.8</v>
      </c>
      <c r="AF13" s="13">
        <f t="shared" si="2"/>
        <v>3.0240000000000003E-2</v>
      </c>
      <c r="AG13" s="13">
        <f t="shared" si="3"/>
        <v>0.56238788130776429</v>
      </c>
      <c r="AH13" s="14">
        <f t="shared" si="4"/>
        <v>0.56195317773018938</v>
      </c>
      <c r="AI13" s="14">
        <f t="shared" si="5"/>
        <v>0.56227920541337051</v>
      </c>
      <c r="AJ13" s="14">
        <f>'A3-1'!K34</f>
        <v>0.24805894430265957</v>
      </c>
      <c r="AK13" s="13">
        <f>'A3-1'!L34</f>
        <v>8.8586316228063069</v>
      </c>
      <c r="AL13" s="13">
        <f>'A3-1'!M34</f>
        <v>36.362160081426232</v>
      </c>
      <c r="AM13" s="13">
        <f t="shared" si="6"/>
        <v>3.221189811708676E-2</v>
      </c>
      <c r="AN13" s="13">
        <f t="shared" si="35"/>
        <v>0.53413760943754895</v>
      </c>
      <c r="AO13" s="14">
        <f t="shared" si="36"/>
        <v>0.69810604165567058</v>
      </c>
      <c r="AP13" s="14">
        <f t="shared" si="37"/>
        <v>0.57512971749207931</v>
      </c>
      <c r="AQ13" s="14">
        <f>'A3-1'!N34</f>
        <v>0.20799759613995542</v>
      </c>
      <c r="AR13" s="13">
        <f>'A3-1'!O34</f>
        <v>5.3913141255170807</v>
      </c>
      <c r="AS13" s="13">
        <f>'A3-1'!P34</f>
        <v>24.903205094927038</v>
      </c>
      <c r="AT13" s="13">
        <f t="shared" si="7"/>
        <v>1.3426100139892906E-2</v>
      </c>
      <c r="AU13" s="13">
        <f t="shared" si="38"/>
        <v>0.80327113898253255</v>
      </c>
      <c r="AV13" s="14">
        <f t="shared" si="39"/>
        <v>0.8636886913188494</v>
      </c>
      <c r="AW13" s="14">
        <f t="shared" si="40"/>
        <v>0.81837552706661176</v>
      </c>
      <c r="AX13" s="14">
        <f>'A3-1'!Q34</f>
        <v>0.28699999999999998</v>
      </c>
      <c r="AY13" s="13">
        <f>'A3-1'!R34</f>
        <v>8.9280000000000008</v>
      </c>
      <c r="AZ13" s="13">
        <f>'A3-1'!S34</f>
        <v>40.137999999999998</v>
      </c>
      <c r="BA13" s="13">
        <f t="shared" si="8"/>
        <v>3.5835206400000007E-2</v>
      </c>
      <c r="BB13" s="13">
        <f t="shared" si="41"/>
        <v>0.48222851577041476</v>
      </c>
      <c r="BC13" s="14">
        <f t="shared" si="42"/>
        <v>0.53715381516395466</v>
      </c>
      <c r="BD13" s="14">
        <f t="shared" si="43"/>
        <v>0.49595984061879972</v>
      </c>
      <c r="BE13" s="14">
        <f>'A3-1'!T34</f>
        <v>0.25800000000000001</v>
      </c>
      <c r="BF13" s="13">
        <f>'A3-1'!U34</f>
        <v>5.6159999999999997</v>
      </c>
      <c r="BG13" s="13">
        <f>'A3-1'!V34</f>
        <v>28.649000000000001</v>
      </c>
      <c r="BH13" s="13">
        <f t="shared" si="9"/>
        <v>1.60892784E-2</v>
      </c>
      <c r="BI13" s="13">
        <f t="shared" si="10"/>
        <v>0.76511728649139887</v>
      </c>
      <c r="BJ13" s="14">
        <f t="shared" si="11"/>
        <v>0.657017400900757</v>
      </c>
      <c r="BK13" s="14">
        <f t="shared" si="12"/>
        <v>0.7380923150937384</v>
      </c>
      <c r="BL13" s="14">
        <f>'A3-1'!W34</f>
        <v>0.30399999999999999</v>
      </c>
      <c r="BM13" s="13">
        <f>'A3-1'!X34</f>
        <v>9.7219999999999995</v>
      </c>
      <c r="BN13" s="13">
        <f>'A3-1'!Y34</f>
        <v>23.718</v>
      </c>
      <c r="BO13" s="13">
        <f t="shared" si="13"/>
        <v>2.3058639599999996E-2</v>
      </c>
      <c r="BP13" s="13">
        <f t="shared" si="44"/>
        <v>0.6652711803687329</v>
      </c>
      <c r="BQ13" s="14">
        <f t="shared" si="45"/>
        <v>0.46688895455962204</v>
      </c>
      <c r="BR13" s="14">
        <f t="shared" si="46"/>
        <v>0.61567562391645514</v>
      </c>
      <c r="BS13" s="14">
        <f>'A3-1'!Z34</f>
        <v>0.25559857333670127</v>
      </c>
      <c r="BT13" s="13">
        <f>'A3-1'!AA34</f>
        <v>5.3831831125186493</v>
      </c>
      <c r="BU13" s="13">
        <f>'A3-1'!AB34</f>
        <v>50.430409553522885</v>
      </c>
      <c r="BV13" s="13">
        <f t="shared" si="14"/>
        <v>2.7147612906592355E-2</v>
      </c>
      <c r="BW13" s="13">
        <f t="shared" si="47"/>
        <v>0.60669076661391574</v>
      </c>
      <c r="BX13" s="14">
        <f t="shared" si="48"/>
        <v>0.66694304265065185</v>
      </c>
      <c r="BY13" s="14">
        <f t="shared" si="49"/>
        <v>0.62175383562309972</v>
      </c>
      <c r="BZ13" s="14">
        <f>'A3-1'!AC34</f>
        <v>0.23219535678769213</v>
      </c>
      <c r="CA13" s="13">
        <f>'A3-1'!AD34</f>
        <v>6.748453823807667</v>
      </c>
      <c r="CB13" s="13">
        <f>'A3-1'!AE34</f>
        <v>23.57508246832537</v>
      </c>
      <c r="CC13" s="13">
        <f t="shared" si="15"/>
        <v>1.5909535542995144E-2</v>
      </c>
      <c r="CD13" s="13">
        <f t="shared" si="16"/>
        <v>0.76769236100113991</v>
      </c>
      <c r="CE13" s="14">
        <f t="shared" si="17"/>
        <v>0.76367385138648336</v>
      </c>
      <c r="CF13" s="14">
        <f t="shared" si="18"/>
        <v>0.76668773359747577</v>
      </c>
      <c r="CG13" s="14">
        <f>'A3-1'!AF34</f>
        <v>0.30436273918330464</v>
      </c>
      <c r="CH13" s="13">
        <f>'A3-1'!AG34</f>
        <v>10.171558335084564</v>
      </c>
      <c r="CI13" s="13">
        <f>'A3-1'!AH34</f>
        <v>27.408483052516633</v>
      </c>
      <c r="CJ13" s="13">
        <f t="shared" si="19"/>
        <v>2.7878698424484958E-2</v>
      </c>
      <c r="CK13" s="13">
        <f t="shared" si="58"/>
        <v>0.59621691684354539</v>
      </c>
      <c r="CL13" s="14">
        <f t="shared" si="50"/>
        <v>0.46538967113899671</v>
      </c>
      <c r="CM13" s="14">
        <f t="shared" si="51"/>
        <v>0.5635101054174082</v>
      </c>
      <c r="CN13" s="14">
        <f>'A3-1'!AI34</f>
        <v>0.21864306636115924</v>
      </c>
      <c r="CO13" s="13">
        <f>'A3-1'!AJ34</f>
        <v>6.6875878637854278</v>
      </c>
      <c r="CP13" s="13">
        <f>'A3-1'!AK34</f>
        <v>43.754635332242337</v>
      </c>
      <c r="CQ13" s="13">
        <f t="shared" si="20"/>
        <v>2.9261296823226094E-2</v>
      </c>
      <c r="CR13" s="13">
        <f t="shared" si="21"/>
        <v>0.57640920958255049</v>
      </c>
      <c r="CS13" s="14">
        <f t="shared" si="22"/>
        <v>0.81968854536823421</v>
      </c>
      <c r="CT13" s="14">
        <f t="shared" si="23"/>
        <v>0.63722904352897147</v>
      </c>
      <c r="CU13" s="14">
        <f>'A3-1'!AL34</f>
        <v>0.3223892989314594</v>
      </c>
      <c r="CV13" s="13">
        <f>'A3-1'!AM34</f>
        <v>12.054637506942639</v>
      </c>
      <c r="CW13" s="13">
        <f>'A3-1'!AN34</f>
        <v>32.667320145863947</v>
      </c>
      <c r="CX13" s="13">
        <f t="shared" si="24"/>
        <v>3.9379270268163444E-2</v>
      </c>
      <c r="CY13" s="13">
        <f t="shared" si="25"/>
        <v>0.43145471212738468</v>
      </c>
      <c r="CZ13" s="14">
        <f t="shared" si="26"/>
        <v>0.39088180596959876</v>
      </c>
      <c r="DA13" s="14">
        <f t="shared" si="27"/>
        <v>0.42131148558793818</v>
      </c>
      <c r="DB13" s="14">
        <f>'A3-1'!AO34</f>
        <v>0.34358739765953289</v>
      </c>
      <c r="DC13" s="13">
        <f>'A3-1'!AP34</f>
        <v>17.915566101624876</v>
      </c>
      <c r="DD13" s="13">
        <f>'A3-1'!AQ34</f>
        <v>34.38000093472241</v>
      </c>
      <c r="DE13" s="13">
        <f t="shared" si="28"/>
        <v>6.1593717931994432E-2</v>
      </c>
      <c r="DF13" s="13">
        <f t="shared" si="29"/>
        <v>0.1132008528067802</v>
      </c>
      <c r="DG13" s="14">
        <f t="shared" si="52"/>
        <v>0.30326524995754217</v>
      </c>
      <c r="DH13" s="14">
        <f t="shared" si="30"/>
        <v>0.16071695209447068</v>
      </c>
    </row>
    <row r="14" spans="1:170">
      <c r="A14" s="6">
        <v>1990</v>
      </c>
      <c r="B14" s="14">
        <v>0.28899999999999998</v>
      </c>
      <c r="C14" s="14">
        <v>0.28599999999999998</v>
      </c>
      <c r="D14" s="14">
        <f t="shared" si="53"/>
        <v>0.28899999999999998</v>
      </c>
      <c r="E14" s="13">
        <v>11.8</v>
      </c>
      <c r="F14" s="13">
        <v>11.7</v>
      </c>
      <c r="G14" s="13">
        <f t="shared" si="54"/>
        <v>11.8</v>
      </c>
      <c r="H14" s="13">
        <v>0.29199999999999998</v>
      </c>
      <c r="I14" s="13">
        <v>0.29699999999999999</v>
      </c>
      <c r="J14" s="13">
        <f t="shared" si="55"/>
        <v>29.2</v>
      </c>
      <c r="K14" s="13">
        <f t="shared" si="56"/>
        <v>3.4456000000000001E-2</v>
      </c>
      <c r="L14" s="13">
        <f t="shared" si="57"/>
        <v>0.50198762777905348</v>
      </c>
      <c r="M14" s="14">
        <f t="shared" si="61"/>
        <v>0.52888736097520961</v>
      </c>
      <c r="N14" s="14">
        <f t="shared" si="59"/>
        <v>0.50871256107809248</v>
      </c>
      <c r="O14" s="14">
        <f>'A3-1'!B35</f>
        <v>0.30299182096837357</v>
      </c>
      <c r="P14" s="13">
        <f>'A3-1'!C35</f>
        <v>12.007197326240613</v>
      </c>
      <c r="Q14" s="13">
        <f>'A3-1'!D35</f>
        <v>29.957738435373198</v>
      </c>
      <c r="R14" s="13">
        <f>P14*'A3-1'!D35/10000</f>
        <v>3.5970847684142868E-2</v>
      </c>
      <c r="S14" s="13">
        <f t="shared" si="60"/>
        <v>0.48028525961500951</v>
      </c>
      <c r="T14" s="14">
        <f>(U$57-'A3-1'!B35)/(U$57-U$58)</f>
        <v>0.47105598744911858</v>
      </c>
      <c r="U14" s="14">
        <f t="shared" si="0"/>
        <v>0.47797794157353679</v>
      </c>
      <c r="V14" s="14">
        <f>'A3-1'!E35</f>
        <v>0.22694492724006857</v>
      </c>
      <c r="W14" s="13">
        <f>'A3-1'!F35</f>
        <v>4.8422639333270538</v>
      </c>
      <c r="X14" s="13">
        <f>'A3-1'!G35</f>
        <v>21.384124859343672</v>
      </c>
      <c r="Y14" s="13">
        <f t="shared" si="1"/>
        <v>1.0354757655216233E-2</v>
      </c>
      <c r="Z14" s="13">
        <f t="shared" si="32"/>
        <v>0.84727253005178571</v>
      </c>
      <c r="AA14" s="14">
        <f t="shared" si="33"/>
        <v>0.78537506904981502</v>
      </c>
      <c r="AB14" s="14">
        <f t="shared" si="34"/>
        <v>0.83179816480129298</v>
      </c>
      <c r="AC14" s="14">
        <f>'A3-1'!H35</f>
        <v>0.28599999999999998</v>
      </c>
      <c r="AD14" s="13">
        <f>'A3-1'!I35</f>
        <v>11.7</v>
      </c>
      <c r="AE14" s="13">
        <f>'A3-1'!J35</f>
        <v>29.7</v>
      </c>
      <c r="AF14" s="13">
        <f t="shared" si="2"/>
        <v>3.4748999999999995E-2</v>
      </c>
      <c r="AG14" s="13">
        <f t="shared" si="3"/>
        <v>0.49778998207603836</v>
      </c>
      <c r="AH14" s="14">
        <f t="shared" si="4"/>
        <v>0.54128704225832713</v>
      </c>
      <c r="AI14" s="14">
        <f t="shared" si="5"/>
        <v>0.50866424712161051</v>
      </c>
      <c r="AJ14" s="14">
        <f>'A3-1'!K35</f>
        <v>0.24465959157655451</v>
      </c>
      <c r="AK14" s="13">
        <f>'A3-1'!L35</f>
        <v>8.2820545569495074</v>
      </c>
      <c r="AL14" s="13">
        <f>'A3-1'!M35</f>
        <v>37.892159786838398</v>
      </c>
      <c r="AM14" s="13">
        <f t="shared" si="6"/>
        <v>3.1382493463524383E-2</v>
      </c>
      <c r="AN14" s="13">
        <f t="shared" si="35"/>
        <v>0.54602002199757271</v>
      </c>
      <c r="AO14" s="14">
        <f t="shared" si="36"/>
        <v>0.71215633844653703</v>
      </c>
      <c r="AP14" s="14">
        <f t="shared" si="37"/>
        <v>0.58755410110981376</v>
      </c>
      <c r="AQ14" s="14">
        <f>'A3-1'!N35</f>
        <v>0.20849819565946051</v>
      </c>
      <c r="AR14" s="13">
        <f>'A3-1'!O35</f>
        <v>5.4344842238783411</v>
      </c>
      <c r="AS14" s="13">
        <f>'A3-1'!P35</f>
        <v>25.05315112341242</v>
      </c>
      <c r="AT14" s="13">
        <f t="shared" si="7"/>
        <v>1.3615095453862474E-2</v>
      </c>
      <c r="AU14" s="13">
        <f t="shared" si="38"/>
        <v>0.80056350974166435</v>
      </c>
      <c r="AV14" s="14">
        <f t="shared" si="39"/>
        <v>0.86161959982140113</v>
      </c>
      <c r="AW14" s="14">
        <f t="shared" si="40"/>
        <v>0.81582753226159854</v>
      </c>
      <c r="AX14" s="14">
        <f>'A3-1'!Q35</f>
        <v>0.28719972183568132</v>
      </c>
      <c r="AY14" s="13">
        <f>'A3-1'!R35</f>
        <v>8.7262890714275052</v>
      </c>
      <c r="AZ14" s="13">
        <f>'A3-1'!S35</f>
        <v>35.816901267184626</v>
      </c>
      <c r="BA14" s="13">
        <f t="shared" si="8"/>
        <v>3.1254863410023113E-2</v>
      </c>
      <c r="BB14" s="13">
        <f t="shared" si="41"/>
        <v>0.54784850577113997</v>
      </c>
      <c r="BC14" s="14">
        <f t="shared" si="42"/>
        <v>0.53632831946137871</v>
      </c>
      <c r="BD14" s="14">
        <f t="shared" si="43"/>
        <v>0.54496845919369963</v>
      </c>
      <c r="BE14" s="14">
        <f>'A3-1'!T35</f>
        <v>0.26035655572887739</v>
      </c>
      <c r="BF14" s="13">
        <f>'A3-1'!U35</f>
        <v>5.9850135690649893</v>
      </c>
      <c r="BG14" s="13">
        <f>'A3-1'!V35</f>
        <v>28.239457208101999</v>
      </c>
      <c r="BH14" s="13">
        <f t="shared" si="9"/>
        <v>1.690135345735206E-2</v>
      </c>
      <c r="BI14" s="13">
        <f t="shared" si="10"/>
        <v>0.75348314527972748</v>
      </c>
      <c r="BJ14" s="14">
        <f t="shared" si="11"/>
        <v>0.6472772209127623</v>
      </c>
      <c r="BK14" s="14">
        <f t="shared" si="12"/>
        <v>0.72693166418798616</v>
      </c>
      <c r="BL14" s="14">
        <f>'A3-1'!W35</f>
        <v>0.29742898312034083</v>
      </c>
      <c r="BM14" s="13">
        <f>'A3-1'!X35</f>
        <v>10.063019030092311</v>
      </c>
      <c r="BN14" s="13">
        <f>'A3-1'!Y35</f>
        <v>23.278936058162106</v>
      </c>
      <c r="BO14" s="13">
        <f t="shared" si="13"/>
        <v>2.3425637655358739E-2</v>
      </c>
      <c r="BP14" s="13">
        <f t="shared" si="44"/>
        <v>0.66001340627285732</v>
      </c>
      <c r="BQ14" s="14">
        <f t="shared" si="45"/>
        <v>0.49404845956420834</v>
      </c>
      <c r="BR14" s="14">
        <f t="shared" si="46"/>
        <v>0.61852216959569506</v>
      </c>
      <c r="BS14" s="14">
        <f>'A3-1'!Z35</f>
        <v>0.26600000000000001</v>
      </c>
      <c r="BT14" s="13">
        <f>'A3-1'!AA35</f>
        <v>6.3310000000000004</v>
      </c>
      <c r="BU14" s="13">
        <f>'A3-1'!AB35</f>
        <v>52.698999999999998</v>
      </c>
      <c r="BV14" s="13">
        <f t="shared" si="14"/>
        <v>3.3363736900000003E-2</v>
      </c>
      <c r="BW14" s="13">
        <f t="shared" si="47"/>
        <v>0.51763586500866821</v>
      </c>
      <c r="BX14" s="14">
        <f t="shared" si="48"/>
        <v>0.62395158414577701</v>
      </c>
      <c r="BY14" s="14">
        <f t="shared" si="49"/>
        <v>0.54421479479294543</v>
      </c>
      <c r="BZ14" s="14">
        <f>'A3-1'!AC35</f>
        <v>0.23159690718564629</v>
      </c>
      <c r="CA14" s="13">
        <f>'A3-1'!AD35</f>
        <v>6.5939584459407081</v>
      </c>
      <c r="CB14" s="13">
        <f>'A3-1'!AE35</f>
        <v>23.79204289561871</v>
      </c>
      <c r="CC14" s="13">
        <f t="shared" si="15"/>
        <v>1.5688374219774859E-2</v>
      </c>
      <c r="CD14" s="13">
        <f t="shared" si="16"/>
        <v>0.77086081450997546</v>
      </c>
      <c r="CE14" s="14">
        <f t="shared" si="17"/>
        <v>0.76614737949627565</v>
      </c>
      <c r="CF14" s="14">
        <f t="shared" si="18"/>
        <v>0.76968245575655048</v>
      </c>
      <c r="CG14" s="14">
        <f>'A3-1'!AF35</f>
        <v>0.30199999999999999</v>
      </c>
      <c r="CH14" s="13">
        <f>'A3-1'!AG35</f>
        <v>10.081</v>
      </c>
      <c r="CI14" s="13">
        <f>'A3-1'!AH35</f>
        <v>27.172999999999998</v>
      </c>
      <c r="CJ14" s="13">
        <f t="shared" si="19"/>
        <v>2.7393101299999997E-2</v>
      </c>
      <c r="CK14" s="13">
        <f t="shared" si="58"/>
        <v>0.60317379289470852</v>
      </c>
      <c r="CL14" s="14">
        <f t="shared" si="50"/>
        <v>0.47515540874836704</v>
      </c>
      <c r="CM14" s="14">
        <f t="shared" si="51"/>
        <v>0.57116919685812317</v>
      </c>
      <c r="CN14" s="14">
        <f>'A3-1'!AI35</f>
        <v>0.22204225730994545</v>
      </c>
      <c r="CO14" s="13">
        <f>'A3-1'!AJ35</f>
        <v>6.6823878669317853</v>
      </c>
      <c r="CP14" s="13">
        <f>'A3-1'!AK35</f>
        <v>44.657658443793096</v>
      </c>
      <c r="CQ14" s="13">
        <f t="shared" si="20"/>
        <v>2.9841979495038681E-2</v>
      </c>
      <c r="CR14" s="13">
        <f t="shared" si="21"/>
        <v>0.56809009653767162</v>
      </c>
      <c r="CS14" s="14">
        <f t="shared" si="22"/>
        <v>0.80563891723976522</v>
      </c>
      <c r="CT14" s="14">
        <f t="shared" si="23"/>
        <v>0.62747730171319505</v>
      </c>
      <c r="CU14" s="14">
        <f>'A3-1'!AL35</f>
        <v>0.32912429937786475</v>
      </c>
      <c r="CV14" s="13">
        <f>'A3-1'!AM35</f>
        <v>13.260505168121323</v>
      </c>
      <c r="CW14" s="13">
        <f>'A3-1'!AN35</f>
        <v>29.009920744423741</v>
      </c>
      <c r="CX14" s="13">
        <f t="shared" si="24"/>
        <v>3.8468620395822106E-2</v>
      </c>
      <c r="CY14" s="13">
        <f t="shared" si="25"/>
        <v>0.44450107910207748</v>
      </c>
      <c r="CZ14" s="14">
        <f t="shared" si="26"/>
        <v>0.36304451964390527</v>
      </c>
      <c r="DA14" s="14">
        <f t="shared" si="27"/>
        <v>0.42413693923753437</v>
      </c>
      <c r="DB14" s="14">
        <f>'A3-1'!AO35</f>
        <v>0.34479158863028903</v>
      </c>
      <c r="DC14" s="13">
        <f>'A3-1'!AP35</f>
        <v>17.878244176067444</v>
      </c>
      <c r="DD14" s="13">
        <f>'A3-1'!AQ35</f>
        <v>34.071617389872131</v>
      </c>
      <c r="DE14" s="13">
        <f t="shared" si="28"/>
        <v>6.091406951696797E-2</v>
      </c>
      <c r="DF14" s="13">
        <f t="shared" si="29"/>
        <v>0.12293779222281075</v>
      </c>
      <c r="DG14" s="14">
        <f t="shared" si="52"/>
        <v>0.29828805521041418</v>
      </c>
      <c r="DH14" s="14">
        <f t="shared" si="30"/>
        <v>0.1667753579697116</v>
      </c>
    </row>
    <row r="15" spans="1:170">
      <c r="A15" s="6">
        <v>1991</v>
      </c>
      <c r="B15" s="14">
        <v>0.30099999999999999</v>
      </c>
      <c r="C15" s="14">
        <v>0.29199999999999998</v>
      </c>
      <c r="D15" s="14">
        <f t="shared" si="53"/>
        <v>0.30099999999999999</v>
      </c>
      <c r="E15" s="13">
        <v>11</v>
      </c>
      <c r="F15" s="13">
        <v>11.5</v>
      </c>
      <c r="G15" s="13">
        <f t="shared" si="54"/>
        <v>11</v>
      </c>
      <c r="H15" s="13">
        <v>0.30599999999999999</v>
      </c>
      <c r="I15" s="13">
        <v>0.29600000000000004</v>
      </c>
      <c r="J15" s="13">
        <f t="shared" si="55"/>
        <v>30.599999999999994</v>
      </c>
      <c r="K15" s="13">
        <f t="shared" si="56"/>
        <v>3.3659999999999989E-2</v>
      </c>
      <c r="L15" s="13">
        <f t="shared" si="57"/>
        <v>0.51339147071284252</v>
      </c>
      <c r="M15" s="14">
        <f t="shared" si="61"/>
        <v>0.47928863584273956</v>
      </c>
      <c r="N15" s="14">
        <f t="shared" si="59"/>
        <v>0.50486576199531685</v>
      </c>
      <c r="O15" s="14">
        <f>'A3-1'!B36</f>
        <v>0.30398689925076472</v>
      </c>
      <c r="P15" s="13">
        <f>'A3-1'!C36</f>
        <v>11.844625996654594</v>
      </c>
      <c r="Q15" s="13">
        <f>'A3-1'!D36</f>
        <v>32.039773380537525</v>
      </c>
      <c r="R15" s="13">
        <f>P15*'A3-1'!D36/10000</f>
        <v>3.7949913271003666E-2</v>
      </c>
      <c r="S15" s="13">
        <f t="shared" si="60"/>
        <v>0.45193230344889496</v>
      </c>
      <c r="T15" s="14">
        <f>(U$57-'A3-1'!B36)/(U$57-U$58)</f>
        <v>0.46694310293131785</v>
      </c>
      <c r="U15" s="14">
        <f t="shared" si="0"/>
        <v>0.45568500331950068</v>
      </c>
      <c r="V15" s="14">
        <f>'A3-1'!E36</f>
        <v>0.22445884666747984</v>
      </c>
      <c r="W15" s="13">
        <f>'A3-1'!F36</f>
        <v>4.9898818768752138</v>
      </c>
      <c r="X15" s="13">
        <f>'A3-1'!G36</f>
        <v>20.479946899129565</v>
      </c>
      <c r="Y15" s="13">
        <f t="shared" si="1"/>
        <v>1.0219251587133335E-2</v>
      </c>
      <c r="Z15" s="13">
        <f t="shared" si="32"/>
        <v>0.84921384904298258</v>
      </c>
      <c r="AA15" s="14">
        <f t="shared" si="33"/>
        <v>0.79565060463123183</v>
      </c>
      <c r="AB15" s="14">
        <f t="shared" si="34"/>
        <v>0.83582303794004498</v>
      </c>
      <c r="AC15" s="14">
        <f>'A3-1'!H36</f>
        <v>0.29199999999999998</v>
      </c>
      <c r="AD15" s="13">
        <f>'A3-1'!I36</f>
        <v>11.5</v>
      </c>
      <c r="AE15" s="13">
        <f>'A3-1'!J36</f>
        <v>29.6</v>
      </c>
      <c r="AF15" s="13">
        <f t="shared" si="2"/>
        <v>3.4040000000000001E-2</v>
      </c>
      <c r="AG15" s="13">
        <f t="shared" si="3"/>
        <v>0.5079474250911844</v>
      </c>
      <c r="AH15" s="14">
        <f t="shared" si="4"/>
        <v>0.51648767969209208</v>
      </c>
      <c r="AI15" s="14">
        <f t="shared" si="5"/>
        <v>0.51008248874141127</v>
      </c>
      <c r="AJ15" s="14">
        <f>'A3-1'!K36</f>
        <v>0.24130682293549005</v>
      </c>
      <c r="AK15" s="13">
        <f>'A3-1'!L36</f>
        <v>7.7430048572850421</v>
      </c>
      <c r="AL15" s="13">
        <f>'A3-1'!M36</f>
        <v>39.486536831036801</v>
      </c>
      <c r="AM15" s="13">
        <f t="shared" si="6"/>
        <v>3.0574444648008268E-2</v>
      </c>
      <c r="AN15" s="13">
        <f t="shared" si="35"/>
        <v>0.55759648151387919</v>
      </c>
      <c r="AO15" s="14">
        <f t="shared" si="36"/>
        <v>0.72601409263494721</v>
      </c>
      <c r="AP15" s="14">
        <f t="shared" si="37"/>
        <v>0.59970088429414625</v>
      </c>
      <c r="AQ15" s="14">
        <f>'A3-1'!N36</f>
        <v>0.20899999999999999</v>
      </c>
      <c r="AR15" s="13">
        <f>'A3-1'!O36</f>
        <v>5.4779999999999998</v>
      </c>
      <c r="AS15" s="13">
        <f>'A3-1'!P36</f>
        <v>25.204000000000001</v>
      </c>
      <c r="AT15" s="13">
        <f t="shared" si="7"/>
        <v>1.38067512E-2</v>
      </c>
      <c r="AU15" s="13">
        <f t="shared" si="38"/>
        <v>0.79781776599001808</v>
      </c>
      <c r="AV15" s="14">
        <f t="shared" si="39"/>
        <v>0.85954552852500954</v>
      </c>
      <c r="AW15" s="14">
        <f t="shared" si="40"/>
        <v>0.81324970662376583</v>
      </c>
      <c r="AX15" s="14">
        <f>'A3-1'!Q36</f>
        <v>0.28739958265676907</v>
      </c>
      <c r="AY15" s="13">
        <f>'A3-1'!R36</f>
        <v>8.5291354119752576</v>
      </c>
      <c r="AZ15" s="13">
        <f>'A3-1'!S36</f>
        <v>31.960994976910953</v>
      </c>
      <c r="BA15" s="13">
        <f t="shared" si="8"/>
        <v>2.7259965405953455E-2</v>
      </c>
      <c r="BB15" s="13">
        <f t="shared" si="41"/>
        <v>0.60508115573962862</v>
      </c>
      <c r="BC15" s="14">
        <f t="shared" si="42"/>
        <v>0.53550224930055523</v>
      </c>
      <c r="BD15" s="14">
        <f t="shared" si="43"/>
        <v>0.58768642912986024</v>
      </c>
      <c r="BE15" s="14">
        <f>'A3-1'!T36</f>
        <v>0.26273463608916292</v>
      </c>
      <c r="BF15" s="13">
        <f>'A3-1'!U36</f>
        <v>6.3782741135847649</v>
      </c>
      <c r="BG15" s="13">
        <f>'A3-1'!V36</f>
        <v>27.835768906706129</v>
      </c>
      <c r="BH15" s="13">
        <f t="shared" si="9"/>
        <v>1.775441642493714E-2</v>
      </c>
      <c r="BI15" s="13">
        <f t="shared" si="10"/>
        <v>0.74126179340162202</v>
      </c>
      <c r="BJ15" s="14">
        <f t="shared" si="11"/>
        <v>0.63744807473503495</v>
      </c>
      <c r="BK15" s="14">
        <f t="shared" si="12"/>
        <v>0.71530836373497531</v>
      </c>
      <c r="BL15" s="14">
        <f>'A3-1'!W36</f>
        <v>0.29099999999999998</v>
      </c>
      <c r="BM15" s="13">
        <f>'A3-1'!X36</f>
        <v>10.416</v>
      </c>
      <c r="BN15" s="13">
        <f>'A3-1'!Y36</f>
        <v>22.847999999999999</v>
      </c>
      <c r="BO15" s="13">
        <f t="shared" si="13"/>
        <v>2.3798476799999999E-2</v>
      </c>
      <c r="BP15" s="13">
        <f t="shared" si="44"/>
        <v>0.65467195018610214</v>
      </c>
      <c r="BQ15" s="14">
        <f t="shared" si="45"/>
        <v>0.52062090678646455</v>
      </c>
      <c r="BR15" s="14">
        <f t="shared" si="46"/>
        <v>0.62115918933619274</v>
      </c>
      <c r="BS15" s="14">
        <f>'A3-1'!Z36</f>
        <v>0.2629655147138874</v>
      </c>
      <c r="BT15" s="13">
        <f>'A3-1'!AA36</f>
        <v>6.8641713171294372</v>
      </c>
      <c r="BU15" s="13">
        <f>'A3-1'!AB36</f>
        <v>59.299193730228708</v>
      </c>
      <c r="BV15" s="13">
        <f t="shared" si="14"/>
        <v>4.0703982473193762E-2</v>
      </c>
      <c r="BW15" s="13">
        <f t="shared" si="47"/>
        <v>0.41247630770698412</v>
      </c>
      <c r="BX15" s="14">
        <f t="shared" si="48"/>
        <v>0.63649380094781227</v>
      </c>
      <c r="BY15" s="14">
        <f t="shared" si="49"/>
        <v>0.46848068101719115</v>
      </c>
      <c r="BZ15" s="14">
        <f>'A3-1'!AC36</f>
        <v>0.23100000000000001</v>
      </c>
      <c r="CA15" s="13">
        <f>'A3-1'!AD36</f>
        <v>6.4429999999999996</v>
      </c>
      <c r="CB15" s="13">
        <f>'A3-1'!AE36</f>
        <v>24.010999999999999</v>
      </c>
      <c r="CC15" s="13">
        <f t="shared" si="15"/>
        <v>1.5470287299999998E-2</v>
      </c>
      <c r="CD15" s="13">
        <f t="shared" si="16"/>
        <v>0.77398522277508386</v>
      </c>
      <c r="CE15" s="14">
        <f t="shared" si="17"/>
        <v>0.7686145324488145</v>
      </c>
      <c r="CF15" s="14">
        <f t="shared" si="18"/>
        <v>0.77264255019351658</v>
      </c>
      <c r="CG15" s="14">
        <f>'A3-1'!AF36</f>
        <v>0.30924403961912322</v>
      </c>
      <c r="CH15" s="13">
        <f>'A3-1'!AG36</f>
        <v>10.438525128048473</v>
      </c>
      <c r="CI15" s="13">
        <f>'A3-1'!AH36</f>
        <v>27.528951496887295</v>
      </c>
      <c r="CJ15" s="13">
        <f t="shared" si="19"/>
        <v>2.8736165194908569E-2</v>
      </c>
      <c r="CK15" s="13">
        <f t="shared" si="58"/>
        <v>0.583932474166593</v>
      </c>
      <c r="CL15" s="14">
        <f t="shared" si="50"/>
        <v>0.44521414792189906</v>
      </c>
      <c r="CM15" s="14">
        <f t="shared" si="51"/>
        <v>0.54925289260541954</v>
      </c>
      <c r="CN15" s="14">
        <f>'A3-1'!AI36</f>
        <v>0.22549429465948248</v>
      </c>
      <c r="CO15" s="13">
        <f>'A3-1'!AJ36</f>
        <v>6.6771919133846129</v>
      </c>
      <c r="CP15" s="13">
        <f>'A3-1'!AK36</f>
        <v>45.579318454812977</v>
      </c>
      <c r="CQ15" s="13">
        <f t="shared" si="20"/>
        <v>3.0434185660405927E-2</v>
      </c>
      <c r="CR15" s="13">
        <f t="shared" si="21"/>
        <v>0.55960589290165463</v>
      </c>
      <c r="CS15" s="14">
        <f t="shared" si="22"/>
        <v>0.79137086293587289</v>
      </c>
      <c r="CT15" s="14">
        <f t="shared" si="23"/>
        <v>0.61754713541020911</v>
      </c>
      <c r="CU15" s="14">
        <f>'A3-1'!AL36</f>
        <v>0.33600000000000002</v>
      </c>
      <c r="CV15" s="13">
        <f>'A3-1'!AM36</f>
        <v>14.587</v>
      </c>
      <c r="CW15" s="13">
        <f>'A3-1'!AN36</f>
        <v>25.762</v>
      </c>
      <c r="CX15" s="13">
        <f t="shared" si="24"/>
        <v>3.7579029399999998E-2</v>
      </c>
      <c r="CY15" s="13">
        <f t="shared" si="25"/>
        <v>0.45724574743331886</v>
      </c>
      <c r="CZ15" s="14">
        <f t="shared" si="26"/>
        <v>0.3346256875397019</v>
      </c>
      <c r="DA15" s="14">
        <f t="shared" si="27"/>
        <v>0.42659073245991463</v>
      </c>
      <c r="DB15" s="14">
        <f>'A3-1'!AO36</f>
        <v>0.34599999999999997</v>
      </c>
      <c r="DC15" s="13">
        <f>'A3-1'!AP36</f>
        <v>17.841000000000001</v>
      </c>
      <c r="DD15" s="13">
        <f>'A3-1'!AQ36</f>
        <v>33.765999999999998</v>
      </c>
      <c r="DE15" s="13">
        <f t="shared" si="28"/>
        <v>6.0241920600000005E-2</v>
      </c>
      <c r="DF15" s="13">
        <f t="shared" si="29"/>
        <v>0.13256729056102551</v>
      </c>
      <c r="DG15" s="14">
        <f t="shared" si="52"/>
        <v>0.29329341659597713</v>
      </c>
      <c r="DH15" s="14">
        <f t="shared" si="30"/>
        <v>0.17274882206976341</v>
      </c>
    </row>
    <row r="16" spans="1:170">
      <c r="A16" s="6">
        <v>1992</v>
      </c>
      <c r="B16" s="14">
        <v>0.312</v>
      </c>
      <c r="C16" s="14">
        <v>0.29099999999999998</v>
      </c>
      <c r="D16" s="14">
        <f t="shared" si="53"/>
        <v>0.31199999999999994</v>
      </c>
      <c r="E16" s="13">
        <v>13.7</v>
      </c>
      <c r="F16" s="13">
        <v>11.8</v>
      </c>
      <c r="G16" s="13">
        <f t="shared" si="54"/>
        <v>13.699999999999998</v>
      </c>
      <c r="H16" s="13">
        <v>0.312</v>
      </c>
      <c r="I16" s="13">
        <v>0.29600000000000004</v>
      </c>
      <c r="J16" s="13">
        <f t="shared" si="55"/>
        <v>31.2</v>
      </c>
      <c r="K16" s="13">
        <f t="shared" si="56"/>
        <v>4.2743999999999997E-2</v>
      </c>
      <c r="L16" s="13">
        <f t="shared" si="57"/>
        <v>0.38325012748352344</v>
      </c>
      <c r="M16" s="14">
        <f t="shared" si="61"/>
        <v>0.43382313780464227</v>
      </c>
      <c r="N16" s="14">
        <f t="shared" si="59"/>
        <v>0.39589338006380315</v>
      </c>
      <c r="O16" s="14">
        <f>'A3-1'!B37</f>
        <v>0.30498524554476397</v>
      </c>
      <c r="P16" s="13">
        <f>'A3-1'!C37</f>
        <v>11.684255799979551</v>
      </c>
      <c r="Q16" s="13">
        <f>'A3-1'!D37</f>
        <v>34.26650781702817</v>
      </c>
      <c r="R16" s="13">
        <f>P16*'A3-1'!D37/10000</f>
        <v>4.0037864270615606E-2</v>
      </c>
      <c r="S16" s="13">
        <f t="shared" si="60"/>
        <v>0.42201940740238492</v>
      </c>
      <c r="T16" s="14">
        <f>(U$57-'A3-1'!B37)/(U$57-U$58)</f>
        <v>0.46281671097939375</v>
      </c>
      <c r="U16" s="14">
        <f t="shared" si="0"/>
        <v>0.43221873329663713</v>
      </c>
      <c r="V16" s="14">
        <f>'A3-1'!E37</f>
        <v>0.222</v>
      </c>
      <c r="W16" s="13">
        <f>'A3-1'!F37</f>
        <v>5.1420000000000003</v>
      </c>
      <c r="X16" s="13">
        <f>'A3-1'!G37</f>
        <v>19.614000000000001</v>
      </c>
      <c r="Y16" s="13">
        <f t="shared" si="1"/>
        <v>1.0085518800000002E-2</v>
      </c>
      <c r="Z16" s="13">
        <f t="shared" si="32"/>
        <v>0.85112976323841771</v>
      </c>
      <c r="AA16" s="14">
        <f t="shared" si="33"/>
        <v>0.80581357629816708</v>
      </c>
      <c r="AB16" s="14">
        <f t="shared" si="34"/>
        <v>0.83980071650335508</v>
      </c>
      <c r="AC16" s="14">
        <f>'A3-1'!H37</f>
        <v>0.29099999999999998</v>
      </c>
      <c r="AD16" s="13">
        <f>'A3-1'!I37</f>
        <v>11.8</v>
      </c>
      <c r="AE16" s="13">
        <f>'A3-1'!J37</f>
        <v>29.6</v>
      </c>
      <c r="AF16" s="13">
        <f t="shared" si="2"/>
        <v>3.4928000000000001E-2</v>
      </c>
      <c r="AG16" s="13">
        <f t="shared" si="3"/>
        <v>0.4952255500595204</v>
      </c>
      <c r="AH16" s="14">
        <f t="shared" si="4"/>
        <v>0.52062090678646455</v>
      </c>
      <c r="AI16" s="14">
        <f t="shared" si="5"/>
        <v>0.50157438924125641</v>
      </c>
      <c r="AJ16" s="14">
        <f>'A3-1'!K37</f>
        <v>0.23799999999999999</v>
      </c>
      <c r="AK16" s="13">
        <f>'A3-1'!L37</f>
        <v>7.2390399999999993</v>
      </c>
      <c r="AL16" s="13">
        <f>'A3-1'!M37</f>
        <v>41.148000000000003</v>
      </c>
      <c r="AM16" s="13">
        <f t="shared" si="6"/>
        <v>2.9787201792000003E-2</v>
      </c>
      <c r="AN16" s="13">
        <f t="shared" si="35"/>
        <v>0.56887486578607205</v>
      </c>
      <c r="AO16" s="14">
        <f t="shared" si="36"/>
        <v>0.73968194278820709</v>
      </c>
      <c r="AP16" s="14">
        <f t="shared" si="37"/>
        <v>0.61157663503660586</v>
      </c>
      <c r="AQ16" s="14">
        <f>'A3-1'!N37</f>
        <v>0.21072844011604472</v>
      </c>
      <c r="AR16" s="13">
        <f>'A3-1'!O37</f>
        <v>5.1168246549807588</v>
      </c>
      <c r="AS16" s="13">
        <f>'A3-1'!P37</f>
        <v>23.952305300850675</v>
      </c>
      <c r="AT16" s="13">
        <f t="shared" si="7"/>
        <v>1.2255974630701905E-2</v>
      </c>
      <c r="AU16" s="13">
        <f t="shared" si="38"/>
        <v>0.82003486702227357</v>
      </c>
      <c r="AV16" s="14">
        <f t="shared" si="39"/>
        <v>0.85240149300637313</v>
      </c>
      <c r="AW16" s="14">
        <f t="shared" si="40"/>
        <v>0.82812652351829841</v>
      </c>
      <c r="AX16" s="14">
        <f>'A3-1'!Q37</f>
        <v>0.28759958255998253</v>
      </c>
      <c r="AY16" s="13">
        <f>'A3-1'!R37</f>
        <v>8.3364360589432138</v>
      </c>
      <c r="AZ16" s="13">
        <f>'A3-1'!S37</f>
        <v>28.520200346031281</v>
      </c>
      <c r="BA16" s="13">
        <f t="shared" si="8"/>
        <v>2.3775682657293989E-2</v>
      </c>
      <c r="BB16" s="13">
        <f t="shared" si="41"/>
        <v>0.65499850900925505</v>
      </c>
      <c r="BC16" s="14">
        <f t="shared" si="42"/>
        <v>0.53467560428172156</v>
      </c>
      <c r="BD16" s="14">
        <f t="shared" si="43"/>
        <v>0.62491778282737165</v>
      </c>
      <c r="BE16" s="14">
        <f>'A3-1'!T37</f>
        <v>0.26513443768548239</v>
      </c>
      <c r="BF16" s="13">
        <f>'A3-1'!U37</f>
        <v>6.7973748427743566</v>
      </c>
      <c r="BG16" s="13">
        <f>'A3-1'!V37</f>
        <v>27.437851404780055</v>
      </c>
      <c r="BH16" s="13">
        <f t="shared" si="9"/>
        <v>1.8650536087863299E-2</v>
      </c>
      <c r="BI16" s="13">
        <f t="shared" si="10"/>
        <v>0.72842359253995148</v>
      </c>
      <c r="BJ16" s="14">
        <f t="shared" si="11"/>
        <v>0.62752914975600893</v>
      </c>
      <c r="BK16" s="14">
        <f t="shared" si="12"/>
        <v>0.70319998184396582</v>
      </c>
      <c r="BL16" s="14">
        <f>'A3-1'!W37</f>
        <v>0.31408438356594554</v>
      </c>
      <c r="BM16" s="13">
        <f>'A3-1'!X37</f>
        <v>12.058929305705378</v>
      </c>
      <c r="BN16" s="13">
        <f>'A3-1'!Y37</f>
        <v>27.768224718191831</v>
      </c>
      <c r="BO16" s="13">
        <f t="shared" si="13"/>
        <v>3.3485505882161593E-2</v>
      </c>
      <c r="BP16" s="13">
        <f t="shared" si="44"/>
        <v>0.51589134949764037</v>
      </c>
      <c r="BQ16" s="14">
        <f t="shared" si="45"/>
        <v>0.42520790717481116</v>
      </c>
      <c r="BR16" s="14">
        <f t="shared" si="46"/>
        <v>0.49322048891693304</v>
      </c>
      <c r="BS16" s="14">
        <f>'A3-1'!Z37</f>
        <v>0.25996564634864561</v>
      </c>
      <c r="BT16" s="13">
        <f>'A3-1'!AA37</f>
        <v>7.4422441748384882</v>
      </c>
      <c r="BU16" s="13">
        <f>'A3-1'!AB37</f>
        <v>66.726017136097383</v>
      </c>
      <c r="BV16" s="13">
        <f t="shared" si="14"/>
        <v>4.9659131234129385E-2</v>
      </c>
      <c r="BW16" s="13">
        <f t="shared" si="47"/>
        <v>0.28418094348785894</v>
      </c>
      <c r="BX16" s="14">
        <f t="shared" si="48"/>
        <v>0.6488929381545806</v>
      </c>
      <c r="BY16" s="14">
        <f t="shared" si="49"/>
        <v>0.37535894215453935</v>
      </c>
      <c r="BZ16" s="14">
        <f>'A3-1'!AC37</f>
        <v>0.23297453852416034</v>
      </c>
      <c r="CA16" s="13">
        <f>'A3-1'!AD37</f>
        <v>6.5529057002804123</v>
      </c>
      <c r="CB16" s="13">
        <f>'A3-1'!AE37</f>
        <v>25.282190771004206</v>
      </c>
      <c r="CC16" s="13">
        <f t="shared" si="15"/>
        <v>1.656718120188903E-2</v>
      </c>
      <c r="CD16" s="13">
        <f t="shared" si="16"/>
        <v>0.75827064265928823</v>
      </c>
      <c r="CE16" s="14">
        <f t="shared" si="17"/>
        <v>0.76045331632187274</v>
      </c>
      <c r="CF16" s="14">
        <f t="shared" si="18"/>
        <v>0.75881631107493441</v>
      </c>
      <c r="CG16" s="14">
        <f>'A3-1'!AF37</f>
        <v>0.31666184119190022</v>
      </c>
      <c r="CH16" s="13">
        <f>'A3-1'!AG37</f>
        <v>10.808729972115803</v>
      </c>
      <c r="CI16" s="13">
        <f>'A3-1'!AH37</f>
        <v>27.889565764471104</v>
      </c>
      <c r="CJ16" s="13">
        <f t="shared" si="19"/>
        <v>3.0145078538773361E-2</v>
      </c>
      <c r="CK16" s="13">
        <f t="shared" si="58"/>
        <v>0.56374776753248068</v>
      </c>
      <c r="CL16" s="14">
        <f t="shared" si="50"/>
        <v>0.41455468948061824</v>
      </c>
      <c r="CM16" s="14">
        <f t="shared" si="51"/>
        <v>0.52644949801951513</v>
      </c>
      <c r="CN16" s="14">
        <f>'A3-1'!AI37</f>
        <v>0.22900000000000001</v>
      </c>
      <c r="CO16" s="13">
        <f>'A3-1'!AJ37</f>
        <v>6.6719999999999997</v>
      </c>
      <c r="CP16" s="13">
        <f>'A3-1'!AK37</f>
        <v>46.52</v>
      </c>
      <c r="CQ16" s="13">
        <f t="shared" si="20"/>
        <v>3.1038144E-2</v>
      </c>
      <c r="CR16" s="13">
        <f t="shared" si="21"/>
        <v>0.55095332249552054</v>
      </c>
      <c r="CS16" s="14">
        <f t="shared" si="22"/>
        <v>0.77688098663755956</v>
      </c>
      <c r="CT16" s="14">
        <f t="shared" si="23"/>
        <v>0.60743523853103032</v>
      </c>
      <c r="CU16" s="14">
        <f>'A3-1'!AL37</f>
        <v>0.33699703848507073</v>
      </c>
      <c r="CV16" s="13">
        <f>'A3-1'!AM37</f>
        <v>13.214594492133532</v>
      </c>
      <c r="CW16" s="13">
        <f>'A3-1'!AN37</f>
        <v>26.751197745853563</v>
      </c>
      <c r="CX16" s="13">
        <f t="shared" si="24"/>
        <v>3.5350623039033142E-2</v>
      </c>
      <c r="CY16" s="13">
        <f t="shared" si="25"/>
        <v>0.48917086820357258</v>
      </c>
      <c r="CZ16" s="14">
        <f t="shared" si="26"/>
        <v>0.33050470105907553</v>
      </c>
      <c r="DA16" s="14">
        <f t="shared" si="27"/>
        <v>0.44950432641744831</v>
      </c>
      <c r="DB16" s="14">
        <f>'A3-1'!AO37</f>
        <v>0.35092943714564478</v>
      </c>
      <c r="DC16" s="13">
        <f>'A3-1'!AP37</f>
        <v>17.655069041582159</v>
      </c>
      <c r="DD16" s="13">
        <f>'A3-1'!AQ37</f>
        <v>33.883258990689903</v>
      </c>
      <c r="DE16" s="13">
        <f t="shared" si="28"/>
        <v>5.982112768344397E-2</v>
      </c>
      <c r="DF16" s="13">
        <f t="shared" si="29"/>
        <v>0.13859575328471388</v>
      </c>
      <c r="DG16" s="14">
        <f t="shared" si="52"/>
        <v>0.27291893342559176</v>
      </c>
      <c r="DH16" s="14">
        <f t="shared" si="30"/>
        <v>0.17217654831993334</v>
      </c>
    </row>
    <row r="17" spans="1:112">
      <c r="A17" s="6">
        <v>1993</v>
      </c>
      <c r="B17" s="14">
        <v>0.28999999999999998</v>
      </c>
      <c r="C17" s="14">
        <v>0.28899999999999998</v>
      </c>
      <c r="D17" s="14">
        <f t="shared" si="53"/>
        <v>0.28999999999999998</v>
      </c>
      <c r="E17" s="13">
        <v>11.2</v>
      </c>
      <c r="F17" s="13">
        <v>11.9</v>
      </c>
      <c r="G17" s="13">
        <f t="shared" si="54"/>
        <v>11.2</v>
      </c>
      <c r="H17" s="13">
        <v>0.29399999999999998</v>
      </c>
      <c r="I17" s="13">
        <v>0.28300000000000003</v>
      </c>
      <c r="J17" s="13">
        <f t="shared" si="55"/>
        <v>29.399999999999995</v>
      </c>
      <c r="K17" s="13">
        <f t="shared" si="56"/>
        <v>3.2927999999999992E-2</v>
      </c>
      <c r="L17" s="13">
        <f t="shared" si="57"/>
        <v>0.52387842175245736</v>
      </c>
      <c r="M17" s="14">
        <f t="shared" si="61"/>
        <v>0.52475413388083714</v>
      </c>
      <c r="N17" s="14">
        <f t="shared" si="59"/>
        <v>0.52409734978455236</v>
      </c>
      <c r="O17" s="14">
        <f>'A3-1'!B38</f>
        <v>0.30598687058309465</v>
      </c>
      <c r="P17" s="13">
        <f>'A3-1'!C38</f>
        <v>11.526056933998179</v>
      </c>
      <c r="Q17" s="13">
        <f>'A3-1'!D38</f>
        <v>36.64799822484742</v>
      </c>
      <c r="R17" s="13">
        <f>P17*'A3-1'!D38/10000</f>
        <v>4.2240691405665561E-2</v>
      </c>
      <c r="S17" s="13">
        <f t="shared" si="60"/>
        <v>0.39046074577123197</v>
      </c>
      <c r="T17" s="14">
        <f>(U$57-'A3-1'!B38)/(U$57-U$58)</f>
        <v>0.45867676723256351</v>
      </c>
      <c r="U17" s="14">
        <f t="shared" si="0"/>
        <v>0.40751475113656488</v>
      </c>
      <c r="V17" s="14">
        <f>'A3-1'!E38</f>
        <v>0.24268037028974132</v>
      </c>
      <c r="W17" s="13">
        <f>'A3-1'!F38</f>
        <v>6.196820048102726</v>
      </c>
      <c r="X17" s="13">
        <f>'A3-1'!G38</f>
        <v>19.407159758543493</v>
      </c>
      <c r="Y17" s="13">
        <f t="shared" si="1"/>
        <v>1.2026267666847478E-2</v>
      </c>
      <c r="Z17" s="13">
        <f t="shared" si="32"/>
        <v>0.82332574910342105</v>
      </c>
      <c r="AA17" s="14">
        <f t="shared" si="33"/>
        <v>0.7203369094949521</v>
      </c>
      <c r="AB17" s="14">
        <f t="shared" si="34"/>
        <v>0.79757853920130373</v>
      </c>
      <c r="AC17" s="14">
        <f>'A3-1'!H38</f>
        <v>0.28899999999999998</v>
      </c>
      <c r="AD17" s="13">
        <f>'A3-1'!I38</f>
        <v>11.9</v>
      </c>
      <c r="AE17" s="13">
        <f>'A3-1'!J38</f>
        <v>28.3</v>
      </c>
      <c r="AF17" s="13">
        <f t="shared" si="2"/>
        <v>3.3677000000000006E-2</v>
      </c>
      <c r="AG17" s="13">
        <f t="shared" si="3"/>
        <v>0.51314792130345233</v>
      </c>
      <c r="AH17" s="14">
        <f t="shared" si="4"/>
        <v>0.52888736097520961</v>
      </c>
      <c r="AI17" s="14">
        <f t="shared" si="5"/>
        <v>0.51708278122139162</v>
      </c>
      <c r="AJ17" s="14">
        <f>'A3-1'!K38</f>
        <v>0.22459218308111525</v>
      </c>
      <c r="AK17" s="13">
        <f>'A3-1'!L38</f>
        <v>6.4706935453054397</v>
      </c>
      <c r="AL17" s="13">
        <f>'A3-1'!M38</f>
        <v>36.777157290679334</v>
      </c>
      <c r="AM17" s="13">
        <f t="shared" si="6"/>
        <v>2.3797371429548166E-2</v>
      </c>
      <c r="AN17" s="13">
        <f t="shared" si="35"/>
        <v>0.65468778620496693</v>
      </c>
      <c r="AO17" s="14">
        <f t="shared" si="36"/>
        <v>0.79509949495372745</v>
      </c>
      <c r="AP17" s="14">
        <f t="shared" si="37"/>
        <v>0.68979071339215703</v>
      </c>
      <c r="AQ17" s="14">
        <f>'A3-1'!N38</f>
        <v>0.21247117451550931</v>
      </c>
      <c r="AR17" s="13">
        <f>'A3-1'!O38</f>
        <v>4.779462312854867</v>
      </c>
      <c r="AS17" s="13">
        <f>'A3-1'!P38</f>
        <v>22.762772941801273</v>
      </c>
      <c r="AT17" s="13">
        <f t="shared" si="7"/>
        <v>1.0879381541141171E-2</v>
      </c>
      <c r="AU17" s="13">
        <f t="shared" si="38"/>
        <v>0.83975653960655727</v>
      </c>
      <c r="AV17" s="14">
        <f t="shared" si="39"/>
        <v>0.84519837596821112</v>
      </c>
      <c r="AW17" s="14">
        <f t="shared" si="40"/>
        <v>0.84111699869697076</v>
      </c>
      <c r="AX17" s="14">
        <f>'A3-1'!Q38</f>
        <v>0.28779972164210821</v>
      </c>
      <c r="AY17" s="13">
        <f>'A3-1'!R38</f>
        <v>8.1480903758748138</v>
      </c>
      <c r="AZ17" s="13">
        <f>'A3-1'!S38</f>
        <v>25.449828090939441</v>
      </c>
      <c r="BA17" s="13">
        <f t="shared" si="8"/>
        <v>2.0736749933545216E-2</v>
      </c>
      <c r="BB17" s="13">
        <f t="shared" si="41"/>
        <v>0.69853558371777535</v>
      </c>
      <c r="BC17" s="14">
        <f t="shared" si="42"/>
        <v>0.53384838400483681</v>
      </c>
      <c r="BD17" s="14">
        <f t="shared" si="43"/>
        <v>0.65736378378954075</v>
      </c>
      <c r="BE17" s="14">
        <f>'A3-1'!T38</f>
        <v>0.26755615891823586</v>
      </c>
      <c r="BF17" s="13">
        <f>'A3-1'!U38</f>
        <v>7.2440136517139466</v>
      </c>
      <c r="BG17" s="13">
        <f>'A3-1'!V38</f>
        <v>27.045622207670341</v>
      </c>
      <c r="BH17" s="13">
        <f t="shared" si="9"/>
        <v>1.9591885649146185E-2</v>
      </c>
      <c r="BI17" s="13">
        <f t="shared" si="10"/>
        <v>0.71493740844113096</v>
      </c>
      <c r="BJ17" s="14">
        <f t="shared" si="11"/>
        <v>0.61751962594177512</v>
      </c>
      <c r="BK17" s="14">
        <f t="shared" si="12"/>
        <v>0.69058296281629195</v>
      </c>
      <c r="BL17" s="14">
        <f>'A3-1'!W38</f>
        <v>0.33900000000000002</v>
      </c>
      <c r="BM17" s="13">
        <f>'A3-1'!X38</f>
        <v>13.961</v>
      </c>
      <c r="BN17" s="13">
        <f>'A3-1'!Y38</f>
        <v>33.747999999999998</v>
      </c>
      <c r="BO17" s="13">
        <f t="shared" si="13"/>
        <v>4.71155828E-2</v>
      </c>
      <c r="BP17" s="13">
        <f t="shared" si="44"/>
        <v>0.32062092695179872</v>
      </c>
      <c r="BQ17" s="14">
        <f t="shared" si="45"/>
        <v>0.32222600625658443</v>
      </c>
      <c r="BR17" s="14">
        <f t="shared" si="46"/>
        <v>0.32102219677799515</v>
      </c>
      <c r="BS17" s="14">
        <f>'A3-1'!Z38</f>
        <v>0.25700000000000001</v>
      </c>
      <c r="BT17" s="13">
        <f>'A3-1'!AA38</f>
        <v>8.0690000000000008</v>
      </c>
      <c r="BU17" s="13">
        <f>'A3-1'!AB38</f>
        <v>75.082999999999998</v>
      </c>
      <c r="BV17" s="13">
        <f t="shared" si="14"/>
        <v>6.0584472700000003E-2</v>
      </c>
      <c r="BW17" s="13">
        <f t="shared" si="47"/>
        <v>0.1276597398763025</v>
      </c>
      <c r="BX17" s="14">
        <f t="shared" si="48"/>
        <v>0.66115062799512947</v>
      </c>
      <c r="BY17" s="14">
        <f t="shared" si="49"/>
        <v>0.26103246190600926</v>
      </c>
      <c r="BZ17" s="14">
        <f>'A3-1'!AC38</f>
        <v>0.23496595498071629</v>
      </c>
      <c r="CA17" s="13">
        <f>'A3-1'!AD38</f>
        <v>6.6646861891614968</v>
      </c>
      <c r="CB17" s="13">
        <f>'A3-1'!AE38</f>
        <v>26.620680945460425</v>
      </c>
      <c r="CC17" s="13">
        <f t="shared" si="15"/>
        <v>1.7741848464328469E-2</v>
      </c>
      <c r="CD17" s="13">
        <f t="shared" si="16"/>
        <v>0.74144184748300301</v>
      </c>
      <c r="CE17" s="14">
        <f t="shared" si="17"/>
        <v>0.75222233986745646</v>
      </c>
      <c r="CF17" s="14">
        <f t="shared" si="18"/>
        <v>0.74413697057911643</v>
      </c>
      <c r="CG17" s="14">
        <f>'A3-1'!AF38</f>
        <v>0.3242575727265315</v>
      </c>
      <c r="CH17" s="13">
        <f>'A3-1'!AG38</f>
        <v>11.192064221428577</v>
      </c>
      <c r="CI17" s="13">
        <f>'A3-1'!AH38</f>
        <v>28.254903882507399</v>
      </c>
      <c r="CJ17" s="13">
        <f t="shared" si="19"/>
        <v>3.1623069882331448E-2</v>
      </c>
      <c r="CK17" s="13">
        <f t="shared" si="58"/>
        <v>0.54257341936736014</v>
      </c>
      <c r="CL17" s="14">
        <f t="shared" si="50"/>
        <v>0.38315980610010064</v>
      </c>
      <c r="CM17" s="14">
        <f t="shared" si="51"/>
        <v>0.50272001605054528</v>
      </c>
      <c r="CN17" s="14">
        <f>'A3-1'!AI38</f>
        <v>0.2250672190649502</v>
      </c>
      <c r="CO17" s="13">
        <f>'A3-1'!AJ38</f>
        <v>6.6395086973788491</v>
      </c>
      <c r="CP17" s="13">
        <f>'A3-1'!AK38</f>
        <v>47.511069492948486</v>
      </c>
      <c r="CQ17" s="13">
        <f t="shared" si="20"/>
        <v>3.154501591202024E-2</v>
      </c>
      <c r="CR17" s="13">
        <f t="shared" si="21"/>
        <v>0.54369165456558588</v>
      </c>
      <c r="CS17" s="14">
        <f t="shared" si="22"/>
        <v>0.79313606335453901</v>
      </c>
      <c r="CT17" s="14">
        <f t="shared" si="23"/>
        <v>0.60605275676282422</v>
      </c>
      <c r="CU17" s="14">
        <f>'A3-1'!AL38</f>
        <v>0.33799703555865546</v>
      </c>
      <c r="CV17" s="13">
        <f>'A3-1'!AM38</f>
        <v>11.971310591041743</v>
      </c>
      <c r="CW17" s="13">
        <f>'A3-1'!AN38</f>
        <v>27.778378264023008</v>
      </c>
      <c r="CX17" s="13">
        <f t="shared" si="24"/>
        <v>3.3254359391406231E-2</v>
      </c>
      <c r="CY17" s="13">
        <f t="shared" si="25"/>
        <v>0.51920285486858342</v>
      </c>
      <c r="CZ17" s="14">
        <f t="shared" si="26"/>
        <v>0.32637148606024197</v>
      </c>
      <c r="DA17" s="14">
        <f t="shared" si="27"/>
        <v>0.47099501266649807</v>
      </c>
      <c r="DB17" s="14">
        <f>'A3-1'!AO38</f>
        <v>0.3559291036282054</v>
      </c>
      <c r="DC17" s="13">
        <f>'A3-1'!AP38</f>
        <v>17.471075772828474</v>
      </c>
      <c r="DD17" s="13">
        <f>'A3-1'!AQ38</f>
        <v>34.00092518599088</v>
      </c>
      <c r="DE17" s="13">
        <f t="shared" si="28"/>
        <v>5.9403274027071871E-2</v>
      </c>
      <c r="DF17" s="13">
        <f t="shared" si="29"/>
        <v>0.144582106885941</v>
      </c>
      <c r="DG17" s="14">
        <f t="shared" si="52"/>
        <v>0.25225417645704612</v>
      </c>
      <c r="DH17" s="14">
        <f t="shared" si="30"/>
        <v>0.1715001242787173</v>
      </c>
    </row>
    <row r="18" spans="1:112">
      <c r="A18" s="6">
        <v>1994</v>
      </c>
      <c r="B18" s="14">
        <v>0.29099999999999998</v>
      </c>
      <c r="C18" s="14">
        <v>0.28999999999999998</v>
      </c>
      <c r="D18" s="14">
        <f t="shared" si="53"/>
        <v>0.29099999999999993</v>
      </c>
      <c r="E18" s="13">
        <v>11.8</v>
      </c>
      <c r="F18" s="13">
        <v>11.8</v>
      </c>
      <c r="G18" s="13">
        <f t="shared" si="54"/>
        <v>11.8</v>
      </c>
      <c r="H18" s="13">
        <v>0.28999999999999998</v>
      </c>
      <c r="I18" s="13">
        <v>0.29499999999999998</v>
      </c>
      <c r="J18" s="13">
        <f t="shared" si="55"/>
        <v>28.999999999999996</v>
      </c>
      <c r="K18" s="13">
        <f t="shared" si="56"/>
        <v>3.422E-2</v>
      </c>
      <c r="L18" s="13">
        <f t="shared" si="57"/>
        <v>0.50536866663882007</v>
      </c>
      <c r="M18" s="14">
        <f t="shared" si="61"/>
        <v>0.52062090678646489</v>
      </c>
      <c r="N18" s="14">
        <f t="shared" si="59"/>
        <v>0.50918172667573125</v>
      </c>
      <c r="O18" s="14">
        <f>'A3-1'!B39</f>
        <v>0.30699178513372816</v>
      </c>
      <c r="P18" s="13">
        <f>'A3-1'!C39</f>
        <v>11.37</v>
      </c>
      <c r="Q18" s="13">
        <f>'A3-1'!D39</f>
        <v>39.195</v>
      </c>
      <c r="R18" s="13">
        <f>P18*'A3-1'!D39/10000</f>
        <v>4.4564714999999998E-2</v>
      </c>
      <c r="S18" s="13">
        <f t="shared" si="60"/>
        <v>0.35716577084132073</v>
      </c>
      <c r="T18" s="14">
        <f>(U$57-'A3-1'!B39)/(U$57-U$58)</f>
        <v>0.45452322718435595</v>
      </c>
      <c r="U18" s="14">
        <f t="shared" si="0"/>
        <v>0.38150513492707955</v>
      </c>
      <c r="V18" s="14">
        <f>'A3-1'!E39</f>
        <v>0.26528721677462141</v>
      </c>
      <c r="W18" s="13">
        <f>'A3-1'!F39</f>
        <v>7.4680238639766365</v>
      </c>
      <c r="X18" s="13">
        <f>'A3-1'!G39</f>
        <v>19.202500759336694</v>
      </c>
      <c r="Y18" s="13">
        <f t="shared" si="1"/>
        <v>1.434047339187559E-2</v>
      </c>
      <c r="Z18" s="13">
        <f t="shared" si="32"/>
        <v>0.79017142924827588</v>
      </c>
      <c r="AA18" s="14">
        <f t="shared" si="33"/>
        <v>0.62689767908532601</v>
      </c>
      <c r="AB18" s="14">
        <f t="shared" si="34"/>
        <v>0.74935299170753833</v>
      </c>
      <c r="AC18" s="14">
        <f>'A3-1'!H39</f>
        <v>0.28999999999999998</v>
      </c>
      <c r="AD18" s="13">
        <f>'A3-1'!I39</f>
        <v>11.8</v>
      </c>
      <c r="AE18" s="13">
        <f>'A3-1'!J39</f>
        <v>29.5</v>
      </c>
      <c r="AF18" s="13">
        <f t="shared" si="2"/>
        <v>3.4810000000000001E-2</v>
      </c>
      <c r="AG18" s="13">
        <f t="shared" si="3"/>
        <v>0.4969160694894037</v>
      </c>
      <c r="AH18" s="14">
        <f t="shared" si="4"/>
        <v>0.52475413388083714</v>
      </c>
      <c r="AI18" s="14">
        <f t="shared" si="5"/>
        <v>0.50387558558726209</v>
      </c>
      <c r="AJ18" s="14">
        <f>'A3-1'!K39</f>
        <v>0.21193970042496299</v>
      </c>
      <c r="AK18" s="13">
        <f>'A3-1'!L39</f>
        <v>5.783898825984866</v>
      </c>
      <c r="AL18" s="13">
        <f>'A3-1'!M39</f>
        <v>32.87059634449713</v>
      </c>
      <c r="AM18" s="13">
        <f t="shared" si="6"/>
        <v>1.9012020360635939E-2</v>
      </c>
      <c r="AN18" s="13">
        <f t="shared" si="35"/>
        <v>0.72324481129656681</v>
      </c>
      <c r="AO18" s="14">
        <f t="shared" si="36"/>
        <v>0.84739507907921419</v>
      </c>
      <c r="AP18" s="14">
        <f t="shared" si="37"/>
        <v>0.75428237824222855</v>
      </c>
      <c r="AQ18" s="14">
        <f>'A3-1'!N39</f>
        <v>0.21422832141280954</v>
      </c>
      <c r="AR18" s="13">
        <f>'A3-1'!O39</f>
        <v>4.464342935371878</v>
      </c>
      <c r="AS18" s="13">
        <f>'A3-1'!P39</f>
        <v>21.632315783048995</v>
      </c>
      <c r="AT18" s="13">
        <f t="shared" si="7"/>
        <v>9.6574076141788361E-3</v>
      </c>
      <c r="AU18" s="13">
        <f t="shared" si="38"/>
        <v>0.85726307067724006</v>
      </c>
      <c r="AV18" s="14">
        <f t="shared" si="39"/>
        <v>0.83793568880349723</v>
      </c>
      <c r="AW18" s="14">
        <f t="shared" si="40"/>
        <v>0.85243122520880432</v>
      </c>
      <c r="AX18" s="14">
        <f>'A3-1'!Q39</f>
        <v>0.28799999999999998</v>
      </c>
      <c r="AY18" s="13">
        <f>'A3-1'!R39</f>
        <v>7.9640000000000004</v>
      </c>
      <c r="AZ18" s="13">
        <f>'A3-1'!S39</f>
        <v>22.71</v>
      </c>
      <c r="BA18" s="13">
        <f t="shared" si="8"/>
        <v>1.8086244000000001E-2</v>
      </c>
      <c r="BB18" s="13">
        <f t="shared" si="41"/>
        <v>0.7365078869353946</v>
      </c>
      <c r="BC18" s="14">
        <f t="shared" si="42"/>
        <v>0.53302058806958208</v>
      </c>
      <c r="BD18" s="14">
        <f t="shared" si="43"/>
        <v>0.68563606221894147</v>
      </c>
      <c r="BE18" s="14">
        <f>'A3-1'!T39</f>
        <v>0.27</v>
      </c>
      <c r="BF18" s="13">
        <f>'A3-1'!U39</f>
        <v>7.72</v>
      </c>
      <c r="BG18" s="13">
        <f>'A3-1'!V39</f>
        <v>26.658999999999999</v>
      </c>
      <c r="BH18" s="13">
        <f t="shared" si="9"/>
        <v>2.0580747999999999E-2</v>
      </c>
      <c r="BI18" s="13">
        <f t="shared" si="10"/>
        <v>0.70077053541063594</v>
      </c>
      <c r="BJ18" s="14">
        <f t="shared" si="11"/>
        <v>0.60741867576828701</v>
      </c>
      <c r="BK18" s="14">
        <f t="shared" si="12"/>
        <v>0.67743257050004868</v>
      </c>
      <c r="BL18" s="14">
        <f>'A3-1'!W39</f>
        <v>0.33446972957204962</v>
      </c>
      <c r="BM18" s="13">
        <f>'A3-1'!X39</f>
        <v>13.980486400694362</v>
      </c>
      <c r="BN18" s="13">
        <f>'A3-1'!Y39</f>
        <v>31.284053445805259</v>
      </c>
      <c r="BO18" s="13">
        <f t="shared" si="13"/>
        <v>4.3736628375767597E-2</v>
      </c>
      <c r="BP18" s="13">
        <f t="shared" si="44"/>
        <v>0.36902930073870482</v>
      </c>
      <c r="BQ18" s="14">
        <f t="shared" si="45"/>
        <v>0.34095064273422349</v>
      </c>
      <c r="BR18" s="14">
        <f t="shared" si="46"/>
        <v>0.36200963623758448</v>
      </c>
      <c r="BS18" s="14">
        <f>'A3-1'!Z39</f>
        <v>0.27300183149568796</v>
      </c>
      <c r="BT18" s="13">
        <f>'A3-1'!AA39</f>
        <v>7.5155172809328308</v>
      </c>
      <c r="BU18" s="13">
        <f>'A3-1'!AB39</f>
        <v>51.263095887782669</v>
      </c>
      <c r="BV18" s="13">
        <f t="shared" si="14"/>
        <v>3.8526868301874739E-2</v>
      </c>
      <c r="BW18" s="13">
        <f t="shared" si="47"/>
        <v>0.44366659421282328</v>
      </c>
      <c r="BX18" s="14">
        <f t="shared" si="48"/>
        <v>0.59501142449756883</v>
      </c>
      <c r="BY18" s="14">
        <f t="shared" si="49"/>
        <v>0.48150280178400967</v>
      </c>
      <c r="BZ18" s="14">
        <f>'A3-1'!AC39</f>
        <v>0.23697439363861908</v>
      </c>
      <c r="CA18" s="13">
        <f>'A3-1'!AD39</f>
        <v>6.7783734470800114</v>
      </c>
      <c r="CB18" s="13">
        <f>'A3-1'!AE39</f>
        <v>28.030033489532592</v>
      </c>
      <c r="CC18" s="13">
        <f t="shared" si="15"/>
        <v>1.8999803472621118E-2</v>
      </c>
      <c r="CD18" s="13">
        <f t="shared" si="16"/>
        <v>0.72341983575895474</v>
      </c>
      <c r="CE18" s="14">
        <f t="shared" si="17"/>
        <v>0.74392100678922746</v>
      </c>
      <c r="CF18" s="14">
        <f t="shared" si="18"/>
        <v>0.72854512851652298</v>
      </c>
      <c r="CG18" s="14">
        <f>'A3-1'!AF39</f>
        <v>0.33203550220875577</v>
      </c>
      <c r="CH18" s="13">
        <f>'A3-1'!AG39</f>
        <v>11.58899351355168</v>
      </c>
      <c r="CI18" s="13">
        <f>'A3-1'!AH39</f>
        <v>28.625027730863678</v>
      </c>
      <c r="CJ18" s="13">
        <f t="shared" si="19"/>
        <v>3.3173526069821609E-2</v>
      </c>
      <c r="CK18" s="13">
        <f t="shared" si="58"/>
        <v>0.52036090826452241</v>
      </c>
      <c r="CL18" s="14">
        <f t="shared" si="50"/>
        <v>0.3510118572260526</v>
      </c>
      <c r="CM18" s="14">
        <f t="shared" si="51"/>
        <v>0.47802364550490495</v>
      </c>
      <c r="CN18" s="14">
        <f>'A3-1'!AI39</f>
        <v>0.22120197859227198</v>
      </c>
      <c r="CO18" s="13">
        <f>'A3-1'!AJ39</f>
        <v>6.6071756208886967</v>
      </c>
      <c r="CP18" s="13">
        <f>'A3-1'!AK39</f>
        <v>48.523252888301379</v>
      </c>
      <c r="CQ18" s="13">
        <f t="shared" si="20"/>
        <v>3.2060165352980195E-2</v>
      </c>
      <c r="CR18" s="13">
        <f t="shared" si="21"/>
        <v>0.53631139914832904</v>
      </c>
      <c r="CS18" s="14">
        <f t="shared" si="22"/>
        <v>0.80911198000247786</v>
      </c>
      <c r="CT18" s="14">
        <f t="shared" si="23"/>
        <v>0.60451154436186627</v>
      </c>
      <c r="CU18" s="14">
        <f>'A3-1'!AL39</f>
        <v>0.33900000000000002</v>
      </c>
      <c r="CV18" s="13">
        <f>'A3-1'!AM39</f>
        <v>10.845000000000001</v>
      </c>
      <c r="CW18" s="13">
        <f>'A3-1'!AN39</f>
        <v>28.844999999999999</v>
      </c>
      <c r="CX18" s="13">
        <f t="shared" si="24"/>
        <v>3.1282402500000001E-2</v>
      </c>
      <c r="CY18" s="13">
        <f t="shared" si="25"/>
        <v>0.54745396876531605</v>
      </c>
      <c r="CZ18" s="14">
        <f t="shared" si="26"/>
        <v>0.32222600625658443</v>
      </c>
      <c r="DA18" s="14">
        <f t="shared" si="27"/>
        <v>0.49114697813813318</v>
      </c>
      <c r="DB18" s="14">
        <f>'A3-1'!AO39</f>
        <v>0.36099999999999999</v>
      </c>
      <c r="DC18" s="13">
        <f>'A3-1'!AP39</f>
        <v>17.289000000000001</v>
      </c>
      <c r="DD18" s="13">
        <f>'A3-1'!AQ39</f>
        <v>34.119</v>
      </c>
      <c r="DE18" s="13">
        <f t="shared" si="28"/>
        <v>5.8988339100000009E-2</v>
      </c>
      <c r="DF18" s="13">
        <f t="shared" si="29"/>
        <v>0.15052664549909509</v>
      </c>
      <c r="DG18" s="14">
        <f t="shared" si="52"/>
        <v>0.23129501018038956</v>
      </c>
      <c r="DH18" s="14">
        <f t="shared" si="30"/>
        <v>0.1707187366694187</v>
      </c>
    </row>
    <row r="19" spans="1:112">
      <c r="A19" s="6">
        <v>1995</v>
      </c>
      <c r="B19" s="14">
        <v>0.29399999999999998</v>
      </c>
      <c r="C19" s="14">
        <v>0.29299999999999998</v>
      </c>
      <c r="D19" s="14">
        <f t="shared" si="53"/>
        <v>0.29399999999999998</v>
      </c>
      <c r="E19" s="13">
        <v>11</v>
      </c>
      <c r="F19" s="13">
        <v>12.1</v>
      </c>
      <c r="G19" s="13">
        <f t="shared" si="54"/>
        <v>11</v>
      </c>
      <c r="H19" s="13">
        <v>0.315</v>
      </c>
      <c r="I19" s="13">
        <v>0.29600000000000004</v>
      </c>
      <c r="J19" s="13">
        <f t="shared" si="55"/>
        <v>31.499999999999996</v>
      </c>
      <c r="K19" s="13">
        <f t="shared" si="56"/>
        <v>3.4649999999999993E-2</v>
      </c>
      <c r="L19" s="13">
        <f t="shared" si="57"/>
        <v>0.49920829922483873</v>
      </c>
      <c r="M19" s="14">
        <f t="shared" si="61"/>
        <v>0.50822122550334714</v>
      </c>
      <c r="N19" s="14">
        <f t="shared" si="59"/>
        <v>0.50146153079446587</v>
      </c>
      <c r="O19" s="14">
        <f>'A3-1'!B40</f>
        <v>0.308</v>
      </c>
      <c r="P19" s="13">
        <f>'A3-1'!C40</f>
        <v>11.223453725652584</v>
      </c>
      <c r="Q19" s="13">
        <f>'A3-1'!D40</f>
        <v>37.417687417700314</v>
      </c>
      <c r="R19" s="13">
        <f>P19*'A3-1'!D40/10000</f>
        <v>4.1995568325349238E-2</v>
      </c>
      <c r="S19" s="13">
        <f t="shared" si="60"/>
        <v>0.39397248585587247</v>
      </c>
      <c r="T19" s="14">
        <f>(U$57-'A3-1'!B40)/(U$57-U$58)</f>
        <v>0.45035604618213204</v>
      </c>
      <c r="U19" s="14">
        <f t="shared" si="0"/>
        <v>0.40806837593743739</v>
      </c>
      <c r="V19" s="14">
        <f>'A3-1'!E40</f>
        <v>0.28999999999999998</v>
      </c>
      <c r="W19" s="13">
        <f>'A3-1'!F40</f>
        <v>9</v>
      </c>
      <c r="X19" s="13">
        <f>'A3-1'!G40</f>
        <v>19</v>
      </c>
      <c r="Y19" s="13">
        <f t="shared" si="1"/>
        <v>1.7100000000000001E-2</v>
      </c>
      <c r="Z19" s="13">
        <f t="shared" si="32"/>
        <v>0.75063724833035894</v>
      </c>
      <c r="AA19" s="14">
        <f t="shared" si="33"/>
        <v>0.52475413388083714</v>
      </c>
      <c r="AB19" s="14">
        <f t="shared" si="34"/>
        <v>0.69416646971797846</v>
      </c>
      <c r="AC19" s="14">
        <f>'A3-1'!H40</f>
        <v>0.29299999999999998</v>
      </c>
      <c r="AD19" s="13">
        <f>'A3-1'!I40</f>
        <v>12.1</v>
      </c>
      <c r="AE19" s="13">
        <f>'A3-1'!J40</f>
        <v>29.6</v>
      </c>
      <c r="AF19" s="13">
        <f t="shared" si="2"/>
        <v>3.5816000000000001E-2</v>
      </c>
      <c r="AG19" s="13">
        <f t="shared" si="3"/>
        <v>0.48250367502785646</v>
      </c>
      <c r="AH19" s="14">
        <f t="shared" si="4"/>
        <v>0.51235445259771961</v>
      </c>
      <c r="AI19" s="14">
        <f t="shared" si="5"/>
        <v>0.48996636942032223</v>
      </c>
      <c r="AJ19" s="14">
        <f>'A3-1'!K40</f>
        <v>0.2</v>
      </c>
      <c r="AK19" s="13">
        <f>'A3-1'!L40</f>
        <v>5.17</v>
      </c>
      <c r="AL19" s="13">
        <f>'A3-1'!M40</f>
        <v>29.379000000000001</v>
      </c>
      <c r="AM19" s="13">
        <f t="shared" si="6"/>
        <v>1.5188943E-2</v>
      </c>
      <c r="AN19" s="13">
        <f t="shared" si="35"/>
        <v>0.77801588383980347</v>
      </c>
      <c r="AO19" s="14">
        <f t="shared" si="36"/>
        <v>0.896744572374362</v>
      </c>
      <c r="AP19" s="14">
        <f t="shared" si="37"/>
        <v>0.80769805597344313</v>
      </c>
      <c r="AQ19" s="14">
        <f>'A3-1'!N40</f>
        <v>0.216</v>
      </c>
      <c r="AR19" s="13">
        <f>'A3-1'!O40</f>
        <v>4.17</v>
      </c>
      <c r="AS19" s="13">
        <f>'A3-1'!P40</f>
        <v>20.558</v>
      </c>
      <c r="AT19" s="13">
        <f t="shared" si="7"/>
        <v>8.5726859999999995E-3</v>
      </c>
      <c r="AU19" s="13">
        <f t="shared" si="38"/>
        <v>0.87280326529405095</v>
      </c>
      <c r="AV19" s="14">
        <f t="shared" si="39"/>
        <v>0.83061293886440202</v>
      </c>
      <c r="AW19" s="14">
        <f t="shared" si="40"/>
        <v>0.86225568368663874</v>
      </c>
      <c r="AX19" s="14">
        <f>'A3-1'!Q40</f>
        <v>0.28999999999999998</v>
      </c>
      <c r="AY19" s="13">
        <f>'A3-1'!R40</f>
        <v>9</v>
      </c>
      <c r="AZ19" s="13">
        <f>'A3-1'!S40</f>
        <v>20</v>
      </c>
      <c r="BA19" s="13">
        <f t="shared" si="8"/>
        <v>1.7999999999999999E-2</v>
      </c>
      <c r="BB19" s="13">
        <f>($U$52-BA19)/($U$52-$U$53)</f>
        <v>0.73774345606853742</v>
      </c>
      <c r="BC19" s="14">
        <f t="shared" si="42"/>
        <v>0.52475413388083714</v>
      </c>
      <c r="BD19" s="14">
        <f>(BB19)*0.75+(BC19)*0.25</f>
        <v>0.68449612552161232</v>
      </c>
      <c r="BE19" s="14">
        <f>'A3-1'!T40</f>
        <v>0.28999999999999998</v>
      </c>
      <c r="BF19" s="13">
        <f>'A3-1'!U40</f>
        <v>10</v>
      </c>
      <c r="BG19" s="13">
        <f>'A3-1'!V40</f>
        <v>36</v>
      </c>
      <c r="BH19" s="13">
        <f t="shared" si="9"/>
        <v>3.5999999999999997E-2</v>
      </c>
      <c r="BI19" s="13">
        <f t="shared" si="10"/>
        <v>0.47986761083210633</v>
      </c>
      <c r="BJ19" s="14">
        <f t="shared" si="11"/>
        <v>0.52475413388083714</v>
      </c>
      <c r="BK19" s="14">
        <f t="shared" si="12"/>
        <v>0.49108924159428902</v>
      </c>
      <c r="BL19" s="14">
        <f>'A3-1'!W40</f>
        <v>0.33</v>
      </c>
      <c r="BM19" s="13">
        <f>'A3-1'!X40</f>
        <v>14</v>
      </c>
      <c r="BN19" s="13">
        <f>'A3-1'!Y40</f>
        <v>29</v>
      </c>
      <c r="BO19" s="13">
        <f t="shared" si="13"/>
        <v>4.0599999999999997E-2</v>
      </c>
      <c r="BP19" s="13">
        <f t="shared" si="44"/>
        <v>0.4139660059383517</v>
      </c>
      <c r="BQ19" s="14">
        <f t="shared" si="45"/>
        <v>0.35942505010593695</v>
      </c>
      <c r="BR19" s="14">
        <f t="shared" si="46"/>
        <v>0.40033076698024805</v>
      </c>
      <c r="BS19" s="14">
        <f>'A3-1'!Z40</f>
        <v>0.28999999999999998</v>
      </c>
      <c r="BT19" s="13">
        <f>'A3-1'!AA40</f>
        <v>7</v>
      </c>
      <c r="BU19" s="13">
        <f>'A3-1'!AB40</f>
        <v>35</v>
      </c>
      <c r="BV19" s="13">
        <f t="shared" si="14"/>
        <v>2.4500000000000001E-2</v>
      </c>
      <c r="BW19" s="13">
        <f t="shared" si="47"/>
        <v>0.64462162306649284</v>
      </c>
      <c r="BX19" s="14">
        <f t="shared" si="48"/>
        <v>0.52475413388083714</v>
      </c>
      <c r="BY19" s="14">
        <f t="shared" si="49"/>
        <v>0.61465475077007892</v>
      </c>
      <c r="BZ19" s="14">
        <f>'A3-1'!AC40</f>
        <v>0.23899999999999999</v>
      </c>
      <c r="CA19" s="13">
        <f>'A3-1'!AD40</f>
        <v>6.8940000000000001</v>
      </c>
      <c r="CB19" s="13">
        <f>'A3-1'!AE40</f>
        <v>29.513999999999999</v>
      </c>
      <c r="CC19" s="13">
        <f t="shared" si="15"/>
        <v>2.03469516E-2</v>
      </c>
      <c r="CD19" s="13">
        <f t="shared" si="16"/>
        <v>0.70412000453637114</v>
      </c>
      <c r="CE19" s="14">
        <f t="shared" si="17"/>
        <v>0.73554871569383462</v>
      </c>
      <c r="CF19" s="14">
        <f t="shared" si="18"/>
        <v>0.71197718232573703</v>
      </c>
      <c r="CG19" s="14">
        <f>'A3-1'!AF40</f>
        <v>0.34</v>
      </c>
      <c r="CH19" s="13">
        <f>'A3-1'!AG40</f>
        <v>12</v>
      </c>
      <c r="CI19" s="13">
        <f>'A3-1'!AH40</f>
        <v>29</v>
      </c>
      <c r="CJ19" s="13">
        <f t="shared" si="19"/>
        <v>3.4799999999999998E-2</v>
      </c>
      <c r="CK19" s="13">
        <f t="shared" si="58"/>
        <v>0.49705933384786843</v>
      </c>
      <c r="CL19" s="14">
        <f t="shared" si="50"/>
        <v>0.3180927791622119</v>
      </c>
      <c r="CM19" s="14">
        <f t="shared" si="51"/>
        <v>0.45231769517645432</v>
      </c>
      <c r="CN19" s="14">
        <f>'A3-1'!AI40</f>
        <v>0.21740311866125459</v>
      </c>
      <c r="CO19" s="13">
        <f>'A3-1'!AJ40</f>
        <v>6.5750000000000002</v>
      </c>
      <c r="CP19" s="13">
        <f>'A3-1'!AK40</f>
        <v>49.557000000000002</v>
      </c>
      <c r="CQ19" s="13">
        <f t="shared" si="20"/>
        <v>3.2583727500000007E-2</v>
      </c>
      <c r="CR19" s="13">
        <f t="shared" si="21"/>
        <v>0.52881061963741038</v>
      </c>
      <c r="CS19" s="14">
        <f t="shared" si="22"/>
        <v>0.82481353079708497</v>
      </c>
      <c r="CT19" s="14">
        <f t="shared" si="23"/>
        <v>0.60281134742732911</v>
      </c>
      <c r="CU19" s="14">
        <f>'A3-1'!AL40</f>
        <v>0.32</v>
      </c>
      <c r="CV19" s="13">
        <f>'A3-1'!AM40</f>
        <v>12</v>
      </c>
      <c r="CW19" s="13">
        <f>'A3-1'!AN40</f>
        <v>17</v>
      </c>
      <c r="CX19" s="13">
        <f t="shared" si="24"/>
        <v>2.0400000000000001E-2</v>
      </c>
      <c r="CY19" s="13">
        <f t="shared" si="25"/>
        <v>0.70336001003701332</v>
      </c>
      <c r="CZ19" s="14">
        <f t="shared" si="26"/>
        <v>0.400757321049662</v>
      </c>
      <c r="DA19" s="14">
        <f t="shared" si="27"/>
        <v>0.62770933779017546</v>
      </c>
      <c r="DB19" s="14">
        <f>'A3-1'!AO40</f>
        <v>0.36788335</v>
      </c>
      <c r="DC19" s="13">
        <f>'A3-1'!AP40</f>
        <v>16.173999999999999</v>
      </c>
      <c r="DD19" s="13">
        <f>'A3-1'!AQ40</f>
        <v>31.587</v>
      </c>
      <c r="DE19" s="13">
        <f t="shared" si="28"/>
        <v>5.1088813799999994E-2</v>
      </c>
      <c r="DF19" s="13">
        <f t="shared" si="29"/>
        <v>0.26369868792709933</v>
      </c>
      <c r="DG19" s="14">
        <f t="shared" si="52"/>
        <v>0.20284456146034055</v>
      </c>
      <c r="DH19" s="14">
        <f t="shared" si="30"/>
        <v>0.24848515631040966</v>
      </c>
    </row>
    <row r="20" spans="1:112">
      <c r="A20" s="6">
        <v>1996</v>
      </c>
      <c r="B20" s="14">
        <v>0.3</v>
      </c>
      <c r="C20" s="14">
        <v>0.30099999999999999</v>
      </c>
      <c r="D20" s="14">
        <f t="shared" si="53"/>
        <v>0.3</v>
      </c>
      <c r="E20" s="13">
        <v>11.4</v>
      </c>
      <c r="F20" s="13">
        <v>12.7</v>
      </c>
      <c r="G20" s="13">
        <f t="shared" si="54"/>
        <v>11.4</v>
      </c>
      <c r="H20" s="13">
        <v>0.312</v>
      </c>
      <c r="I20" s="13">
        <v>0.30499999999999999</v>
      </c>
      <c r="J20" s="13">
        <f t="shared" si="55"/>
        <v>31.2</v>
      </c>
      <c r="K20" s="13">
        <f t="shared" si="56"/>
        <v>3.5568000000000002E-2</v>
      </c>
      <c r="L20" s="13">
        <f t="shared" si="57"/>
        <v>0.48605663111778064</v>
      </c>
      <c r="M20" s="14">
        <f t="shared" si="61"/>
        <v>0.48342186293711209</v>
      </c>
      <c r="N20" s="14">
        <f t="shared" si="59"/>
        <v>0.48539793907261347</v>
      </c>
      <c r="O20" s="14">
        <f>'A3-1'!B41</f>
        <v>0.30977907869477272</v>
      </c>
      <c r="P20" s="13">
        <f>'A3-1'!C41</f>
        <v>11.078796264895768</v>
      </c>
      <c r="Q20" s="13">
        <f>'A3-1'!D41</f>
        <v>35.720967768560492</v>
      </c>
      <c r="R20" s="13">
        <f>P20*'A3-1'!D41/10000</f>
        <v>3.9574532429279011E-2</v>
      </c>
      <c r="S20" s="13">
        <f t="shared" si="60"/>
        <v>0.42865730130291974</v>
      </c>
      <c r="T20" s="14">
        <f>(U$57-'A3-1'!B41)/(U$57-U$58)</f>
        <v>0.44300270991787655</v>
      </c>
      <c r="U20" s="14">
        <f t="shared" si="0"/>
        <v>0.43224365345665894</v>
      </c>
      <c r="V20" s="14">
        <f>'A3-1'!E41</f>
        <v>0.28000000000000003</v>
      </c>
      <c r="W20" s="13">
        <f>'A3-1'!F41</f>
        <v>8</v>
      </c>
      <c r="X20" s="13">
        <f>'A3-1'!G41</f>
        <v>19</v>
      </c>
      <c r="Y20" s="13">
        <f t="shared" si="1"/>
        <v>1.52E-2</v>
      </c>
      <c r="Z20" s="13">
        <f t="shared" si="32"/>
        <v>0.777857476438649</v>
      </c>
      <c r="AA20" s="14">
        <f t="shared" si="33"/>
        <v>0.56608640482456196</v>
      </c>
      <c r="AB20" s="14">
        <f t="shared" si="34"/>
        <v>0.72491470853512729</v>
      </c>
      <c r="AC20" s="14">
        <f>'A3-1'!H41</f>
        <v>0.30099999999999999</v>
      </c>
      <c r="AD20" s="13">
        <f>'A3-1'!I41</f>
        <v>12.7</v>
      </c>
      <c r="AE20" s="13">
        <f>'A3-1'!J41</f>
        <v>30.5</v>
      </c>
      <c r="AF20" s="13">
        <f t="shared" si="2"/>
        <v>3.8734999999999999E-2</v>
      </c>
      <c r="AG20" s="13">
        <f t="shared" si="3"/>
        <v>0.44068480879201527</v>
      </c>
      <c r="AH20" s="14">
        <f t="shared" si="4"/>
        <v>0.47928863584273956</v>
      </c>
      <c r="AI20" s="14">
        <f t="shared" si="5"/>
        <v>0.45033576555469634</v>
      </c>
      <c r="AJ20" s="14">
        <f>'A3-1'!K41</f>
        <v>0.2</v>
      </c>
      <c r="AK20" s="13">
        <f>'A3-1'!L41</f>
        <v>5.2123020633086377</v>
      </c>
      <c r="AL20" s="13">
        <f>'A3-1'!M41</f>
        <v>28.963407277343897</v>
      </c>
      <c r="AM20" s="13">
        <f t="shared" si="6"/>
        <v>1.5096602751214801E-2</v>
      </c>
      <c r="AN20" s="13">
        <f t="shared" si="35"/>
        <v>0.77933879049007149</v>
      </c>
      <c r="AO20" s="14">
        <f t="shared" si="36"/>
        <v>0.896744572374362</v>
      </c>
      <c r="AP20" s="14">
        <f t="shared" si="37"/>
        <v>0.80869023596114409</v>
      </c>
      <c r="AQ20" s="14">
        <f>'A3-1'!N41</f>
        <v>0.22</v>
      </c>
      <c r="AR20" s="13">
        <f>'A3-1'!O41</f>
        <v>4</v>
      </c>
      <c r="AS20" s="13">
        <f>'A3-1'!P41</f>
        <v>16</v>
      </c>
      <c r="AT20" s="13">
        <f t="shared" si="7"/>
        <v>6.4000000000000003E-3</v>
      </c>
      <c r="AU20" s="13">
        <f t="shared" si="38"/>
        <v>0.90393011188757089</v>
      </c>
      <c r="AV20" s="14">
        <f t="shared" si="39"/>
        <v>0.81408003048691202</v>
      </c>
      <c r="AW20" s="14">
        <f t="shared" si="40"/>
        <v>0.88146759153740617</v>
      </c>
      <c r="AX20" s="14">
        <f>'A3-1'!Q41</f>
        <v>0.28999999999999998</v>
      </c>
      <c r="AY20" s="13">
        <f>'A3-1'!R41</f>
        <v>9</v>
      </c>
      <c r="AZ20" s="13">
        <f>'A3-1'!S41</f>
        <v>18</v>
      </c>
      <c r="BA20" s="13">
        <f t="shared" si="8"/>
        <v>1.6199999999999999E-2</v>
      </c>
      <c r="BB20" s="13">
        <f t="shared" si="41"/>
        <v>0.76353104059218058</v>
      </c>
      <c r="BC20" s="14">
        <f t="shared" si="42"/>
        <v>0.52475413388083714</v>
      </c>
      <c r="BD20" s="14">
        <f t="shared" si="43"/>
        <v>0.70383681391434472</v>
      </c>
      <c r="BE20" s="14">
        <f>'A3-1'!T41</f>
        <v>0.27</v>
      </c>
      <c r="BF20" s="13">
        <f>'A3-1'!U41</f>
        <v>8</v>
      </c>
      <c r="BG20" s="13">
        <f>'A3-1'!V41</f>
        <v>28</v>
      </c>
      <c r="BH20" s="13">
        <f t="shared" si="9"/>
        <v>2.24E-2</v>
      </c>
      <c r="BI20" s="13">
        <f t="shared" si="10"/>
        <v>0.67470713834407647</v>
      </c>
      <c r="BJ20" s="14">
        <f t="shared" si="11"/>
        <v>0.60741867576828701</v>
      </c>
      <c r="BK20" s="14">
        <f t="shared" si="12"/>
        <v>0.65788502270012916</v>
      </c>
      <c r="BL20" s="14">
        <f>'A3-1'!W41</f>
        <v>0.32</v>
      </c>
      <c r="BM20" s="13">
        <f>'A3-1'!X41</f>
        <v>13</v>
      </c>
      <c r="BN20" s="13">
        <f>'A3-1'!Y41</f>
        <v>30</v>
      </c>
      <c r="BO20" s="13">
        <f t="shared" si="13"/>
        <v>3.9E-2</v>
      </c>
      <c r="BP20" s="13">
        <f t="shared" si="44"/>
        <v>0.43688830329270112</v>
      </c>
      <c r="BQ20" s="14">
        <f t="shared" si="45"/>
        <v>0.400757321049662</v>
      </c>
      <c r="BR20" s="14">
        <f t="shared" si="46"/>
        <v>0.42785555773194134</v>
      </c>
      <c r="BS20" s="14">
        <f>'A3-1'!Z41</f>
        <v>0.28999999999999998</v>
      </c>
      <c r="BT20" s="13">
        <f>'A3-1'!AA41</f>
        <v>7</v>
      </c>
      <c r="BU20" s="13">
        <f>'A3-1'!AB41</f>
        <v>35</v>
      </c>
      <c r="BV20" s="13">
        <f t="shared" si="14"/>
        <v>2.4500000000000001E-2</v>
      </c>
      <c r="BW20" s="13">
        <f t="shared" si="47"/>
        <v>0.64462162306649284</v>
      </c>
      <c r="BX20" s="14">
        <f t="shared" si="48"/>
        <v>0.52475413388083714</v>
      </c>
      <c r="BY20" s="14">
        <f t="shared" si="49"/>
        <v>0.61465475077007892</v>
      </c>
      <c r="BZ20" s="14">
        <f>'A3-1'!AC41</f>
        <v>0.24116058155718578</v>
      </c>
      <c r="CA20" s="13">
        <f>'A3-1'!AD41</f>
        <v>6.8021868477683132</v>
      </c>
      <c r="CB20" s="13">
        <f>'A3-1'!AE41</f>
        <v>29.916661974612783</v>
      </c>
      <c r="CC20" s="13">
        <f t="shared" si="15"/>
        <v>2.0349872461284148E-2</v>
      </c>
      <c r="CD20" s="13">
        <f t="shared" si="16"/>
        <v>0.70407815900456738</v>
      </c>
      <c r="CE20" s="14">
        <f t="shared" si="17"/>
        <v>0.72661854146207272</v>
      </c>
      <c r="CF20" s="14">
        <f t="shared" si="18"/>
        <v>0.70971325461894375</v>
      </c>
      <c r="CG20" s="14">
        <f>'A3-1'!AF41</f>
        <v>0.34</v>
      </c>
      <c r="CH20" s="13">
        <f>'A3-1'!AG41</f>
        <v>12</v>
      </c>
      <c r="CI20" s="13">
        <f>'A3-1'!AH41</f>
        <v>33</v>
      </c>
      <c r="CJ20" s="13">
        <f t="shared" si="19"/>
        <v>3.9600000000000003E-2</v>
      </c>
      <c r="CK20" s="13">
        <f t="shared" si="58"/>
        <v>0.42829244178482001</v>
      </c>
      <c r="CL20" s="14">
        <f t="shared" si="50"/>
        <v>0.3180927791622119</v>
      </c>
      <c r="CM20" s="14">
        <f t="shared" si="51"/>
        <v>0.400742526129168</v>
      </c>
      <c r="CN20" s="14">
        <f>'A3-1'!AI41</f>
        <v>0.21366949927133602</v>
      </c>
      <c r="CO20" s="13">
        <f>'A3-1'!AJ41</f>
        <v>6.5821842827842607</v>
      </c>
      <c r="CP20" s="13">
        <f>'A3-1'!AK41</f>
        <v>46.339973936111399</v>
      </c>
      <c r="CQ20" s="13">
        <f t="shared" si="20"/>
        <v>3.0501824810690477E-2</v>
      </c>
      <c r="CR20" s="13">
        <f t="shared" si="21"/>
        <v>0.55863686495439346</v>
      </c>
      <c r="CS20" s="14">
        <f t="shared" si="22"/>
        <v>0.84024542761957088</v>
      </c>
      <c r="CT20" s="14">
        <f t="shared" si="23"/>
        <v>0.62903900562068782</v>
      </c>
      <c r="CU20" s="14">
        <f>'A3-1'!AL41</f>
        <v>0.32</v>
      </c>
      <c r="CV20" s="13">
        <f>'A3-1'!AM41</f>
        <v>11</v>
      </c>
      <c r="CW20" s="13">
        <f>'A3-1'!AN41</f>
        <v>19</v>
      </c>
      <c r="CX20" s="13">
        <f t="shared" si="24"/>
        <v>2.0899999999999998E-2</v>
      </c>
      <c r="CY20" s="13">
        <f t="shared" si="25"/>
        <v>0.69619679211377905</v>
      </c>
      <c r="CZ20" s="14">
        <f t="shared" si="26"/>
        <v>0.400757321049662</v>
      </c>
      <c r="DA20" s="14">
        <f t="shared" si="27"/>
        <v>0.62233692434774979</v>
      </c>
      <c r="DB20" s="14">
        <f>'A3-1'!AO41</f>
        <v>0.37158650999999998</v>
      </c>
      <c r="DC20" s="13">
        <f>'A3-1'!AP41</f>
        <v>16.103000000000002</v>
      </c>
      <c r="DD20" s="13">
        <f>'A3-1'!AQ41</f>
        <v>31.248000000000001</v>
      </c>
      <c r="DE20" s="13">
        <f t="shared" si="28"/>
        <v>5.031865440000001E-2</v>
      </c>
      <c r="DF20" s="13">
        <f t="shared" si="29"/>
        <v>0.2747323271627537</v>
      </c>
      <c r="DG20" s="14">
        <f t="shared" si="52"/>
        <v>0.18753856021354415</v>
      </c>
      <c r="DH20" s="14">
        <f t="shared" si="30"/>
        <v>0.25293388542545131</v>
      </c>
    </row>
    <row r="21" spans="1:112">
      <c r="A21" s="6">
        <v>1997</v>
      </c>
      <c r="B21" s="14">
        <v>0.308</v>
      </c>
      <c r="C21" s="14">
        <v>0.30399999999999999</v>
      </c>
      <c r="D21" s="14">
        <f t="shared" si="53"/>
        <v>0.308</v>
      </c>
      <c r="E21" s="13">
        <v>10.199999999999999</v>
      </c>
      <c r="F21" s="13">
        <v>12.7</v>
      </c>
      <c r="G21" s="13">
        <f t="shared" si="54"/>
        <v>10.199999999999999</v>
      </c>
      <c r="H21" s="13">
        <v>0.34499999999999997</v>
      </c>
      <c r="I21" s="13">
        <v>0.314</v>
      </c>
      <c r="J21" s="13">
        <f t="shared" si="55"/>
        <v>34.499999999999993</v>
      </c>
      <c r="K21" s="13">
        <f t="shared" si="56"/>
        <v>3.5189999999999992E-2</v>
      </c>
      <c r="L21" s="13">
        <f t="shared" si="57"/>
        <v>0.4914720238677458</v>
      </c>
      <c r="M21" s="14">
        <f t="shared" si="61"/>
        <v>0.45035604618213204</v>
      </c>
      <c r="N21" s="14">
        <f t="shared" si="59"/>
        <v>0.48119302944634235</v>
      </c>
      <c r="O21" s="14">
        <f>'A3-1'!B42</f>
        <v>0.31156843375643567</v>
      </c>
      <c r="P21" s="13">
        <f>'A3-1'!C42</f>
        <v>10.936003273086222</v>
      </c>
      <c r="Q21" s="13">
        <f>'A3-1'!D42</f>
        <v>34.101186534551459</v>
      </c>
      <c r="R21" s="13">
        <f>P21*'A3-1'!D42/10000</f>
        <v>3.7293068755797854E-2</v>
      </c>
      <c r="S21" s="13">
        <f t="shared" si="60"/>
        <v>0.46134254425709564</v>
      </c>
      <c r="T21" s="14">
        <f>(U$57-'A3-1'!B42)/(U$57-U$58)</f>
        <v>0.43560689909555866</v>
      </c>
      <c r="U21" s="14">
        <f t="shared" si="0"/>
        <v>0.45490863296671141</v>
      </c>
      <c r="V21" s="14">
        <f>'A3-1'!E42</f>
        <v>0.27</v>
      </c>
      <c r="W21" s="13">
        <f>'A3-1'!F42</f>
        <v>8</v>
      </c>
      <c r="X21" s="13">
        <f>'A3-1'!G42</f>
        <v>17</v>
      </c>
      <c r="Y21" s="13">
        <f t="shared" si="1"/>
        <v>1.3599999999999999E-2</v>
      </c>
      <c r="Z21" s="13">
        <f t="shared" si="32"/>
        <v>0.80077977379299847</v>
      </c>
      <c r="AA21" s="14">
        <f t="shared" si="33"/>
        <v>0.60741867576828701</v>
      </c>
      <c r="AB21" s="14">
        <f t="shared" si="34"/>
        <v>0.75243949928682063</v>
      </c>
      <c r="AC21" s="14">
        <f>'A3-1'!H42</f>
        <v>0.30399999999999999</v>
      </c>
      <c r="AD21" s="13">
        <f>'A3-1'!I42</f>
        <v>12.7</v>
      </c>
      <c r="AE21" s="13">
        <f>'A3-1'!J42</f>
        <v>31.4</v>
      </c>
      <c r="AF21" s="13">
        <f t="shared" si="2"/>
        <v>3.9877999999999997E-2</v>
      </c>
      <c r="AG21" s="13">
        <f t="shared" si="3"/>
        <v>0.42430969261950191</v>
      </c>
      <c r="AH21" s="14">
        <f t="shared" si="4"/>
        <v>0.46688895455962204</v>
      </c>
      <c r="AI21" s="14">
        <f t="shared" si="5"/>
        <v>0.43495450810453196</v>
      </c>
      <c r="AJ21" s="14">
        <f>'A3-1'!K42</f>
        <v>0.2</v>
      </c>
      <c r="AK21" s="13">
        <f>'A3-1'!L42</f>
        <v>5.2549502512904214</v>
      </c>
      <c r="AL21" s="13">
        <f>'A3-1'!M42</f>
        <v>28.553693492402648</v>
      </c>
      <c r="AM21" s="13">
        <f t="shared" si="6"/>
        <v>1.5004823879317095E-2</v>
      </c>
      <c r="AN21" s="13">
        <f t="shared" si="35"/>
        <v>0.78065365461037528</v>
      </c>
      <c r="AO21" s="14">
        <f t="shared" si="36"/>
        <v>0.896744572374362</v>
      </c>
      <c r="AP21" s="14">
        <f t="shared" si="37"/>
        <v>0.80967638405137199</v>
      </c>
      <c r="AQ21" s="14">
        <f>'A3-1'!N42</f>
        <v>0.22</v>
      </c>
      <c r="AR21" s="13">
        <f>'A3-1'!O42</f>
        <v>4</v>
      </c>
      <c r="AS21" s="13">
        <f>'A3-1'!P42</f>
        <v>22</v>
      </c>
      <c r="AT21" s="13">
        <f t="shared" si="7"/>
        <v>8.8000000000000005E-3</v>
      </c>
      <c r="AU21" s="13">
        <f t="shared" si="38"/>
        <v>0.86954666585604667</v>
      </c>
      <c r="AV21" s="14">
        <f t="shared" si="39"/>
        <v>0.81408003048691202</v>
      </c>
      <c r="AW21" s="14">
        <f t="shared" si="40"/>
        <v>0.85568000701376312</v>
      </c>
      <c r="AX21" s="14">
        <f>'A3-1'!Q42</f>
        <v>0.28999999999999998</v>
      </c>
      <c r="AY21" s="13">
        <f>'A3-1'!R42</f>
        <v>9</v>
      </c>
      <c r="AZ21" s="13">
        <f>'A3-1'!S42</f>
        <v>20</v>
      </c>
      <c r="BA21" s="13">
        <f t="shared" si="8"/>
        <v>1.7999999999999999E-2</v>
      </c>
      <c r="BB21" s="13">
        <f t="shared" si="41"/>
        <v>0.73774345606853742</v>
      </c>
      <c r="BC21" s="14">
        <f t="shared" si="42"/>
        <v>0.52475413388083714</v>
      </c>
      <c r="BD21" s="14">
        <f t="shared" si="43"/>
        <v>0.68449612552161232</v>
      </c>
      <c r="BE21" s="14">
        <f>'A3-1'!T42</f>
        <v>0.25</v>
      </c>
      <c r="BF21" s="13">
        <f>'A3-1'!U42</f>
        <v>7</v>
      </c>
      <c r="BG21" s="13">
        <f>'A3-1'!V42</f>
        <v>21</v>
      </c>
      <c r="BH21" s="13">
        <f t="shared" si="9"/>
        <v>1.47E-2</v>
      </c>
      <c r="BI21" s="13">
        <f t="shared" si="10"/>
        <v>0.78502069436188326</v>
      </c>
      <c r="BJ21" s="14">
        <f t="shared" si="11"/>
        <v>0.69008321765573699</v>
      </c>
      <c r="BK21" s="14">
        <f t="shared" si="12"/>
        <v>0.76128632518534667</v>
      </c>
      <c r="BL21" s="14">
        <f>'A3-1'!W42</f>
        <v>0.31</v>
      </c>
      <c r="BM21" s="13">
        <f>'A3-1'!X42</f>
        <v>13</v>
      </c>
      <c r="BN21" s="13">
        <f>'A3-1'!Y42</f>
        <v>31</v>
      </c>
      <c r="BO21" s="13">
        <f t="shared" si="13"/>
        <v>4.0300000000000002E-2</v>
      </c>
      <c r="BP21" s="13">
        <f t="shared" si="44"/>
        <v>0.41826393669229217</v>
      </c>
      <c r="BQ21" s="14">
        <f t="shared" si="45"/>
        <v>0.44208959199338704</v>
      </c>
      <c r="BR21" s="14">
        <f t="shared" si="46"/>
        <v>0.4242203505175659</v>
      </c>
      <c r="BS21" s="14">
        <f>'A3-1'!Z42</f>
        <v>0.26</v>
      </c>
      <c r="BT21" s="13">
        <f>'A3-1'!AA42</f>
        <v>6</v>
      </c>
      <c r="BU21" s="13">
        <f>'A3-1'!AB42</f>
        <v>18</v>
      </c>
      <c r="BV21" s="13">
        <f t="shared" si="14"/>
        <v>1.0800000000000001E-2</v>
      </c>
      <c r="BW21" s="13">
        <f t="shared" si="47"/>
        <v>0.84089379416310994</v>
      </c>
      <c r="BX21" s="14">
        <f t="shared" si="48"/>
        <v>0.64875094671201194</v>
      </c>
      <c r="BY21" s="14">
        <f t="shared" si="49"/>
        <v>0.7928580823003355</v>
      </c>
      <c r="BZ21" s="14">
        <f>'A3-1'!AC42</f>
        <v>0.24334069496652744</v>
      </c>
      <c r="CA21" s="13">
        <f>'A3-1'!AD42</f>
        <v>6.7115964479188017</v>
      </c>
      <c r="CB21" s="13">
        <f>'A3-1'!AE42</f>
        <v>30.32481750027927</v>
      </c>
      <c r="CC21" s="13">
        <f t="shared" si="15"/>
        <v>2.0352793741866024E-2</v>
      </c>
      <c r="CD21" s="13">
        <f t="shared" si="16"/>
        <v>0.70403630746572166</v>
      </c>
      <c r="CE21" s="14">
        <f t="shared" si="17"/>
        <v>0.71760763764977697</v>
      </c>
      <c r="CF21" s="14">
        <f t="shared" si="18"/>
        <v>0.70742914001173551</v>
      </c>
      <c r="CG21" s="14">
        <f>'A3-1'!AF42</f>
        <v>0.35</v>
      </c>
      <c r="CH21" s="13">
        <f>'A3-1'!AG42</f>
        <v>14</v>
      </c>
      <c r="CI21" s="13">
        <f>'A3-1'!AH42</f>
        <v>32</v>
      </c>
      <c r="CJ21" s="13">
        <f t="shared" si="19"/>
        <v>4.48E-2</v>
      </c>
      <c r="CK21" s="13">
        <f t="shared" si="58"/>
        <v>0.35379497538318438</v>
      </c>
      <c r="CL21" s="14">
        <f t="shared" si="50"/>
        <v>0.27676050821848708</v>
      </c>
      <c r="CM21" s="14">
        <f t="shared" si="51"/>
        <v>0.33453635859201003</v>
      </c>
      <c r="CN21" s="14">
        <f>'A3-1'!AI42</f>
        <v>0.21</v>
      </c>
      <c r="CO21" s="13">
        <f>'A3-1'!AJ42</f>
        <v>6.5893764155942431</v>
      </c>
      <c r="CP21" s="13">
        <f>'A3-1'!AK42</f>
        <v>43.331783287920651</v>
      </c>
      <c r="CQ21" s="13">
        <f t="shared" si="20"/>
        <v>2.8552943084306507E-2</v>
      </c>
      <c r="CR21" s="13">
        <f t="shared" si="21"/>
        <v>0.58655739397978801</v>
      </c>
      <c r="CS21" s="14">
        <f t="shared" si="22"/>
        <v>0.85541230143063707</v>
      </c>
      <c r="CT21" s="14">
        <f t="shared" si="23"/>
        <v>0.65377112084250033</v>
      </c>
      <c r="CU21" s="14">
        <f>'A3-1'!AL42</f>
        <v>0.3</v>
      </c>
      <c r="CV21" s="13">
        <f>'A3-1'!AM42</f>
        <v>10</v>
      </c>
      <c r="CW21" s="13">
        <f>'A3-1'!AN42</f>
        <v>19</v>
      </c>
      <c r="CX21" s="13">
        <f t="shared" si="24"/>
        <v>1.9E-2</v>
      </c>
      <c r="CY21" s="13">
        <f t="shared" si="25"/>
        <v>0.723417020222069</v>
      </c>
      <c r="CZ21" s="14">
        <f t="shared" si="26"/>
        <v>0.48342186293711209</v>
      </c>
      <c r="DA21" s="14">
        <f t="shared" si="27"/>
        <v>0.66341823090082985</v>
      </c>
      <c r="DB21" s="14">
        <f>'A3-1'!AO42</f>
        <v>0.37677054999999998</v>
      </c>
      <c r="DC21" s="13">
        <f>'A3-1'!AP42</f>
        <v>15.923999999999999</v>
      </c>
      <c r="DD21" s="13">
        <f>'A3-1'!AQ42</f>
        <v>32.134</v>
      </c>
      <c r="DE21" s="13">
        <f t="shared" ref="DE21:DE28" si="62">DC21*DD21/10000</f>
        <v>5.1170181600000003E-2</v>
      </c>
      <c r="DF21" s="13">
        <f t="shared" si="29"/>
        <v>0.26253297736043091</v>
      </c>
      <c r="DG21" s="14">
        <f t="shared" si="52"/>
        <v>0.16611174562723333</v>
      </c>
      <c r="DH21" s="14">
        <f t="shared" si="30"/>
        <v>0.23842766942713151</v>
      </c>
    </row>
    <row r="22" spans="1:112">
      <c r="A22" s="6">
        <v>1998</v>
      </c>
      <c r="B22" s="14">
        <v>0.32500000000000001</v>
      </c>
      <c r="C22" s="14">
        <v>0.311</v>
      </c>
      <c r="D22" s="14">
        <f t="shared" si="53"/>
        <v>0.32500000000000001</v>
      </c>
      <c r="E22" s="13">
        <v>11.3</v>
      </c>
      <c r="F22" s="13">
        <v>12.9</v>
      </c>
      <c r="G22" s="13">
        <f t="shared" si="54"/>
        <v>11.3</v>
      </c>
      <c r="H22" s="13">
        <v>0.33700000000000002</v>
      </c>
      <c r="I22" s="13">
        <v>0.313</v>
      </c>
      <c r="J22" s="13">
        <f t="shared" si="55"/>
        <v>33.700000000000003</v>
      </c>
      <c r="K22" s="13">
        <f t="shared" si="56"/>
        <v>3.8081000000000004E-2</v>
      </c>
      <c r="L22" s="13">
        <f t="shared" si="57"/>
        <v>0.45005429783560552</v>
      </c>
      <c r="M22" s="14">
        <f t="shared" si="61"/>
        <v>0.38009118557779947</v>
      </c>
      <c r="N22" s="14">
        <f t="shared" si="59"/>
        <v>0.43256351977115404</v>
      </c>
      <c r="O22" s="14">
        <f>'A3-1'!B43</f>
        <v>0.31336812454364277</v>
      </c>
      <c r="P22" s="13">
        <f>'A3-1'!C43</f>
        <v>10.795050719355181</v>
      </c>
      <c r="Q22" s="13">
        <f>'A3-1'!D43</f>
        <v>32.55485491319142</v>
      </c>
      <c r="R22" s="13">
        <f>P22*'A3-1'!D43/10000</f>
        <v>3.5143130994915062E-2</v>
      </c>
      <c r="S22" s="13">
        <f t="shared" si="60"/>
        <v>0.49214348966228288</v>
      </c>
      <c r="T22" s="14">
        <f>(U$57-'A3-1'!B43)/(U$57-U$58)</f>
        <v>0.4281683683723817</v>
      </c>
      <c r="U22" s="14">
        <f t="shared" si="0"/>
        <v>0.4761497093398076</v>
      </c>
      <c r="V22" s="14">
        <f>'A3-1'!E43</f>
        <v>0.27</v>
      </c>
      <c r="W22" s="13">
        <f>'A3-1'!F43</f>
        <v>8</v>
      </c>
      <c r="X22" s="13">
        <f>'A3-1'!G43</f>
        <v>15</v>
      </c>
      <c r="Y22" s="13">
        <f t="shared" ref="Y22:Y28" si="63">W22*X22/10000</f>
        <v>1.2E-2</v>
      </c>
      <c r="Z22" s="13">
        <f t="shared" si="32"/>
        <v>0.82370207114734795</v>
      </c>
      <c r="AA22" s="14">
        <f t="shared" si="33"/>
        <v>0.60741867576828701</v>
      </c>
      <c r="AB22" s="14">
        <f t="shared" si="34"/>
        <v>0.76963122230258274</v>
      </c>
      <c r="AC22" s="14">
        <f>'A3-1'!H43</f>
        <v>0.311</v>
      </c>
      <c r="AD22" s="13">
        <f>'A3-1'!I43</f>
        <v>12.9</v>
      </c>
      <c r="AE22" s="13">
        <f>'A3-1'!J43</f>
        <v>31.3</v>
      </c>
      <c r="AF22" s="13">
        <f t="shared" si="2"/>
        <v>4.0377000000000003E-2</v>
      </c>
      <c r="AG22" s="13">
        <f t="shared" si="3"/>
        <v>0.41716080113211407</v>
      </c>
      <c r="AH22" s="14">
        <f t="shared" si="4"/>
        <v>0.43795636489901452</v>
      </c>
      <c r="AI22" s="14">
        <f t="shared" si="5"/>
        <v>0.42235969207383922</v>
      </c>
      <c r="AJ22" s="14">
        <f>'A3-1'!K43</f>
        <v>0.19518001458970666</v>
      </c>
      <c r="AK22" s="13">
        <f>'A3-1'!L43</f>
        <v>5.2979473960126313</v>
      </c>
      <c r="AL22" s="13">
        <f>'A3-1'!M43</f>
        <v>28.149775482245886</v>
      </c>
      <c r="AM22" s="13">
        <f t="shared" ref="AM22:AM28" si="64">AK22*AL22/10000</f>
        <v>1.4913602971450482E-2</v>
      </c>
      <c r="AN22" s="13">
        <f t="shared" si="35"/>
        <v>0.78196052509478287</v>
      </c>
      <c r="AO22" s="14">
        <f t="shared" si="36"/>
        <v>0.91666666666666663</v>
      </c>
      <c r="AP22" s="14">
        <f t="shared" si="37"/>
        <v>0.81563706048775375</v>
      </c>
      <c r="AQ22" s="14">
        <f>'A3-1'!N43</f>
        <v>0.22</v>
      </c>
      <c r="AR22" s="13">
        <f>'A3-1'!O43</f>
        <v>5</v>
      </c>
      <c r="AS22" s="13">
        <f>'A3-1'!P43</f>
        <v>20</v>
      </c>
      <c r="AT22" s="13">
        <f t="shared" ref="AT22:AT34" si="65">AR22*AS22/10000</f>
        <v>0.01</v>
      </c>
      <c r="AU22" s="13">
        <f t="shared" si="38"/>
        <v>0.85235494284028468</v>
      </c>
      <c r="AV22" s="14">
        <f t="shared" si="39"/>
        <v>0.81408003048691202</v>
      </c>
      <c r="AW22" s="14">
        <f t="shared" si="40"/>
        <v>0.8427862147519416</v>
      </c>
      <c r="AX22" s="14">
        <f>'A3-1'!Q43</f>
        <v>0.28000000000000003</v>
      </c>
      <c r="AY22" s="13">
        <f>'A3-1'!R43</f>
        <v>8</v>
      </c>
      <c r="AZ22" s="13">
        <f>'A3-1'!S43</f>
        <v>20</v>
      </c>
      <c r="BA22" s="13">
        <f t="shared" ref="BA22:BA28" si="66">AY22*AZ22/10000</f>
        <v>1.6E-2</v>
      </c>
      <c r="BB22" s="13">
        <f t="shared" si="41"/>
        <v>0.76639632776147426</v>
      </c>
      <c r="BC22" s="14">
        <f t="shared" si="42"/>
        <v>0.56608640482456196</v>
      </c>
      <c r="BD22" s="14">
        <f t="shared" si="43"/>
        <v>0.71631884702724613</v>
      </c>
      <c r="BE22" s="14">
        <f>'A3-1'!T43</f>
        <v>0.25</v>
      </c>
      <c r="BF22" s="13">
        <f>'A3-1'!U43</f>
        <v>7</v>
      </c>
      <c r="BG22" s="13">
        <f>'A3-1'!V43</f>
        <v>21</v>
      </c>
      <c r="BH22" s="13">
        <f t="shared" si="9"/>
        <v>1.47E-2</v>
      </c>
      <c r="BI22" s="13">
        <f t="shared" si="10"/>
        <v>0.78502069436188326</v>
      </c>
      <c r="BJ22" s="14">
        <f t="shared" si="11"/>
        <v>0.69008321765573699</v>
      </c>
      <c r="BK22" s="14">
        <f t="shared" si="12"/>
        <v>0.76128632518534667</v>
      </c>
      <c r="BL22" s="14">
        <f>'A3-1'!W43</f>
        <v>0.31</v>
      </c>
      <c r="BM22" s="13">
        <f>'A3-1'!X43</f>
        <v>12</v>
      </c>
      <c r="BN22" s="13">
        <f>'A3-1'!Y43</f>
        <v>29</v>
      </c>
      <c r="BO22" s="13">
        <f t="shared" ref="BO22:BO28" si="67">BM22*BN22/10000</f>
        <v>3.4799999999999998E-2</v>
      </c>
      <c r="BP22" s="13">
        <f t="shared" si="44"/>
        <v>0.49705933384786843</v>
      </c>
      <c r="BQ22" s="14">
        <f t="shared" ref="BQ22:BQ28" si="68">($U$57-BL22)/($U$57-$U$58)</f>
        <v>0.44208959199338704</v>
      </c>
      <c r="BR22" s="14">
        <f t="shared" ref="BR22:BR28" si="69">(BP22)*0.75+(BQ22)*0.25</f>
        <v>0.48331689838424807</v>
      </c>
      <c r="BS22" s="14">
        <f>'A3-1'!Z43</f>
        <v>0.25</v>
      </c>
      <c r="BT22" s="13">
        <f>'A3-1'!AA43</f>
        <v>6</v>
      </c>
      <c r="BU22" s="13">
        <f>'A3-1'!AB43</f>
        <v>23</v>
      </c>
      <c r="BV22" s="13">
        <f t="shared" ref="BV22:BV28" si="70">BT22*BU22/10000</f>
        <v>1.38E-2</v>
      </c>
      <c r="BW22" s="13">
        <f t="shared" si="47"/>
        <v>0.79791448662370479</v>
      </c>
      <c r="BX22" s="14">
        <f t="shared" si="48"/>
        <v>0.69008321765573699</v>
      </c>
      <c r="BY22" s="14">
        <f t="shared" si="49"/>
        <v>0.77095666938171281</v>
      </c>
      <c r="BZ22" s="14">
        <f>'A3-1'!AC43</f>
        <v>0.24554051679773017</v>
      </c>
      <c r="CA22" s="13">
        <f>'A3-1'!AD43</f>
        <v>6.6222125160373952</v>
      </c>
      <c r="CB22" s="13">
        <f>'A3-1'!AE43</f>
        <v>30.738541525976725</v>
      </c>
      <c r="CC22" s="13">
        <f t="shared" si="15"/>
        <v>2.0355715441805828E-2</v>
      </c>
      <c r="CD22" s="13">
        <f t="shared" si="16"/>
        <v>0.70399444991897142</v>
      </c>
      <c r="CE22" s="14">
        <f t="shared" si="17"/>
        <v>0.70851527445425777</v>
      </c>
      <c r="CF22" s="14">
        <f t="shared" si="18"/>
        <v>0.70512465605279306</v>
      </c>
      <c r="CG22" s="14">
        <f>'A3-1'!AF43</f>
        <v>0.34</v>
      </c>
      <c r="CH22" s="13">
        <f>'A3-1'!AG43</f>
        <v>12</v>
      </c>
      <c r="CI22" s="13">
        <f>'A3-1'!AH43</f>
        <v>32</v>
      </c>
      <c r="CJ22" s="13">
        <f t="shared" ref="CJ22:CJ28" si="71">CH22*CI22/10000</f>
        <v>3.8399999999999997E-2</v>
      </c>
      <c r="CK22" s="13">
        <f t="shared" si="58"/>
        <v>0.44548416480058217</v>
      </c>
      <c r="CL22" s="14">
        <f t="shared" si="50"/>
        <v>0.3180927791622119</v>
      </c>
      <c r="CM22" s="14">
        <f t="shared" si="51"/>
        <v>0.41363631839098963</v>
      </c>
      <c r="CN22" s="14">
        <f>'A3-1'!AI43</f>
        <v>0.21494185260204676</v>
      </c>
      <c r="CO22" s="13">
        <f>'A3-1'!AJ43</f>
        <v>6.5965764070074089</v>
      </c>
      <c r="CP22" s="13">
        <f>'A3-1'!AK43</f>
        <v>40.518871363631177</v>
      </c>
      <c r="CQ22" s="13">
        <f t="shared" si="20"/>
        <v>2.6728583087589755E-2</v>
      </c>
      <c r="CR22" s="13">
        <f t="shared" si="21"/>
        <v>0.61269397043361384</v>
      </c>
      <c r="CS22" s="14">
        <f t="shared" si="22"/>
        <v>0.83498650235946215</v>
      </c>
      <c r="CT22" s="14">
        <f t="shared" si="23"/>
        <v>0.66826710341507589</v>
      </c>
      <c r="CU22" s="14">
        <f>'A3-1'!AL43</f>
        <v>0.32</v>
      </c>
      <c r="CV22" s="13">
        <f>'A3-1'!AM43</f>
        <v>12</v>
      </c>
      <c r="CW22" s="13">
        <f>'A3-1'!AN43</f>
        <v>23</v>
      </c>
      <c r="CX22" s="13">
        <f t="shared" si="24"/>
        <v>2.76E-2</v>
      </c>
      <c r="CY22" s="13">
        <f t="shared" si="25"/>
        <v>0.6002096719424409</v>
      </c>
      <c r="CZ22" s="14">
        <f t="shared" si="26"/>
        <v>0.400757321049662</v>
      </c>
      <c r="DA22" s="14">
        <f t="shared" si="27"/>
        <v>0.5503465842192462</v>
      </c>
      <c r="DB22" s="14">
        <f>'A3-1'!AO43</f>
        <v>0.37183643</v>
      </c>
      <c r="DC22" s="13">
        <f>'A3-1'!AP43</f>
        <v>16.422000000000001</v>
      </c>
      <c r="DD22" s="13">
        <f>'A3-1'!AQ43</f>
        <v>32.014000000000003</v>
      </c>
      <c r="DE22" s="13">
        <f t="shared" si="62"/>
        <v>5.2573390800000001E-2</v>
      </c>
      <c r="DF22" s="13">
        <f t="shared" si="29"/>
        <v>0.24242999077745669</v>
      </c>
      <c r="DG22" s="14">
        <f t="shared" si="52"/>
        <v>0.18650558409811852</v>
      </c>
      <c r="DH22" s="14">
        <f t="shared" si="30"/>
        <v>0.22844888910762212</v>
      </c>
    </row>
    <row r="23" spans="1:112">
      <c r="A23" s="6">
        <v>1999</v>
      </c>
      <c r="B23" s="14">
        <v>0.30299999999999999</v>
      </c>
      <c r="C23" s="14">
        <v>0.31</v>
      </c>
      <c r="D23" s="14">
        <f t="shared" si="53"/>
        <v>0.30299999999999999</v>
      </c>
      <c r="E23" s="13">
        <v>10.9</v>
      </c>
      <c r="F23" s="13">
        <v>12.4</v>
      </c>
      <c r="G23" s="13">
        <f t="shared" si="54"/>
        <v>10.9</v>
      </c>
      <c r="H23" s="13">
        <v>0.34399999999999997</v>
      </c>
      <c r="I23" s="13">
        <v>0.33</v>
      </c>
      <c r="J23" s="13">
        <f t="shared" si="55"/>
        <v>34.399999999999991</v>
      </c>
      <c r="K23" s="13">
        <f t="shared" si="56"/>
        <v>3.7495999999999995E-2</v>
      </c>
      <c r="L23" s="13">
        <f t="shared" si="57"/>
        <v>0.45843526280578967</v>
      </c>
      <c r="M23" s="14">
        <f t="shared" si="61"/>
        <v>0.47102218165399456</v>
      </c>
      <c r="N23" s="14">
        <f t="shared" si="59"/>
        <v>0.46158199251784088</v>
      </c>
      <c r="O23" s="14">
        <f>'A3-1'!B44</f>
        <v>0.31517821075791708</v>
      </c>
      <c r="P23" s="13">
        <f>'A3-1'!C44</f>
        <v>10.65591488256425</v>
      </c>
      <c r="Q23" s="13">
        <f>'A3-1'!D44</f>
        <v>31.078642303109628</v>
      </c>
      <c r="R23" s="13">
        <f>P23*'A3-1'!D44/10000</f>
        <v>3.311713670475968E-2</v>
      </c>
      <c r="S23" s="13">
        <f t="shared" si="60"/>
        <v>0.52116876688550529</v>
      </c>
      <c r="T23" s="14">
        <f>(U$57-'A3-1'!B44)/(U$57-U$58)</f>
        <v>0.42068687098839297</v>
      </c>
      <c r="U23" s="14">
        <f t="shared" si="0"/>
        <v>0.49604829291122721</v>
      </c>
      <c r="V23" s="14">
        <f>'A3-1'!E44</f>
        <v>0.28999999999999998</v>
      </c>
      <c r="W23" s="13">
        <f>'A3-1'!F44</f>
        <v>7</v>
      </c>
      <c r="X23" s="13">
        <f>'A3-1'!G44</f>
        <v>19</v>
      </c>
      <c r="Y23" s="13">
        <f t="shared" si="63"/>
        <v>1.3299999999999999E-2</v>
      </c>
      <c r="Z23" s="13">
        <f t="shared" si="32"/>
        <v>0.80507770454693894</v>
      </c>
      <c r="AA23" s="14">
        <f t="shared" si="33"/>
        <v>0.52475413388083714</v>
      </c>
      <c r="AB23" s="14">
        <f t="shared" si="34"/>
        <v>0.73499681188041355</v>
      </c>
      <c r="AC23" s="14">
        <f>'A3-1'!H44</f>
        <v>0.31</v>
      </c>
      <c r="AD23" s="13">
        <f>'A3-1'!I44</f>
        <v>12.4</v>
      </c>
      <c r="AE23" s="13">
        <f>'A3-1'!J44</f>
        <v>33</v>
      </c>
      <c r="AF23" s="13">
        <f t="shared" si="2"/>
        <v>4.0919999999999998E-2</v>
      </c>
      <c r="AG23" s="13">
        <f t="shared" si="3"/>
        <v>0.40938154646748182</v>
      </c>
      <c r="AH23" s="14">
        <f t="shared" si="4"/>
        <v>0.44208959199338704</v>
      </c>
      <c r="AI23" s="14">
        <f t="shared" si="5"/>
        <v>0.41755855784895812</v>
      </c>
      <c r="AJ23" s="14">
        <f>'A3-1'!K44</f>
        <v>0.21</v>
      </c>
      <c r="AK23" s="13">
        <f>'A3-1'!L44</f>
        <v>5.3412963527151378</v>
      </c>
      <c r="AL23" s="13">
        <f>'A3-1'!M44</f>
        <v>27.751571260358666</v>
      </c>
      <c r="AM23" s="13">
        <f t="shared" si="64"/>
        <v>1.4822936635506798E-2</v>
      </c>
      <c r="AN23" s="13">
        <f t="shared" si="35"/>
        <v>0.78325945054011448</v>
      </c>
      <c r="AO23" s="14">
        <f t="shared" si="36"/>
        <v>0.85541230143063707</v>
      </c>
      <c r="AP23" s="14">
        <f t="shared" si="37"/>
        <v>0.8012976632627451</v>
      </c>
      <c r="AQ23" s="14">
        <f>'A3-1'!N44</f>
        <v>0.24</v>
      </c>
      <c r="AR23" s="13">
        <f>'A3-1'!O44</f>
        <v>5</v>
      </c>
      <c r="AS23" s="13">
        <f>'A3-1'!P44</f>
        <v>18</v>
      </c>
      <c r="AT23" s="13">
        <f t="shared" si="65"/>
        <v>8.9999999999999993E-3</v>
      </c>
      <c r="AU23" s="13">
        <f t="shared" si="38"/>
        <v>0.8666813786867531</v>
      </c>
      <c r="AV23" s="14">
        <f t="shared" si="39"/>
        <v>0.73141548859946204</v>
      </c>
      <c r="AW23" s="14">
        <f t="shared" si="40"/>
        <v>0.83286490616493036</v>
      </c>
      <c r="AX23" s="14">
        <f>'A3-1'!Q44</f>
        <v>0.28999999999999998</v>
      </c>
      <c r="AY23" s="13">
        <f>'A3-1'!R44</f>
        <v>8</v>
      </c>
      <c r="AZ23" s="13">
        <f>'A3-1'!S44</f>
        <v>19</v>
      </c>
      <c r="BA23" s="13">
        <f t="shared" si="66"/>
        <v>1.52E-2</v>
      </c>
      <c r="BB23" s="13">
        <f t="shared" si="41"/>
        <v>0.777857476438649</v>
      </c>
      <c r="BC23" s="14">
        <f t="shared" si="42"/>
        <v>0.52475413388083714</v>
      </c>
      <c r="BD23" s="14">
        <f t="shared" si="43"/>
        <v>0.71458164079919606</v>
      </c>
      <c r="BE23" s="14">
        <f>'A3-1'!T44</f>
        <v>0.25</v>
      </c>
      <c r="BF23" s="13">
        <f>'A3-1'!U44</f>
        <v>6</v>
      </c>
      <c r="BG23" s="13">
        <f>'A3-1'!V44</f>
        <v>22</v>
      </c>
      <c r="BH23" s="13">
        <f t="shared" si="9"/>
        <v>1.32E-2</v>
      </c>
      <c r="BI23" s="13">
        <f t="shared" si="10"/>
        <v>0.80651034813158573</v>
      </c>
      <c r="BJ23" s="14">
        <f t="shared" si="11"/>
        <v>0.69008321765573699</v>
      </c>
      <c r="BK23" s="14">
        <f t="shared" si="12"/>
        <v>0.77740356551262357</v>
      </c>
      <c r="BL23" s="14">
        <f>'A3-1'!W44</f>
        <v>0.3</v>
      </c>
      <c r="BM23" s="13">
        <f>'A3-1'!X44</f>
        <v>12</v>
      </c>
      <c r="BN23" s="13">
        <f>'A3-1'!Y44</f>
        <v>26</v>
      </c>
      <c r="BO23" s="13">
        <f t="shared" si="67"/>
        <v>3.1199999999999999E-2</v>
      </c>
      <c r="BP23" s="13">
        <f t="shared" si="44"/>
        <v>0.54863450289515459</v>
      </c>
      <c r="BQ23" s="14">
        <f t="shared" si="68"/>
        <v>0.48342186293711209</v>
      </c>
      <c r="BR23" s="14">
        <f t="shared" si="69"/>
        <v>0.53233134290564399</v>
      </c>
      <c r="BS23" s="14">
        <f>'A3-1'!Z44</f>
        <v>0.26</v>
      </c>
      <c r="BT23" s="13">
        <f>'A3-1'!AA44</f>
        <v>6</v>
      </c>
      <c r="BU23" s="13">
        <f>'A3-1'!AB44</f>
        <v>25</v>
      </c>
      <c r="BV23" s="13">
        <f t="shared" si="70"/>
        <v>1.4999999999999999E-2</v>
      </c>
      <c r="BW23" s="13">
        <f t="shared" si="47"/>
        <v>0.78072276360794268</v>
      </c>
      <c r="BX23" s="14">
        <f t="shared" si="48"/>
        <v>0.64875094671201194</v>
      </c>
      <c r="BY23" s="14">
        <f t="shared" si="49"/>
        <v>0.74772980938396005</v>
      </c>
      <c r="BZ23" s="14">
        <f>'A3-1'!AC44</f>
        <v>0.24776022521670527</v>
      </c>
      <c r="CA23" s="13">
        <f>'A3-1'!AD44</f>
        <v>6.534018984583156</v>
      </c>
      <c r="CB23" s="13">
        <f>'A3-1'!AE44</f>
        <v>31.157910023217585</v>
      </c>
      <c r="CC23" s="13">
        <f t="shared" si="15"/>
        <v>2.035863756116375E-2</v>
      </c>
      <c r="CD23" s="13">
        <f t="shared" si="16"/>
        <v>0.70395258636345426</v>
      </c>
      <c r="CE23" s="14">
        <f t="shared" si="17"/>
        <v>0.69934071547534316</v>
      </c>
      <c r="CF23" s="14">
        <f t="shared" si="18"/>
        <v>0.70279961864142648</v>
      </c>
      <c r="CG23" s="14">
        <f>'A3-1'!AF44</f>
        <v>0.33</v>
      </c>
      <c r="CH23" s="13">
        <f>'A3-1'!AG44</f>
        <v>13</v>
      </c>
      <c r="CI23" s="13">
        <f>'A3-1'!AH44</f>
        <v>23</v>
      </c>
      <c r="CJ23" s="13">
        <f t="shared" si="71"/>
        <v>2.9899999999999999E-2</v>
      </c>
      <c r="CK23" s="13">
        <f t="shared" si="58"/>
        <v>0.56725886949556359</v>
      </c>
      <c r="CL23" s="14">
        <f t="shared" si="50"/>
        <v>0.35942505010593695</v>
      </c>
      <c r="CM23" s="14">
        <f t="shared" si="51"/>
        <v>0.5153004146481569</v>
      </c>
      <c r="CN23" s="14">
        <f>'A3-1'!AI44</f>
        <v>0.22</v>
      </c>
      <c r="CO23" s="13">
        <f>'A3-1'!AJ44</f>
        <v>6.6037842656105905</v>
      </c>
      <c r="CP23" s="13">
        <f>'A3-1'!AK44</f>
        <v>37.888561513233633</v>
      </c>
      <c r="CQ23" s="13">
        <f t="shared" si="20"/>
        <v>2.5020788636771124E-2</v>
      </c>
      <c r="CR23" s="13">
        <f t="shared" si="21"/>
        <v>0.6371605780722216</v>
      </c>
      <c r="CS23" s="14">
        <f t="shared" si="22"/>
        <v>0.81408003048691202</v>
      </c>
      <c r="CT23" s="14">
        <f t="shared" si="23"/>
        <v>0.6813904411758942</v>
      </c>
      <c r="CU23" s="14">
        <f>'A3-1'!AL44</f>
        <v>0.32</v>
      </c>
      <c r="CV23" s="13">
        <f>'A3-1'!AM44</f>
        <v>11</v>
      </c>
      <c r="CW23" s="13">
        <f>'A3-1'!AN44</f>
        <v>24</v>
      </c>
      <c r="CX23" s="13">
        <f t="shared" si="24"/>
        <v>2.64E-2</v>
      </c>
      <c r="CY23" s="13">
        <f t="shared" si="25"/>
        <v>0.6174013949582029</v>
      </c>
      <c r="CZ23" s="14">
        <f t="shared" si="26"/>
        <v>0.400757321049662</v>
      </c>
      <c r="DA23" s="14">
        <f t="shared" si="27"/>
        <v>0.56324037648106762</v>
      </c>
      <c r="DB23" s="14">
        <f>'A3-1'!AO44</f>
        <v>0.35480345000000002</v>
      </c>
      <c r="DC23" s="13">
        <f>'A3-1'!AP44</f>
        <v>16.247</v>
      </c>
      <c r="DD23" s="13">
        <f>'A3-1'!AQ44</f>
        <v>31.706</v>
      </c>
      <c r="DE23" s="13">
        <f t="shared" si="62"/>
        <v>5.1512738199999998E-2</v>
      </c>
      <c r="DF23" s="13">
        <f t="shared" si="29"/>
        <v>0.25762536220674664</v>
      </c>
      <c r="DG23" s="14">
        <f t="shared" si="52"/>
        <v>0.25690675853202333</v>
      </c>
      <c r="DH23" s="14">
        <f t="shared" si="30"/>
        <v>0.25744571128806581</v>
      </c>
    </row>
    <row r="24" spans="1:112">
      <c r="A24" s="6">
        <v>2000</v>
      </c>
      <c r="B24" s="14">
        <v>0.312</v>
      </c>
      <c r="C24" s="14">
        <v>0.317</v>
      </c>
      <c r="D24" s="14">
        <f t="shared" si="53"/>
        <v>0.312</v>
      </c>
      <c r="E24" s="13">
        <v>10.3</v>
      </c>
      <c r="F24" s="13">
        <v>12.8</v>
      </c>
      <c r="G24" s="13">
        <f t="shared" si="54"/>
        <v>10.3</v>
      </c>
      <c r="H24" s="13">
        <v>0.33799999999999997</v>
      </c>
      <c r="I24" s="13">
        <v>0.315</v>
      </c>
      <c r="J24" s="13">
        <f t="shared" si="55"/>
        <v>33.799999999999997</v>
      </c>
      <c r="K24" s="13">
        <f t="shared" si="56"/>
        <v>3.4813999999999998E-2</v>
      </c>
      <c r="L24" s="13">
        <f t="shared" si="57"/>
        <v>0.49685876374601784</v>
      </c>
      <c r="M24" s="14">
        <f t="shared" si="61"/>
        <v>0.43382313780464199</v>
      </c>
      <c r="N24" s="14">
        <f t="shared" si="59"/>
        <v>0.48109985726067389</v>
      </c>
      <c r="O24" s="14">
        <f>'A3-1'!B45</f>
        <v>0.31699875244563136</v>
      </c>
      <c r="P24" s="13">
        <f>'A3-1'!C45</f>
        <v>10.518572347313329</v>
      </c>
      <c r="Q24" s="13">
        <f>'A3-1'!D45</f>
        <v>29.669369130355246</v>
      </c>
      <c r="R24" s="13">
        <f>P24*'A3-1'!D45/10000</f>
        <v>3.1207940569678641E-2</v>
      </c>
      <c r="S24" s="13">
        <f t="shared" si="60"/>
        <v>0.54852074283306917</v>
      </c>
      <c r="T24" s="14">
        <f>(U$57-'A3-1'!B45)/(U$57-U$58)</f>
        <v>0.4131621587582977</v>
      </c>
      <c r="U24" s="14">
        <f t="shared" ref="U24:U29" si="72">(S24)*0.75+(T24)*0.25</f>
        <v>0.51468109681437635</v>
      </c>
      <c r="V24" s="14">
        <f>'A3-1'!E45</f>
        <v>0.3</v>
      </c>
      <c r="W24" s="13">
        <f>'A3-1'!F45</f>
        <v>7</v>
      </c>
      <c r="X24" s="13">
        <f>'A3-1'!G45</f>
        <v>18</v>
      </c>
      <c r="Y24" s="13">
        <f t="shared" si="63"/>
        <v>1.26E-2</v>
      </c>
      <c r="Z24" s="13">
        <f t="shared" si="32"/>
        <v>0.81510620963946689</v>
      </c>
      <c r="AA24" s="14">
        <f t="shared" si="33"/>
        <v>0.48342186293711209</v>
      </c>
      <c r="AB24" s="14">
        <f t="shared" si="34"/>
        <v>0.73218512296387828</v>
      </c>
      <c r="AC24" s="14">
        <f>'A3-1'!H45</f>
        <v>0.317</v>
      </c>
      <c r="AD24" s="13">
        <f>'A3-1'!I45</f>
        <v>12.8</v>
      </c>
      <c r="AE24" s="13">
        <f>'A3-1'!J45</f>
        <v>31.5</v>
      </c>
      <c r="AF24" s="13">
        <f t="shared" ref="AF24:AF29" si="73">AD24*AE24/10000</f>
        <v>4.0320000000000002E-2</v>
      </c>
      <c r="AG24" s="13">
        <f t="shared" si="3"/>
        <v>0.41797740797536281</v>
      </c>
      <c r="AH24" s="14">
        <f t="shared" si="4"/>
        <v>0.41315700233277952</v>
      </c>
      <c r="AI24" s="14">
        <f t="shared" ref="AI24:AI29" si="74">(AG24)*0.75+(AH24)*0.25</f>
        <v>0.41677230656471698</v>
      </c>
      <c r="AJ24" s="14">
        <f>'A3-1'!K45</f>
        <v>0.2051717683928628</v>
      </c>
      <c r="AK24" s="13">
        <f>'A3-1'!L45</f>
        <v>5.3849999999999998</v>
      </c>
      <c r="AL24" s="13">
        <f>'A3-1'!M45</f>
        <v>27.359000000000002</v>
      </c>
      <c r="AM24" s="13">
        <f t="shared" si="64"/>
        <v>1.47328215E-2</v>
      </c>
      <c r="AN24" s="13">
        <f t="shared" si="35"/>
        <v>0.78455047924774834</v>
      </c>
      <c r="AO24" s="14">
        <f t="shared" si="36"/>
        <v>0.8753684791271622</v>
      </c>
      <c r="AP24" s="14">
        <f t="shared" si="37"/>
        <v>0.80725497921760181</v>
      </c>
      <c r="AQ24" s="14">
        <f>'A3-1'!N45</f>
        <v>0.24</v>
      </c>
      <c r="AR24" s="13">
        <f>'A3-1'!O45</f>
        <v>5</v>
      </c>
      <c r="AS24" s="13">
        <f>'A3-1'!P45</f>
        <v>13</v>
      </c>
      <c r="AT24" s="13">
        <f t="shared" si="65"/>
        <v>6.4999999999999997E-3</v>
      </c>
      <c r="AU24" s="13">
        <f t="shared" si="38"/>
        <v>0.90249746830292399</v>
      </c>
      <c r="AV24" s="14">
        <f t="shared" si="39"/>
        <v>0.73141548859946204</v>
      </c>
      <c r="AW24" s="14">
        <f t="shared" si="40"/>
        <v>0.8597269733770585</v>
      </c>
      <c r="AX24" s="14">
        <f>'A3-1'!Q45</f>
        <v>0.28000000000000003</v>
      </c>
      <c r="AY24" s="13">
        <f>'A3-1'!R45</f>
        <v>8</v>
      </c>
      <c r="AZ24" s="13">
        <f>'A3-1'!S45</f>
        <v>18</v>
      </c>
      <c r="BA24" s="13">
        <f t="shared" si="66"/>
        <v>1.44E-2</v>
      </c>
      <c r="BB24" s="13">
        <f t="shared" si="41"/>
        <v>0.78931862511582374</v>
      </c>
      <c r="BC24" s="14">
        <f t="shared" si="42"/>
        <v>0.56608640482456196</v>
      </c>
      <c r="BD24" s="14">
        <f t="shared" si="43"/>
        <v>0.73351057004300824</v>
      </c>
      <c r="BE24" s="14">
        <f>'A3-1'!T45</f>
        <v>0.25</v>
      </c>
      <c r="BF24" s="13">
        <f>'A3-1'!U45</f>
        <v>6</v>
      </c>
      <c r="BG24" s="13">
        <f>'A3-1'!V45</f>
        <v>18</v>
      </c>
      <c r="BH24" s="13">
        <f t="shared" ref="BH24:BH29" si="75">BF24*BG24/10000</f>
        <v>1.0800000000000001E-2</v>
      </c>
      <c r="BI24" s="13">
        <f t="shared" si="10"/>
        <v>0.84089379416310994</v>
      </c>
      <c r="BJ24" s="14">
        <f t="shared" si="11"/>
        <v>0.69008321765573699</v>
      </c>
      <c r="BK24" s="14">
        <f t="shared" ref="BK24:BK29" si="76">(BI24)*0.75+(BJ24)*0.25</f>
        <v>0.80319115003626673</v>
      </c>
      <c r="BL24" s="14">
        <f>'A3-1'!W45</f>
        <v>0.28999999999999998</v>
      </c>
      <c r="BM24" s="13">
        <f>'A3-1'!X45</f>
        <v>12</v>
      </c>
      <c r="BN24" s="13">
        <f>'A3-1'!Y45</f>
        <v>28</v>
      </c>
      <c r="BO24" s="13">
        <f t="shared" si="67"/>
        <v>3.3599999999999998E-2</v>
      </c>
      <c r="BP24" s="13">
        <f t="shared" si="44"/>
        <v>0.51425105686363048</v>
      </c>
      <c r="BQ24" s="14">
        <f t="shared" si="68"/>
        <v>0.52475413388083714</v>
      </c>
      <c r="BR24" s="14">
        <f t="shared" si="69"/>
        <v>0.51687682611793218</v>
      </c>
      <c r="BS24" s="14">
        <f>'A3-1'!Z45</f>
        <v>0.28999999999999998</v>
      </c>
      <c r="BT24" s="13">
        <f>'A3-1'!AA45</f>
        <v>5</v>
      </c>
      <c r="BU24" s="13">
        <f>'A3-1'!AB45</f>
        <v>25.655499966311897</v>
      </c>
      <c r="BV24" s="13">
        <f t="shared" si="70"/>
        <v>1.2827749983155948E-2</v>
      </c>
      <c r="BW24" s="13">
        <f t="shared" si="47"/>
        <v>0.81184336411674896</v>
      </c>
      <c r="BX24" s="14">
        <f t="shared" si="48"/>
        <v>0.52475413388083714</v>
      </c>
      <c r="BY24" s="14">
        <f t="shared" si="49"/>
        <v>0.74007105655777106</v>
      </c>
      <c r="BZ24" s="14">
        <f>'A3-1'!AC45</f>
        <v>0.25</v>
      </c>
      <c r="CA24" s="13">
        <f>'A3-1'!AD45</f>
        <v>6.4470000000000001</v>
      </c>
      <c r="CB24" s="13">
        <f>'A3-1'!AE45</f>
        <v>31.582999999999998</v>
      </c>
      <c r="CC24" s="13">
        <f t="shared" ref="CC24:CC29" si="77">CA24*CB24/10000</f>
        <v>2.0361560099999999E-2</v>
      </c>
      <c r="CD24" s="13">
        <f t="shared" si="16"/>
        <v>0.70391071679830808</v>
      </c>
      <c r="CE24" s="14">
        <f t="shared" si="17"/>
        <v>0.69008321765573699</v>
      </c>
      <c r="CF24" s="14">
        <f t="shared" ref="CF24:CF29" si="78">(CD24)*0.75+(CE24)*0.25</f>
        <v>0.70045384201266525</v>
      </c>
      <c r="CG24" s="14">
        <f>'A3-1'!AF45</f>
        <v>0.32</v>
      </c>
      <c r="CH24" s="13">
        <f>'A3-1'!AG45</f>
        <v>12</v>
      </c>
      <c r="CI24" s="13">
        <f>'A3-1'!AH45</f>
        <v>21</v>
      </c>
      <c r="CJ24" s="13">
        <f t="shared" si="71"/>
        <v>2.52E-2</v>
      </c>
      <c r="CK24" s="13">
        <f t="shared" si="58"/>
        <v>0.634593117973965</v>
      </c>
      <c r="CL24" s="14">
        <f t="shared" si="50"/>
        <v>0.400757321049662</v>
      </c>
      <c r="CM24" s="14">
        <f t="shared" si="51"/>
        <v>0.57613416874288925</v>
      </c>
      <c r="CN24" s="14">
        <f>'A3-1'!AI45</f>
        <v>0.22978250586152113</v>
      </c>
      <c r="CO24" s="13">
        <f>'A3-1'!AJ45</f>
        <v>6.6109999999999998</v>
      </c>
      <c r="CP24" s="13">
        <f>'A3-1'!AK45</f>
        <v>35.429000000000002</v>
      </c>
      <c r="CQ24" s="13">
        <f t="shared" ref="CQ24:CQ29" si="79">CO24*CP24/10000</f>
        <v>2.3422111900000001E-2</v>
      </c>
      <c r="CR24" s="13">
        <f t="shared" si="21"/>
        <v>0.66006391778081464</v>
      </c>
      <c r="CS24" s="14">
        <f t="shared" si="22"/>
        <v>0.7736467122092151</v>
      </c>
      <c r="CT24" s="14">
        <f t="shared" ref="CT24:CT29" si="80">(CR24)*0.75+(CS24)*0.25</f>
        <v>0.68845961638791475</v>
      </c>
      <c r="CU24" s="14">
        <f>'A3-1'!AL45</f>
        <v>0.32</v>
      </c>
      <c r="CV24" s="13">
        <f>'A3-1'!AM45</f>
        <v>11</v>
      </c>
      <c r="CW24" s="13">
        <f>'A3-1'!AN45</f>
        <v>23</v>
      </c>
      <c r="CX24" s="13">
        <f t="shared" ref="CX24:CX29" si="81">CV24*CW24/10000</f>
        <v>2.53E-2</v>
      </c>
      <c r="CY24" s="13">
        <f t="shared" si="25"/>
        <v>0.63316047438931811</v>
      </c>
      <c r="CZ24" s="14">
        <f t="shared" si="26"/>
        <v>0.400757321049662</v>
      </c>
      <c r="DA24" s="14">
        <f t="shared" ref="DA24:DA29" si="82">(CY24)*0.75+(CZ24)*0.25</f>
        <v>0.57505968605440405</v>
      </c>
      <c r="DB24" s="14">
        <f>'A3-1'!AO45</f>
        <v>0.37165997000000001</v>
      </c>
      <c r="DC24" s="13">
        <f>'A3-1'!AP45</f>
        <v>15.833</v>
      </c>
      <c r="DD24" s="13">
        <f>'A3-1'!AQ45</f>
        <v>31.896999999999998</v>
      </c>
      <c r="DE24" s="13">
        <f t="shared" si="62"/>
        <v>5.0502520099999997E-2</v>
      </c>
      <c r="DF24" s="13">
        <f t="shared" si="29"/>
        <v>0.2720981870073379</v>
      </c>
      <c r="DG24" s="14">
        <f t="shared" si="52"/>
        <v>0.18723493335119146</v>
      </c>
      <c r="DH24" s="14">
        <f t="shared" ref="DH24:DH29" si="83">(DF24)*0.75+(DG24)*0.25</f>
        <v>0.25088237359330129</v>
      </c>
    </row>
    <row r="25" spans="1:112">
      <c r="A25" s="6">
        <v>2001</v>
      </c>
      <c r="B25" s="14">
        <v>0.311</v>
      </c>
      <c r="C25" s="14">
        <v>0.318</v>
      </c>
      <c r="D25" s="14">
        <f t="shared" si="53"/>
        <v>0.311</v>
      </c>
      <c r="E25" s="13">
        <v>9.6</v>
      </c>
      <c r="F25" s="13">
        <v>12.5</v>
      </c>
      <c r="G25" s="13">
        <f t="shared" si="54"/>
        <v>9.6</v>
      </c>
      <c r="H25" s="13">
        <v>0.34899999999999998</v>
      </c>
      <c r="I25" s="13">
        <v>0.316</v>
      </c>
      <c r="J25" s="13">
        <f t="shared" si="55"/>
        <v>34.9</v>
      </c>
      <c r="K25" s="13">
        <f t="shared" si="56"/>
        <v>3.3503999999999999E-2</v>
      </c>
      <c r="L25" s="13">
        <f t="shared" si="57"/>
        <v>0.51562639470489147</v>
      </c>
      <c r="M25" s="14">
        <f t="shared" si="61"/>
        <v>0.43795636489901452</v>
      </c>
      <c r="N25" s="14">
        <f t="shared" si="59"/>
        <v>0.49620888725342222</v>
      </c>
      <c r="O25" s="14">
        <f>'A3-1'!B46</f>
        <v>0.31882980999999999</v>
      </c>
      <c r="P25" s="13">
        <f>'A3-1'!C46</f>
        <v>10.382999999999999</v>
      </c>
      <c r="Q25" s="13">
        <f>'A3-1'!D46</f>
        <v>28.324000000000002</v>
      </c>
      <c r="R25" s="13">
        <f>P25*Q25/10000</f>
        <v>2.94088092E-2</v>
      </c>
      <c r="S25" s="13">
        <f t="shared" si="60"/>
        <v>0.57429588298013912</v>
      </c>
      <c r="T25" s="14">
        <f t="shared" ref="T25:T38" si="84">(U$57-O25)/(U$57-U$58)</f>
        <v>0.40559398206322578</v>
      </c>
      <c r="U25" s="14">
        <f t="shared" si="72"/>
        <v>0.53212040775091085</v>
      </c>
      <c r="V25" s="14">
        <f>'A3-1'!E46</f>
        <v>0.28000000000000003</v>
      </c>
      <c r="W25" s="13">
        <f>'A3-1'!F46</f>
        <v>6</v>
      </c>
      <c r="X25" s="13">
        <f>'A3-1'!G46</f>
        <v>15</v>
      </c>
      <c r="Y25" s="13">
        <f t="shared" si="63"/>
        <v>8.9999999999999993E-3</v>
      </c>
      <c r="Z25" s="13">
        <f t="shared" si="32"/>
        <v>0.8666813786867531</v>
      </c>
      <c r="AA25" s="14">
        <f t="shared" si="33"/>
        <v>0.56608640482456196</v>
      </c>
      <c r="AB25" s="14">
        <f t="shared" si="34"/>
        <v>0.79153263522120532</v>
      </c>
      <c r="AC25" s="14">
        <f>'A3-1'!H46</f>
        <v>0.318</v>
      </c>
      <c r="AD25" s="13">
        <f>'A3-1'!I46</f>
        <v>12.5</v>
      </c>
      <c r="AE25" s="13">
        <f>'A3-1'!J46</f>
        <v>31.6</v>
      </c>
      <c r="AF25" s="13">
        <f t="shared" si="73"/>
        <v>3.95E-2</v>
      </c>
      <c r="AG25" s="13">
        <f t="shared" si="3"/>
        <v>0.42972508536946691</v>
      </c>
      <c r="AH25" s="14">
        <f t="shared" si="4"/>
        <v>0.40902377523840699</v>
      </c>
      <c r="AI25" s="14">
        <f t="shared" si="74"/>
        <v>0.4245497578367019</v>
      </c>
      <c r="AJ25" s="14">
        <f>'A3-1'!K46</f>
        <v>0.22</v>
      </c>
      <c r="AK25" s="13">
        <f>'A3-1'!L46</f>
        <v>4</v>
      </c>
      <c r="AL25" s="13">
        <f>'A3-1'!M46</f>
        <v>28.553122547555301</v>
      </c>
      <c r="AM25" s="13">
        <f t="shared" si="64"/>
        <v>1.142124901902212E-2</v>
      </c>
      <c r="AN25" s="13">
        <f t="shared" si="35"/>
        <v>0.83199350994740817</v>
      </c>
      <c r="AO25" s="14">
        <f t="shared" si="36"/>
        <v>0.81408003048691202</v>
      </c>
      <c r="AP25" s="14">
        <f t="shared" si="37"/>
        <v>0.82751514008228422</v>
      </c>
      <c r="AQ25" s="14">
        <f>'A3-1'!N46</f>
        <v>0.27</v>
      </c>
      <c r="AR25" s="13">
        <f>'A3-1'!O46</f>
        <v>4</v>
      </c>
      <c r="AS25" s="13">
        <f>'A3-1'!P46</f>
        <v>13.777438346217245</v>
      </c>
      <c r="AT25" s="13">
        <f t="shared" si="65"/>
        <v>5.5109753384868978E-3</v>
      </c>
      <c r="AU25" s="13">
        <f t="shared" si="38"/>
        <v>0.91666666666666674</v>
      </c>
      <c r="AV25" s="14">
        <f t="shared" si="39"/>
        <v>0.60741867576828701</v>
      </c>
      <c r="AW25" s="14">
        <f t="shared" si="40"/>
        <v>0.83935466894207178</v>
      </c>
      <c r="AX25" s="14">
        <f>'A3-1'!Q46</f>
        <v>0.27</v>
      </c>
      <c r="AY25" s="13">
        <f>'A3-1'!R46</f>
        <v>6</v>
      </c>
      <c r="AZ25" s="13">
        <f>'A3-1'!S46</f>
        <v>17.873676406586846</v>
      </c>
      <c r="BA25" s="13">
        <f t="shared" si="66"/>
        <v>1.0724205843952107E-2</v>
      </c>
      <c r="BB25" s="13">
        <f t="shared" si="41"/>
        <v>0.8419796542772674</v>
      </c>
      <c r="BC25" s="14">
        <f t="shared" si="42"/>
        <v>0.60741867576828701</v>
      </c>
      <c r="BD25" s="14">
        <f t="shared" si="43"/>
        <v>0.78333940965002236</v>
      </c>
      <c r="BE25" s="14">
        <f>'A3-1'!T46</f>
        <v>0.25</v>
      </c>
      <c r="BF25" s="13">
        <f>'A3-1'!U46</f>
        <v>6</v>
      </c>
      <c r="BG25" s="13">
        <f>'A3-1'!V46</f>
        <v>17.878367233899024</v>
      </c>
      <c r="BH25" s="13">
        <f t="shared" si="75"/>
        <v>1.0727020340339413E-2</v>
      </c>
      <c r="BI25" s="13">
        <f t="shared" si="10"/>
        <v>0.84193933257533449</v>
      </c>
      <c r="BJ25" s="14">
        <f t="shared" si="11"/>
        <v>0.69008321765573699</v>
      </c>
      <c r="BK25" s="14">
        <f t="shared" si="76"/>
        <v>0.80397530384543514</v>
      </c>
      <c r="BL25" s="14">
        <f>'A3-1'!W46</f>
        <v>0.28999999999999998</v>
      </c>
      <c r="BM25" s="13">
        <f>'A3-1'!X46</f>
        <v>13</v>
      </c>
      <c r="BN25" s="13">
        <f>'A3-1'!Y46</f>
        <v>28</v>
      </c>
      <c r="BO25" s="13">
        <f t="shared" si="67"/>
        <v>3.6400000000000002E-2</v>
      </c>
      <c r="BP25" s="13">
        <f t="shared" si="44"/>
        <v>0.4741370364935189</v>
      </c>
      <c r="BQ25" s="14">
        <f t="shared" si="68"/>
        <v>0.52475413388083714</v>
      </c>
      <c r="BR25" s="14">
        <f t="shared" si="69"/>
        <v>0.48679131084034843</v>
      </c>
      <c r="BS25" s="14">
        <f>'A3-1'!Z46</f>
        <v>0.27</v>
      </c>
      <c r="BT25" s="13">
        <f>'A3-1'!AA46</f>
        <v>6</v>
      </c>
      <c r="BU25" s="13">
        <f>'A3-1'!AB46</f>
        <v>26.328187140857189</v>
      </c>
      <c r="BV25" s="13">
        <f t="shared" si="70"/>
        <v>1.5796912284514315E-2</v>
      </c>
      <c r="BW25" s="13">
        <f t="shared" si="47"/>
        <v>0.76930585088858583</v>
      </c>
      <c r="BX25" s="14">
        <f t="shared" si="48"/>
        <v>0.60741867576828701</v>
      </c>
      <c r="BY25" s="14">
        <f t="shared" si="49"/>
        <v>0.72883405710851112</v>
      </c>
      <c r="BZ25" s="14">
        <f>'A3-1'!AC46</f>
        <v>0.25522343610007314</v>
      </c>
      <c r="CA25" s="13">
        <f>'A3-1'!AD46</f>
        <v>6.114477388526093</v>
      </c>
      <c r="CB25" s="13">
        <f>'A3-1'!AE46</f>
        <v>26.567755751851095</v>
      </c>
      <c r="CC25" s="13">
        <f t="shared" si="77"/>
        <v>1.6244794180857759E-2</v>
      </c>
      <c r="CD25" s="13">
        <f t="shared" si="16"/>
        <v>0.76288929963382679</v>
      </c>
      <c r="CE25" s="14">
        <f t="shared" si="17"/>
        <v>0.66849357004119125</v>
      </c>
      <c r="CF25" s="14">
        <f t="shared" si="78"/>
        <v>0.73929036723566799</v>
      </c>
      <c r="CG25" s="14">
        <f>'A3-1'!AF46</f>
        <v>0.33</v>
      </c>
      <c r="CH25" s="13">
        <f>'A3-1'!AG46</f>
        <v>13</v>
      </c>
      <c r="CI25" s="13">
        <f>'A3-1'!AH46</f>
        <v>23</v>
      </c>
      <c r="CJ25" s="13">
        <f t="shared" si="71"/>
        <v>2.9899999999999999E-2</v>
      </c>
      <c r="CK25" s="13">
        <f t="shared" si="58"/>
        <v>0.56725886949556359</v>
      </c>
      <c r="CL25" s="14">
        <f t="shared" si="50"/>
        <v>0.35942505010593695</v>
      </c>
      <c r="CM25" s="14">
        <f t="shared" si="51"/>
        <v>0.5153004146481569</v>
      </c>
      <c r="CN25" s="14">
        <f>'A3-1'!AI46</f>
        <v>0.24</v>
      </c>
      <c r="CO25" s="13">
        <f>'A3-1'!AJ46</f>
        <v>5</v>
      </c>
      <c r="CP25" s="13">
        <f>'A3-1'!AK46</f>
        <v>33.133055920194941</v>
      </c>
      <c r="CQ25" s="13">
        <f t="shared" si="79"/>
        <v>1.6566527960097471E-2</v>
      </c>
      <c r="CR25" s="13">
        <f t="shared" si="21"/>
        <v>0.75828000128590722</v>
      </c>
      <c r="CS25" s="14">
        <f t="shared" si="22"/>
        <v>0.73141548859946204</v>
      </c>
      <c r="CT25" s="14">
        <f t="shared" si="80"/>
        <v>0.75156387311429584</v>
      </c>
      <c r="CU25" s="14">
        <f>'A3-1'!AL46</f>
        <v>0.35</v>
      </c>
      <c r="CV25" s="13">
        <f>'A3-1'!AM46</f>
        <v>10</v>
      </c>
      <c r="CW25" s="13">
        <f>'A3-1'!AN46</f>
        <v>22.670704880867724</v>
      </c>
      <c r="CX25" s="13">
        <f t="shared" si="81"/>
        <v>2.2670704880867726E-2</v>
      </c>
      <c r="CY25" s="13">
        <f t="shared" si="25"/>
        <v>0.67082890223499914</v>
      </c>
      <c r="CZ25" s="14">
        <f t="shared" si="26"/>
        <v>0.27676050821848708</v>
      </c>
      <c r="DA25" s="14">
        <f t="shared" si="82"/>
        <v>0.5723118037308712</v>
      </c>
      <c r="DB25" s="14">
        <f>'A3-1'!AO46</f>
        <v>0.36682597</v>
      </c>
      <c r="DC25" s="13">
        <f>'A3-1'!AP46</f>
        <v>15.79</v>
      </c>
      <c r="DD25" s="13">
        <f>'A3-1'!AQ46</f>
        <v>31.895</v>
      </c>
      <c r="DE25" s="13">
        <f t="shared" si="62"/>
        <v>5.0362204999999993E-2</v>
      </c>
      <c r="DF25" s="13">
        <f t="shared" si="29"/>
        <v>0.27410840228577871</v>
      </c>
      <c r="DG25" s="14">
        <f t="shared" si="52"/>
        <v>0.20721495312538812</v>
      </c>
      <c r="DH25" s="14">
        <f t="shared" si="83"/>
        <v>0.25738503999568108</v>
      </c>
    </row>
    <row r="26" spans="1:112">
      <c r="A26" s="6">
        <v>2002</v>
      </c>
      <c r="B26" s="14">
        <v>0.29799999999999999</v>
      </c>
      <c r="C26" s="14">
        <v>0.318</v>
      </c>
      <c r="D26" s="14">
        <f t="shared" si="53"/>
        <v>0.29799999999999999</v>
      </c>
      <c r="E26" s="13">
        <v>8.3000000000000007</v>
      </c>
      <c r="F26" s="13">
        <v>12.9</v>
      </c>
      <c r="G26" s="13">
        <f t="shared" si="54"/>
        <v>8.3000000000000007</v>
      </c>
      <c r="H26" s="13">
        <v>0.35499999999999998</v>
      </c>
      <c r="I26" s="13">
        <v>0.316</v>
      </c>
      <c r="J26" s="13">
        <f t="shared" si="55"/>
        <v>35.5</v>
      </c>
      <c r="K26" s="13">
        <f t="shared" si="56"/>
        <v>2.9465000000000005E-2</v>
      </c>
      <c r="L26" s="13">
        <f t="shared" si="57"/>
        <v>0.57349086908877722</v>
      </c>
      <c r="M26" s="14">
        <f t="shared" si="61"/>
        <v>0.49168831712585709</v>
      </c>
      <c r="N26" s="14">
        <f t="shared" si="59"/>
        <v>0.55304023109804723</v>
      </c>
      <c r="O26" s="14">
        <f>'A3-1'!B47</f>
        <v>0.33761144999999998</v>
      </c>
      <c r="P26" s="13">
        <f>'A3-1'!C47</f>
        <v>10.901999999999999</v>
      </c>
      <c r="Q26" s="13">
        <f>'A3-1'!D47</f>
        <v>24.937999999999999</v>
      </c>
      <c r="R26" s="13">
        <f>P26*Q26/10000</f>
        <v>2.7187407599999994E-2</v>
      </c>
      <c r="S26" s="13">
        <f t="shared" si="60"/>
        <v>0.60612065049178143</v>
      </c>
      <c r="T26" s="14">
        <f t="shared" si="84"/>
        <v>0.32796519873847552</v>
      </c>
      <c r="U26" s="14">
        <f t="shared" si="72"/>
        <v>0.53658178755345487</v>
      </c>
      <c r="V26" s="14">
        <f>'A3-1'!E47</f>
        <v>0.2814960035240287</v>
      </c>
      <c r="W26" s="13">
        <f>'A3-1'!F47</f>
        <v>4.8989794855663558</v>
      </c>
      <c r="X26" s="13">
        <f>'A3-1'!G47</f>
        <v>12.471164898158099</v>
      </c>
      <c r="Y26" s="13">
        <f t="shared" si="63"/>
        <v>6.1095980997191756E-3</v>
      </c>
      <c r="Z26" s="13">
        <f t="shared" si="32"/>
        <v>0.9080905360816367</v>
      </c>
      <c r="AA26" s="14">
        <f t="shared" ref="AA26:AA32" si="85">($U$57-V26)/($U$57-$U$58)</f>
        <v>0.55990308252576981</v>
      </c>
      <c r="AB26" s="14">
        <f t="shared" ref="AB26:AB32" si="86">(Z26)*0.75+(AA26)*0.25</f>
        <v>0.82104367269266998</v>
      </c>
      <c r="AC26" s="14">
        <f>'A3-1'!H47</f>
        <v>0.318</v>
      </c>
      <c r="AD26" s="13">
        <f>'A3-1'!I47</f>
        <v>12.9</v>
      </c>
      <c r="AE26" s="13">
        <f>'A3-1'!J47</f>
        <v>31.6</v>
      </c>
      <c r="AF26" s="13">
        <f t="shared" si="73"/>
        <v>4.0764000000000002E-2</v>
      </c>
      <c r="AG26" s="13">
        <f t="shared" si="3"/>
        <v>0.41161647045953081</v>
      </c>
      <c r="AH26" s="14">
        <f t="shared" si="4"/>
        <v>0.40902377523840699</v>
      </c>
      <c r="AI26" s="14">
        <f t="shared" si="74"/>
        <v>0.41096829665424983</v>
      </c>
      <c r="AJ26" s="14">
        <f>'A3-1'!K47</f>
        <v>0.20720879293834937</v>
      </c>
      <c r="AK26" s="13">
        <f>'A3-1'!L47</f>
        <v>3.3806170189140663</v>
      </c>
      <c r="AL26" s="13">
        <f>'A3-1'!M47</f>
        <v>29.799364275584299</v>
      </c>
      <c r="AM26" s="13">
        <f t="shared" si="64"/>
        <v>1.0074023802286012E-2</v>
      </c>
      <c r="AN26" s="13">
        <f t="shared" si="35"/>
        <v>0.85129444558572254</v>
      </c>
      <c r="AO26" s="14">
        <f t="shared" ref="AO26:AO32" si="87">($U$57-AJ26)/($U$57-$U$58)</f>
        <v>0.86694899408385528</v>
      </c>
      <c r="AP26" s="14">
        <f t="shared" ref="AP26:AP32" si="88">(AN26)*0.75+(AO26)*0.25</f>
        <v>0.85520808271025572</v>
      </c>
      <c r="AQ26" s="14">
        <f>'A3-1'!N47</f>
        <v>0.26</v>
      </c>
      <c r="AR26" s="13">
        <f>'A3-1'!O47</f>
        <v>5</v>
      </c>
      <c r="AS26" s="13">
        <f>'A3-1'!P47</f>
        <v>14.302315459639654</v>
      </c>
      <c r="AT26" s="13">
        <f t="shared" si="65"/>
        <v>7.1511577298198278E-3</v>
      </c>
      <c r="AU26" s="13">
        <f t="shared" si="38"/>
        <v>0.89316869886072836</v>
      </c>
      <c r="AV26" s="14">
        <f t="shared" ref="AV26:AV32" si="89">($U$57-AQ26)/($U$57-$U$58)</f>
        <v>0.64875094671201194</v>
      </c>
      <c r="AW26" s="14">
        <f t="shared" ref="AW26:AW32" si="90">(AU26)*0.75+(AV26)*0.25</f>
        <v>0.83206426082354923</v>
      </c>
      <c r="AX26" s="14">
        <f>'A3-1'!Q47</f>
        <v>0.27</v>
      </c>
      <c r="AY26" s="13">
        <f>'A3-1'!R47</f>
        <v>6</v>
      </c>
      <c r="AZ26" s="13">
        <f>'A3-1'!S47</f>
        <v>17.192272095643592</v>
      </c>
      <c r="BA26" s="13">
        <f t="shared" si="66"/>
        <v>1.0315363257386155E-2</v>
      </c>
      <c r="BB26" s="13">
        <f t="shared" si="41"/>
        <v>0.84783691136500861</v>
      </c>
      <c r="BC26" s="14">
        <f t="shared" ref="BC26:BC32" si="91">($U$57-AX26)/($U$57-$U$58)</f>
        <v>0.60741867576828701</v>
      </c>
      <c r="BD26" s="14">
        <f t="shared" ref="BD26:BD32" si="92">(BB26)*0.75+(BC26)*0.25</f>
        <v>0.78773235246582829</v>
      </c>
      <c r="BE26" s="14">
        <f>'A3-1'!T47</f>
        <v>0.2527057555185952</v>
      </c>
      <c r="BF26" s="13">
        <f>'A3-1'!U47</f>
        <v>6.1678263563392957</v>
      </c>
      <c r="BG26" s="13">
        <f>'A3-1'!V47</f>
        <v>17.757556386119681</v>
      </c>
      <c r="BH26" s="13">
        <f t="shared" si="75"/>
        <v>1.0952552430249014E-2</v>
      </c>
      <c r="BI26" s="13">
        <f t="shared" si="10"/>
        <v>0.83870826155792466</v>
      </c>
      <c r="BJ26" s="14">
        <f t="shared" si="11"/>
        <v>0.67889971563553142</v>
      </c>
      <c r="BK26" s="14">
        <f t="shared" si="76"/>
        <v>0.7987561250773263</v>
      </c>
      <c r="BL26" s="14">
        <f>'A3-1'!W47</f>
        <v>0.30245722592608643</v>
      </c>
      <c r="BM26" s="13">
        <f>'A3-1'!X47</f>
        <v>12.551361999873187</v>
      </c>
      <c r="BN26" s="13">
        <f>'A3-1'!Y47</f>
        <v>28.033293729341871</v>
      </c>
      <c r="BO26" s="13">
        <f t="shared" si="67"/>
        <v>3.5185601764574484E-2</v>
      </c>
      <c r="BP26" s="13">
        <f t="shared" si="44"/>
        <v>0.49153503490540701</v>
      </c>
      <c r="BQ26" s="14">
        <f t="shared" si="68"/>
        <v>0.47326559016241704</v>
      </c>
      <c r="BR26" s="14">
        <f t="shared" si="69"/>
        <v>0.48696767371965949</v>
      </c>
      <c r="BS26" s="14">
        <f>'A3-1'!Z47</f>
        <v>0.27</v>
      </c>
      <c r="BT26" s="13">
        <f>'A3-1'!AA47</f>
        <v>6</v>
      </c>
      <c r="BU26" s="13">
        <f>'A3-1'!AB47</f>
        <v>27.018512172212596</v>
      </c>
      <c r="BV26" s="13">
        <f t="shared" si="70"/>
        <v>1.6211107303327556E-2</v>
      </c>
      <c r="BW26" s="13">
        <f t="shared" si="47"/>
        <v>0.76337191252363101</v>
      </c>
      <c r="BX26" s="14">
        <f t="shared" ref="BX26:BX32" si="93">($U$57-BS26)/($U$57-$U$58)</f>
        <v>0.60741867576828701</v>
      </c>
      <c r="BY26" s="14">
        <f t="shared" ref="BY26:BY32" si="94">(BW26)*0.75+(BX26)*0.25</f>
        <v>0.72438360333479501</v>
      </c>
      <c r="BZ26" s="14">
        <f>'A3-1'!AC47</f>
        <v>0.26055600933891249</v>
      </c>
      <c r="CA26" s="13">
        <f>'A3-1'!AD47</f>
        <v>5.7991055893899288</v>
      </c>
      <c r="CB26" s="13">
        <f>'A3-1'!AE47</f>
        <v>22.348910669981223</v>
      </c>
      <c r="CC26" s="13">
        <f t="shared" si="77"/>
        <v>1.2960369278306433E-2</v>
      </c>
      <c r="CD26" s="13">
        <f t="shared" si="16"/>
        <v>0.80994340229277162</v>
      </c>
      <c r="CE26" s="14">
        <f t="shared" si="17"/>
        <v>0.64645283384769481</v>
      </c>
      <c r="CF26" s="14">
        <f t="shared" si="78"/>
        <v>0.76907076018150244</v>
      </c>
      <c r="CG26" s="14">
        <f>'A3-1'!AF47</f>
        <v>0.31</v>
      </c>
      <c r="CH26" s="13">
        <f>'A3-1'!AG47</f>
        <v>12</v>
      </c>
      <c r="CI26" s="13">
        <f>'A3-1'!AH47</f>
        <v>23.616652519683157</v>
      </c>
      <c r="CJ26" s="13">
        <f t="shared" si="71"/>
        <v>2.8339983023619789E-2</v>
      </c>
      <c r="CK26" s="13">
        <f t="shared" si="58"/>
        <v>0.58960835262707623</v>
      </c>
      <c r="CL26" s="14">
        <f t="shared" ref="CL26:CL32" si="95">($U$57-CG26)/($U$57-$U$58)</f>
        <v>0.44208959199338704</v>
      </c>
      <c r="CM26" s="14">
        <f t="shared" ref="CM26:CM32" si="96">(CK26)*0.75+(CL26)*0.25</f>
        <v>0.55272866246865393</v>
      </c>
      <c r="CN26" s="14">
        <f>'A3-1'!AI47</f>
        <v>0.23</v>
      </c>
      <c r="CO26" s="13">
        <f>'A3-1'!AJ47</f>
        <v>6</v>
      </c>
      <c r="CP26" s="13">
        <f>'A3-1'!AK47</f>
        <v>30.985898405565074</v>
      </c>
      <c r="CQ26" s="13">
        <f t="shared" si="79"/>
        <v>1.8591539043339041E-2</v>
      </c>
      <c r="CR26" s="13">
        <f t="shared" si="21"/>
        <v>0.72926880991345933</v>
      </c>
      <c r="CS26" s="14">
        <f t="shared" si="22"/>
        <v>0.77274775954318697</v>
      </c>
      <c r="CT26" s="14">
        <f t="shared" si="80"/>
        <v>0.74013854732089124</v>
      </c>
      <c r="CU26" s="14">
        <f>'A3-1'!AL47</f>
        <v>0.35</v>
      </c>
      <c r="CV26" s="13">
        <f>'A3-1'!AM47</f>
        <v>10</v>
      </c>
      <c r="CW26" s="13">
        <f>'A3-1'!AN47</f>
        <v>22.346124338930419</v>
      </c>
      <c r="CX26" s="13">
        <f t="shared" si="81"/>
        <v>2.234612433893042E-2</v>
      </c>
      <c r="CY26" s="13">
        <f t="shared" si="25"/>
        <v>0.67547898454607591</v>
      </c>
      <c r="CZ26" s="14">
        <f t="shared" si="26"/>
        <v>0.27676050821848708</v>
      </c>
      <c r="DA26" s="14">
        <f t="shared" si="82"/>
        <v>0.57579936546417876</v>
      </c>
      <c r="DB26" s="14">
        <f>'A3-1'!AO47</f>
        <v>0.36983144000000001</v>
      </c>
      <c r="DC26" s="13">
        <f>'A3-1'!AP47</f>
        <v>16.521999999999998</v>
      </c>
      <c r="DD26" s="13">
        <f>'A3-1'!AQ47</f>
        <v>32.679000000000002</v>
      </c>
      <c r="DE26" s="13">
        <f t="shared" si="62"/>
        <v>5.3992243799999992E-2</v>
      </c>
      <c r="DF26" s="13">
        <f t="shared" si="29"/>
        <v>0.22210288429738761</v>
      </c>
      <c r="DG26" s="14">
        <f t="shared" si="52"/>
        <v>0.19479266309006438</v>
      </c>
      <c r="DH26" s="14">
        <f t="shared" si="83"/>
        <v>0.21527532899555682</v>
      </c>
    </row>
    <row r="27" spans="1:112">
      <c r="A27" s="6">
        <v>2003</v>
      </c>
      <c r="B27" s="14">
        <v>0.311</v>
      </c>
      <c r="C27" s="14">
        <v>0.316</v>
      </c>
      <c r="D27" s="14">
        <f t="shared" si="53"/>
        <v>0.311</v>
      </c>
      <c r="E27" s="13">
        <v>10.9</v>
      </c>
      <c r="F27" s="13">
        <v>13.2</v>
      </c>
      <c r="G27" s="13">
        <f t="shared" si="54"/>
        <v>10.9</v>
      </c>
      <c r="H27" s="13">
        <v>0.33700000000000002</v>
      </c>
      <c r="I27" s="13">
        <v>0.309</v>
      </c>
      <c r="J27" s="13">
        <f t="shared" si="55"/>
        <v>33.700000000000003</v>
      </c>
      <c r="K27" s="13">
        <f t="shared" si="56"/>
        <v>3.6733000000000002E-2</v>
      </c>
      <c r="L27" s="13">
        <f t="shared" si="57"/>
        <v>0.46936633335664496</v>
      </c>
      <c r="M27" s="14">
        <f t="shared" si="61"/>
        <v>0.43795636489901452</v>
      </c>
      <c r="N27" s="14">
        <f t="shared" si="59"/>
        <v>0.46151384124223738</v>
      </c>
      <c r="O27" s="14">
        <f>'A3-1'!B48</f>
        <v>0.34543882999999997</v>
      </c>
      <c r="P27" s="13">
        <f>'A3-1'!C48</f>
        <v>10.52</v>
      </c>
      <c r="Q27" s="13">
        <f>'A3-1'!D48</f>
        <v>25.925999999999998</v>
      </c>
      <c r="R27" s="13">
        <f>P27*Q27/10000</f>
        <v>2.7274151999999999E-2</v>
      </c>
      <c r="S27" s="13">
        <f t="shared" si="60"/>
        <v>0.60487791241014099</v>
      </c>
      <c r="T27" s="14">
        <f t="shared" si="84"/>
        <v>0.2956128596445261</v>
      </c>
      <c r="U27" s="14">
        <f t="shared" si="72"/>
        <v>0.52756164921873727</v>
      </c>
      <c r="V27" s="14">
        <f>'A3-1'!E48</f>
        <v>0.28299999999999997</v>
      </c>
      <c r="W27" s="13">
        <f>'A3-1'!F48</f>
        <v>9</v>
      </c>
      <c r="X27" s="13">
        <f>'A3-1'!G48</f>
        <v>21.7</v>
      </c>
      <c r="Y27" s="13">
        <f t="shared" si="63"/>
        <v>1.9529999999999999E-2</v>
      </c>
      <c r="Z27" s="13">
        <f t="shared" si="32"/>
        <v>0.7158240092234408</v>
      </c>
      <c r="AA27" s="14">
        <f t="shared" si="85"/>
        <v>0.55368672354144466</v>
      </c>
      <c r="AB27" s="14">
        <f t="shared" si="86"/>
        <v>0.67528968780294174</v>
      </c>
      <c r="AC27" s="14">
        <f>'A3-1'!H48</f>
        <v>0.316</v>
      </c>
      <c r="AD27" s="13">
        <f>'A3-1'!I48</f>
        <v>13.2</v>
      </c>
      <c r="AE27" s="13">
        <f>'A3-1'!J48</f>
        <v>30.9</v>
      </c>
      <c r="AF27" s="13">
        <f t="shared" si="73"/>
        <v>4.0787999999999991E-2</v>
      </c>
      <c r="AG27" s="13">
        <f t="shared" si="3"/>
        <v>0.41127263599921571</v>
      </c>
      <c r="AH27" s="14">
        <f t="shared" si="4"/>
        <v>0.41729022942715199</v>
      </c>
      <c r="AI27" s="14">
        <f t="shared" si="74"/>
        <v>0.41277703435619972</v>
      </c>
      <c r="AJ27" s="14">
        <f>'A3-1'!K48</f>
        <v>0.248</v>
      </c>
      <c r="AK27" s="13">
        <f>'A3-1'!L48</f>
        <v>5.6</v>
      </c>
      <c r="AL27" s="13">
        <f>'A3-1'!M48</f>
        <v>31.1</v>
      </c>
      <c r="AM27" s="13">
        <f t="shared" si="64"/>
        <v>1.7416000000000001E-2</v>
      </c>
      <c r="AN27" s="13">
        <f t="shared" si="35"/>
        <v>0.74611009460287503</v>
      </c>
      <c r="AO27" s="14">
        <f t="shared" si="87"/>
        <v>0.69834967184448205</v>
      </c>
      <c r="AP27" s="14">
        <f t="shared" si="88"/>
        <v>0.73416998891327678</v>
      </c>
      <c r="AQ27" s="14">
        <f>'A3-1'!N48</f>
        <v>0.26</v>
      </c>
      <c r="AR27" s="13">
        <f>'A3-1'!O48</f>
        <v>4.8989794855663558</v>
      </c>
      <c r="AS27" s="13">
        <f>'A3-1'!P48</f>
        <v>14.473633771054367</v>
      </c>
      <c r="AT27" s="13">
        <f t="shared" si="65"/>
        <v>7.0906034925995757E-3</v>
      </c>
      <c r="AU27" s="13">
        <f t="shared" si="38"/>
        <v>0.89403622525549609</v>
      </c>
      <c r="AV27" s="14">
        <f t="shared" si="89"/>
        <v>0.64875094671201194</v>
      </c>
      <c r="AW27" s="14">
        <f t="shared" si="90"/>
        <v>0.83271490561962513</v>
      </c>
      <c r="AX27" s="14">
        <f>'A3-1'!Q48</f>
        <v>0.27</v>
      </c>
      <c r="AY27" s="13">
        <f>'A3-1'!R48</f>
        <v>6.5726706900619929</v>
      </c>
      <c r="AZ27" s="13">
        <f>'A3-1'!S48</f>
        <v>16.912446118020132</v>
      </c>
      <c r="BA27" s="13">
        <f t="shared" si="66"/>
        <v>1.1115993889716366E-2</v>
      </c>
      <c r="BB27" s="13">
        <f t="shared" si="41"/>
        <v>0.83636672797421241</v>
      </c>
      <c r="BC27" s="14">
        <f t="shared" si="91"/>
        <v>0.60741867576828701</v>
      </c>
      <c r="BD27" s="14">
        <f t="shared" si="92"/>
        <v>0.77912971492273109</v>
      </c>
      <c r="BE27" s="14">
        <f>'A3-1'!T48</f>
        <v>0.25544079548889603</v>
      </c>
      <c r="BF27" s="13">
        <f>'A3-1'!U48</f>
        <v>6.3403469936589447</v>
      </c>
      <c r="BG27" s="13">
        <f>'A3-1'!V48</f>
        <v>17.637561902650916</v>
      </c>
      <c r="BH27" s="13">
        <f t="shared" si="75"/>
        <v>1.1182826258494627E-2</v>
      </c>
      <c r="BI27" s="13">
        <f t="shared" si="10"/>
        <v>0.83540925833044311</v>
      </c>
      <c r="BJ27" s="14">
        <f t="shared" si="11"/>
        <v>0.66759517432609228</v>
      </c>
      <c r="BK27" s="14">
        <f t="shared" si="76"/>
        <v>0.79345573732935537</v>
      </c>
      <c r="BL27" s="14">
        <f>'A3-1'!W48</f>
        <v>0.31544956384449552</v>
      </c>
      <c r="BM27" s="13">
        <f>'A3-1'!X48</f>
        <v>12.118206773220049</v>
      </c>
      <c r="BN27" s="13">
        <f>'A3-1'!Y48</f>
        <v>28.066627046984223</v>
      </c>
      <c r="BO27" s="13">
        <f t="shared" si="67"/>
        <v>3.4011718998220523E-2</v>
      </c>
      <c r="BP27" s="13">
        <f t="shared" si="44"/>
        <v>0.50835259104885189</v>
      </c>
      <c r="BQ27" s="14">
        <f t="shared" si="68"/>
        <v>0.4195653070588054</v>
      </c>
      <c r="BR27" s="14">
        <f t="shared" si="69"/>
        <v>0.48615577005134025</v>
      </c>
      <c r="BS27" s="14">
        <f>'A3-1'!Z48</f>
        <v>0.27</v>
      </c>
      <c r="BT27" s="13">
        <f>'A3-1'!AA48</f>
        <v>6.0659393457787951</v>
      </c>
      <c r="BU27" s="13">
        <f>'A3-1'!AB48</f>
        <v>27.726937524959911</v>
      </c>
      <c r="BV27" s="13">
        <f t="shared" si="70"/>
        <v>1.6818992127060485E-2</v>
      </c>
      <c r="BW27" s="13">
        <f t="shared" si="47"/>
        <v>0.75466308959437955</v>
      </c>
      <c r="BX27" s="14">
        <f t="shared" si="93"/>
        <v>0.60741867576828701</v>
      </c>
      <c r="BY27" s="14">
        <f t="shared" si="94"/>
        <v>0.71785198613785639</v>
      </c>
      <c r="BZ27" s="14">
        <f>'A3-1'!AC48</f>
        <v>0.26600000000000001</v>
      </c>
      <c r="CA27" s="13">
        <f>'A3-1'!AD48</f>
        <v>5.5</v>
      </c>
      <c r="CB27" s="13">
        <f>'A3-1'!AE48</f>
        <v>18.8</v>
      </c>
      <c r="CC27" s="13">
        <f t="shared" si="77"/>
        <v>1.034E-2</v>
      </c>
      <c r="CD27" s="13">
        <f t="shared" si="16"/>
        <v>0.84748395465248538</v>
      </c>
      <c r="CE27" s="14">
        <f t="shared" si="17"/>
        <v>0.62395158414577701</v>
      </c>
      <c r="CF27" s="14">
        <f t="shared" si="78"/>
        <v>0.79160086202580826</v>
      </c>
      <c r="CG27" s="14">
        <f>'A3-1'!AF48</f>
        <v>0.31</v>
      </c>
      <c r="CH27" s="13">
        <f>'A3-1'!AG48</f>
        <v>12.393546707863733</v>
      </c>
      <c r="CI27" s="13">
        <f>'A3-1'!AH48</f>
        <v>24.249838097193777</v>
      </c>
      <c r="CJ27" s="13">
        <f t="shared" si="71"/>
        <v>3.0054150111570449E-2</v>
      </c>
      <c r="CK27" s="13">
        <f t="shared" si="58"/>
        <v>0.56505044781142355</v>
      </c>
      <c r="CL27" s="14">
        <f t="shared" si="95"/>
        <v>0.44208959199338704</v>
      </c>
      <c r="CM27" s="14">
        <f t="shared" si="96"/>
        <v>0.53431023385691445</v>
      </c>
      <c r="CN27" s="14">
        <f>'A3-1'!AI48</f>
        <v>0.23</v>
      </c>
      <c r="CO27" s="13">
        <f>'A3-1'!AJ48</f>
        <v>5.8991524815010496</v>
      </c>
      <c r="CP27" s="13">
        <f>'A3-1'!AK48</f>
        <v>28.977885478254166</v>
      </c>
      <c r="CQ27" s="13">
        <f t="shared" si="79"/>
        <v>1.7094496502769629E-2</v>
      </c>
      <c r="CR27" s="13">
        <f t="shared" si="21"/>
        <v>0.75071609383036109</v>
      </c>
      <c r="CS27" s="14">
        <f t="shared" si="22"/>
        <v>0.77274775954318697</v>
      </c>
      <c r="CT27" s="14">
        <f t="shared" si="80"/>
        <v>0.75622401025856756</v>
      </c>
      <c r="CU27" s="14">
        <f>'A3-1'!AL48</f>
        <v>0.34</v>
      </c>
      <c r="CV27" s="13">
        <f>'A3-1'!AM48</f>
        <v>10.567218052587211</v>
      </c>
      <c r="CW27" s="13">
        <f>'A3-1'!AN48</f>
        <v>22.026190874742039</v>
      </c>
      <c r="CX27" s="13">
        <f t="shared" si="81"/>
        <v>2.3275556184130575E-2</v>
      </c>
      <c r="CY27" s="13">
        <f t="shared" si="25"/>
        <v>0.66216353884215118</v>
      </c>
      <c r="CZ27" s="14">
        <f t="shared" si="26"/>
        <v>0.3180927791622119</v>
      </c>
      <c r="DA27" s="14">
        <f t="shared" si="82"/>
        <v>0.57614584892216636</v>
      </c>
      <c r="DB27" s="14">
        <f>'A3-1'!AO48</f>
        <v>0.37326177999999999</v>
      </c>
      <c r="DC27" s="13">
        <f>'A3-1'!AP48</f>
        <v>16.802</v>
      </c>
      <c r="DD27" s="13">
        <f>'A3-1'!AQ48</f>
        <v>33.595999999999997</v>
      </c>
      <c r="DE27" s="13">
        <f t="shared" si="62"/>
        <v>5.6447999199999994E-2</v>
      </c>
      <c r="DF27" s="13">
        <f t="shared" si="29"/>
        <v>0.18692066210466923</v>
      </c>
      <c r="DG27" s="14">
        <f t="shared" si="52"/>
        <v>0.1806142888591547</v>
      </c>
      <c r="DH27" s="14">
        <f t="shared" si="83"/>
        <v>0.18534406879329057</v>
      </c>
    </row>
    <row r="28" spans="1:112">
      <c r="A28" s="6">
        <v>2004</v>
      </c>
      <c r="B28" s="14">
        <v>0.31</v>
      </c>
      <c r="C28" s="14">
        <v>0.32200000000000001</v>
      </c>
      <c r="D28" s="14">
        <f t="shared" si="53"/>
        <v>0.31</v>
      </c>
      <c r="E28" s="13">
        <v>11.1</v>
      </c>
      <c r="F28" s="13">
        <v>13.4</v>
      </c>
      <c r="G28" s="13">
        <f t="shared" si="54"/>
        <v>11.1</v>
      </c>
      <c r="H28" s="13">
        <v>0.33799999999999997</v>
      </c>
      <c r="I28" s="13">
        <v>0.313</v>
      </c>
      <c r="J28" s="13">
        <f t="shared" si="55"/>
        <v>33.799999999999997</v>
      </c>
      <c r="K28" s="13">
        <f t="shared" si="56"/>
        <v>3.7517999999999996E-2</v>
      </c>
      <c r="L28" s="13">
        <f t="shared" si="57"/>
        <v>0.45812008121716735</v>
      </c>
      <c r="M28" s="14">
        <f t="shared" si="61"/>
        <v>0.44208959199338704</v>
      </c>
      <c r="N28" s="14">
        <f t="shared" si="59"/>
        <v>0.45411245891122232</v>
      </c>
      <c r="O28" s="14">
        <f>'A3-1'!B49</f>
        <v>0.3281289</v>
      </c>
      <c r="P28" s="13">
        <f>'A3-1'!C49</f>
        <v>10.595000000000001</v>
      </c>
      <c r="Q28" s="13">
        <f>'A3-1'!D49</f>
        <v>26.917999999999999</v>
      </c>
      <c r="R28" s="13">
        <f>P28*Q28/10000</f>
        <v>2.8519621000000002E-2</v>
      </c>
      <c r="S28" s="13">
        <f t="shared" si="60"/>
        <v>0.58703478068287573</v>
      </c>
      <c r="T28" s="14">
        <f t="shared" si="84"/>
        <v>0.36715873132221738</v>
      </c>
      <c r="U28" s="14">
        <f t="shared" si="72"/>
        <v>0.53206576834271113</v>
      </c>
      <c r="V28" s="14">
        <f>'A3-1'!E49</f>
        <v>0.26100000000000001</v>
      </c>
      <c r="W28" s="13">
        <f>'A3-1'!F49</f>
        <v>8.5</v>
      </c>
      <c r="X28" s="13">
        <f>'A3-1'!G49</f>
        <v>20.7</v>
      </c>
      <c r="Y28" s="13">
        <f t="shared" si="63"/>
        <v>1.7595E-2</v>
      </c>
      <c r="Z28" s="13">
        <f t="shared" si="32"/>
        <v>0.74354566258635724</v>
      </c>
      <c r="AA28" s="14">
        <f t="shared" si="85"/>
        <v>0.64461771961763947</v>
      </c>
      <c r="AB28" s="14">
        <f t="shared" si="86"/>
        <v>0.71881367684417774</v>
      </c>
      <c r="AC28" s="14">
        <f>'A3-1'!H49</f>
        <v>0.32200000000000001</v>
      </c>
      <c r="AD28" s="13">
        <f>'A3-1'!I49</f>
        <v>13.4</v>
      </c>
      <c r="AE28" s="13">
        <f>'A3-1'!J49</f>
        <v>31.3</v>
      </c>
      <c r="AF28" s="13">
        <f t="shared" si="73"/>
        <v>4.1942E-2</v>
      </c>
      <c r="AG28" s="13">
        <f t="shared" si="3"/>
        <v>0.39473992903239108</v>
      </c>
      <c r="AH28" s="14">
        <f t="shared" si="4"/>
        <v>0.392490866860917</v>
      </c>
      <c r="AI28" s="14">
        <f t="shared" si="74"/>
        <v>0.3941776634895226</v>
      </c>
      <c r="AJ28" s="14">
        <f>'A3-1'!K49</f>
        <v>0.23899999999999999</v>
      </c>
      <c r="AK28" s="13">
        <f>'A3-1'!L49</f>
        <v>6.1</v>
      </c>
      <c r="AL28" s="13">
        <f>'A3-1'!M49</f>
        <v>21.3</v>
      </c>
      <c r="AM28" s="13">
        <f t="shared" si="64"/>
        <v>1.2993000000000001E-2</v>
      </c>
      <c r="AN28" s="13">
        <f t="shared" si="35"/>
        <v>0.80947592035180471</v>
      </c>
      <c r="AO28" s="14">
        <f t="shared" si="87"/>
        <v>0.73554871569383462</v>
      </c>
      <c r="AP28" s="14">
        <f t="shared" si="88"/>
        <v>0.79099411918731222</v>
      </c>
      <c r="AQ28" s="14">
        <f>'A3-1'!N49</f>
        <v>0.255</v>
      </c>
      <c r="AR28" s="13">
        <f>'A3-1'!O49</f>
        <v>4.8</v>
      </c>
      <c r="AS28" s="13">
        <f>'A3-1'!P49</f>
        <v>16.399999999999999</v>
      </c>
      <c r="AT28" s="13">
        <f t="shared" si="65"/>
        <v>7.8719999999999988E-3</v>
      </c>
      <c r="AU28" s="13">
        <f t="shared" si="38"/>
        <v>0.8828415983215695</v>
      </c>
      <c r="AV28" s="14">
        <f t="shared" si="89"/>
        <v>0.66941708218387452</v>
      </c>
      <c r="AW28" s="14">
        <f t="shared" si="90"/>
        <v>0.82948546928714573</v>
      </c>
      <c r="AX28" s="14">
        <f>'A3-1'!Q49</f>
        <v>0.28199999999999997</v>
      </c>
      <c r="AY28" s="13">
        <f>'A3-1'!R49</f>
        <v>7.2</v>
      </c>
      <c r="AZ28" s="13">
        <f>'A3-1'!S49</f>
        <v>17.5</v>
      </c>
      <c r="BA28" s="13">
        <f t="shared" si="66"/>
        <v>1.26E-2</v>
      </c>
      <c r="BB28" s="13">
        <f t="shared" si="41"/>
        <v>0.81510620963946689</v>
      </c>
      <c r="BC28" s="14">
        <f t="shared" si="91"/>
        <v>0.55781995063581713</v>
      </c>
      <c r="BD28" s="14">
        <f t="shared" si="92"/>
        <v>0.75078464488855445</v>
      </c>
      <c r="BE28" s="14">
        <f>'A3-1'!T49</f>
        <v>0.25820543685716973</v>
      </c>
      <c r="BF28" s="13">
        <f>'A3-1'!U49</f>
        <v>6.5176932159710423</v>
      </c>
      <c r="BG28" s="13">
        <f>'A3-1'!V49</f>
        <v>17.518378267012213</v>
      </c>
      <c r="BH28" s="13">
        <f t="shared" si="75"/>
        <v>1.1417941518572004E-2</v>
      </c>
      <c r="BI28" s="13">
        <f t="shared" si="10"/>
        <v>0.83204089464041886</v>
      </c>
      <c r="BJ28" s="14">
        <f t="shared" si="11"/>
        <v>0.65616828371652036</v>
      </c>
      <c r="BK28" s="14">
        <f t="shared" si="76"/>
        <v>0.78807274190944421</v>
      </c>
      <c r="BL28" s="14">
        <f>'A3-1'!W49</f>
        <v>0.32900000000000001</v>
      </c>
      <c r="BM28" s="13">
        <f>'A3-1'!X49</f>
        <v>11.7</v>
      </c>
      <c r="BN28" s="13">
        <f>'A3-1'!Y49</f>
        <v>28.1</v>
      </c>
      <c r="BO28" s="13">
        <f t="shared" si="67"/>
        <v>3.2876999999999997E-2</v>
      </c>
      <c r="BP28" s="13">
        <f t="shared" si="44"/>
        <v>0.52460906998062717</v>
      </c>
      <c r="BQ28" s="14">
        <f t="shared" si="68"/>
        <v>0.36355827720030942</v>
      </c>
      <c r="BR28" s="14">
        <f t="shared" si="69"/>
        <v>0.48434637178554774</v>
      </c>
      <c r="BS28" s="14">
        <f>'A3-1'!Z49</f>
        <v>0.2694995361777085</v>
      </c>
      <c r="BT28" s="13">
        <f>'A3-1'!AA49</f>
        <v>6.1326033577778798</v>
      </c>
      <c r="BU28" s="13">
        <f>'A3-1'!AB49</f>
        <v>28.453937789501641</v>
      </c>
      <c r="BV28" s="13">
        <f t="shared" si="70"/>
        <v>1.7449671442990065E-2</v>
      </c>
      <c r="BW28" s="13">
        <f t="shared" si="47"/>
        <v>0.74562770283501989</v>
      </c>
      <c r="BX28" s="14">
        <f t="shared" si="93"/>
        <v>0.60948720639833553</v>
      </c>
      <c r="BY28" s="14">
        <f t="shared" si="94"/>
        <v>0.7115925787258488</v>
      </c>
      <c r="BZ28" s="14">
        <f>'A3-1'!AC49</f>
        <v>0.252</v>
      </c>
      <c r="CA28" s="13">
        <f>'A3-1'!AD49</f>
        <v>5.6</v>
      </c>
      <c r="CB28" s="13">
        <f>'A3-1'!AE49</f>
        <v>21.7</v>
      </c>
      <c r="CC28" s="13">
        <f t="shared" si="77"/>
        <v>1.2151999999999998E-2</v>
      </c>
      <c r="CD28" s="13">
        <f t="shared" si="16"/>
        <v>0.8215244528986847</v>
      </c>
      <c r="CE28" s="14">
        <f t="shared" si="17"/>
        <v>0.68181676346699205</v>
      </c>
      <c r="CF28" s="14">
        <f t="shared" si="78"/>
        <v>0.78659753054076154</v>
      </c>
      <c r="CG28" s="14">
        <f>'A3-1'!AF49</f>
        <v>0.31</v>
      </c>
      <c r="CH28" s="13">
        <f>'A3-1'!AG49</f>
        <v>12.8</v>
      </c>
      <c r="CI28" s="13">
        <f>'A3-1'!AH49</f>
        <v>24.9</v>
      </c>
      <c r="CJ28" s="13">
        <f t="shared" si="71"/>
        <v>3.1872000000000004E-2</v>
      </c>
      <c r="CK28" s="13">
        <f t="shared" si="58"/>
        <v>0.53900713800632782</v>
      </c>
      <c r="CL28" s="14">
        <f t="shared" si="95"/>
        <v>0.44208959199338704</v>
      </c>
      <c r="CM28" s="14">
        <f t="shared" si="96"/>
        <v>0.51477775150309257</v>
      </c>
      <c r="CN28" s="14">
        <f>'A3-1'!AI49</f>
        <v>0.23</v>
      </c>
      <c r="CO28" s="13">
        <f>'A3-1'!AJ49</f>
        <v>5.8</v>
      </c>
      <c r="CP28" s="13">
        <f>'A3-1'!AK49</f>
        <v>27.1</v>
      </c>
      <c r="CQ28" s="13">
        <f t="shared" si="79"/>
        <v>1.5717999999999999E-2</v>
      </c>
      <c r="CR28" s="13">
        <f t="shared" si="21"/>
        <v>0.77043638267017844</v>
      </c>
      <c r="CS28" s="14">
        <f t="shared" si="22"/>
        <v>0.77274775954318697</v>
      </c>
      <c r="CT28" s="14">
        <f t="shared" si="80"/>
        <v>0.77101422688843058</v>
      </c>
      <c r="CU28" s="14">
        <f>'A3-1'!AL49</f>
        <v>0.34298688021555579</v>
      </c>
      <c r="CV28" s="13">
        <f>'A3-1'!AM49</f>
        <v>11.166609737092505</v>
      </c>
      <c r="CW28" s="13">
        <f>'A3-1'!AN49</f>
        <v>21.710837955258192</v>
      </c>
      <c r="CX28" s="13">
        <f t="shared" si="81"/>
        <v>2.4243645451162369E-2</v>
      </c>
      <c r="CY28" s="13">
        <f t="shared" si="25"/>
        <v>0.64829427006436557</v>
      </c>
      <c r="CZ28" s="14">
        <f t="shared" si="26"/>
        <v>0.30574732492763163</v>
      </c>
      <c r="DA28" s="14">
        <f t="shared" si="82"/>
        <v>0.56265753378018213</v>
      </c>
      <c r="DB28" s="14">
        <f>'A3-1'!AO49</f>
        <v>0.36967393999999998</v>
      </c>
      <c r="DC28" s="13">
        <f>'A3-1'!AP49</f>
        <v>16.079999999999998</v>
      </c>
      <c r="DD28" s="13">
        <f>'A3-1'!AQ49</f>
        <v>34.264000000000003</v>
      </c>
      <c r="DE28" s="13">
        <f t="shared" si="62"/>
        <v>5.5096511999999993E-2</v>
      </c>
      <c r="DF28" s="13">
        <f t="shared" si="29"/>
        <v>0.20628265677279245</v>
      </c>
      <c r="DG28" s="14">
        <f t="shared" si="52"/>
        <v>0.19544364635742817</v>
      </c>
      <c r="DH28" s="14">
        <f t="shared" si="83"/>
        <v>0.20357290416895138</v>
      </c>
    </row>
    <row r="29" spans="1:112">
      <c r="A29" s="6">
        <v>2005</v>
      </c>
      <c r="B29" s="14">
        <v>0.30299999999999999</v>
      </c>
      <c r="C29" s="14">
        <v>0.317</v>
      </c>
      <c r="D29" s="14">
        <f t="shared" si="53"/>
        <v>0.30299999999999999</v>
      </c>
      <c r="E29" s="13">
        <v>8.6999999999999993</v>
      </c>
      <c r="F29" s="13">
        <v>13</v>
      </c>
      <c r="G29" s="13">
        <f t="shared" si="54"/>
        <v>8.6999999999999993</v>
      </c>
      <c r="H29" s="13">
        <v>0.33899999999999997</v>
      </c>
      <c r="I29" s="13">
        <v>0.318</v>
      </c>
      <c r="J29" s="13">
        <f t="shared" si="55"/>
        <v>33.9</v>
      </c>
      <c r="K29" s="13">
        <f t="shared" si="56"/>
        <v>2.9492999999999995E-2</v>
      </c>
      <c r="L29" s="13">
        <f t="shared" si="57"/>
        <v>0.57308972888507625</v>
      </c>
      <c r="M29" s="14">
        <f t="shared" si="61"/>
        <v>0.47102218165399456</v>
      </c>
      <c r="N29" s="14">
        <f t="shared" si="59"/>
        <v>0.54757284207730583</v>
      </c>
      <c r="O29" s="14">
        <f>'A3-1'!B50</f>
        <v>0.33070313000000001</v>
      </c>
      <c r="P29" s="13">
        <f>'A3-1'!C50</f>
        <v>10.170999999999999</v>
      </c>
      <c r="Q29" s="13">
        <f>'A3-1'!D50</f>
        <v>28.216999999999999</v>
      </c>
      <c r="R29" s="13">
        <f>P29*Q29/10000</f>
        <v>2.8699510699999996E-2</v>
      </c>
      <c r="S29" s="13">
        <f t="shared" si="60"/>
        <v>0.58445760243638534</v>
      </c>
      <c r="T29" s="14">
        <f t="shared" si="84"/>
        <v>0.35651885413907081</v>
      </c>
      <c r="U29" s="14">
        <f t="shared" si="72"/>
        <v>0.52747291536205676</v>
      </c>
      <c r="V29" s="14">
        <f>'A3-1'!E50</f>
        <v>0.28000000000000003</v>
      </c>
      <c r="W29" s="13">
        <f>'A3-1'!F50</f>
        <v>7.7</v>
      </c>
      <c r="X29" s="13">
        <f>'A3-1'!G50</f>
        <v>13.5</v>
      </c>
      <c r="Y29" s="13">
        <f t="shared" ref="Y29:Y34" si="97">W29*X29/10000</f>
        <v>1.0395E-2</v>
      </c>
      <c r="Z29" s="13">
        <f t="shared" si="32"/>
        <v>0.84669600068092965</v>
      </c>
      <c r="AA29" s="14">
        <f t="shared" si="85"/>
        <v>0.56608640482456196</v>
      </c>
      <c r="AB29" s="14">
        <f t="shared" si="86"/>
        <v>0.77654360171683767</v>
      </c>
      <c r="AC29" s="14">
        <f>'A3-1'!H50</f>
        <v>0.317</v>
      </c>
      <c r="AD29" s="13">
        <f>'A3-1'!I50</f>
        <v>13</v>
      </c>
      <c r="AE29" s="13">
        <f>'A3-1'!J50</f>
        <v>31.8</v>
      </c>
      <c r="AF29" s="13">
        <f t="shared" si="73"/>
        <v>4.1340000000000002E-2</v>
      </c>
      <c r="AG29" s="13">
        <f t="shared" si="3"/>
        <v>0.40336444341196503</v>
      </c>
      <c r="AH29" s="14">
        <f t="shared" si="4"/>
        <v>0.41315700233277952</v>
      </c>
      <c r="AI29" s="14">
        <f t="shared" si="74"/>
        <v>0.40581258314216867</v>
      </c>
      <c r="AJ29" s="14">
        <f>'A3-1'!K50</f>
        <v>0.23899999999999999</v>
      </c>
      <c r="AK29" s="13">
        <f>'A3-1'!L50</f>
        <v>5.7</v>
      </c>
      <c r="AL29" s="13">
        <f>'A3-1'!M50</f>
        <v>28.9</v>
      </c>
      <c r="AM29" s="13">
        <f t="shared" ref="AM29:AM34" si="98">AK29*AL29/10000</f>
        <v>1.6472999999999998E-2</v>
      </c>
      <c r="AN29" s="13">
        <f t="shared" si="35"/>
        <v>0.75961992360609476</v>
      </c>
      <c r="AO29" s="14">
        <f t="shared" si="87"/>
        <v>0.73554871569383462</v>
      </c>
      <c r="AP29" s="14">
        <f t="shared" si="88"/>
        <v>0.75360212162802975</v>
      </c>
      <c r="AQ29" s="14">
        <f>'A3-1'!N50</f>
        <v>0.26</v>
      </c>
      <c r="AR29" s="13">
        <f>'A3-1'!O50</f>
        <v>5</v>
      </c>
      <c r="AS29" s="13">
        <f>'A3-1'!P50</f>
        <v>16</v>
      </c>
      <c r="AT29" s="13">
        <f t="shared" si="65"/>
        <v>8.0000000000000002E-3</v>
      </c>
      <c r="AU29" s="13">
        <f t="shared" si="38"/>
        <v>0.88100781453322152</v>
      </c>
      <c r="AV29" s="14">
        <f t="shared" si="89"/>
        <v>0.64875094671201194</v>
      </c>
      <c r="AW29" s="14">
        <f t="shared" si="90"/>
        <v>0.82294359757791913</v>
      </c>
      <c r="AX29" s="14">
        <f>'A3-1'!Q50</f>
        <v>0.27699999999999997</v>
      </c>
      <c r="AY29" s="13">
        <f>'A3-1'!R50</f>
        <v>6.4</v>
      </c>
      <c r="AZ29" s="13">
        <f>'A3-1'!S50</f>
        <v>15.3</v>
      </c>
      <c r="BA29" s="13">
        <f t="shared" ref="BA29:BA34" si="99">AY29*AZ29/10000</f>
        <v>9.7920000000000021E-3</v>
      </c>
      <c r="BB29" s="13">
        <f t="shared" si="41"/>
        <v>0.85533484149635008</v>
      </c>
      <c r="BC29" s="14">
        <f t="shared" si="91"/>
        <v>0.57848608610767971</v>
      </c>
      <c r="BD29" s="14">
        <f t="shared" si="92"/>
        <v>0.78612265264918246</v>
      </c>
      <c r="BE29" s="14">
        <f>'A3-1'!T50</f>
        <v>0.26100000000000001</v>
      </c>
      <c r="BF29" s="13">
        <f>'A3-1'!U50</f>
        <v>6.7</v>
      </c>
      <c r="BG29" s="13">
        <f>'A3-1'!V50</f>
        <v>17.399999999999999</v>
      </c>
      <c r="BH29" s="13">
        <f t="shared" si="75"/>
        <v>1.1658E-2</v>
      </c>
      <c r="BI29" s="13">
        <f t="shared" si="10"/>
        <v>0.82860171220684009</v>
      </c>
      <c r="BJ29" s="14">
        <f t="shared" si="11"/>
        <v>0.64461771961763947</v>
      </c>
      <c r="BK29" s="14">
        <f t="shared" si="76"/>
        <v>0.78260571405953994</v>
      </c>
      <c r="BL29" s="14">
        <f>'A3-1'!W50</f>
        <v>0.32700000000000001</v>
      </c>
      <c r="BM29" s="13">
        <f>'A3-1'!X50</f>
        <v>12.4</v>
      </c>
      <c r="BN29" s="13">
        <f>'A3-1'!Y50</f>
        <v>26.2</v>
      </c>
      <c r="BO29" s="13">
        <f t="shared" ref="BO29:BO34" si="100">BM29*BN29/10000</f>
        <v>3.2488000000000003E-2</v>
      </c>
      <c r="BP29" s="13">
        <f t="shared" si="44"/>
        <v>0.53018205352490333</v>
      </c>
      <c r="BQ29" s="14">
        <f t="shared" ref="BQ29:BQ34" si="101">($U$57-BL29)/($U$57-$U$58)</f>
        <v>0.37182473138905447</v>
      </c>
      <c r="BR29" s="14">
        <f t="shared" ref="BR29:BR34" si="102">(BP29)*0.75+(BQ29)*0.25</f>
        <v>0.49059272299094114</v>
      </c>
      <c r="BS29" s="14">
        <f>'A3-1'!Z50</f>
        <v>0.26899999999999996</v>
      </c>
      <c r="BT29" s="13">
        <f>'A3-1'!AA50</f>
        <v>6.2</v>
      </c>
      <c r="BU29" s="13">
        <f>'A3-1'!AB50</f>
        <v>29.2</v>
      </c>
      <c r="BV29" s="13">
        <f t="shared" ref="BV29:BV34" si="103">BT29*BU29/10000</f>
        <v>1.8103999999999999E-2</v>
      </c>
      <c r="BW29" s="13">
        <f t="shared" si="47"/>
        <v>0.73625350674050483</v>
      </c>
      <c r="BX29" s="14">
        <f t="shared" si="93"/>
        <v>0.6115519028626597</v>
      </c>
      <c r="BY29" s="14">
        <f t="shared" si="94"/>
        <v>0.70507810577104357</v>
      </c>
      <c r="BZ29" s="14">
        <f>'A3-1'!AC50</f>
        <v>0.28199999999999997</v>
      </c>
      <c r="CA29" s="13">
        <f>'A3-1'!AD50</f>
        <v>6.6</v>
      </c>
      <c r="CB29" s="13">
        <f>'A3-1'!AE50</f>
        <v>24.7</v>
      </c>
      <c r="CC29" s="13">
        <f t="shared" si="77"/>
        <v>1.6301999999999997E-2</v>
      </c>
      <c r="CD29" s="13">
        <f t="shared" si="16"/>
        <v>0.76206974413584083</v>
      </c>
      <c r="CE29" s="14">
        <f t="shared" si="17"/>
        <v>0.55781995063581713</v>
      </c>
      <c r="CF29" s="14">
        <f t="shared" si="78"/>
        <v>0.71100729576083488</v>
      </c>
      <c r="CG29" s="14">
        <f>'A3-1'!AF50</f>
        <v>0.32200000000000001</v>
      </c>
      <c r="CH29" s="13">
        <f>'A3-1'!AG50</f>
        <v>13.1</v>
      </c>
      <c r="CI29" s="13">
        <f>'A3-1'!AH50</f>
        <v>25.9</v>
      </c>
      <c r="CJ29" s="13">
        <f t="shared" ref="CJ29:CJ34" si="104">CH29*CI29/10000</f>
        <v>3.3928999999999994E-2</v>
      </c>
      <c r="CK29" s="13">
        <f t="shared" si="58"/>
        <v>0.5095376594701424</v>
      </c>
      <c r="CL29" s="14">
        <f t="shared" si="95"/>
        <v>0.392490866860917</v>
      </c>
      <c r="CM29" s="14">
        <f t="shared" si="96"/>
        <v>0.48027596131783606</v>
      </c>
      <c r="CN29" s="14">
        <f>'A3-1'!AI50</f>
        <v>0.23399999999999999</v>
      </c>
      <c r="CO29" s="13">
        <f>'A3-1'!AJ50</f>
        <v>5</v>
      </c>
      <c r="CP29" s="13">
        <f>'A3-1'!AK50</f>
        <v>29</v>
      </c>
      <c r="CQ29" s="13">
        <f t="shared" si="79"/>
        <v>1.4500000000000001E-2</v>
      </c>
      <c r="CR29" s="13">
        <f t="shared" si="21"/>
        <v>0.78788598153117695</v>
      </c>
      <c r="CS29" s="14">
        <f t="shared" si="22"/>
        <v>0.75621485116569709</v>
      </c>
      <c r="CT29" s="14">
        <f t="shared" si="80"/>
        <v>0.77996819893980696</v>
      </c>
      <c r="CU29" s="14">
        <f>'A3-1'!AL50</f>
        <v>0.34600000000000003</v>
      </c>
      <c r="CV29" s="13">
        <f>'A3-1'!AM50</f>
        <v>11.8</v>
      </c>
      <c r="CW29" s="13">
        <f>'A3-1'!AN50</f>
        <v>21.4</v>
      </c>
      <c r="CX29" s="13">
        <f t="shared" si="81"/>
        <v>2.5252E-2</v>
      </c>
      <c r="CY29" s="13">
        <f t="shared" si="25"/>
        <v>0.63384814330994865</v>
      </c>
      <c r="CZ29" s="14">
        <f t="shared" si="26"/>
        <v>0.29329341659597685</v>
      </c>
      <c r="DA29" s="14">
        <f t="shared" si="82"/>
        <v>0.54870946163145562</v>
      </c>
      <c r="DB29" s="14">
        <f>'A3-1'!AO50</f>
        <v>0.36971000999999998</v>
      </c>
      <c r="DC29" s="13">
        <f>'A3-1'!AP50</f>
        <v>16.077999999999999</v>
      </c>
      <c r="DD29" s="13">
        <f>'A3-1'!AQ50</f>
        <v>34.276000000000003</v>
      </c>
      <c r="DE29" s="13">
        <f t="shared" ref="DE29:DE34" si="105">DC29*DD29/10000</f>
        <v>5.5108952800000006E-2</v>
      </c>
      <c r="DF29" s="13">
        <f t="shared" si="29"/>
        <v>0.20610442444971352</v>
      </c>
      <c r="DG29" s="14">
        <f t="shared" si="52"/>
        <v>0.19529456085613417</v>
      </c>
      <c r="DH29" s="14">
        <f t="shared" si="83"/>
        <v>0.20340195855131868</v>
      </c>
    </row>
    <row r="30" spans="1:112">
      <c r="A30" s="6">
        <v>2006</v>
      </c>
      <c r="B30" s="14">
        <v>0.314</v>
      </c>
      <c r="C30" s="14">
        <v>0.316</v>
      </c>
      <c r="D30" s="14">
        <f t="shared" si="53"/>
        <v>0.314</v>
      </c>
      <c r="E30" s="13">
        <v>8.1</v>
      </c>
      <c r="F30" s="13">
        <v>13.4</v>
      </c>
      <c r="G30" s="13">
        <f t="shared" si="54"/>
        <v>8.1</v>
      </c>
      <c r="H30" s="13">
        <v>0.33</v>
      </c>
      <c r="I30" s="13">
        <v>0.30599999999999999</v>
      </c>
      <c r="J30" s="13">
        <f t="shared" si="55"/>
        <v>33.000000000000007</v>
      </c>
      <c r="K30" s="13">
        <f t="shared" si="56"/>
        <v>2.6730000000000007E-2</v>
      </c>
      <c r="L30" s="13">
        <f t="shared" si="57"/>
        <v>0.61267367112886828</v>
      </c>
      <c r="M30" s="14">
        <f t="shared" si="61"/>
        <v>0.42555668361589699</v>
      </c>
      <c r="N30" s="14">
        <f t="shared" si="59"/>
        <v>0.56589442425062542</v>
      </c>
      <c r="O30" s="14">
        <f>'A3-1'!B51</f>
        <v>0.34431724000000002</v>
      </c>
      <c r="P30" s="13">
        <f>'A3-1'!C51</f>
        <v>9.7959999999999994</v>
      </c>
      <c r="Q30" s="13">
        <f>'A3-1'!D51</f>
        <v>24.904</v>
      </c>
      <c r="R30" s="13">
        <f t="shared" ref="R30:R35" si="106">P30*Q30/10000</f>
        <v>2.4395958399999997E-2</v>
      </c>
      <c r="S30" s="13">
        <f t="shared" si="60"/>
        <v>0.64611216837425678</v>
      </c>
      <c r="T30" s="14">
        <f t="shared" si="84"/>
        <v>0.30024864582130317</v>
      </c>
      <c r="U30" s="14">
        <f t="shared" ref="U30:U35" si="107">(S30)*0.75+(T30)*0.25</f>
        <v>0.55964628773601843</v>
      </c>
      <c r="V30" s="14">
        <f>'A3-1'!E51</f>
        <v>0.27800000000000002</v>
      </c>
      <c r="W30" s="13">
        <f>'A3-1'!F51</f>
        <v>8.1999999999999993</v>
      </c>
      <c r="X30" s="13">
        <f>'A3-1'!G51</f>
        <v>15.8</v>
      </c>
      <c r="Y30" s="13">
        <f t="shared" si="97"/>
        <v>1.2956000000000001E-2</v>
      </c>
      <c r="Z30" s="13">
        <f t="shared" ref="Z30:Z35" si="108">($U$52-Y30)/($U$52-$U$53)</f>
        <v>0.81000599847812405</v>
      </c>
      <c r="AA30" s="14">
        <f t="shared" si="85"/>
        <v>0.5743528590133069</v>
      </c>
      <c r="AB30" s="14">
        <f t="shared" si="86"/>
        <v>0.75109271361191976</v>
      </c>
      <c r="AC30" s="14">
        <f>'A3-1'!H51</f>
        <v>0.316</v>
      </c>
      <c r="AD30" s="13">
        <f>'A3-1'!I51</f>
        <v>13.4</v>
      </c>
      <c r="AE30" s="13">
        <f>'A3-1'!J51</f>
        <v>30.6</v>
      </c>
      <c r="AF30" s="13">
        <f t="shared" ref="AF30:AF35" si="109">AD30*AE30/10000</f>
        <v>4.1003999999999999E-2</v>
      </c>
      <c r="AG30" s="13">
        <f t="shared" si="3"/>
        <v>0.40817812585637847</v>
      </c>
      <c r="AH30" s="14">
        <f t="shared" si="4"/>
        <v>0.41729022942715199</v>
      </c>
      <c r="AI30" s="14">
        <f t="shared" ref="AI30:AI35" si="110">(AG30)*0.75+(AH30)*0.25</f>
        <v>0.4104561517490718</v>
      </c>
      <c r="AJ30" s="14">
        <f>'A3-1'!K51</f>
        <v>0.23699999999999999</v>
      </c>
      <c r="AK30" s="13">
        <f>'A3-1'!L51</f>
        <v>5.8</v>
      </c>
      <c r="AL30" s="13">
        <f>'A3-1'!M51</f>
        <v>27.7</v>
      </c>
      <c r="AM30" s="13">
        <f t="shared" si="98"/>
        <v>1.6066E-2</v>
      </c>
      <c r="AN30" s="13">
        <f t="shared" ref="AN30:AN35" si="111">($U$52-AM30)/($U$52-$U$53)</f>
        <v>0.76545078299560743</v>
      </c>
      <c r="AO30" s="14">
        <f t="shared" si="87"/>
        <v>0.74381516988257956</v>
      </c>
      <c r="AP30" s="14">
        <f t="shared" si="88"/>
        <v>0.76004187971735049</v>
      </c>
      <c r="AQ30" s="14">
        <f>'A3-1'!N51</f>
        <v>0.25900000000000001</v>
      </c>
      <c r="AR30" s="13">
        <f>'A3-1'!O51</f>
        <v>5.3</v>
      </c>
      <c r="AS30" s="13">
        <f>'A3-1'!P51</f>
        <v>15</v>
      </c>
      <c r="AT30" s="13">
        <f t="shared" si="65"/>
        <v>7.9500000000000005E-3</v>
      </c>
      <c r="AU30" s="13">
        <f t="shared" ref="AU30:AU35" si="112">($U$52-AT30)/($U$52-$U$53)</f>
        <v>0.88172413632554492</v>
      </c>
      <c r="AV30" s="14">
        <f t="shared" si="89"/>
        <v>0.65288417380638453</v>
      </c>
      <c r="AW30" s="14">
        <f t="shared" si="90"/>
        <v>0.82451414569575487</v>
      </c>
      <c r="AX30" s="14">
        <f>'A3-1'!Q51</f>
        <v>0.27300000000000002</v>
      </c>
      <c r="AY30" s="13">
        <f>'A3-1'!R51</f>
        <v>7.2</v>
      </c>
      <c r="AZ30" s="13">
        <f>'A3-1'!S51</f>
        <v>16.100000000000001</v>
      </c>
      <c r="BA30" s="13">
        <f t="shared" si="99"/>
        <v>1.1592000000000002E-2</v>
      </c>
      <c r="BB30" s="13">
        <f t="shared" ref="BB30:BB35" si="113">($U$52-BA30)/($U$52-$U$53)</f>
        <v>0.82954725697270693</v>
      </c>
      <c r="BC30" s="14">
        <f t="shared" si="91"/>
        <v>0.59501899448516948</v>
      </c>
      <c r="BD30" s="14">
        <f t="shared" si="92"/>
        <v>0.77091519135082254</v>
      </c>
      <c r="BE30" s="14">
        <f>'A3-1'!T51</f>
        <v>0.26800000000000002</v>
      </c>
      <c r="BF30" s="13">
        <f>'A3-1'!U51</f>
        <v>7.2</v>
      </c>
      <c r="BG30" s="13">
        <f>'A3-1'!V51</f>
        <v>23.6</v>
      </c>
      <c r="BH30" s="13">
        <f t="shared" ref="BH30:BH35" si="114">BF30*BG30/10000</f>
        <v>1.6992E-2</v>
      </c>
      <c r="BI30" s="13">
        <f t="shared" si="10"/>
        <v>0.75218450340177767</v>
      </c>
      <c r="BJ30" s="14">
        <f t="shared" si="11"/>
        <v>0.61568512995703195</v>
      </c>
      <c r="BK30" s="14">
        <f t="shared" ref="BK30:BK35" si="115">(BI30)*0.75+(BJ30)*0.25</f>
        <v>0.71805966004059119</v>
      </c>
      <c r="BL30" s="14">
        <f>'A3-1'!W51</f>
        <v>0.32100000000000001</v>
      </c>
      <c r="BM30" s="13">
        <f>'A3-1'!X51</f>
        <v>12.3</v>
      </c>
      <c r="BN30" s="13">
        <f>'A3-1'!Y51</f>
        <v>25.7</v>
      </c>
      <c r="BO30" s="13">
        <f t="shared" si="100"/>
        <v>3.1611E-2</v>
      </c>
      <c r="BP30" s="13">
        <f t="shared" ref="BP30:BP35" si="116">($U$52-BO30)/($U$52-$U$53)</f>
        <v>0.54274633776225611</v>
      </c>
      <c r="BQ30" s="14">
        <f t="shared" si="101"/>
        <v>0.39662409395528947</v>
      </c>
      <c r="BR30" s="14">
        <f t="shared" si="102"/>
        <v>0.50621577681051444</v>
      </c>
      <c r="BS30" s="14">
        <f>'A3-1'!Z51</f>
        <v>0.26400000000000001</v>
      </c>
      <c r="BT30" s="13">
        <f>'A3-1'!AA51</f>
        <v>5.0999999999999996</v>
      </c>
      <c r="BU30" s="13">
        <f>'A3-1'!AB51</f>
        <v>29.8</v>
      </c>
      <c r="BV30" s="13">
        <f t="shared" si="103"/>
        <v>1.5198E-2</v>
      </c>
      <c r="BW30" s="13">
        <f t="shared" ref="BW30:BW35" si="117">($U$52-BV30)/($U$52-$U$53)</f>
        <v>0.77788612931034185</v>
      </c>
      <c r="BX30" s="14">
        <f t="shared" si="93"/>
        <v>0.63221803833452195</v>
      </c>
      <c r="BY30" s="14">
        <f t="shared" si="94"/>
        <v>0.74146910656638698</v>
      </c>
      <c r="BZ30" s="14">
        <f>'A3-1'!AC51</f>
        <v>0.29199999999999998</v>
      </c>
      <c r="CA30" s="13">
        <f>'A3-1'!AD51</f>
        <v>7.1</v>
      </c>
      <c r="CB30" s="13">
        <f>'A3-1'!AE51</f>
        <v>26.2</v>
      </c>
      <c r="CC30" s="13">
        <f t="shared" ref="CC30:CC35" si="118">CA30*CB30/10000</f>
        <v>1.8601999999999997E-2</v>
      </c>
      <c r="CD30" s="13">
        <f t="shared" si="16"/>
        <v>0.72911894168896363</v>
      </c>
      <c r="CE30" s="14">
        <f t="shared" si="17"/>
        <v>0.51648767969209208</v>
      </c>
      <c r="CF30" s="14">
        <f t="shared" ref="CF30:CF35" si="119">(CD30)*0.75+(CE30)*0.25</f>
        <v>0.67596112618974569</v>
      </c>
      <c r="CG30" s="14">
        <f>'A3-1'!AF51</f>
        <v>0.31900000000000001</v>
      </c>
      <c r="CH30" s="13">
        <f>'A3-1'!AG51</f>
        <v>13.4</v>
      </c>
      <c r="CI30" s="13">
        <f>'A3-1'!AH51</f>
        <v>26.7</v>
      </c>
      <c r="CJ30" s="13">
        <f t="shared" si="104"/>
        <v>3.5777999999999997E-2</v>
      </c>
      <c r="CK30" s="13">
        <f t="shared" ref="CK30:CK35" si="120">($U$52-CJ30)/($U$52-$U$53)</f>
        <v>0.48304807959002233</v>
      </c>
      <c r="CL30" s="14">
        <f t="shared" si="95"/>
        <v>0.40489054814403447</v>
      </c>
      <c r="CM30" s="14">
        <f t="shared" si="96"/>
        <v>0.46350869672852535</v>
      </c>
      <c r="CN30" s="14">
        <f>'A3-1'!AI51</f>
        <v>0.24</v>
      </c>
      <c r="CO30" s="13">
        <f>'A3-1'!AJ51</f>
        <v>7.4</v>
      </c>
      <c r="CP30" s="13">
        <f>'A3-1'!AK51</f>
        <v>29</v>
      </c>
      <c r="CQ30" s="13">
        <f t="shared" ref="CQ30:CQ35" si="121">CO30*CP30/10000</f>
        <v>2.1460000000000003E-2</v>
      </c>
      <c r="CR30" s="13">
        <f t="shared" si="21"/>
        <v>0.68817398803975671</v>
      </c>
      <c r="CS30" s="14">
        <f t="shared" si="22"/>
        <v>0.73141548859946204</v>
      </c>
      <c r="CT30" s="14">
        <f t="shared" ref="CT30:CT35" si="122">(CR30)*0.75+(CS30)*0.25</f>
        <v>0.69898436317968304</v>
      </c>
      <c r="CU30" s="14">
        <f>'A3-1'!AL51</f>
        <v>0.32500000000000001</v>
      </c>
      <c r="CV30" s="13">
        <f>'A3-1'!AM51</f>
        <v>11.8</v>
      </c>
      <c r="CW30" s="13">
        <f>'A3-1'!AN51</f>
        <v>20.8</v>
      </c>
      <c r="CX30" s="13">
        <f t="shared" ref="CX30:CX35" si="123">CV30*CW30/10000</f>
        <v>2.4544000000000003E-2</v>
      </c>
      <c r="CY30" s="13">
        <f t="shared" si="25"/>
        <v>0.64399125988924821</v>
      </c>
      <c r="CZ30" s="14">
        <f t="shared" si="26"/>
        <v>0.38009118557779947</v>
      </c>
      <c r="DA30" s="14">
        <f t="shared" ref="DA30:DA35" si="124">(CY30)*0.75+(CZ30)*0.25</f>
        <v>0.57801624131138607</v>
      </c>
      <c r="DB30" s="14">
        <f>'A3-1'!AO51</f>
        <v>0.38232633999999999</v>
      </c>
      <c r="DC30" s="13">
        <f>'A3-1'!AP51</f>
        <v>16.222999999999999</v>
      </c>
      <c r="DD30" s="13">
        <f>'A3-1'!AQ51</f>
        <v>34.344000000000001</v>
      </c>
      <c r="DE30" s="13">
        <f t="shared" si="105"/>
        <v>5.5716271199999994E-2</v>
      </c>
      <c r="DF30" s="13">
        <f t="shared" si="29"/>
        <v>0.19740371635373388</v>
      </c>
      <c r="DG30" s="14">
        <f t="shared" si="52"/>
        <v>0.14314840386858951</v>
      </c>
      <c r="DH30" s="14">
        <f t="shared" ref="DH30:DH35" si="125">(DF30)*0.75+(DG30)*0.25</f>
        <v>0.18383988823244779</v>
      </c>
    </row>
    <row r="31" spans="1:112">
      <c r="A31" s="6">
        <v>2007</v>
      </c>
      <c r="B31" s="14">
        <v>0.318</v>
      </c>
      <c r="C31" s="14">
        <v>0.316</v>
      </c>
      <c r="D31" s="14">
        <f t="shared" si="53"/>
        <v>0.318</v>
      </c>
      <c r="E31" s="13">
        <v>8.4</v>
      </c>
      <c r="F31" s="13">
        <v>13.3</v>
      </c>
      <c r="G31" s="13">
        <f t="shared" si="54"/>
        <v>8.4</v>
      </c>
      <c r="H31" s="13">
        <v>0.316</v>
      </c>
      <c r="I31" s="13">
        <v>0.29899999999999999</v>
      </c>
      <c r="J31" s="13">
        <f t="shared" si="55"/>
        <v>31.599999999999998</v>
      </c>
      <c r="K31" s="13">
        <f t="shared" si="56"/>
        <v>2.6543999999999998E-2</v>
      </c>
      <c r="L31" s="13">
        <f t="shared" si="57"/>
        <v>0.61533838819631148</v>
      </c>
      <c r="M31" s="14">
        <f t="shared" si="61"/>
        <v>0.40902377523840699</v>
      </c>
      <c r="N31" s="14">
        <f t="shared" si="59"/>
        <v>0.5637597349568354</v>
      </c>
      <c r="O31" s="14">
        <f>'A3-1'!B52</f>
        <v>0.34706704999999999</v>
      </c>
      <c r="P31" s="13">
        <f>'A3-1'!C52</f>
        <v>11.457000000000001</v>
      </c>
      <c r="Q31" s="13">
        <f>'A3-1'!D52</f>
        <v>24.756</v>
      </c>
      <c r="R31" s="13">
        <f t="shared" si="106"/>
        <v>2.8362949200000001E-2</v>
      </c>
      <c r="S31" s="13">
        <f t="shared" si="60"/>
        <v>0.58927932917452641</v>
      </c>
      <c r="T31" s="14">
        <f t="shared" si="84"/>
        <v>0.28888305662492686</v>
      </c>
      <c r="U31" s="14">
        <f t="shared" si="107"/>
        <v>0.51418026103712655</v>
      </c>
      <c r="V31" s="14">
        <f>'A3-1'!E52</f>
        <v>0.26300000000000001</v>
      </c>
      <c r="W31" s="13">
        <f>'A3-1'!F52</f>
        <v>8</v>
      </c>
      <c r="X31" s="13">
        <f>'A3-1'!G52</f>
        <v>18</v>
      </c>
      <c r="Y31" s="13">
        <f t="shared" si="97"/>
        <v>1.44E-2</v>
      </c>
      <c r="Z31" s="13">
        <f t="shared" si="108"/>
        <v>0.78931862511582374</v>
      </c>
      <c r="AA31" s="14">
        <f t="shared" si="85"/>
        <v>0.63635126542889453</v>
      </c>
      <c r="AB31" s="14">
        <f t="shared" si="86"/>
        <v>0.75107678519409138</v>
      </c>
      <c r="AC31" s="14">
        <f>'A3-1'!H52</f>
        <v>0.316</v>
      </c>
      <c r="AD31" s="13">
        <f>'A3-1'!I52</f>
        <v>13.3</v>
      </c>
      <c r="AE31" s="13">
        <f>'A3-1'!J52</f>
        <v>29.9</v>
      </c>
      <c r="AF31" s="13">
        <f t="shared" si="109"/>
        <v>3.9767000000000004E-2</v>
      </c>
      <c r="AG31" s="13">
        <f t="shared" si="3"/>
        <v>0.4258999269984598</v>
      </c>
      <c r="AH31" s="14">
        <f t="shared" si="4"/>
        <v>0.41729022942715199</v>
      </c>
      <c r="AI31" s="14">
        <f t="shared" si="110"/>
        <v>0.42374750260563288</v>
      </c>
      <c r="AJ31" s="14">
        <f>'A3-1'!K52</f>
        <v>0.252</v>
      </c>
      <c r="AK31" s="13">
        <f>'A3-1'!L52</f>
        <v>5.9</v>
      </c>
      <c r="AL31" s="13">
        <f>'A3-1'!M52</f>
        <v>25.4</v>
      </c>
      <c r="AM31" s="13">
        <f t="shared" si="98"/>
        <v>1.4986000000000001E-2</v>
      </c>
      <c r="AN31" s="13">
        <f t="shared" si="111"/>
        <v>0.78092333370979328</v>
      </c>
      <c r="AO31" s="14">
        <f t="shared" si="87"/>
        <v>0.68181676346699205</v>
      </c>
      <c r="AP31" s="14">
        <f t="shared" si="88"/>
        <v>0.75614669114909305</v>
      </c>
      <c r="AQ31" s="14">
        <f>'A3-1'!N52</f>
        <v>0.26200000000000001</v>
      </c>
      <c r="AR31" s="13">
        <f>'A3-1'!O52</f>
        <v>5.4</v>
      </c>
      <c r="AS31" s="13">
        <f>'A3-1'!P52</f>
        <v>16.399999999999999</v>
      </c>
      <c r="AT31" s="13">
        <f t="shared" si="65"/>
        <v>8.856000000000001E-3</v>
      </c>
      <c r="AU31" s="13">
        <f t="shared" si="112"/>
        <v>0.86874438544864452</v>
      </c>
      <c r="AV31" s="14">
        <f t="shared" si="89"/>
        <v>0.640484492523267</v>
      </c>
      <c r="AW31" s="14">
        <f t="shared" si="90"/>
        <v>0.81167941221730011</v>
      </c>
      <c r="AX31" s="14">
        <f>'A3-1'!Q52</f>
        <v>0.26600000000000001</v>
      </c>
      <c r="AY31" s="13">
        <f>'A3-1'!R52</f>
        <v>6.8</v>
      </c>
      <c r="AZ31" s="13">
        <f>'A3-1'!S52</f>
        <v>17.3</v>
      </c>
      <c r="BA31" s="13">
        <f t="shared" si="99"/>
        <v>1.1764E-2</v>
      </c>
      <c r="BB31" s="13">
        <f t="shared" si="113"/>
        <v>0.82708311000711443</v>
      </c>
      <c r="BC31" s="14">
        <f t="shared" si="91"/>
        <v>0.62395158414577701</v>
      </c>
      <c r="BD31" s="14">
        <f t="shared" si="92"/>
        <v>0.77630022854178005</v>
      </c>
      <c r="BE31" s="14">
        <f>'A3-1'!T52</f>
        <v>0.30399999999999999</v>
      </c>
      <c r="BF31" s="13">
        <f>'A3-1'!U52</f>
        <v>9.6</v>
      </c>
      <c r="BG31" s="13">
        <f>'A3-1'!V52</f>
        <v>21.4</v>
      </c>
      <c r="BH31" s="13">
        <f t="shared" si="114"/>
        <v>2.0543999999999996E-2</v>
      </c>
      <c r="BI31" s="13">
        <f t="shared" si="10"/>
        <v>0.70129700327512201</v>
      </c>
      <c r="BJ31" s="14">
        <f t="shared" si="11"/>
        <v>0.46688895455962204</v>
      </c>
      <c r="BK31" s="14">
        <f t="shared" si="115"/>
        <v>0.64269499109624706</v>
      </c>
      <c r="BL31" s="14">
        <f>'A3-1'!W52</f>
        <v>0.32</v>
      </c>
      <c r="BM31" s="13">
        <f>'A3-1'!X52</f>
        <v>12.3</v>
      </c>
      <c r="BN31" s="13">
        <f>'A3-1'!Y52</f>
        <v>24.8</v>
      </c>
      <c r="BO31" s="13">
        <f t="shared" si="100"/>
        <v>3.0504000000000003E-2</v>
      </c>
      <c r="BP31" s="13">
        <f t="shared" si="116"/>
        <v>0.55860570224429662</v>
      </c>
      <c r="BQ31" s="14">
        <f t="shared" si="101"/>
        <v>0.400757321049662</v>
      </c>
      <c r="BR31" s="14">
        <f t="shared" si="102"/>
        <v>0.51914360694563799</v>
      </c>
      <c r="BS31" s="14">
        <f>'A3-1'!Z52</f>
        <v>0.27600000000000002</v>
      </c>
      <c r="BT31" s="13">
        <f>'A3-1'!AA52</f>
        <v>5.2</v>
      </c>
      <c r="BU31" s="13">
        <f>'A3-1'!AB52</f>
        <v>21.5</v>
      </c>
      <c r="BV31" s="13">
        <f t="shared" si="103"/>
        <v>1.1179999999999999E-2</v>
      </c>
      <c r="BW31" s="13">
        <f t="shared" si="117"/>
        <v>0.83544974854145204</v>
      </c>
      <c r="BX31" s="14">
        <f t="shared" si="93"/>
        <v>0.58261931320205196</v>
      </c>
      <c r="BY31" s="14">
        <f t="shared" si="94"/>
        <v>0.77224213970660205</v>
      </c>
      <c r="BZ31" s="14">
        <f>'A3-1'!AC52</f>
        <v>0.23699999999999999</v>
      </c>
      <c r="CA31" s="13">
        <f>'A3-1'!AD52</f>
        <v>7.2</v>
      </c>
      <c r="CB31" s="13">
        <f>'A3-1'!AE52</f>
        <v>30</v>
      </c>
      <c r="CC31" s="13">
        <f t="shared" si="118"/>
        <v>2.1600000000000001E-2</v>
      </c>
      <c r="CD31" s="13">
        <f t="shared" si="16"/>
        <v>0.68616828702125121</v>
      </c>
      <c r="CE31" s="14">
        <f t="shared" si="17"/>
        <v>0.74381516988257956</v>
      </c>
      <c r="CF31" s="14">
        <f t="shared" si="119"/>
        <v>0.70058000773658335</v>
      </c>
      <c r="CG31" s="14">
        <f>'A3-1'!AF52</f>
        <v>0.31900000000000001</v>
      </c>
      <c r="CH31" s="13">
        <f>'A3-1'!AG52</f>
        <v>13.1</v>
      </c>
      <c r="CI31" s="13">
        <f>'A3-1'!AH52</f>
        <v>28.1</v>
      </c>
      <c r="CJ31" s="13">
        <f t="shared" si="104"/>
        <v>3.6811000000000003E-2</v>
      </c>
      <c r="CK31" s="13">
        <f t="shared" si="120"/>
        <v>0.46824887136062038</v>
      </c>
      <c r="CL31" s="14">
        <f t="shared" si="95"/>
        <v>0.40489054814403447</v>
      </c>
      <c r="CM31" s="14">
        <f t="shared" si="96"/>
        <v>0.45240929055647394</v>
      </c>
      <c r="CN31" s="14">
        <f>'A3-1'!AI52</f>
        <v>0.23399999999999999</v>
      </c>
      <c r="CO31" s="13">
        <f>'A3-1'!AJ52</f>
        <v>6.1</v>
      </c>
      <c r="CP31" s="13">
        <f>'A3-1'!AK52</f>
        <v>25.4</v>
      </c>
      <c r="CQ31" s="13">
        <f t="shared" si="121"/>
        <v>1.5493999999999997E-2</v>
      </c>
      <c r="CR31" s="13">
        <f t="shared" si="21"/>
        <v>0.7736455042997874</v>
      </c>
      <c r="CS31" s="14">
        <f t="shared" si="22"/>
        <v>0.75621485116569709</v>
      </c>
      <c r="CT31" s="14">
        <f t="shared" si="122"/>
        <v>0.7692878410162648</v>
      </c>
      <c r="CU31" s="14">
        <f>'A3-1'!AL52</f>
        <v>0.32600000000000001</v>
      </c>
      <c r="CV31" s="13">
        <f>'A3-1'!AM52</f>
        <v>11.2</v>
      </c>
      <c r="CW31" s="13">
        <f>'A3-1'!AN52</f>
        <v>20.8</v>
      </c>
      <c r="CX31" s="13">
        <f t="shared" si="123"/>
        <v>2.3295999999999997E-2</v>
      </c>
      <c r="CY31" s="13">
        <f t="shared" si="25"/>
        <v>0.66187065182564087</v>
      </c>
      <c r="CZ31" s="14">
        <f t="shared" si="26"/>
        <v>0.37595795848342695</v>
      </c>
      <c r="DA31" s="14">
        <f t="shared" si="124"/>
        <v>0.59039247849008736</v>
      </c>
      <c r="DB31" s="14">
        <f>'A3-1'!AO52</f>
        <v>0.39145235</v>
      </c>
      <c r="DC31" s="13">
        <f>'A3-1'!AP52</f>
        <v>16.388000000000002</v>
      </c>
      <c r="DD31" s="13">
        <f>'A3-1'!AQ52</f>
        <v>33.939</v>
      </c>
      <c r="DE31" s="13">
        <f t="shared" si="105"/>
        <v>5.5619233200000007E-2</v>
      </c>
      <c r="DF31" s="13">
        <f t="shared" si="29"/>
        <v>0.19879392503540327</v>
      </c>
      <c r="DG31" s="14">
        <f t="shared" si="52"/>
        <v>0.10542853207307507</v>
      </c>
      <c r="DH31" s="14">
        <f t="shared" si="125"/>
        <v>0.17545257679482124</v>
      </c>
    </row>
    <row r="32" spans="1:112">
      <c r="A32" s="6">
        <v>2008</v>
      </c>
      <c r="B32" s="14">
        <v>0.31</v>
      </c>
      <c r="C32" s="14">
        <v>0.314</v>
      </c>
      <c r="D32" s="14">
        <f t="shared" si="53"/>
        <v>0.31</v>
      </c>
      <c r="E32" s="13">
        <v>8.4</v>
      </c>
      <c r="F32" s="13">
        <v>13.4</v>
      </c>
      <c r="G32" s="13">
        <f t="shared" si="54"/>
        <v>8.4</v>
      </c>
      <c r="H32" s="13">
        <v>0.32600000000000001</v>
      </c>
      <c r="I32" s="13">
        <v>0.30399999999999999</v>
      </c>
      <c r="J32" s="13">
        <f t="shared" si="55"/>
        <v>32.6</v>
      </c>
      <c r="K32" s="13">
        <f t="shared" si="56"/>
        <v>2.7384000000000002E-2</v>
      </c>
      <c r="L32" s="13">
        <f t="shared" si="57"/>
        <v>0.60330418208527792</v>
      </c>
      <c r="M32" s="14">
        <f t="shared" si="61"/>
        <v>0.44208959199338704</v>
      </c>
      <c r="N32" s="14">
        <f t="shared" si="59"/>
        <v>0.56300053456230514</v>
      </c>
      <c r="O32" s="14">
        <f>'A3-1'!B53</f>
        <v>0.33656633000000002</v>
      </c>
      <c r="P32" s="13">
        <f>'A3-1'!C53</f>
        <v>12.08</v>
      </c>
      <c r="Q32" s="13">
        <f>'A3-1'!D53</f>
        <v>26.434000000000001</v>
      </c>
      <c r="R32" s="13">
        <f t="shared" si="106"/>
        <v>3.1932271999999998E-2</v>
      </c>
      <c r="S32" s="13">
        <f t="shared" si="60"/>
        <v>0.53814365506498951</v>
      </c>
      <c r="T32" s="14">
        <f t="shared" si="84"/>
        <v>0.33228491703934593</v>
      </c>
      <c r="U32" s="14">
        <f t="shared" si="107"/>
        <v>0.48667897055857856</v>
      </c>
      <c r="V32" s="14">
        <f>'A3-1'!E53</f>
        <v>0.27500000000000002</v>
      </c>
      <c r="W32" s="13">
        <f>'A3-1'!F53</f>
        <v>7.5</v>
      </c>
      <c r="X32" s="13">
        <f>'A3-1'!G53</f>
        <v>15.9</v>
      </c>
      <c r="Y32" s="13">
        <f t="shared" si="97"/>
        <v>1.1925E-2</v>
      </c>
      <c r="Z32" s="13">
        <f t="shared" si="108"/>
        <v>0.82477655383583304</v>
      </c>
      <c r="AA32" s="14">
        <f t="shared" si="85"/>
        <v>0.58675254029642443</v>
      </c>
      <c r="AB32" s="14">
        <f t="shared" si="86"/>
        <v>0.76527055045098091</v>
      </c>
      <c r="AC32" s="14">
        <f>'A3-1'!H53</f>
        <v>0.314</v>
      </c>
      <c r="AD32" s="13">
        <f>'A3-1'!I53</f>
        <v>13.4</v>
      </c>
      <c r="AE32" s="13">
        <f>'A3-1'!J53</f>
        <v>30.4</v>
      </c>
      <c r="AF32" s="13">
        <f t="shared" si="109"/>
        <v>4.0736000000000001E-2</v>
      </c>
      <c r="AG32" s="13">
        <f t="shared" si="3"/>
        <v>0.41201761066323195</v>
      </c>
      <c r="AH32" s="14">
        <f t="shared" si="4"/>
        <v>0.42555668361589699</v>
      </c>
      <c r="AI32" s="14">
        <f t="shared" si="110"/>
        <v>0.41540237890139819</v>
      </c>
      <c r="AJ32" s="14">
        <f>'A3-1'!K53</f>
        <v>0.251</v>
      </c>
      <c r="AK32" s="13">
        <f>'A3-1'!L53</f>
        <v>6.2</v>
      </c>
      <c r="AL32" s="13">
        <f>'A3-1'!M53</f>
        <v>25.6</v>
      </c>
      <c r="AM32" s="13">
        <f t="shared" si="98"/>
        <v>1.5872000000000004E-2</v>
      </c>
      <c r="AN32" s="13">
        <f t="shared" si="111"/>
        <v>0.76823011154982213</v>
      </c>
      <c r="AO32" s="14">
        <f t="shared" si="87"/>
        <v>0.68594999056136452</v>
      </c>
      <c r="AP32" s="14">
        <f t="shared" si="88"/>
        <v>0.74766008130270767</v>
      </c>
      <c r="AQ32" s="14">
        <f>'A3-1'!N53</f>
        <v>0.26300000000000001</v>
      </c>
      <c r="AR32" s="13">
        <f>'A3-1'!O53</f>
        <v>6.5</v>
      </c>
      <c r="AS32" s="13">
        <f>'A3-1'!P53</f>
        <v>14.3</v>
      </c>
      <c r="AT32" s="13">
        <f t="shared" si="65"/>
        <v>9.2949999999999994E-3</v>
      </c>
      <c r="AU32" s="13">
        <f t="shared" si="112"/>
        <v>0.86245508011204497</v>
      </c>
      <c r="AV32" s="14">
        <f t="shared" si="89"/>
        <v>0.63635126542889453</v>
      </c>
      <c r="AW32" s="14">
        <f t="shared" si="90"/>
        <v>0.80592912644125736</v>
      </c>
      <c r="AX32" s="14">
        <f>'A3-1'!Q53</f>
        <v>0.29799999999999999</v>
      </c>
      <c r="AY32" s="13">
        <f>'A3-1'!R53</f>
        <v>5.7</v>
      </c>
      <c r="AZ32" s="13">
        <f>'A3-1'!S53</f>
        <v>17.8</v>
      </c>
      <c r="BA32" s="13">
        <f t="shared" si="99"/>
        <v>1.0146000000000001E-2</v>
      </c>
      <c r="BB32" s="13">
        <f t="shared" si="113"/>
        <v>0.8502632832067003</v>
      </c>
      <c r="BC32" s="14">
        <f t="shared" si="91"/>
        <v>0.49168831712585709</v>
      </c>
      <c r="BD32" s="14">
        <f t="shared" si="92"/>
        <v>0.76061954168648949</v>
      </c>
      <c r="BE32" s="14">
        <f>'A3-1'!T53</f>
        <v>0.30199999999999999</v>
      </c>
      <c r="BF32" s="13">
        <f>'A3-1'!U53</f>
        <v>9.1999999999999993</v>
      </c>
      <c r="BG32" s="13">
        <f>'A3-1'!V53</f>
        <v>21.8</v>
      </c>
      <c r="BH32" s="13">
        <f t="shared" si="114"/>
        <v>2.0056000000000001E-2</v>
      </c>
      <c r="BI32" s="13">
        <f t="shared" si="10"/>
        <v>0.70828830396819842</v>
      </c>
      <c r="BJ32" s="14">
        <f t="shared" si="11"/>
        <v>0.47515540874836704</v>
      </c>
      <c r="BK32" s="14">
        <f t="shared" si="115"/>
        <v>0.65000508016324055</v>
      </c>
      <c r="BL32" s="14">
        <f>'A3-1'!W53</f>
        <v>0.312</v>
      </c>
      <c r="BM32" s="13">
        <f>'A3-1'!X53</f>
        <v>11.9</v>
      </c>
      <c r="BN32" s="13">
        <f>'A3-1'!Y53</f>
        <v>25.4</v>
      </c>
      <c r="BO32" s="13">
        <f t="shared" si="100"/>
        <v>3.0225999999999999E-2</v>
      </c>
      <c r="BP32" s="13">
        <f t="shared" si="116"/>
        <v>0.56258845140961478</v>
      </c>
      <c r="BQ32" s="14">
        <f t="shared" si="101"/>
        <v>0.43382313780464199</v>
      </c>
      <c r="BR32" s="14">
        <f t="shared" si="102"/>
        <v>0.5303971230083715</v>
      </c>
      <c r="BS32" s="14">
        <f>'A3-1'!Z53</f>
        <v>0.27600000000000002</v>
      </c>
      <c r="BT32" s="13">
        <f>'A3-1'!AA53</f>
        <v>5</v>
      </c>
      <c r="BU32" s="13">
        <f>'A3-1'!AB53</f>
        <v>22.9</v>
      </c>
      <c r="BV32" s="13">
        <f t="shared" si="103"/>
        <v>1.145E-2</v>
      </c>
      <c r="BW32" s="13">
        <f t="shared" si="117"/>
        <v>0.8315816108629055</v>
      </c>
      <c r="BX32" s="14">
        <f t="shared" si="93"/>
        <v>0.58261931320205196</v>
      </c>
      <c r="BY32" s="14">
        <f t="shared" si="94"/>
        <v>0.76934103644769214</v>
      </c>
      <c r="BZ32" s="14">
        <f>'A3-1'!AC53</f>
        <v>0.251</v>
      </c>
      <c r="CA32" s="13">
        <f>'A3-1'!AD53</f>
        <v>7</v>
      </c>
      <c r="CB32" s="13">
        <f>'A3-1'!AE53</f>
        <v>25.6</v>
      </c>
      <c r="CC32" s="13">
        <f t="shared" si="118"/>
        <v>1.7920000000000002E-2</v>
      </c>
      <c r="CD32" s="13">
        <f t="shared" si="16"/>
        <v>0.73888957093625485</v>
      </c>
      <c r="CE32" s="14">
        <f t="shared" si="17"/>
        <v>0.68594999056136452</v>
      </c>
      <c r="CF32" s="14">
        <f t="shared" si="119"/>
        <v>0.72565467584253218</v>
      </c>
      <c r="CG32" s="14">
        <f>'A3-1'!AF53</f>
        <v>0.31900000000000001</v>
      </c>
      <c r="CH32" s="13">
        <f>'A3-1'!AG53</f>
        <v>13.1</v>
      </c>
      <c r="CI32" s="13">
        <f>'A3-1'!AH53</f>
        <v>25.4</v>
      </c>
      <c r="CJ32" s="13">
        <f t="shared" si="104"/>
        <v>3.3273999999999998E-2</v>
      </c>
      <c r="CK32" s="13">
        <f t="shared" si="120"/>
        <v>0.51892147494957919</v>
      </c>
      <c r="CL32" s="14">
        <f t="shared" si="95"/>
        <v>0.40489054814403447</v>
      </c>
      <c r="CM32" s="14">
        <f t="shared" si="96"/>
        <v>0.49041374324819298</v>
      </c>
      <c r="CN32" s="14">
        <f>'A3-1'!AI53</f>
        <v>0.24</v>
      </c>
      <c r="CO32" s="13">
        <f>'A3-1'!AJ53</f>
        <v>6.5</v>
      </c>
      <c r="CP32" s="13">
        <f>'A3-1'!AK53</f>
        <v>22</v>
      </c>
      <c r="CQ32" s="13">
        <f t="shared" si="121"/>
        <v>1.43E-2</v>
      </c>
      <c r="CR32" s="13">
        <f t="shared" si="21"/>
        <v>0.79075126870047052</v>
      </c>
      <c r="CS32" s="14">
        <f t="shared" si="22"/>
        <v>0.73141548859946204</v>
      </c>
      <c r="CT32" s="14">
        <f t="shared" si="122"/>
        <v>0.77591732367521837</v>
      </c>
      <c r="CU32" s="14">
        <f>'A3-1'!AL53</f>
        <v>0.33899999999999997</v>
      </c>
      <c r="CV32" s="13">
        <f>'A3-1'!AM53</f>
        <v>11.3</v>
      </c>
      <c r="CW32" s="13">
        <f>'A3-1'!AN53</f>
        <v>20.5</v>
      </c>
      <c r="CX32" s="13">
        <f t="shared" si="123"/>
        <v>2.3165000000000002E-2</v>
      </c>
      <c r="CY32" s="13">
        <f t="shared" si="25"/>
        <v>0.66374741492152811</v>
      </c>
      <c r="CZ32" s="14">
        <f t="shared" si="26"/>
        <v>0.32222600625658465</v>
      </c>
      <c r="DA32" s="14">
        <f t="shared" si="124"/>
        <v>0.57836706275529226</v>
      </c>
      <c r="DB32" s="14">
        <f>'A3-1'!AO53</f>
        <v>0.38378736000000002</v>
      </c>
      <c r="DC32" s="13">
        <f>'A3-1'!AP53</f>
        <v>17.042000000000002</v>
      </c>
      <c r="DD32" s="13">
        <f>'A3-1'!AQ53</f>
        <v>33.834000000000003</v>
      </c>
      <c r="DE32" s="13">
        <f t="shared" si="105"/>
        <v>5.765990280000001E-2</v>
      </c>
      <c r="DF32" s="13">
        <f t="shared" si="29"/>
        <v>0.16955840292716493</v>
      </c>
      <c r="DG32" s="14">
        <f t="shared" si="52"/>
        <v>0.13710967641916927</v>
      </c>
      <c r="DH32" s="14">
        <f t="shared" si="125"/>
        <v>0.161446221300166</v>
      </c>
    </row>
    <row r="33" spans="1:113">
      <c r="A33" s="6">
        <v>2009</v>
      </c>
      <c r="B33" s="14">
        <v>0.32100000000000001</v>
      </c>
      <c r="C33" s="14">
        <v>0.316</v>
      </c>
      <c r="D33" s="14">
        <f t="shared" si="53"/>
        <v>0.32100000000000001</v>
      </c>
      <c r="E33" s="13">
        <v>9.3000000000000007</v>
      </c>
      <c r="F33" s="13">
        <v>13.7</v>
      </c>
      <c r="G33" s="13">
        <f t="shared" si="54"/>
        <v>9.3000000000000007</v>
      </c>
      <c r="H33" s="13">
        <v>0.39500000000000002</v>
      </c>
      <c r="I33" s="13">
        <v>0.31</v>
      </c>
      <c r="J33" s="13">
        <f t="shared" si="55"/>
        <v>39.5</v>
      </c>
      <c r="K33" s="13">
        <f t="shared" si="56"/>
        <v>3.6735000000000004E-2</v>
      </c>
      <c r="L33" s="13">
        <f t="shared" si="57"/>
        <v>0.46933768048495195</v>
      </c>
      <c r="M33" s="14">
        <f t="shared" si="61"/>
        <v>0.39662409395528947</v>
      </c>
      <c r="N33" s="14">
        <f t="shared" si="59"/>
        <v>0.45115928385253634</v>
      </c>
      <c r="O33" s="14">
        <f>'A3-1'!B54</f>
        <v>0.34021980000000002</v>
      </c>
      <c r="P33" s="13">
        <f>'A3-1'!C54</f>
        <v>13.138999999999999</v>
      </c>
      <c r="Q33" s="13">
        <f>'A3-1'!D54</f>
        <v>33.881</v>
      </c>
      <c r="R33" s="13">
        <f>P33*Q33/10000</f>
        <v>4.4516245899999994E-2</v>
      </c>
      <c r="S33" s="13">
        <f t="shared" si="60"/>
        <v>0.35786016029300682</v>
      </c>
      <c r="T33" s="14">
        <f t="shared" si="84"/>
        <v>0.31718429584686886</v>
      </c>
      <c r="U33" s="14">
        <f t="shared" si="107"/>
        <v>0.34769119418147232</v>
      </c>
      <c r="V33" s="14">
        <f>'A3-1'!E54</f>
        <v>0.26400000000000001</v>
      </c>
      <c r="W33" s="13">
        <f>'A3-1'!F54</f>
        <v>7.9</v>
      </c>
      <c r="X33" s="13">
        <f>'A3-1'!G54</f>
        <v>17.7</v>
      </c>
      <c r="Y33" s="13">
        <f t="shared" si="97"/>
        <v>1.3983000000000001E-2</v>
      </c>
      <c r="Z33" s="13">
        <f t="shared" si="108"/>
        <v>0.79529274886380097</v>
      </c>
      <c r="AA33" s="14">
        <f t="shared" ref="AA33:AA38" si="126">($U$57-V33)/($U$57-$U$58)</f>
        <v>0.63221803833452195</v>
      </c>
      <c r="AB33" s="14">
        <f t="shared" ref="AB33:AB38" si="127">(Z33)*0.75+(AA33)*0.25</f>
        <v>0.75452407123148113</v>
      </c>
      <c r="AC33" s="14">
        <f>'A3-1'!H54</f>
        <v>0.316</v>
      </c>
      <c r="AD33" s="13">
        <f>'A3-1'!I54</f>
        <v>13.7</v>
      </c>
      <c r="AE33" s="13">
        <f>'A3-1'!J54</f>
        <v>31</v>
      </c>
      <c r="AF33" s="13">
        <f t="shared" si="109"/>
        <v>4.2470000000000001E-2</v>
      </c>
      <c r="AG33" s="13">
        <f t="shared" si="3"/>
        <v>0.38717557090545573</v>
      </c>
      <c r="AH33" s="14">
        <f t="shared" si="4"/>
        <v>0.41729022942715199</v>
      </c>
      <c r="AI33" s="14">
        <f t="shared" si="110"/>
        <v>0.39470423553587974</v>
      </c>
      <c r="AJ33" s="14">
        <f>'A3-1'!K54</f>
        <v>0.26900000000000002</v>
      </c>
      <c r="AK33" s="13">
        <f>'A3-1'!L54</f>
        <v>7.2</v>
      </c>
      <c r="AL33" s="13">
        <f>'A3-1'!M54</f>
        <v>30.2</v>
      </c>
      <c r="AM33" s="13">
        <f t="shared" si="98"/>
        <v>2.1743999999999999E-2</v>
      </c>
      <c r="AN33" s="13">
        <f t="shared" si="111"/>
        <v>0.68410528025935979</v>
      </c>
      <c r="AO33" s="14">
        <f t="shared" ref="AO33:AO38" si="128">($U$57-AJ33)/($U$57-$U$58)</f>
        <v>0.61155190286265948</v>
      </c>
      <c r="AP33" s="14">
        <f t="shared" ref="AP33:AP38" si="129">(AN33)*0.75+(AO33)*0.25</f>
        <v>0.66596693591018474</v>
      </c>
      <c r="AQ33" s="14">
        <f>'A3-1'!N54</f>
        <v>0.25900000000000001</v>
      </c>
      <c r="AR33" s="13">
        <f>'A3-1'!O54</f>
        <v>6.4</v>
      </c>
      <c r="AS33" s="13">
        <f>'A3-1'!P54</f>
        <v>14.2</v>
      </c>
      <c r="AT33" s="13">
        <f t="shared" si="65"/>
        <v>9.0879999999999989E-3</v>
      </c>
      <c r="AU33" s="13">
        <f t="shared" si="112"/>
        <v>0.86542065233226384</v>
      </c>
      <c r="AV33" s="14">
        <f t="shared" ref="AV33:AV38" si="130">($U$57-AQ33)/($U$57-$U$58)</f>
        <v>0.65288417380638453</v>
      </c>
      <c r="AW33" s="14">
        <f t="shared" ref="AW33:AW38" si="131">(AU33)*0.75+(AV33)*0.25</f>
        <v>0.81228653270079398</v>
      </c>
      <c r="AX33" s="14">
        <f>'A3-1'!Q54</f>
        <v>0.29899999999999999</v>
      </c>
      <c r="AY33" s="13">
        <f>'A3-1'!R54</f>
        <v>6.7</v>
      </c>
      <c r="AZ33" s="13">
        <f>'A3-1'!S54</f>
        <v>18.899999999999999</v>
      </c>
      <c r="BA33" s="13">
        <f t="shared" si="99"/>
        <v>1.2662999999999999E-2</v>
      </c>
      <c r="BB33" s="13">
        <f t="shared" si="113"/>
        <v>0.81420364418113933</v>
      </c>
      <c r="BC33" s="14">
        <f t="shared" ref="BC33:BC38" si="132">($U$57-AX33)/($U$57-$U$58)</f>
        <v>0.48755509003148456</v>
      </c>
      <c r="BD33" s="14">
        <f t="shared" ref="BD33:BD38" si="133">(BB33)*0.75+(BC33)*0.25</f>
        <v>0.73254150564372555</v>
      </c>
      <c r="BE33" s="14">
        <f>'A3-1'!T54</f>
        <v>0.29100000000000004</v>
      </c>
      <c r="BF33" s="13">
        <f>'A3-1'!U54</f>
        <v>9.4</v>
      </c>
      <c r="BG33" s="13">
        <f>'A3-1'!V54</f>
        <v>19.8</v>
      </c>
      <c r="BH33" s="13">
        <f t="shared" si="114"/>
        <v>1.8612E-2</v>
      </c>
      <c r="BI33" s="13">
        <f t="shared" si="10"/>
        <v>0.72897567733049873</v>
      </c>
      <c r="BJ33" s="14">
        <f t="shared" si="11"/>
        <v>0.52062090678646433</v>
      </c>
      <c r="BK33" s="14">
        <f t="shared" si="115"/>
        <v>0.67688698469449016</v>
      </c>
      <c r="BL33" s="14">
        <f>'A3-1'!W54</f>
        <v>0.318</v>
      </c>
      <c r="BM33" s="13">
        <f>'A3-1'!X54</f>
        <v>11.6</v>
      </c>
      <c r="BN33" s="13">
        <f>'A3-1'!Y54</f>
        <v>27.4</v>
      </c>
      <c r="BO33" s="13">
        <f t="shared" si="100"/>
        <v>3.1784E-2</v>
      </c>
      <c r="BP33" s="13">
        <f t="shared" si="116"/>
        <v>0.54026786436081708</v>
      </c>
      <c r="BQ33" s="14">
        <f t="shared" si="101"/>
        <v>0.40902377523840699</v>
      </c>
      <c r="BR33" s="14">
        <f t="shared" si="102"/>
        <v>0.50745684208021458</v>
      </c>
      <c r="BS33" s="14">
        <f>'A3-1'!Z54</f>
        <v>0.27200000000000002</v>
      </c>
      <c r="BT33" s="13">
        <f>'A3-1'!AA54</f>
        <v>5.5</v>
      </c>
      <c r="BU33" s="13">
        <f>'A3-1'!AB54</f>
        <v>22.9</v>
      </c>
      <c r="BV33" s="13">
        <f t="shared" si="103"/>
        <v>1.2594999999999999E-2</v>
      </c>
      <c r="BW33" s="13">
        <f t="shared" si="117"/>
        <v>0.81517784181869923</v>
      </c>
      <c r="BX33" s="14">
        <f t="shared" ref="BX33:BX38" si="134">($U$57-BS33)/($U$57-$U$58)</f>
        <v>0.59915222157954195</v>
      </c>
      <c r="BY33" s="14">
        <f t="shared" ref="BY33:BY38" si="135">(BW33)*0.75+(BX33)*0.25</f>
        <v>0.76117143675890986</v>
      </c>
      <c r="BZ33" s="14">
        <f>'A3-1'!AC54</f>
        <v>0.24100000000000002</v>
      </c>
      <c r="CA33" s="13">
        <f>'A3-1'!AD54</f>
        <v>6.9</v>
      </c>
      <c r="CB33" s="13">
        <f>'A3-1'!AE54</f>
        <v>25.1</v>
      </c>
      <c r="CC33" s="13">
        <f t="shared" si="118"/>
        <v>1.7319000000000001E-2</v>
      </c>
      <c r="CD33" s="13">
        <f t="shared" si="16"/>
        <v>0.74749975887998243</v>
      </c>
      <c r="CE33" s="14">
        <f t="shared" si="17"/>
        <v>0.72728226150508946</v>
      </c>
      <c r="CF33" s="14">
        <f t="shared" si="119"/>
        <v>0.74244538453625919</v>
      </c>
      <c r="CG33" s="14">
        <f>'A3-1'!AF54</f>
        <v>0.32899999999999996</v>
      </c>
      <c r="CH33" s="13">
        <f>'A3-1'!AG54</f>
        <v>13.2</v>
      </c>
      <c r="CI33" s="13">
        <f>'A3-1'!AH54</f>
        <v>27.5</v>
      </c>
      <c r="CJ33" s="13">
        <f t="shared" si="104"/>
        <v>3.6299999999999999E-2</v>
      </c>
      <c r="CK33" s="13">
        <f t="shared" si="120"/>
        <v>0.4755696800781658</v>
      </c>
      <c r="CL33" s="14">
        <f t="shared" ref="CL33:CL38" si="136">($U$57-CG33)/($U$57-$U$58)</f>
        <v>0.3635582772003097</v>
      </c>
      <c r="CM33" s="14">
        <f t="shared" ref="CM33:CM38" si="137">(CK33)*0.75+(CL33)*0.25</f>
        <v>0.44756682935870173</v>
      </c>
      <c r="CN33" s="14">
        <f>'A3-1'!AI54</f>
        <v>0.248</v>
      </c>
      <c r="CO33" s="13">
        <f>'A3-1'!AJ54</f>
        <v>7.6</v>
      </c>
      <c r="CP33" s="13">
        <f>'A3-1'!AK54</f>
        <v>24.3</v>
      </c>
      <c r="CQ33" s="13">
        <f t="shared" si="121"/>
        <v>1.8468000000000002E-2</v>
      </c>
      <c r="CR33" s="13">
        <f t="shared" si="21"/>
        <v>0.73103868409239026</v>
      </c>
      <c r="CS33" s="14">
        <f t="shared" si="22"/>
        <v>0.69834967184448205</v>
      </c>
      <c r="CT33" s="14">
        <f t="shared" si="122"/>
        <v>0.72286643103041326</v>
      </c>
      <c r="CU33" s="14">
        <f>'A3-1'!AL54</f>
        <v>0.32400000000000001</v>
      </c>
      <c r="CV33" s="13">
        <f>'A3-1'!AM54</f>
        <v>10.199999999999999</v>
      </c>
      <c r="CW33" s="13">
        <f>'A3-1'!AN54</f>
        <v>20.2</v>
      </c>
      <c r="CX33" s="13">
        <f t="shared" si="123"/>
        <v>2.0604000000000001E-2</v>
      </c>
      <c r="CY33" s="13">
        <f t="shared" si="25"/>
        <v>0.70043741712433383</v>
      </c>
      <c r="CZ33" s="14">
        <f t="shared" si="26"/>
        <v>0.38422441267217194</v>
      </c>
      <c r="DA33" s="14">
        <f t="shared" si="124"/>
        <v>0.62138416601129343</v>
      </c>
      <c r="DB33" s="14">
        <f>'A3-1'!AO54</f>
        <v>0.37558912999999999</v>
      </c>
      <c r="DC33" s="13">
        <f>'A3-1'!AP54</f>
        <v>16.931999999999999</v>
      </c>
      <c r="DD33" s="13">
        <f>'A3-1'!AQ54</f>
        <v>33.317</v>
      </c>
      <c r="DE33" s="13">
        <f t="shared" si="105"/>
        <v>5.6412344399999995E-2</v>
      </c>
      <c r="DF33" s="13">
        <f t="shared" si="29"/>
        <v>0.1874314683094879</v>
      </c>
      <c r="DG33" s="14">
        <f t="shared" si="52"/>
        <v>0.17099482278106684</v>
      </c>
      <c r="DH33" s="14">
        <f t="shared" si="125"/>
        <v>0.18332230692738263</v>
      </c>
    </row>
    <row r="34" spans="1:113">
      <c r="A34" s="6">
        <v>2010</v>
      </c>
      <c r="B34" s="14">
        <v>0.32200000000000001</v>
      </c>
      <c r="C34" s="14">
        <v>0.315</v>
      </c>
      <c r="D34" s="14">
        <f t="shared" si="53"/>
        <v>0.32199999999999995</v>
      </c>
      <c r="E34" s="13">
        <v>9.5</v>
      </c>
      <c r="F34" s="13">
        <v>13.6</v>
      </c>
      <c r="G34" s="13">
        <f t="shared" si="54"/>
        <v>9.5</v>
      </c>
      <c r="H34" s="13">
        <v>0.30399999999999999</v>
      </c>
      <c r="I34" s="13">
        <v>0.29299999999999998</v>
      </c>
      <c r="J34" s="13">
        <f t="shared" si="55"/>
        <v>30.400000000000006</v>
      </c>
      <c r="K34" s="13">
        <f t="shared" si="56"/>
        <v>2.8880000000000006E-2</v>
      </c>
      <c r="L34" s="13">
        <f t="shared" si="57"/>
        <v>0.58187183405896126</v>
      </c>
      <c r="M34" s="14">
        <f t="shared" si="61"/>
        <v>0.39249086686091722</v>
      </c>
      <c r="N34" s="14">
        <f t="shared" si="59"/>
        <v>0.53452659225945021</v>
      </c>
      <c r="O34" s="14">
        <f>'A3-1'!B55</f>
        <v>0.33923546999999998</v>
      </c>
      <c r="P34" s="13">
        <f>'A3-1'!C55</f>
        <v>11.362</v>
      </c>
      <c r="Q34" s="13">
        <f>'A3-1'!D55</f>
        <v>26.972000000000001</v>
      </c>
      <c r="R34" s="13">
        <f t="shared" si="106"/>
        <v>3.0645586400000001E-2</v>
      </c>
      <c r="S34" s="13">
        <f t="shared" si="60"/>
        <v>0.55657727376796418</v>
      </c>
      <c r="T34" s="14">
        <f t="shared" si="84"/>
        <v>0.32125275527267266</v>
      </c>
      <c r="U34" s="14">
        <f t="shared" si="107"/>
        <v>0.49774614414414131</v>
      </c>
      <c r="V34" s="14">
        <f>'A3-1'!E55</f>
        <v>0.26600000000000001</v>
      </c>
      <c r="W34" s="13">
        <f>'A3-1'!F55</f>
        <v>7.9</v>
      </c>
      <c r="X34" s="13">
        <f>'A3-1'!G55</f>
        <v>20.8</v>
      </c>
      <c r="Y34" s="13">
        <f t="shared" si="97"/>
        <v>1.6432000000000002E-2</v>
      </c>
      <c r="Z34" s="13">
        <f t="shared" si="108"/>
        <v>0.7602073074757999</v>
      </c>
      <c r="AA34" s="14">
        <f t="shared" si="126"/>
        <v>0.62395158414577701</v>
      </c>
      <c r="AB34" s="14">
        <f t="shared" si="127"/>
        <v>0.7261433766432942</v>
      </c>
      <c r="AC34" s="14">
        <f>'A3-1'!H55</f>
        <v>0.315</v>
      </c>
      <c r="AD34" s="13">
        <f>'A3-1'!I55</f>
        <v>13.6</v>
      </c>
      <c r="AE34" s="13">
        <f>'A3-1'!J55</f>
        <v>29.3</v>
      </c>
      <c r="AF34" s="13">
        <f t="shared" si="109"/>
        <v>3.9848000000000001E-2</v>
      </c>
      <c r="AG34" s="13">
        <f t="shared" si="3"/>
        <v>0.42473948569489589</v>
      </c>
      <c r="AH34" s="14">
        <f t="shared" si="4"/>
        <v>0.42142345652152452</v>
      </c>
      <c r="AI34" s="14">
        <f t="shared" si="110"/>
        <v>0.42391047840155305</v>
      </c>
      <c r="AJ34" s="14">
        <f>'A3-1'!K55</f>
        <v>0.26900000000000002</v>
      </c>
      <c r="AK34" s="13">
        <f>'A3-1'!L55</f>
        <v>7.9</v>
      </c>
      <c r="AL34" s="13">
        <f>'A3-1'!M55</f>
        <v>29</v>
      </c>
      <c r="AM34" s="13">
        <f t="shared" si="98"/>
        <v>2.2910000000000003E-2</v>
      </c>
      <c r="AN34" s="13">
        <f t="shared" si="111"/>
        <v>0.66740065606237764</v>
      </c>
      <c r="AO34" s="14">
        <f t="shared" si="128"/>
        <v>0.61155190286265948</v>
      </c>
      <c r="AP34" s="14">
        <f t="shared" si="129"/>
        <v>0.65343846776244807</v>
      </c>
      <c r="AQ34" s="14">
        <f>'A3-1'!N55</f>
        <v>0.254</v>
      </c>
      <c r="AR34" s="13">
        <f>'A3-1'!O55</f>
        <v>5.5</v>
      </c>
      <c r="AS34" s="13">
        <f>'A3-1'!P55</f>
        <v>15.6</v>
      </c>
      <c r="AT34" s="13">
        <f t="shared" si="65"/>
        <v>8.5799999999999991E-3</v>
      </c>
      <c r="AU34" s="13">
        <f t="shared" si="112"/>
        <v>0.87269848174226983</v>
      </c>
      <c r="AV34" s="14">
        <f t="shared" si="130"/>
        <v>0.67355030927824699</v>
      </c>
      <c r="AW34" s="14">
        <f t="shared" si="131"/>
        <v>0.82291143862626415</v>
      </c>
      <c r="AX34" s="14">
        <f>'A3-1'!Q55</f>
        <v>0.29799999999999999</v>
      </c>
      <c r="AY34" s="13">
        <f>'A3-1'!R55</f>
        <v>7.3</v>
      </c>
      <c r="AZ34" s="13">
        <f>'A3-1'!S55</f>
        <v>20.399999999999999</v>
      </c>
      <c r="BA34" s="13">
        <f t="shared" si="99"/>
        <v>1.4891999999999999E-2</v>
      </c>
      <c r="BB34" s="13">
        <f t="shared" si="113"/>
        <v>0.78227001867936119</v>
      </c>
      <c r="BC34" s="14">
        <f t="shared" si="132"/>
        <v>0.49168831712585709</v>
      </c>
      <c r="BD34" s="14">
        <f t="shared" si="133"/>
        <v>0.70962459329098515</v>
      </c>
      <c r="BE34" s="14">
        <f>'A3-1'!T55</f>
        <v>0.29299999999999998</v>
      </c>
      <c r="BF34" s="13">
        <f>'A3-1'!U55</f>
        <v>9.1999999999999993</v>
      </c>
      <c r="BG34" s="13">
        <f>'A3-1'!V55</f>
        <v>17.7</v>
      </c>
      <c r="BH34" s="13">
        <f t="shared" si="114"/>
        <v>1.6283999999999996E-2</v>
      </c>
      <c r="BI34" s="13">
        <f t="shared" si="10"/>
        <v>0.76232761998107734</v>
      </c>
      <c r="BJ34" s="14">
        <f t="shared" si="11"/>
        <v>0.51235445259771961</v>
      </c>
      <c r="BK34" s="14">
        <f t="shared" si="115"/>
        <v>0.69983432813523794</v>
      </c>
      <c r="BL34" s="14">
        <f>'A3-1'!W55</f>
        <v>0.317</v>
      </c>
      <c r="BM34" s="13">
        <f>'A3-1'!X55</f>
        <v>12.1</v>
      </c>
      <c r="BN34" s="13">
        <f>'A3-1'!Y55</f>
        <v>26.6</v>
      </c>
      <c r="BO34" s="13">
        <f t="shared" si="100"/>
        <v>3.2185999999999999E-2</v>
      </c>
      <c r="BP34" s="13">
        <f t="shared" si="116"/>
        <v>0.53450863715053676</v>
      </c>
      <c r="BQ34" s="14">
        <f t="shared" si="101"/>
        <v>0.41315700233277952</v>
      </c>
      <c r="BR34" s="14">
        <f t="shared" si="102"/>
        <v>0.50417072844609745</v>
      </c>
      <c r="BS34" s="14">
        <f>'A3-1'!Z55</f>
        <v>0.255</v>
      </c>
      <c r="BT34" s="13">
        <f>'A3-1'!AA55</f>
        <v>4.9000000000000004</v>
      </c>
      <c r="BU34" s="13">
        <f>'A3-1'!AB55</f>
        <v>25.6</v>
      </c>
      <c r="BV34" s="13">
        <f t="shared" si="103"/>
        <v>1.2544000000000001E-2</v>
      </c>
      <c r="BW34" s="13">
        <f t="shared" si="117"/>
        <v>0.81590849004686905</v>
      </c>
      <c r="BX34" s="14">
        <f t="shared" si="134"/>
        <v>0.66941708218387452</v>
      </c>
      <c r="BY34" s="14">
        <f t="shared" si="135"/>
        <v>0.77928563808112039</v>
      </c>
      <c r="BZ34" s="14">
        <f>'A3-1'!AC55</f>
        <v>0.23600000000000002</v>
      </c>
      <c r="CA34" s="13">
        <f>'A3-1'!AD55</f>
        <v>6.1</v>
      </c>
      <c r="CB34" s="13">
        <f>'A3-1'!AE55</f>
        <v>25.5</v>
      </c>
      <c r="CC34" s="13">
        <f t="shared" si="118"/>
        <v>1.5554999999999998E-2</v>
      </c>
      <c r="CD34" s="13">
        <f t="shared" si="16"/>
        <v>0.77277159171315268</v>
      </c>
      <c r="CE34" s="14">
        <f t="shared" si="17"/>
        <v>0.74794839697695203</v>
      </c>
      <c r="CF34" s="14">
        <f t="shared" si="119"/>
        <v>0.76656579302910255</v>
      </c>
      <c r="CG34" s="14">
        <f>'A3-1'!AF55</f>
        <v>0.33500000000000002</v>
      </c>
      <c r="CH34" s="13">
        <f>'A3-1'!AG55</f>
        <v>13.8</v>
      </c>
      <c r="CI34" s="13">
        <f>'A3-1'!AH55</f>
        <v>30</v>
      </c>
      <c r="CJ34" s="13">
        <f t="shared" si="104"/>
        <v>4.1399999999999999E-2</v>
      </c>
      <c r="CK34" s="13">
        <f t="shared" si="120"/>
        <v>0.40250485726117696</v>
      </c>
      <c r="CL34" s="14">
        <f t="shared" si="136"/>
        <v>0.33875891463407443</v>
      </c>
      <c r="CM34" s="14">
        <f t="shared" si="137"/>
        <v>0.38656837160440133</v>
      </c>
      <c r="CN34" s="14">
        <f>'A3-1'!AI55</f>
        <v>0.24100000000000002</v>
      </c>
      <c r="CO34" s="13">
        <f>'A3-1'!AJ55</f>
        <v>7</v>
      </c>
      <c r="CP34" s="13">
        <f>'A3-1'!AK55</f>
        <v>20.8</v>
      </c>
      <c r="CQ34" s="13">
        <f t="shared" si="121"/>
        <v>1.456E-2</v>
      </c>
      <c r="CR34" s="13">
        <f t="shared" si="21"/>
        <v>0.78702639538038877</v>
      </c>
      <c r="CS34" s="14">
        <f t="shared" si="22"/>
        <v>0.72728226150508946</v>
      </c>
      <c r="CT34" s="14">
        <f t="shared" si="122"/>
        <v>0.77209036191156388</v>
      </c>
      <c r="CU34" s="14">
        <f>'A3-1'!AL55</f>
        <v>0.32899999999999996</v>
      </c>
      <c r="CV34" s="13">
        <f>'A3-1'!AM55</f>
        <v>9.9</v>
      </c>
      <c r="CW34" s="13">
        <f>'A3-1'!AN55</f>
        <v>23</v>
      </c>
      <c r="CX34" s="13">
        <f t="shared" si="123"/>
        <v>2.2770000000000002E-2</v>
      </c>
      <c r="CY34" s="13">
        <f t="shared" si="25"/>
        <v>0.66940635708088325</v>
      </c>
      <c r="CZ34" s="14">
        <f t="shared" si="26"/>
        <v>0.3635582772003097</v>
      </c>
      <c r="DA34" s="14">
        <f t="shared" si="124"/>
        <v>0.59294433711073979</v>
      </c>
      <c r="DB34" s="14">
        <f>'A3-1'!AO55</f>
        <v>0.38087530000000003</v>
      </c>
      <c r="DC34" s="13">
        <f>'A3-1'!AP55</f>
        <v>16.239000000000001</v>
      </c>
      <c r="DD34" s="13">
        <f>'A3-1'!AQ55</f>
        <v>34.082999999999998</v>
      </c>
      <c r="DE34" s="13">
        <f t="shared" si="105"/>
        <v>5.5347383700000002E-2</v>
      </c>
      <c r="DF34" s="13">
        <f t="shared" si="29"/>
        <v>0.20268855945704786</v>
      </c>
      <c r="DG34" s="14">
        <f t="shared" si="52"/>
        <v>0.14914588171160761</v>
      </c>
      <c r="DH34" s="14">
        <f t="shared" si="125"/>
        <v>0.18930289002068779</v>
      </c>
    </row>
    <row r="35" spans="1:113">
      <c r="A35" s="6">
        <v>2011</v>
      </c>
      <c r="B35" s="14">
        <v>0.32700000000000001</v>
      </c>
      <c r="C35" s="14">
        <v>0.312</v>
      </c>
      <c r="D35" s="14">
        <f t="shared" si="53"/>
        <v>0.32700000000000001</v>
      </c>
      <c r="E35" s="13">
        <v>9.4</v>
      </c>
      <c r="F35" s="13">
        <v>13.3</v>
      </c>
      <c r="G35" s="13">
        <f t="shared" si="54"/>
        <v>9.4</v>
      </c>
      <c r="H35" s="13">
        <v>0.28699999999999998</v>
      </c>
      <c r="I35" s="13">
        <v>0.30399999999999999</v>
      </c>
      <c r="J35" s="13">
        <f t="shared" si="55"/>
        <v>28.7</v>
      </c>
      <c r="K35" s="13">
        <f t="shared" si="56"/>
        <v>2.6978000000000002E-2</v>
      </c>
      <c r="L35" s="13">
        <f t="shared" si="57"/>
        <v>0.60912071503894416</v>
      </c>
      <c r="M35" s="14">
        <f>($U$57-D35)/($U$57-$U$58)</f>
        <v>0.37182473138905447</v>
      </c>
      <c r="N35" s="14">
        <f t="shared" si="59"/>
        <v>0.54979671912647177</v>
      </c>
      <c r="O35" s="14">
        <f>'A3-1'!B56</f>
        <v>0.34050788999999998</v>
      </c>
      <c r="P35" s="13">
        <f>'A3-1'!C56</f>
        <v>11.127000000000001</v>
      </c>
      <c r="Q35" s="13">
        <f>'A3-1'!D56</f>
        <v>27.911000000000001</v>
      </c>
      <c r="R35" s="13">
        <f t="shared" si="106"/>
        <v>3.1056569700000005E-2</v>
      </c>
      <c r="S35" s="13">
        <f t="shared" si="60"/>
        <v>0.55068934788654422</v>
      </c>
      <c r="T35" s="14">
        <f t="shared" si="84"/>
        <v>0.31599355445325122</v>
      </c>
      <c r="U35" s="14">
        <f t="shared" si="107"/>
        <v>0.49201539952822099</v>
      </c>
      <c r="V35" s="14">
        <f>'A3-1'!E56</f>
        <v>0.26300000000000001</v>
      </c>
      <c r="W35" s="13">
        <f>'A3-1'!F56</f>
        <v>8.3000000000000007</v>
      </c>
      <c r="X35" s="13">
        <f>'A3-1'!G56</f>
        <v>17.8</v>
      </c>
      <c r="Y35" s="13">
        <f>W35*X35/10000</f>
        <v>1.4774000000000001E-2</v>
      </c>
      <c r="Z35" s="13">
        <f t="shared" si="108"/>
        <v>0.78396053810924449</v>
      </c>
      <c r="AA35" s="14">
        <f t="shared" si="126"/>
        <v>0.63635126542889453</v>
      </c>
      <c r="AB35" s="14">
        <f t="shared" si="127"/>
        <v>0.74705821993915689</v>
      </c>
      <c r="AC35" s="14">
        <f>'A3-1'!H56</f>
        <v>0.312</v>
      </c>
      <c r="AD35" s="13">
        <f>'A3-1'!I56</f>
        <v>13.3</v>
      </c>
      <c r="AE35" s="13">
        <f>'A3-1'!J56</f>
        <v>30.4</v>
      </c>
      <c r="AF35" s="13">
        <f t="shared" si="109"/>
        <v>4.0432000000000003E-2</v>
      </c>
      <c r="AG35" s="13">
        <f t="shared" si="3"/>
        <v>0.41637284716055833</v>
      </c>
      <c r="AH35" s="14">
        <f t="shared" si="4"/>
        <v>0.43382313780464199</v>
      </c>
      <c r="AI35" s="14">
        <f t="shared" si="110"/>
        <v>0.42073541982157925</v>
      </c>
      <c r="AJ35" s="14">
        <f>'A3-1'!K56</f>
        <v>0.27800000000000002</v>
      </c>
      <c r="AK35" s="13">
        <f>'A3-1'!L56</f>
        <v>7.5</v>
      </c>
      <c r="AL35" s="13">
        <f>'A3-1'!M56</f>
        <v>36.700000000000003</v>
      </c>
      <c r="AM35" s="13">
        <f>AK35*AL35/10000</f>
        <v>2.7525000000000001E-2</v>
      </c>
      <c r="AN35" s="13">
        <f t="shared" si="111"/>
        <v>0.60128415463092599</v>
      </c>
      <c r="AO35" s="14">
        <f t="shared" si="128"/>
        <v>0.5743528590133069</v>
      </c>
      <c r="AP35" s="14">
        <f t="shared" si="129"/>
        <v>0.59455133072652122</v>
      </c>
      <c r="AQ35" s="14">
        <f>'A3-1'!N56</f>
        <v>0.25800000000000001</v>
      </c>
      <c r="AR35" s="13">
        <f>'A3-1'!O56</f>
        <v>6</v>
      </c>
      <c r="AS35" s="13">
        <f>'A3-1'!P56</f>
        <v>14.8</v>
      </c>
      <c r="AT35" s="13">
        <f>AR35*AS35/10000</f>
        <v>8.8800000000000007E-3</v>
      </c>
      <c r="AU35" s="13">
        <f t="shared" si="112"/>
        <v>0.86840055098832925</v>
      </c>
      <c r="AV35" s="14">
        <f t="shared" si="130"/>
        <v>0.657017400900757</v>
      </c>
      <c r="AW35" s="14">
        <f t="shared" si="131"/>
        <v>0.81555476346643618</v>
      </c>
      <c r="AX35" s="14">
        <f>'A3-1'!Q56</f>
        <v>0.308</v>
      </c>
      <c r="AY35" s="13">
        <f>'A3-1'!R56</f>
        <v>7.1</v>
      </c>
      <c r="AZ35" s="13">
        <f>'A3-1'!S56</f>
        <v>17.7</v>
      </c>
      <c r="BA35" s="13">
        <f>AY35*AZ35/10000</f>
        <v>1.2566999999999998E-2</v>
      </c>
      <c r="BB35" s="13">
        <f t="shared" si="113"/>
        <v>0.81557898202240042</v>
      </c>
      <c r="BC35" s="14">
        <f t="shared" si="132"/>
        <v>0.45035604618213204</v>
      </c>
      <c r="BD35" s="14">
        <f t="shared" si="133"/>
        <v>0.72427324806233329</v>
      </c>
      <c r="BE35" s="14">
        <f>'A3-1'!T56</f>
        <v>0.28999999999999998</v>
      </c>
      <c r="BF35" s="13">
        <f>'A3-1'!U56</f>
        <v>9.6999999999999993</v>
      </c>
      <c r="BG35" s="13">
        <f>'A3-1'!V56</f>
        <v>17.399999999999999</v>
      </c>
      <c r="BH35" s="13">
        <f t="shared" si="114"/>
        <v>1.6877999999999997E-2</v>
      </c>
      <c r="BI35" s="13">
        <f t="shared" si="10"/>
        <v>0.75381771708827505</v>
      </c>
      <c r="BJ35" s="14">
        <f t="shared" si="11"/>
        <v>0.52475413388083714</v>
      </c>
      <c r="BK35" s="14">
        <f t="shared" si="115"/>
        <v>0.69655182128641557</v>
      </c>
      <c r="BL35" s="14">
        <f>'A3-1'!W56</f>
        <v>0.32500000000000001</v>
      </c>
      <c r="BM35" s="13">
        <f>'A3-1'!X56</f>
        <v>12.8</v>
      </c>
      <c r="BN35" s="13">
        <f>'A3-1'!Y56</f>
        <v>32.1</v>
      </c>
      <c r="BO35" s="13">
        <f>BM35*BN35/10000</f>
        <v>4.1088000000000006E-2</v>
      </c>
      <c r="BP35" s="13">
        <f t="shared" si="116"/>
        <v>0.40697470524527501</v>
      </c>
      <c r="BQ35" s="14">
        <f>($U$57-BL35)/($U$57-$U$58)</f>
        <v>0.38009118557779947</v>
      </c>
      <c r="BR35" s="14">
        <f>(BP35)*0.75+(BQ35)*0.25</f>
        <v>0.40025382532840614</v>
      </c>
      <c r="BS35" s="14">
        <f>'A3-1'!Z56</f>
        <v>0.25800000000000001</v>
      </c>
      <c r="BT35" s="13">
        <f>'A3-1'!AA56</f>
        <v>5.2</v>
      </c>
      <c r="BU35" s="13">
        <f>'A3-1'!AB56</f>
        <v>20.399999999999999</v>
      </c>
      <c r="BV35" s="13">
        <f>BT35*BU35/10000</f>
        <v>1.0607999999999999E-2</v>
      </c>
      <c r="BW35" s="13">
        <f t="shared" si="117"/>
        <v>0.84364446984563191</v>
      </c>
      <c r="BX35" s="14">
        <f t="shared" si="134"/>
        <v>0.657017400900757</v>
      </c>
      <c r="BY35" s="14">
        <f t="shared" si="135"/>
        <v>0.79698770260941321</v>
      </c>
      <c r="BZ35" s="14">
        <f>'A3-1'!AC56</f>
        <v>0.22899999999999998</v>
      </c>
      <c r="CA35" s="13">
        <f>'A3-1'!AD56</f>
        <v>5.7</v>
      </c>
      <c r="CB35" s="13">
        <f>'A3-1'!AE56</f>
        <v>27.6</v>
      </c>
      <c r="CC35" s="13">
        <f t="shared" si="118"/>
        <v>1.5732000000000003E-2</v>
      </c>
      <c r="CD35" s="13">
        <f t="shared" si="16"/>
        <v>0.77023581256832774</v>
      </c>
      <c r="CE35" s="14">
        <f t="shared" si="17"/>
        <v>0.77688098663755967</v>
      </c>
      <c r="CF35" s="14">
        <f t="shared" si="119"/>
        <v>0.77189710608563566</v>
      </c>
      <c r="CG35" s="14">
        <f>'A3-1'!AF56</f>
        <v>0.34</v>
      </c>
      <c r="CH35" s="13">
        <f>'A3-1'!AG56</f>
        <v>13.8</v>
      </c>
      <c r="CI35" s="13">
        <f>'A3-1'!AH56</f>
        <v>28.6</v>
      </c>
      <c r="CJ35" s="13">
        <f>CH35*CI35/10000</f>
        <v>3.9468000000000003E-2</v>
      </c>
      <c r="CK35" s="13">
        <f t="shared" si="120"/>
        <v>0.43018353131655385</v>
      </c>
      <c r="CL35" s="14">
        <f t="shared" si="136"/>
        <v>0.3180927791622119</v>
      </c>
      <c r="CM35" s="14">
        <f t="shared" si="137"/>
        <v>0.40216084327796836</v>
      </c>
      <c r="CN35" s="14">
        <f>'A3-1'!AI56</f>
        <v>0.24399999999999999</v>
      </c>
      <c r="CO35" s="13">
        <f>'A3-1'!AJ56</f>
        <v>7.6</v>
      </c>
      <c r="CP35" s="13">
        <f>'A3-1'!AK56</f>
        <v>19.600000000000001</v>
      </c>
      <c r="CQ35" s="13">
        <f t="shared" si="121"/>
        <v>1.4896000000000001E-2</v>
      </c>
      <c r="CR35" s="13">
        <f t="shared" si="21"/>
        <v>0.78221271293597538</v>
      </c>
      <c r="CS35" s="14">
        <f t="shared" si="22"/>
        <v>0.71488258022197204</v>
      </c>
      <c r="CT35" s="14">
        <f t="shared" si="122"/>
        <v>0.76538017975747452</v>
      </c>
      <c r="CU35" s="14">
        <f>'A3-1'!AL56</f>
        <v>0.33</v>
      </c>
      <c r="CV35" s="13">
        <f>'A3-1'!AM56</f>
        <v>9.4</v>
      </c>
      <c r="CW35" s="13">
        <f>'A3-1'!AN56</f>
        <v>23.3</v>
      </c>
      <c r="CX35" s="13">
        <f t="shared" si="123"/>
        <v>2.1902000000000001E-2</v>
      </c>
      <c r="CY35" s="13">
        <f t="shared" si="25"/>
        <v>0.68184170339561767</v>
      </c>
      <c r="CZ35" s="14">
        <f t="shared" si="26"/>
        <v>0.35942505010593695</v>
      </c>
      <c r="DA35" s="14">
        <f t="shared" si="124"/>
        <v>0.60123754007319752</v>
      </c>
      <c r="DB35" s="14">
        <f>'A3-1'!AO56</f>
        <v>0.37359346999999998</v>
      </c>
      <c r="DC35" s="13">
        <f>'A3-1'!AP56</f>
        <v>16.61</v>
      </c>
      <c r="DD35" s="13">
        <f>'A3-1'!AQ56</f>
        <v>35.216000000000001</v>
      </c>
      <c r="DE35" s="13">
        <f>DC35*DD35/10000</f>
        <v>5.8493776000000004E-2</v>
      </c>
      <c r="DF35" s="13">
        <f t="shared" si="29"/>
        <v>0.15761197202327568</v>
      </c>
      <c r="DG35" s="14">
        <f t="shared" si="52"/>
        <v>0.17924333876422233</v>
      </c>
      <c r="DH35" s="14">
        <f t="shared" si="125"/>
        <v>0.16301981370851232</v>
      </c>
    </row>
    <row r="36" spans="1:113">
      <c r="A36" s="6">
        <v>2012</v>
      </c>
      <c r="B36" s="14">
        <v>0.314</v>
      </c>
      <c r="C36" s="14">
        <v>0.318</v>
      </c>
      <c r="D36" s="14">
        <f t="shared" si="53"/>
        <v>0.314</v>
      </c>
      <c r="E36" s="13">
        <v>6.4</v>
      </c>
      <c r="F36" s="13">
        <v>13.8</v>
      </c>
      <c r="G36" s="13">
        <f t="shared" si="54"/>
        <v>6.4</v>
      </c>
      <c r="H36" s="13">
        <v>0.36599999999999999</v>
      </c>
      <c r="I36" s="13">
        <v>0.32</v>
      </c>
      <c r="J36" s="13">
        <f>(H36/I36)*AE36</f>
        <v>36.6</v>
      </c>
      <c r="K36" s="13">
        <f>G36*J36/10000</f>
        <v>2.3424E-2</v>
      </c>
      <c r="L36" s="13">
        <f>($U$52-K36)/($U$52-$U$53)</f>
        <v>0.66003686803729289</v>
      </c>
      <c r="M36" s="14">
        <f>($U$57-D36)/($U$57-$U$58)</f>
        <v>0.42555668361589699</v>
      </c>
      <c r="N36" s="14">
        <f>L36*0.75+M36*0.25</f>
        <v>0.6014168219319439</v>
      </c>
      <c r="O36" s="14">
        <f>'A3-1'!B57</f>
        <v>0.33641678000000003</v>
      </c>
      <c r="P36" s="13">
        <f>'A3-1'!C57</f>
        <v>9.5500000000000007</v>
      </c>
      <c r="Q36" s="13">
        <f>'A3-1'!D57</f>
        <v>27.968</v>
      </c>
      <c r="R36" s="13">
        <f>P36*Q36/10000</f>
        <v>2.6709440000000001E-2</v>
      </c>
      <c r="S36" s="13">
        <f t="shared" si="60"/>
        <v>0.61296822264987172</v>
      </c>
      <c r="T36" s="14">
        <f t="shared" si="84"/>
        <v>0.33290304115130931</v>
      </c>
      <c r="U36" s="14">
        <f>(S36)*0.75+(T36)*0.25</f>
        <v>0.54295192727523112</v>
      </c>
      <c r="V36" s="14">
        <f>'A3-1'!E57</f>
        <v>0.26500000000000001</v>
      </c>
      <c r="W36" s="13">
        <f>'A3-1'!F57</f>
        <v>8.3000000000000007</v>
      </c>
      <c r="X36" s="13">
        <f>'A3-1'!G57</f>
        <v>18.100000000000001</v>
      </c>
      <c r="Y36" s="13">
        <f>W36*X36/10000</f>
        <v>1.5023000000000002E-2</v>
      </c>
      <c r="Z36" s="13">
        <f>($U$52-Y36)/($U$52-$U$53)</f>
        <v>0.78039325558347383</v>
      </c>
      <c r="AA36" s="14">
        <f t="shared" si="126"/>
        <v>0.62808481124014948</v>
      </c>
      <c r="AB36" s="14">
        <f t="shared" si="127"/>
        <v>0.74231614449764283</v>
      </c>
      <c r="AC36" s="14">
        <f>'A3-1'!H57</f>
        <v>0.318</v>
      </c>
      <c r="AD36" s="13">
        <f>'A3-1'!I57</f>
        <v>13.8</v>
      </c>
      <c r="AE36" s="13">
        <f>'A3-1'!J57</f>
        <v>32</v>
      </c>
      <c r="AF36" s="13">
        <f>AD36*AE36/10000</f>
        <v>4.4160000000000005E-2</v>
      </c>
      <c r="AG36" s="13">
        <f t="shared" si="3"/>
        <v>0.3629638943249241</v>
      </c>
      <c r="AH36" s="14">
        <f t="shared" si="4"/>
        <v>0.40902377523840699</v>
      </c>
      <c r="AI36" s="14">
        <f>(AG36)*0.75+(AH36)*0.25</f>
        <v>0.37447886455329482</v>
      </c>
      <c r="AJ36" s="14">
        <f>'A3-1'!K57</f>
        <v>0.28100000000000003</v>
      </c>
      <c r="AK36" s="13">
        <f>'A3-1'!L57</f>
        <v>7.7</v>
      </c>
      <c r="AL36" s="13">
        <f>'A3-1'!M57</f>
        <v>35</v>
      </c>
      <c r="AM36" s="13">
        <f>AK36*AL36/10000</f>
        <v>2.6950000000000002E-2</v>
      </c>
      <c r="AN36" s="13">
        <f>($U$52-AM36)/($U$52-$U$53)</f>
        <v>0.60952185524264524</v>
      </c>
      <c r="AO36" s="14">
        <f t="shared" si="128"/>
        <v>0.56195317773018938</v>
      </c>
      <c r="AP36" s="14">
        <f t="shared" si="129"/>
        <v>0.59762968586453136</v>
      </c>
      <c r="AQ36" s="14">
        <f>'A3-1'!N57</f>
        <v>0.25900000000000001</v>
      </c>
      <c r="AR36" s="13">
        <f>'A3-1'!O57</f>
        <v>6</v>
      </c>
      <c r="AS36" s="13">
        <f>'A3-1'!P57</f>
        <v>16.3</v>
      </c>
      <c r="AT36" s="13">
        <f>AR36*AS36/10000</f>
        <v>9.7800000000000005E-3</v>
      </c>
      <c r="AU36" s="13">
        <f>($U$52-AT36)/($U$52-$U$53)</f>
        <v>0.85550675872650772</v>
      </c>
      <c r="AV36" s="14">
        <f t="shared" si="130"/>
        <v>0.65288417380638453</v>
      </c>
      <c r="AW36" s="14">
        <f t="shared" si="131"/>
        <v>0.80485111249647701</v>
      </c>
      <c r="AX36" s="14">
        <f>'A3-1'!Q57</f>
        <v>0.30499999999999999</v>
      </c>
      <c r="AY36" s="13">
        <f>'A3-1'!R57</f>
        <v>6.9</v>
      </c>
      <c r="AZ36" s="13">
        <f>'A3-1'!S57</f>
        <v>18.100000000000001</v>
      </c>
      <c r="BA36" s="13">
        <f>AY36*AZ36/10000</f>
        <v>1.2489000000000002E-2</v>
      </c>
      <c r="BB36" s="13">
        <f>($U$52-BA36)/($U$52-$U$53)</f>
        <v>0.81669644401842478</v>
      </c>
      <c r="BC36" s="14">
        <f t="shared" si="132"/>
        <v>0.46275572746524957</v>
      </c>
      <c r="BD36" s="14">
        <f t="shared" si="133"/>
        <v>0.72821126488013088</v>
      </c>
      <c r="BE36" s="14">
        <f>'A3-1'!T57</f>
        <v>0.28300000000000003</v>
      </c>
      <c r="BF36" s="13">
        <f>'A3-1'!U57</f>
        <v>9.6</v>
      </c>
      <c r="BG36" s="13">
        <f>'A3-1'!V57</f>
        <v>17.3</v>
      </c>
      <c r="BH36" s="13">
        <f>BF36*BG36/10000</f>
        <v>1.6608000000000001E-2</v>
      </c>
      <c r="BI36" s="13">
        <f t="shared" si="10"/>
        <v>0.75768585476682149</v>
      </c>
      <c r="BJ36" s="14">
        <f t="shared" si="11"/>
        <v>0.55368672354144444</v>
      </c>
      <c r="BK36" s="14">
        <f>(BI36)*0.75+(BJ36)*0.25</f>
        <v>0.70668607196047728</v>
      </c>
      <c r="BL36" s="14">
        <f>'A3-1'!W57</f>
        <v>0.32400000000000001</v>
      </c>
      <c r="BM36" s="13">
        <f>'A3-1'!X57</f>
        <v>12.4</v>
      </c>
      <c r="BN36" s="13">
        <f>'A3-1'!Y57</f>
        <v>31.1</v>
      </c>
      <c r="BO36" s="13">
        <f>BM36*BN36/10000</f>
        <v>3.8564000000000001E-2</v>
      </c>
      <c r="BP36" s="13">
        <f>($U$52-BO36)/($U$52-$U$53)</f>
        <v>0.44313462932176129</v>
      </c>
      <c r="BQ36" s="14">
        <f>($U$57-BL36)/($U$57-$U$58)</f>
        <v>0.38422441267217194</v>
      </c>
      <c r="BR36" s="14">
        <f>(BP36)*0.75+(BQ36)*0.25</f>
        <v>0.42840707515936394</v>
      </c>
      <c r="BS36" s="14">
        <f>'A3-1'!Z57</f>
        <v>0.254</v>
      </c>
      <c r="BT36" s="13">
        <f>'A3-1'!AA57</f>
        <v>5.2</v>
      </c>
      <c r="BU36" s="13">
        <f>'A3-1'!AB57</f>
        <v>18.7</v>
      </c>
      <c r="BV36" s="13">
        <f>BT36*BU36/10000</f>
        <v>9.724E-3</v>
      </c>
      <c r="BW36" s="13">
        <f>($U$52-BV36)/($U$52-$U$53)</f>
        <v>0.85630903913390999</v>
      </c>
      <c r="BX36" s="14">
        <f t="shared" si="134"/>
        <v>0.67355030927824699</v>
      </c>
      <c r="BY36" s="14">
        <f t="shared" si="135"/>
        <v>0.8106193566699943</v>
      </c>
      <c r="BZ36" s="14">
        <f>'A3-1'!AC57</f>
        <v>0.22500000000000001</v>
      </c>
      <c r="CA36" s="13">
        <f>'A3-1'!AD57</f>
        <v>5.5</v>
      </c>
      <c r="CB36" s="13">
        <f>'A3-1'!AE57</f>
        <v>29.2</v>
      </c>
      <c r="CC36" s="13">
        <f>CA36*CB36/10000</f>
        <v>1.6059999999999998E-2</v>
      </c>
      <c r="CD36" s="13">
        <f t="shared" si="16"/>
        <v>0.76553674161068619</v>
      </c>
      <c r="CE36" s="14">
        <f t="shared" si="17"/>
        <v>0.79341389501504955</v>
      </c>
      <c r="CF36" s="14">
        <f>(CD36)*0.75+(CE36)*0.25</f>
        <v>0.77250602996177697</v>
      </c>
      <c r="CG36" s="14">
        <f>'A3-1'!AF57</f>
        <v>0.34200000000000003</v>
      </c>
      <c r="CH36" s="13">
        <f>'A3-1'!AG57</f>
        <v>14.4</v>
      </c>
      <c r="CI36" s="13">
        <f>'A3-1'!AH57</f>
        <v>33.4</v>
      </c>
      <c r="CJ36" s="13">
        <f>CH36*CI36/10000</f>
        <v>4.8096E-2</v>
      </c>
      <c r="CK36" s="13">
        <f>($U$52-CJ36)/($U$52-$U$53)</f>
        <v>0.30657504283322456</v>
      </c>
      <c r="CL36" s="14">
        <f t="shared" si="136"/>
        <v>0.3098263249734669</v>
      </c>
      <c r="CM36" s="14">
        <f t="shared" si="137"/>
        <v>0.30738786336828516</v>
      </c>
      <c r="CN36" s="14">
        <f>'A3-1'!AI57</f>
        <v>0.248</v>
      </c>
      <c r="CO36" s="13">
        <f>'A3-1'!AJ57</f>
        <v>7.8</v>
      </c>
      <c r="CP36" s="13">
        <f>'A3-1'!AK57</f>
        <v>22.6</v>
      </c>
      <c r="CQ36" s="13">
        <f>CO36*CP36/10000</f>
        <v>1.7628000000000001E-2</v>
      </c>
      <c r="CR36" s="13">
        <f t="shared" si="21"/>
        <v>0.74307289020342371</v>
      </c>
      <c r="CS36" s="14">
        <f t="shared" si="22"/>
        <v>0.69834967184448205</v>
      </c>
      <c r="CT36" s="14">
        <f>(CR36)*0.75+(CS36)*0.25</f>
        <v>0.73189208561368835</v>
      </c>
      <c r="CU36" s="14">
        <f>'A3-1'!AL57</f>
        <v>0.313</v>
      </c>
      <c r="CV36" s="13">
        <f>'A3-1'!AM57</f>
        <v>9.1999999999999993</v>
      </c>
      <c r="CW36" s="13">
        <f>'A3-1'!AN57</f>
        <v>22.1</v>
      </c>
      <c r="CX36" s="13">
        <f>CV36*CW36/10000</f>
        <v>2.0331999999999999E-2</v>
      </c>
      <c r="CY36" s="13">
        <f t="shared" si="25"/>
        <v>0.70433420767457311</v>
      </c>
      <c r="CZ36" s="14">
        <f t="shared" si="26"/>
        <v>0.42968991071026952</v>
      </c>
      <c r="DA36" s="14">
        <f>(CY36)*0.75+(CZ36)*0.25</f>
        <v>0.63567313343349729</v>
      </c>
      <c r="DB36" s="14">
        <f>'A3-1'!AO57</f>
        <v>0.383156</v>
      </c>
      <c r="DC36" s="13">
        <f>'A3-1'!AP57</f>
        <v>16.722999999999999</v>
      </c>
      <c r="DD36" s="13">
        <f>'A3-1'!AQ57</f>
        <v>34.822000000000003</v>
      </c>
      <c r="DE36" s="13">
        <f>DC36*DD36/10000</f>
        <v>5.82328306E-2</v>
      </c>
      <c r="DF36" s="13">
        <f t="shared" si="29"/>
        <v>0.16135038955580677</v>
      </c>
      <c r="DG36" s="14">
        <f t="shared" si="52"/>
        <v>0.13971923067747238</v>
      </c>
      <c r="DH36" s="14">
        <f>(DF36)*0.75+(DG36)*0.25</f>
        <v>0.15594259983622316</v>
      </c>
    </row>
    <row r="37" spans="1:113">
      <c r="A37" s="6">
        <v>2013</v>
      </c>
      <c r="B37" s="14">
        <v>0.312</v>
      </c>
      <c r="C37" s="14">
        <v>0.31900000000000001</v>
      </c>
      <c r="D37" s="14">
        <f t="shared" si="53"/>
        <v>0.312</v>
      </c>
      <c r="E37" s="13">
        <v>7.6</v>
      </c>
      <c r="F37" s="13">
        <v>13.5</v>
      </c>
      <c r="G37" s="13">
        <f t="shared" si="54"/>
        <v>7.5999999999999988</v>
      </c>
      <c r="H37" s="13">
        <v>0.33500000000000002</v>
      </c>
      <c r="I37" s="13">
        <v>0.32500000000000001</v>
      </c>
      <c r="J37" s="13">
        <f>(H37/I37)*AE37</f>
        <v>33.500000000000007</v>
      </c>
      <c r="K37" s="13">
        <f>G37*J37/10000</f>
        <v>2.5460000000000003E-2</v>
      </c>
      <c r="L37" s="13">
        <f>($U$52-K37)/($U$52-$U$53)</f>
        <v>0.63086824465388314</v>
      </c>
      <c r="M37" s="14">
        <f>($U$57-D37)/($U$57-$U$58)</f>
        <v>0.43382313780464199</v>
      </c>
      <c r="N37" s="14">
        <f>L37*0.75+M37*0.25</f>
        <v>0.58160696794157285</v>
      </c>
      <c r="O37" s="14">
        <f>'A3-1'!B58</f>
        <v>0.33789014000000001</v>
      </c>
      <c r="P37" s="13">
        <f>'A3-1'!C58</f>
        <v>9.5820000000000007</v>
      </c>
      <c r="Q37" s="13">
        <f>'A3-1'!D58</f>
        <v>26.315999999999999</v>
      </c>
      <c r="R37" s="13">
        <f>P37*Q37/10000</f>
        <v>2.5215991200000003E-2</v>
      </c>
      <c r="S37" s="13">
        <f t="shared" si="60"/>
        <v>0.63436402107305689</v>
      </c>
      <c r="T37" s="14">
        <f t="shared" si="84"/>
        <v>0.32681330967954475</v>
      </c>
      <c r="U37" s="14">
        <f>(S37)*0.75+(T37)*0.25</f>
        <v>0.55747634322467887</v>
      </c>
      <c r="V37" s="14">
        <f>'A3-1'!E58</f>
        <v>0.25900000000000001</v>
      </c>
      <c r="W37" s="13">
        <f>'A3-1'!F58</f>
        <v>8.3000000000000007</v>
      </c>
      <c r="X37" s="13">
        <f>'A3-1'!G58</f>
        <v>19.5</v>
      </c>
      <c r="Y37" s="13">
        <f>W37*X37/10000</f>
        <v>1.6185000000000001E-2</v>
      </c>
      <c r="Z37" s="13">
        <f>($U$52-Y37)/($U$52-$U$53)</f>
        <v>0.76374593712987759</v>
      </c>
      <c r="AA37" s="14">
        <f t="shared" si="126"/>
        <v>0.65288417380638453</v>
      </c>
      <c r="AB37" s="14">
        <f t="shared" si="127"/>
        <v>0.7360304962990043</v>
      </c>
      <c r="AC37" s="14">
        <f>'A3-1'!H58</f>
        <v>0.31900000000000001</v>
      </c>
      <c r="AD37" s="13">
        <f>'A3-1'!I58</f>
        <v>13.5</v>
      </c>
      <c r="AE37" s="13">
        <f>'A3-1'!J58</f>
        <v>32.5</v>
      </c>
      <c r="AF37" s="13">
        <f>AD37*AE37/10000</f>
        <v>4.3874999999999997E-2</v>
      </c>
      <c r="AG37" s="13">
        <f t="shared" si="3"/>
        <v>0.36704692854116772</v>
      </c>
      <c r="AH37" s="14">
        <f t="shared" si="4"/>
        <v>0.40489054814403447</v>
      </c>
      <c r="AI37" s="14">
        <f>(AG37)*0.75+(AH37)*0.25</f>
        <v>0.37650783344188443</v>
      </c>
      <c r="AJ37" s="14">
        <f>'A3-1'!K58</f>
        <v>0.26800000000000002</v>
      </c>
      <c r="AK37" s="13">
        <f>'A3-1'!L58</f>
        <v>6.9</v>
      </c>
      <c r="AL37" s="13">
        <f>'A3-1'!M58</f>
        <v>40.799999999999997</v>
      </c>
      <c r="AM37" s="13">
        <f>AK37*AL37/10000</f>
        <v>2.8151999999999996E-2</v>
      </c>
      <c r="AN37" s="13">
        <f>($U$52-AM37)/($U$52-$U$53)</f>
        <v>0.5923014793551904</v>
      </c>
      <c r="AO37" s="14">
        <f t="shared" si="128"/>
        <v>0.61568512995703195</v>
      </c>
      <c r="AP37" s="14">
        <f t="shared" si="129"/>
        <v>0.59814739200565081</v>
      </c>
      <c r="AQ37" s="14">
        <f>'A3-1'!N58</f>
        <v>0.254</v>
      </c>
      <c r="AR37" s="13">
        <f>'A3-1'!O58</f>
        <v>5.4</v>
      </c>
      <c r="AS37" s="13">
        <f>'A3-1'!P58</f>
        <v>17</v>
      </c>
      <c r="AT37" s="13">
        <f>AR37*AS37/10000</f>
        <v>9.1800000000000007E-3</v>
      </c>
      <c r="AU37" s="13">
        <f>($U$52-AT37)/($U$52-$U$53)</f>
        <v>0.86410262023438877</v>
      </c>
      <c r="AV37" s="14">
        <f t="shared" si="130"/>
        <v>0.67355030927824699</v>
      </c>
      <c r="AW37" s="14">
        <f t="shared" si="131"/>
        <v>0.81646454249535338</v>
      </c>
      <c r="AX37" s="14">
        <f>'A3-1'!Q58</f>
        <v>0.30099999999999999</v>
      </c>
      <c r="AY37" s="13">
        <f>'A3-1'!R58</f>
        <v>6.9</v>
      </c>
      <c r="AZ37" s="13">
        <f>'A3-1'!S58</f>
        <v>16.399999999999999</v>
      </c>
      <c r="BA37" s="13">
        <f>AY37*AZ37/10000</f>
        <v>1.1316E-2</v>
      </c>
      <c r="BB37" s="13">
        <f>($U$52-BA37)/($U$52-$U$53)</f>
        <v>0.83350135326633223</v>
      </c>
      <c r="BC37" s="14">
        <f t="shared" si="132"/>
        <v>0.47928863584273956</v>
      </c>
      <c r="BD37" s="14">
        <f t="shared" si="133"/>
        <v>0.74494817391043411</v>
      </c>
      <c r="BE37" s="14">
        <f>'A3-1'!T58</f>
        <v>0.29699999999999999</v>
      </c>
      <c r="BF37" s="13">
        <f>'A3-1'!U58</f>
        <v>9.4</v>
      </c>
      <c r="BG37" s="13">
        <f>'A3-1'!V58</f>
        <v>17.3</v>
      </c>
      <c r="BH37" s="13">
        <f>BF37*BG37/10000</f>
        <v>1.6262000000000002E-2</v>
      </c>
      <c r="BI37" s="13">
        <f t="shared" si="10"/>
        <v>0.76264280156969955</v>
      </c>
      <c r="BJ37" s="14">
        <f t="shared" si="11"/>
        <v>0.49582154422022956</v>
      </c>
      <c r="BK37" s="14">
        <f>(BI37)*0.75+(BJ37)*0.25</f>
        <v>0.69593748723233206</v>
      </c>
      <c r="BL37" s="14">
        <f>'A3-1'!W58</f>
        <v>0.32800000000000001</v>
      </c>
      <c r="BM37" s="13">
        <f>'A3-1'!X58</f>
        <v>12.8</v>
      </c>
      <c r="BN37" s="13">
        <f>'A3-1'!Y58</f>
        <v>35</v>
      </c>
      <c r="BO37" s="13">
        <f>BM37*BN37/10000</f>
        <v>4.48E-2</v>
      </c>
      <c r="BP37" s="13">
        <f>($U$52-BO37)/($U$52-$U$53)</f>
        <v>0.35379497538318438</v>
      </c>
      <c r="BQ37" s="14">
        <f>($U$57-BL37)/($U$57-$U$58)</f>
        <v>0.36769150429468195</v>
      </c>
      <c r="BR37" s="14">
        <f>(BP37)*0.75+(BQ37)*0.25</f>
        <v>0.35726910761105879</v>
      </c>
      <c r="BS37" s="14">
        <f>'A3-1'!Z58</f>
        <v>0.251</v>
      </c>
      <c r="BT37" s="13">
        <f>'A3-1'!AA58</f>
        <v>5.2</v>
      </c>
      <c r="BU37" s="13">
        <f>'A3-1'!AB58</f>
        <v>18.8</v>
      </c>
      <c r="BV37" s="13">
        <f>BT37*BU37/10000</f>
        <v>9.776E-3</v>
      </c>
      <c r="BW37" s="13">
        <f>($U$52-BV37)/($U$52-$U$53)</f>
        <v>0.85556406446989364</v>
      </c>
      <c r="BX37" s="14">
        <f t="shared" si="134"/>
        <v>0.68594999056136452</v>
      </c>
      <c r="BY37" s="14">
        <f t="shared" si="135"/>
        <v>0.81316054599276133</v>
      </c>
      <c r="BZ37" s="14">
        <f>'A3-1'!AC58</f>
        <v>0.22699999999999998</v>
      </c>
      <c r="CA37" s="13">
        <f>'A3-1'!AD58</f>
        <v>5.5</v>
      </c>
      <c r="CB37" s="13">
        <f>'A3-1'!AE58</f>
        <v>31</v>
      </c>
      <c r="CC37" s="13">
        <f>CA37*CB37/10000</f>
        <v>1.7049999999999999E-2</v>
      </c>
      <c r="CD37" s="13">
        <f t="shared" si="16"/>
        <v>0.75135357012268256</v>
      </c>
      <c r="CE37" s="14">
        <f t="shared" si="17"/>
        <v>0.78514744082630461</v>
      </c>
      <c r="CF37" s="14">
        <f>(CD37)*0.75+(CE37)*0.25</f>
        <v>0.75980203779858813</v>
      </c>
      <c r="CG37" s="14">
        <f>'A3-1'!AF58</f>
        <v>0.33700000000000002</v>
      </c>
      <c r="CH37" s="13">
        <f>'A3-1'!AG58</f>
        <v>13.9</v>
      </c>
      <c r="CI37" s="13">
        <f>'A3-1'!AH58</f>
        <v>34.200000000000003</v>
      </c>
      <c r="CJ37" s="13">
        <f>CH37*CI37/10000</f>
        <v>4.7538000000000004E-2</v>
      </c>
      <c r="CK37" s="13">
        <f>($U$52-CJ37)/($U$52-$U$53)</f>
        <v>0.31456919403555383</v>
      </c>
      <c r="CL37" s="14">
        <f t="shared" si="136"/>
        <v>0.33049246044532943</v>
      </c>
      <c r="CM37" s="14">
        <f t="shared" si="137"/>
        <v>0.3185500106379977</v>
      </c>
      <c r="CN37" s="14">
        <f>'A3-1'!AI58</f>
        <v>0.249</v>
      </c>
      <c r="CO37" s="13">
        <f>'A3-1'!AJ58</f>
        <v>8.1999999999999993</v>
      </c>
      <c r="CP37" s="13">
        <f>'A3-1'!AK58</f>
        <v>22.9</v>
      </c>
      <c r="CQ37" s="13">
        <f>CO37*CP37/10000</f>
        <v>1.8777999999999996E-2</v>
      </c>
      <c r="CR37" s="13">
        <f t="shared" si="21"/>
        <v>0.72659748897998511</v>
      </c>
      <c r="CS37" s="14">
        <f t="shared" si="22"/>
        <v>0.69421644475010957</v>
      </c>
      <c r="CT37" s="14">
        <f>(CR37)*0.75+(CS37)*0.25</f>
        <v>0.71850222792251617</v>
      </c>
      <c r="CU37" s="14">
        <f>'A3-1'!AL58</f>
        <v>0.30199999999999999</v>
      </c>
      <c r="CV37" s="13">
        <f>'A3-1'!AM58</f>
        <v>9</v>
      </c>
      <c r="CW37" s="13">
        <f>'A3-1'!AN58</f>
        <v>19.8</v>
      </c>
      <c r="CX37" s="13">
        <f>CV37*CW37/10000</f>
        <v>1.7820000000000003E-2</v>
      </c>
      <c r="CY37" s="13">
        <f t="shared" si="25"/>
        <v>0.74032221452090174</v>
      </c>
      <c r="CZ37" s="14">
        <f t="shared" si="26"/>
        <v>0.47515540874836704</v>
      </c>
      <c r="DA37" s="14">
        <f>(CY37)*0.75+(CZ37)*0.25</f>
        <v>0.67403051307776807</v>
      </c>
      <c r="DB37" s="14">
        <f>'A3-1'!AO58</f>
        <v>0.38441047</v>
      </c>
      <c r="DC37" s="13">
        <f>'A3-1'!AP58</f>
        <v>16.957999999999998</v>
      </c>
      <c r="DD37" s="13">
        <f>'A3-1'!AQ58</f>
        <v>34.241999999999997</v>
      </c>
      <c r="DE37" s="13">
        <f>DC37*DD37/10000</f>
        <v>5.8067583599999986E-2</v>
      </c>
      <c r="DF37" s="13">
        <f t="shared" si="29"/>
        <v>0.16371779010012832</v>
      </c>
      <c r="DG37" s="14">
        <f t="shared" si="52"/>
        <v>0.13453422128439488</v>
      </c>
      <c r="DH37" s="14">
        <f>(DF37)*0.75+(DG37)*0.25</f>
        <v>0.15642189789619496</v>
      </c>
    </row>
    <row r="38" spans="1:113">
      <c r="A38" s="6">
        <v>2014</v>
      </c>
      <c r="B38" s="14">
        <v>0.312</v>
      </c>
      <c r="C38" s="14">
        <v>0.31900000000000001</v>
      </c>
      <c r="D38" s="14">
        <f t="shared" si="53"/>
        <v>0.312</v>
      </c>
      <c r="E38" s="13">
        <v>7.6</v>
      </c>
      <c r="F38" s="13">
        <v>13.5</v>
      </c>
      <c r="G38" s="13">
        <f t="shared" si="54"/>
        <v>7.5999999999999988</v>
      </c>
      <c r="H38" s="13">
        <v>0.33500000000000002</v>
      </c>
      <c r="I38" s="13">
        <v>0.32500000000000001</v>
      </c>
      <c r="J38" s="13">
        <f>(H38/I38)*AE38</f>
        <v>33.500000000000007</v>
      </c>
      <c r="K38" s="13">
        <f>G38*J38/10000</f>
        <v>2.5460000000000003E-2</v>
      </c>
      <c r="L38" s="13">
        <f>($U$52-K38)/($U$52-$U$53)</f>
        <v>0.63086824465388314</v>
      </c>
      <c r="M38" s="14">
        <f>($U$57-D38)/($U$57-$U$58)</f>
        <v>0.43382313780464199</v>
      </c>
      <c r="N38" s="14">
        <f>L38*0.75+M38*0.25</f>
        <v>0.58160696794157285</v>
      </c>
      <c r="O38" s="14">
        <f>'A3-1'!B59</f>
        <v>0.33789014000000001</v>
      </c>
      <c r="P38" s="13">
        <f>'A3-1'!C59</f>
        <v>9.5820000000000007</v>
      </c>
      <c r="Q38" s="13">
        <f>'A3-1'!D59</f>
        <v>26.315999999999999</v>
      </c>
      <c r="R38" s="13">
        <f>P38*Q38/10000</f>
        <v>2.5215991200000003E-2</v>
      </c>
      <c r="S38" s="13">
        <f t="shared" si="60"/>
        <v>0.63436402107305689</v>
      </c>
      <c r="T38" s="14">
        <f t="shared" si="84"/>
        <v>0.32681330967954475</v>
      </c>
      <c r="U38" s="14">
        <f>(S38)*0.75+(T38)*0.25</f>
        <v>0.55747634322467887</v>
      </c>
      <c r="V38" s="14">
        <f>'A3-1'!E59</f>
        <v>0.25900000000000001</v>
      </c>
      <c r="W38" s="13">
        <f>'A3-1'!F59</f>
        <v>8.6</v>
      </c>
      <c r="X38" s="13">
        <f>'A3-1'!G59</f>
        <v>15.7</v>
      </c>
      <c r="Y38" s="13">
        <f>W38*X38/10000</f>
        <v>1.3501999999999998E-2</v>
      </c>
      <c r="Z38" s="13">
        <f>($U$52-Y38)/($U$52-$U$53)</f>
        <v>0.8021837645059523</v>
      </c>
      <c r="AA38" s="14">
        <f t="shared" si="126"/>
        <v>0.65288417380638453</v>
      </c>
      <c r="AB38" s="14">
        <f t="shared" si="127"/>
        <v>0.76485886683106041</v>
      </c>
      <c r="AC38" s="14">
        <f>'A3-1'!H59</f>
        <v>0.31900000000000001</v>
      </c>
      <c r="AD38" s="13">
        <f>'A3-1'!I59</f>
        <v>13.5</v>
      </c>
      <c r="AE38" s="13">
        <f>'A3-1'!J59</f>
        <v>32.5</v>
      </c>
      <c r="AF38" s="13">
        <f>AD38*AE38/10000</f>
        <v>4.3874999999999997E-2</v>
      </c>
      <c r="AG38" s="13">
        <f t="shared" si="3"/>
        <v>0.36704692854116772</v>
      </c>
      <c r="AH38" s="14">
        <f t="shared" si="4"/>
        <v>0.40489054814403447</v>
      </c>
      <c r="AI38" s="14">
        <f>(AG38)*0.75+(AH38)*0.25</f>
        <v>0.37650783344188443</v>
      </c>
      <c r="AJ38" s="14">
        <f>'A3-1'!K59</f>
        <v>0.27700000000000002</v>
      </c>
      <c r="AK38" s="13">
        <f>'A3-1'!L59</f>
        <v>6.6</v>
      </c>
      <c r="AL38" s="13">
        <f>'A3-1'!M59</f>
        <v>33.200000000000003</v>
      </c>
      <c r="AM38" s="13">
        <f>AK38*AL38/10000</f>
        <v>2.1912000000000001E-2</v>
      </c>
      <c r="AN38" s="13">
        <f>($U$52-AM38)/($U$52-$U$53)</f>
        <v>0.6816984390371531</v>
      </c>
      <c r="AO38" s="14">
        <f t="shared" si="128"/>
        <v>0.57848608610767938</v>
      </c>
      <c r="AP38" s="14">
        <f t="shared" si="129"/>
        <v>0.65589535080478467</v>
      </c>
      <c r="AQ38" s="14">
        <f>'A3-1'!N59</f>
        <v>0.25600000000000001</v>
      </c>
      <c r="AR38" s="13">
        <f>'A3-1'!O59</f>
        <v>5.5</v>
      </c>
      <c r="AS38" s="13">
        <f>'A3-1'!P59</f>
        <v>17.7</v>
      </c>
      <c r="AT38" s="13">
        <f>AR38*AS38/10000</f>
        <v>9.7349999999999989E-3</v>
      </c>
      <c r="AU38" s="13">
        <f>($U$52-AT38)/($U$52-$U$53)</f>
        <v>0.85615144833959878</v>
      </c>
      <c r="AV38" s="14">
        <f t="shared" si="130"/>
        <v>0.66528385508950205</v>
      </c>
      <c r="AW38" s="14">
        <f t="shared" si="131"/>
        <v>0.80843455002707454</v>
      </c>
      <c r="AX38" s="14">
        <f>'A3-1'!Q59</f>
        <v>0.29199999999999998</v>
      </c>
      <c r="AY38" s="13">
        <f>'A3-1'!R59</f>
        <v>6.7</v>
      </c>
      <c r="AZ38" s="13">
        <f>'A3-1'!S59</f>
        <v>16.399999999999999</v>
      </c>
      <c r="BA38" s="13">
        <f>AY38*AZ38/10000</f>
        <v>1.0988E-2</v>
      </c>
      <c r="BB38" s="13">
        <f>($U$52-BA38)/($U$52-$U$53)</f>
        <v>0.83820042422397389</v>
      </c>
      <c r="BC38" s="14">
        <f t="shared" si="132"/>
        <v>0.51648767969209208</v>
      </c>
      <c r="BD38" s="14">
        <f t="shared" si="133"/>
        <v>0.75777223809100347</v>
      </c>
      <c r="BE38" s="14">
        <f>'A3-1'!T59</f>
        <v>0.307</v>
      </c>
      <c r="BF38" s="13">
        <f>'A3-1'!U59</f>
        <v>10.5</v>
      </c>
      <c r="BG38" s="13">
        <f>'A3-1'!V59</f>
        <v>21.3</v>
      </c>
      <c r="BH38" s="13">
        <f>BF38*BG38/10000</f>
        <v>2.2364999999999999E-2</v>
      </c>
      <c r="BI38" s="13">
        <f t="shared" si="10"/>
        <v>0.67520856359870296</v>
      </c>
      <c r="BJ38" s="14">
        <f t="shared" si="11"/>
        <v>0.45448927327650451</v>
      </c>
      <c r="BK38" s="14">
        <f>(BI38)*0.75+(BJ38)*0.25</f>
        <v>0.62002874101815342</v>
      </c>
      <c r="BL38" s="14">
        <f>'A3-1'!W59</f>
        <v>0.32400000000000001</v>
      </c>
      <c r="BM38" s="13">
        <f>'A3-1'!X59</f>
        <v>12.7</v>
      </c>
      <c r="BN38" s="13">
        <f>'A3-1'!Y59</f>
        <v>35.5</v>
      </c>
      <c r="BO38" s="13">
        <f>BM38*BN38/10000</f>
        <v>4.5084999999999993E-2</v>
      </c>
      <c r="BP38" s="13">
        <f>($U$52-BO38)/($U$52-$U$53)</f>
        <v>0.34971194116694099</v>
      </c>
      <c r="BQ38" s="14">
        <f>($U$57-BL38)/($U$57-$U$58)</f>
        <v>0.38422441267217194</v>
      </c>
      <c r="BR38" s="14">
        <f>(BP38)*0.75+(BQ38)*0.25</f>
        <v>0.35834005904324873</v>
      </c>
      <c r="BS38" s="14">
        <f>'A3-1'!Z59</f>
        <v>0.26200000000000001</v>
      </c>
      <c r="BT38" s="13">
        <f>'A3-1'!AA59</f>
        <v>5.9</v>
      </c>
      <c r="BU38" s="13">
        <f>'A3-1'!AB59</f>
        <v>19.7</v>
      </c>
      <c r="BV38" s="13">
        <f>BT38*BU38/10000</f>
        <v>1.1623E-2</v>
      </c>
      <c r="BW38" s="13">
        <f>($U$52-BV38)/($U$52-$U$53)</f>
        <v>0.82910313746146647</v>
      </c>
      <c r="BX38" s="14">
        <f t="shared" si="134"/>
        <v>0.640484492523267</v>
      </c>
      <c r="BY38" s="14">
        <f t="shared" si="135"/>
        <v>0.78194847622691654</v>
      </c>
      <c r="BZ38" s="14">
        <f>'A3-1'!AC59</f>
        <v>0.23499999999999999</v>
      </c>
      <c r="CA38" s="13">
        <f>'A3-1'!AD59</f>
        <v>6.2</v>
      </c>
      <c r="CB38" s="13">
        <f>'A3-1'!AE59</f>
        <v>29.7</v>
      </c>
      <c r="CC38" s="13">
        <f>CA38*CB38/10000</f>
        <v>1.8414E-2</v>
      </c>
      <c r="CD38" s="13">
        <f t="shared" si="16"/>
        <v>0.73181231162809957</v>
      </c>
      <c r="CE38" s="14">
        <f t="shared" si="17"/>
        <v>0.75208162407132462</v>
      </c>
      <c r="CF38" s="14">
        <f>(CD38)*0.75+(CE38)*0.25</f>
        <v>0.73687963973890591</v>
      </c>
      <c r="CG38" s="14">
        <f>'A3-1'!AF59</f>
        <v>0.34699999999999998</v>
      </c>
      <c r="CH38" s="13">
        <f>'A3-1'!AG59</f>
        <v>15.9</v>
      </c>
      <c r="CI38" s="13">
        <f>'A3-1'!AH59</f>
        <v>33.299999999999997</v>
      </c>
      <c r="CJ38" s="13">
        <f>CH38*CI38/10000</f>
        <v>5.2946999999999994E-2</v>
      </c>
      <c r="CK38" s="13">
        <f>($U$52-CJ38)/($U$52-$U$53)</f>
        <v>0.23707750254200644</v>
      </c>
      <c r="CL38" s="14">
        <f t="shared" si="136"/>
        <v>0.2891601895016046</v>
      </c>
      <c r="CM38" s="14">
        <f t="shared" si="137"/>
        <v>0.25009817428190595</v>
      </c>
      <c r="CN38" s="14">
        <f>'A3-1'!AI59</f>
        <v>0.254</v>
      </c>
      <c r="CO38" s="13">
        <f>'A3-1'!AJ59</f>
        <v>8.5</v>
      </c>
      <c r="CP38" s="13">
        <f>'A3-1'!AK59</f>
        <v>22.9</v>
      </c>
      <c r="CQ38" s="13">
        <f>CO38*CP38/10000</f>
        <v>1.9464999999999996E-2</v>
      </c>
      <c r="CR38" s="13">
        <f t="shared" si="21"/>
        <v>0.71675522755346133</v>
      </c>
      <c r="CS38" s="14">
        <f t="shared" si="22"/>
        <v>0.67355030927824699</v>
      </c>
      <c r="CT38" s="14">
        <f>(CR38)*0.75+(CS38)*0.25</f>
        <v>0.70595399798465774</v>
      </c>
      <c r="CU38" s="14">
        <f>'A3-1'!AL59</f>
        <v>0.316</v>
      </c>
      <c r="CV38" s="13">
        <f>'A3-1'!AM59</f>
        <v>9.5</v>
      </c>
      <c r="CW38" s="13">
        <f>'A3-1'!AN59</f>
        <v>22</v>
      </c>
      <c r="CX38" s="13">
        <f>CV38*CW38/10000</f>
        <v>2.0899999999999998E-2</v>
      </c>
      <c r="CY38" s="13">
        <f t="shared" si="25"/>
        <v>0.69619679211377905</v>
      </c>
      <c r="CZ38" s="14">
        <f t="shared" si="26"/>
        <v>0.41729022942715199</v>
      </c>
      <c r="DA38" s="14">
        <f>(CY38)*0.75+(CZ38)*0.25</f>
        <v>0.62647015144212226</v>
      </c>
      <c r="DB38" s="14">
        <f>'A3-1'!AO59</f>
        <v>0.39679809999999999</v>
      </c>
      <c r="DC38" s="13">
        <f>'A3-1'!AP59</f>
        <v>16.422000000000001</v>
      </c>
      <c r="DD38" s="13">
        <f>'A3-1'!AQ59</f>
        <v>34.15</v>
      </c>
      <c r="DE38" s="13">
        <f>DC38*DD38/10000</f>
        <v>5.6081129999999993E-2</v>
      </c>
      <c r="DF38" s="13">
        <f t="shared" si="29"/>
        <v>0.19217659016251443</v>
      </c>
      <c r="DG38" s="14">
        <f t="shared" si="52"/>
        <v>8.3333333333333343E-2</v>
      </c>
      <c r="DH38" s="14">
        <f>(DF38)*0.75+(DG38)*0.25</f>
        <v>0.16496577595521916</v>
      </c>
    </row>
    <row r="40" spans="1:113">
      <c r="B40" s="14" t="s">
        <v>321</v>
      </c>
      <c r="O40" s="14" t="s">
        <v>321</v>
      </c>
      <c r="V40" s="14" t="s">
        <v>321</v>
      </c>
      <c r="AC40" s="14" t="s">
        <v>321</v>
      </c>
      <c r="AJ40" s="14" t="s">
        <v>321</v>
      </c>
      <c r="AQ40" s="14" t="s">
        <v>321</v>
      </c>
      <c r="AX40" s="14" t="s">
        <v>321</v>
      </c>
      <c r="BE40" s="14" t="s">
        <v>321</v>
      </c>
      <c r="BL40" s="14" t="s">
        <v>321</v>
      </c>
      <c r="BS40" s="14" t="s">
        <v>321</v>
      </c>
      <c r="BZ40" s="14" t="s">
        <v>321</v>
      </c>
      <c r="CG40" s="14" t="s">
        <v>321</v>
      </c>
      <c r="CN40" s="14" t="s">
        <v>321</v>
      </c>
      <c r="CU40" s="14" t="s">
        <v>321</v>
      </c>
      <c r="DB40" s="14" t="s">
        <v>321</v>
      </c>
    </row>
    <row r="41" spans="1:113" s="13" customFormat="1">
      <c r="A41" s="28" t="s">
        <v>632</v>
      </c>
      <c r="B41" s="13">
        <f t="shared" ref="B41:K41" si="138">(POWER(B38/B5, 1/33)-1)*100</f>
        <v>0.28534254011178817</v>
      </c>
      <c r="C41" s="13">
        <f t="shared" si="138"/>
        <v>0.34210482467607051</v>
      </c>
      <c r="D41" s="13">
        <f t="shared" si="138"/>
        <v>0.28534254011178817</v>
      </c>
      <c r="E41" s="13">
        <f t="shared" si="138"/>
        <v>-0.40878273989866099</v>
      </c>
      <c r="F41" s="13">
        <f t="shared" si="138"/>
        <v>0.35755600167368673</v>
      </c>
      <c r="G41" s="13">
        <f t="shared" si="138"/>
        <v>-0.40878273989866099</v>
      </c>
      <c r="H41" s="13">
        <f t="shared" si="138"/>
        <v>-0.17556466719641506</v>
      </c>
      <c r="I41" s="13">
        <f t="shared" si="138"/>
        <v>0.18271241420162454</v>
      </c>
      <c r="J41" s="13">
        <f t="shared" si="138"/>
        <v>-0.17556466719641506</v>
      </c>
      <c r="K41" s="13">
        <f t="shared" si="138"/>
        <v>-0.58362972903821531</v>
      </c>
      <c r="O41" s="13">
        <f>(POWER(O38/O5, 1/33)-1)*100</f>
        <v>0.56024884069383329</v>
      </c>
      <c r="P41" s="13">
        <f>(POWER(P38/P5, 1/33)-1)*100</f>
        <v>-0.4944947588373827</v>
      </c>
      <c r="Q41" s="13">
        <f>(POWER(Q38/Q5, 1/33)-1)*100</f>
        <v>-0.19016077311866386</v>
      </c>
      <c r="R41" s="13">
        <f>(POWER(R38/R5, 1/33)-1)*100</f>
        <v>-0.68371519689960358</v>
      </c>
      <c r="V41" s="13">
        <f>(POWER(V38/V5, 1/33)-1)*100</f>
        <v>0.40043002423211238</v>
      </c>
      <c r="W41" s="13">
        <f>(POWER(W38/W5, 1/33)-1)*100</f>
        <v>2.0089719014275254</v>
      </c>
      <c r="X41" s="13">
        <f>(POWER(X38/X5, 1/33)-1)*100</f>
        <v>-2.0898580722484406</v>
      </c>
      <c r="Y41" s="13">
        <f>(POWER(Y38/Y5, 1/33)-1)*100</f>
        <v>-0.12287083227210394</v>
      </c>
      <c r="AC41" s="13">
        <f>(POWER(AC38/AC5, 1/33)-1)*100</f>
        <v>0.34210482467607051</v>
      </c>
      <c r="AD41" s="13">
        <f>(POWER(AD38/AD5, 1/33)-1)*100</f>
        <v>0.35755600167368673</v>
      </c>
      <c r="AE41" s="13">
        <f>(POWER(AE38/AE5, 1/33)-1)*100</f>
        <v>0.18271241420162454</v>
      </c>
      <c r="AF41" s="13">
        <f>(POWER(AF38/AF5, 1/33)-1)*100</f>
        <v>0.54092171507806874</v>
      </c>
      <c r="AJ41" s="13">
        <f>(POWER(AJ38/AJ5, 1/33)-1)*100</f>
        <v>0.25108426877780143</v>
      </c>
      <c r="AK41" s="13">
        <f>(POWER(AK38/AK5, 1/33)-1)*100</f>
        <v>-1.2913625518721661</v>
      </c>
      <c r="AL41" s="13">
        <f>(POWER(AL38/AL5, 1/33)-1)*100</f>
        <v>-2.5898771263532794E-2</v>
      </c>
      <c r="AM41" s="13">
        <f>(POWER(AM38/AM5, 1/33)-1)*100</f>
        <v>-1.3169268761021979</v>
      </c>
      <c r="AQ41" s="13">
        <f>(POWER(AQ38/AQ5, 1/33)-1)*100</f>
        <v>0.6458910323440481</v>
      </c>
      <c r="AR41" s="13">
        <f>(POWER(AR38/AR5, 1/33)-1)*100</f>
        <v>0.1088769143589019</v>
      </c>
      <c r="AS41" s="13">
        <f>(POWER(AS38/AS5, 1/33)-1)*100</f>
        <v>-0.99329355153440213</v>
      </c>
      <c r="AT41" s="13">
        <f>(POWER(AT38/AT5, 1/33)-1)*100</f>
        <v>-0.88549810454493505</v>
      </c>
      <c r="AX41" s="13">
        <f>(POWER(AX38/AX5, 1/33)-1)*100</f>
        <v>-0.32151457493239111</v>
      </c>
      <c r="AY41" s="13">
        <f>(POWER(AY38/AY5, 1/33)-1)*100</f>
        <v>-1.4800224245822724</v>
      </c>
      <c r="AZ41" s="13">
        <f>(POWER(AZ38/AZ5, 1/33)-1)*100</f>
        <v>-2.966290863356158</v>
      </c>
      <c r="BA41" s="13">
        <f>(POWER(BA38/BA5, 1/33)-1)*100</f>
        <v>-4.4024115179824292</v>
      </c>
      <c r="BE41" s="13">
        <f>(POWER(BE38/BE5, 1/33)-1)*100</f>
        <v>0.69842625131233405</v>
      </c>
      <c r="BF41" s="13">
        <f>(POWER(BF38/BF5, 1/33)-1)*100</f>
        <v>2.0933316756395204</v>
      </c>
      <c r="BG41" s="13">
        <f>(POWER(BG38/BG5, 1/33)-1)*100</f>
        <v>-0.61487370945814135</v>
      </c>
      <c r="BH41" s="13">
        <f>(POWER(BH38/BH5, 1/33)-1)*100</f>
        <v>1.4655866200561141</v>
      </c>
      <c r="BL41" s="13">
        <f>(POWER(BL38/BL5, 1/33)-1)*100</f>
        <v>0.17335740517918641</v>
      </c>
      <c r="BM41" s="13">
        <f>(POWER(BM38/BM5, 1/33)-1)*100</f>
        <v>0.61873428982415213</v>
      </c>
      <c r="BN41" s="13">
        <f>(POWER(BN38/BN5, 1/33)-1)*100</f>
        <v>0.93307439358678579</v>
      </c>
      <c r="BO41" s="13">
        <f>(POWER(BO38/BO5, 1/33)-1)*100</f>
        <v>1.5575819346336228</v>
      </c>
      <c r="BS41" s="13">
        <f>(POWER(BS38/BS5, 1/33)-1)*100</f>
        <v>0.11799506324920994</v>
      </c>
      <c r="BT41" s="13">
        <f>(POWER(BT38/BT5, 1/33)-1)*100</f>
        <v>-0.18124950729384581</v>
      </c>
      <c r="BU41" s="13">
        <f>(POWER(BU38/BU5, 1/33)-1)*100</f>
        <v>-2.1727786620302281</v>
      </c>
      <c r="BV41" s="13">
        <f>(POWER(BV38/BV5, 1/33)-1)*100</f>
        <v>-2.3500900187045648</v>
      </c>
      <c r="BZ41" s="13">
        <f>(POWER(BZ38/BZ5, 1/33)-1)*100</f>
        <v>0.10751494597553979</v>
      </c>
      <c r="CA41" s="13">
        <f>(POWER(CA38/CA5, 1/33)-1)*100</f>
        <v>0.37605790473693723</v>
      </c>
      <c r="CB41" s="13">
        <f>(POWER(CB38/CB5, 1/33)-1)*100</f>
        <v>-0.96681943926898439</v>
      </c>
      <c r="CC41" s="13">
        <f>(POWER(CC38/CC5, 1/33)-1)*100</f>
        <v>-0.59439733545795237</v>
      </c>
      <c r="CG41" s="13">
        <f>(POWER(CG38/CG5, 1/33)-1)*100</f>
        <v>0.27250722334057897</v>
      </c>
      <c r="CH41" s="13">
        <f>(POWER(CH38/CH5, 1/33)-1)*100</f>
        <v>0.90563389512792192</v>
      </c>
      <c r="CI41" s="13">
        <f>(POWER(CI38/CI5, 1/33)-1)*100</f>
        <v>0.45911540235534787</v>
      </c>
      <c r="CJ41" s="13">
        <f>(POWER(CJ38/CJ5, 1/33)-1)*100</f>
        <v>1.3689072021847659</v>
      </c>
      <c r="CN41" s="13">
        <f>(POWER(CN38/CN5, 1/33)-1)*100</f>
        <v>0.7730653791505393</v>
      </c>
      <c r="CO41" s="13">
        <f>(POWER(CO38/CO5, 1/33)-1)*100</f>
        <v>1.4306857537730311</v>
      </c>
      <c r="CP41" s="13">
        <f>(POWER(CP38/CP5, 1/33)-1)*100</f>
        <v>-1.774559709764334</v>
      </c>
      <c r="CQ41" s="13">
        <f>(POWER(CQ38/CQ5, 1/33)-1)*100</f>
        <v>-0.36926232895109212</v>
      </c>
      <c r="CU41" s="13">
        <f>(POWER(CU38/CU5, 1/33)-1)*100</f>
        <v>0.40188183475287076</v>
      </c>
      <c r="CV41" s="13">
        <f>(POWER(CV38/CV5, 1/33)-1)*100</f>
        <v>0.11969034555998626</v>
      </c>
      <c r="CW41" s="13">
        <f>(POWER(CW38/CW5, 1/33)-1)*100</f>
        <v>-0.90889496781559886</v>
      </c>
      <c r="CX41" s="13">
        <f>(POWER(CX38/CX5, 1/33)-1)*100</f>
        <v>-0.7902924817833612</v>
      </c>
      <c r="DB41" s="13">
        <f>(POWER(DB38/DB5, 1/33)-1)*100</f>
        <v>0.6703059932642752</v>
      </c>
      <c r="DC41" s="13">
        <f>(POWER(DC38/DC5, 1/33)-1)*100</f>
        <v>7.724211873874065E-2</v>
      </c>
      <c r="DD41" s="13">
        <f>(POWER(DD38/DD5, 1/33)-1)*100</f>
        <v>5.0985788590485193E-2</v>
      </c>
      <c r="DE41" s="13">
        <f>(POWER(DE38/DE5, 1/33)-1)*100</f>
        <v>0.12826728983259539</v>
      </c>
    </row>
    <row r="42" spans="1:113">
      <c r="B42" s="14" t="s">
        <v>322</v>
      </c>
      <c r="O42" s="14" t="s">
        <v>322</v>
      </c>
      <c r="V42" s="14" t="s">
        <v>322</v>
      </c>
      <c r="AC42" s="14" t="s">
        <v>322</v>
      </c>
      <c r="AJ42" s="14" t="s">
        <v>322</v>
      </c>
      <c r="AQ42" s="14" t="s">
        <v>322</v>
      </c>
      <c r="AX42" s="14" t="s">
        <v>322</v>
      </c>
      <c r="BE42" s="14" t="s">
        <v>322</v>
      </c>
      <c r="BL42" s="14" t="s">
        <v>322</v>
      </c>
      <c r="BS42" s="14" t="s">
        <v>322</v>
      </c>
      <c r="BZ42" s="14" t="s">
        <v>322</v>
      </c>
      <c r="CG42" s="14" t="s">
        <v>322</v>
      </c>
      <c r="CN42" s="14" t="s">
        <v>322</v>
      </c>
      <c r="CU42" s="14" t="s">
        <v>322</v>
      </c>
      <c r="DB42" s="14" t="s">
        <v>322</v>
      </c>
    </row>
    <row r="43" spans="1:113">
      <c r="A43" s="6" t="s">
        <v>632</v>
      </c>
      <c r="L43" s="13">
        <f>L38-L5</f>
        <v>7.7720914467090951E-2</v>
      </c>
      <c r="M43" s="14">
        <f>M38-M5</f>
        <v>-0.11573035864243009</v>
      </c>
      <c r="N43" s="14">
        <f>N38-N5</f>
        <v>2.9358096189710747E-2</v>
      </c>
      <c r="S43" s="13">
        <f>S38-S5</f>
        <v>9.1787122067557014E-2</v>
      </c>
      <c r="T43" s="14">
        <f>T38-T5</f>
        <v>-0.23513986805064463</v>
      </c>
      <c r="U43" s="14">
        <f>U38-U5</f>
        <v>1.0055374538006645E-2</v>
      </c>
      <c r="Z43" s="13">
        <f>Z38-Z5</f>
        <v>8.0095091415567365E-3</v>
      </c>
      <c r="AA43" s="14">
        <f>AA38-AA5</f>
        <v>-0.13226326701991997</v>
      </c>
      <c r="AB43" s="14">
        <f>AB38-AB5</f>
        <v>-2.7058684898812468E-2</v>
      </c>
      <c r="AG43" s="13">
        <f>AG38-AG5</f>
        <v>-0.1025056484814813</v>
      </c>
      <c r="AH43" s="14">
        <f>AH38-AH5</f>
        <v>-0.14052972120866514</v>
      </c>
      <c r="AI43" s="14">
        <f>AI38-AI5</f>
        <v>-0.11201166666327722</v>
      </c>
      <c r="AN43" s="13">
        <f>AN38-AN5</f>
        <v>0.17227607155948521</v>
      </c>
      <c r="AO43" s="14">
        <f>AO38-AO5</f>
        <v>-9.0930996076195147E-2</v>
      </c>
      <c r="AP43" s="14">
        <f>AP38-AP5</f>
        <v>0.10647430465056518</v>
      </c>
      <c r="AU43" s="13">
        <f>AU38-AU5</f>
        <v>4.7577285435139838E-2</v>
      </c>
      <c r="AV43" s="14">
        <f>AV38-AV5</f>
        <v>-0.20252812762425254</v>
      </c>
      <c r="AW43" s="14">
        <f>AW38-AW5</f>
        <v>-1.4949067829708285E-2</v>
      </c>
      <c r="BB43" s="13">
        <f>BB38-BB5</f>
        <v>0.53809834512170962</v>
      </c>
      <c r="BC43" s="14">
        <f>BC38-BC5</f>
        <v>0.13532142486990961</v>
      </c>
      <c r="BD43" s="14">
        <f>BD38-BD5</f>
        <v>0.43740411505875965</v>
      </c>
      <c r="BI43" s="13">
        <f>BI38-BI5</f>
        <v>-0.12217240655407935</v>
      </c>
      <c r="BJ43" s="14">
        <f>BJ38-BJ5</f>
        <v>-0.26039330694546753</v>
      </c>
      <c r="BK43" s="14">
        <f>BK38-BK5</f>
        <v>-0.15672763165192627</v>
      </c>
      <c r="BP43" s="13">
        <f>BP38-BP5</f>
        <v>-0.25805840844106626</v>
      </c>
      <c r="BQ43" s="14">
        <f>BQ38-BQ5</f>
        <v>-7.4398087698705095E-2</v>
      </c>
      <c r="BR43" s="14">
        <f>BR38-BR5</f>
        <v>-0.21214332825547599</v>
      </c>
      <c r="BW43" s="13">
        <f>BW38-BW5</f>
        <v>0.19847759409197108</v>
      </c>
      <c r="BX43" s="14">
        <f>BX38-BX5</f>
        <v>-4.1332270943725047E-2</v>
      </c>
      <c r="BY43" s="14">
        <f>BY38-BY5</f>
        <v>0.13852512783304693</v>
      </c>
      <c r="CD43" s="13">
        <f>CD38-CD5</f>
        <v>5.7357729599491925E-2</v>
      </c>
      <c r="CE43" s="14">
        <f>CE38-CE5</f>
        <v>-3.3839900190195005E-2</v>
      </c>
      <c r="CF43" s="14">
        <f>CF38-CF5</f>
        <v>3.455832215207022E-2</v>
      </c>
      <c r="CK43" s="13">
        <f>CK38-CK5</f>
        <v>-0.27423308418038372</v>
      </c>
      <c r="CL43" s="14">
        <f>CL38-CL5</f>
        <v>-0.12318693097890832</v>
      </c>
      <c r="CM43" s="14">
        <f>CM38-CM5</f>
        <v>-0.2364715458800149</v>
      </c>
      <c r="CR43" s="13">
        <f>CR38-CR5</f>
        <v>3.6209626780368431E-2</v>
      </c>
      <c r="CS43" s="14">
        <f>CS38-CS5</f>
        <v>-0.23559394437923253</v>
      </c>
      <c r="CT43" s="14">
        <f>CT38-CT5</f>
        <v>-3.1741266009531754E-2</v>
      </c>
      <c r="CY43" s="13">
        <f>CY38-CY5</f>
        <v>8.9619822151314588E-2</v>
      </c>
      <c r="CZ43" s="14">
        <f>CZ38-CZ5</f>
        <v>-0.161917514004844</v>
      </c>
      <c r="DA43" s="14">
        <f>DA38-DA5</f>
        <v>2.6735488112274997E-2</v>
      </c>
      <c r="DF43" s="13">
        <f>DF38-DF5</f>
        <v>-3.3277692907626139E-2</v>
      </c>
      <c r="DG43" s="14">
        <f>DG38-DG5</f>
        <v>-0.32448949358886237</v>
      </c>
      <c r="DH43" s="14">
        <f>DH38-DH5</f>
        <v>-0.10608064307793519</v>
      </c>
    </row>
    <row r="44" spans="1:113">
      <c r="O44" s="69"/>
      <c r="P44" s="69"/>
      <c r="Q44" s="69"/>
      <c r="R44" s="69"/>
      <c r="S44" s="69"/>
      <c r="T44" s="69"/>
      <c r="U44" s="69"/>
    </row>
    <row r="45" spans="1:113" s="29" customFormat="1">
      <c r="B45" s="34" t="s">
        <v>660</v>
      </c>
      <c r="C45" s="34"/>
      <c r="D45" s="34"/>
      <c r="E45" s="30"/>
      <c r="F45" s="30"/>
      <c r="G45" s="30"/>
      <c r="H45" s="30"/>
      <c r="I45" s="30"/>
      <c r="J45" s="30"/>
      <c r="K45" s="30"/>
      <c r="L45" s="30"/>
      <c r="M45" s="34"/>
      <c r="N45" s="34"/>
      <c r="O45" s="34"/>
      <c r="P45" s="30"/>
      <c r="Q45" s="30"/>
      <c r="R45" s="30"/>
      <c r="S45" s="30"/>
      <c r="T45" s="34"/>
      <c r="U45" s="34"/>
      <c r="V45" s="34"/>
      <c r="W45" s="30"/>
      <c r="X45" s="30"/>
      <c r="Y45" s="30"/>
      <c r="Z45" s="30"/>
      <c r="AA45" s="34"/>
      <c r="AB45" s="34"/>
      <c r="AC45" s="34"/>
      <c r="AD45" s="30"/>
      <c r="AE45" s="30"/>
      <c r="AF45" s="30"/>
      <c r="AG45" s="30"/>
      <c r="AH45" s="34"/>
      <c r="AI45" s="34"/>
      <c r="AJ45" s="34"/>
      <c r="AK45" s="30"/>
      <c r="AL45" s="30"/>
      <c r="AM45" s="30"/>
      <c r="AN45" s="30"/>
      <c r="AO45" s="34"/>
      <c r="AP45" s="34"/>
      <c r="AQ45" s="34"/>
      <c r="AR45" s="30"/>
      <c r="AS45" s="30"/>
      <c r="AT45" s="30"/>
      <c r="AU45" s="30"/>
      <c r="AV45" s="34"/>
      <c r="AW45" s="34"/>
      <c r="AX45" s="34"/>
      <c r="AY45" s="30"/>
      <c r="AZ45" s="30"/>
      <c r="BA45" s="30"/>
      <c r="BB45" s="30"/>
      <c r="BC45" s="34"/>
      <c r="BD45" s="34"/>
      <c r="BE45" s="34"/>
      <c r="BF45" s="30"/>
      <c r="BG45" s="30"/>
      <c r="BH45" s="30"/>
      <c r="BI45" s="30"/>
      <c r="BJ45" s="34"/>
      <c r="BK45" s="34"/>
      <c r="BL45" s="34"/>
      <c r="BM45" s="30"/>
      <c r="BN45" s="30"/>
      <c r="BO45" s="30"/>
      <c r="BP45" s="30"/>
      <c r="BQ45" s="34"/>
      <c r="BR45" s="34"/>
      <c r="BS45" s="34"/>
      <c r="BT45" s="30"/>
      <c r="BU45" s="30"/>
      <c r="BV45" s="30"/>
      <c r="BW45" s="30"/>
      <c r="BX45" s="34"/>
      <c r="BY45" s="34"/>
      <c r="BZ45" s="34"/>
      <c r="CA45" s="30"/>
      <c r="CB45" s="30"/>
      <c r="CC45" s="30"/>
      <c r="CD45" s="30"/>
      <c r="CE45" s="34"/>
      <c r="CF45" s="34"/>
      <c r="CG45" s="34"/>
      <c r="CH45" s="30"/>
      <c r="CI45" s="30"/>
      <c r="CJ45" s="30"/>
      <c r="CK45" s="30"/>
      <c r="CL45" s="34"/>
      <c r="CM45" s="34"/>
      <c r="CN45" s="34"/>
      <c r="CO45" s="30"/>
      <c r="CP45" s="30"/>
      <c r="CQ45" s="30"/>
      <c r="CR45" s="30"/>
      <c r="CS45" s="34"/>
      <c r="CT45" s="34"/>
      <c r="CU45" s="34"/>
      <c r="CV45" s="30"/>
      <c r="CW45" s="30"/>
      <c r="CX45" s="30"/>
      <c r="CY45" s="30"/>
      <c r="CZ45" s="34"/>
      <c r="DA45" s="34"/>
      <c r="DB45" s="34"/>
      <c r="DC45" s="30"/>
      <c r="DD45" s="30"/>
      <c r="DE45" s="30"/>
      <c r="DF45" s="30"/>
      <c r="DG45" s="34"/>
      <c r="DH45" s="34"/>
      <c r="DI45" s="30"/>
    </row>
    <row r="46" spans="1:113" s="29" customFormat="1">
      <c r="B46" s="34" t="s">
        <v>659</v>
      </c>
      <c r="C46" s="34"/>
      <c r="D46" s="34"/>
      <c r="E46" s="30"/>
      <c r="F46" s="30"/>
      <c r="G46" s="30"/>
      <c r="H46" s="30"/>
      <c r="I46" s="30"/>
      <c r="J46" s="30"/>
      <c r="K46" s="30"/>
      <c r="L46" s="30"/>
      <c r="M46" s="34"/>
      <c r="N46" s="34"/>
      <c r="O46" s="34"/>
      <c r="P46" s="30"/>
      <c r="Q46" s="30"/>
      <c r="R46" s="30"/>
      <c r="S46" s="30"/>
      <c r="T46" s="34"/>
      <c r="U46" s="34"/>
      <c r="V46" s="34"/>
      <c r="W46" s="30"/>
      <c r="X46" s="30"/>
      <c r="Y46" s="30"/>
      <c r="Z46" s="30"/>
      <c r="AA46" s="34"/>
      <c r="AB46" s="34"/>
      <c r="AC46" s="34"/>
      <c r="AD46" s="30"/>
      <c r="AE46" s="30"/>
      <c r="AF46" s="30"/>
      <c r="AG46" s="30"/>
      <c r="AH46" s="34"/>
      <c r="AI46" s="34"/>
      <c r="AJ46" s="34"/>
      <c r="AK46" s="30"/>
      <c r="AL46" s="30"/>
      <c r="AM46" s="30"/>
      <c r="AN46" s="30"/>
      <c r="AO46" s="34"/>
      <c r="AP46" s="34"/>
      <c r="AQ46" s="34"/>
      <c r="AR46" s="30"/>
      <c r="AS46" s="30"/>
      <c r="AT46" s="30"/>
      <c r="AU46" s="30"/>
      <c r="AV46" s="34"/>
      <c r="AW46" s="34"/>
      <c r="AX46" s="34"/>
      <c r="AY46" s="30"/>
      <c r="AZ46" s="30"/>
      <c r="BA46" s="30"/>
      <c r="BB46" s="30"/>
      <c r="BC46" s="34"/>
      <c r="BD46" s="34"/>
      <c r="BE46" s="34"/>
      <c r="BF46" s="30"/>
      <c r="BG46" s="30"/>
      <c r="BH46" s="30"/>
      <c r="BI46" s="30"/>
      <c r="BJ46" s="34"/>
      <c r="BK46" s="34"/>
      <c r="BL46" s="34"/>
      <c r="BM46" s="30"/>
      <c r="BN46" s="30"/>
      <c r="BO46" s="30"/>
      <c r="BP46" s="30"/>
      <c r="BQ46" s="34"/>
      <c r="BR46" s="34"/>
      <c r="BS46" s="34"/>
      <c r="BT46" s="30"/>
      <c r="BU46" s="30"/>
      <c r="BV46" s="30"/>
      <c r="BW46" s="30"/>
      <c r="BX46" s="34"/>
      <c r="BY46" s="34"/>
      <c r="BZ46" s="34"/>
      <c r="CA46" s="30"/>
      <c r="CB46" s="30"/>
      <c r="CC46" s="30"/>
      <c r="CD46" s="30"/>
      <c r="CE46" s="34"/>
      <c r="CF46" s="34"/>
      <c r="CG46" s="34"/>
      <c r="CH46" s="30"/>
      <c r="CI46" s="30"/>
      <c r="CJ46" s="30"/>
      <c r="CK46" s="30"/>
      <c r="CL46" s="34"/>
      <c r="CM46" s="34"/>
      <c r="CN46" s="34"/>
      <c r="CO46" s="30"/>
      <c r="CP46" s="30"/>
      <c r="CQ46" s="30"/>
      <c r="CR46" s="30"/>
      <c r="CS46" s="34"/>
      <c r="CT46" s="34"/>
      <c r="CU46" s="34"/>
      <c r="CV46" s="30"/>
      <c r="CW46" s="30"/>
      <c r="CX46" s="30"/>
      <c r="CY46" s="30"/>
      <c r="CZ46" s="34"/>
      <c r="DA46" s="34"/>
      <c r="DB46" s="34"/>
      <c r="DC46" s="30"/>
      <c r="DD46" s="30"/>
      <c r="DE46" s="30"/>
      <c r="DF46" s="30"/>
      <c r="DG46" s="34"/>
      <c r="DH46" s="34"/>
      <c r="DI46" s="30"/>
    </row>
    <row r="47" spans="1:113" s="29" customFormat="1">
      <c r="B47" s="34" t="s">
        <v>633</v>
      </c>
      <c r="C47" s="34"/>
      <c r="D47" s="34"/>
      <c r="E47" s="30"/>
      <c r="F47" s="30"/>
      <c r="G47" s="30"/>
      <c r="H47" s="30"/>
      <c r="I47" s="30"/>
      <c r="J47" s="30"/>
      <c r="K47" s="30"/>
      <c r="L47" s="30"/>
      <c r="M47" s="34"/>
      <c r="N47" s="34"/>
      <c r="O47" s="34"/>
      <c r="P47" s="30"/>
      <c r="Q47" s="30"/>
      <c r="R47" s="30"/>
      <c r="S47" s="30"/>
      <c r="T47" s="34"/>
      <c r="U47" s="34"/>
      <c r="V47" s="34"/>
      <c r="W47" s="30"/>
      <c r="X47" s="30"/>
      <c r="Y47" s="30"/>
      <c r="Z47" s="30"/>
      <c r="AA47" s="34"/>
      <c r="AB47" s="34"/>
      <c r="AC47" s="34"/>
      <c r="AD47" s="30"/>
      <c r="AE47" s="30"/>
      <c r="AF47" s="30"/>
      <c r="AG47" s="30"/>
      <c r="AH47" s="34"/>
      <c r="AI47" s="34"/>
      <c r="AJ47" s="34"/>
      <c r="AK47" s="30"/>
      <c r="AL47" s="30"/>
      <c r="AM47" s="30"/>
      <c r="AN47" s="30"/>
      <c r="AO47" s="34"/>
      <c r="AP47" s="34"/>
      <c r="AQ47" s="34"/>
      <c r="AR47" s="30"/>
      <c r="AS47" s="30"/>
      <c r="AT47" s="30"/>
      <c r="AU47" s="30"/>
      <c r="AV47" s="34"/>
      <c r="AW47" s="34"/>
      <c r="AX47" s="34"/>
      <c r="AY47" s="30"/>
      <c r="AZ47" s="30"/>
      <c r="BA47" s="30"/>
      <c r="BB47" s="30"/>
      <c r="BC47" s="34"/>
      <c r="BD47" s="34"/>
      <c r="BE47" s="34"/>
      <c r="BF47" s="30"/>
      <c r="BG47" s="30"/>
      <c r="BH47" s="30"/>
      <c r="BI47" s="30"/>
      <c r="BJ47" s="34"/>
      <c r="BK47" s="34"/>
      <c r="BL47" s="34"/>
      <c r="BM47" s="30"/>
      <c r="BN47" s="30"/>
      <c r="BO47" s="30"/>
      <c r="BP47" s="30"/>
      <c r="BQ47" s="34"/>
      <c r="BR47" s="34"/>
      <c r="BS47" s="34"/>
      <c r="BT47" s="30"/>
      <c r="BU47" s="30"/>
      <c r="BV47" s="30"/>
      <c r="BW47" s="30"/>
      <c r="BX47" s="34"/>
      <c r="BY47" s="34"/>
      <c r="BZ47" s="34"/>
      <c r="CA47" s="30"/>
      <c r="CB47" s="30"/>
      <c r="CC47" s="30"/>
      <c r="CD47" s="30"/>
      <c r="CE47" s="34"/>
      <c r="CF47" s="34"/>
      <c r="CG47" s="34"/>
      <c r="CH47" s="30"/>
      <c r="CI47" s="30"/>
      <c r="CJ47" s="30"/>
      <c r="CK47" s="30"/>
      <c r="CL47" s="34"/>
      <c r="CM47" s="34"/>
      <c r="CN47" s="34"/>
      <c r="CO47" s="30"/>
      <c r="CP47" s="30"/>
      <c r="CQ47" s="30"/>
      <c r="CR47" s="30"/>
      <c r="CS47" s="34"/>
      <c r="CT47" s="34"/>
      <c r="CU47" s="34"/>
      <c r="CV47" s="30"/>
      <c r="CW47" s="30"/>
      <c r="CX47" s="30"/>
      <c r="CY47" s="30"/>
      <c r="CZ47" s="34"/>
      <c r="DA47" s="34"/>
      <c r="DB47" s="34"/>
      <c r="DC47" s="30"/>
      <c r="DD47" s="30"/>
      <c r="DE47" s="30"/>
      <c r="DF47" s="30"/>
      <c r="DG47" s="34"/>
      <c r="DH47" s="34"/>
      <c r="DI47" s="30"/>
    </row>
    <row r="48" spans="1:113">
      <c r="A48" s="29"/>
    </row>
    <row r="49" spans="1:21">
      <c r="A49" s="29"/>
    </row>
    <row r="50" spans="1:21">
      <c r="A50" s="29"/>
      <c r="O50" s="14" t="s">
        <v>647</v>
      </c>
    </row>
    <row r="51" spans="1:21">
      <c r="A51" s="29"/>
      <c r="O51" s="14" t="s">
        <v>195</v>
      </c>
      <c r="R51" s="13">
        <f>MAXA(R4:R38,Y4:Y38,AF4:AF38,AM4:AM38,AT4:AT38,BA4:BA38,BH4:BH38,BO4:BO38,BV4:BV38,CC4:CC38,CJ4:CJ38,CQ4:CQ38,CX4:CX38,DE4:DE38)</f>
        <v>6.3678501600000006E-2</v>
      </c>
      <c r="T51" s="14" t="s">
        <v>192</v>
      </c>
    </row>
    <row r="52" spans="1:21">
      <c r="A52" s="29"/>
      <c r="O52" s="14" t="s">
        <v>196</v>
      </c>
      <c r="R52" s="13">
        <f>MINA(R4:R38,Y4:Y38,AF4:AF38,AM4:AM38,AT4:AT38,BA4:BA38,BH4:BH38,BO4:BO38,BV4:BV38,CC4:CC38,CJ4:CJ38,CQ4:CQ38,CX4:CX38,DE4:DE38)</f>
        <v>5.5109753384868978E-3</v>
      </c>
      <c r="T52" s="14" t="s">
        <v>193</v>
      </c>
      <c r="U52" s="14">
        <f>R51+R54</f>
        <v>6.9495254226151312E-2</v>
      </c>
    </row>
    <row r="53" spans="1:21" ht="24.75" customHeight="1">
      <c r="A53" s="29"/>
      <c r="O53" s="14" t="s">
        <v>190</v>
      </c>
      <c r="R53" s="13">
        <f>R51-R52</f>
        <v>5.8167526261513107E-2</v>
      </c>
      <c r="T53" s="14" t="s">
        <v>194</v>
      </c>
      <c r="U53" s="14">
        <f>R52-R54</f>
        <v>-3.0577728766441326E-4</v>
      </c>
    </row>
    <row r="54" spans="1:21">
      <c r="A54" s="29"/>
      <c r="O54" s="14" t="s">
        <v>197</v>
      </c>
      <c r="R54" s="13">
        <f>R53/10</f>
        <v>5.816752626151311E-3</v>
      </c>
    </row>
    <row r="55" spans="1:21">
      <c r="A55" s="29"/>
    </row>
    <row r="56" spans="1:21">
      <c r="A56" s="29"/>
      <c r="O56" s="14" t="s">
        <v>198</v>
      </c>
      <c r="R56" s="13">
        <f>MAXA(O25:O38,V4:V38,AC4:AC38,AJ4:AJ38,AQ4:AQ38,AX4:AX38,BE4:BE38,BL4:BL38,BS4:BS38,BZ4:BZ38,CG4:CG38,CN4:CN38,CU4:CU38,DB4:DB38)</f>
        <v>0.39679809999999999</v>
      </c>
      <c r="T56" s="14" t="s">
        <v>192</v>
      </c>
    </row>
    <row r="57" spans="1:21">
      <c r="O57" s="14" t="s">
        <v>196</v>
      </c>
      <c r="R57" s="13">
        <f>MINA(O25:O38,V4:V38,AC4:AC38,AJ4:AJ38,AQ4:AQ38,AX4:AX38,BE4:BE38,BL4:BL38,BS4:BS38,BZ4:BZ38,CG4:CG38,CN4:CN38,CU4:CU38,DB4:DB38)</f>
        <v>0.19518001458970666</v>
      </c>
      <c r="T57" s="14" t="s">
        <v>193</v>
      </c>
      <c r="U57" s="14">
        <f>R56+R59</f>
        <v>0.41695990854102932</v>
      </c>
    </row>
    <row r="58" spans="1:21">
      <c r="O58" s="14" t="s">
        <v>190</v>
      </c>
      <c r="R58" s="13">
        <f>R56-R57</f>
        <v>0.20161808541029333</v>
      </c>
      <c r="T58" s="14" t="s">
        <v>194</v>
      </c>
      <c r="U58" s="14">
        <f>R57-R59</f>
        <v>0.17501820604867732</v>
      </c>
    </row>
    <row r="59" spans="1:21">
      <c r="O59" s="14" t="s">
        <v>197</v>
      </c>
      <c r="R59" s="13">
        <f>R58/10</f>
        <v>2.0161808541029332E-2</v>
      </c>
    </row>
    <row r="60" spans="1:21">
      <c r="G60" s="13">
        <v>35.5</v>
      </c>
      <c r="H60" s="13">
        <f>G60/100</f>
        <v>0.35499999999999998</v>
      </c>
    </row>
    <row r="61" spans="1:21">
      <c r="G61" s="13">
        <v>33</v>
      </c>
      <c r="H61" s="13">
        <f t="shared" ref="H61:H92" si="139">G61/100</f>
        <v>0.33</v>
      </c>
    </row>
    <row r="62" spans="1:21">
      <c r="G62" s="13">
        <v>34.4</v>
      </c>
      <c r="H62" s="13">
        <f t="shared" si="139"/>
        <v>0.34399999999999997</v>
      </c>
    </row>
    <row r="63" spans="1:21">
      <c r="G63" s="13">
        <v>35.799999999999997</v>
      </c>
      <c r="H63" s="13">
        <f t="shared" si="139"/>
        <v>0.35799999999999998</v>
      </c>
    </row>
    <row r="64" spans="1:21">
      <c r="G64" s="13">
        <v>33</v>
      </c>
      <c r="H64" s="13">
        <f t="shared" si="139"/>
        <v>0.33</v>
      </c>
    </row>
    <row r="65" spans="7:8">
      <c r="G65" s="13">
        <v>32.4</v>
      </c>
      <c r="H65" s="13">
        <f t="shared" si="139"/>
        <v>0.32400000000000001</v>
      </c>
    </row>
    <row r="66" spans="7:8">
      <c r="G66" s="13">
        <v>30.9</v>
      </c>
      <c r="H66" s="13">
        <f t="shared" si="139"/>
        <v>0.309</v>
      </c>
    </row>
    <row r="67" spans="7:8">
      <c r="G67" s="13">
        <v>29.1</v>
      </c>
      <c r="H67" s="13">
        <f t="shared" si="139"/>
        <v>0.29100000000000004</v>
      </c>
    </row>
    <row r="68" spans="7:8">
      <c r="G68" s="13">
        <v>32.9</v>
      </c>
      <c r="H68" s="13">
        <f t="shared" si="139"/>
        <v>0.32899999999999996</v>
      </c>
    </row>
    <row r="69" spans="7:8">
      <c r="G69" s="13">
        <v>29.2</v>
      </c>
      <c r="H69" s="13">
        <f t="shared" si="139"/>
        <v>0.29199999999999998</v>
      </c>
    </row>
    <row r="70" spans="7:8">
      <c r="G70" s="13">
        <v>30.6</v>
      </c>
      <c r="H70" s="13">
        <f t="shared" si="139"/>
        <v>0.30599999999999999</v>
      </c>
    </row>
    <row r="71" spans="7:8">
      <c r="G71" s="13">
        <v>31.2</v>
      </c>
      <c r="H71" s="13">
        <f t="shared" si="139"/>
        <v>0.312</v>
      </c>
    </row>
    <row r="72" spans="7:8">
      <c r="G72" s="13">
        <v>29.4</v>
      </c>
      <c r="H72" s="13">
        <f t="shared" si="139"/>
        <v>0.29399999999999998</v>
      </c>
    </row>
    <row r="73" spans="7:8">
      <c r="G73" s="13">
        <v>29</v>
      </c>
      <c r="H73" s="13">
        <f t="shared" si="139"/>
        <v>0.28999999999999998</v>
      </c>
    </row>
    <row r="74" spans="7:8">
      <c r="G74" s="13">
        <v>31.5</v>
      </c>
      <c r="H74" s="13">
        <f t="shared" si="139"/>
        <v>0.315</v>
      </c>
    </row>
    <row r="75" spans="7:8">
      <c r="G75" s="13">
        <v>31.2</v>
      </c>
      <c r="H75" s="13">
        <f t="shared" si="139"/>
        <v>0.312</v>
      </c>
    </row>
    <row r="76" spans="7:8">
      <c r="G76" s="13">
        <v>34.5</v>
      </c>
      <c r="H76" s="13">
        <f t="shared" si="139"/>
        <v>0.34499999999999997</v>
      </c>
    </row>
    <row r="77" spans="7:8">
      <c r="G77" s="13">
        <v>33.700000000000003</v>
      </c>
      <c r="H77" s="13">
        <f t="shared" si="139"/>
        <v>0.33700000000000002</v>
      </c>
    </row>
    <row r="78" spans="7:8">
      <c r="G78" s="13">
        <v>34.4</v>
      </c>
      <c r="H78" s="13">
        <f t="shared" si="139"/>
        <v>0.34399999999999997</v>
      </c>
    </row>
    <row r="79" spans="7:8">
      <c r="G79" s="13">
        <v>33.799999999999997</v>
      </c>
      <c r="H79" s="13">
        <f t="shared" si="139"/>
        <v>0.33799999999999997</v>
      </c>
    </row>
    <row r="80" spans="7:8">
      <c r="G80" s="13">
        <v>34.9</v>
      </c>
      <c r="H80" s="13">
        <f t="shared" si="139"/>
        <v>0.34899999999999998</v>
      </c>
    </row>
    <row r="81" spans="7:8">
      <c r="G81" s="13">
        <v>35.5</v>
      </c>
      <c r="H81" s="13">
        <f t="shared" si="139"/>
        <v>0.35499999999999998</v>
      </c>
    </row>
    <row r="82" spans="7:8">
      <c r="G82" s="13">
        <v>33.700000000000003</v>
      </c>
      <c r="H82" s="13">
        <f t="shared" si="139"/>
        <v>0.33700000000000002</v>
      </c>
    </row>
    <row r="83" spans="7:8">
      <c r="G83" s="13">
        <v>33.799999999999997</v>
      </c>
      <c r="H83" s="13">
        <f t="shared" si="139"/>
        <v>0.33799999999999997</v>
      </c>
    </row>
    <row r="84" spans="7:8">
      <c r="G84" s="13">
        <v>33.9</v>
      </c>
      <c r="H84" s="13">
        <f t="shared" si="139"/>
        <v>0.33899999999999997</v>
      </c>
    </row>
    <row r="85" spans="7:8">
      <c r="G85" s="13">
        <v>33</v>
      </c>
      <c r="H85" s="13">
        <f t="shared" si="139"/>
        <v>0.33</v>
      </c>
    </row>
    <row r="86" spans="7:8">
      <c r="G86" s="13">
        <v>31.6</v>
      </c>
      <c r="H86" s="13">
        <f t="shared" si="139"/>
        <v>0.316</v>
      </c>
    </row>
    <row r="87" spans="7:8">
      <c r="G87" s="13">
        <v>32.6</v>
      </c>
      <c r="H87" s="13">
        <f t="shared" si="139"/>
        <v>0.32600000000000001</v>
      </c>
    </row>
    <row r="88" spans="7:8">
      <c r="G88" s="13">
        <v>39.5</v>
      </c>
      <c r="H88" s="13">
        <f t="shared" si="139"/>
        <v>0.39500000000000002</v>
      </c>
    </row>
    <row r="89" spans="7:8">
      <c r="G89" s="13">
        <v>30.4</v>
      </c>
      <c r="H89" s="13">
        <f t="shared" si="139"/>
        <v>0.30399999999999999</v>
      </c>
    </row>
    <row r="90" spans="7:8">
      <c r="G90" s="13">
        <v>28.7</v>
      </c>
      <c r="H90" s="13">
        <f t="shared" si="139"/>
        <v>0.28699999999999998</v>
      </c>
    </row>
    <row r="91" spans="7:8">
      <c r="G91" s="13">
        <v>36.6</v>
      </c>
      <c r="H91" s="13">
        <f t="shared" si="139"/>
        <v>0.36599999999999999</v>
      </c>
    </row>
    <row r="92" spans="7:8">
      <c r="G92" s="13">
        <v>33.5</v>
      </c>
      <c r="H92" s="13">
        <f t="shared" si="139"/>
        <v>0.33500000000000002</v>
      </c>
    </row>
    <row r="93" spans="7:8">
      <c r="G93" s="13">
        <f>G92</f>
        <v>33.5</v>
      </c>
      <c r="H93" s="13">
        <f>G93/100</f>
        <v>0.33500000000000002</v>
      </c>
    </row>
  </sheetData>
  <mergeCells count="1">
    <mergeCell ref="O44:U44"/>
  </mergeCells>
  <phoneticPr fontId="0" type="noConversion"/>
  <pageMargins left="0.27559055118110237" right="0.35433070866141736" top="0.59055118110236227" bottom="0.59055118110236227" header="0.51181102362204722" footer="0.51181102362204722"/>
  <pageSetup scale="72" orientation="landscape" r:id="rId1"/>
  <headerFooter alignWithMargins="0"/>
  <colBreaks count="14" manualBreakCount="14">
    <brk id="14" max="63" man="1"/>
    <brk id="21" max="1048575" man="1"/>
    <brk id="28" max="63" man="1"/>
    <brk id="35" max="1048575" man="1"/>
    <brk id="42" max="1048575" man="1"/>
    <brk id="49" max="1048575" man="1"/>
    <brk id="56" max="1048575" man="1"/>
    <brk id="63" max="1048575" man="1"/>
    <brk id="70" max="1048575" man="1"/>
    <brk id="77" max="1048575" man="1"/>
    <brk id="84" max="1048575" man="1"/>
    <brk id="91" max="1048575" man="1"/>
    <brk id="98" max="1048575" man="1"/>
    <brk id="105" max="1048575" man="1"/>
  </colBreaks>
</worksheet>
</file>

<file path=xl/worksheets/sheet50.xml><?xml version="1.0" encoding="utf-8"?>
<worksheet xmlns="http://schemas.openxmlformats.org/spreadsheetml/2006/main" xmlns:r="http://schemas.openxmlformats.org/officeDocument/2006/relationships">
  <sheetPr codeName="Sheet46"/>
  <dimension ref="A1:AV56"/>
  <sheetViews>
    <sheetView showOutlineSymbols="0" view="pageBreakPreview" zoomScaleSheetLayoutView="100" workbookViewId="0">
      <pane xSplit="1" ySplit="3" topLeftCell="B4" activePane="bottomRight" state="frozen"/>
      <selection activeCell="C38" sqref="C38"/>
      <selection pane="topRight" activeCell="C38" sqref="C38"/>
      <selection pane="bottomLeft" activeCell="C38" sqref="C38"/>
      <selection pane="bottomRight" activeCell="AK36" sqref="AK36"/>
    </sheetView>
  </sheetViews>
  <sheetFormatPr defaultColWidth="3.85546875" defaultRowHeight="12.75" customHeight="1"/>
  <cols>
    <col min="1" max="1" width="10" style="6" customWidth="1"/>
    <col min="2" max="2" width="12" style="10" customWidth="1"/>
    <col min="3" max="3" width="11.28515625" style="10" bestFit="1" customWidth="1"/>
    <col min="4" max="4" width="10.5703125" style="10" customWidth="1"/>
    <col min="5" max="5" width="11.42578125" style="10" customWidth="1"/>
    <col min="6" max="6" width="11.85546875" style="10" bestFit="1" customWidth="1"/>
    <col min="7" max="7" width="11.7109375" style="10" bestFit="1" customWidth="1"/>
    <col min="8" max="12" width="10.5703125" style="10" customWidth="1"/>
    <col min="13" max="14" width="10.28515625" style="10" customWidth="1"/>
    <col min="15" max="15" width="9.28515625" style="10" customWidth="1"/>
    <col min="16" max="17" width="10.5703125" style="10" customWidth="1"/>
    <col min="18" max="18" width="10" style="10" bestFit="1" customWidth="1"/>
    <col min="19" max="20" width="10.5703125" style="10" customWidth="1"/>
    <col min="21" max="21" width="10" style="10" bestFit="1" customWidth="1"/>
    <col min="22" max="22" width="9.7109375" style="10" customWidth="1"/>
    <col min="23" max="23" width="10.5703125" style="10" customWidth="1"/>
    <col min="24" max="24" width="10" style="10" bestFit="1" customWidth="1"/>
    <col min="25" max="26" width="10.5703125" style="10" customWidth="1"/>
    <col min="27" max="27" width="22.28515625" style="10" hidden="1" customWidth="1"/>
    <col min="28" max="28" width="5.42578125" style="10" customWidth="1"/>
    <col min="29" max="31" width="10.5703125" style="10" customWidth="1"/>
    <col min="32" max="32" width="9.28515625" style="10" customWidth="1"/>
    <col min="33" max="34" width="10.5703125" style="10" customWidth="1"/>
    <col min="35" max="35" width="11.5703125" style="10" bestFit="1" customWidth="1"/>
    <col min="36" max="36" width="11.140625" style="10" bestFit="1" customWidth="1"/>
    <col min="37" max="37" width="10.5703125" style="10" customWidth="1"/>
    <col min="38" max="38" width="9.5703125" style="10" customWidth="1"/>
    <col min="39" max="40" width="10.5703125" style="10" customWidth="1"/>
    <col min="41" max="41" width="21.140625" style="10" hidden="1" customWidth="1"/>
    <col min="42" max="42" width="6.28515625" style="10" customWidth="1"/>
    <col min="43" max="45" width="10.5703125" style="10" customWidth="1"/>
    <col min="46" max="46" width="11.5703125" style="10" bestFit="1" customWidth="1"/>
    <col min="47" max="47" width="11.140625" style="10" bestFit="1" customWidth="1"/>
    <col min="48" max="48" width="10.5703125" style="10" customWidth="1"/>
    <col min="49" max="49" width="10.5703125" style="8" customWidth="1"/>
    <col min="50" max="51" width="3.85546875" style="8"/>
    <col min="52" max="53" width="6.140625" style="8" bestFit="1" customWidth="1"/>
    <col min="54" max="54" width="2.7109375" style="8" customWidth="1"/>
    <col min="55" max="55" width="7.7109375" style="8" customWidth="1"/>
    <col min="56" max="56" width="6.42578125" style="8" customWidth="1"/>
    <col min="57" max="16384" width="3.85546875" style="8"/>
  </cols>
  <sheetData>
    <row r="1" spans="1:48" ht="12.75" customHeight="1">
      <c r="A1" s="6" t="s">
        <v>100</v>
      </c>
      <c r="N1" s="10" t="s">
        <v>14</v>
      </c>
      <c r="AB1" s="10" t="s">
        <v>14</v>
      </c>
      <c r="AQ1" s="10" t="s">
        <v>14</v>
      </c>
    </row>
    <row r="2" spans="1:48" ht="12.75" customHeight="1">
      <c r="A2" s="6" t="s">
        <v>225</v>
      </c>
      <c r="B2" s="10" t="s">
        <v>226</v>
      </c>
      <c r="E2" s="10" t="s">
        <v>227</v>
      </c>
      <c r="H2" s="10" t="s">
        <v>228</v>
      </c>
      <c r="K2" s="10" t="s">
        <v>229</v>
      </c>
      <c r="N2" s="10" t="s">
        <v>225</v>
      </c>
      <c r="O2" s="10" t="s">
        <v>230</v>
      </c>
      <c r="R2" s="10" t="s">
        <v>231</v>
      </c>
      <c r="U2" s="10" t="s">
        <v>232</v>
      </c>
      <c r="X2" s="10" t="s">
        <v>233</v>
      </c>
      <c r="AB2" s="10" t="s">
        <v>225</v>
      </c>
      <c r="AC2" s="10" t="s">
        <v>234</v>
      </c>
      <c r="AF2" s="10" t="s">
        <v>235</v>
      </c>
      <c r="AI2" s="10" t="s">
        <v>236</v>
      </c>
      <c r="AL2" s="10" t="s">
        <v>237</v>
      </c>
      <c r="AP2" s="10" t="s">
        <v>225</v>
      </c>
      <c r="AQ2" s="10" t="s">
        <v>108</v>
      </c>
      <c r="AT2" s="10" t="s">
        <v>109</v>
      </c>
    </row>
    <row r="3" spans="1:48" ht="15" customHeight="1">
      <c r="B3" s="10" t="s">
        <v>145</v>
      </c>
      <c r="C3" s="10" t="s">
        <v>146</v>
      </c>
      <c r="D3" s="10" t="s">
        <v>147</v>
      </c>
      <c r="E3" s="10" t="s">
        <v>145</v>
      </c>
      <c r="F3" s="10" t="s">
        <v>146</v>
      </c>
      <c r="G3" s="10" t="s">
        <v>147</v>
      </c>
      <c r="H3" s="10" t="s">
        <v>145</v>
      </c>
      <c r="I3" s="10" t="s">
        <v>146</v>
      </c>
      <c r="J3" s="10" t="s">
        <v>147</v>
      </c>
      <c r="K3" s="10" t="s">
        <v>145</v>
      </c>
      <c r="L3" s="10" t="s">
        <v>146</v>
      </c>
      <c r="M3" s="10" t="s">
        <v>147</v>
      </c>
      <c r="O3" s="10" t="s">
        <v>145</v>
      </c>
      <c r="P3" s="10" t="s">
        <v>146</v>
      </c>
      <c r="Q3" s="10" t="s">
        <v>147</v>
      </c>
      <c r="R3" s="10" t="s">
        <v>145</v>
      </c>
      <c r="S3" s="10" t="s">
        <v>146</v>
      </c>
      <c r="T3" s="10" t="s">
        <v>147</v>
      </c>
      <c r="U3" s="10" t="s">
        <v>145</v>
      </c>
      <c r="V3" s="10" t="s">
        <v>146</v>
      </c>
      <c r="W3" s="10" t="s">
        <v>147</v>
      </c>
      <c r="X3" s="10" t="s">
        <v>145</v>
      </c>
      <c r="Y3" s="10" t="s">
        <v>146</v>
      </c>
      <c r="Z3" s="10" t="s">
        <v>147</v>
      </c>
      <c r="AC3" s="10" t="s">
        <v>145</v>
      </c>
      <c r="AD3" s="10" t="s">
        <v>146</v>
      </c>
      <c r="AE3" s="10" t="s">
        <v>147</v>
      </c>
      <c r="AF3" s="10" t="s">
        <v>145</v>
      </c>
      <c r="AG3" s="10" t="s">
        <v>146</v>
      </c>
      <c r="AH3" s="10" t="s">
        <v>147</v>
      </c>
      <c r="AI3" s="10" t="s">
        <v>145</v>
      </c>
      <c r="AJ3" s="10" t="s">
        <v>146</v>
      </c>
      <c r="AK3" s="10" t="s">
        <v>147</v>
      </c>
      <c r="AL3" s="10" t="s">
        <v>145</v>
      </c>
      <c r="AM3" s="10" t="s">
        <v>146</v>
      </c>
      <c r="AN3" s="10" t="s">
        <v>147</v>
      </c>
      <c r="AQ3" s="10" t="s">
        <v>145</v>
      </c>
      <c r="AR3" s="10" t="s">
        <v>146</v>
      </c>
      <c r="AS3" s="10" t="s">
        <v>147</v>
      </c>
      <c r="AT3" s="10" t="s">
        <v>145</v>
      </c>
      <c r="AU3" s="10" t="s">
        <v>146</v>
      </c>
      <c r="AV3" s="10" t="s">
        <v>147</v>
      </c>
    </row>
    <row r="4" spans="1:48">
      <c r="A4" s="6">
        <v>1980</v>
      </c>
      <c r="B4" s="51">
        <f t="shared" ref="B4:B5" si="0">B5*((B$13/B$18)^(1/5))</f>
        <v>40899.445552524499</v>
      </c>
      <c r="C4" s="51">
        <f t="shared" ref="C4:C5" si="1">C5*((C$13/C$18)^(1/5))</f>
        <v>107307.72823929843</v>
      </c>
      <c r="D4" s="10">
        <f t="shared" ref="D4:D12" si="2">B4-C4</f>
        <v>-66408.282686773935</v>
      </c>
      <c r="E4" s="51">
        <f>E5*((E5/E10)^(1/5))</f>
        <v>106084.29601969408</v>
      </c>
      <c r="F4" s="51">
        <f>F5*((F5/F10)^(1/5))</f>
        <v>93257.014453965836</v>
      </c>
      <c r="G4" s="10">
        <f>E4-F4</f>
        <v>12827.281565728248</v>
      </c>
      <c r="H4" s="10">
        <v>92330.137785105195</v>
      </c>
      <c r="I4" s="10">
        <v>185451.93501096201</v>
      </c>
      <c r="J4" s="10">
        <f t="shared" ref="J4:J38" si="3">H4-I4</f>
        <v>-93121.797225856819</v>
      </c>
      <c r="K4" s="51">
        <f t="shared" ref="K4:K5" si="4">K5*((K$15/K$20)^(1/5))</f>
        <v>49822.129629202776</v>
      </c>
      <c r="L4" s="51">
        <f t="shared" ref="L4:L5" si="5">L5*((L$15/L$20)^(1/5))</f>
        <v>111948.32165905467</v>
      </c>
      <c r="M4" s="10">
        <f t="shared" ref="M4:M14" si="6">K4-L4</f>
        <v>-62126.192029851889</v>
      </c>
      <c r="N4" s="10">
        <v>1980</v>
      </c>
      <c r="O4" s="10">
        <v>10063.682010675899</v>
      </c>
      <c r="P4" s="10">
        <v>17684.133517862301</v>
      </c>
      <c r="Q4" s="10">
        <f t="shared" ref="Q4:Q38" si="7">O4-P4</f>
        <v>-7620.4515071864025</v>
      </c>
      <c r="R4" s="10">
        <v>225695.851324338</v>
      </c>
      <c r="S4" s="10">
        <v>135518.68230228999</v>
      </c>
      <c r="T4" s="10">
        <f t="shared" ref="T4:T12" si="8">R4-S4</f>
        <v>90177.169022048009</v>
      </c>
      <c r="U4" s="10">
        <v>257401.47164280099</v>
      </c>
      <c r="V4" s="10">
        <v>225286.71090103101</v>
      </c>
      <c r="W4" s="10">
        <f>U4-V4</f>
        <v>32114.760741769976</v>
      </c>
      <c r="X4" s="10">
        <v>135629.72701210898</v>
      </c>
      <c r="Y4" s="10">
        <v>99432.008602712202</v>
      </c>
      <c r="Z4" s="10">
        <f t="shared" ref="Z4:Z38" si="9">X4-Y4</f>
        <v>36197.718409396781</v>
      </c>
      <c r="AB4" s="10">
        <v>1980</v>
      </c>
      <c r="AC4" s="10">
        <v>58679.727736295499</v>
      </c>
      <c r="AD4" s="10">
        <v>28420.643353068801</v>
      </c>
      <c r="AE4" s="10">
        <f>AC4-AD4</f>
        <v>30259.084383226698</v>
      </c>
      <c r="AF4" s="10">
        <v>15823.7278166375</v>
      </c>
      <c r="AG4" s="10">
        <v>34034.8648644653</v>
      </c>
      <c r="AH4" s="10">
        <f t="shared" ref="AH4:AH11" si="10">AF4-AG4</f>
        <v>-18211.1370478278</v>
      </c>
      <c r="AI4" s="51">
        <f>AI5*((AI5/AI10)^(1/5))</f>
        <v>40382.059939334395</v>
      </c>
      <c r="AJ4" s="51">
        <f>AJ5*((AJ5/AJ10)^(1/5))</f>
        <v>57364.24782528785</v>
      </c>
      <c r="AK4" s="10">
        <f t="shared" ref="AK4:AK38" si="11">AI4-AJ4</f>
        <v>-16982.187885953455</v>
      </c>
      <c r="AL4" s="51">
        <f>AL5*((AL$6/AL$11)^(1/5))</f>
        <v>18227.303435026366</v>
      </c>
      <c r="AM4" s="51">
        <f>AM5*((AM$6/AM$11)^(1/5))</f>
        <v>34104.29794464563</v>
      </c>
      <c r="AN4" s="10">
        <f t="shared" ref="AN4:AN5" si="12">AL4-AM4</f>
        <v>-15876.994509619264</v>
      </c>
      <c r="AP4" s="10">
        <v>1980</v>
      </c>
      <c r="AQ4" s="10">
        <v>550823.16042285308</v>
      </c>
      <c r="AR4" s="10">
        <v>509730.06294546399</v>
      </c>
      <c r="AS4" s="10">
        <f t="shared" ref="AS4:AS38" si="13">AQ4-AR4</f>
        <v>41093.097477389092</v>
      </c>
      <c r="AT4" s="10">
        <v>839082.95607481804</v>
      </c>
      <c r="AU4" s="10">
        <v>542221.48780615802</v>
      </c>
      <c r="AV4" s="10">
        <f>AT4-AU4</f>
        <v>296861.46826866001</v>
      </c>
    </row>
    <row r="5" spans="1:48">
      <c r="A5" s="6">
        <v>1981</v>
      </c>
      <c r="B5" s="51">
        <f t="shared" si="0"/>
        <v>44365.685884409482</v>
      </c>
      <c r="C5" s="51">
        <f t="shared" si="1"/>
        <v>115950.85438334277</v>
      </c>
      <c r="D5" s="10">
        <f t="shared" si="2"/>
        <v>-71585.168498933286</v>
      </c>
      <c r="E5" s="10">
        <v>119151.734707196</v>
      </c>
      <c r="F5" s="10">
        <v>106909.06536243099</v>
      </c>
      <c r="G5" s="10">
        <f>E5-F5</f>
        <v>12242.669344765003</v>
      </c>
      <c r="H5" s="10">
        <v>110267.16059947301</v>
      </c>
      <c r="I5" s="10">
        <v>224727.32145147101</v>
      </c>
      <c r="J5" s="10">
        <f t="shared" si="3"/>
        <v>-114460.16085199801</v>
      </c>
      <c r="K5" s="51">
        <f t="shared" si="4"/>
        <v>53374.880464220958</v>
      </c>
      <c r="L5" s="51">
        <f t="shared" si="5"/>
        <v>115800.97783476466</v>
      </c>
      <c r="M5" s="10">
        <f t="shared" si="6"/>
        <v>-62426.097370543706</v>
      </c>
      <c r="N5" s="10">
        <v>1981</v>
      </c>
      <c r="O5" s="10">
        <v>10472.6970604827</v>
      </c>
      <c r="P5" s="10">
        <v>18997.406647608299</v>
      </c>
      <c r="Q5" s="10">
        <f t="shared" si="7"/>
        <v>-8524.7095871255988</v>
      </c>
      <c r="R5" s="10">
        <v>200565.16293229902</v>
      </c>
      <c r="S5" s="10">
        <v>142018.92968397401</v>
      </c>
      <c r="T5" s="10">
        <f t="shared" si="8"/>
        <v>58546.233248325007</v>
      </c>
      <c r="U5" s="10">
        <v>250644.696217744</v>
      </c>
      <c r="V5" s="10">
        <v>222889.23018279002</v>
      </c>
      <c r="W5" s="10">
        <f t="shared" ref="W5:W38" si="14">U5-V5</f>
        <v>27755.466034953977</v>
      </c>
      <c r="X5" s="10">
        <v>126887.11710229699</v>
      </c>
      <c r="Y5" s="10">
        <v>111640.89883663099</v>
      </c>
      <c r="Z5" s="10">
        <f t="shared" si="9"/>
        <v>15246.218265666001</v>
      </c>
      <c r="AB5" s="10">
        <v>1981</v>
      </c>
      <c r="AC5" s="10">
        <v>54889.314258803002</v>
      </c>
      <c r="AD5" s="10">
        <v>27482.1922679134</v>
      </c>
      <c r="AE5" s="10">
        <f t="shared" ref="AE5:AE38" si="15">AC5-AD5</f>
        <v>27407.121990889602</v>
      </c>
      <c r="AF5" s="10">
        <v>16937.543516205402</v>
      </c>
      <c r="AG5" s="10">
        <v>32220.417479841599</v>
      </c>
      <c r="AH5" s="10">
        <f t="shared" si="10"/>
        <v>-15282.873963636197</v>
      </c>
      <c r="AI5" s="10">
        <v>42331.983047594804</v>
      </c>
      <c r="AJ5" s="10">
        <v>59187.860962903396</v>
      </c>
      <c r="AK5" s="10">
        <f t="shared" si="11"/>
        <v>-16855.877915308592</v>
      </c>
      <c r="AL5" s="51">
        <f>AL6*((AL$6/AL$11)^(1/5))</f>
        <v>22017.588633568506</v>
      </c>
      <c r="AM5" s="51">
        <f>AM6*((AM$6/AM$11)^(1/5))</f>
        <v>39574.793214515572</v>
      </c>
      <c r="AN5" s="10">
        <f t="shared" si="12"/>
        <v>-17557.204580947066</v>
      </c>
      <c r="AP5" s="10">
        <v>1981</v>
      </c>
      <c r="AQ5" s="10">
        <v>630326.57582402602</v>
      </c>
      <c r="AR5" s="10">
        <v>570262.45015745296</v>
      </c>
      <c r="AS5" s="10">
        <f t="shared" si="13"/>
        <v>60064.125666573062</v>
      </c>
      <c r="AT5" s="10">
        <v>832942.55200373905</v>
      </c>
      <c r="AU5" s="10">
        <v>605950.85693390097</v>
      </c>
      <c r="AV5" s="10">
        <f t="shared" ref="AV5:AV38" si="16">AT5-AU5</f>
        <v>226991.69506983808</v>
      </c>
    </row>
    <row r="6" spans="1:48">
      <c r="A6" s="6">
        <v>1982</v>
      </c>
      <c r="B6" s="51">
        <f t="shared" ref="B6:C12" si="17">B7*((B$13/B$18)^(1/5))</f>
        <v>48125.691128656326</v>
      </c>
      <c r="C6" s="51">
        <f t="shared" si="17"/>
        <v>125290.14315022515</v>
      </c>
      <c r="D6" s="10">
        <f t="shared" si="2"/>
        <v>-77164.452021568824</v>
      </c>
      <c r="E6" s="10">
        <v>118878.134311691</v>
      </c>
      <c r="F6" s="10">
        <v>109316.187795148</v>
      </c>
      <c r="G6" s="10">
        <f t="shared" ref="G6:G38" si="18">E6-F6</f>
        <v>9561.9465165430011</v>
      </c>
      <c r="H6" s="10">
        <v>114078.67492840601</v>
      </c>
      <c r="I6" s="10">
        <v>225190.823024121</v>
      </c>
      <c r="J6" s="10">
        <f t="shared" si="3"/>
        <v>-111112.14809571499</v>
      </c>
      <c r="K6" s="51">
        <f t="shared" ref="K6:L13" si="19">K7*((K$15/K$20)^(1/5))</f>
        <v>57180.973309901085</v>
      </c>
      <c r="L6" s="51">
        <f t="shared" si="19"/>
        <v>119786.22161329233</v>
      </c>
      <c r="M6" s="10">
        <f t="shared" si="6"/>
        <v>-62605.24830339125</v>
      </c>
      <c r="N6" s="10">
        <v>1982</v>
      </c>
      <c r="O6" s="10">
        <v>11310.499385516099</v>
      </c>
      <c r="P6" s="10">
        <v>20225.062574218799</v>
      </c>
      <c r="Q6" s="10">
        <f t="shared" si="7"/>
        <v>-8914.5631887026993</v>
      </c>
      <c r="R6" s="10">
        <v>211960.44486033599</v>
      </c>
      <c r="S6" s="10">
        <v>176837.312075013</v>
      </c>
      <c r="T6" s="10">
        <f t="shared" si="8"/>
        <v>35123.132785322989</v>
      </c>
      <c r="U6" s="10">
        <v>254385.851557994</v>
      </c>
      <c r="V6" s="10">
        <v>225260.70149349599</v>
      </c>
      <c r="W6" s="10">
        <f t="shared" si="14"/>
        <v>29125.150064498011</v>
      </c>
      <c r="X6" s="10">
        <v>111658.47580844001</v>
      </c>
      <c r="Y6" s="10">
        <v>109266.06533921001</v>
      </c>
      <c r="Z6" s="10">
        <f t="shared" si="9"/>
        <v>2392.4104692300025</v>
      </c>
      <c r="AB6" s="10">
        <v>1982</v>
      </c>
      <c r="AC6" s="10">
        <v>131630.890278515</v>
      </c>
      <c r="AD6" s="10">
        <v>108396.03501921</v>
      </c>
      <c r="AE6" s="10">
        <f t="shared" si="15"/>
        <v>23234.855259304997</v>
      </c>
      <c r="AF6" s="10">
        <v>17644.624123207901</v>
      </c>
      <c r="AG6" s="10">
        <v>31707.042117455701</v>
      </c>
      <c r="AH6" s="10">
        <f t="shared" si="10"/>
        <v>-14062.4179942478</v>
      </c>
      <c r="AI6" s="10">
        <v>34042.103289449602</v>
      </c>
      <c r="AJ6" s="10">
        <v>54618.663544630901</v>
      </c>
      <c r="AK6" s="10">
        <f t="shared" si="11"/>
        <v>-20576.560255181299</v>
      </c>
      <c r="AL6" s="10">
        <v>26596.046473088401</v>
      </c>
      <c r="AM6" s="10">
        <v>45922.782533559097</v>
      </c>
      <c r="AN6" s="10">
        <f>AL6-AM6</f>
        <v>-19326.736060470696</v>
      </c>
      <c r="AP6" s="10">
        <v>1982</v>
      </c>
      <c r="AQ6" s="10">
        <v>671775.38655112905</v>
      </c>
      <c r="AR6" s="10">
        <v>603662.08259367698</v>
      </c>
      <c r="AS6" s="10">
        <f t="shared" si="13"/>
        <v>68113.303957452066</v>
      </c>
      <c r="AT6" s="10">
        <v>1030357.38381538</v>
      </c>
      <c r="AU6" s="10">
        <v>791991.72053340101</v>
      </c>
      <c r="AV6" s="10">
        <f t="shared" si="16"/>
        <v>238365.66328197904</v>
      </c>
    </row>
    <row r="7" spans="1:48">
      <c r="A7" s="6">
        <v>1983</v>
      </c>
      <c r="B7" s="51">
        <f t="shared" si="17"/>
        <v>52204.357950086895</v>
      </c>
      <c r="C7" s="51">
        <f t="shared" si="17"/>
        <v>135381.66712171285</v>
      </c>
      <c r="D7" s="10">
        <f t="shared" si="2"/>
        <v>-83177.309171625951</v>
      </c>
      <c r="E7" s="10">
        <v>118766.401920113</v>
      </c>
      <c r="F7" s="10">
        <v>112370.00229492101</v>
      </c>
      <c r="G7" s="10">
        <f t="shared" si="18"/>
        <v>6396.3996251919889</v>
      </c>
      <c r="H7" s="10">
        <v>117462.287560671</v>
      </c>
      <c r="I7" s="10">
        <v>233447.04387545001</v>
      </c>
      <c r="J7" s="10">
        <f t="shared" si="3"/>
        <v>-115984.75631477901</v>
      </c>
      <c r="K7" s="51">
        <f t="shared" si="19"/>
        <v>61258.473653339417</v>
      </c>
      <c r="L7" s="51">
        <f t="shared" si="19"/>
        <v>123908.61594332014</v>
      </c>
      <c r="M7" s="10">
        <f t="shared" si="6"/>
        <v>-62650.142289980722</v>
      </c>
      <c r="N7" s="10">
        <v>1983</v>
      </c>
      <c r="O7" s="10">
        <v>11658.478159759399</v>
      </c>
      <c r="P7" s="10">
        <v>21398.614772336499</v>
      </c>
      <c r="Q7" s="10">
        <f t="shared" si="7"/>
        <v>-9740.1366125771001</v>
      </c>
      <c r="R7" s="10">
        <v>204038.984723017</v>
      </c>
      <c r="S7" s="10">
        <v>180577.11079742003</v>
      </c>
      <c r="T7" s="10">
        <f t="shared" si="8"/>
        <v>23461.87392559697</v>
      </c>
      <c r="U7" s="10">
        <v>242912.405447631</v>
      </c>
      <c r="V7" s="10">
        <v>211575.26367638598</v>
      </c>
      <c r="W7" s="10">
        <f t="shared" si="14"/>
        <v>31337.14177124502</v>
      </c>
      <c r="X7" s="10">
        <v>122178.208893123</v>
      </c>
      <c r="Y7" s="10">
        <v>113626.007387041</v>
      </c>
      <c r="Z7" s="10">
        <f t="shared" si="9"/>
        <v>8552.2015060819976</v>
      </c>
      <c r="AB7" s="10">
        <v>1983</v>
      </c>
      <c r="AC7" s="10">
        <v>136268.47618158002</v>
      </c>
      <c r="AD7" s="10">
        <v>103415.73876182101</v>
      </c>
      <c r="AE7" s="10">
        <f t="shared" si="15"/>
        <v>32852.737419759011</v>
      </c>
      <c r="AF7" s="10">
        <v>17382.659986974202</v>
      </c>
      <c r="AG7" s="10">
        <v>29303.302463334399</v>
      </c>
      <c r="AH7" s="10">
        <f t="shared" si="10"/>
        <v>-11920.642476360197</v>
      </c>
      <c r="AI7" s="10">
        <v>32539.099933384201</v>
      </c>
      <c r="AJ7" s="10">
        <v>53000.139703883302</v>
      </c>
      <c r="AK7" s="10">
        <f t="shared" si="11"/>
        <v>-20461.039770499101</v>
      </c>
      <c r="AL7" s="10">
        <v>30370.808376728299</v>
      </c>
      <c r="AM7" s="10">
        <v>50626.808501559797</v>
      </c>
      <c r="AN7" s="10">
        <f t="shared" ref="AN7:AN38" si="20">AL7-AM7</f>
        <v>-20256.000124831498</v>
      </c>
      <c r="AP7" s="10">
        <v>1983</v>
      </c>
      <c r="AQ7" s="10">
        <v>705649.28024184995</v>
      </c>
      <c r="AR7" s="10">
        <v>627054.8234036949</v>
      </c>
      <c r="AS7" s="10">
        <f t="shared" si="13"/>
        <v>78594.456838155049</v>
      </c>
      <c r="AT7" s="10">
        <v>1206656.6861428998</v>
      </c>
      <c r="AU7" s="10">
        <v>945161.5629286</v>
      </c>
      <c r="AV7" s="10">
        <f t="shared" si="16"/>
        <v>261495.12321429979</v>
      </c>
    </row>
    <row r="8" spans="1:48">
      <c r="A8" s="6">
        <v>1984</v>
      </c>
      <c r="B8" s="51">
        <f t="shared" si="17"/>
        <v>56628.693013367039</v>
      </c>
      <c r="C8" s="51">
        <f t="shared" si="17"/>
        <v>146286.01525882547</v>
      </c>
      <c r="D8" s="10">
        <f t="shared" si="2"/>
        <v>-89657.322245458432</v>
      </c>
      <c r="E8" s="10">
        <v>122579.54990625101</v>
      </c>
      <c r="F8" s="10">
        <v>120149.077466863</v>
      </c>
      <c r="G8" s="10">
        <f t="shared" si="18"/>
        <v>2430.4724393880024</v>
      </c>
      <c r="H8" s="10">
        <v>124865.77289241001</v>
      </c>
      <c r="I8" s="10">
        <v>241716.06476326598</v>
      </c>
      <c r="J8" s="10">
        <f t="shared" si="3"/>
        <v>-116850.29187085597</v>
      </c>
      <c r="K8" s="51">
        <f t="shared" si="19"/>
        <v>65626.735207865087</v>
      </c>
      <c r="L8" s="51">
        <f t="shared" si="19"/>
        <v>128172.88080556248</v>
      </c>
      <c r="M8" s="10">
        <f t="shared" si="6"/>
        <v>-62546.145597697396</v>
      </c>
      <c r="N8" s="10">
        <v>1984</v>
      </c>
      <c r="O8" s="10">
        <v>14364.835451947902</v>
      </c>
      <c r="P8" s="10">
        <v>23895.149472710098</v>
      </c>
      <c r="Q8" s="10">
        <f t="shared" si="7"/>
        <v>-9530.3140207621964</v>
      </c>
      <c r="R8" s="10">
        <v>202206.56901605599</v>
      </c>
      <c r="S8" s="10">
        <v>180732.18577803799</v>
      </c>
      <c r="T8" s="10">
        <f t="shared" si="8"/>
        <v>21474.383238017996</v>
      </c>
      <c r="U8" s="10">
        <v>242888.270732217</v>
      </c>
      <c r="V8" s="10">
        <v>202172.821931265</v>
      </c>
      <c r="W8" s="10">
        <f t="shared" si="14"/>
        <v>40715.448800951999</v>
      </c>
      <c r="X8" s="10">
        <v>125716.36689563999</v>
      </c>
      <c r="Y8" s="10">
        <v>120837.992241463</v>
      </c>
      <c r="Z8" s="10">
        <f t="shared" si="9"/>
        <v>4878.3746541769942</v>
      </c>
      <c r="AB8" s="10">
        <v>1984</v>
      </c>
      <c r="AC8" s="10">
        <v>139709.206332959</v>
      </c>
      <c r="AD8" s="10">
        <v>101527.310411659</v>
      </c>
      <c r="AE8" s="10">
        <f t="shared" si="15"/>
        <v>38181.895921300005</v>
      </c>
      <c r="AF8" s="10">
        <v>20315.489935567901</v>
      </c>
      <c r="AG8" s="10">
        <v>28892.412855800401</v>
      </c>
      <c r="AH8" s="10">
        <f t="shared" si="10"/>
        <v>-8576.9229202325005</v>
      </c>
      <c r="AI8" s="10">
        <v>39451.377464531899</v>
      </c>
      <c r="AJ8" s="10">
        <v>56322.308314805799</v>
      </c>
      <c r="AK8" s="10">
        <f t="shared" si="11"/>
        <v>-16870.9308502739</v>
      </c>
      <c r="AL8" s="10">
        <v>30591.761030359499</v>
      </c>
      <c r="AM8" s="10">
        <v>49632.607286767998</v>
      </c>
      <c r="AN8" s="10">
        <f t="shared" si="20"/>
        <v>-19040.846256408498</v>
      </c>
      <c r="AP8" s="10">
        <v>1984</v>
      </c>
      <c r="AQ8" s="10">
        <v>721389.75140956498</v>
      </c>
      <c r="AR8" s="10">
        <v>632702.01279923809</v>
      </c>
      <c r="AS8" s="10">
        <f t="shared" si="13"/>
        <v>88687.738610326895</v>
      </c>
      <c r="AT8" s="10">
        <v>1214477.7874228</v>
      </c>
      <c r="AU8" s="10">
        <v>1074337.5683013001</v>
      </c>
      <c r="AV8" s="10">
        <f t="shared" si="16"/>
        <v>140140.21912149992</v>
      </c>
    </row>
    <row r="9" spans="1:48">
      <c r="A9" s="6">
        <v>1985</v>
      </c>
      <c r="B9" s="51">
        <f t="shared" si="17"/>
        <v>61427.991806129037</v>
      </c>
      <c r="C9" s="51">
        <f t="shared" si="17"/>
        <v>158068.65667466138</v>
      </c>
      <c r="D9" s="10">
        <f t="shared" si="2"/>
        <v>-96640.664868532345</v>
      </c>
      <c r="E9" s="10">
        <v>159100.44687039801</v>
      </c>
      <c r="F9" s="10">
        <v>158436.10600110001</v>
      </c>
      <c r="G9" s="10">
        <f t="shared" si="18"/>
        <v>664.34086929800105</v>
      </c>
      <c r="H9" s="10">
        <v>129771.851604382</v>
      </c>
      <c r="I9" s="10">
        <v>257022.56518076998</v>
      </c>
      <c r="J9" s="10">
        <f t="shared" si="3"/>
        <v>-127250.71357638798</v>
      </c>
      <c r="K9" s="51">
        <f t="shared" si="19"/>
        <v>70306.491774766197</v>
      </c>
      <c r="L9" s="51">
        <f t="shared" si="19"/>
        <v>132583.89861695949</v>
      </c>
      <c r="M9" s="10">
        <f t="shared" si="6"/>
        <v>-62277.40684219329</v>
      </c>
      <c r="N9" s="10">
        <v>1985</v>
      </c>
      <c r="O9" s="10">
        <v>17781.7805913392</v>
      </c>
      <c r="P9" s="10">
        <v>28116.489872345101</v>
      </c>
      <c r="Q9" s="10">
        <f t="shared" si="7"/>
        <v>-10334.7092810059</v>
      </c>
      <c r="R9" s="10">
        <v>232901.768879393</v>
      </c>
      <c r="S9" s="10">
        <v>197468.388603553</v>
      </c>
      <c r="T9" s="10">
        <f t="shared" si="8"/>
        <v>35433.380275839998</v>
      </c>
      <c r="U9" s="10">
        <v>341805.91486279899</v>
      </c>
      <c r="V9" s="10">
        <v>290350.76564211998</v>
      </c>
      <c r="W9" s="10">
        <f t="shared" si="14"/>
        <v>51455.149220679014</v>
      </c>
      <c r="X9" s="10">
        <v>143473.64010375901</v>
      </c>
      <c r="Y9" s="10">
        <v>152289.55225078901</v>
      </c>
      <c r="Z9" s="10">
        <f t="shared" si="9"/>
        <v>-8815.9121470300015</v>
      </c>
      <c r="AB9" s="10">
        <v>1985</v>
      </c>
      <c r="AC9" s="10">
        <v>178433.41490475001</v>
      </c>
      <c r="AD9" s="10">
        <v>137127.26915626199</v>
      </c>
      <c r="AE9" s="10">
        <f t="shared" si="15"/>
        <v>41306.145748488023</v>
      </c>
      <c r="AF9" s="10">
        <v>28368.474294576899</v>
      </c>
      <c r="AG9" s="10">
        <v>34983.358744860998</v>
      </c>
      <c r="AH9" s="10">
        <f t="shared" si="10"/>
        <v>-6614.8844502840984</v>
      </c>
      <c r="AI9" s="10">
        <v>43312.835633012102</v>
      </c>
      <c r="AJ9" s="10">
        <v>59528.997342437695</v>
      </c>
      <c r="AK9" s="10">
        <f t="shared" si="11"/>
        <v>-16216.161709425593</v>
      </c>
      <c r="AL9" s="10">
        <v>39656.4370354087</v>
      </c>
      <c r="AM9" s="10">
        <v>60936.540971027898</v>
      </c>
      <c r="AN9" s="10">
        <f t="shared" si="20"/>
        <v>-21280.103935619198</v>
      </c>
      <c r="AP9" s="10">
        <v>1985</v>
      </c>
      <c r="AQ9" s="10">
        <v>857495.90054309205</v>
      </c>
      <c r="AR9" s="10">
        <v>757106.83582481102</v>
      </c>
      <c r="AS9" s="10">
        <f t="shared" si="13"/>
        <v>100389.06471828104</v>
      </c>
      <c r="AT9" s="10">
        <v>1392052.4523818798</v>
      </c>
      <c r="AU9" s="10">
        <v>1287771.7417377001</v>
      </c>
      <c r="AV9" s="10">
        <f t="shared" si="16"/>
        <v>104280.71064417972</v>
      </c>
    </row>
    <row r="10" spans="1:48">
      <c r="A10" s="6">
        <v>1986</v>
      </c>
      <c r="B10" s="51">
        <f t="shared" si="17"/>
        <v>66634.032617407516</v>
      </c>
      <c r="C10" s="51">
        <f t="shared" si="17"/>
        <v>170800.3337073916</v>
      </c>
      <c r="D10" s="10">
        <f t="shared" si="2"/>
        <v>-104166.30108998409</v>
      </c>
      <c r="E10" s="10">
        <v>212983.87466533302</v>
      </c>
      <c r="F10" s="10">
        <v>211679.91770869799</v>
      </c>
      <c r="G10" s="10">
        <f t="shared" si="18"/>
        <v>1303.9569566350256</v>
      </c>
      <c r="H10" s="10">
        <v>146174.603568672</v>
      </c>
      <c r="I10" s="10">
        <v>288742.99662753002</v>
      </c>
      <c r="J10" s="10">
        <f t="shared" si="3"/>
        <v>-142568.39305885803</v>
      </c>
      <c r="K10" s="51">
        <f t="shared" si="19"/>
        <v>75319.95565555527</v>
      </c>
      <c r="L10" s="51">
        <f t="shared" si="19"/>
        <v>137146.71982085399</v>
      </c>
      <c r="M10" s="10">
        <f t="shared" si="6"/>
        <v>-61826.764165298722</v>
      </c>
      <c r="N10" s="10">
        <v>1986</v>
      </c>
      <c r="O10" s="10">
        <v>20955.6744005824</v>
      </c>
      <c r="P10" s="10">
        <v>33130.732225155101</v>
      </c>
      <c r="Q10" s="10">
        <f t="shared" si="7"/>
        <v>-12175.057824572701</v>
      </c>
      <c r="R10" s="10">
        <v>271670.29122442997</v>
      </c>
      <c r="S10" s="10">
        <v>222925.84358266598</v>
      </c>
      <c r="T10" s="10">
        <f t="shared" si="8"/>
        <v>48744.447641763982</v>
      </c>
      <c r="U10" s="10">
        <v>501723.82980143203</v>
      </c>
      <c r="V10" s="10">
        <v>406859.69933478697</v>
      </c>
      <c r="W10" s="10">
        <f t="shared" si="14"/>
        <v>94864.13046664506</v>
      </c>
      <c r="X10" s="10">
        <v>182393.194526195</v>
      </c>
      <c r="Y10" s="10">
        <v>192883.496224053</v>
      </c>
      <c r="Z10" s="10">
        <f t="shared" si="9"/>
        <v>-10490.301697857998</v>
      </c>
      <c r="AB10" s="10">
        <v>1986</v>
      </c>
      <c r="AC10" s="10">
        <v>234169.874498941</v>
      </c>
      <c r="AD10" s="10">
        <v>187317.04600065798</v>
      </c>
      <c r="AE10" s="10">
        <f t="shared" si="15"/>
        <v>46852.828498283023</v>
      </c>
      <c r="AF10" s="10">
        <v>31596.119567567599</v>
      </c>
      <c r="AG10" s="10">
        <v>43181.971343056801</v>
      </c>
      <c r="AH10" s="10">
        <f t="shared" si="10"/>
        <v>-11585.851775489202</v>
      </c>
      <c r="AI10" s="10">
        <v>53588.2205160589</v>
      </c>
      <c r="AJ10" s="10">
        <v>69213.267558210908</v>
      </c>
      <c r="AK10" s="10">
        <f t="shared" si="11"/>
        <v>-15625.047042152008</v>
      </c>
      <c r="AL10" s="10">
        <v>49861.122540701101</v>
      </c>
      <c r="AM10" s="10">
        <v>74799.279970133895</v>
      </c>
      <c r="AN10" s="10">
        <f t="shared" si="20"/>
        <v>-24938.157429432795</v>
      </c>
      <c r="AP10" s="10">
        <v>1986</v>
      </c>
      <c r="AQ10" s="10">
        <v>1062879.956514</v>
      </c>
      <c r="AR10" s="10">
        <v>918208.02909329999</v>
      </c>
      <c r="AS10" s="10">
        <f t="shared" si="13"/>
        <v>144671.92742069997</v>
      </c>
      <c r="AT10" s="10">
        <v>1679715.3744603</v>
      </c>
      <c r="AU10" s="10">
        <v>1570484.0561007001</v>
      </c>
      <c r="AV10" s="10">
        <f t="shared" si="16"/>
        <v>109231.31835959991</v>
      </c>
    </row>
    <row r="11" spans="1:48">
      <c r="A11" s="6">
        <v>1987</v>
      </c>
      <c r="B11" s="51">
        <f t="shared" si="17"/>
        <v>72281.286955806267</v>
      </c>
      <c r="C11" s="51">
        <f t="shared" si="17"/>
        <v>184557.48665341042</v>
      </c>
      <c r="D11" s="10">
        <f t="shared" si="2"/>
        <v>-112276.19969760416</v>
      </c>
      <c r="E11" s="10">
        <v>277043.256994261</v>
      </c>
      <c r="F11" s="10">
        <v>271588.03526043799</v>
      </c>
      <c r="G11" s="10">
        <f t="shared" si="18"/>
        <v>5455.2217338230112</v>
      </c>
      <c r="H11" s="10">
        <v>163530.54320783302</v>
      </c>
      <c r="I11" s="10">
        <v>327309.27350924001</v>
      </c>
      <c r="J11" s="10">
        <f t="shared" si="3"/>
        <v>-163778.73030140699</v>
      </c>
      <c r="K11" s="51">
        <f t="shared" si="19"/>
        <v>80690.923081884626</v>
      </c>
      <c r="L11" s="51">
        <f t="shared" si="19"/>
        <v>141866.56866955216</v>
      </c>
      <c r="M11" s="10">
        <f t="shared" si="6"/>
        <v>-61175.645587667532</v>
      </c>
      <c r="N11" s="10">
        <v>1987</v>
      </c>
      <c r="O11" s="10">
        <v>30445.753080248698</v>
      </c>
      <c r="P11" s="10">
        <v>47814.947601988999</v>
      </c>
      <c r="Q11" s="10">
        <f t="shared" si="7"/>
        <v>-17369.194521740301</v>
      </c>
      <c r="R11" s="10">
        <v>405876.15485370299</v>
      </c>
      <c r="S11" s="10">
        <v>298674.29047157802</v>
      </c>
      <c r="T11" s="10">
        <f t="shared" si="8"/>
        <v>107201.86438212497</v>
      </c>
      <c r="U11" s="10">
        <v>665684.36355293205</v>
      </c>
      <c r="V11" s="10">
        <v>498982.27897571999</v>
      </c>
      <c r="W11" s="10">
        <f t="shared" si="14"/>
        <v>166702.08457721205</v>
      </c>
      <c r="X11" s="10">
        <v>230042.165215185</v>
      </c>
      <c r="Y11" s="10">
        <v>240463.64660012099</v>
      </c>
      <c r="Z11" s="10">
        <f t="shared" si="9"/>
        <v>-10421.481384935993</v>
      </c>
      <c r="AB11" s="10">
        <v>1987</v>
      </c>
      <c r="AC11" s="10">
        <v>297944.39467179403</v>
      </c>
      <c r="AD11" s="10">
        <v>239847.730794189</v>
      </c>
      <c r="AE11" s="10">
        <f t="shared" si="15"/>
        <v>58096.663877605024</v>
      </c>
      <c r="AF11" s="10">
        <v>41048.350472772399</v>
      </c>
      <c r="AG11" s="10">
        <v>57118.393666418997</v>
      </c>
      <c r="AH11" s="10">
        <f t="shared" si="10"/>
        <v>-16070.043193646598</v>
      </c>
      <c r="AI11" s="10">
        <v>78156.129326405498</v>
      </c>
      <c r="AJ11" s="10">
        <v>95298.221721205511</v>
      </c>
      <c r="AK11" s="10">
        <f t="shared" si="11"/>
        <v>-17142.092394800013</v>
      </c>
      <c r="AL11" s="10">
        <v>68399.626838173499</v>
      </c>
      <c r="AM11" s="10">
        <v>96621.972071961398</v>
      </c>
      <c r="AN11" s="10">
        <f t="shared" si="20"/>
        <v>-28222.345233787899</v>
      </c>
      <c r="AP11" s="10">
        <v>1987</v>
      </c>
      <c r="AQ11" s="10">
        <v>1286486.0370808002</v>
      </c>
      <c r="AR11" s="10">
        <v>1195276.8403862</v>
      </c>
      <c r="AS11" s="10">
        <f t="shared" si="13"/>
        <v>91209.196694600163</v>
      </c>
      <c r="AT11" s="10">
        <v>1850216.2809573999</v>
      </c>
      <c r="AU11" s="10">
        <v>1790599.7672298001</v>
      </c>
      <c r="AV11" s="10">
        <f t="shared" si="16"/>
        <v>59616.513727599755</v>
      </c>
    </row>
    <row r="12" spans="1:48">
      <c r="A12" s="6">
        <v>1988</v>
      </c>
      <c r="B12" s="51">
        <f t="shared" si="17"/>
        <v>78407.14780066807</v>
      </c>
      <c r="C12" s="51">
        <f t="shared" si="17"/>
        <v>199422.71271071711</v>
      </c>
      <c r="D12" s="10">
        <f t="shared" si="2"/>
        <v>-121015.56491004904</v>
      </c>
      <c r="E12" s="10">
        <v>282724.21063353901</v>
      </c>
      <c r="F12" s="10">
        <v>279190.95781347196</v>
      </c>
      <c r="G12" s="10">
        <f t="shared" si="18"/>
        <v>3533.2528200670495</v>
      </c>
      <c r="H12" s="10">
        <v>184105.25775554799</v>
      </c>
      <c r="I12" s="10">
        <v>365705.95474349201</v>
      </c>
      <c r="J12" s="10">
        <f t="shared" si="3"/>
        <v>-181600.69698794401</v>
      </c>
      <c r="K12" s="51">
        <f t="shared" si="19"/>
        <v>86444.887163530831</v>
      </c>
      <c r="L12" s="51">
        <f t="shared" si="19"/>
        <v>146748.84920588863</v>
      </c>
      <c r="M12" s="10">
        <f t="shared" si="6"/>
        <v>-60303.962042357802</v>
      </c>
      <c r="N12" s="10">
        <v>1988</v>
      </c>
      <c r="O12" s="10">
        <v>32275.7468831976</v>
      </c>
      <c r="P12" s="10">
        <v>52042.101885986296</v>
      </c>
      <c r="Q12" s="10">
        <f t="shared" si="7"/>
        <v>-19766.355002788696</v>
      </c>
      <c r="R12" s="10">
        <v>400623.91871800297</v>
      </c>
      <c r="S12" s="10">
        <v>309069.94950263802</v>
      </c>
      <c r="T12" s="10">
        <f t="shared" si="8"/>
        <v>91553.969215364952</v>
      </c>
      <c r="U12" s="10">
        <v>689504.5401862741</v>
      </c>
      <c r="V12" s="10">
        <v>482287.63574615505</v>
      </c>
      <c r="W12" s="10">
        <f t="shared" si="14"/>
        <v>207216.90444011905</v>
      </c>
      <c r="X12" s="10">
        <v>238415.335320374</v>
      </c>
      <c r="Y12" s="10">
        <v>258655.68936455398</v>
      </c>
      <c r="Z12" s="10">
        <f t="shared" si="9"/>
        <v>-20240.354044179985</v>
      </c>
      <c r="AB12" s="10">
        <v>1988</v>
      </c>
      <c r="AC12" s="10">
        <v>301811.40268441103</v>
      </c>
      <c r="AD12" s="10">
        <v>242226.05663252398</v>
      </c>
      <c r="AE12" s="10">
        <f t="shared" si="15"/>
        <v>59585.346051887056</v>
      </c>
      <c r="AF12" s="10">
        <v>38308.698900138494</v>
      </c>
      <c r="AG12" s="10">
        <v>57592.739169669701</v>
      </c>
      <c r="AH12" s="10">
        <f t="shared" ref="AH12:AH38" si="21">AF12-AG12</f>
        <v>-19284.040269531208</v>
      </c>
      <c r="AI12" s="10">
        <v>86418.233111842696</v>
      </c>
      <c r="AJ12" s="10">
        <v>110166.76264961301</v>
      </c>
      <c r="AK12" s="10">
        <f t="shared" si="11"/>
        <v>-23748.529537770315</v>
      </c>
      <c r="AL12" s="10">
        <v>74387.813606263589</v>
      </c>
      <c r="AM12" s="10">
        <v>108663.73528132201</v>
      </c>
      <c r="AN12" s="10">
        <f t="shared" si="20"/>
        <v>-34275.921675058416</v>
      </c>
      <c r="AP12" s="10">
        <v>1988</v>
      </c>
      <c r="AQ12" s="10">
        <v>1385567.261956</v>
      </c>
      <c r="AR12" s="10">
        <v>1299282.0227989999</v>
      </c>
      <c r="AS12" s="10">
        <f t="shared" si="13"/>
        <v>86285.239157000091</v>
      </c>
      <c r="AT12" s="10">
        <v>2098850.7133900002</v>
      </c>
      <c r="AU12" s="10">
        <v>2077372.297521</v>
      </c>
      <c r="AV12" s="10">
        <f t="shared" si="16"/>
        <v>21478.415869000135</v>
      </c>
    </row>
    <row r="13" spans="1:48">
      <c r="A13" s="6">
        <v>1989</v>
      </c>
      <c r="B13" s="10">
        <v>85052.177197600002</v>
      </c>
      <c r="C13" s="10">
        <v>215485.26188800001</v>
      </c>
      <c r="D13" s="10">
        <f t="shared" ref="D13:D27" si="22">B13-C13</f>
        <v>-130433.08469040001</v>
      </c>
      <c r="E13" s="10">
        <v>332353.377961158</v>
      </c>
      <c r="F13" s="10">
        <v>329021.365043803</v>
      </c>
      <c r="G13" s="10">
        <f t="shared" si="18"/>
        <v>3332.012917354994</v>
      </c>
      <c r="H13" s="10">
        <v>204585.36885349499</v>
      </c>
      <c r="I13" s="10">
        <v>405990.14646742295</v>
      </c>
      <c r="J13" s="10">
        <f t="shared" si="3"/>
        <v>-201404.77761392796</v>
      </c>
      <c r="K13" s="51">
        <f t="shared" si="19"/>
        <v>92609.158890552164</v>
      </c>
      <c r="L13" s="51">
        <f t="shared" si="19"/>
        <v>151799.15145064474</v>
      </c>
      <c r="M13" s="10">
        <f t="shared" si="6"/>
        <v>-59189.992560092578</v>
      </c>
      <c r="N13" s="10">
        <v>1989</v>
      </c>
      <c r="O13" s="10">
        <v>35722.344723524802</v>
      </c>
      <c r="P13" s="10">
        <v>62083.058263989602</v>
      </c>
      <c r="Q13" s="10">
        <f t="shared" si="7"/>
        <v>-26360.7135404648</v>
      </c>
      <c r="R13" s="10">
        <v>587464.88445410994</v>
      </c>
      <c r="S13" s="10">
        <v>562934.325829276</v>
      </c>
      <c r="T13" s="10">
        <f>R13-S13</f>
        <v>24530.558624833939</v>
      </c>
      <c r="U13" s="10">
        <v>863593.86376655102</v>
      </c>
      <c r="V13" s="10">
        <v>596608.80228738603</v>
      </c>
      <c r="W13" s="10">
        <f t="shared" si="14"/>
        <v>266985.06147916499</v>
      </c>
      <c r="X13" s="10">
        <v>296776.08102624002</v>
      </c>
      <c r="Y13" s="10">
        <v>343601.53902610904</v>
      </c>
      <c r="Z13" s="10">
        <f t="shared" si="9"/>
        <v>-46825.457999869017</v>
      </c>
      <c r="AB13" s="10">
        <v>1989</v>
      </c>
      <c r="AC13" s="10">
        <v>352038.526709584</v>
      </c>
      <c r="AD13" s="10">
        <v>292963.20063554303</v>
      </c>
      <c r="AE13" s="10">
        <f t="shared" si="15"/>
        <v>59075.326074040961</v>
      </c>
      <c r="AF13" s="10">
        <v>40826.172645893901</v>
      </c>
      <c r="AG13" s="10">
        <v>61634.837923275598</v>
      </c>
      <c r="AH13" s="10">
        <f t="shared" si="21"/>
        <v>-20808.665277381697</v>
      </c>
      <c r="AI13" s="10">
        <v>102968.08708958799</v>
      </c>
      <c r="AJ13" s="10">
        <v>139367.34692757999</v>
      </c>
      <c r="AK13" s="10">
        <f t="shared" si="11"/>
        <v>-36399.259837991995</v>
      </c>
      <c r="AL13" s="10">
        <v>101013.20816080099</v>
      </c>
      <c r="AM13" s="10">
        <v>142125.81060191299</v>
      </c>
      <c r="AN13" s="10">
        <f t="shared" si="20"/>
        <v>-41112.602441112002</v>
      </c>
      <c r="AP13" s="10">
        <v>1989</v>
      </c>
      <c r="AQ13" s="10">
        <v>1528129.0838031999</v>
      </c>
      <c r="AR13" s="10">
        <v>1446637.2475711999</v>
      </c>
      <c r="AS13" s="10">
        <f t="shared" si="13"/>
        <v>81491.836232000031</v>
      </c>
      <c r="AT13" s="10">
        <v>2447739.5745712002</v>
      </c>
      <c r="AU13" s="10">
        <v>2481452.7663447997</v>
      </c>
      <c r="AV13" s="10">
        <f t="shared" si="16"/>
        <v>-33713.191773599479</v>
      </c>
    </row>
    <row r="14" spans="1:48">
      <c r="A14" s="6">
        <v>1990</v>
      </c>
      <c r="B14" s="10">
        <v>90322.707703600012</v>
      </c>
      <c r="C14" s="10">
        <v>232780.84076299999</v>
      </c>
      <c r="D14" s="10">
        <f t="shared" si="22"/>
        <v>-142458.13305939996</v>
      </c>
      <c r="E14" s="10">
        <v>401643.696279592</v>
      </c>
      <c r="F14" s="10">
        <v>392653.55080009997</v>
      </c>
      <c r="G14" s="10">
        <f t="shared" si="18"/>
        <v>8990.1454794920282</v>
      </c>
      <c r="H14" s="10">
        <v>250647.64793479501</v>
      </c>
      <c r="I14" s="10">
        <v>489528.67548122304</v>
      </c>
      <c r="J14" s="10">
        <f t="shared" si="3"/>
        <v>-238881.02754642803</v>
      </c>
      <c r="K14" s="51">
        <f>K15*((K$15/K$20)^(1/5))</f>
        <v>99212.996763951509</v>
      </c>
      <c r="L14" s="51">
        <f>L15*((L$15/L$20)^(1/5))</f>
        <v>157023.25780290429</v>
      </c>
      <c r="M14" s="10">
        <f t="shared" si="6"/>
        <v>-57810.261038952784</v>
      </c>
      <c r="N14" s="10">
        <v>1990</v>
      </c>
      <c r="O14" s="10">
        <v>46007.337685422302</v>
      </c>
      <c r="P14" s="10">
        <v>85525.233807794095</v>
      </c>
      <c r="Q14" s="10">
        <f t="shared" si="7"/>
        <v>-39517.896122371792</v>
      </c>
      <c r="R14" s="10">
        <v>736313.76366596296</v>
      </c>
      <c r="S14" s="10">
        <v>759530.04882124998</v>
      </c>
      <c r="T14" s="10">
        <f t="shared" ref="T14:T24" si="23">R14-S14</f>
        <v>-23216.285155287012</v>
      </c>
      <c r="U14" s="10">
        <v>1086509.53318196</v>
      </c>
      <c r="V14" s="10">
        <v>752241.91079884209</v>
      </c>
      <c r="W14" s="10">
        <f t="shared" si="14"/>
        <v>334267.62238311791</v>
      </c>
      <c r="X14" s="10">
        <v>380737.21949355601</v>
      </c>
      <c r="Y14" s="10">
        <v>466423.335137263</v>
      </c>
      <c r="Z14" s="10">
        <f t="shared" si="9"/>
        <v>-85686.115643706988</v>
      </c>
      <c r="AB14" s="10">
        <v>1990</v>
      </c>
      <c r="AC14" s="10">
        <v>427911.99707294704</v>
      </c>
      <c r="AD14" s="10">
        <v>358492.71835647098</v>
      </c>
      <c r="AE14" s="10">
        <f t="shared" si="15"/>
        <v>69419.278716476052</v>
      </c>
      <c r="AF14" s="10">
        <v>49690.613061909899</v>
      </c>
      <c r="AG14" s="10">
        <v>67568.006794734101</v>
      </c>
      <c r="AH14" s="10">
        <f t="shared" si="21"/>
        <v>-17877.393732824203</v>
      </c>
      <c r="AI14" s="10">
        <v>133538.196778999</v>
      </c>
      <c r="AJ14" s="10">
        <v>195823.374458451</v>
      </c>
      <c r="AK14" s="10">
        <f t="shared" si="11"/>
        <v>-62285.177679451997</v>
      </c>
      <c r="AL14" s="10">
        <v>141102.05561331499</v>
      </c>
      <c r="AM14" s="10">
        <v>202526.93054600203</v>
      </c>
      <c r="AN14" s="10">
        <f t="shared" si="20"/>
        <v>-61424.874932687031</v>
      </c>
      <c r="AP14" s="10">
        <v>1990</v>
      </c>
      <c r="AQ14" s="10">
        <v>1738134.1805264</v>
      </c>
      <c r="AR14" s="10">
        <v>1765187.4241662</v>
      </c>
      <c r="AS14" s="10">
        <f t="shared" si="13"/>
        <v>-27053.243639799999</v>
      </c>
      <c r="AT14" s="10">
        <v>2415654.2535464</v>
      </c>
      <c r="AU14" s="10">
        <v>2565177.3653497999</v>
      </c>
      <c r="AV14" s="10">
        <f t="shared" si="16"/>
        <v>-149523.11180339986</v>
      </c>
    </row>
    <row r="15" spans="1:48">
      <c r="A15" s="6">
        <v>1991</v>
      </c>
      <c r="B15" s="10">
        <v>94329.764693799996</v>
      </c>
      <c r="C15" s="10">
        <v>246076.33203650001</v>
      </c>
      <c r="D15" s="10">
        <f t="shared" si="22"/>
        <v>-151746.56734270003</v>
      </c>
      <c r="E15" s="10">
        <v>426727.83685865195</v>
      </c>
      <c r="F15" s="10">
        <v>409520.46729277301</v>
      </c>
      <c r="G15" s="10">
        <f t="shared" si="18"/>
        <v>17207.369565878937</v>
      </c>
      <c r="H15" s="10">
        <v>291002.11329402</v>
      </c>
      <c r="I15" s="10">
        <v>551191.97726504295</v>
      </c>
      <c r="J15" s="10">
        <f t="shared" si="3"/>
        <v>-260189.86397102295</v>
      </c>
      <c r="K15" s="10">
        <v>106287.745670132</v>
      </c>
      <c r="L15" s="10">
        <v>162427.149660675</v>
      </c>
      <c r="M15" s="10">
        <f>K15-L15</f>
        <v>-56139.403990542996</v>
      </c>
      <c r="N15" s="10">
        <v>1991</v>
      </c>
      <c r="O15" s="10">
        <v>46415.795817773804</v>
      </c>
      <c r="P15" s="10">
        <v>88575.025066136193</v>
      </c>
      <c r="Q15" s="10">
        <f t="shared" si="7"/>
        <v>-42159.22924836239</v>
      </c>
      <c r="R15" s="10">
        <v>754912.85124324902</v>
      </c>
      <c r="S15" s="10">
        <v>815390.23828966008</v>
      </c>
      <c r="T15" s="10">
        <f t="shared" si="23"/>
        <v>-60477.387046411051</v>
      </c>
      <c r="U15" s="10">
        <v>1141846.6363247701</v>
      </c>
      <c r="V15" s="10">
        <v>831295.89159566502</v>
      </c>
      <c r="W15" s="10">
        <f t="shared" si="14"/>
        <v>310550.74472910503</v>
      </c>
      <c r="X15" s="10">
        <v>424364.04593128897</v>
      </c>
      <c r="Y15" s="10">
        <v>531372.39514436608</v>
      </c>
      <c r="Z15" s="10">
        <f t="shared" si="9"/>
        <v>-107008.3492130771</v>
      </c>
      <c r="AB15" s="10">
        <v>1991</v>
      </c>
      <c r="AC15" s="10">
        <v>461371.23718417401</v>
      </c>
      <c r="AD15" s="10">
        <v>391349.353254619</v>
      </c>
      <c r="AE15" s="10">
        <f t="shared" si="15"/>
        <v>70021.883929555013</v>
      </c>
      <c r="AF15" s="10">
        <v>50169.623521278198</v>
      </c>
      <c r="AG15" s="10">
        <v>63878.858178317496</v>
      </c>
      <c r="AH15" s="10">
        <f t="shared" si="21"/>
        <v>-13709.234657039298</v>
      </c>
      <c r="AI15" s="10">
        <v>161700.07991423301</v>
      </c>
      <c r="AJ15" s="10">
        <v>246686.53921176502</v>
      </c>
      <c r="AK15" s="10">
        <f t="shared" si="11"/>
        <v>-84986.459297532012</v>
      </c>
      <c r="AL15" s="10">
        <v>150827.42288961701</v>
      </c>
      <c r="AM15" s="10">
        <v>219359.78741092898</v>
      </c>
      <c r="AN15" s="10">
        <f t="shared" si="20"/>
        <v>-68532.364521311974</v>
      </c>
      <c r="AP15" s="10">
        <v>1991</v>
      </c>
      <c r="AQ15" s="10">
        <v>1764216.6433213002</v>
      </c>
      <c r="AR15" s="10">
        <v>1771793.8989201002</v>
      </c>
      <c r="AS15" s="10">
        <f t="shared" si="13"/>
        <v>-7577.255598800024</v>
      </c>
      <c r="AT15" s="10">
        <v>2605673.4599591</v>
      </c>
      <c r="AU15" s="10">
        <v>2848988.4346979</v>
      </c>
      <c r="AV15" s="10">
        <f t="shared" si="16"/>
        <v>-243314.97473879997</v>
      </c>
    </row>
    <row r="16" spans="1:48">
      <c r="A16" s="6">
        <v>1992</v>
      </c>
      <c r="B16" s="10">
        <v>92941.785749999995</v>
      </c>
      <c r="C16" s="10">
        <v>239062.36145</v>
      </c>
      <c r="D16" s="10">
        <f t="shared" si="22"/>
        <v>-146120.57569999999</v>
      </c>
      <c r="E16" s="10">
        <v>439945.65983951202</v>
      </c>
      <c r="F16" s="10">
        <v>417333.88541666698</v>
      </c>
      <c r="G16" s="10">
        <f t="shared" si="18"/>
        <v>22611.774422845047</v>
      </c>
      <c r="H16" s="10">
        <v>285020.85697831598</v>
      </c>
      <c r="I16" s="10">
        <v>538319.54319219303</v>
      </c>
      <c r="J16" s="10">
        <f t="shared" si="3"/>
        <v>-253298.68621387705</v>
      </c>
      <c r="K16" s="10">
        <v>107992.570590281</v>
      </c>
      <c r="L16" s="10">
        <v>158186.94440951999</v>
      </c>
      <c r="M16" s="10">
        <f t="shared" ref="M16:M38" si="24">K16-L16</f>
        <v>-50194.373819238986</v>
      </c>
      <c r="N16" s="10">
        <v>1992</v>
      </c>
      <c r="O16" s="10">
        <v>43589.9577955196</v>
      </c>
      <c r="P16" s="10">
        <v>87252.252134175404</v>
      </c>
      <c r="Q16" s="10">
        <f t="shared" si="7"/>
        <v>-43662.294338655804</v>
      </c>
      <c r="R16" s="10">
        <v>844098.948261032</v>
      </c>
      <c r="S16" s="10">
        <v>891736.34217981005</v>
      </c>
      <c r="T16" s="10">
        <f t="shared" si="23"/>
        <v>-47637.393918778049</v>
      </c>
      <c r="U16" s="10">
        <v>1172604.2248187701</v>
      </c>
      <c r="V16" s="10">
        <v>910925.63762701408</v>
      </c>
      <c r="W16" s="10">
        <f t="shared" si="14"/>
        <v>261678.587191756</v>
      </c>
      <c r="X16" s="10">
        <v>410959.69819399901</v>
      </c>
      <c r="Y16" s="10">
        <v>522528.69517697103</v>
      </c>
      <c r="Z16" s="10">
        <f t="shared" si="9"/>
        <v>-111568.99698297202</v>
      </c>
      <c r="AB16" s="10">
        <v>1992</v>
      </c>
      <c r="AC16" s="10">
        <v>464333.50404870202</v>
      </c>
      <c r="AD16" s="10">
        <v>405927.497638912</v>
      </c>
      <c r="AE16" s="10">
        <f t="shared" si="15"/>
        <v>58406.006409790018</v>
      </c>
      <c r="AF16" s="10">
        <v>48393.271558867105</v>
      </c>
      <c r="AG16" s="10">
        <v>58629.557314878301</v>
      </c>
      <c r="AH16" s="10">
        <f t="shared" si="21"/>
        <v>-10236.285756011195</v>
      </c>
      <c r="AI16" s="10">
        <v>165639.934674227</v>
      </c>
      <c r="AJ16" s="10">
        <v>258976.88452682502</v>
      </c>
      <c r="AK16" s="10">
        <f t="shared" si="11"/>
        <v>-93336.949852598016</v>
      </c>
      <c r="AL16" s="10">
        <v>148657.77781272199</v>
      </c>
      <c r="AM16" s="10">
        <v>208772.88475596302</v>
      </c>
      <c r="AN16" s="10">
        <f t="shared" si="20"/>
        <v>-60115.10694324103</v>
      </c>
      <c r="AP16" s="10">
        <v>1992</v>
      </c>
      <c r="AQ16" s="10">
        <v>1734184.6255000001</v>
      </c>
      <c r="AR16" s="10">
        <v>1717484.9272499999</v>
      </c>
      <c r="AS16" s="10">
        <f t="shared" si="13"/>
        <v>16699.698250000132</v>
      </c>
      <c r="AT16" s="10">
        <v>2611230.6187499999</v>
      </c>
      <c r="AU16" s="10">
        <v>3043358.8537499998</v>
      </c>
      <c r="AV16" s="10">
        <f t="shared" si="16"/>
        <v>-432128.23499999987</v>
      </c>
    </row>
    <row r="17" spans="1:48">
      <c r="A17" s="6">
        <v>1993</v>
      </c>
      <c r="B17" s="10">
        <v>107273.92432484</v>
      </c>
      <c r="C17" s="10">
        <v>270755.73775799997</v>
      </c>
      <c r="D17" s="10">
        <f t="shared" si="22"/>
        <v>-163481.81343315996</v>
      </c>
      <c r="E17" s="10">
        <v>469093.57627923798</v>
      </c>
      <c r="F17" s="10">
        <v>438356.91046355298</v>
      </c>
      <c r="G17" s="10">
        <f t="shared" si="18"/>
        <v>30736.665815685003</v>
      </c>
      <c r="H17" s="10">
        <v>324372.216760326</v>
      </c>
      <c r="I17" s="10">
        <v>606377.916863219</v>
      </c>
      <c r="J17" s="10">
        <f t="shared" si="3"/>
        <v>-282005.700102893</v>
      </c>
      <c r="K17" s="10">
        <v>115829.61514886</v>
      </c>
      <c r="L17" s="10">
        <v>159271.14559497801</v>
      </c>
      <c r="M17" s="10">
        <f t="shared" si="24"/>
        <v>-43441.530446118006</v>
      </c>
      <c r="N17" s="10">
        <v>1993</v>
      </c>
      <c r="O17" s="10">
        <v>44557.635775575305</v>
      </c>
      <c r="P17" s="10">
        <v>89864.590389374294</v>
      </c>
      <c r="Q17" s="10">
        <f t="shared" si="7"/>
        <v>-45306.954613798989</v>
      </c>
      <c r="R17" s="10">
        <v>927971.92395352793</v>
      </c>
      <c r="S17" s="10">
        <v>991380.64559433702</v>
      </c>
      <c r="T17" s="10">
        <f t="shared" si="23"/>
        <v>-63408.72164080909</v>
      </c>
      <c r="U17" s="10">
        <v>1285189.7927363</v>
      </c>
      <c r="V17" s="10">
        <v>1081378.0488988699</v>
      </c>
      <c r="W17" s="10">
        <f t="shared" si="14"/>
        <v>203811.74383743014</v>
      </c>
      <c r="X17" s="10">
        <v>450984.86415574199</v>
      </c>
      <c r="Y17" s="10">
        <v>536316.34989777999</v>
      </c>
      <c r="Z17" s="10">
        <f t="shared" si="9"/>
        <v>-85331.485742037999</v>
      </c>
      <c r="AB17" s="10">
        <v>1993</v>
      </c>
      <c r="AC17" s="10">
        <v>498632.259732262</v>
      </c>
      <c r="AD17" s="10">
        <v>436414.57880396</v>
      </c>
      <c r="AE17" s="10">
        <f t="shared" si="15"/>
        <v>62217.680928301997</v>
      </c>
      <c r="AF17" s="10">
        <v>46432.607600882497</v>
      </c>
      <c r="AG17" s="10">
        <v>57766.355968063501</v>
      </c>
      <c r="AH17" s="10">
        <f>AF17-AG17</f>
        <v>-11333.748367181004</v>
      </c>
      <c r="AI17" s="10">
        <v>214981.39102482001</v>
      </c>
      <c r="AJ17" s="10">
        <v>307736.01322367997</v>
      </c>
      <c r="AK17" s="10">
        <f t="shared" si="11"/>
        <v>-92754.622198859957</v>
      </c>
      <c r="AL17" s="10">
        <v>135123.67328618999</v>
      </c>
      <c r="AM17" s="10">
        <v>216151.23288752398</v>
      </c>
      <c r="AN17" s="10">
        <f t="shared" si="20"/>
        <v>-81027.559601333982</v>
      </c>
      <c r="AP17" s="10">
        <v>1993</v>
      </c>
      <c r="AQ17" s="10">
        <v>2009259.09792292</v>
      </c>
      <c r="AR17" s="10">
        <v>1965422.1220292</v>
      </c>
      <c r="AS17" s="10">
        <f t="shared" si="13"/>
        <v>43836.975893720053</v>
      </c>
      <c r="AT17" s="10">
        <v>3234697.0199786001</v>
      </c>
      <c r="AU17" s="10">
        <v>3356504.7984267999</v>
      </c>
      <c r="AV17" s="10">
        <f t="shared" si="16"/>
        <v>-121807.77844819985</v>
      </c>
    </row>
    <row r="18" spans="1:48">
      <c r="A18" s="6">
        <v>1994</v>
      </c>
      <c r="B18" s="10">
        <v>127742.18264836901</v>
      </c>
      <c r="C18" s="10">
        <v>317418.57216346997</v>
      </c>
      <c r="D18" s="10">
        <f t="shared" si="22"/>
        <v>-189676.38951510098</v>
      </c>
      <c r="E18" s="10">
        <v>533477.63401614595</v>
      </c>
      <c r="F18" s="10">
        <v>496318.90855605999</v>
      </c>
      <c r="G18" s="10">
        <f t="shared" si="18"/>
        <v>37158.72546008596</v>
      </c>
      <c r="H18" s="10">
        <v>351126.72285700502</v>
      </c>
      <c r="I18" s="10">
        <v>604235.40989206103</v>
      </c>
      <c r="J18" s="10">
        <f t="shared" si="3"/>
        <v>-253108.68703505601</v>
      </c>
      <c r="K18" s="10">
        <v>114700.441323747</v>
      </c>
      <c r="L18" s="10">
        <v>157584.803579659</v>
      </c>
      <c r="M18" s="10">
        <f t="shared" si="24"/>
        <v>-42884.362255911998</v>
      </c>
      <c r="N18" s="10">
        <v>1994</v>
      </c>
      <c r="O18" s="10">
        <v>54773.123052058698</v>
      </c>
      <c r="P18" s="10">
        <v>110692.15656151899</v>
      </c>
      <c r="Q18" s="10">
        <f t="shared" si="7"/>
        <v>-55919.033509460292</v>
      </c>
      <c r="R18" s="10">
        <v>1202250.92851103</v>
      </c>
      <c r="S18" s="10">
        <v>1228824.8582456899</v>
      </c>
      <c r="T18" s="10">
        <f t="shared" si="23"/>
        <v>-26573.929734659847</v>
      </c>
      <c r="U18" s="10">
        <v>1431945.0289849699</v>
      </c>
      <c r="V18" s="10">
        <v>1238362.95670501</v>
      </c>
      <c r="W18" s="10">
        <f t="shared" si="14"/>
        <v>193582.07227995992</v>
      </c>
      <c r="X18" s="10">
        <v>516328.831251817</v>
      </c>
      <c r="Y18" s="10">
        <v>588637.53309089399</v>
      </c>
      <c r="Z18" s="10">
        <f t="shared" si="9"/>
        <v>-72308.701839076995</v>
      </c>
      <c r="AB18" s="10">
        <v>1994</v>
      </c>
      <c r="AC18" s="10">
        <v>458186.771368585</v>
      </c>
      <c r="AD18" s="10">
        <v>485135.72940735403</v>
      </c>
      <c r="AE18" s="10">
        <f t="shared" si="15"/>
        <v>-26948.958038769022</v>
      </c>
      <c r="AF18" s="51">
        <f t="shared" ref="AF18:AG21" si="25">AF17*((AF$22/AF$17)^(1/5))</f>
        <v>56665.258633442398</v>
      </c>
      <c r="AG18" s="51">
        <f t="shared" si="25"/>
        <v>65972.868272144551</v>
      </c>
      <c r="AH18" s="10">
        <f t="shared" ref="AH18:AH25" si="26">AF18-AG18</f>
        <v>-9307.6096387021535</v>
      </c>
      <c r="AI18" s="10">
        <v>223029.11166742898</v>
      </c>
      <c r="AJ18" s="10">
        <v>323833.23034428601</v>
      </c>
      <c r="AK18" s="10">
        <f t="shared" si="11"/>
        <v>-100804.11867685703</v>
      </c>
      <c r="AL18" s="10">
        <v>165515.31697715301</v>
      </c>
      <c r="AM18" s="10">
        <v>261433.400209449</v>
      </c>
      <c r="AN18" s="10">
        <f t="shared" si="20"/>
        <v>-95918.08323229599</v>
      </c>
      <c r="AP18" s="10">
        <v>1994</v>
      </c>
      <c r="AQ18" s="10">
        <v>2111969.61067134</v>
      </c>
      <c r="AR18" s="10">
        <v>2076725.6077395</v>
      </c>
      <c r="AS18" s="10">
        <f t="shared" si="13"/>
        <v>35244.002931840019</v>
      </c>
      <c r="AT18" s="10">
        <v>3434636.8752272101</v>
      </c>
      <c r="AU18" s="10">
        <v>3544947.5788705</v>
      </c>
      <c r="AV18" s="10">
        <f t="shared" si="16"/>
        <v>-110310.70364328986</v>
      </c>
    </row>
    <row r="19" spans="1:48">
      <c r="A19" s="6">
        <v>1995</v>
      </c>
      <c r="B19" s="10">
        <v>143385.69629746201</v>
      </c>
      <c r="C19" s="10">
        <v>344281.54043704999</v>
      </c>
      <c r="D19" s="10">
        <f t="shared" si="22"/>
        <v>-200895.84413958798</v>
      </c>
      <c r="E19" s="10">
        <v>602052.25163945102</v>
      </c>
      <c r="F19" s="10">
        <v>554822.044246139</v>
      </c>
      <c r="G19" s="10">
        <f t="shared" si="18"/>
        <v>47230.207393312012</v>
      </c>
      <c r="H19" s="10">
        <v>430574.709213825</v>
      </c>
      <c r="I19" s="10">
        <v>681515.94527441193</v>
      </c>
      <c r="J19" s="10">
        <f t="shared" si="3"/>
        <v>-250941.23606058693</v>
      </c>
      <c r="K19" s="10">
        <v>129314.427288058</v>
      </c>
      <c r="L19" s="10">
        <v>177510.74070855702</v>
      </c>
      <c r="M19" s="10">
        <f t="shared" si="24"/>
        <v>-48196.31342049902</v>
      </c>
      <c r="N19" s="10">
        <v>1995</v>
      </c>
      <c r="O19" s="10">
        <v>62047.192034406195</v>
      </c>
      <c r="P19" s="10">
        <v>115534.91733472999</v>
      </c>
      <c r="Q19" s="10">
        <f t="shared" si="7"/>
        <v>-53487.7253003238</v>
      </c>
      <c r="R19" s="10">
        <v>1383084.7078440802</v>
      </c>
      <c r="S19" s="10">
        <v>1419952.1547318101</v>
      </c>
      <c r="T19" s="10">
        <f t="shared" si="23"/>
        <v>-36867.446887729922</v>
      </c>
      <c r="U19" s="10">
        <v>1663834.8904364801</v>
      </c>
      <c r="V19" s="10">
        <v>1536475.0529498102</v>
      </c>
      <c r="W19" s="10">
        <f t="shared" si="14"/>
        <v>127359.83748666989</v>
      </c>
      <c r="X19" s="10">
        <v>597810.32046863507</v>
      </c>
      <c r="Y19" s="10">
        <v>651145.70581048902</v>
      </c>
      <c r="Z19" s="10">
        <f t="shared" si="9"/>
        <v>-53335.385341853951</v>
      </c>
      <c r="AB19" s="10">
        <v>1995</v>
      </c>
      <c r="AC19" s="10">
        <v>651022.33246518008</v>
      </c>
      <c r="AD19" s="10">
        <v>586901.53383759002</v>
      </c>
      <c r="AE19" s="10">
        <f t="shared" si="15"/>
        <v>64120.798627590062</v>
      </c>
      <c r="AF19" s="51">
        <f t="shared" si="25"/>
        <v>69152.944490972135</v>
      </c>
      <c r="AG19" s="51">
        <f t="shared" si="25"/>
        <v>75345.229504523362</v>
      </c>
      <c r="AH19" s="10">
        <f t="shared" si="26"/>
        <v>-6192.2850135512272</v>
      </c>
      <c r="AI19" s="10">
        <v>270261.15066073299</v>
      </c>
      <c r="AJ19" s="10">
        <v>385357.97439870203</v>
      </c>
      <c r="AK19" s="10">
        <f t="shared" si="11"/>
        <v>-115096.82373796904</v>
      </c>
      <c r="AL19" s="10">
        <v>227988.911679824</v>
      </c>
      <c r="AM19" s="10">
        <v>325229.03241809801</v>
      </c>
      <c r="AN19" s="10">
        <f t="shared" si="20"/>
        <v>-97240.12073827401</v>
      </c>
      <c r="AP19" s="10">
        <v>1995</v>
      </c>
      <c r="AQ19" s="10">
        <v>2406269.7180691804</v>
      </c>
      <c r="AR19" s="10">
        <v>2429317.6094243</v>
      </c>
      <c r="AS19" s="10">
        <f t="shared" si="13"/>
        <v>-23047.891355119646</v>
      </c>
      <c r="AT19" s="10">
        <v>4094374.7853634702</v>
      </c>
      <c r="AU19" s="10">
        <v>4371942.1023497004</v>
      </c>
      <c r="AV19" s="10">
        <f t="shared" si="16"/>
        <v>-277567.3169862302</v>
      </c>
    </row>
    <row r="20" spans="1:48">
      <c r="A20" s="6">
        <v>1996</v>
      </c>
      <c r="B20" s="10">
        <v>170846.427980484</v>
      </c>
      <c r="C20" s="10">
        <v>396727.53313971002</v>
      </c>
      <c r="D20" s="10">
        <f t="shared" si="22"/>
        <v>-225881.10515922602</v>
      </c>
      <c r="E20" s="10">
        <v>609439.15280336805</v>
      </c>
      <c r="F20" s="10">
        <v>543172.69013100502</v>
      </c>
      <c r="G20" s="10">
        <f t="shared" si="18"/>
        <v>66266.462672363035</v>
      </c>
      <c r="H20" s="10">
        <v>533637.16849850002</v>
      </c>
      <c r="I20" s="10">
        <v>775875.49789699807</v>
      </c>
      <c r="J20" s="10">
        <f t="shared" si="3"/>
        <v>-242238.32939849806</v>
      </c>
      <c r="K20" s="10">
        <v>149987.93853917302</v>
      </c>
      <c r="L20" s="10">
        <v>192367.55338627999</v>
      </c>
      <c r="M20" s="10">
        <f t="shared" si="24"/>
        <v>-42379.614847106976</v>
      </c>
      <c r="N20" s="10">
        <v>1996</v>
      </c>
      <c r="O20" s="10">
        <v>68934.224152636001</v>
      </c>
      <c r="P20" s="10">
        <v>121999.364126991</v>
      </c>
      <c r="Q20" s="10">
        <f t="shared" si="7"/>
        <v>-53065.139974354999</v>
      </c>
      <c r="R20" s="10">
        <v>1482343.4467174499</v>
      </c>
      <c r="S20" s="10">
        <v>1440103.5068291102</v>
      </c>
      <c r="T20" s="10">
        <f t="shared" si="23"/>
        <v>42239.939888339723</v>
      </c>
      <c r="U20" s="10">
        <v>1699679.4155427399</v>
      </c>
      <c r="V20" s="10">
        <v>1611884.4512569099</v>
      </c>
      <c r="W20" s="10">
        <f t="shared" si="14"/>
        <v>87794.964285830036</v>
      </c>
      <c r="X20" s="10">
        <v>727497.55869426904</v>
      </c>
      <c r="Y20" s="10">
        <v>762665.53455760994</v>
      </c>
      <c r="Z20" s="10">
        <f t="shared" si="9"/>
        <v>-35167.975863340893</v>
      </c>
      <c r="AB20" s="10">
        <v>1996</v>
      </c>
      <c r="AC20" s="10">
        <v>696815.49617276399</v>
      </c>
      <c r="AD20" s="10">
        <v>659503.14452677197</v>
      </c>
      <c r="AE20" s="10">
        <f t="shared" si="15"/>
        <v>37312.351645992021</v>
      </c>
      <c r="AF20" s="51">
        <f t="shared" si="25"/>
        <v>84392.621636234471</v>
      </c>
      <c r="AG20" s="51">
        <f t="shared" si="25"/>
        <v>86049.064680218449</v>
      </c>
      <c r="AH20" s="10">
        <f t="shared" si="26"/>
        <v>-1656.443043983978</v>
      </c>
      <c r="AI20" s="10">
        <v>291280.42681494704</v>
      </c>
      <c r="AJ20" s="10">
        <v>402128.393690361</v>
      </c>
      <c r="AK20" s="10">
        <f t="shared" si="11"/>
        <v>-110847.96687541396</v>
      </c>
      <c r="AL20" s="10">
        <v>248580.344145165</v>
      </c>
      <c r="AM20" s="10">
        <v>353141.56920601299</v>
      </c>
      <c r="AN20" s="10">
        <f t="shared" si="20"/>
        <v>-104561.225060848</v>
      </c>
      <c r="AP20" s="10">
        <v>1996</v>
      </c>
      <c r="AQ20" s="10">
        <v>2782917.12028524</v>
      </c>
      <c r="AR20" s="10">
        <v>2879869.2861372004</v>
      </c>
      <c r="AS20" s="10">
        <f t="shared" si="13"/>
        <v>-96952.165851960424</v>
      </c>
      <c r="AT20" s="10">
        <v>4791796.0490529202</v>
      </c>
      <c r="AU20" s="10">
        <v>5120102.3281587996</v>
      </c>
      <c r="AV20" s="10">
        <f t="shared" si="16"/>
        <v>-328306.27910587937</v>
      </c>
    </row>
    <row r="21" spans="1:48">
      <c r="A21" s="6">
        <v>1997</v>
      </c>
      <c r="B21" s="10">
        <v>182211.46513624798</v>
      </c>
      <c r="C21" s="10">
        <v>367902.65146815003</v>
      </c>
      <c r="D21" s="10">
        <f t="shared" si="22"/>
        <v>-185691.18633190205</v>
      </c>
      <c r="E21" s="10">
        <v>608200.45889585803</v>
      </c>
      <c r="F21" s="10">
        <v>528920.50906474201</v>
      </c>
      <c r="G21" s="10">
        <f t="shared" si="18"/>
        <v>79279.949831116013</v>
      </c>
      <c r="H21" s="10">
        <v>622789.45986868511</v>
      </c>
      <c r="I21" s="10">
        <v>828336.42081060493</v>
      </c>
      <c r="J21" s="10">
        <f t="shared" si="3"/>
        <v>-205546.96094191982</v>
      </c>
      <c r="K21" s="10">
        <v>160210.99829133702</v>
      </c>
      <c r="L21" s="10">
        <v>201530.52064930397</v>
      </c>
      <c r="M21" s="10">
        <f t="shared" si="24"/>
        <v>-41319.522357966955</v>
      </c>
      <c r="N21" s="10">
        <v>1997</v>
      </c>
      <c r="O21" s="10">
        <v>74735.537670776001</v>
      </c>
      <c r="P21" s="10">
        <v>123542.276359564</v>
      </c>
      <c r="Q21" s="10">
        <f t="shared" si="7"/>
        <v>-48806.738688787998</v>
      </c>
      <c r="R21" s="10">
        <v>1698373.1051998702</v>
      </c>
      <c r="S21" s="10">
        <v>1544534.1175182899</v>
      </c>
      <c r="T21" s="10">
        <f t="shared" si="23"/>
        <v>153838.98768158024</v>
      </c>
      <c r="U21" s="10">
        <v>1772804.2808766202</v>
      </c>
      <c r="V21" s="10">
        <v>1688601.4210659899</v>
      </c>
      <c r="W21" s="10">
        <f t="shared" si="14"/>
        <v>84202.859810630325</v>
      </c>
      <c r="X21" s="10">
        <v>809810.490928157</v>
      </c>
      <c r="Y21" s="10">
        <v>924403.44700110902</v>
      </c>
      <c r="Z21" s="10">
        <f t="shared" si="9"/>
        <v>-114592.95607295202</v>
      </c>
      <c r="AB21" s="10">
        <v>1997</v>
      </c>
      <c r="AC21" s="10">
        <v>746982.50546030106</v>
      </c>
      <c r="AD21" s="10">
        <v>721850.30247046112</v>
      </c>
      <c r="AE21" s="10">
        <f t="shared" si="15"/>
        <v>25132.202989839949</v>
      </c>
      <c r="AF21" s="51">
        <f t="shared" si="25"/>
        <v>102990.76400957037</v>
      </c>
      <c r="AG21" s="51">
        <f t="shared" si="25"/>
        <v>98273.528145479882</v>
      </c>
      <c r="AH21" s="10">
        <f t="shared" si="26"/>
        <v>4717.2358640904858</v>
      </c>
      <c r="AI21" s="10">
        <v>313076.88290655101</v>
      </c>
      <c r="AJ21" s="10">
        <v>412922.44386864698</v>
      </c>
      <c r="AK21" s="10">
        <f t="shared" si="11"/>
        <v>-99845.560962095973</v>
      </c>
      <c r="AL21" s="10">
        <v>262367.87383096199</v>
      </c>
      <c r="AM21" s="10">
        <v>360337.70193165902</v>
      </c>
      <c r="AN21" s="10">
        <f t="shared" si="20"/>
        <v>-97969.828100697021</v>
      </c>
      <c r="AP21" s="10">
        <v>1997</v>
      </c>
      <c r="AQ21" s="10">
        <v>3268779.2616487001</v>
      </c>
      <c r="AR21" s="10">
        <v>3361966.6490974999</v>
      </c>
      <c r="AS21" s="10">
        <f t="shared" si="13"/>
        <v>-93187.387448799796</v>
      </c>
      <c r="AT21" s="10">
        <v>5536513.9232536703</v>
      </c>
      <c r="AU21" s="10">
        <v>6324738.6908524996</v>
      </c>
      <c r="AV21" s="10">
        <f t="shared" si="16"/>
        <v>-788224.76759882923</v>
      </c>
    </row>
    <row r="22" spans="1:48">
      <c r="A22" s="6">
        <v>1998</v>
      </c>
      <c r="B22" s="10">
        <v>195906.14479282399</v>
      </c>
      <c r="C22" s="10">
        <v>389991.17491823999</v>
      </c>
      <c r="D22" s="10">
        <f t="shared" si="22"/>
        <v>-194085.030125416</v>
      </c>
      <c r="E22" s="10">
        <v>702971.768402791</v>
      </c>
      <c r="F22" s="10">
        <v>604700.76829381601</v>
      </c>
      <c r="G22" s="10">
        <f t="shared" si="18"/>
        <v>98271.000108974986</v>
      </c>
      <c r="H22" s="10">
        <v>698221.58801914193</v>
      </c>
      <c r="I22" s="10">
        <v>836033.12256298598</v>
      </c>
      <c r="J22" s="10">
        <f t="shared" si="3"/>
        <v>-137811.53454384406</v>
      </c>
      <c r="K22" s="10">
        <v>192124.728205436</v>
      </c>
      <c r="L22" s="10">
        <v>240180.28868696999</v>
      </c>
      <c r="M22" s="10">
        <f t="shared" si="24"/>
        <v>-48055.56048153399</v>
      </c>
      <c r="N22" s="10">
        <v>1998</v>
      </c>
      <c r="O22" s="10">
        <v>90243.5856330112</v>
      </c>
      <c r="P22" s="10">
        <v>190716.217923149</v>
      </c>
      <c r="Q22" s="10">
        <f t="shared" si="7"/>
        <v>-100472.6322901378</v>
      </c>
      <c r="R22" s="10">
        <v>2052665.82643701</v>
      </c>
      <c r="S22" s="10">
        <v>1921420.52670869</v>
      </c>
      <c r="T22" s="10">
        <f t="shared" si="23"/>
        <v>131245.29972831998</v>
      </c>
      <c r="U22" s="10">
        <v>2234906.7022027499</v>
      </c>
      <c r="V22" s="10">
        <v>2227934.9119258099</v>
      </c>
      <c r="W22" s="10">
        <f t="shared" si="14"/>
        <v>6971.7902769399807</v>
      </c>
      <c r="X22" s="10">
        <v>1002533.51981784</v>
      </c>
      <c r="Y22" s="10">
        <v>1186932.9843019999</v>
      </c>
      <c r="Z22" s="10">
        <f t="shared" si="9"/>
        <v>-184399.46448415995</v>
      </c>
      <c r="AB22" s="10">
        <v>1998</v>
      </c>
      <c r="AC22" s="10">
        <v>957871.87377335806</v>
      </c>
      <c r="AD22" s="10">
        <v>973799.46652346593</v>
      </c>
      <c r="AE22" s="10">
        <f t="shared" si="15"/>
        <v>-15927.59275010787</v>
      </c>
      <c r="AF22" s="10">
        <v>125687.49809664399</v>
      </c>
      <c r="AG22" s="10">
        <v>112234.646245732</v>
      </c>
      <c r="AH22" s="10">
        <f t="shared" si="26"/>
        <v>13452.851850911989</v>
      </c>
      <c r="AI22" s="10">
        <v>401437.143400395</v>
      </c>
      <c r="AJ22" s="10">
        <v>532042.63357714296</v>
      </c>
      <c r="AK22" s="10">
        <f t="shared" si="11"/>
        <v>-130605.49017674796</v>
      </c>
      <c r="AL22" s="10">
        <v>300445.65174759098</v>
      </c>
      <c r="AM22" s="10">
        <v>395404.799746476</v>
      </c>
      <c r="AN22" s="10">
        <f t="shared" si="20"/>
        <v>-94959.147998885019</v>
      </c>
      <c r="AP22" s="10">
        <v>1998</v>
      </c>
      <c r="AQ22" s="10">
        <v>3567752.8287905096</v>
      </c>
      <c r="AR22" s="10">
        <v>3764517.5884521003</v>
      </c>
      <c r="AS22" s="10">
        <f t="shared" si="13"/>
        <v>-196764.75966159068</v>
      </c>
      <c r="AT22" s="10">
        <v>6368620.0018970706</v>
      </c>
      <c r="AU22" s="10">
        <v>7402394.6852259003</v>
      </c>
      <c r="AV22" s="10">
        <f t="shared" si="16"/>
        <v>-1033774.6833288297</v>
      </c>
    </row>
    <row r="23" spans="1:48">
      <c r="A23" s="6">
        <v>1999</v>
      </c>
      <c r="B23" s="10">
        <v>245275.98954156699</v>
      </c>
      <c r="C23" s="10">
        <v>462856.92951794999</v>
      </c>
      <c r="D23" s="10">
        <f t="shared" si="22"/>
        <v>-217580.939976383</v>
      </c>
      <c r="E23" s="10">
        <v>762665.85815126798</v>
      </c>
      <c r="F23" s="10">
        <v>618294.08498745994</v>
      </c>
      <c r="G23" s="10">
        <f t="shared" si="18"/>
        <v>144371.77316380804</v>
      </c>
      <c r="H23" s="10">
        <v>818494.504126432</v>
      </c>
      <c r="I23" s="10">
        <v>896348.02521313308</v>
      </c>
      <c r="J23" s="10">
        <f t="shared" si="3"/>
        <v>-77853.521086701076</v>
      </c>
      <c r="K23" s="10">
        <v>225622.40373750901</v>
      </c>
      <c r="L23" s="10">
        <v>247824.694661402</v>
      </c>
      <c r="M23" s="10">
        <f t="shared" si="24"/>
        <v>-22202.290923892986</v>
      </c>
      <c r="N23" s="10">
        <v>1999</v>
      </c>
      <c r="O23" s="10">
        <v>117989.355694645</v>
      </c>
      <c r="P23" s="10">
        <v>333739.11705190002</v>
      </c>
      <c r="Q23" s="10">
        <f t="shared" si="7"/>
        <v>-215749.76135725502</v>
      </c>
      <c r="R23" s="10">
        <v>2057053.1550737401</v>
      </c>
      <c r="S23" s="10">
        <v>2044521.8691276298</v>
      </c>
      <c r="T23" s="10">
        <f t="shared" si="23"/>
        <v>12531.285946110263</v>
      </c>
      <c r="U23" s="10">
        <v>2518224.0850176401</v>
      </c>
      <c r="V23" s="10">
        <v>2454195.7786075999</v>
      </c>
      <c r="W23" s="10">
        <f t="shared" si="14"/>
        <v>64028.306410040241</v>
      </c>
      <c r="X23" s="10">
        <v>1102099.54339969</v>
      </c>
      <c r="Y23" s="10">
        <v>1255114.7278239999</v>
      </c>
      <c r="Z23" s="10">
        <f t="shared" si="9"/>
        <v>-153015.18442430999</v>
      </c>
      <c r="AB23" s="10">
        <v>1999</v>
      </c>
      <c r="AC23" s="10">
        <v>1067093.62180849</v>
      </c>
      <c r="AD23" s="10">
        <v>1099681.9381533999</v>
      </c>
      <c r="AE23" s="10">
        <f t="shared" si="15"/>
        <v>-32588.316344909836</v>
      </c>
      <c r="AF23" s="10">
        <v>151421.77406476802</v>
      </c>
      <c r="AG23" s="10">
        <v>132139.091178395</v>
      </c>
      <c r="AH23" s="10">
        <f t="shared" si="26"/>
        <v>19282.682886373019</v>
      </c>
      <c r="AI23" s="10">
        <v>457790.76151566202</v>
      </c>
      <c r="AJ23" s="10">
        <v>644697.96375704103</v>
      </c>
      <c r="AK23" s="10">
        <f t="shared" si="11"/>
        <v>-186907.20224137901</v>
      </c>
      <c r="AL23" s="10">
        <v>385852.45798630698</v>
      </c>
      <c r="AM23" s="10">
        <v>472055.54277848295</v>
      </c>
      <c r="AN23" s="10">
        <f t="shared" si="20"/>
        <v>-86203.084792175971</v>
      </c>
      <c r="AP23" s="10">
        <v>1999</v>
      </c>
      <c r="AQ23" s="10">
        <v>4053602.65124411</v>
      </c>
      <c r="AR23" s="10">
        <v>4359678.7833056999</v>
      </c>
      <c r="AS23" s="10">
        <f t="shared" si="13"/>
        <v>-306076.13206158997</v>
      </c>
      <c r="AT23" s="10">
        <v>7611474.4336291999</v>
      </c>
      <c r="AU23" s="10">
        <v>8613710.6539203003</v>
      </c>
      <c r="AV23" s="10">
        <f t="shared" si="16"/>
        <v>-1002236.2202911004</v>
      </c>
    </row>
    <row r="24" spans="1:48">
      <c r="A24" s="6">
        <v>2000</v>
      </c>
      <c r="B24" s="10">
        <v>244976.70089954801</v>
      </c>
      <c r="C24" s="10">
        <v>441000.97378594999</v>
      </c>
      <c r="D24" s="10">
        <f t="shared" si="22"/>
        <v>-196024.27288640197</v>
      </c>
      <c r="E24" s="10">
        <v>757672.51441350405</v>
      </c>
      <c r="F24" s="10">
        <v>615971.88186585996</v>
      </c>
      <c r="G24" s="10">
        <f t="shared" si="18"/>
        <v>141700.63254764408</v>
      </c>
      <c r="H24" s="10">
        <v>867902.74549126602</v>
      </c>
      <c r="I24" s="10">
        <v>910690.26420871704</v>
      </c>
      <c r="J24" s="10">
        <f t="shared" si="3"/>
        <v>-42787.518717451021</v>
      </c>
      <c r="K24" s="10">
        <v>256001.13298136301</v>
      </c>
      <c r="L24" s="10">
        <v>279264.77488306898</v>
      </c>
      <c r="M24" s="10">
        <f t="shared" si="24"/>
        <v>-23263.641901705967</v>
      </c>
      <c r="N24" s="10">
        <v>2000</v>
      </c>
      <c r="O24" s="10">
        <v>159967.586642907</v>
      </c>
      <c r="P24" s="10">
        <v>341959.49272790004</v>
      </c>
      <c r="Q24" s="10">
        <f t="shared" si="7"/>
        <v>-181991.90608499304</v>
      </c>
      <c r="R24" s="10">
        <v>2199612.02176421</v>
      </c>
      <c r="S24" s="10">
        <v>2169902.7238386897</v>
      </c>
      <c r="T24" s="10">
        <f t="shared" si="23"/>
        <v>29709.297925520223</v>
      </c>
      <c r="U24" s="10">
        <v>2722279.8280172101</v>
      </c>
      <c r="V24" s="10">
        <v>2690652.7238115999</v>
      </c>
      <c r="W24" s="10">
        <f t="shared" si="14"/>
        <v>31627.104205610231</v>
      </c>
      <c r="X24" s="10">
        <v>1135932.18297378</v>
      </c>
      <c r="Y24" s="10">
        <v>1283116.2489839999</v>
      </c>
      <c r="Z24" s="10">
        <f t="shared" si="9"/>
        <v>-147184.06601021998</v>
      </c>
      <c r="AB24" s="10">
        <v>2000</v>
      </c>
      <c r="AC24" s="10">
        <v>1135471.2094922101</v>
      </c>
      <c r="AD24" s="10">
        <v>1195417.6262893998</v>
      </c>
      <c r="AE24" s="10">
        <f t="shared" si="15"/>
        <v>-59946.41679718974</v>
      </c>
      <c r="AF24" s="10">
        <v>193524.32615682701</v>
      </c>
      <c r="AG24" s="10">
        <v>159346.80303225201</v>
      </c>
      <c r="AH24" s="10">
        <f t="shared" si="26"/>
        <v>34177.523124575004</v>
      </c>
      <c r="AI24" s="10">
        <v>548484.56907424005</v>
      </c>
      <c r="AJ24" s="10">
        <v>736410.15401004895</v>
      </c>
      <c r="AK24" s="10">
        <f t="shared" si="11"/>
        <v>-187925.5849358089</v>
      </c>
      <c r="AL24" s="10">
        <v>416076.56781730201</v>
      </c>
      <c r="AM24" s="10">
        <v>499307.356154137</v>
      </c>
      <c r="AN24" s="10">
        <f t="shared" si="20"/>
        <v>-83230.788336834987</v>
      </c>
      <c r="AP24" s="10">
        <v>2000</v>
      </c>
      <c r="AQ24" s="10">
        <v>4573763.83659623</v>
      </c>
      <c r="AR24" s="10">
        <v>4707633.4334337004</v>
      </c>
      <c r="AS24" s="10">
        <f t="shared" si="13"/>
        <v>-133869.59683747031</v>
      </c>
      <c r="AT24" s="10">
        <v>7641747.1518994002</v>
      </c>
      <c r="AU24" s="10">
        <v>9178573.6466323007</v>
      </c>
      <c r="AV24" s="10">
        <f t="shared" si="16"/>
        <v>-1536826.4947329005</v>
      </c>
    </row>
    <row r="25" spans="1:48">
      <c r="A25" s="6">
        <v>2001</v>
      </c>
      <c r="B25" s="10">
        <v>273966.57723402302</v>
      </c>
      <c r="C25" s="10">
        <v>448376.31481784995</v>
      </c>
      <c r="D25" s="10">
        <f t="shared" si="22"/>
        <v>-174409.73758382694</v>
      </c>
      <c r="E25" s="10">
        <v>771749.64568288194</v>
      </c>
      <c r="F25" s="10">
        <v>653824.09540558001</v>
      </c>
      <c r="G25" s="10">
        <f t="shared" si="18"/>
        <v>117925.55027730193</v>
      </c>
      <c r="H25" s="10">
        <v>826384.64724267391</v>
      </c>
      <c r="I25" s="10">
        <v>888039.41548223002</v>
      </c>
      <c r="J25" s="10">
        <f t="shared" si="3"/>
        <v>-61654.768239556113</v>
      </c>
      <c r="K25" s="10">
        <v>253228.018853727</v>
      </c>
      <c r="L25" s="10">
        <v>279775.91706363298</v>
      </c>
      <c r="M25" s="10">
        <f t="shared" si="24"/>
        <v>-26547.898209905979</v>
      </c>
      <c r="N25" s="10">
        <v>2001</v>
      </c>
      <c r="O25" s="10">
        <v>171570.25429533501</v>
      </c>
      <c r="P25" s="10">
        <v>272640.26820370002</v>
      </c>
      <c r="Q25" s="10">
        <f t="shared" si="7"/>
        <v>-101070.01390836501</v>
      </c>
      <c r="R25" s="10">
        <v>2405561.0590655496</v>
      </c>
      <c r="S25" s="10">
        <v>2296685.83679927</v>
      </c>
      <c r="T25" s="10">
        <f t="shared" ref="T25:T38" si="27">R25-S25</f>
        <v>108875.22226627963</v>
      </c>
      <c r="U25" s="10">
        <v>2844455.9762517698</v>
      </c>
      <c r="V25" s="10">
        <v>2719110.6166147999</v>
      </c>
      <c r="W25" s="10">
        <f t="shared" si="14"/>
        <v>125345.35963696986</v>
      </c>
      <c r="X25" s="10">
        <v>1078292.00604884</v>
      </c>
      <c r="Y25" s="10">
        <v>1188448.5779520001</v>
      </c>
      <c r="Z25" s="10">
        <f t="shared" si="9"/>
        <v>-110156.57190316007</v>
      </c>
      <c r="AB25" s="10">
        <v>2001</v>
      </c>
      <c r="AC25" s="10">
        <v>1238990.7030315502</v>
      </c>
      <c r="AD25" s="10">
        <v>1292574.7397882</v>
      </c>
      <c r="AE25" s="10">
        <f t="shared" si="15"/>
        <v>-53584.036756649846</v>
      </c>
      <c r="AF25" s="10">
        <v>210470.171778266</v>
      </c>
      <c r="AG25" s="10">
        <v>160357.65236932001</v>
      </c>
      <c r="AH25" s="10">
        <f t="shared" si="26"/>
        <v>50112.519408945984</v>
      </c>
      <c r="AI25" s="10">
        <v>567602.09206583991</v>
      </c>
      <c r="AJ25" s="10">
        <v>781706.45395067101</v>
      </c>
      <c r="AK25" s="10">
        <f t="shared" si="11"/>
        <v>-214104.3618848311</v>
      </c>
      <c r="AL25" s="10">
        <v>409419.39105398703</v>
      </c>
      <c r="AM25" s="10">
        <v>463609.93254159496</v>
      </c>
      <c r="AN25" s="10">
        <f t="shared" si="20"/>
        <v>-54190.54148760793</v>
      </c>
      <c r="AP25" s="10">
        <v>2001</v>
      </c>
      <c r="AQ25" s="10">
        <v>4712875.5689276</v>
      </c>
      <c r="AR25" s="10">
        <v>4901207.0836610999</v>
      </c>
      <c r="AS25" s="10">
        <f t="shared" si="13"/>
        <v>-188331.51473349985</v>
      </c>
      <c r="AT25" s="10">
        <v>7170013.6818611203</v>
      </c>
      <c r="AU25" s="10">
        <v>9465063.3863369003</v>
      </c>
      <c r="AV25" s="10">
        <f t="shared" si="16"/>
        <v>-2295049.70447578</v>
      </c>
    </row>
    <row r="26" spans="1:48">
      <c r="A26" s="6">
        <v>2002</v>
      </c>
      <c r="B26" s="10">
        <v>308619.923794339</v>
      </c>
      <c r="C26" s="10">
        <v>529416.16013840004</v>
      </c>
      <c r="D26" s="10">
        <f t="shared" si="22"/>
        <v>-220796.23634406104</v>
      </c>
      <c r="E26" s="10">
        <v>919531.21633289603</v>
      </c>
      <c r="F26" s="10">
        <v>815758.63054192008</v>
      </c>
      <c r="G26" s="10">
        <f t="shared" si="18"/>
        <v>103772.58579097595</v>
      </c>
      <c r="H26" s="10">
        <v>781670.16812955891</v>
      </c>
      <c r="I26" s="10">
        <v>887094.61109663697</v>
      </c>
      <c r="J26" s="10">
        <f t="shared" si="3"/>
        <v>-105424.44296707807</v>
      </c>
      <c r="K26" s="10">
        <v>307886.05734844704</v>
      </c>
      <c r="L26" s="10">
        <v>339940.86179948202</v>
      </c>
      <c r="M26" s="10">
        <f t="shared" si="24"/>
        <v>-32054.804451034986</v>
      </c>
      <c r="N26" s="10">
        <v>2002</v>
      </c>
      <c r="O26" s="10">
        <v>212637.69794070598</v>
      </c>
      <c r="P26" s="10">
        <v>268028.18410179997</v>
      </c>
      <c r="Q26" s="10">
        <f t="shared" si="7"/>
        <v>-55390.486161093984</v>
      </c>
      <c r="R26" s="10">
        <v>2771520.3914625603</v>
      </c>
      <c r="S26" s="10">
        <v>2656942.9974277699</v>
      </c>
      <c r="T26" s="10">
        <f t="shared" si="27"/>
        <v>114577.39403479034</v>
      </c>
      <c r="U26" s="10">
        <v>3346773.2902543903</v>
      </c>
      <c r="V26" s="10">
        <v>3346798.7507352</v>
      </c>
      <c r="W26" s="10">
        <f t="shared" si="14"/>
        <v>-25.460480809677392</v>
      </c>
      <c r="X26" s="10">
        <v>1203641.0169330901</v>
      </c>
      <c r="Y26" s="10">
        <v>1391615.0228480001</v>
      </c>
      <c r="Z26" s="10">
        <f t="shared" si="9"/>
        <v>-187974.00591491</v>
      </c>
      <c r="AB26" s="10">
        <v>2002</v>
      </c>
      <c r="AC26" s="10">
        <v>1489742.4763180099</v>
      </c>
      <c r="AD26" s="10">
        <v>1609016.7661367999</v>
      </c>
      <c r="AE26" s="10">
        <f t="shared" si="15"/>
        <v>-119274.28981879004</v>
      </c>
      <c r="AF26" s="10">
        <v>282515.03797149402</v>
      </c>
      <c r="AG26" s="10">
        <v>217743.196422471</v>
      </c>
      <c r="AH26" s="10">
        <f t="shared" si="21"/>
        <v>64771.841549023025</v>
      </c>
      <c r="AI26" s="10">
        <v>712212.84493738099</v>
      </c>
      <c r="AJ26" s="10">
        <v>1030449.92112676</v>
      </c>
      <c r="AK26" s="10">
        <f t="shared" si="11"/>
        <v>-318237.07618937897</v>
      </c>
      <c r="AL26" s="10">
        <v>469430.10630128399</v>
      </c>
      <c r="AM26" s="10">
        <v>530598.27181530907</v>
      </c>
      <c r="AN26" s="10">
        <f t="shared" si="20"/>
        <v>-61168.16551402508</v>
      </c>
      <c r="AP26" s="10">
        <v>2002</v>
      </c>
      <c r="AQ26" s="10">
        <v>5224419.6531628799</v>
      </c>
      <c r="AR26" s="10">
        <v>5382943.9897264</v>
      </c>
      <c r="AS26" s="10">
        <f t="shared" si="13"/>
        <v>-158524.33656352013</v>
      </c>
      <c r="AT26" s="10">
        <v>7065176.3348469501</v>
      </c>
      <c r="AU26" s="10">
        <v>9476128.0090255998</v>
      </c>
      <c r="AV26" s="10">
        <f t="shared" si="16"/>
        <v>-2410951.6741786497</v>
      </c>
    </row>
    <row r="27" spans="1:48">
      <c r="A27" s="6">
        <v>2003</v>
      </c>
      <c r="B27" s="10">
        <v>443537.414171674</v>
      </c>
      <c r="C27" s="10">
        <v>765989.46575365006</v>
      </c>
      <c r="D27" s="10">
        <f t="shared" si="22"/>
        <v>-322452.05158197606</v>
      </c>
      <c r="E27" s="10">
        <v>1243816.3367445702</v>
      </c>
      <c r="F27" s="10">
        <v>1116872.0509986202</v>
      </c>
      <c r="G27" s="10">
        <f t="shared" si="18"/>
        <v>126944.28574594995</v>
      </c>
      <c r="H27" s="10">
        <v>1008649.6775729001</v>
      </c>
      <c r="I27" s="10">
        <v>1165278.3313456899</v>
      </c>
      <c r="J27" s="10">
        <f t="shared" si="3"/>
        <v>-156628.65377278987</v>
      </c>
      <c r="K27" s="10">
        <v>393204.89338873402</v>
      </c>
      <c r="L27" s="10">
        <v>421979.47383626201</v>
      </c>
      <c r="M27" s="10">
        <f t="shared" si="24"/>
        <v>-28774.580447527987</v>
      </c>
      <c r="N27" s="10">
        <v>2003</v>
      </c>
      <c r="O27" s="10">
        <v>304146.314983861</v>
      </c>
      <c r="P27" s="10">
        <v>352759.19704930001</v>
      </c>
      <c r="Q27" s="10">
        <f t="shared" si="7"/>
        <v>-48612.882065439015</v>
      </c>
      <c r="R27" s="10">
        <v>3519499.5686241002</v>
      </c>
      <c r="S27" s="10">
        <v>3576903.5919947298</v>
      </c>
      <c r="T27" s="10">
        <f t="shared" si="27"/>
        <v>-57404.023370629642</v>
      </c>
      <c r="U27" s="10">
        <v>4252631.8790375404</v>
      </c>
      <c r="V27" s="10">
        <v>4231534.3700371999</v>
      </c>
      <c r="W27" s="10">
        <f t="shared" si="14"/>
        <v>21097.509000340477</v>
      </c>
      <c r="X27" s="10">
        <v>1561713.0133551799</v>
      </c>
      <c r="Y27" s="10">
        <v>1817715.1593279999</v>
      </c>
      <c r="Z27" s="10">
        <f t="shared" si="9"/>
        <v>-256002.14597282</v>
      </c>
      <c r="AB27" s="10">
        <v>2003</v>
      </c>
      <c r="AC27" s="10">
        <v>3769521.5835463102</v>
      </c>
      <c r="AD27" s="10">
        <v>3802689.6143298</v>
      </c>
      <c r="AE27" s="10">
        <f t="shared" si="15"/>
        <v>-33168.030783489812</v>
      </c>
      <c r="AF27" s="10">
        <v>369891.46706583397</v>
      </c>
      <c r="AG27" s="10">
        <v>269795.40897133097</v>
      </c>
      <c r="AH27" s="10">
        <f t="shared" si="21"/>
        <v>100096.05809450301</v>
      </c>
      <c r="AI27" s="10">
        <v>967552.80736321502</v>
      </c>
      <c r="AJ27" s="10">
        <v>1415422.2435993</v>
      </c>
      <c r="AK27" s="10">
        <f t="shared" si="11"/>
        <v>-447869.43623608502</v>
      </c>
      <c r="AL27" s="10">
        <v>623407.92880473495</v>
      </c>
      <c r="AM27" s="10">
        <v>694780.17174095206</v>
      </c>
      <c r="AN27" s="10">
        <f t="shared" si="20"/>
        <v>-71372.24293621711</v>
      </c>
      <c r="AP27" s="10">
        <v>2003</v>
      </c>
      <c r="AQ27" s="10">
        <v>6511684.7705983892</v>
      </c>
      <c r="AR27" s="10">
        <v>6630993.6924279006</v>
      </c>
      <c r="AS27" s="10">
        <f t="shared" si="13"/>
        <v>-119308.92182951141</v>
      </c>
      <c r="AT27" s="10">
        <v>8620933.2361983489</v>
      </c>
      <c r="AU27" s="10">
        <v>10913946.5545941</v>
      </c>
      <c r="AV27" s="10">
        <f t="shared" si="16"/>
        <v>-2293013.3183957506</v>
      </c>
    </row>
    <row r="28" spans="1:48">
      <c r="A28" s="6">
        <v>2004</v>
      </c>
      <c r="B28" s="10">
        <v>546059.19388417795</v>
      </c>
      <c r="C28" s="10">
        <v>919543.34409044997</v>
      </c>
      <c r="D28" s="10">
        <f t="shared" ref="D28:D35" si="28">B28-C28</f>
        <v>-373484.15020627202</v>
      </c>
      <c r="E28" s="10">
        <v>1500461.73392537</v>
      </c>
      <c r="F28" s="10">
        <v>1388725.3192904599</v>
      </c>
      <c r="G28" s="10">
        <f t="shared" si="18"/>
        <v>111736.41463491018</v>
      </c>
      <c r="H28" s="10">
        <v>1211406.0225000801</v>
      </c>
      <c r="I28" s="10">
        <v>1347588.8087677299</v>
      </c>
      <c r="J28" s="10">
        <f t="shared" si="3"/>
        <v>-136182.78626764985</v>
      </c>
      <c r="K28" s="10">
        <v>488902.03345097805</v>
      </c>
      <c r="L28" s="10">
        <v>511148.80777115503</v>
      </c>
      <c r="M28" s="10">
        <f t="shared" si="24"/>
        <v>-22246.774320176977</v>
      </c>
      <c r="N28" s="10">
        <v>2004</v>
      </c>
      <c r="O28" s="10">
        <v>391144.03556321695</v>
      </c>
      <c r="P28" s="10">
        <v>412103.73533590004</v>
      </c>
      <c r="Q28" s="10">
        <f t="shared" si="7"/>
        <v>-20959.699772683089</v>
      </c>
      <c r="R28" s="10">
        <v>4362596.8958609905</v>
      </c>
      <c r="S28" s="10">
        <v>4434319.7647136999</v>
      </c>
      <c r="T28" s="10">
        <f t="shared" si="27"/>
        <v>-71722.86885270942</v>
      </c>
      <c r="U28" s="10">
        <v>4960030.8599817501</v>
      </c>
      <c r="V28" s="10">
        <v>4821129.0565875992</v>
      </c>
      <c r="W28" s="10">
        <f t="shared" si="14"/>
        <v>138901.80339415092</v>
      </c>
      <c r="X28" s="10">
        <v>1829149.1207486899</v>
      </c>
      <c r="Y28" s="10">
        <v>2138816.8856239999</v>
      </c>
      <c r="Z28" s="10">
        <f t="shared" si="9"/>
        <v>-309667.76487531001</v>
      </c>
      <c r="AB28" s="10">
        <v>2004</v>
      </c>
      <c r="AC28" s="10">
        <v>4505516.7031271299</v>
      </c>
      <c r="AD28" s="10">
        <v>4509149.8768234001</v>
      </c>
      <c r="AE28" s="10">
        <f t="shared" si="15"/>
        <v>-3633.1736962702125</v>
      </c>
      <c r="AF28" s="10">
        <v>499302.98013317102</v>
      </c>
      <c r="AG28" s="10">
        <v>374222.303454587</v>
      </c>
      <c r="AH28" s="10">
        <f t="shared" si="21"/>
        <v>125080.67667858402</v>
      </c>
      <c r="AI28" s="10">
        <v>1183390.40657029</v>
      </c>
      <c r="AJ28" s="10">
        <v>1778306.2606391001</v>
      </c>
      <c r="AK28" s="10">
        <f t="shared" si="11"/>
        <v>-594915.85406881012</v>
      </c>
      <c r="AL28" s="10">
        <v>768437.86683391104</v>
      </c>
      <c r="AM28" s="10">
        <v>868790.469251381</v>
      </c>
      <c r="AN28" s="10">
        <f t="shared" si="20"/>
        <v>-100352.60241746996</v>
      </c>
      <c r="AP28" s="10">
        <v>2004</v>
      </c>
      <c r="AQ28" s="10">
        <v>9329858.2625869606</v>
      </c>
      <c r="AR28" s="10">
        <v>9618432.3970406987</v>
      </c>
      <c r="AS28" s="10">
        <f t="shared" si="13"/>
        <v>-288574.13445373811</v>
      </c>
      <c r="AT28" s="10">
        <v>10589002.737072699</v>
      </c>
      <c r="AU28" s="10">
        <v>12952395.019085301</v>
      </c>
      <c r="AV28" s="10">
        <f t="shared" si="16"/>
        <v>-2363392.2820126023</v>
      </c>
    </row>
    <row r="29" spans="1:48">
      <c r="A29" s="6">
        <v>2005</v>
      </c>
      <c r="B29" s="10">
        <v>552086.49956300401</v>
      </c>
      <c r="C29" s="10">
        <v>934282.30745215004</v>
      </c>
      <c r="D29" s="10">
        <f t="shared" si="28"/>
        <v>-382195.80788914603</v>
      </c>
      <c r="E29" s="10">
        <v>1557568.3708596202</v>
      </c>
      <c r="F29" s="10">
        <v>1438250.01415042</v>
      </c>
      <c r="G29" s="10">
        <f t="shared" si="18"/>
        <v>119318.35670920019</v>
      </c>
      <c r="H29" s="10">
        <v>1378260.0586757199</v>
      </c>
      <c r="I29" s="10">
        <v>1516640.16445635</v>
      </c>
      <c r="J29" s="10">
        <f t="shared" si="3"/>
        <v>-138380.10578063014</v>
      </c>
      <c r="K29" s="10">
        <v>496722.94457752898</v>
      </c>
      <c r="L29" s="10">
        <v>487386.46198253398</v>
      </c>
      <c r="M29" s="10">
        <f t="shared" si="24"/>
        <v>9336.4825949950027</v>
      </c>
      <c r="N29" s="10">
        <v>2005</v>
      </c>
      <c r="O29" s="10">
        <v>387118.17668929498</v>
      </c>
      <c r="P29" s="10">
        <v>415723.73964529997</v>
      </c>
      <c r="Q29" s="10">
        <f t="shared" si="7"/>
        <v>-28605.562956004986</v>
      </c>
      <c r="R29" s="10">
        <v>4640139.0000595897</v>
      </c>
      <c r="S29" s="10">
        <v>4674209.3329435093</v>
      </c>
      <c r="T29" s="10">
        <f t="shared" si="27"/>
        <v>-34070.332883919589</v>
      </c>
      <c r="U29" s="10">
        <v>5015511.9495140798</v>
      </c>
      <c r="V29" s="10">
        <v>4654843.6272451999</v>
      </c>
      <c r="W29" s="10">
        <f t="shared" si="14"/>
        <v>360668.32226887997</v>
      </c>
      <c r="X29" s="10">
        <v>1920148.32654831</v>
      </c>
      <c r="Y29" s="10">
        <v>2185394.2445479999</v>
      </c>
      <c r="Z29" s="10">
        <f t="shared" si="9"/>
        <v>-265245.91799968993</v>
      </c>
      <c r="AA29" s="10">
        <f>AA28</f>
        <v>0</v>
      </c>
      <c r="AB29" s="10">
        <v>2005</v>
      </c>
      <c r="AC29" s="10">
        <v>4529949.0969619295</v>
      </c>
      <c r="AD29" s="10">
        <v>4564301.2211517999</v>
      </c>
      <c r="AE29" s="10">
        <f t="shared" si="15"/>
        <v>-34352.124189870432</v>
      </c>
      <c r="AF29" s="10">
        <v>579126.58788788307</v>
      </c>
      <c r="AG29" s="10">
        <v>413513.64387162199</v>
      </c>
      <c r="AH29" s="10">
        <f t="shared" si="21"/>
        <v>165612.94401626108</v>
      </c>
      <c r="AI29" s="10">
        <v>1282266.3790762099</v>
      </c>
      <c r="AJ29" s="10">
        <v>1879022.6042198502</v>
      </c>
      <c r="AK29" s="10">
        <f t="shared" si="11"/>
        <v>-596756.2251436403</v>
      </c>
      <c r="AL29" s="10">
        <v>779224.76701338904</v>
      </c>
      <c r="AM29" s="10">
        <v>851309.95533037698</v>
      </c>
      <c r="AN29" s="10">
        <f t="shared" si="20"/>
        <v>-72085.188316987944</v>
      </c>
      <c r="AO29" s="10">
        <f>AO28</f>
        <v>0</v>
      </c>
      <c r="AP29" s="10">
        <v>2005</v>
      </c>
      <c r="AQ29" s="10">
        <v>10119836.4903934</v>
      </c>
      <c r="AR29" s="10">
        <v>10318466.7254589</v>
      </c>
      <c r="AS29" s="10">
        <f t="shared" si="13"/>
        <v>-198630.23506549932</v>
      </c>
      <c r="AT29" s="10">
        <v>13357000.680430699</v>
      </c>
      <c r="AU29" s="10">
        <v>15214865.7512431</v>
      </c>
      <c r="AV29" s="10">
        <f t="shared" si="16"/>
        <v>-1857865.0708124004</v>
      </c>
    </row>
    <row r="30" spans="1:48" ht="12.75" customHeight="1">
      <c r="A30" s="6">
        <v>2006</v>
      </c>
      <c r="B30" s="10">
        <v>740155.69377387501</v>
      </c>
      <c r="C30" s="10">
        <v>1200958.0582979999</v>
      </c>
      <c r="D30" s="10">
        <f t="shared" si="28"/>
        <v>-460802.36452412489</v>
      </c>
      <c r="E30" s="10">
        <v>1892377.8274491599</v>
      </c>
      <c r="F30" s="10">
        <v>1772794.3310823999</v>
      </c>
      <c r="G30" s="10">
        <f t="shared" si="18"/>
        <v>119583.49636675999</v>
      </c>
      <c r="H30" s="10">
        <v>1666793.08117704</v>
      </c>
      <c r="I30" s="10">
        <v>1705846.28824165</v>
      </c>
      <c r="J30" s="10">
        <f t="shared" si="3"/>
        <v>-39053.207064609975</v>
      </c>
      <c r="K30" s="10">
        <v>597554.70364314399</v>
      </c>
      <c r="L30" s="10">
        <v>598336.87542043603</v>
      </c>
      <c r="M30" s="10">
        <f t="shared" si="24"/>
        <v>-782.17177729203831</v>
      </c>
      <c r="N30" s="10">
        <v>2006</v>
      </c>
      <c r="O30" s="10">
        <v>481911.41215904796</v>
      </c>
      <c r="P30" s="10">
        <v>512255.32040600001</v>
      </c>
      <c r="Q30" s="10">
        <f t="shared" si="7"/>
        <v>-30343.908246952051</v>
      </c>
      <c r="R30" s="10">
        <v>5969108.6429122007</v>
      </c>
      <c r="S30" s="10">
        <v>6076638.4765545307</v>
      </c>
      <c r="T30" s="10">
        <f t="shared" si="27"/>
        <v>-107529.83364233002</v>
      </c>
      <c r="U30" s="10">
        <v>6245716.6236603605</v>
      </c>
      <c r="V30" s="10">
        <v>5620966.592344</v>
      </c>
      <c r="W30" s="10">
        <f t="shared" si="14"/>
        <v>624750.03131636046</v>
      </c>
      <c r="X30" s="10">
        <v>2397605.0666846698</v>
      </c>
      <c r="Y30" s="10">
        <v>2801143.5605600001</v>
      </c>
      <c r="Z30" s="10">
        <f t="shared" si="9"/>
        <v>-403538.49387533031</v>
      </c>
      <c r="AB30" s="10">
        <v>2006</v>
      </c>
      <c r="AC30" s="10">
        <v>5883180.3076198399</v>
      </c>
      <c r="AD30" s="10">
        <v>5900238.761496</v>
      </c>
      <c r="AE30" s="10">
        <f t="shared" si="15"/>
        <v>-17058.453876160085</v>
      </c>
      <c r="AF30" s="10">
        <v>807226.31160639296</v>
      </c>
      <c r="AG30" s="10">
        <v>603778.43152665801</v>
      </c>
      <c r="AH30" s="10">
        <f t="shared" si="21"/>
        <v>203447.88007973495</v>
      </c>
      <c r="AI30" s="10">
        <v>1687898.8191714799</v>
      </c>
      <c r="AJ30" s="10">
        <v>2542050.6398297101</v>
      </c>
      <c r="AK30" s="10">
        <f t="shared" si="11"/>
        <v>-854151.82065823022</v>
      </c>
      <c r="AL30" s="10">
        <v>1020850.75210893</v>
      </c>
      <c r="AM30" s="10">
        <v>1076962.12563346</v>
      </c>
      <c r="AN30" s="10">
        <f t="shared" si="20"/>
        <v>-56111.373524529976</v>
      </c>
      <c r="AP30" s="10">
        <v>2006</v>
      </c>
      <c r="AQ30" s="10">
        <v>12397669.418114901</v>
      </c>
      <c r="AR30" s="10">
        <v>12787066.673508</v>
      </c>
      <c r="AS30" s="10">
        <f t="shared" si="13"/>
        <v>-389397.25539309904</v>
      </c>
      <c r="AT30" s="10">
        <v>16409857.3978626</v>
      </c>
      <c r="AU30" s="10">
        <v>18218330.852931999</v>
      </c>
      <c r="AV30" s="10">
        <f t="shared" si="16"/>
        <v>-1808473.4550693985</v>
      </c>
    </row>
    <row r="31" spans="1:48" ht="12.75" customHeight="1">
      <c r="A31" s="6">
        <v>2007</v>
      </c>
      <c r="B31" s="10">
        <v>948756.70205703704</v>
      </c>
      <c r="C31" s="10">
        <v>1510296.67953625</v>
      </c>
      <c r="D31" s="10">
        <f t="shared" si="28"/>
        <v>-561539.97747921292</v>
      </c>
      <c r="E31" s="10">
        <v>2452421.1784024602</v>
      </c>
      <c r="F31" s="10">
        <v>2310288.5601915</v>
      </c>
      <c r="G31" s="10">
        <f t="shared" si="18"/>
        <v>142132.61821096018</v>
      </c>
      <c r="H31" s="10">
        <v>2049476.24075129</v>
      </c>
      <c r="I31" s="10">
        <v>2221441.9134086603</v>
      </c>
      <c r="J31" s="10">
        <f t="shared" si="3"/>
        <v>-171965.67265737033</v>
      </c>
      <c r="K31" s="10">
        <v>739949.79645025404</v>
      </c>
      <c r="L31" s="10">
        <v>759486.24371222395</v>
      </c>
      <c r="M31" s="10">
        <f t="shared" si="24"/>
        <v>-19536.447261969908</v>
      </c>
      <c r="N31" s="10">
        <v>2007</v>
      </c>
      <c r="O31" s="10">
        <v>599260.34734334995</v>
      </c>
      <c r="P31" s="10">
        <v>673368.26601450006</v>
      </c>
      <c r="Q31" s="10">
        <f t="shared" si="7"/>
        <v>-74107.91867115011</v>
      </c>
      <c r="R31" s="10">
        <v>7347849.4704768201</v>
      </c>
      <c r="S31" s="10">
        <v>7587020.8692907309</v>
      </c>
      <c r="T31" s="10">
        <f t="shared" si="27"/>
        <v>-239171.39881391078</v>
      </c>
      <c r="U31" s="10">
        <v>7676337.6975453096</v>
      </c>
      <c r="V31" s="10">
        <v>6983178.2619899996</v>
      </c>
      <c r="W31" s="10">
        <f t="shared" si="14"/>
        <v>693159.43555530999</v>
      </c>
      <c r="X31" s="10">
        <v>2755124.8837406202</v>
      </c>
      <c r="Y31" s="10">
        <v>3317150.6507999999</v>
      </c>
      <c r="Z31" s="10">
        <f t="shared" si="9"/>
        <v>-562025.76705937972</v>
      </c>
      <c r="AB31" s="10">
        <v>2007</v>
      </c>
      <c r="AC31" s="10">
        <v>7554658.5442923494</v>
      </c>
      <c r="AD31" s="10">
        <v>7692313.2569850003</v>
      </c>
      <c r="AE31" s="10">
        <f t="shared" si="15"/>
        <v>-137654.71269265097</v>
      </c>
      <c r="AF31" s="10">
        <v>1041883.59479784</v>
      </c>
      <c r="AG31" s="10">
        <v>815990.62686043</v>
      </c>
      <c r="AH31" s="10">
        <f t="shared" si="21"/>
        <v>225892.96793740999</v>
      </c>
      <c r="AI31" s="10">
        <v>2052121.0328805</v>
      </c>
      <c r="AJ31" s="10">
        <v>3263874.5404085601</v>
      </c>
      <c r="AK31" s="10">
        <f t="shared" si="11"/>
        <v>-1211753.5075280601</v>
      </c>
      <c r="AL31" s="10">
        <v>1294305.8611056001</v>
      </c>
      <c r="AM31" s="10">
        <v>1301901.9822576102</v>
      </c>
      <c r="AN31" s="10">
        <f t="shared" si="20"/>
        <v>-7596.1211520100478</v>
      </c>
      <c r="AP31" s="10">
        <v>2007</v>
      </c>
      <c r="AQ31" s="10">
        <v>15876822.5931456</v>
      </c>
      <c r="AR31" s="10">
        <v>16236927.930667499</v>
      </c>
      <c r="AS31" s="10">
        <f t="shared" si="13"/>
        <v>-360105.33752189949</v>
      </c>
      <c r="AT31" s="10">
        <v>20704503.407322701</v>
      </c>
      <c r="AU31" s="10">
        <v>21983996.482282501</v>
      </c>
      <c r="AV31" s="10">
        <f t="shared" si="16"/>
        <v>-1279493.0749597996</v>
      </c>
    </row>
    <row r="32" spans="1:48" ht="12.75" customHeight="1">
      <c r="A32" s="6">
        <v>2008</v>
      </c>
      <c r="B32" s="10">
        <v>747536.5608676899</v>
      </c>
      <c r="C32" s="10">
        <v>1233899.0671471499</v>
      </c>
      <c r="D32" s="10">
        <f t="shared" si="28"/>
        <v>-486362.50627946004</v>
      </c>
      <c r="E32" s="10">
        <v>2577251.2581564197</v>
      </c>
      <c r="F32" s="10">
        <v>2321835.8034564201</v>
      </c>
      <c r="G32" s="10">
        <f t="shared" si="18"/>
        <v>255415.45469999965</v>
      </c>
      <c r="H32" s="10">
        <v>1468422.7333227601</v>
      </c>
      <c r="I32" s="10">
        <v>1566844.47396927</v>
      </c>
      <c r="J32" s="10">
        <f t="shared" si="3"/>
        <v>-98421.740646509919</v>
      </c>
      <c r="K32" s="10">
        <v>710335.12198360707</v>
      </c>
      <c r="L32" s="10">
        <v>727500.99034791603</v>
      </c>
      <c r="M32" s="10">
        <f t="shared" si="24"/>
        <v>-17165.868364308961</v>
      </c>
      <c r="N32" s="10">
        <v>2008</v>
      </c>
      <c r="O32" s="10">
        <v>627269.63809657993</v>
      </c>
      <c r="P32" s="10">
        <v>634421.60447530006</v>
      </c>
      <c r="Q32" s="10">
        <f t="shared" si="7"/>
        <v>-7151.966378720128</v>
      </c>
      <c r="R32" s="10">
        <v>7351932.6348369503</v>
      </c>
      <c r="S32" s="10">
        <v>7720128.5849435301</v>
      </c>
      <c r="T32" s="10">
        <f t="shared" si="27"/>
        <v>-368195.95010657981</v>
      </c>
      <c r="U32" s="10">
        <v>7096283.9320171103</v>
      </c>
      <c r="V32" s="10">
        <v>6447207.5314052003</v>
      </c>
      <c r="W32" s="10">
        <f t="shared" si="14"/>
        <v>649076.40061191004</v>
      </c>
      <c r="X32" s="10">
        <v>2476239.4515262903</v>
      </c>
      <c r="Y32" s="10">
        <v>3011632.3762480002</v>
      </c>
      <c r="Z32" s="10">
        <f t="shared" si="9"/>
        <v>-535392.92472170992</v>
      </c>
      <c r="AA32" s="10">
        <f>AA31</f>
        <v>0</v>
      </c>
      <c r="AB32" s="10">
        <v>2008</v>
      </c>
      <c r="AC32" s="10">
        <v>7081725.7321025096</v>
      </c>
      <c r="AD32" s="10">
        <v>7156588.9500917997</v>
      </c>
      <c r="AE32" s="10">
        <f t="shared" si="15"/>
        <v>-74863.217989290133</v>
      </c>
      <c r="AF32" s="10">
        <v>951685.45580210502</v>
      </c>
      <c r="AG32" s="10">
        <v>732793.98252647091</v>
      </c>
      <c r="AH32" s="10">
        <f t="shared" si="21"/>
        <v>218891.47327563411</v>
      </c>
      <c r="AI32" s="10">
        <v>1968213.77420923</v>
      </c>
      <c r="AJ32" s="10">
        <v>3169802.9707565401</v>
      </c>
      <c r="AK32" s="10">
        <f t="shared" si="11"/>
        <v>-1201589.1965473101</v>
      </c>
      <c r="AL32" s="10">
        <v>1125035.78242355</v>
      </c>
      <c r="AM32" s="10">
        <v>1171148.9261338799</v>
      </c>
      <c r="AN32" s="10">
        <f t="shared" si="20"/>
        <v>-46113.143710329896</v>
      </c>
      <c r="AO32" s="10">
        <f>AO31</f>
        <v>0</v>
      </c>
      <c r="AP32" s="10">
        <v>2008</v>
      </c>
      <c r="AQ32" s="10">
        <v>16470415.8710724</v>
      </c>
      <c r="AR32" s="10">
        <v>16363709.215728899</v>
      </c>
      <c r="AS32" s="10">
        <f t="shared" si="13"/>
        <v>106706.6553435009</v>
      </c>
      <c r="AT32" s="10">
        <v>19423416.441392303</v>
      </c>
      <c r="AU32" s="10">
        <v>23418717.599073101</v>
      </c>
      <c r="AV32" s="10">
        <f t="shared" si="16"/>
        <v>-3995301.1576807983</v>
      </c>
    </row>
    <row r="33" spans="1:48" ht="12.75" customHeight="1">
      <c r="A33" s="6">
        <v>2009</v>
      </c>
      <c r="B33" s="10">
        <v>1015485.6509650899</v>
      </c>
      <c r="C33" s="10">
        <v>1696286.4035779098</v>
      </c>
      <c r="D33" s="10">
        <f t="shared" si="28"/>
        <v>-680800.7526128199</v>
      </c>
      <c r="E33" s="10">
        <v>2637324.6515964703</v>
      </c>
      <c r="F33" s="10">
        <v>2348409.5761376899</v>
      </c>
      <c r="G33" s="10">
        <f t="shared" si="18"/>
        <v>288915.0754587804</v>
      </c>
      <c r="H33" s="10">
        <v>1920274.2226364699</v>
      </c>
      <c r="I33" s="10">
        <v>2115254.5192795098</v>
      </c>
      <c r="J33" s="10">
        <f t="shared" si="3"/>
        <v>-194980.29664303991</v>
      </c>
      <c r="K33" s="10">
        <v>782546.93165218702</v>
      </c>
      <c r="L33" s="10">
        <v>770874.31529612397</v>
      </c>
      <c r="M33" s="10">
        <f t="shared" si="24"/>
        <v>11672.616356063052</v>
      </c>
      <c r="N33" s="10">
        <v>2009</v>
      </c>
      <c r="O33" s="10">
        <v>713360.61922271398</v>
      </c>
      <c r="P33" s="10">
        <v>698529.30656107794</v>
      </c>
      <c r="Q33" s="10">
        <f t="shared" si="7"/>
        <v>14831.312661636039</v>
      </c>
      <c r="R33" s="10">
        <v>7848139.4316237103</v>
      </c>
      <c r="S33" s="10">
        <v>8242816.4725639597</v>
      </c>
      <c r="T33" s="10">
        <f t="shared" si="27"/>
        <v>-394677.04094024934</v>
      </c>
      <c r="U33" s="10">
        <v>7554056.1613000305</v>
      </c>
      <c r="V33" s="10">
        <v>6667089.6385151297</v>
      </c>
      <c r="W33" s="10">
        <f t="shared" si="14"/>
        <v>886966.52278490085</v>
      </c>
      <c r="X33" s="10">
        <v>2715300.133771</v>
      </c>
      <c r="Y33" s="10">
        <v>3278888.0843827999</v>
      </c>
      <c r="Z33" s="10">
        <f t="shared" si="9"/>
        <v>-563587.95061179996</v>
      </c>
      <c r="AB33" s="10">
        <v>2009</v>
      </c>
      <c r="AC33" s="10">
        <v>7550200.3037090302</v>
      </c>
      <c r="AD33" s="10">
        <v>7542235.8311909596</v>
      </c>
      <c r="AE33" s="10">
        <f t="shared" si="15"/>
        <v>7964.4725180706009</v>
      </c>
      <c r="AF33" s="10">
        <v>1091007.8645375201</v>
      </c>
      <c r="AG33" s="10">
        <v>767168.74798727001</v>
      </c>
      <c r="AH33" s="10">
        <f t="shared" si="21"/>
        <v>323839.1165502501</v>
      </c>
      <c r="AI33" s="10">
        <v>2022386.3455445401</v>
      </c>
      <c r="AJ33" s="10">
        <v>3441717.2218886497</v>
      </c>
      <c r="AK33" s="10">
        <f t="shared" si="11"/>
        <v>-1419330.8763441097</v>
      </c>
      <c r="AL33" s="10">
        <v>1280667.9078147199</v>
      </c>
      <c r="AM33" s="10">
        <v>1333175.3664343401</v>
      </c>
      <c r="AN33" s="10">
        <f t="shared" si="20"/>
        <v>-52507.458619620185</v>
      </c>
      <c r="AP33" s="10">
        <v>2009</v>
      </c>
      <c r="AQ33" s="10">
        <v>14247647.9661767</v>
      </c>
      <c r="AR33" s="10">
        <v>14613887.003395699</v>
      </c>
      <c r="AS33" s="10">
        <f t="shared" si="13"/>
        <v>-366239.03721899912</v>
      </c>
      <c r="AT33" s="10">
        <v>19426458.9914984</v>
      </c>
      <c r="AU33" s="10">
        <v>22054085.0396537</v>
      </c>
      <c r="AV33" s="10">
        <f t="shared" si="16"/>
        <v>-2627626.0481553003</v>
      </c>
    </row>
    <row r="34" spans="1:48" ht="12.75" customHeight="1">
      <c r="A34" s="6">
        <v>2010</v>
      </c>
      <c r="B34" s="10">
        <v>1334546.6095297199</v>
      </c>
      <c r="C34" s="10">
        <v>2088912.1889674701</v>
      </c>
      <c r="D34" s="10">
        <f t="shared" si="28"/>
        <v>-754365.57943775016</v>
      </c>
      <c r="E34" s="10">
        <v>2552216.64008132</v>
      </c>
      <c r="F34" s="10">
        <v>2234180.97845355</v>
      </c>
      <c r="G34" s="10">
        <f t="shared" si="18"/>
        <v>318035.66162776994</v>
      </c>
      <c r="H34" s="10">
        <v>2180680.1937183798</v>
      </c>
      <c r="I34" s="10">
        <v>2460105.4222238599</v>
      </c>
      <c r="J34" s="10">
        <f t="shared" si="3"/>
        <v>-279425.2285054801</v>
      </c>
      <c r="K34" s="10">
        <v>822520.16671017499</v>
      </c>
      <c r="L34" s="10">
        <v>780961.83204659703</v>
      </c>
      <c r="M34" s="10">
        <f t="shared" si="24"/>
        <v>41558.33466357796</v>
      </c>
      <c r="N34" s="10">
        <v>2010</v>
      </c>
      <c r="O34" s="10">
        <v>812161.90710584098</v>
      </c>
      <c r="P34" s="10">
        <v>762909.84940054396</v>
      </c>
      <c r="Q34" s="10">
        <f t="shared" si="7"/>
        <v>49252.057705297018</v>
      </c>
      <c r="R34" s="10">
        <v>7692541.7828327194</v>
      </c>
      <c r="S34" s="10">
        <v>7919079.4303493304</v>
      </c>
      <c r="T34" s="10">
        <f t="shared" si="27"/>
        <v>-226537.64751661103</v>
      </c>
      <c r="U34" s="10">
        <v>8739311.761680441</v>
      </c>
      <c r="V34" s="10">
        <v>7851578.98115943</v>
      </c>
      <c r="W34" s="10">
        <f t="shared" si="14"/>
        <v>887732.78052101098</v>
      </c>
      <c r="X34" s="10">
        <v>2583667.44152404</v>
      </c>
      <c r="Y34" s="10">
        <v>3085454.5099467402</v>
      </c>
      <c r="Z34" s="10">
        <f t="shared" si="9"/>
        <v>-501787.06842270028</v>
      </c>
      <c r="AB34" s="10">
        <v>2010</v>
      </c>
      <c r="AC34" s="10">
        <v>7568034.5587779097</v>
      </c>
      <c r="AD34" s="10">
        <v>7478546.2909468208</v>
      </c>
      <c r="AE34" s="10">
        <f t="shared" si="15"/>
        <v>89488.267831088975</v>
      </c>
      <c r="AF34" s="10">
        <v>1215306.6632864298</v>
      </c>
      <c r="AG34" s="10">
        <v>830734.64877912402</v>
      </c>
      <c r="AH34" s="10">
        <f t="shared" si="21"/>
        <v>384572.01450730581</v>
      </c>
      <c r="AI34" s="10">
        <v>1875978.5731526799</v>
      </c>
      <c r="AJ34" s="10">
        <v>3124994.4688224401</v>
      </c>
      <c r="AK34" s="10">
        <f t="shared" si="11"/>
        <v>-1249015.8956697602</v>
      </c>
      <c r="AL34" s="10">
        <v>1399137.6449128501</v>
      </c>
      <c r="AM34" s="10">
        <v>1447910.02026683</v>
      </c>
      <c r="AN34" s="10">
        <f t="shared" si="20"/>
        <v>-48772.375353979878</v>
      </c>
      <c r="AP34" s="10">
        <v>2010</v>
      </c>
      <c r="AQ34" s="10">
        <v>15939083.545065099</v>
      </c>
      <c r="AR34" s="10">
        <v>16137518.9183196</v>
      </c>
      <c r="AS34" s="10">
        <f t="shared" si="13"/>
        <v>-198435.37325450033</v>
      </c>
      <c r="AT34" s="10">
        <v>21767827.4053117</v>
      </c>
      <c r="AU34" s="10">
        <v>24279615.207922399</v>
      </c>
      <c r="AV34" s="10">
        <f t="shared" si="16"/>
        <v>-2511787.8026106991</v>
      </c>
    </row>
    <row r="35" spans="1:48" ht="12.75" customHeight="1">
      <c r="A35" s="6">
        <v>2011</v>
      </c>
      <c r="B35" s="10">
        <v>1358642.8761038</v>
      </c>
      <c r="C35" s="10">
        <v>2172826.2239734097</v>
      </c>
      <c r="D35" s="10">
        <f t="shared" si="28"/>
        <v>-814183.34786960972</v>
      </c>
      <c r="E35" s="10">
        <v>2581082.2340490697</v>
      </c>
      <c r="F35" s="10">
        <v>2282360.46483798</v>
      </c>
      <c r="G35" s="10">
        <f t="shared" si="18"/>
        <v>298721.7692110897</v>
      </c>
      <c r="H35" s="10">
        <v>2126727.3126778002</v>
      </c>
      <c r="I35" s="10">
        <v>2396733.00560338</v>
      </c>
      <c r="J35" s="10">
        <f t="shared" si="3"/>
        <v>-270005.69292557985</v>
      </c>
      <c r="K35" s="10">
        <v>827249.49333078403</v>
      </c>
      <c r="L35" s="10">
        <v>739981.58573533001</v>
      </c>
      <c r="M35" s="10">
        <f t="shared" si="24"/>
        <v>87267.907595454017</v>
      </c>
      <c r="N35" s="10">
        <v>2011</v>
      </c>
      <c r="O35" s="10">
        <v>943174.66997550102</v>
      </c>
      <c r="P35" s="10">
        <v>896949.99254516896</v>
      </c>
      <c r="Q35" s="10">
        <f t="shared" si="7"/>
        <v>46224.677430332056</v>
      </c>
      <c r="R35" s="10">
        <v>7719877.8157180706</v>
      </c>
      <c r="S35" s="10">
        <v>7920728.7697055405</v>
      </c>
      <c r="T35" s="10">
        <f t="shared" si="27"/>
        <v>-200850.9539874699</v>
      </c>
      <c r="U35" s="10">
        <v>8862583.4544539712</v>
      </c>
      <c r="V35" s="10">
        <v>8046939.7324251104</v>
      </c>
      <c r="W35" s="10">
        <f t="shared" si="14"/>
        <v>815643.72202886082</v>
      </c>
      <c r="X35" s="10">
        <v>2568385.2077021701</v>
      </c>
      <c r="Y35" s="10">
        <v>3032244.1033573798</v>
      </c>
      <c r="Z35" s="10">
        <f t="shared" si="9"/>
        <v>-463858.89565520966</v>
      </c>
      <c r="AB35" s="10">
        <v>2011</v>
      </c>
      <c r="AC35" s="10">
        <v>8035754.6897774301</v>
      </c>
      <c r="AD35" s="10">
        <v>7871270.9931779802</v>
      </c>
      <c r="AE35" s="10">
        <f t="shared" si="15"/>
        <v>164483.69659944996</v>
      </c>
      <c r="AF35" s="10">
        <v>1258162.96111061</v>
      </c>
      <c r="AG35" s="10">
        <v>830648.48207735806</v>
      </c>
      <c r="AH35" s="10">
        <f t="shared" si="21"/>
        <v>427514.47903325199</v>
      </c>
      <c r="AI35" s="10">
        <v>1870101.22454234</v>
      </c>
      <c r="AJ35" s="10">
        <v>3111487.3812778196</v>
      </c>
      <c r="AK35" s="10">
        <f t="shared" si="11"/>
        <v>-1241386.1567354796</v>
      </c>
      <c r="AL35" s="10">
        <v>1418798.3172066398</v>
      </c>
      <c r="AM35" s="10">
        <v>1476667.7741211499</v>
      </c>
      <c r="AN35" s="10">
        <f t="shared" si="20"/>
        <v>-57869.456914510112</v>
      </c>
      <c r="AP35" s="10">
        <v>2011</v>
      </c>
      <c r="AQ35" s="10">
        <v>17226622.944949999</v>
      </c>
      <c r="AR35" s="10">
        <v>17414792.989809699</v>
      </c>
      <c r="AS35" s="10">
        <f t="shared" si="13"/>
        <v>-188170.0448596999</v>
      </c>
      <c r="AT35" s="10">
        <v>22208894.835489001</v>
      </c>
      <c r="AU35" s="10">
        <v>26663893.1052818</v>
      </c>
      <c r="AV35" s="10">
        <f t="shared" si="16"/>
        <v>-4454998.2697927989</v>
      </c>
    </row>
    <row r="36" spans="1:48" ht="12.75" customHeight="1">
      <c r="A36" s="6">
        <v>2012</v>
      </c>
      <c r="B36" s="10">
        <v>1531485.3916206101</v>
      </c>
      <c r="C36" s="10">
        <v>2396092.6842056001</v>
      </c>
      <c r="D36" s="10">
        <f>B36-C36</f>
        <v>-864607.29258498992</v>
      </c>
      <c r="E36" s="10">
        <v>2588479.9299328299</v>
      </c>
      <c r="F36" s="10">
        <v>2323871.2294549304</v>
      </c>
      <c r="G36" s="10">
        <f t="shared" si="18"/>
        <v>264608.70047789952</v>
      </c>
      <c r="H36" s="10">
        <v>2384076.6936601</v>
      </c>
      <c r="I36" s="10">
        <v>2692202.0147105097</v>
      </c>
      <c r="J36" s="10">
        <f t="shared" si="3"/>
        <v>-308125.32105040969</v>
      </c>
      <c r="K36" s="10">
        <v>906568.21378431795</v>
      </c>
      <c r="L36" s="10">
        <v>787007.672277265</v>
      </c>
      <c r="M36" s="10">
        <f t="shared" si="24"/>
        <v>119560.54150705296</v>
      </c>
      <c r="N36" s="10">
        <v>2012</v>
      </c>
      <c r="O36" s="10">
        <v>954983.33030000504</v>
      </c>
      <c r="P36" s="10">
        <v>910140.53472397802</v>
      </c>
      <c r="Q36" s="10">
        <f t="shared" si="7"/>
        <v>44842.795576027012</v>
      </c>
      <c r="R36" s="10">
        <v>8070931.4104583701</v>
      </c>
      <c r="S36" s="10">
        <v>8425870.4206458889</v>
      </c>
      <c r="T36" s="10">
        <f t="shared" si="27"/>
        <v>-354939.01018751878</v>
      </c>
      <c r="U36" s="10">
        <v>9643149.8312020097</v>
      </c>
      <c r="V36" s="10">
        <v>8597700.2603504509</v>
      </c>
      <c r="W36" s="10">
        <f t="shared" si="14"/>
        <v>1045449.5708515588</v>
      </c>
      <c r="X36" s="10">
        <v>2718437.8086997797</v>
      </c>
      <c r="Y36" s="10">
        <v>3289984.9452408701</v>
      </c>
      <c r="Z36" s="10">
        <f t="shared" si="9"/>
        <v>-571547.13654109044</v>
      </c>
      <c r="AB36" s="10">
        <v>2012</v>
      </c>
      <c r="AC36" s="10">
        <v>8652314.3119972404</v>
      </c>
      <c r="AD36" s="10">
        <v>8389449.7766209599</v>
      </c>
      <c r="AE36" s="10">
        <f t="shared" si="15"/>
        <v>262864.53537628055</v>
      </c>
      <c r="AF36" s="10">
        <v>1453990.8707421201</v>
      </c>
      <c r="AG36" s="10">
        <v>948137.68127241894</v>
      </c>
      <c r="AH36" s="10">
        <f t="shared" si="21"/>
        <v>505853.18946970114</v>
      </c>
      <c r="AI36" s="10">
        <v>1934142.0009604699</v>
      </c>
      <c r="AJ36" s="10">
        <v>3172850.5248517799</v>
      </c>
      <c r="AK36" s="10">
        <f t="shared" si="11"/>
        <v>-1238708.52389131</v>
      </c>
      <c r="AL36" s="10">
        <v>1524121.99133565</v>
      </c>
      <c r="AM36" s="10">
        <v>1608403.66885836</v>
      </c>
      <c r="AN36" s="10">
        <f t="shared" si="20"/>
        <v>-84281.677522710059</v>
      </c>
      <c r="AP36" s="10">
        <v>2012</v>
      </c>
      <c r="AQ36" s="10">
        <v>16614574.9635635</v>
      </c>
      <c r="AR36" s="10">
        <v>17162852.496445902</v>
      </c>
      <c r="AS36" s="10">
        <f t="shared" si="13"/>
        <v>-548277.53288240172</v>
      </c>
      <c r="AT36" s="10">
        <v>22561942.495292399</v>
      </c>
      <c r="AU36" s="10">
        <v>27079831.376155101</v>
      </c>
      <c r="AV36" s="10">
        <f t="shared" si="16"/>
        <v>-4517888.8808627017</v>
      </c>
    </row>
    <row r="37" spans="1:48" ht="12.75" customHeight="1">
      <c r="A37" s="6">
        <v>2013</v>
      </c>
      <c r="B37" s="10">
        <v>1534713.5187266599</v>
      </c>
      <c r="C37" s="10">
        <v>2288561.79437233</v>
      </c>
      <c r="D37" s="10">
        <f>B37-C37</f>
        <v>-753848.27564567002</v>
      </c>
      <c r="E37" s="10">
        <v>2528189.1384240398</v>
      </c>
      <c r="F37" s="10">
        <v>2247134.15545324</v>
      </c>
      <c r="G37" s="10">
        <f t="shared" si="18"/>
        <v>281054.98297079979</v>
      </c>
      <c r="H37" s="10">
        <v>2702452.2824305398</v>
      </c>
      <c r="I37" s="10">
        <v>2681082.63655486</v>
      </c>
      <c r="J37" s="10">
        <f t="shared" si="3"/>
        <v>21369.645875679795</v>
      </c>
      <c r="K37" s="10">
        <v>981459.79399500496</v>
      </c>
      <c r="L37" s="10">
        <v>847072.93680622906</v>
      </c>
      <c r="M37" s="10">
        <f t="shared" si="24"/>
        <v>134386.8571887759</v>
      </c>
      <c r="N37" s="10">
        <v>2013</v>
      </c>
      <c r="O37" s="10">
        <v>893849.93038518005</v>
      </c>
      <c r="P37" s="10">
        <v>878722.63831021998</v>
      </c>
      <c r="Q37" s="10">
        <f t="shared" si="7"/>
        <v>15127.292074960074</v>
      </c>
      <c r="R37" s="10">
        <v>8064430.6466021603</v>
      </c>
      <c r="S37" s="10">
        <v>8573978.5643934812</v>
      </c>
      <c r="T37" s="10">
        <f t="shared" si="27"/>
        <v>-509547.91779132094</v>
      </c>
      <c r="U37" s="10">
        <v>9551282.7500291988</v>
      </c>
      <c r="V37" s="10">
        <v>8199235.0995844202</v>
      </c>
      <c r="W37" s="10">
        <f t="shared" si="14"/>
        <v>1352047.6504447786</v>
      </c>
      <c r="X37" s="10">
        <v>2758655.7641197401</v>
      </c>
      <c r="Y37" s="10">
        <v>3402564.2684633997</v>
      </c>
      <c r="Z37" s="10">
        <f t="shared" si="9"/>
        <v>-643908.50434365962</v>
      </c>
      <c r="AB37" s="10">
        <v>2013</v>
      </c>
      <c r="AC37" s="10">
        <v>9102457.5536340196</v>
      </c>
      <c r="AD37" s="10">
        <v>8816216.5955478586</v>
      </c>
      <c r="AE37" s="10">
        <f t="shared" si="15"/>
        <v>286240.95808616094</v>
      </c>
      <c r="AF37" s="10">
        <v>1593880.5415193799</v>
      </c>
      <c r="AG37" s="10">
        <v>948976.20643166802</v>
      </c>
      <c r="AH37" s="10">
        <f t="shared" si="21"/>
        <v>644904.33508771192</v>
      </c>
      <c r="AI37" s="10">
        <v>1868881.31695902</v>
      </c>
      <c r="AJ37" s="10">
        <v>3236855.8892280399</v>
      </c>
      <c r="AK37" s="10">
        <f t="shared" si="11"/>
        <v>-1367974.5722690199</v>
      </c>
      <c r="AL37" s="10">
        <v>1652161.4136689899</v>
      </c>
      <c r="AM37" s="10">
        <v>1740723.1269223101</v>
      </c>
      <c r="AN37" s="10">
        <f t="shared" si="20"/>
        <v>-88561.713253320195</v>
      </c>
      <c r="AP37" s="10">
        <v>2013</v>
      </c>
      <c r="AQ37" s="10">
        <v>15948235.1918182</v>
      </c>
      <c r="AR37" s="10">
        <v>16350047.900193499</v>
      </c>
      <c r="AS37" s="10">
        <f t="shared" si="13"/>
        <v>-401812.70837529935</v>
      </c>
      <c r="AT37" s="10">
        <v>24159131.083794001</v>
      </c>
      <c r="AU37" s="10">
        <v>29486634.148451999</v>
      </c>
      <c r="AV37" s="10">
        <f t="shared" si="16"/>
        <v>-5327503.0646579973</v>
      </c>
    </row>
    <row r="38" spans="1:48" ht="12.75" customHeight="1">
      <c r="A38" s="6">
        <v>2014</v>
      </c>
      <c r="B38" s="10">
        <v>1607996.2608813001</v>
      </c>
      <c r="C38" s="10">
        <v>2336580.1384069398</v>
      </c>
      <c r="D38" s="10">
        <f>B38-C38</f>
        <v>-728583.87752563972</v>
      </c>
      <c r="E38" s="10">
        <v>2348552.8747034301</v>
      </c>
      <c r="F38" s="10">
        <v>2069266.0657498101</v>
      </c>
      <c r="G38" s="10">
        <f t="shared" si="18"/>
        <v>279286.80895362003</v>
      </c>
      <c r="H38" s="10">
        <v>2869947.9449773999</v>
      </c>
      <c r="I38" s="10">
        <v>2751681.3755598799</v>
      </c>
      <c r="J38" s="10">
        <f t="shared" si="3"/>
        <v>118266.56941751996</v>
      </c>
      <c r="K38" s="10">
        <v>942984.38119975501</v>
      </c>
      <c r="L38" s="10">
        <v>793662.11120943201</v>
      </c>
      <c r="M38" s="10">
        <f t="shared" si="24"/>
        <v>149322.26999032299</v>
      </c>
      <c r="N38" s="10">
        <v>2014</v>
      </c>
      <c r="O38" s="10">
        <v>872876.40605075902</v>
      </c>
      <c r="P38" s="10">
        <v>874717.45153900597</v>
      </c>
      <c r="Q38" s="10">
        <f t="shared" si="7"/>
        <v>-1841.0454882469494</v>
      </c>
      <c r="R38" s="10">
        <v>7862754.3698629197</v>
      </c>
      <c r="S38" s="10">
        <v>8370706.3601524197</v>
      </c>
      <c r="T38" s="10">
        <f t="shared" si="27"/>
        <v>-507951.99028949998</v>
      </c>
      <c r="U38" s="10">
        <v>9281746.8323851898</v>
      </c>
      <c r="V38" s="10">
        <v>7790407.9576572692</v>
      </c>
      <c r="W38" s="10">
        <f t="shared" si="14"/>
        <v>1491338.8747279206</v>
      </c>
      <c r="X38" s="10">
        <v>2674235.0679211901</v>
      </c>
      <c r="Y38" s="10">
        <v>3221512.85858216</v>
      </c>
      <c r="Z38" s="10">
        <f t="shared" si="9"/>
        <v>-547277.79066096991</v>
      </c>
      <c r="AB38" s="10">
        <v>2014</v>
      </c>
      <c r="AC38" s="10">
        <v>8809874.2901859898</v>
      </c>
      <c r="AD38" s="10">
        <v>8325907.64966584</v>
      </c>
      <c r="AE38" s="10">
        <f t="shared" si="15"/>
        <v>483966.64052014984</v>
      </c>
      <c r="AF38" s="10">
        <v>1581381.4210814</v>
      </c>
      <c r="AG38" s="10">
        <v>860790.29774457996</v>
      </c>
      <c r="AH38" s="10">
        <f t="shared" si="21"/>
        <v>720591.12333682005</v>
      </c>
      <c r="AI38" s="10">
        <v>1831194.7402727499</v>
      </c>
      <c r="AJ38" s="10">
        <v>3040049.5570846</v>
      </c>
      <c r="AK38" s="10">
        <f t="shared" si="11"/>
        <v>-1208854.8168118501</v>
      </c>
      <c r="AL38" s="10">
        <v>1534813.0426429699</v>
      </c>
      <c r="AM38" s="10">
        <v>1564557.6009464399</v>
      </c>
      <c r="AN38" s="10">
        <f t="shared" si="20"/>
        <v>-29744.558303470025</v>
      </c>
      <c r="AP38" s="10">
        <v>2014</v>
      </c>
      <c r="AQ38" s="10">
        <v>15910096.065879</v>
      </c>
      <c r="AR38" s="10">
        <v>16583560.9613524</v>
      </c>
      <c r="AS38" s="10">
        <f t="shared" si="13"/>
        <v>-673464.89547340013</v>
      </c>
      <c r="AT38" s="10">
        <v>24595547.247536603</v>
      </c>
      <c r="AU38" s="10">
        <v>31615245.711518697</v>
      </c>
      <c r="AV38" s="10">
        <f t="shared" si="16"/>
        <v>-7019698.4639820941</v>
      </c>
    </row>
    <row r="40" spans="1:48" s="29" customFormat="1" ht="12.75" customHeight="1">
      <c r="B40" s="32" t="s">
        <v>689</v>
      </c>
      <c r="C40" s="32"/>
      <c r="D40" s="32"/>
      <c r="E40" s="32"/>
      <c r="F40" s="32"/>
      <c r="G40" s="32"/>
      <c r="H40" s="32"/>
      <c r="I40" s="32"/>
      <c r="J40" s="32"/>
      <c r="K40" s="32"/>
      <c r="L40" s="32"/>
      <c r="M40" s="32"/>
      <c r="N40" s="32"/>
      <c r="O40" s="32" t="s">
        <v>631</v>
      </c>
      <c r="P40" s="32"/>
      <c r="Q40" s="32"/>
      <c r="R40" s="32"/>
      <c r="S40" s="32"/>
      <c r="T40" s="32"/>
      <c r="U40" s="32"/>
      <c r="V40" s="32"/>
      <c r="W40" s="32"/>
      <c r="X40" s="32"/>
      <c r="Y40" s="32"/>
      <c r="Z40" s="32"/>
      <c r="AA40" s="32"/>
      <c r="AB40" s="32"/>
      <c r="AC40" s="32" t="str">
        <f>O40</f>
        <v>Source: see page one</v>
      </c>
      <c r="AD40" s="32"/>
      <c r="AE40" s="32"/>
      <c r="AF40" s="32"/>
      <c r="AG40" s="32"/>
      <c r="AH40" s="32"/>
      <c r="AI40" s="32"/>
      <c r="AJ40" s="32"/>
      <c r="AK40" s="32"/>
      <c r="AL40" s="32"/>
      <c r="AM40" s="32"/>
      <c r="AN40" s="32"/>
      <c r="AO40" s="32"/>
      <c r="AP40" s="32"/>
      <c r="AQ40" s="32" t="str">
        <f>AC40</f>
        <v>Source: see page one</v>
      </c>
      <c r="AR40" s="32"/>
      <c r="AS40" s="32"/>
      <c r="AT40" s="32"/>
      <c r="AU40" s="32"/>
      <c r="AV40" s="32"/>
    </row>
    <row r="41" spans="1:48" s="29" customFormat="1" ht="12.75" customHeight="1">
      <c r="B41" s="32" t="s">
        <v>688</v>
      </c>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row>
    <row r="42" spans="1:48" s="29" customFormat="1" ht="12.75" customHeight="1">
      <c r="B42" s="32" t="s">
        <v>690</v>
      </c>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row>
    <row r="43" spans="1:48" s="29" customFormat="1" ht="12.75" customHeight="1">
      <c r="B43" s="32" t="s">
        <v>684</v>
      </c>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row>
    <row r="46" spans="1:48" ht="12.75" customHeight="1">
      <c r="A46" s="29"/>
    </row>
    <row r="47" spans="1:48" ht="12.75" customHeight="1">
      <c r="A47" s="29"/>
    </row>
    <row r="48" spans="1:48"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honeticPr fontId="0" type="noConversion"/>
  <pageMargins left="0.35433070866141736" right="0.35433070866141736" top="0.98425196850393704" bottom="0.74803149606299213" header="0.51181102362204722" footer="0.51181102362204722"/>
  <pageSetup scale="78" orientation="landscape" r:id="rId1"/>
  <headerFooter alignWithMargins="0"/>
  <colBreaks count="3" manualBreakCount="3">
    <brk id="13" max="59" man="1"/>
    <brk id="27" max="59" man="1"/>
    <brk id="41" max="1048575" man="1"/>
  </colBreaks>
</worksheet>
</file>

<file path=xl/worksheets/sheet51.xml><?xml version="1.0" encoding="utf-8"?>
<worksheet xmlns="http://schemas.openxmlformats.org/spreadsheetml/2006/main" xmlns:r="http://schemas.openxmlformats.org/officeDocument/2006/relationships">
  <sheetPr codeName="Sheet47"/>
  <dimension ref="A1:BN56"/>
  <sheetViews>
    <sheetView showOutlineSymbols="0" view="pageBreakPreview" zoomScaleSheetLayoutView="100" workbookViewId="0">
      <pane xSplit="1" ySplit="3" topLeftCell="B16" activePane="bottomRight" state="frozen"/>
      <selection activeCell="C38" sqref="C38"/>
      <selection pane="topRight" activeCell="C38" sqref="C38"/>
      <selection pane="bottomLeft" activeCell="C38" sqref="C38"/>
      <selection pane="bottomRight" activeCell="E41" sqref="E41"/>
    </sheetView>
  </sheetViews>
  <sheetFormatPr defaultColWidth="3.85546875" defaultRowHeight="12.75" customHeight="1"/>
  <cols>
    <col min="1" max="1" width="6.140625" style="6" customWidth="1"/>
    <col min="2" max="2" width="10" style="10" customWidth="1"/>
    <col min="3" max="3" width="12.28515625" style="10" customWidth="1"/>
    <col min="4" max="4" width="10.7109375" style="15" customWidth="1"/>
    <col min="5" max="6" width="11.85546875" style="10" customWidth="1"/>
    <col min="7" max="7" width="10.42578125" style="10" customWidth="1"/>
    <col min="8" max="8" width="7.85546875" style="15" customWidth="1"/>
    <col min="9" max="10" width="11.85546875" style="10" customWidth="1"/>
    <col min="11" max="11" width="13.7109375" style="10" customWidth="1"/>
    <col min="12" max="12" width="40.85546875" style="8" hidden="1" customWidth="1"/>
    <col min="13" max="13" width="7.7109375" style="8" customWidth="1"/>
    <col min="14" max="14" width="7.85546875" style="15" customWidth="1"/>
    <col min="15" max="16" width="11.85546875" style="10" customWidth="1"/>
    <col min="17" max="17" width="10.5703125" style="10" customWidth="1"/>
    <col min="18" max="18" width="8.7109375" style="15" customWidth="1"/>
    <col min="19" max="20" width="11.85546875" style="10" customWidth="1"/>
    <col min="21" max="21" width="10.5703125" style="10" customWidth="1"/>
    <col min="22" max="22" width="7.85546875" style="15" customWidth="1"/>
    <col min="23" max="24" width="11.85546875" style="10" customWidth="1"/>
    <col min="25" max="25" width="10.5703125" style="10" customWidth="1"/>
    <col min="26" max="26" width="17.85546875" style="8" hidden="1" customWidth="1"/>
    <col min="27" max="27" width="7.85546875" style="8" customWidth="1"/>
    <col min="28" max="28" width="7.85546875" style="15" customWidth="1"/>
    <col min="29" max="30" width="11.85546875" style="10" customWidth="1"/>
    <col min="31" max="31" width="10.5703125" style="10" customWidth="1"/>
    <col min="32" max="32" width="8.7109375" style="15" customWidth="1"/>
    <col min="33" max="34" width="11.85546875" style="10" customWidth="1"/>
    <col min="35" max="35" width="10.5703125" style="10" customWidth="1"/>
    <col min="36" max="36" width="9.7109375" style="15" customWidth="1"/>
    <col min="37" max="37" width="11.85546875" style="10" customWidth="1"/>
    <col min="38" max="38" width="9.140625" style="10" customWidth="1"/>
    <col min="39" max="39" width="10.5703125" style="10" customWidth="1"/>
    <col min="40" max="40" width="23.5703125" style="8" hidden="1" customWidth="1"/>
    <col min="41" max="41" width="7.7109375" style="8" customWidth="1"/>
    <col min="42" max="42" width="11.28515625" style="15" customWidth="1"/>
    <col min="43" max="44" width="11.85546875" style="10" customWidth="1"/>
    <col min="45" max="45" width="10.5703125" style="10" customWidth="1"/>
    <col min="46" max="46" width="7.85546875" style="15" customWidth="1"/>
    <col min="47" max="48" width="11.85546875" style="10" customWidth="1"/>
    <col min="49" max="49" width="10.5703125" style="10" customWidth="1"/>
    <col min="50" max="50" width="7.85546875" style="15" customWidth="1"/>
    <col min="51" max="52" width="11.85546875" style="10" customWidth="1"/>
    <col min="53" max="53" width="10.5703125" style="10" customWidth="1"/>
    <col min="54" max="54" width="19.7109375" style="8" hidden="1" customWidth="1"/>
    <col min="55" max="55" width="7.7109375" style="8" customWidth="1"/>
    <col min="56" max="56" width="7.85546875" style="15" customWidth="1"/>
    <col min="57" max="58" width="11.85546875" style="10" customWidth="1"/>
    <col min="59" max="59" width="10.5703125" style="10" customWidth="1"/>
    <col min="60" max="60" width="7.85546875" style="15" customWidth="1"/>
    <col min="61" max="62" width="11.85546875" style="10" customWidth="1"/>
    <col min="63" max="63" width="10.5703125" style="10" customWidth="1"/>
    <col min="64" max="64" width="7.85546875" style="15" customWidth="1"/>
    <col min="65" max="65" width="11.85546875" style="10" customWidth="1"/>
    <col min="66" max="66" width="10.5703125" style="10" customWidth="1"/>
    <col min="67" max="16384" width="3.85546875" style="8"/>
  </cols>
  <sheetData>
    <row r="1" spans="1:66" ht="12.75" customHeight="1">
      <c r="B1" s="10" t="s">
        <v>630</v>
      </c>
      <c r="M1" s="8" t="str">
        <f>B1</f>
        <v>Appendix Table A10: Country share of World CO2 emission social cost (millions of 2010 US$)</v>
      </c>
      <c r="AA1" s="8" t="str">
        <f>B1</f>
        <v>Appendix Table A10: Country share of World CO2 emission social cost (millions of 2010 US$)</v>
      </c>
      <c r="AO1" s="8" t="str">
        <f>B1</f>
        <v>Appendix Table A10: Country share of World CO2 emission social cost (millions of 2010 US$)</v>
      </c>
      <c r="BC1" s="8" t="str">
        <f>B1</f>
        <v>Appendix Table A10: Country share of World CO2 emission social cost (millions of 2010 US$)</v>
      </c>
    </row>
    <row r="2" spans="1:66">
      <c r="A2" s="6" t="s">
        <v>225</v>
      </c>
      <c r="D2" s="15" t="s">
        <v>226</v>
      </c>
      <c r="H2" s="15" t="s">
        <v>227</v>
      </c>
      <c r="M2" s="8" t="s">
        <v>225</v>
      </c>
      <c r="N2" s="15" t="s">
        <v>228</v>
      </c>
      <c r="R2" s="15" t="s">
        <v>229</v>
      </c>
      <c r="V2" s="15" t="s">
        <v>230</v>
      </c>
      <c r="AA2" s="8" t="s">
        <v>225</v>
      </c>
      <c r="AB2" s="15" t="s">
        <v>231</v>
      </c>
      <c r="AF2" s="15" t="s">
        <v>232</v>
      </c>
      <c r="AJ2" s="15" t="s">
        <v>233</v>
      </c>
      <c r="AO2" s="8" t="s">
        <v>225</v>
      </c>
      <c r="AP2" s="15" t="s">
        <v>234</v>
      </c>
      <c r="AT2" s="15" t="s">
        <v>235</v>
      </c>
      <c r="AX2" s="15" t="s">
        <v>236</v>
      </c>
      <c r="BC2" s="8" t="s">
        <v>225</v>
      </c>
      <c r="BD2" s="15" t="s">
        <v>237</v>
      </c>
      <c r="BH2" s="15" t="s">
        <v>108</v>
      </c>
      <c r="BL2" s="15" t="s">
        <v>109</v>
      </c>
    </row>
    <row r="3" spans="1:66" s="11" customFormat="1" ht="66" customHeight="1">
      <c r="A3" s="27"/>
      <c r="B3" s="12" t="s">
        <v>390</v>
      </c>
      <c r="C3" s="12" t="s">
        <v>205</v>
      </c>
      <c r="D3" s="21" t="s">
        <v>171</v>
      </c>
      <c r="E3" s="12" t="s">
        <v>172</v>
      </c>
      <c r="F3" s="12" t="s">
        <v>628</v>
      </c>
      <c r="G3" s="12" t="s">
        <v>629</v>
      </c>
      <c r="H3" s="21" t="s">
        <v>171</v>
      </c>
      <c r="I3" s="12" t="s">
        <v>172</v>
      </c>
      <c r="J3" s="12" t="s">
        <v>628</v>
      </c>
      <c r="K3" s="12" t="s">
        <v>629</v>
      </c>
      <c r="N3" s="21" t="s">
        <v>171</v>
      </c>
      <c r="O3" s="12" t="s">
        <v>172</v>
      </c>
      <c r="P3" s="12" t="s">
        <v>628</v>
      </c>
      <c r="Q3" s="12" t="s">
        <v>629</v>
      </c>
      <c r="R3" s="21" t="s">
        <v>171</v>
      </c>
      <c r="S3" s="12" t="s">
        <v>172</v>
      </c>
      <c r="T3" s="12" t="s">
        <v>628</v>
      </c>
      <c r="U3" s="12" t="s">
        <v>629</v>
      </c>
      <c r="V3" s="21" t="s">
        <v>171</v>
      </c>
      <c r="W3" s="12" t="s">
        <v>172</v>
      </c>
      <c r="X3" s="12" t="s">
        <v>628</v>
      </c>
      <c r="Y3" s="12" t="s">
        <v>629</v>
      </c>
      <c r="AB3" s="21" t="s">
        <v>171</v>
      </c>
      <c r="AC3" s="12" t="s">
        <v>172</v>
      </c>
      <c r="AD3" s="12" t="s">
        <v>628</v>
      </c>
      <c r="AE3" s="12" t="s">
        <v>629</v>
      </c>
      <c r="AF3" s="21" t="s">
        <v>171</v>
      </c>
      <c r="AG3" s="12" t="s">
        <v>172</v>
      </c>
      <c r="AH3" s="12" t="s">
        <v>628</v>
      </c>
      <c r="AI3" s="12" t="s">
        <v>629</v>
      </c>
      <c r="AJ3" s="21" t="s">
        <v>171</v>
      </c>
      <c r="AK3" s="12" t="s">
        <v>172</v>
      </c>
      <c r="AL3" s="12" t="s">
        <v>628</v>
      </c>
      <c r="AM3" s="12" t="s">
        <v>629</v>
      </c>
      <c r="AP3" s="21" t="s">
        <v>171</v>
      </c>
      <c r="AQ3" s="12" t="s">
        <v>172</v>
      </c>
      <c r="AR3" s="12" t="s">
        <v>628</v>
      </c>
      <c r="AS3" s="12" t="s">
        <v>629</v>
      </c>
      <c r="AT3" s="21" t="s">
        <v>171</v>
      </c>
      <c r="AU3" s="12" t="s">
        <v>172</v>
      </c>
      <c r="AV3" s="12" t="s">
        <v>628</v>
      </c>
      <c r="AW3" s="12" t="s">
        <v>629</v>
      </c>
      <c r="AX3" s="21" t="s">
        <v>171</v>
      </c>
      <c r="AY3" s="12" t="s">
        <v>172</v>
      </c>
      <c r="AZ3" s="12" t="s">
        <v>628</v>
      </c>
      <c r="BA3" s="12" t="s">
        <v>629</v>
      </c>
      <c r="BD3" s="21" t="s">
        <v>171</v>
      </c>
      <c r="BE3" s="12" t="s">
        <v>172</v>
      </c>
      <c r="BF3" s="12" t="s">
        <v>628</v>
      </c>
      <c r="BG3" s="12" t="s">
        <v>629</v>
      </c>
      <c r="BH3" s="21" t="s">
        <v>171</v>
      </c>
      <c r="BI3" s="12" t="s">
        <v>172</v>
      </c>
      <c r="BJ3" s="12" t="s">
        <v>628</v>
      </c>
      <c r="BK3" s="12" t="s">
        <v>629</v>
      </c>
      <c r="BL3" s="21" t="s">
        <v>171</v>
      </c>
      <c r="BM3" s="12" t="s">
        <v>172</v>
      </c>
      <c r="BN3" s="12" t="s">
        <v>628</v>
      </c>
    </row>
    <row r="4" spans="1:66" ht="12.75" customHeight="1">
      <c r="A4" s="6">
        <v>1980</v>
      </c>
      <c r="B4" s="10">
        <v>19466.831999999999</v>
      </c>
      <c r="C4" s="10">
        <f>B4*85</f>
        <v>1654680.72</v>
      </c>
      <c r="D4" s="15">
        <v>1.284</v>
      </c>
      <c r="E4" s="10">
        <f>$C4*D4/100</f>
        <v>21246.100444800002</v>
      </c>
      <c r="F4" s="10">
        <f>E4/'A1'!B3*1000/'A7'!O$13*100</f>
        <v>2190.5595562136623</v>
      </c>
      <c r="G4" s="10">
        <f>F4*'A19'!B$33</f>
        <v>3291.8787070169742</v>
      </c>
      <c r="H4" s="15">
        <v>0.86599999999999999</v>
      </c>
      <c r="I4" s="10">
        <f t="shared" ref="I4:I30" si="0">$C4*H4/100</f>
        <v>14329.5350352</v>
      </c>
      <c r="J4" s="10">
        <f>I4/'A1'!C3*1000/'A7'!O$13*100</f>
        <v>2202.1396503603678</v>
      </c>
      <c r="K4" s="10">
        <f>J4*'A19'!C$33</f>
        <v>1879.6671285201969</v>
      </c>
      <c r="M4" s="8">
        <v>1980</v>
      </c>
      <c r="N4" s="15">
        <v>2.4689999999999999</v>
      </c>
      <c r="O4" s="10">
        <f t="shared" ref="O4:O30" si="1">$C4*N4/100</f>
        <v>40854.066976800001</v>
      </c>
      <c r="P4" s="10">
        <f>O4/'A1'!D3*1000/'A7'!O$13*100</f>
        <v>2524.6798874296433</v>
      </c>
      <c r="Q4" s="10">
        <f>P4*'A19'!D$33</f>
        <v>3079.7231866413877</v>
      </c>
      <c r="R4" s="15">
        <v>0.45200000000000001</v>
      </c>
      <c r="S4" s="10">
        <f t="shared" ref="S4:S30" si="2">$C4*R4/100</f>
        <v>7479.1568544000002</v>
      </c>
      <c r="T4" s="10">
        <f>S4/'A1'!E3*1000/'A7'!O$13*100</f>
        <v>2211.9844068750758</v>
      </c>
      <c r="U4" s="10">
        <f>T4*'A19'!E$33</f>
        <v>17142.288553445203</v>
      </c>
      <c r="V4" s="15">
        <v>0.36199999999999999</v>
      </c>
      <c r="W4" s="10">
        <f t="shared" ref="W4:W30" si="3">$C4*V4/100</f>
        <v>5989.9442064000004</v>
      </c>
      <c r="X4" s="10">
        <f>W4/'A1'!F3*1000/'A7'!O$13*100</f>
        <v>1898.676368200837</v>
      </c>
      <c r="Y4" s="10">
        <f>X4*'A19'!F$33</f>
        <v>1728.3423138568035</v>
      </c>
      <c r="AA4" s="8">
        <v>1980</v>
      </c>
      <c r="AB4" s="15">
        <v>4.72</v>
      </c>
      <c r="AC4" s="10">
        <f t="shared" ref="AC4:AC30" si="4">$C4*AB4/100</f>
        <v>78100.929983999988</v>
      </c>
      <c r="AD4" s="10">
        <f>AC4/'A1'!G3*1000/'A7'!O$13*100</f>
        <v>2196.2647067557532</v>
      </c>
      <c r="AE4" s="10">
        <f>AD4*'A19'!G$33</f>
        <v>1880.6087580419894</v>
      </c>
      <c r="AF4" s="15">
        <v>6.7</v>
      </c>
      <c r="AG4" s="10">
        <f t="shared" ref="AG4:AG30" si="5">$C4*AF4/100</f>
        <v>110863.60824000002</v>
      </c>
      <c r="AH4" s="10">
        <f>AG4/'A1'!H3*1000/'A7'!O$13*100</f>
        <v>2145.5896121758756</v>
      </c>
      <c r="AI4" s="10">
        <f>AH4*'A19'!H$33</f>
        <v>1707.7241208918595</v>
      </c>
      <c r="AJ4" s="15">
        <v>4.4770000000000003</v>
      </c>
      <c r="AK4" s="10">
        <f t="shared" ref="AK4:AK30" si="6">$C4*AJ4/100</f>
        <v>74080.055834400002</v>
      </c>
      <c r="AL4" s="10">
        <f>AK4/'A1'!I3*1000/'A7'!O$13*100</f>
        <v>1988.9206419973252</v>
      </c>
      <c r="AM4" s="10">
        <f>AL4*'A19'!I$33</f>
        <v>1550.8171143432903</v>
      </c>
      <c r="AO4" s="8">
        <v>1980</v>
      </c>
      <c r="AP4" s="15">
        <v>1.319</v>
      </c>
      <c r="AQ4" s="10">
        <f t="shared" ref="AQ4:AQ30" si="7">$C4*AP4/100</f>
        <v>21825.238696799999</v>
      </c>
      <c r="AR4" s="10">
        <f>AQ4/'A1'!J3*1000/'A7'!O$13*100</f>
        <v>2337.0325714851092</v>
      </c>
      <c r="AS4" s="10">
        <f>AR4*'A19'!J$33</f>
        <v>1983.8602092822794</v>
      </c>
      <c r="AT4" s="15">
        <v>0.45200000000000001</v>
      </c>
      <c r="AU4" s="10">
        <f t="shared" ref="AU4:AU30" si="8">$C4*AT4/100</f>
        <v>7479.1568544000002</v>
      </c>
      <c r="AV4" s="10">
        <f>AU4/'A1'!K3*1000/'A7'!O$13*100</f>
        <v>2773.646823392115</v>
      </c>
      <c r="AW4" s="10">
        <f>AV4*'A19'!K$33</f>
        <v>24983.340849728491</v>
      </c>
      <c r="AX4" s="15">
        <v>2.3940000000000001</v>
      </c>
      <c r="AY4" s="10">
        <f t="shared" ref="AY4:AY30" si="9">$C4*AX4/100</f>
        <v>39613.056436800005</v>
      </c>
      <c r="AZ4" s="10">
        <f>AY4/'A1'!L3*1000/'A7'!O$13*100</f>
        <v>1603.1340149571183</v>
      </c>
      <c r="BA4" s="10">
        <f>AZ4*'A19'!L$33</f>
        <v>1149.2354750342795</v>
      </c>
      <c r="BC4" s="8">
        <v>1980</v>
      </c>
      <c r="BD4" s="15">
        <v>0.71799999999999997</v>
      </c>
      <c r="BE4" s="10">
        <f t="shared" ref="BE4:BE30" si="10">$C4*BD4/100</f>
        <v>11880.607569599999</v>
      </c>
      <c r="BF4" s="10">
        <f>BE4/'A1'!M3*1000/'A7'!O$13*100</f>
        <v>2166.0383944363575</v>
      </c>
      <c r="BG4" s="10">
        <f>BF4*'A19'!M$33</f>
        <v>19470.330682248103</v>
      </c>
      <c r="BH4" s="15">
        <v>3.9089999999999998</v>
      </c>
      <c r="BI4" s="10">
        <f t="shared" ref="BI4:BI30" si="11">$C4*BH4/100</f>
        <v>64681.469344799996</v>
      </c>
      <c r="BJ4" s="10">
        <f>BI4/'A1'!N3*1000/'A7'!O$13*100</f>
        <v>1739.7565510997495</v>
      </c>
      <c r="BK4" s="10">
        <f>BJ4*'A19'!N$33</f>
        <v>1201.6968232714767</v>
      </c>
      <c r="BL4" s="15">
        <v>24.943999999999999</v>
      </c>
      <c r="BM4" s="10">
        <f t="shared" ref="BM4:BM30" si="12">$C4*BL4/100</f>
        <v>412743.55879679997</v>
      </c>
      <c r="BN4" s="10">
        <f>BM4/'A1'!O3*1000*'A19'!O3</f>
        <v>1816.4555120847335</v>
      </c>
    </row>
    <row r="5" spans="1:66" ht="12.75" customHeight="1">
      <c r="A5" s="6">
        <v>1981</v>
      </c>
      <c r="B5" s="10">
        <v>18873.263999999999</v>
      </c>
      <c r="C5" s="10">
        <f t="shared" ref="C5:C32" si="13">B5*85</f>
        <v>1604227.44</v>
      </c>
      <c r="D5" s="15">
        <v>1.31</v>
      </c>
      <c r="E5" s="10">
        <f t="shared" ref="E5:E29" si="14">$C5*D5/100</f>
        <v>21015.379463999998</v>
      </c>
      <c r="F5" s="10">
        <f>E5/'A1'!B4*1000/'A7'!O$13*100</f>
        <v>2133.6815170655491</v>
      </c>
      <c r="G5" s="10">
        <f>F5*'A19'!B$33</f>
        <v>3206.4048355408731</v>
      </c>
      <c r="H5" s="15">
        <v>0.84599999999999997</v>
      </c>
      <c r="I5" s="10">
        <f t="shared" si="0"/>
        <v>13571.764142399998</v>
      </c>
      <c r="J5" s="10">
        <f>I5/'A1'!C4*1000/'A7'!O$13*100</f>
        <v>2085.7418664612187</v>
      </c>
      <c r="K5" s="10">
        <f>J5*'A19'!C$33</f>
        <v>1780.3141705041037</v>
      </c>
      <c r="M5" s="8">
        <v>1981</v>
      </c>
      <c r="N5" s="15">
        <v>2.5030000000000001</v>
      </c>
      <c r="O5" s="10">
        <f t="shared" si="1"/>
        <v>40153.812823200002</v>
      </c>
      <c r="P5" s="10">
        <f>O5/'A1'!D4*1000/'A7'!O$13*100</f>
        <v>2451.0156449190968</v>
      </c>
      <c r="Q5" s="10">
        <f>P5*'A19'!D$33</f>
        <v>2989.8640814076252</v>
      </c>
      <c r="R5" s="15">
        <v>0.438</v>
      </c>
      <c r="S5" s="10">
        <f t="shared" si="2"/>
        <v>7026.5161871999999</v>
      </c>
      <c r="T5" s="10">
        <f>S5/'A1'!E4*1000/'A7'!O$13*100</f>
        <v>2078.7048678165079</v>
      </c>
      <c r="U5" s="10">
        <f>T5*'A19'!E$33</f>
        <v>16109.40771137823</v>
      </c>
      <c r="V5" s="15">
        <v>0.35899999999999999</v>
      </c>
      <c r="W5" s="10">
        <f t="shared" si="3"/>
        <v>5759.1765095999999</v>
      </c>
      <c r="X5" s="10">
        <f>W5/'A1'!F4*1000/'A7'!O$13*100</f>
        <v>1817.5432231921382</v>
      </c>
      <c r="Y5" s="10">
        <f>X5*'A19'!F$33</f>
        <v>1654.4877855531249</v>
      </c>
      <c r="AA5" s="8">
        <v>1981</v>
      </c>
      <c r="AB5" s="15">
        <v>4.6680000000000001</v>
      </c>
      <c r="AC5" s="10">
        <f t="shared" si="4"/>
        <v>74885.336899200003</v>
      </c>
      <c r="AD5" s="10">
        <f>AC5/'A1'!G4*1000/'A7'!O$13*100</f>
        <v>2094.109289915833</v>
      </c>
      <c r="AE5" s="10">
        <f>AD5*'A19'!G$33</f>
        <v>1793.1355263319699</v>
      </c>
      <c r="AF5" s="15">
        <v>6.5679999999999996</v>
      </c>
      <c r="AG5" s="10">
        <f t="shared" si="5"/>
        <v>105365.65825919999</v>
      </c>
      <c r="AH5" s="10">
        <f>AG5/'A1'!H4*1000/'A7'!O$13*100</f>
        <v>2036.0820324934516</v>
      </c>
      <c r="AI5" s="10">
        <f>AH5*'A19'!H$33</f>
        <v>1620.5645195482855</v>
      </c>
      <c r="AJ5" s="15">
        <v>4.4189999999999996</v>
      </c>
      <c r="AK5" s="10">
        <f t="shared" si="6"/>
        <v>70890.810573599985</v>
      </c>
      <c r="AL5" s="10">
        <f>AK5/'A1'!I4*1000/'A7'!O$13*100</f>
        <v>1901.0114046347492</v>
      </c>
      <c r="AM5" s="10">
        <f>AL5*'A19'!I$33</f>
        <v>1482.2718205130436</v>
      </c>
      <c r="AO5" s="8">
        <v>1981</v>
      </c>
      <c r="AP5" s="15">
        <v>1.2849999999999999</v>
      </c>
      <c r="AQ5" s="10">
        <f t="shared" si="7"/>
        <v>20614.322603999997</v>
      </c>
      <c r="AR5" s="10">
        <f>AQ5/'A1'!J4*1000/'A7'!O$13*100</f>
        <v>2192.2763914670118</v>
      </c>
      <c r="AS5" s="10">
        <f>AR5*'A19'!J$33</f>
        <v>1860.9795831885169</v>
      </c>
      <c r="AT5" s="15">
        <v>0.44900000000000001</v>
      </c>
      <c r="AU5" s="10">
        <f t="shared" si="8"/>
        <v>7202.9812055999992</v>
      </c>
      <c r="AV5" s="10">
        <f>AU5/'A1'!K4*1000/'A7'!O$13*100</f>
        <v>2662.0516650916056</v>
      </c>
      <c r="AW5" s="10">
        <f>AV5*'A19'!K$33</f>
        <v>23978.158844042799</v>
      </c>
      <c r="AX5" s="15">
        <v>2.335</v>
      </c>
      <c r="AY5" s="10">
        <f t="shared" si="9"/>
        <v>37458.710723999997</v>
      </c>
      <c r="AZ5" s="10">
        <f>AY5/'A1'!L4*1000/'A7'!O$13*100</f>
        <v>1502.8845191773139</v>
      </c>
      <c r="BA5" s="10">
        <f>AZ5*'A19'!L$33</f>
        <v>1077.3698194936026</v>
      </c>
      <c r="BC5" s="8">
        <v>1981</v>
      </c>
      <c r="BD5" s="15">
        <v>0.70199999999999996</v>
      </c>
      <c r="BE5" s="10">
        <f t="shared" si="10"/>
        <v>11261.6766288</v>
      </c>
      <c r="BF5" s="10">
        <f>BE5/'A1'!M4*1000/'A7'!O$13*100</f>
        <v>2050.7361947893896</v>
      </c>
      <c r="BG5" s="10">
        <f>BF5*'A19'!M$33</f>
        <v>18433.889240912878</v>
      </c>
      <c r="BH5" s="15">
        <v>3.78</v>
      </c>
      <c r="BI5" s="10">
        <f t="shared" si="11"/>
        <v>60639.797231999997</v>
      </c>
      <c r="BJ5" s="10">
        <f>BI5/'A1'!N4*1000/'A7'!O$13*100</f>
        <v>1630.2940301035444</v>
      </c>
      <c r="BK5" s="10">
        <f>BJ5*'A19'!N$33</f>
        <v>1126.0881045313308</v>
      </c>
      <c r="BL5" s="15">
        <v>25.061</v>
      </c>
      <c r="BM5" s="10">
        <f t="shared" si="12"/>
        <v>402035.43873839994</v>
      </c>
      <c r="BN5" s="10">
        <f>BM5/'A1'!O4*1000*'A19'!O4</f>
        <v>1752.050257351752</v>
      </c>
    </row>
    <row r="6" spans="1:66" ht="12.75" customHeight="1">
      <c r="A6" s="6">
        <v>1982</v>
      </c>
      <c r="B6" s="10">
        <v>18726.704000000002</v>
      </c>
      <c r="C6" s="10">
        <f t="shared" si="13"/>
        <v>1591769.84</v>
      </c>
      <c r="D6" s="15">
        <v>1.3029999999999999</v>
      </c>
      <c r="E6" s="10">
        <f t="shared" si="14"/>
        <v>20740.761015200002</v>
      </c>
      <c r="F6" s="10">
        <f>E6/'A1'!B5*1000/'A7'!O$13*100</f>
        <v>2069.6047205213135</v>
      </c>
      <c r="G6" s="10">
        <f>F6*'A19'!B$33</f>
        <v>3110.1129809964473</v>
      </c>
      <c r="H6" s="15">
        <v>0.84599999999999997</v>
      </c>
      <c r="I6" s="10">
        <f t="shared" si="0"/>
        <v>13466.3728464</v>
      </c>
      <c r="J6" s="10">
        <f>I6/'A1'!C5*1000/'A7'!O$13*100</f>
        <v>2070.1069591853111</v>
      </c>
      <c r="K6" s="10">
        <f>J6*'A19'!C$33</f>
        <v>1766.9687765100509</v>
      </c>
      <c r="M6" s="8">
        <v>1982</v>
      </c>
      <c r="N6" s="15">
        <v>2.4180000000000001</v>
      </c>
      <c r="O6" s="10">
        <f t="shared" si="1"/>
        <v>38488.9947312</v>
      </c>
      <c r="P6" s="10">
        <f>O6/'A1'!D5*1000/'A7'!O$13*100</f>
        <v>2321.7078861229543</v>
      </c>
      <c r="Q6" s="10">
        <f>P6*'A19'!D$33</f>
        <v>2832.1283997634273</v>
      </c>
      <c r="R6" s="15">
        <v>0.45200000000000001</v>
      </c>
      <c r="S6" s="10">
        <f t="shared" si="2"/>
        <v>7194.7996768000003</v>
      </c>
      <c r="T6" s="10">
        <f>S6/'A1'!E5*1000/'A7'!O$13*100</f>
        <v>2130.0539940941831</v>
      </c>
      <c r="U6" s="10">
        <f>T6*'A19'!E$33</f>
        <v>16507.349729813497</v>
      </c>
      <c r="V6" s="15">
        <v>0.36799999999999999</v>
      </c>
      <c r="W6" s="10">
        <f t="shared" si="3"/>
        <v>5857.7130112000004</v>
      </c>
      <c r="X6" s="10">
        <f>W6/'A1'!F5*1000/'A7'!O$13*100</f>
        <v>1838.3021425522834</v>
      </c>
      <c r="Y6" s="10">
        <f>X6*'A19'!F$33</f>
        <v>1673.3843807396329</v>
      </c>
      <c r="AA6" s="8">
        <v>1982</v>
      </c>
      <c r="AB6" s="15">
        <v>4.7539999999999996</v>
      </c>
      <c r="AC6" s="10">
        <f t="shared" si="4"/>
        <v>75672.738193600002</v>
      </c>
      <c r="AD6" s="10">
        <f>AC6/'A1'!G5*1000/'A7'!O$13*100</f>
        <v>2104.0635861876926</v>
      </c>
      <c r="AE6" s="10">
        <f>AD6*'A19'!G$33</f>
        <v>1801.6591513264527</v>
      </c>
      <c r="AF6" s="15">
        <v>6.4809999999999999</v>
      </c>
      <c r="AG6" s="10">
        <f t="shared" si="5"/>
        <v>103162.60333040002</v>
      </c>
      <c r="AH6" s="10">
        <f>AG6/'A1'!H5*1000/'A7'!O$13*100</f>
        <v>1995.4072541884809</v>
      </c>
      <c r="AI6" s="10">
        <f>AH6*'A19'!H$33</f>
        <v>1588.1905279754583</v>
      </c>
      <c r="AJ6" s="15">
        <v>4.4240000000000004</v>
      </c>
      <c r="AK6" s="10">
        <f t="shared" si="6"/>
        <v>70419.897721600006</v>
      </c>
      <c r="AL6" s="10">
        <f>AK6/'A1'!I5*1000/'A7'!O$13*100</f>
        <v>1886.9850513373758</v>
      </c>
      <c r="AM6" s="10">
        <f>AL6*'A19'!I$33</f>
        <v>1471.3350801091892</v>
      </c>
      <c r="AO6" s="8">
        <v>1982</v>
      </c>
      <c r="AP6" s="15">
        <v>1.262</v>
      </c>
      <c r="AQ6" s="10">
        <f t="shared" si="7"/>
        <v>20088.135380800002</v>
      </c>
      <c r="AR6" s="10">
        <f>AQ6/'A1'!J5*1000/'A7'!O$13*100</f>
        <v>2126.5442595897684</v>
      </c>
      <c r="AS6" s="10">
        <f>AR6*'A19'!J$33</f>
        <v>1805.1808910805626</v>
      </c>
      <c r="AT6" s="15">
        <v>0.44700000000000001</v>
      </c>
      <c r="AU6" s="10">
        <f t="shared" si="8"/>
        <v>7115.2111848000004</v>
      </c>
      <c r="AV6" s="10">
        <f>AU6/'A1'!K5*1000/'A7'!O$13*100</f>
        <v>2619.974916592822</v>
      </c>
      <c r="AW6" s="10">
        <f>AV6*'A19'!K$33</f>
        <v>23599.156823768353</v>
      </c>
      <c r="AX6" s="15">
        <v>2.35</v>
      </c>
      <c r="AY6" s="10">
        <f t="shared" si="9"/>
        <v>37406.591240000002</v>
      </c>
      <c r="AZ6" s="10">
        <f>AY6/'A1'!L5*1000/'A7'!O$13*100</f>
        <v>1491.9969798686816</v>
      </c>
      <c r="BA6" s="10">
        <f>AZ6*'A19'!L$33</f>
        <v>1069.564890964502</v>
      </c>
      <c r="BC6" s="8">
        <v>1982</v>
      </c>
      <c r="BD6" s="15">
        <v>0.70599999999999996</v>
      </c>
      <c r="BE6" s="10">
        <f t="shared" si="10"/>
        <v>11237.8950704</v>
      </c>
      <c r="BF6" s="10">
        <f>BE6/'A1'!M5*1000/'A7'!O$13*100</f>
        <v>2045.2355642348025</v>
      </c>
      <c r="BG6" s="10">
        <f>BF6*'A19'!M$33</f>
        <v>18384.444551412551</v>
      </c>
      <c r="BH6" s="15">
        <v>3.843</v>
      </c>
      <c r="BI6" s="10">
        <f t="shared" si="11"/>
        <v>61171.714951200003</v>
      </c>
      <c r="BJ6" s="10">
        <f>BI6/'A1'!N5*1000/'A7'!O$13*100</f>
        <v>1646.464331137571</v>
      </c>
      <c r="BK6" s="10">
        <f>BJ6*'A19'!N$33</f>
        <v>1137.2573680536609</v>
      </c>
      <c r="BL6" s="15">
        <v>24.446999999999999</v>
      </c>
      <c r="BM6" s="10">
        <f t="shared" si="12"/>
        <v>389139.97278479999</v>
      </c>
      <c r="BN6" s="10">
        <f>BM6/'A1'!O5*1000*'A19'!O5</f>
        <v>1679.7565996723708</v>
      </c>
    </row>
    <row r="7" spans="1:66" ht="12.75" customHeight="1">
      <c r="A7" s="6">
        <v>1983</v>
      </c>
      <c r="B7" s="10">
        <v>18660.752</v>
      </c>
      <c r="C7" s="10">
        <f t="shared" si="13"/>
        <v>1586163.92</v>
      </c>
      <c r="D7" s="15">
        <v>1.2629999999999999</v>
      </c>
      <c r="E7" s="10">
        <f t="shared" si="14"/>
        <v>20033.250309599996</v>
      </c>
      <c r="F7" s="10">
        <f>E7/'A1'!B6*1000/'A7'!O$13*100</f>
        <v>1971.8367307696053</v>
      </c>
      <c r="G7" s="10">
        <f>F7*'A19'!B$33</f>
        <v>2963.1914500211396</v>
      </c>
      <c r="H7" s="15">
        <v>0.82599999999999996</v>
      </c>
      <c r="I7" s="10">
        <f t="shared" si="0"/>
        <v>13101.7139792</v>
      </c>
      <c r="J7" s="10">
        <f>I7/'A1'!C6*1000/'A7'!O$13*100</f>
        <v>2014.2107034363371</v>
      </c>
      <c r="K7" s="10">
        <f>J7*'A19'!C$33</f>
        <v>1719.2577448679335</v>
      </c>
      <c r="M7" s="8">
        <v>1983</v>
      </c>
      <c r="N7" s="15">
        <v>2.4180000000000001</v>
      </c>
      <c r="O7" s="10">
        <f t="shared" si="1"/>
        <v>38353.443585599998</v>
      </c>
      <c r="P7" s="10">
        <f>O7/'A1'!D6*1000/'A7'!O$13*100</f>
        <v>2290.7315578681805</v>
      </c>
      <c r="Q7" s="10">
        <f>P7*'A19'!D$33</f>
        <v>2794.3420186708263</v>
      </c>
      <c r="R7" s="15">
        <v>0.45200000000000001</v>
      </c>
      <c r="S7" s="10">
        <f t="shared" si="2"/>
        <v>7169.4609184000001</v>
      </c>
      <c r="T7" s="10">
        <f>S7/'A1'!E6*1000/'A7'!O$13*100</f>
        <v>2124.0103133105754</v>
      </c>
      <c r="U7" s="10">
        <f>T7*'A19'!E$33</f>
        <v>16460.512817403305</v>
      </c>
      <c r="V7" s="15">
        <v>0.36899999999999999</v>
      </c>
      <c r="W7" s="10">
        <f t="shared" si="3"/>
        <v>5852.9448647999998</v>
      </c>
      <c r="X7" s="10">
        <f>W7/'A1'!F6*1000/'A7'!O$13*100</f>
        <v>1826.2146375617792</v>
      </c>
      <c r="Y7" s="10">
        <f>X7*'A19'!F$33</f>
        <v>1662.3812699968369</v>
      </c>
      <c r="AA7" s="8">
        <v>1983</v>
      </c>
      <c r="AB7" s="15">
        <v>4.6849999999999996</v>
      </c>
      <c r="AC7" s="10">
        <f t="shared" si="4"/>
        <v>74311.779651999983</v>
      </c>
      <c r="AD7" s="10">
        <f>AC7/'A1'!G6*1000/'A7'!O$13*100</f>
        <v>2055.6627968959797</v>
      </c>
      <c r="AE7" s="10">
        <f>AD7*'A19'!G$33</f>
        <v>1760.214717074902</v>
      </c>
      <c r="AF7" s="15">
        <v>6.407</v>
      </c>
      <c r="AG7" s="10">
        <f t="shared" si="5"/>
        <v>101625.52235439999</v>
      </c>
      <c r="AH7" s="10">
        <f>AG7/'A1'!H6*1000/'A7'!O$13*100</f>
        <v>1970.8364778199818</v>
      </c>
      <c r="AI7" s="10">
        <f>AH7*'A19'!H$33</f>
        <v>1568.6340819359134</v>
      </c>
      <c r="AJ7" s="15">
        <v>4.3460000000000001</v>
      </c>
      <c r="AK7" s="10">
        <f t="shared" si="6"/>
        <v>68934.68396319999</v>
      </c>
      <c r="AL7" s="10">
        <f>AK7/'A1'!I6*1000/'A7'!O$13*100</f>
        <v>1846.5165405058954</v>
      </c>
      <c r="AM7" s="10">
        <f>AL7*'A19'!I$33</f>
        <v>1439.7806490955807</v>
      </c>
      <c r="AO7" s="8">
        <v>1983</v>
      </c>
      <c r="AP7" s="15">
        <v>1.25</v>
      </c>
      <c r="AQ7" s="10">
        <f t="shared" si="7"/>
        <v>19827.048999999999</v>
      </c>
      <c r="AR7" s="10">
        <f>AQ7/'A1'!J6*1000/'A7'!O$13*100</f>
        <v>2090.9610194238167</v>
      </c>
      <c r="AS7" s="10">
        <f>AR7*'A19'!J$33</f>
        <v>1774.9749901684895</v>
      </c>
      <c r="AT7" s="15">
        <v>0.45200000000000001</v>
      </c>
      <c r="AU7" s="10">
        <f t="shared" si="8"/>
        <v>7169.4609184000001</v>
      </c>
      <c r="AV7" s="10">
        <f>AU7/'A1'!K6*1000/'A7'!O$13*100</f>
        <v>2631.2254533164291</v>
      </c>
      <c r="AW7" s="10">
        <f>AV7*'A19'!K$33</f>
        <v>23700.494885751497</v>
      </c>
      <c r="AX7" s="15">
        <v>2.3260000000000001</v>
      </c>
      <c r="AY7" s="10">
        <f t="shared" si="9"/>
        <v>36894.172779199995</v>
      </c>
      <c r="AZ7" s="10">
        <f>AY7/'A1'!L6*1000/'A7'!O$13*100</f>
        <v>1464.881575405059</v>
      </c>
      <c r="BA7" s="10">
        <f>AZ7*'A19'!L$33</f>
        <v>1050.1267251974739</v>
      </c>
      <c r="BC7" s="8">
        <v>1983</v>
      </c>
      <c r="BD7" s="15">
        <v>0.70099999999999996</v>
      </c>
      <c r="BE7" s="10">
        <f t="shared" si="10"/>
        <v>11119.009079199999</v>
      </c>
      <c r="BF7" s="10">
        <f>BE7/'A1'!M6*1000/'A7'!O$13*100</f>
        <v>2022.6832561994736</v>
      </c>
      <c r="BG7" s="10">
        <f>BF7*'A19'!M$33</f>
        <v>18181.72381653378</v>
      </c>
      <c r="BH7" s="15">
        <v>3.8849999999999998</v>
      </c>
      <c r="BI7" s="10">
        <f t="shared" si="11"/>
        <v>61622.468291999998</v>
      </c>
      <c r="BJ7" s="10">
        <f>BI7/'A1'!N6*1000/'A7'!O$13*100</f>
        <v>1657.948614045991</v>
      </c>
      <c r="BK7" s="10">
        <f>BJ7*'A19'!N$33</f>
        <v>1145.1898723341451</v>
      </c>
      <c r="BL7" s="15">
        <v>24.902000000000001</v>
      </c>
      <c r="BM7" s="10">
        <f t="shared" si="12"/>
        <v>394986.53935840004</v>
      </c>
      <c r="BN7" s="10">
        <f>BM7/'A1'!O6*1000*'A19'!O6</f>
        <v>1689.4784225225842</v>
      </c>
    </row>
    <row r="8" spans="1:66" ht="12.75" customHeight="1">
      <c r="A8" s="6">
        <v>1984</v>
      </c>
      <c r="B8" s="10">
        <v>19338.592000000001</v>
      </c>
      <c r="C8" s="10">
        <f t="shared" si="13"/>
        <v>1643780.32</v>
      </c>
      <c r="D8" s="15">
        <v>1.2809999999999999</v>
      </c>
      <c r="E8" s="10">
        <f t="shared" si="14"/>
        <v>21056.825899200001</v>
      </c>
      <c r="F8" s="10">
        <f>E8/'A1'!B7*1000/'A7'!O$13*100</f>
        <v>2047.8517878719608</v>
      </c>
      <c r="G8" s="10">
        <f>F8*'A19'!B$33</f>
        <v>3077.4236091871039</v>
      </c>
      <c r="H8" s="15">
        <v>0.80800000000000005</v>
      </c>
      <c r="I8" s="10">
        <f t="shared" si="0"/>
        <v>13281.744985600002</v>
      </c>
      <c r="J8" s="10">
        <f>I8/'A1'!C7*1000/'A7'!O$13*100</f>
        <v>2041.9188978579568</v>
      </c>
      <c r="K8" s="10">
        <f>J8*'A19'!C$33</f>
        <v>1742.908462131229</v>
      </c>
      <c r="M8" s="8">
        <v>1984</v>
      </c>
      <c r="N8" s="15">
        <v>2.44</v>
      </c>
      <c r="O8" s="10">
        <f t="shared" si="1"/>
        <v>40108.239807999998</v>
      </c>
      <c r="P8" s="10">
        <f>O8/'A1'!D7*1000/'A7'!O$13*100</f>
        <v>2373.0888907822364</v>
      </c>
      <c r="Q8" s="10">
        <f>P8*'A19'!D$33</f>
        <v>2894.8053641540387</v>
      </c>
      <c r="R8" s="15">
        <v>0.44900000000000001</v>
      </c>
      <c r="S8" s="10">
        <f t="shared" si="2"/>
        <v>7380.5736368000007</v>
      </c>
      <c r="T8" s="10">
        <f>S8/'A1'!E7*1000/'A7'!O$13*100</f>
        <v>2187.6996952403633</v>
      </c>
      <c r="U8" s="10">
        <f>T8*'A19'!E$33</f>
        <v>16954.088522294187</v>
      </c>
      <c r="V8" s="15">
        <v>0.36299999999999999</v>
      </c>
      <c r="W8" s="10">
        <f t="shared" si="3"/>
        <v>5966.9225616000003</v>
      </c>
      <c r="X8" s="10">
        <f>W8/'A1'!F7*1000/'A7'!O$13*100</f>
        <v>1852.2417045687359</v>
      </c>
      <c r="Y8" s="10">
        <f>X8*'A19'!F$33</f>
        <v>1686.0733967684655</v>
      </c>
      <c r="AA8" s="8">
        <v>1984</v>
      </c>
      <c r="AB8" s="15">
        <v>4.5359999999999996</v>
      </c>
      <c r="AC8" s="10">
        <f t="shared" si="4"/>
        <v>74561.875315199999</v>
      </c>
      <c r="AD8" s="10">
        <f>AC8/'A1'!G7*1000/'A7'!O$13*100</f>
        <v>2053.072995334096</v>
      </c>
      <c r="AE8" s="10">
        <f>AD8*'A19'!G$33</f>
        <v>1757.9971321526984</v>
      </c>
      <c r="AF8" s="15">
        <v>6.2850000000000001</v>
      </c>
      <c r="AG8" s="10">
        <f t="shared" si="5"/>
        <v>103311.593112</v>
      </c>
      <c r="AH8" s="10">
        <f>AG8/'A1'!H7*1000/'A7'!O$13*100</f>
        <v>2010.4720081517382</v>
      </c>
      <c r="AI8" s="10">
        <f>AH8*'A19'!H$33</f>
        <v>1600.1809121441561</v>
      </c>
      <c r="AJ8" s="15">
        <v>4.2789999999999999</v>
      </c>
      <c r="AK8" s="10">
        <f t="shared" si="6"/>
        <v>70337.359892799999</v>
      </c>
      <c r="AL8" s="10">
        <f>AK8/'A1'!I7*1000/'A7'!O$13*100</f>
        <v>1883.6683400878794</v>
      </c>
      <c r="AM8" s="10">
        <f>AL8*'A19'!I$33</f>
        <v>1468.748947480042</v>
      </c>
      <c r="AO8" s="8">
        <v>1984</v>
      </c>
      <c r="AP8" s="15">
        <v>1.23</v>
      </c>
      <c r="AQ8" s="10">
        <f t="shared" si="7"/>
        <v>20218.497936</v>
      </c>
      <c r="AR8" s="10">
        <f>AQ8/'A1'!J7*1000/'A7'!O$13*100</f>
        <v>2123.7965740805344</v>
      </c>
      <c r="AS8" s="10">
        <f>AR8*'A19'!J$33</f>
        <v>1802.8484358054839</v>
      </c>
      <c r="AT8" s="15">
        <v>0.45700000000000002</v>
      </c>
      <c r="AU8" s="10">
        <f t="shared" si="8"/>
        <v>7512.0760624000013</v>
      </c>
      <c r="AV8" s="10">
        <f>AU8/'A1'!K7*1000/'A7'!O$13*100</f>
        <v>2749.1975247606251</v>
      </c>
      <c r="AW8" s="10">
        <f>AV8*'A19'!K$33</f>
        <v>24763.116286133805</v>
      </c>
      <c r="AX8" s="15">
        <v>2.2559999999999998</v>
      </c>
      <c r="AY8" s="10">
        <f t="shared" si="9"/>
        <v>37083.684019199995</v>
      </c>
      <c r="AZ8" s="10">
        <f>AY8/'A1'!L7*1000/'A7'!O$13*100</f>
        <v>1466.0677931590487</v>
      </c>
      <c r="BA8" s="10">
        <f>AZ8*'A19'!L$33</f>
        <v>1050.9770867463408</v>
      </c>
      <c r="BC8" s="8">
        <v>1984</v>
      </c>
      <c r="BD8" s="15">
        <v>0.69699999999999995</v>
      </c>
      <c r="BE8" s="10">
        <f t="shared" si="10"/>
        <v>11457.148830399999</v>
      </c>
      <c r="BF8" s="10">
        <f>BE8/'A1'!M7*1000/'A7'!O$13*100</f>
        <v>2082.3019566728549</v>
      </c>
      <c r="BG8" s="10">
        <f>BF8*'A19'!M$33</f>
        <v>18717.631128262063</v>
      </c>
      <c r="BH8" s="15">
        <v>3.8149999999999999</v>
      </c>
      <c r="BI8" s="10">
        <f t="shared" si="11"/>
        <v>62710.219208000002</v>
      </c>
      <c r="BJ8" s="10">
        <f>BI8/'A1'!N7*1000/'A7'!O$13*100</f>
        <v>1684.402908197005</v>
      </c>
      <c r="BK8" s="10">
        <f>BJ8*'A19'!N$33</f>
        <v>1163.4625675701927</v>
      </c>
      <c r="BL8" s="15">
        <v>25.478999999999999</v>
      </c>
      <c r="BM8" s="10">
        <f t="shared" si="12"/>
        <v>418818.7877328</v>
      </c>
      <c r="BN8" s="10">
        <f>BM8/'A1'!O7*1000*'A19'!O7</f>
        <v>1775.9735623032172</v>
      </c>
    </row>
    <row r="9" spans="1:66" ht="12.75" customHeight="1">
      <c r="A9" s="6">
        <v>1985</v>
      </c>
      <c r="B9" s="10">
        <v>19924.831999999999</v>
      </c>
      <c r="C9" s="10">
        <f t="shared" si="13"/>
        <v>1693610.72</v>
      </c>
      <c r="D9" s="15">
        <v>1.3</v>
      </c>
      <c r="E9" s="10">
        <f t="shared" si="14"/>
        <v>22016.939360000004</v>
      </c>
      <c r="F9" s="10">
        <f>E9/'A1'!B8*1000/'A7'!O$13*100</f>
        <v>2112.892325416909</v>
      </c>
      <c r="G9" s="10">
        <f>F9*'A19'!B$33</f>
        <v>3175.1637322665379</v>
      </c>
      <c r="H9" s="15">
        <v>0.79</v>
      </c>
      <c r="I9" s="10">
        <f t="shared" si="0"/>
        <v>13379.524688000001</v>
      </c>
      <c r="J9" s="10">
        <f>I9/'A1'!C8*1000/'A7'!O$13*100</f>
        <v>2056.33799147321</v>
      </c>
      <c r="K9" s="10">
        <f>J9*'A19'!C$33</f>
        <v>1755.2160813538389</v>
      </c>
      <c r="M9" s="8">
        <v>1985</v>
      </c>
      <c r="N9" s="15">
        <v>2.46</v>
      </c>
      <c r="O9" s="10">
        <f t="shared" si="1"/>
        <v>41662.823711999998</v>
      </c>
      <c r="P9" s="10">
        <f>O9/'A1'!D8*1000/'A7'!O$13*100</f>
        <v>2442.5588327165792</v>
      </c>
      <c r="Q9" s="10">
        <f>P9*'A19'!D$33</f>
        <v>2979.5480644128206</v>
      </c>
      <c r="R9" s="15">
        <v>0.44900000000000001</v>
      </c>
      <c r="S9" s="10">
        <f t="shared" si="2"/>
        <v>7604.3121328000007</v>
      </c>
      <c r="T9" s="10">
        <f>S9/'A1'!E8*1000/'A7'!O$13*100</f>
        <v>2253.1058882523134</v>
      </c>
      <c r="U9" s="10">
        <f>T9*'A19'!E$33</f>
        <v>17460.969054683264</v>
      </c>
      <c r="V9" s="15">
        <v>0.36099999999999999</v>
      </c>
      <c r="W9" s="10">
        <f t="shared" si="3"/>
        <v>6113.9346991999992</v>
      </c>
      <c r="X9" s="10">
        <f>W9/'A1'!F8*1000/'A7'!O$13*100</f>
        <v>1889.7465163260506</v>
      </c>
      <c r="Y9" s="10">
        <f>X9*'A19'!F$33</f>
        <v>1720.2135768534079</v>
      </c>
      <c r="AA9" s="8">
        <v>1985</v>
      </c>
      <c r="AB9" s="15">
        <v>4.4349999999999996</v>
      </c>
      <c r="AC9" s="10">
        <f t="shared" si="4"/>
        <v>75111.635431999995</v>
      </c>
      <c r="AD9" s="10">
        <f>AC9/'A1'!G8*1000/'A7'!O$13*100</f>
        <v>2058.5513425483059</v>
      </c>
      <c r="AE9" s="10">
        <f>AD9*'A19'!G$33</f>
        <v>1762.6881093918932</v>
      </c>
      <c r="AF9" s="15">
        <v>6.18</v>
      </c>
      <c r="AG9" s="10">
        <f t="shared" si="5"/>
        <v>104665.14249599999</v>
      </c>
      <c r="AH9" s="10">
        <f>AG9/'A1'!H8*1000/'A7'!O$13*100</f>
        <v>2041.3695591260951</v>
      </c>
      <c r="AI9" s="10">
        <f>AH9*'A19'!H$33</f>
        <v>1624.772983608319</v>
      </c>
      <c r="AJ9" s="15">
        <v>4.2329999999999997</v>
      </c>
      <c r="AK9" s="10">
        <f t="shared" si="6"/>
        <v>71690.541777599996</v>
      </c>
      <c r="AL9" s="10">
        <f>AK9/'A1'!I8*1000/'A7'!O$13*100</f>
        <v>1919.3521927042236</v>
      </c>
      <c r="AM9" s="10">
        <f>AL9*'A19'!I$33</f>
        <v>1496.5726465128789</v>
      </c>
      <c r="AO9" s="8">
        <v>1985</v>
      </c>
      <c r="AP9" s="15">
        <v>1.2150000000000001</v>
      </c>
      <c r="AQ9" s="10">
        <f t="shared" si="7"/>
        <v>20577.370247999999</v>
      </c>
      <c r="AR9" s="10">
        <f>AQ9/'A1'!J8*1000/'A7'!O$13*100</f>
        <v>2151.4373268632248</v>
      </c>
      <c r="AS9" s="10">
        <f>AR9*'A19'!J$33</f>
        <v>1826.3121180276542</v>
      </c>
      <c r="AT9" s="15">
        <v>0.46300000000000002</v>
      </c>
      <c r="AU9" s="10">
        <f t="shared" si="8"/>
        <v>7841.4176336</v>
      </c>
      <c r="AV9" s="10">
        <f>AU9/'A1'!K8*1000/'A7'!O$13*100</f>
        <v>2861.1456224030403</v>
      </c>
      <c r="AW9" s="10">
        <f>AV9*'A19'!K$33</f>
        <v>25771.477356941901</v>
      </c>
      <c r="AX9" s="15">
        <v>2.2229999999999999</v>
      </c>
      <c r="AY9" s="10">
        <f t="shared" si="9"/>
        <v>37648.966305599992</v>
      </c>
      <c r="AZ9" s="10">
        <f>AY9/'A1'!L8*1000/'A7'!O$13*100</f>
        <v>1482.9297497393395</v>
      </c>
      <c r="BA9" s="10">
        <f>AZ9*'A19'!L$33</f>
        <v>1063.0648838361408</v>
      </c>
      <c r="BC9" s="8">
        <v>1985</v>
      </c>
      <c r="BD9" s="15">
        <v>0.68600000000000005</v>
      </c>
      <c r="BE9" s="10">
        <f t="shared" si="10"/>
        <v>11618.1695392</v>
      </c>
      <c r="BF9" s="10">
        <f>BE9/'A1'!M8*1000/'A7'!O$13*100</f>
        <v>2108.0816638814922</v>
      </c>
      <c r="BG9" s="10">
        <f>BF9*'A19'!M$33</f>
        <v>18949.362673525975</v>
      </c>
      <c r="BH9" s="15">
        <v>3.8130000000000002</v>
      </c>
      <c r="BI9" s="10">
        <f t="shared" si="11"/>
        <v>64577.376753599994</v>
      </c>
      <c r="BJ9" s="10">
        <f>BI9/'A1'!N8*1000/'A7'!O$13*100</f>
        <v>1730.1076888058717</v>
      </c>
      <c r="BK9" s="10">
        <f>BJ9*'A19'!N$33</f>
        <v>1195.0320935658133</v>
      </c>
      <c r="BL9" s="15">
        <v>25.555</v>
      </c>
      <c r="BM9" s="10">
        <f t="shared" si="12"/>
        <v>432802.21949599998</v>
      </c>
      <c r="BN9" s="10">
        <f>BM9/'A1'!O8*1000*'A19'!O8</f>
        <v>1819.0791316211325</v>
      </c>
    </row>
    <row r="10" spans="1:66" ht="12.75" customHeight="1">
      <c r="A10" s="6">
        <v>1986</v>
      </c>
      <c r="B10" s="10">
        <v>20540.383999999998</v>
      </c>
      <c r="C10" s="10">
        <f t="shared" si="13"/>
        <v>1745932.64</v>
      </c>
      <c r="D10" s="15">
        <v>1.288</v>
      </c>
      <c r="E10" s="10">
        <f t="shared" si="14"/>
        <v>22487.612403199997</v>
      </c>
      <c r="F10" s="10">
        <f>E10/'A1'!B9*1000/'A7'!O$13*100</f>
        <v>2127.0692677365946</v>
      </c>
      <c r="G10" s="10">
        <f>F10*'A19'!B$33</f>
        <v>3196.4682315760415</v>
      </c>
      <c r="H10" s="15">
        <v>0.77800000000000002</v>
      </c>
      <c r="I10" s="10">
        <f t="shared" si="0"/>
        <v>13583.355939199999</v>
      </c>
      <c r="J10" s="10">
        <f>I10/'A1'!C9*1000/'A7'!O$13*100</f>
        <v>2086.9213118999542</v>
      </c>
      <c r="K10" s="10">
        <f>J10*'A19'!C$33</f>
        <v>1781.3209026705724</v>
      </c>
      <c r="M10" s="8">
        <v>1986</v>
      </c>
      <c r="N10" s="15">
        <v>2.4380000000000002</v>
      </c>
      <c r="O10" s="10">
        <f t="shared" si="1"/>
        <v>42565.837763200005</v>
      </c>
      <c r="P10" s="10">
        <f>O10/'A1'!D9*1000/'A7'!O$13*100</f>
        <v>2471.117421380362</v>
      </c>
      <c r="Q10" s="10">
        <f>P10*'A19'!D$33</f>
        <v>3014.38517311857</v>
      </c>
      <c r="R10" s="15">
        <v>0.45600000000000002</v>
      </c>
      <c r="S10" s="10">
        <f t="shared" si="2"/>
        <v>7961.4528383999996</v>
      </c>
      <c r="T10" s="10">
        <f>S10/'A1'!E9*1000/'A7'!O$13*100</f>
        <v>2355.7713572274083</v>
      </c>
      <c r="U10" s="10">
        <f>T10*'A19'!E$33</f>
        <v>18256.599027560034</v>
      </c>
      <c r="V10" s="15">
        <v>0.35899999999999999</v>
      </c>
      <c r="W10" s="10">
        <f t="shared" si="3"/>
        <v>6267.8981775999991</v>
      </c>
      <c r="X10" s="10">
        <f>W10/'A1'!F9*1000/'A7'!O$13*100</f>
        <v>1931.4247347175228</v>
      </c>
      <c r="Y10" s="10">
        <f>X10*'A19'!F$33</f>
        <v>1758.1527589165444</v>
      </c>
      <c r="AA10" s="8">
        <v>1986</v>
      </c>
      <c r="AB10" s="15">
        <v>4.3869999999999996</v>
      </c>
      <c r="AC10" s="10">
        <f t="shared" si="4"/>
        <v>76594.064916799995</v>
      </c>
      <c r="AD10" s="10">
        <f>AC10/'A1'!G9*1000/'A7'!O$13*100</f>
        <v>2089.2692179995288</v>
      </c>
      <c r="AE10" s="10">
        <f>AD10*'A19'!G$33</f>
        <v>1788.9910889117646</v>
      </c>
      <c r="AF10" s="15">
        <v>6.1230000000000002</v>
      </c>
      <c r="AG10" s="10">
        <f t="shared" si="5"/>
        <v>106903.45554719999</v>
      </c>
      <c r="AH10" s="10">
        <f>AG10/'A1'!H9*1000/'A7'!O$13*100</f>
        <v>2084.0712256296119</v>
      </c>
      <c r="AI10" s="10">
        <f>AH10*'A19'!H$33</f>
        <v>1658.7602221167976</v>
      </c>
      <c r="AJ10" s="15">
        <v>4.2119999999999997</v>
      </c>
      <c r="AK10" s="10">
        <f t="shared" si="6"/>
        <v>73538.682796799985</v>
      </c>
      <c r="AL10" s="10">
        <f>AK10/'A1'!I9*1000/'A7'!O$13*100</f>
        <v>1968.7248454500555</v>
      </c>
      <c r="AM10" s="10">
        <f>AL10*'A19'!I$33</f>
        <v>1535.0698862930808</v>
      </c>
      <c r="AO10" s="8">
        <v>1986</v>
      </c>
      <c r="AP10" s="15">
        <v>1.212</v>
      </c>
      <c r="AQ10" s="10">
        <f t="shared" si="7"/>
        <v>21160.703596799998</v>
      </c>
      <c r="AR10" s="10">
        <f>AQ10/'A1'!J9*1000/'A7'!O$13*100</f>
        <v>2200.1822718451494</v>
      </c>
      <c r="AS10" s="10">
        <f>AR10*'A19'!J$33</f>
        <v>1867.6907269239105</v>
      </c>
      <c r="AT10" s="15">
        <v>0.46600000000000003</v>
      </c>
      <c r="AU10" s="10">
        <f t="shared" si="8"/>
        <v>8136.0461023999997</v>
      </c>
      <c r="AV10" s="10">
        <f>AU10/'A1'!K9*1000/'A7'!O$13*100</f>
        <v>2958.0778042333241</v>
      </c>
      <c r="AW10" s="10">
        <f>AV10*'A19'!K$33</f>
        <v>26644.584097695635</v>
      </c>
      <c r="AX10" s="15">
        <v>2.2240000000000002</v>
      </c>
      <c r="AY10" s="10">
        <f t="shared" si="9"/>
        <v>38829.541913599998</v>
      </c>
      <c r="AZ10" s="10">
        <f>AY10/'A1'!L9*1000/'A7'!O$13*100</f>
        <v>1525.2704236040577</v>
      </c>
      <c r="BA10" s="10">
        <f>AZ10*'A19'!L$33</f>
        <v>1093.4175580281935</v>
      </c>
      <c r="BC10" s="8">
        <v>1986</v>
      </c>
      <c r="BD10" s="15">
        <v>0.68200000000000005</v>
      </c>
      <c r="BE10" s="10">
        <f t="shared" si="10"/>
        <v>11907.2606048</v>
      </c>
      <c r="BF10" s="10">
        <f>BE10/'A1'!M9*1000/'A7'!O$13*100</f>
        <v>2155.5174626311382</v>
      </c>
      <c r="BG10" s="10">
        <f>BF10*'A19'!M$33</f>
        <v>19375.758941572054</v>
      </c>
      <c r="BH10" s="15">
        <v>3.847</v>
      </c>
      <c r="BI10" s="10">
        <f t="shared" si="11"/>
        <v>67166.028660799988</v>
      </c>
      <c r="BJ10" s="10">
        <f>BI10/'A1'!N9*1000/'A7'!O$13*100</f>
        <v>1795.3656315318735</v>
      </c>
      <c r="BK10" s="10">
        <f>BJ10*'A19'!N$33</f>
        <v>1240.1075165711163</v>
      </c>
      <c r="BL10" s="15">
        <v>25.59</v>
      </c>
      <c r="BM10" s="10">
        <f t="shared" si="12"/>
        <v>446784.16257599997</v>
      </c>
      <c r="BN10" s="10">
        <f>BM10/'A1'!O9*1000*'A19'!O9</f>
        <v>1860.5703865484486</v>
      </c>
    </row>
    <row r="11" spans="1:66" ht="12.75" customHeight="1">
      <c r="A11" s="6">
        <v>1987</v>
      </c>
      <c r="B11" s="10">
        <v>21068</v>
      </c>
      <c r="C11" s="10">
        <f t="shared" si="13"/>
        <v>1790780</v>
      </c>
      <c r="D11" s="15">
        <v>1.302</v>
      </c>
      <c r="E11" s="10">
        <f t="shared" si="14"/>
        <v>23315.955600000001</v>
      </c>
      <c r="F11" s="10">
        <f>E11/'A1'!B10*1000/'A7'!O$13*100</f>
        <v>2172.1278794373943</v>
      </c>
      <c r="G11" s="10">
        <f>F11*'A19'!B$33</f>
        <v>3264.1803757197004</v>
      </c>
      <c r="H11" s="15">
        <v>0.76700000000000002</v>
      </c>
      <c r="I11" s="10">
        <f t="shared" si="0"/>
        <v>13735.2826</v>
      </c>
      <c r="J11" s="10">
        <f>I11/'A1'!C10*1000/'A7'!O$13*100</f>
        <v>2108.4651878314316</v>
      </c>
      <c r="K11" s="10">
        <f>J11*'A19'!C$33</f>
        <v>1799.7099795861482</v>
      </c>
      <c r="M11" s="8">
        <v>1987</v>
      </c>
      <c r="N11" s="15">
        <v>2.4489999999999998</v>
      </c>
      <c r="O11" s="10">
        <f t="shared" si="1"/>
        <v>43856.2022</v>
      </c>
      <c r="P11" s="10">
        <f>O11/'A1'!D10*1000/'A7'!O$13*100</f>
        <v>2512.2416337285904</v>
      </c>
      <c r="Q11" s="10">
        <f>P11*'A19'!D$33</f>
        <v>3064.5504201789195</v>
      </c>
      <c r="R11" s="15">
        <v>0.441</v>
      </c>
      <c r="S11" s="10">
        <f t="shared" si="2"/>
        <v>7897.3397999999997</v>
      </c>
      <c r="T11" s="10">
        <f>S11/'A1'!E10*1000/'A7'!O$13*100</f>
        <v>2333.8424715071278</v>
      </c>
      <c r="U11" s="10">
        <f>T11*'A19'!E$33</f>
        <v>18086.656018240348</v>
      </c>
      <c r="V11" s="15">
        <v>0.35799999999999998</v>
      </c>
      <c r="W11" s="10">
        <f t="shared" si="3"/>
        <v>6410.9924000000001</v>
      </c>
      <c r="X11" s="10">
        <f>W11/'A1'!F10*1000/'A7'!O$13*100</f>
        <v>1969.9097238866045</v>
      </c>
      <c r="Y11" s="10">
        <f>X11*'A19'!F$33</f>
        <v>1793.1851827372893</v>
      </c>
      <c r="AA11" s="8">
        <v>1987</v>
      </c>
      <c r="AB11" s="15">
        <v>4.33</v>
      </c>
      <c r="AC11" s="10">
        <f t="shared" si="4"/>
        <v>77540.774000000005</v>
      </c>
      <c r="AD11" s="10">
        <f>AC11/'A1'!G10*1000/'A7'!O$13*100</f>
        <v>2104.5805638317529</v>
      </c>
      <c r="AE11" s="10">
        <f>AD11*'A19'!G$33</f>
        <v>1802.1018268755981</v>
      </c>
      <c r="AF11" s="15">
        <v>5.9880000000000004</v>
      </c>
      <c r="AG11" s="10">
        <f t="shared" si="5"/>
        <v>107231.90640000001</v>
      </c>
      <c r="AH11" s="10">
        <f>AG11/'A1'!H10*1000/'A7'!O$13*100</f>
        <v>2087.2655759993777</v>
      </c>
      <c r="AI11" s="10">
        <f>AH11*'A19'!H$33</f>
        <v>1661.3026790461529</v>
      </c>
      <c r="AJ11" s="15">
        <v>4.1890000000000001</v>
      </c>
      <c r="AK11" s="10">
        <f t="shared" si="6"/>
        <v>75015.7742</v>
      </c>
      <c r="AL11" s="10">
        <f>AK11/'A1'!I10*1000/'A7'!O$13*100</f>
        <v>2008.0633988875281</v>
      </c>
      <c r="AM11" s="10">
        <f>AL11*'A19'!I$33</f>
        <v>1565.7432578877745</v>
      </c>
      <c r="AO11" s="8">
        <v>1987</v>
      </c>
      <c r="AP11" s="15">
        <v>1.1890000000000001</v>
      </c>
      <c r="AQ11" s="10">
        <f t="shared" si="7"/>
        <v>21292.374199999998</v>
      </c>
      <c r="AR11" s="10">
        <f>AQ11/'A1'!J10*1000/'A7'!O$13*100</f>
        <v>2199.8694194017216</v>
      </c>
      <c r="AS11" s="10">
        <f>AR11*'A19'!J$33</f>
        <v>1867.4251527417334</v>
      </c>
      <c r="AT11" s="15">
        <v>0.45700000000000002</v>
      </c>
      <c r="AU11" s="10">
        <f t="shared" si="8"/>
        <v>8183.8646000000008</v>
      </c>
      <c r="AV11" s="10">
        <f>AU11/'A1'!K10*1000/'A7'!O$13*100</f>
        <v>2961.5693827139057</v>
      </c>
      <c r="AW11" s="10">
        <f>AV11*'A19'!K$33</f>
        <v>26676.034134718469</v>
      </c>
      <c r="AX11" s="15">
        <v>2.266</v>
      </c>
      <c r="AY11" s="10">
        <f t="shared" si="9"/>
        <v>40579.074800000002</v>
      </c>
      <c r="AZ11" s="10">
        <f>AY11/'A1'!L10*1000/'A7'!O$13*100</f>
        <v>1589.4456864703739</v>
      </c>
      <c r="BA11" s="10">
        <f>AZ11*'A19'!L$33</f>
        <v>1139.4227503686438</v>
      </c>
      <c r="BC11" s="8">
        <v>1987</v>
      </c>
      <c r="BD11" s="15">
        <v>0.68</v>
      </c>
      <c r="BE11" s="10">
        <f t="shared" si="10"/>
        <v>12177.304000000002</v>
      </c>
      <c r="BF11" s="10">
        <f>BE11/'A1'!M10*1000/'A7'!O$13*100</f>
        <v>2197.0596105217369</v>
      </c>
      <c r="BG11" s="10">
        <f>BF11*'A19'!M$33</f>
        <v>19749.177694793776</v>
      </c>
      <c r="BH11" s="15">
        <v>3.899</v>
      </c>
      <c r="BI11" s="10">
        <f t="shared" si="11"/>
        <v>69822.512199999997</v>
      </c>
      <c r="BJ11" s="10">
        <f>BI11/'A1'!N10*1000/'A7'!O$13*100</f>
        <v>1862.3985133355952</v>
      </c>
      <c r="BK11" s="10">
        <f>BJ11*'A19'!N$33</f>
        <v>1286.4089379207555</v>
      </c>
      <c r="BL11" s="15">
        <v>25.518999999999998</v>
      </c>
      <c r="BM11" s="10">
        <f t="shared" si="12"/>
        <v>456989.1482</v>
      </c>
      <c r="BN11" s="10">
        <f>BM11/'A1'!O10*1000*'A19'!O10</f>
        <v>1886.1332409367494</v>
      </c>
    </row>
    <row r="12" spans="1:66" ht="12.75" customHeight="1">
      <c r="A12" s="6">
        <v>1988</v>
      </c>
      <c r="B12" s="10">
        <v>21848.432000000001</v>
      </c>
      <c r="C12" s="10">
        <f t="shared" si="13"/>
        <v>1857116.72</v>
      </c>
      <c r="D12" s="15">
        <v>1.3</v>
      </c>
      <c r="E12" s="10">
        <f t="shared" si="14"/>
        <v>24142.517360000002</v>
      </c>
      <c r="F12" s="10">
        <f>E12/'A1'!B11*1000/'A7'!O$13*100</f>
        <v>2212.6311236750525</v>
      </c>
      <c r="G12" s="10">
        <f>F12*'A19'!B$33</f>
        <v>3325.0469095205508</v>
      </c>
      <c r="H12" s="15">
        <v>0.76900000000000002</v>
      </c>
      <c r="I12" s="10">
        <f t="shared" si="0"/>
        <v>14281.2275768</v>
      </c>
      <c r="J12" s="10">
        <f>I12/'A1'!C11*1000/'A7'!O$13*100</f>
        <v>2185.3125047617891</v>
      </c>
      <c r="K12" s="10">
        <f>J12*'A19'!C$33</f>
        <v>1865.3040828144917</v>
      </c>
      <c r="M12" s="8">
        <v>1988</v>
      </c>
      <c r="N12" s="15">
        <v>2.4620000000000002</v>
      </c>
      <c r="O12" s="10">
        <f t="shared" si="1"/>
        <v>45722.2136464</v>
      </c>
      <c r="P12" s="10">
        <f>O12/'A1'!D11*1000/'A7'!O$13*100</f>
        <v>2585.7967706477639</v>
      </c>
      <c r="Q12" s="10">
        <f>P12*'A19'!D$33</f>
        <v>3154.2764332843626</v>
      </c>
      <c r="R12" s="15">
        <v>0.42199999999999999</v>
      </c>
      <c r="S12" s="10">
        <f t="shared" si="2"/>
        <v>7837.0325584000002</v>
      </c>
      <c r="T12" s="10">
        <f>S12/'A1'!E11*1000/'A7'!O$13*100</f>
        <v>2314.8951587540651</v>
      </c>
      <c r="U12" s="10">
        <f>T12*'A19'!E$33</f>
        <v>17939.819403336616</v>
      </c>
      <c r="V12" s="15">
        <v>0.36</v>
      </c>
      <c r="W12" s="10">
        <f t="shared" si="3"/>
        <v>6685.6201919999994</v>
      </c>
      <c r="X12" s="10">
        <f>W12/'A1'!F11*1000/'A7'!O$13*100</f>
        <v>2047.2367751892402</v>
      </c>
      <c r="Y12" s="10">
        <f>X12*'A19'!F$33</f>
        <v>1863.575069613463</v>
      </c>
      <c r="AA12" s="8">
        <v>1988</v>
      </c>
      <c r="AB12" s="15">
        <v>4.3390000000000004</v>
      </c>
      <c r="AC12" s="10">
        <f t="shared" si="4"/>
        <v>80580.294480800003</v>
      </c>
      <c r="AD12" s="10">
        <f>AC12/'A1'!G11*1000/'A7'!O$13*100</f>
        <v>2175.6195969658097</v>
      </c>
      <c r="AE12" s="10">
        <f>AD12*'A19'!G$33</f>
        <v>1862.9308460114958</v>
      </c>
      <c r="AF12" s="15">
        <v>5.9470000000000001</v>
      </c>
      <c r="AG12" s="10">
        <f t="shared" si="5"/>
        <v>110442.7313384</v>
      </c>
      <c r="AH12" s="10">
        <f>AG12/'A1'!H11*1000/'A7'!O$13*100</f>
        <v>2141.3818600032669</v>
      </c>
      <c r="AI12" s="10">
        <f>AH12*'A19'!H$33</f>
        <v>1704.3750741593803</v>
      </c>
      <c r="AJ12" s="15">
        <v>4.1790000000000003</v>
      </c>
      <c r="AK12" s="10">
        <f t="shared" si="6"/>
        <v>77608.907728799997</v>
      </c>
      <c r="AL12" s="10">
        <f>AK12/'A1'!I11*1000/'A7'!O$13*100</f>
        <v>2076.4744692947793</v>
      </c>
      <c r="AM12" s="10">
        <f>AL12*'A19'!I$33</f>
        <v>1619.0852849942796</v>
      </c>
      <c r="AO12" s="8">
        <v>1988</v>
      </c>
      <c r="AP12" s="15">
        <v>1.173</v>
      </c>
      <c r="AQ12" s="10">
        <f t="shared" si="7"/>
        <v>21783.979125600003</v>
      </c>
      <c r="AR12" s="10">
        <f>AQ12/'A1'!J11*1000/'A7'!O$13*100</f>
        <v>2236.1671899142771</v>
      </c>
      <c r="AS12" s="10">
        <f>AR12*'A19'!J$33</f>
        <v>1898.2376041744315</v>
      </c>
      <c r="AT12" s="15">
        <v>0.437</v>
      </c>
      <c r="AU12" s="10">
        <f t="shared" si="8"/>
        <v>8115.6000664000003</v>
      </c>
      <c r="AV12" s="10">
        <f>AU12/'A1'!K11*1000/'A7'!O$13*100</f>
        <v>2921.1102021245119</v>
      </c>
      <c r="AW12" s="10">
        <f>AV12*'A19'!K$33</f>
        <v>26311.602192395927</v>
      </c>
      <c r="AX12" s="15">
        <v>2.2839999999999998</v>
      </c>
      <c r="AY12" s="10">
        <f t="shared" si="9"/>
        <v>42416.545884799998</v>
      </c>
      <c r="AZ12" s="10">
        <f>AY12/'A1'!L11*1000/'A7'!O$13*100</f>
        <v>1657.9037203254359</v>
      </c>
      <c r="BA12" s="10">
        <f>AZ12*'A19'!L$33</f>
        <v>1188.4981241822545</v>
      </c>
      <c r="BC12" s="8">
        <v>1988</v>
      </c>
      <c r="BD12" s="15">
        <v>0.66800000000000004</v>
      </c>
      <c r="BE12" s="10">
        <f t="shared" si="10"/>
        <v>12405.5396896</v>
      </c>
      <c r="BF12" s="10">
        <f>BE12/'A1'!M11*1000/'A7'!O$13*100</f>
        <v>2227.9748868064685</v>
      </c>
      <c r="BG12" s="10">
        <f>BF12*'A19'!M$33</f>
        <v>20027.072423688194</v>
      </c>
      <c r="BH12" s="15">
        <v>3.9409999999999998</v>
      </c>
      <c r="BI12" s="10">
        <f t="shared" si="11"/>
        <v>73188.969935200003</v>
      </c>
      <c r="BJ12" s="10">
        <f>BI12/'A1'!N11*1000/'A7'!O$13*100</f>
        <v>1948.2831211514276</v>
      </c>
      <c r="BK12" s="10">
        <f>BJ12*'A19'!N$33</f>
        <v>1345.7317554235622</v>
      </c>
      <c r="BL12" s="15">
        <v>25.46</v>
      </c>
      <c r="BM12" s="10">
        <f t="shared" si="12"/>
        <v>472821.91691200004</v>
      </c>
      <c r="BN12" s="10">
        <f>BM12/'A1'!O11*1000*'A19'!O11</f>
        <v>1933.8398803757891</v>
      </c>
    </row>
    <row r="13" spans="1:66" ht="12.75" customHeight="1">
      <c r="A13" s="6">
        <v>1989</v>
      </c>
      <c r="B13" s="10">
        <v>22328.416000000001</v>
      </c>
      <c r="C13" s="10">
        <f t="shared" si="13"/>
        <v>1897915.36</v>
      </c>
      <c r="D13" s="15">
        <v>1.3120000000000001</v>
      </c>
      <c r="E13" s="10">
        <f>$C13*D13/100</f>
        <v>24900.649523200002</v>
      </c>
      <c r="F13" s="10">
        <f>E13/'A1'!B12*1000/'A7'!O$13*100</f>
        <v>2243.8036431428104</v>
      </c>
      <c r="G13" s="10">
        <f>F13*'A19'!B$33</f>
        <v>3371.89163135836</v>
      </c>
      <c r="H13" s="15">
        <v>0.76700000000000002</v>
      </c>
      <c r="I13" s="10">
        <f t="shared" si="0"/>
        <v>14557.010811200002</v>
      </c>
      <c r="J13" s="10">
        <f>I13/'A1'!C12*1000/'A7'!O$13*100</f>
        <v>2219.4363406745074</v>
      </c>
      <c r="K13" s="10">
        <f>J13*'A19'!C$33</f>
        <v>1894.4309606914951</v>
      </c>
      <c r="M13" s="8">
        <v>1989</v>
      </c>
      <c r="N13" s="15">
        <v>2.4340000000000002</v>
      </c>
      <c r="O13" s="10">
        <f t="shared" si="1"/>
        <v>46195.259862400002</v>
      </c>
      <c r="P13" s="10">
        <f>O13/'A1'!D12*1000/'A7'!O$13*100</f>
        <v>2565.9072502871668</v>
      </c>
      <c r="Q13" s="10">
        <f>P13*'A19'!D$33</f>
        <v>3130.0142615410491</v>
      </c>
      <c r="R13" s="15">
        <v>0.40899999999999997</v>
      </c>
      <c r="S13" s="10">
        <f t="shared" si="2"/>
        <v>7762.4738223999993</v>
      </c>
      <c r="T13" s="10">
        <f>S13/'A1'!E12*1000/'A7'!O$13*100</f>
        <v>2291.4974893457033</v>
      </c>
      <c r="U13" s="10">
        <f>T13*'A19'!E$33</f>
        <v>17758.493712599546</v>
      </c>
      <c r="V13" s="15">
        <v>0.36499999999999999</v>
      </c>
      <c r="W13" s="10">
        <f t="shared" si="3"/>
        <v>6927.3910640000004</v>
      </c>
      <c r="X13" s="10">
        <f>W13/'A1'!F12*1000/'A7'!O$13*100</f>
        <v>2114.0074655924809</v>
      </c>
      <c r="Y13" s="10">
        <f>X13*'A19'!F$33</f>
        <v>1924.3556278392482</v>
      </c>
      <c r="AA13" s="8">
        <v>1989</v>
      </c>
      <c r="AB13" s="15">
        <v>4.3559999999999999</v>
      </c>
      <c r="AC13" s="10">
        <f t="shared" si="4"/>
        <v>82673.193081600009</v>
      </c>
      <c r="AD13" s="10">
        <f>AC13/'A1'!G12*1000/'A7'!O$13*100</f>
        <v>2220.0437010176629</v>
      </c>
      <c r="AE13" s="10">
        <f>AD13*'A19'!G$33</f>
        <v>1900.9701401326004</v>
      </c>
      <c r="AF13" s="15">
        <v>5.9550000000000001</v>
      </c>
      <c r="AG13" s="10">
        <f t="shared" si="5"/>
        <v>113020.85968800001</v>
      </c>
      <c r="AH13" s="10">
        <f>AG13/'A1'!H12*1000/'A7'!O$13*100</f>
        <v>2174.4881708589373</v>
      </c>
      <c r="AI13" s="10">
        <f>AH13*'A19'!H$33</f>
        <v>1730.7251484145581</v>
      </c>
      <c r="AJ13" s="15">
        <v>4.1639999999999997</v>
      </c>
      <c r="AK13" s="10">
        <f t="shared" si="6"/>
        <v>79029.195590399991</v>
      </c>
      <c r="AL13" s="10">
        <f>AK13/'A1'!I12*1000/'A7'!O$13*100</f>
        <v>2112.8894388000513</v>
      </c>
      <c r="AM13" s="10">
        <f>AL13*'A19'!I$33</f>
        <v>1647.4790563366864</v>
      </c>
      <c r="AO13" s="8">
        <v>1989</v>
      </c>
      <c r="AP13" s="15">
        <v>1.18</v>
      </c>
      <c r="AQ13" s="10">
        <f t="shared" si="7"/>
        <v>22395.401247999998</v>
      </c>
      <c r="AR13" s="10">
        <f>AQ13/'A1'!J12*1000/'A7'!O$13*100</f>
        <v>2285.1795945516087</v>
      </c>
      <c r="AS13" s="10">
        <f>AR13*'A19'!J$33</f>
        <v>1939.8432542229696</v>
      </c>
      <c r="AT13" s="15">
        <v>0.42499999999999999</v>
      </c>
      <c r="AU13" s="10">
        <f t="shared" si="8"/>
        <v>8066.1402800000005</v>
      </c>
      <c r="AV13" s="10">
        <f>AU13/'A1'!K12*1000/'A7'!O$13*100</f>
        <v>2891.3480620329265</v>
      </c>
      <c r="AW13" s="10">
        <f>AV13*'A19'!K$33</f>
        <v>26043.522751259257</v>
      </c>
      <c r="AX13" s="15">
        <v>2.3109999999999999</v>
      </c>
      <c r="AY13" s="10">
        <f t="shared" si="9"/>
        <v>43860.823969600002</v>
      </c>
      <c r="AZ13" s="10">
        <f>AY13/'A1'!L12*1000/'A7'!O$13*100</f>
        <v>1711.834919143352</v>
      </c>
      <c r="BA13" s="10">
        <f>AZ13*'A19'!L$33</f>
        <v>1227.1596748164563</v>
      </c>
      <c r="BC13" s="8">
        <v>1989</v>
      </c>
      <c r="BD13" s="15">
        <v>0.66100000000000003</v>
      </c>
      <c r="BE13" s="10">
        <f t="shared" si="10"/>
        <v>12545.220529600003</v>
      </c>
      <c r="BF13" s="10">
        <f>BE13/'A1'!M12*1000/'A7'!O$13*100</f>
        <v>2238.0786123344451</v>
      </c>
      <c r="BG13" s="10">
        <f>BF13*'A19'!M$33</f>
        <v>20117.893933435054</v>
      </c>
      <c r="BH13" s="15">
        <v>3.8969999999999998</v>
      </c>
      <c r="BI13" s="10">
        <f t="shared" si="11"/>
        <v>73961.7615792</v>
      </c>
      <c r="BJ13" s="10">
        <f>BI13/'A1'!N12*1000/'A7'!O$13*100</f>
        <v>1963.4044978624995</v>
      </c>
      <c r="BK13" s="10">
        <f>BJ13*'A19'!N$33</f>
        <v>1356.1764985950706</v>
      </c>
      <c r="BL13" s="15">
        <v>25.436</v>
      </c>
      <c r="BM13" s="10">
        <f t="shared" si="12"/>
        <v>482753.75096959999</v>
      </c>
      <c r="BN13" s="10">
        <f>BM13/'A1'!O12*1000*'A19'!O12</f>
        <v>1955.900314763195</v>
      </c>
    </row>
    <row r="14" spans="1:66" ht="12.75" customHeight="1">
      <c r="A14" s="6">
        <v>1990</v>
      </c>
      <c r="B14" s="10">
        <v>22427.344000000001</v>
      </c>
      <c r="C14" s="10">
        <f t="shared" si="13"/>
        <v>1906324.24</v>
      </c>
      <c r="D14" s="15">
        <v>1.3</v>
      </c>
      <c r="E14" s="10">
        <f>$C14*D14/100</f>
        <v>24782.215120000001</v>
      </c>
      <c r="F14" s="10">
        <f>E14/'A1'!B13*1000/'A7'!O$13*100</f>
        <v>2200.3237471896659</v>
      </c>
      <c r="G14" s="10">
        <f>F14*'A19'!B$33</f>
        <v>3306.5519133555008</v>
      </c>
      <c r="H14" s="15">
        <v>0.76600000000000001</v>
      </c>
      <c r="I14" s="10">
        <f t="shared" si="0"/>
        <v>14602.443678399999</v>
      </c>
      <c r="J14" s="10">
        <f>I14/'A1'!C13*1000/'A7'!O$13*100</f>
        <v>2219.7337918669668</v>
      </c>
      <c r="K14" s="10">
        <f>J14*'A19'!C$33</f>
        <v>1894.6848543211356</v>
      </c>
      <c r="M14" s="8">
        <v>1990</v>
      </c>
      <c r="N14" s="15">
        <v>2.363</v>
      </c>
      <c r="O14" s="10">
        <f t="shared" si="1"/>
        <v>45046.441791199992</v>
      </c>
      <c r="P14" s="10">
        <f>O14/'A1'!D13*1000/'A7'!O$13*100</f>
        <v>2464.7527988808465</v>
      </c>
      <c r="Q14" s="10">
        <f>P14*'A19'!D$33</f>
        <v>3006.6213074564039</v>
      </c>
      <c r="R14" s="15">
        <v>0.40200000000000002</v>
      </c>
      <c r="S14" s="10">
        <f t="shared" si="2"/>
        <v>7663.4234448000007</v>
      </c>
      <c r="T14" s="10">
        <f>S14/'A1'!E13*1000/'A7'!O$13*100</f>
        <v>2258.5849868353553</v>
      </c>
      <c r="U14" s="10">
        <f>T14*'A19'!E$33</f>
        <v>17503.43060578252</v>
      </c>
      <c r="V14" s="15">
        <v>0.35499999999999998</v>
      </c>
      <c r="W14" s="10">
        <f t="shared" si="3"/>
        <v>6767.4510520000003</v>
      </c>
      <c r="X14" s="10">
        <f>W14/'A1'!F13*1000/'A7'!O$13*100</f>
        <v>2056.0885733209375</v>
      </c>
      <c r="Y14" s="10">
        <f>X14*'A19'!F$33</f>
        <v>1871.6327552311695</v>
      </c>
      <c r="AA14" s="8">
        <v>1990</v>
      </c>
      <c r="AB14" s="15">
        <v>4.33</v>
      </c>
      <c r="AC14" s="10">
        <f t="shared" si="4"/>
        <v>82543.839592000004</v>
      </c>
      <c r="AD14" s="10">
        <f>AC14/'A1'!G13*1000/'A7'!O$13*100</f>
        <v>2205.4139660152059</v>
      </c>
      <c r="AE14" s="10">
        <f>AD14*'A19'!G$33</f>
        <v>1888.4430491636365</v>
      </c>
      <c r="AF14" s="15">
        <v>6.0990000000000002</v>
      </c>
      <c r="AG14" s="10">
        <f t="shared" si="5"/>
        <v>116266.71539760001</v>
      </c>
      <c r="AH14" s="10">
        <f>AG14/'A1'!H13*1000/'A7'!O$13*100</f>
        <v>2217.7385150278624</v>
      </c>
      <c r="AI14" s="10">
        <f>AH14*'A19'!H$33</f>
        <v>1765.1490920965214</v>
      </c>
      <c r="AJ14" s="15">
        <v>4.1159999999999997</v>
      </c>
      <c r="AK14" s="10">
        <f t="shared" si="6"/>
        <v>78464.305718399992</v>
      </c>
      <c r="AL14" s="10">
        <f>AK14/'A1'!I13*1000/'A7'!O$13*100</f>
        <v>2096.0318342570135</v>
      </c>
      <c r="AM14" s="10">
        <f>AL14*'A19'!I$33</f>
        <v>1634.3347100615526</v>
      </c>
      <c r="AO14" s="8">
        <v>1990</v>
      </c>
      <c r="AP14" s="15">
        <v>1.1910000000000001</v>
      </c>
      <c r="AQ14" s="10">
        <f t="shared" si="7"/>
        <v>22704.321698400003</v>
      </c>
      <c r="AR14" s="10">
        <f>AQ14/'A1'!J13*1000/'A7'!O$13*100</f>
        <v>2300.8035590932413</v>
      </c>
      <c r="AS14" s="10">
        <f>AR14*'A19'!J$33</f>
        <v>1953.1061252430707</v>
      </c>
      <c r="AT14" s="15">
        <v>0.42</v>
      </c>
      <c r="AU14" s="10">
        <f t="shared" si="8"/>
        <v>8006.5618079999995</v>
      </c>
      <c r="AV14" s="10">
        <f>AU14/'A1'!K13*1000/'A7'!O$13*100</f>
        <v>2860.131033534959</v>
      </c>
      <c r="AW14" s="10">
        <f>AV14*'A19'!K$33</f>
        <v>25762.338551200723</v>
      </c>
      <c r="AX14" s="15">
        <v>2.3250000000000002</v>
      </c>
      <c r="AY14" s="10">
        <f t="shared" si="9"/>
        <v>44322.03858</v>
      </c>
      <c r="AZ14" s="10">
        <f>AY14/'A1'!L13*1000/'A7'!O$13*100</f>
        <v>1728.07950599848</v>
      </c>
      <c r="BA14" s="10">
        <f>AZ14*'A19'!L$33</f>
        <v>1238.8048993061184</v>
      </c>
      <c r="BC14" s="8">
        <v>1990</v>
      </c>
      <c r="BD14" s="15">
        <v>0.64700000000000002</v>
      </c>
      <c r="BE14" s="10">
        <f t="shared" si="10"/>
        <v>12333.917832800002</v>
      </c>
      <c r="BF14" s="10">
        <f>BE14/'A1'!M13*1000/'A7'!O$13*100</f>
        <v>2183.4475594875435</v>
      </c>
      <c r="BG14" s="10">
        <f>BF14*'A19'!M$33</f>
        <v>19626.820152295852</v>
      </c>
      <c r="BH14" s="15">
        <v>3.8439999999999999</v>
      </c>
      <c r="BI14" s="10">
        <f t="shared" si="11"/>
        <v>73279.103785600004</v>
      </c>
      <c r="BJ14" s="10">
        <f>BI14/'A1'!N13*1000/'A7'!O$13*100</f>
        <v>1939.7768113787517</v>
      </c>
      <c r="BK14" s="10">
        <f>BJ14*'A19'!N$33</f>
        <v>1339.8562175932111</v>
      </c>
      <c r="BL14" s="15">
        <v>25.114000000000001</v>
      </c>
      <c r="BM14" s="10">
        <f t="shared" si="12"/>
        <v>478754.26963360002</v>
      </c>
      <c r="BN14" s="10">
        <f>BM14/'A1'!O13*1000*'A19'!O13</f>
        <v>1917.910822383212</v>
      </c>
    </row>
    <row r="15" spans="1:66" ht="12.75" customHeight="1">
      <c r="A15" s="6">
        <v>1991</v>
      </c>
      <c r="B15" s="10">
        <v>22709.472000000002</v>
      </c>
      <c r="C15" s="10">
        <f t="shared" si="13"/>
        <v>1930305.12</v>
      </c>
      <c r="D15" s="15">
        <v>1.258</v>
      </c>
      <c r="E15" s="10">
        <f t="shared" si="14"/>
        <v>24283.238409600002</v>
      </c>
      <c r="F15" s="10">
        <f>E15/'A1'!B14*1000/'A7'!O$13*100</f>
        <v>2128.7144365027457</v>
      </c>
      <c r="G15" s="10">
        <f>F15*'A19'!B$33</f>
        <v>3198.9405204555565</v>
      </c>
      <c r="H15" s="15">
        <v>0.76500000000000001</v>
      </c>
      <c r="I15" s="10">
        <f t="shared" si="0"/>
        <v>14766.834167999999</v>
      </c>
      <c r="J15" s="10">
        <f>I15/'A1'!C14*1000/'A7'!O$13*100</f>
        <v>2236.3972104133713</v>
      </c>
      <c r="K15" s="10">
        <f>J15*'A19'!C$33</f>
        <v>1908.9081485092788</v>
      </c>
      <c r="M15" s="8">
        <v>1991</v>
      </c>
      <c r="N15" s="15">
        <v>2.2679999999999998</v>
      </c>
      <c r="O15" s="10">
        <f t="shared" si="1"/>
        <v>43779.320121599994</v>
      </c>
      <c r="P15" s="10">
        <f>O15/'A1'!D14*1000/'A7'!O$13*100</f>
        <v>2365.7790059845192</v>
      </c>
      <c r="Q15" s="10">
        <f>P15*'A19'!D$33</f>
        <v>2885.8884231131974</v>
      </c>
      <c r="R15" s="15">
        <v>0.39900000000000002</v>
      </c>
      <c r="S15" s="10">
        <f t="shared" si="2"/>
        <v>7701.9174288000004</v>
      </c>
      <c r="T15" s="10">
        <f>S15/'A1'!E14*1000/'A7'!O$13*100</f>
        <v>2264.0472331761603</v>
      </c>
      <c r="U15" s="10">
        <f>T15*'A19'!E$33</f>
        <v>17545.761556503985</v>
      </c>
      <c r="V15" s="15">
        <v>0.32700000000000001</v>
      </c>
      <c r="W15" s="10">
        <f t="shared" si="3"/>
        <v>6312.0977424000002</v>
      </c>
      <c r="X15" s="10">
        <f>W15/'A1'!F14*1000/'A7'!O$13*100</f>
        <v>1907.4161264822135</v>
      </c>
      <c r="Y15" s="10">
        <f>X15*'A19'!F$33</f>
        <v>1736.298010943241</v>
      </c>
      <c r="AA15" s="8">
        <v>1991</v>
      </c>
      <c r="AB15" s="15">
        <v>4.2889999999999997</v>
      </c>
      <c r="AC15" s="10">
        <f t="shared" si="4"/>
        <v>82790.786596799997</v>
      </c>
      <c r="AD15" s="10">
        <f>AC15/'A1'!G14*1000/'A7'!O$13*100</f>
        <v>2201.6548797954929</v>
      </c>
      <c r="AE15" s="10">
        <f>AD15*'A19'!G$33</f>
        <v>1885.2242338517656</v>
      </c>
      <c r="AF15" s="15">
        <v>6.2779999999999996</v>
      </c>
      <c r="AG15" s="10">
        <f t="shared" si="5"/>
        <v>121184.55543360001</v>
      </c>
      <c r="AH15" s="10">
        <f>AG15/'A1'!H14*1000/'A7'!O$13*100</f>
        <v>2294.7633196004922</v>
      </c>
      <c r="AI15" s="10">
        <f>AH15*'A19'!H$33</f>
        <v>1826.4549056263827</v>
      </c>
      <c r="AJ15" s="15">
        <v>4.0919999999999996</v>
      </c>
      <c r="AK15" s="10">
        <f t="shared" si="6"/>
        <v>78988.085510399993</v>
      </c>
      <c r="AL15" s="10">
        <f>AK15/'A1'!I14*1000/'A7'!O$13*100</f>
        <v>2108.5630393463393</v>
      </c>
      <c r="AM15" s="10">
        <f>AL15*'A19'!I$33</f>
        <v>1644.1056415434425</v>
      </c>
      <c r="AO15" s="8">
        <v>1991</v>
      </c>
      <c r="AP15" s="15">
        <v>1.196</v>
      </c>
      <c r="AQ15" s="10">
        <f t="shared" si="7"/>
        <v>23086.449235200002</v>
      </c>
      <c r="AR15" s="10">
        <f>AQ15/'A1'!J14*1000/'A7'!O$13*100</f>
        <v>2321.163422088006</v>
      </c>
      <c r="AS15" s="10">
        <f>AR15*'A19'!J$33</f>
        <v>1970.3892057420665</v>
      </c>
      <c r="AT15" s="15">
        <v>0.42399999999999999</v>
      </c>
      <c r="AU15" s="10">
        <f t="shared" si="8"/>
        <v>8184.4937088000006</v>
      </c>
      <c r="AV15" s="10">
        <f>AU15/'A1'!K14*1000/'A7'!O$13*100</f>
        <v>2909.7940913710254</v>
      </c>
      <c r="AW15" s="10">
        <f>AV15*'A19'!K$33</f>
        <v>26209.673479027191</v>
      </c>
      <c r="AX15" s="15">
        <v>2.3359999999999999</v>
      </c>
      <c r="AY15" s="10">
        <f t="shared" si="9"/>
        <v>45091.927603200005</v>
      </c>
      <c r="AZ15" s="10">
        <f>AY15/'A1'!L14*1000/'A7'!O$13*100</f>
        <v>1754.4494150241028</v>
      </c>
      <c r="BA15" s="10">
        <f>AZ15*'A19'!L$33</f>
        <v>1257.7086432494984</v>
      </c>
      <c r="BC15" s="8">
        <v>1991</v>
      </c>
      <c r="BD15" s="15">
        <v>0.627</v>
      </c>
      <c r="BE15" s="10">
        <f t="shared" si="10"/>
        <v>12103.0131024</v>
      </c>
      <c r="BF15" s="10">
        <f>BE15/'A1'!M14*1000/'A7'!O$13*100</f>
        <v>2128.0154515803024</v>
      </c>
      <c r="BG15" s="10">
        <f>BF15*'A19'!M$33</f>
        <v>19128.545756911051</v>
      </c>
      <c r="BH15" s="15">
        <v>3.7189999999999999</v>
      </c>
      <c r="BI15" s="10">
        <f t="shared" si="11"/>
        <v>71788.047412799991</v>
      </c>
      <c r="BJ15" s="10">
        <f>BI15/'A1'!N14*1000/'A7'!O$13*100</f>
        <v>1893.7230149080335</v>
      </c>
      <c r="BK15" s="10">
        <f>BJ15*'A19'!N$33</f>
        <v>1308.0456169183813</v>
      </c>
      <c r="BL15" s="15">
        <v>24.597999999999999</v>
      </c>
      <c r="BM15" s="10">
        <f t="shared" si="12"/>
        <v>474816.45341760002</v>
      </c>
      <c r="BN15" s="10">
        <f>BM15/'A1'!O14*1000*'A19'!O14</f>
        <v>1876.8865689765512</v>
      </c>
    </row>
    <row r="16" spans="1:66" ht="12.75" customHeight="1">
      <c r="A16" s="6">
        <v>1992</v>
      </c>
      <c r="B16" s="10">
        <v>22482.304</v>
      </c>
      <c r="C16" s="10">
        <f t="shared" si="13"/>
        <v>1910995.84</v>
      </c>
      <c r="D16" s="15">
        <v>1.177</v>
      </c>
      <c r="E16" s="10">
        <f t="shared" si="14"/>
        <v>22492.421036800002</v>
      </c>
      <c r="F16" s="10">
        <f>E16/'A1'!B15*1000/'A7'!O$13*100</f>
        <v>1949.7354432938575</v>
      </c>
      <c r="G16" s="10">
        <f>F16*'A19'!B$33</f>
        <v>2929.9785855579471</v>
      </c>
      <c r="H16" s="15">
        <v>0.70699999999999996</v>
      </c>
      <c r="I16" s="10">
        <f t="shared" si="0"/>
        <v>13510.740588799999</v>
      </c>
      <c r="J16" s="10">
        <f>I16/'A1'!C15*1000/'A7'!O$13*100</f>
        <v>2037.880875242221</v>
      </c>
      <c r="K16" s="10">
        <f>J16*'A19'!C$33</f>
        <v>1739.4617513952512</v>
      </c>
      <c r="M16" s="8">
        <v>1992</v>
      </c>
      <c r="N16" s="15">
        <v>2.0830000000000002</v>
      </c>
      <c r="O16" s="10">
        <f t="shared" si="1"/>
        <v>39806.043347200008</v>
      </c>
      <c r="P16" s="10">
        <f>O16/'A1'!D15*1000/'A7'!O$13*100</f>
        <v>2125.7374039275187</v>
      </c>
      <c r="Q16" s="10">
        <f>P16*'A19'!D$33</f>
        <v>2593.0743949687717</v>
      </c>
      <c r="R16" s="15">
        <v>0.371</v>
      </c>
      <c r="S16" s="10">
        <f t="shared" si="2"/>
        <v>7089.7945663999999</v>
      </c>
      <c r="T16" s="10">
        <f>S16/'A1'!E15*1000/'A7'!O$13*100</f>
        <v>2077.2276938981236</v>
      </c>
      <c r="U16" s="10">
        <f>T16*'A19'!E$33</f>
        <v>16097.960007916186</v>
      </c>
      <c r="V16" s="15">
        <v>0.28799999999999998</v>
      </c>
      <c r="W16" s="10">
        <f t="shared" si="3"/>
        <v>5503.6680192000003</v>
      </c>
      <c r="X16" s="10">
        <f>W16/'A1'!F15*1000/'A7'!O$13*100</f>
        <v>1654.8702000757726</v>
      </c>
      <c r="Y16" s="10">
        <f>X16*'A19'!F$33</f>
        <v>1506.4084846865749</v>
      </c>
      <c r="AA16" s="8">
        <v>1992</v>
      </c>
      <c r="AB16" s="15">
        <v>3.964</v>
      </c>
      <c r="AC16" s="10">
        <f t="shared" si="4"/>
        <v>75751.875097600001</v>
      </c>
      <c r="AD16" s="10">
        <f>AC16/'A1'!G15*1000/'A7'!O$13*100</f>
        <v>2005.1692724804432</v>
      </c>
      <c r="AE16" s="10">
        <f>AD16*'A19'!G$33</f>
        <v>1716.9783239624639</v>
      </c>
      <c r="AF16" s="15">
        <v>5.8040000000000003</v>
      </c>
      <c r="AG16" s="10">
        <f t="shared" si="5"/>
        <v>110914.19855360001</v>
      </c>
      <c r="AH16" s="10">
        <f>AG16/'A1'!H15*1000/'A7'!O$13*100</f>
        <v>2084.3739502621165</v>
      </c>
      <c r="AI16" s="10">
        <f>AH16*'A19'!H$33</f>
        <v>1659.0011676144748</v>
      </c>
      <c r="AJ16" s="15">
        <v>3.758</v>
      </c>
      <c r="AK16" s="10">
        <f t="shared" si="6"/>
        <v>71815.2236672</v>
      </c>
      <c r="AL16" s="10">
        <f>AK16/'A1'!I15*1000/'A7'!O$13*100</f>
        <v>1915.7841380279237</v>
      </c>
      <c r="AM16" s="10">
        <f>AL16*'A19'!I$33</f>
        <v>1493.7905343762368</v>
      </c>
      <c r="AO16" s="8">
        <v>1992</v>
      </c>
      <c r="AP16" s="15">
        <v>1.1080000000000001</v>
      </c>
      <c r="AQ16" s="10">
        <f t="shared" si="7"/>
        <v>21173.833907200005</v>
      </c>
      <c r="AR16" s="10">
        <f>AQ16/'A1'!J15*1000/'A7'!O$13*100</f>
        <v>2112.8297777264488</v>
      </c>
      <c r="AS16" s="10">
        <f>AR16*'A19'!J$33</f>
        <v>1793.5389417164279</v>
      </c>
      <c r="AT16" s="15">
        <v>0.4</v>
      </c>
      <c r="AU16" s="10">
        <f t="shared" si="8"/>
        <v>7643.9833600000011</v>
      </c>
      <c r="AV16" s="10">
        <f>AU16/'A1'!K15*1000/'A7'!O$13*100</f>
        <v>2701.9891936457025</v>
      </c>
      <c r="AW16" s="10">
        <f>AV16*'A19'!K$33</f>
        <v>24337.892058865913</v>
      </c>
      <c r="AX16" s="15">
        <v>2.1459999999999999</v>
      </c>
      <c r="AY16" s="10">
        <f t="shared" si="9"/>
        <v>41009.970726400003</v>
      </c>
      <c r="AZ16" s="10">
        <f>AY16/'A1'!L15*1000/'A7'!O$13*100</f>
        <v>1587.2181086009698</v>
      </c>
      <c r="BA16" s="10">
        <f>AZ16*'A19'!L$33</f>
        <v>1137.8258710765599</v>
      </c>
      <c r="BC16" s="8">
        <v>1992</v>
      </c>
      <c r="BD16" s="15">
        <v>0.56399999999999995</v>
      </c>
      <c r="BE16" s="10">
        <f t="shared" si="10"/>
        <v>10778.016537599999</v>
      </c>
      <c r="BF16" s="10">
        <f>BE16/'A1'!M15*1000/'A7'!O$13*100</f>
        <v>1883.965089694517</v>
      </c>
      <c r="BG16" s="10">
        <f>BF16*'A19'!M$33</f>
        <v>16934.798286301211</v>
      </c>
      <c r="BH16" s="15">
        <v>3.431</v>
      </c>
      <c r="BI16" s="10">
        <f t="shared" si="11"/>
        <v>65566.2672704</v>
      </c>
      <c r="BJ16" s="10">
        <f>BI16/'A1'!N15*1000/'A7'!O$13*100</f>
        <v>1725.1811127670144</v>
      </c>
      <c r="BK16" s="10">
        <f>BJ16*'A19'!N$33</f>
        <v>1191.6291744782216</v>
      </c>
      <c r="BL16" s="15">
        <v>23.2</v>
      </c>
      <c r="BM16" s="10">
        <f t="shared" si="12"/>
        <v>443351.03487999999</v>
      </c>
      <c r="BN16" s="10">
        <f>BM16/'A1'!O15*1000*'A19'!O15</f>
        <v>1728.3683900540398</v>
      </c>
    </row>
    <row r="17" spans="1:66" ht="12.75" customHeight="1">
      <c r="A17" s="6">
        <v>1993</v>
      </c>
      <c r="B17" s="10">
        <v>22471.312000000002</v>
      </c>
      <c r="C17" s="10">
        <f t="shared" si="13"/>
        <v>1910061.5200000003</v>
      </c>
      <c r="D17" s="15">
        <v>1.2</v>
      </c>
      <c r="E17" s="10">
        <f t="shared" si="14"/>
        <v>22920.738239999999</v>
      </c>
      <c r="F17" s="10">
        <f>E17/'A1'!B16*1000/'A7'!O$13*100</f>
        <v>1969.3995277717629</v>
      </c>
      <c r="G17" s="10">
        <f>F17*'A19'!B$33</f>
        <v>2959.5289261557109</v>
      </c>
      <c r="H17" s="15">
        <v>0.68600000000000005</v>
      </c>
      <c r="I17" s="10">
        <f t="shared" si="0"/>
        <v>13103.022027200002</v>
      </c>
      <c r="J17" s="10">
        <f>I17/'A1'!C16*1000/'A7'!O$13*100</f>
        <v>1968.6769535310991</v>
      </c>
      <c r="K17" s="10">
        <f>J17*'A19'!C$33</f>
        <v>1680.3917751638191</v>
      </c>
      <c r="M17" s="8">
        <v>1993</v>
      </c>
      <c r="N17" s="15">
        <v>2.089</v>
      </c>
      <c r="O17" s="10">
        <f t="shared" si="1"/>
        <v>39901.185152800004</v>
      </c>
      <c r="P17" s="10">
        <f>O17/'A1'!D16*1000/'A7'!O$13*100</f>
        <v>2107.5384142029379</v>
      </c>
      <c r="Q17" s="10">
        <f>P17*'A19'!D$33</f>
        <v>2570.8744119502112</v>
      </c>
      <c r="R17" s="15">
        <v>0.36299999999999999</v>
      </c>
      <c r="S17" s="10">
        <f t="shared" si="2"/>
        <v>6933.5233176000011</v>
      </c>
      <c r="T17" s="10">
        <f>S17/'A1'!E16*1000/'A7'!O$13*100</f>
        <v>2024.6852077273611</v>
      </c>
      <c r="U17" s="10">
        <f>T17*'A19'!E$33</f>
        <v>15690.769768936585</v>
      </c>
      <c r="V17" s="15">
        <v>0.27900000000000003</v>
      </c>
      <c r="W17" s="10">
        <f t="shared" si="3"/>
        <v>5329.0716408000017</v>
      </c>
      <c r="X17" s="10">
        <f>W17/'A1'!F16*1000/'A7'!O$13*100</f>
        <v>1593.831616839537</v>
      </c>
      <c r="Y17" s="10">
        <f>X17*'A19'!F$33</f>
        <v>1450.8457948296284</v>
      </c>
      <c r="AA17" s="8">
        <v>1993</v>
      </c>
      <c r="AB17" s="15">
        <v>3.8570000000000002</v>
      </c>
      <c r="AC17" s="10">
        <f t="shared" si="4"/>
        <v>73671.072826400021</v>
      </c>
      <c r="AD17" s="10">
        <f>AC17/'A1'!G16*1000/'A7'!O$13*100</f>
        <v>1942.3787952295054</v>
      </c>
      <c r="AE17" s="10">
        <f>AD17*'A19'!G$33</f>
        <v>1663.2123452639401</v>
      </c>
      <c r="AF17" s="15">
        <v>5.6280000000000001</v>
      </c>
      <c r="AG17" s="10">
        <f t="shared" si="5"/>
        <v>107498.26234560001</v>
      </c>
      <c r="AH17" s="10">
        <f>AG17/'A1'!H16*1000/'A7'!O$13*100</f>
        <v>2006.9425867435521</v>
      </c>
      <c r="AI17" s="10">
        <f>AH17*'A19'!H$33</f>
        <v>1597.3717644686883</v>
      </c>
      <c r="AJ17" s="15">
        <v>3.6509999999999998</v>
      </c>
      <c r="AK17" s="10">
        <f t="shared" si="6"/>
        <v>69736.346095200002</v>
      </c>
      <c r="AL17" s="10">
        <f>AK17/'A1'!I16*1000/'A7'!O$13*100</f>
        <v>1859.1896308665237</v>
      </c>
      <c r="AM17" s="10">
        <f>AL17*'A19'!I$33</f>
        <v>1449.6622124962928</v>
      </c>
      <c r="AO17" s="8">
        <v>1993</v>
      </c>
      <c r="AP17" s="15">
        <v>1.099</v>
      </c>
      <c r="AQ17" s="10">
        <f t="shared" si="7"/>
        <v>20991.576104800002</v>
      </c>
      <c r="AR17" s="10">
        <f>AQ17/'A1'!J16*1000/'A7'!O$13*100</f>
        <v>2080.0947485643619</v>
      </c>
      <c r="AS17" s="10">
        <f>AR17*'A19'!J$33</f>
        <v>1765.7508301613154</v>
      </c>
      <c r="AT17" s="15">
        <v>0.40300000000000002</v>
      </c>
      <c r="AU17" s="10">
        <f t="shared" si="8"/>
        <v>7697.5479256000017</v>
      </c>
      <c r="AV17" s="10">
        <f>AU17/'A1'!K16*1000/'A7'!O$13*100</f>
        <v>2704.7736223811949</v>
      </c>
      <c r="AW17" s="10">
        <f>AV17*'A19'!K$33</f>
        <v>24362.972516689129</v>
      </c>
      <c r="AX17" s="15">
        <v>2.0750000000000002</v>
      </c>
      <c r="AY17" s="10">
        <f t="shared" si="9"/>
        <v>39633.776540000013</v>
      </c>
      <c r="AZ17" s="10">
        <f>AY17/'A1'!L16*1000/'A7'!O$13*100</f>
        <v>1525.8424257638869</v>
      </c>
      <c r="BA17" s="10">
        <f>AZ17*'A19'!L$33</f>
        <v>1093.8276080725061</v>
      </c>
      <c r="BC17" s="8">
        <v>1993</v>
      </c>
      <c r="BD17" s="15">
        <v>0.55100000000000005</v>
      </c>
      <c r="BE17" s="10">
        <f t="shared" si="10"/>
        <v>10524.438975200001</v>
      </c>
      <c r="BF17" s="10">
        <f>BE17/'A1'!M16*1000/'A7'!O$13*100</f>
        <v>1828.9863206010193</v>
      </c>
      <c r="BG17" s="10">
        <f>BF17*'A19'!M$33</f>
        <v>16440.598914072671</v>
      </c>
      <c r="BH17" s="15">
        <v>3.4780000000000002</v>
      </c>
      <c r="BI17" s="10">
        <f t="shared" si="11"/>
        <v>66431.939665600017</v>
      </c>
      <c r="BJ17" s="10">
        <f>BI17/'A1'!N16*1000/'A7'!O$13*100</f>
        <v>1744.0516701399665</v>
      </c>
      <c r="BK17" s="10">
        <f>BJ17*'A19'!N$33</f>
        <v>1204.6635779607686</v>
      </c>
      <c r="BL17" s="15">
        <v>23.350999999999999</v>
      </c>
      <c r="BM17" s="10">
        <f t="shared" si="12"/>
        <v>446018.46553520003</v>
      </c>
      <c r="BN17" s="10">
        <f>BM17/'A1'!O16*1000*'A19'!O16</f>
        <v>1715.9928744429988</v>
      </c>
    </row>
    <row r="18" spans="1:66" ht="12.75" customHeight="1">
      <c r="A18" s="6">
        <v>1994</v>
      </c>
      <c r="B18" s="10">
        <v>22867.024000000001</v>
      </c>
      <c r="C18" s="10">
        <f t="shared" si="13"/>
        <v>1943697.04</v>
      </c>
      <c r="D18" s="15">
        <v>1.218</v>
      </c>
      <c r="E18" s="10">
        <f t="shared" si="14"/>
        <v>23674.229947199998</v>
      </c>
      <c r="F18" s="10">
        <f>E18/'A1'!B17*1000/'A7'!O$13*100</f>
        <v>2014.605188123867</v>
      </c>
      <c r="G18" s="10">
        <f>F18*'A19'!B$33</f>
        <v>3027.4620486894578</v>
      </c>
      <c r="H18" s="15">
        <v>0.68700000000000006</v>
      </c>
      <c r="I18" s="10">
        <f t="shared" si="0"/>
        <v>13353.1986648</v>
      </c>
      <c r="J18" s="10">
        <f>I18/'A1'!C17*1000/'A7'!O$13*100</f>
        <v>2000.0908684695826</v>
      </c>
      <c r="K18" s="10">
        <f>J18*'A19'!C$33</f>
        <v>1707.2055620543708</v>
      </c>
      <c r="M18" s="8">
        <v>1994</v>
      </c>
      <c r="N18" s="15">
        <v>2.1219999999999999</v>
      </c>
      <c r="O18" s="10">
        <f t="shared" si="1"/>
        <v>41245.251188800001</v>
      </c>
      <c r="P18" s="10">
        <f>O18/'A1'!D17*1000/'A7'!O$13*100</f>
        <v>2154.786843994958</v>
      </c>
      <c r="Q18" s="10">
        <f>P18*'A19'!D$33</f>
        <v>2628.5102672867174</v>
      </c>
      <c r="R18" s="15">
        <v>0.371</v>
      </c>
      <c r="S18" s="10">
        <f t="shared" si="2"/>
        <v>7211.1160184</v>
      </c>
      <c r="T18" s="10">
        <f>S18/'A1'!E17*1000/'A7'!O$13*100</f>
        <v>2098.6468699146249</v>
      </c>
      <c r="U18" s="10">
        <f>T18*'A19'!E$33</f>
        <v>16263.952903124075</v>
      </c>
      <c r="V18" s="15">
        <v>0.28100000000000003</v>
      </c>
      <c r="W18" s="10">
        <f t="shared" si="3"/>
        <v>5461.7886824000007</v>
      </c>
      <c r="X18" s="10">
        <f>W18/'A1'!F17*1000/'A7'!O$13*100</f>
        <v>1626.4617526681918</v>
      </c>
      <c r="Y18" s="10">
        <f>X18*'A19'!F$33</f>
        <v>1480.5486159128229</v>
      </c>
      <c r="AA18" s="8">
        <v>1994</v>
      </c>
      <c r="AB18" s="15">
        <v>3.8220000000000001</v>
      </c>
      <c r="AC18" s="10">
        <f t="shared" si="4"/>
        <v>74288.1008688</v>
      </c>
      <c r="AD18" s="10">
        <f>AC18/'A1'!G17*1000/'A7'!O$13*100</f>
        <v>1952.1354442540294</v>
      </c>
      <c r="AE18" s="10">
        <f>AD18*'A19'!G$33</f>
        <v>1671.5667296640634</v>
      </c>
      <c r="AF18" s="15">
        <v>5.593</v>
      </c>
      <c r="AG18" s="10">
        <f t="shared" si="5"/>
        <v>108710.97544719999</v>
      </c>
      <c r="AH18" s="10">
        <f>AG18/'A1'!H17*1000/'A7'!O$13*100</f>
        <v>2022.5557021037905</v>
      </c>
      <c r="AI18" s="10">
        <f>AH18*'A19'!H$33</f>
        <v>1609.7986020855553</v>
      </c>
      <c r="AJ18" s="15">
        <v>3.6139999999999999</v>
      </c>
      <c r="AK18" s="10">
        <f t="shared" si="6"/>
        <v>70245.211025600001</v>
      </c>
      <c r="AL18" s="10">
        <f>AK18/'A1'!I17*1000/'A7'!O$13*100</f>
        <v>1872.3749220019381</v>
      </c>
      <c r="AM18" s="10">
        <f>AL18*'A19'!I$33</f>
        <v>1459.9431531827272</v>
      </c>
      <c r="AO18" s="8">
        <v>1994</v>
      </c>
      <c r="AP18" s="15">
        <v>1.097</v>
      </c>
      <c r="AQ18" s="10">
        <f t="shared" si="7"/>
        <v>21322.356528799999</v>
      </c>
      <c r="AR18" s="10">
        <f>AQ18/'A1'!J17*1000/'A7'!O$13*100</f>
        <v>2100.1714118597165</v>
      </c>
      <c r="AS18" s="10">
        <f>AR18*'A19'!J$33</f>
        <v>1782.7935080994762</v>
      </c>
      <c r="AT18" s="15">
        <v>0.41</v>
      </c>
      <c r="AU18" s="10">
        <f t="shared" si="8"/>
        <v>7969.1578639999998</v>
      </c>
      <c r="AV18" s="10">
        <f>AU18/'A1'!K17*1000/'A7'!O$13*100</f>
        <v>2784.3153903780562</v>
      </c>
      <c r="AW18" s="10">
        <f>AV18*'A19'!K$33</f>
        <v>25079.436878660523</v>
      </c>
      <c r="AX18" s="15">
        <v>2.0579999999999998</v>
      </c>
      <c r="AY18" s="10">
        <f t="shared" si="9"/>
        <v>40001.285083199997</v>
      </c>
      <c r="AZ18" s="10">
        <f>AY18/'A1'!L17*1000/'A7'!O$13*100</f>
        <v>1532.5428303493957</v>
      </c>
      <c r="BA18" s="10">
        <f>AZ18*'A19'!L$33</f>
        <v>1098.6309137069104</v>
      </c>
      <c r="BC18" s="8">
        <v>1994</v>
      </c>
      <c r="BD18" s="15">
        <v>0.55500000000000005</v>
      </c>
      <c r="BE18" s="10">
        <f t="shared" si="10"/>
        <v>10787.518572000003</v>
      </c>
      <c r="BF18" s="10">
        <f>BE18/'A1'!M17*1000/'A7'!O$13*100</f>
        <v>1861.429117487924</v>
      </c>
      <c r="BG18" s="10">
        <f>BF18*'A19'!M$33</f>
        <v>16732.224392765729</v>
      </c>
      <c r="BH18" s="15">
        <v>3.5379999999999998</v>
      </c>
      <c r="BI18" s="10">
        <f t="shared" si="11"/>
        <v>68768.001275199989</v>
      </c>
      <c r="BJ18" s="10">
        <f>BI18/'A1'!N17*1000/'A7'!O$13*100</f>
        <v>1800.7940084006325</v>
      </c>
      <c r="BK18" s="10">
        <f>BJ18*'A19'!N$33</f>
        <v>1243.8570430405437</v>
      </c>
      <c r="BL18" s="15">
        <v>23.545999999999999</v>
      </c>
      <c r="BM18" s="10">
        <f t="shared" si="12"/>
        <v>457662.90503839997</v>
      </c>
      <c r="BN18" s="10">
        <f>BM18/'A1'!O17*1000*'A19'!O17</f>
        <v>1739.3311679751662</v>
      </c>
    </row>
    <row r="19" spans="1:66" ht="12.75" customHeight="1">
      <c r="A19" s="6">
        <v>1995</v>
      </c>
      <c r="B19" s="10">
        <v>23354.335999999999</v>
      </c>
      <c r="C19" s="10">
        <f t="shared" si="13"/>
        <v>1985118.56</v>
      </c>
      <c r="D19" s="15">
        <v>1.2090000000000001</v>
      </c>
      <c r="E19" s="10">
        <f t="shared" si="14"/>
        <v>24000.083390399999</v>
      </c>
      <c r="F19" s="10">
        <f>E19/'A1'!B18*1000/'A7'!O$13*100</f>
        <v>2019.7602039950716</v>
      </c>
      <c r="G19" s="10">
        <f>F19*'A19'!B$33</f>
        <v>3035.2087848750216</v>
      </c>
      <c r="H19" s="15">
        <v>0.67800000000000005</v>
      </c>
      <c r="I19" s="10">
        <f t="shared" si="0"/>
        <v>13459.103836800003</v>
      </c>
      <c r="J19" s="10">
        <f>I19/'A1'!C18*1000/'A7'!O$13*100</f>
        <v>2011.7356023156294</v>
      </c>
      <c r="K19" s="10">
        <f>J19*'A19'!C$33</f>
        <v>1717.1450876549379</v>
      </c>
      <c r="M19" s="8">
        <v>1995</v>
      </c>
      <c r="N19" s="15">
        <v>2.1019999999999999</v>
      </c>
      <c r="O19" s="10">
        <f t="shared" si="1"/>
        <v>41727.192131199998</v>
      </c>
      <c r="P19" s="10">
        <f>O19/'A1'!D18*1000/'A7'!O$13*100</f>
        <v>2157.4449584537997</v>
      </c>
      <c r="Q19" s="10">
        <f>P19*'A19'!D$33</f>
        <v>2631.7527602349919</v>
      </c>
      <c r="R19" s="15">
        <v>0.36899999999999999</v>
      </c>
      <c r="S19" s="10">
        <f t="shared" si="2"/>
        <v>7325.0874863999998</v>
      </c>
      <c r="T19" s="10">
        <f>S19/'A1'!E18*1000/'A7'!O$13*100</f>
        <v>2120.7388435023381</v>
      </c>
      <c r="U19" s="10">
        <f>T19*'A19'!E$33</f>
        <v>16435.159799871904</v>
      </c>
      <c r="V19" s="15">
        <v>0.28100000000000003</v>
      </c>
      <c r="W19" s="10">
        <f t="shared" si="3"/>
        <v>5578.1831536000009</v>
      </c>
      <c r="X19" s="10">
        <f>W19/'A1'!F18*1000/'A7'!O$13*100</f>
        <v>1654.9427564068335</v>
      </c>
      <c r="Y19" s="10">
        <f>X19*'A19'!F$33</f>
        <v>1506.4745318440637</v>
      </c>
      <c r="AA19" s="8">
        <v>1995</v>
      </c>
      <c r="AB19" s="15">
        <v>3.762</v>
      </c>
      <c r="AC19" s="10">
        <f t="shared" si="4"/>
        <v>74680.160227200002</v>
      </c>
      <c r="AD19" s="10">
        <f>AC19/'A1'!G18*1000/'A7'!O$13*100</f>
        <v>1956.1456407759874</v>
      </c>
      <c r="AE19" s="10">
        <f>AD19*'A19'!G$33</f>
        <v>1675.0005647010994</v>
      </c>
      <c r="AF19" s="15">
        <v>5.49</v>
      </c>
      <c r="AG19" s="10">
        <f t="shared" si="5"/>
        <v>108983.008944</v>
      </c>
      <c r="AH19" s="10">
        <f>AG19/'A1'!H18*1000/'A7'!O$13*100</f>
        <v>2021.6664223407968</v>
      </c>
      <c r="AI19" s="10">
        <f>AH19*'A19'!H$33</f>
        <v>1609.0908038687542</v>
      </c>
      <c r="AJ19" s="15">
        <v>3.5859999999999999</v>
      </c>
      <c r="AK19" s="10">
        <f t="shared" si="6"/>
        <v>71186.351561599993</v>
      </c>
      <c r="AL19" s="10">
        <f>AK19/'A1'!I18*1000/'A7'!O$13*100</f>
        <v>1897.4304974582612</v>
      </c>
      <c r="AM19" s="10">
        <f>AL19*'A19'!I$33</f>
        <v>1479.479686922135</v>
      </c>
      <c r="AO19" s="8">
        <v>1995</v>
      </c>
      <c r="AP19" s="15">
        <v>1.091</v>
      </c>
      <c r="AQ19" s="10">
        <f t="shared" si="7"/>
        <v>21657.643489599999</v>
      </c>
      <c r="AR19" s="10">
        <f>AQ19/'A1'!J18*1000/'A7'!O$13*100</f>
        <v>2122.6851750454125</v>
      </c>
      <c r="AS19" s="10">
        <f>AR19*'A19'!J$33</f>
        <v>1801.9049913925496</v>
      </c>
      <c r="AT19" s="15">
        <v>0.41199999999999998</v>
      </c>
      <c r="AU19" s="10">
        <f t="shared" si="8"/>
        <v>8178.6884672000006</v>
      </c>
      <c r="AV19" s="10">
        <f>AU19/'A1'!K18*1000/'A7'!O$13*100</f>
        <v>2842.7261700036415</v>
      </c>
      <c r="AW19" s="10">
        <f>AV19*'A19'!K$33</f>
        <v>25605.56601823846</v>
      </c>
      <c r="AX19" s="15">
        <v>2.0659999999999998</v>
      </c>
      <c r="AY19" s="10">
        <f t="shared" si="9"/>
        <v>41012.549449600003</v>
      </c>
      <c r="AZ19" s="10">
        <f>AY19/'A1'!L18*1000/'A7'!O$13*100</f>
        <v>1564.5005799202313</v>
      </c>
      <c r="BA19" s="10">
        <f>AZ19*'A19'!L$33</f>
        <v>1121.5404017262563</v>
      </c>
      <c r="BC19" s="8">
        <v>1995</v>
      </c>
      <c r="BD19" s="15">
        <v>0.55700000000000005</v>
      </c>
      <c r="BE19" s="10">
        <f t="shared" si="10"/>
        <v>11057.110379199999</v>
      </c>
      <c r="BF19" s="10">
        <f>BE19/'A1'!M18*1000/'A7'!O$13*100</f>
        <v>1897.9633861817053</v>
      </c>
      <c r="BG19" s="10">
        <f>BF19*'A19'!M$33</f>
        <v>17060.62775557275</v>
      </c>
      <c r="BH19" s="15">
        <v>3.5329999999999999</v>
      </c>
      <c r="BI19" s="10">
        <f t="shared" si="11"/>
        <v>70134.238724800001</v>
      </c>
      <c r="BJ19" s="10">
        <f>BI19/'A1'!N18*1000/'A7'!O$13*100</f>
        <v>1831.3800852729696</v>
      </c>
      <c r="BK19" s="10">
        <f>BJ19*'A19'!N$33</f>
        <v>1264.9836721603424</v>
      </c>
      <c r="BL19" s="15">
        <v>23.327000000000002</v>
      </c>
      <c r="BM19" s="10">
        <f t="shared" si="12"/>
        <v>463068.60649120004</v>
      </c>
      <c r="BN19" s="10">
        <f>BM19/'A1'!O18*1000*'A19'!O18</f>
        <v>1739.0393155854924</v>
      </c>
    </row>
    <row r="20" spans="1:66" ht="12.75" customHeight="1">
      <c r="A20" s="6">
        <v>1996</v>
      </c>
      <c r="B20" s="10">
        <v>23903.936000000002</v>
      </c>
      <c r="C20" s="10">
        <f t="shared" si="13"/>
        <v>2031834.56</v>
      </c>
      <c r="D20" s="15">
        <v>1.216</v>
      </c>
      <c r="E20" s="10">
        <f t="shared" si="14"/>
        <v>24707.108249599998</v>
      </c>
      <c r="F20" s="10">
        <f>E20/'A1'!B19*1000/'A7'!O$13*100</f>
        <v>2053.9346263246971</v>
      </c>
      <c r="G20" s="10">
        <f>F20*'A19'!B$33</f>
        <v>3086.5646372518227</v>
      </c>
      <c r="H20" s="15">
        <v>0.66300000000000003</v>
      </c>
      <c r="I20" s="10">
        <f t="shared" si="0"/>
        <v>13471.063132800002</v>
      </c>
      <c r="J20" s="10">
        <f>I20/'A1'!C19*1000/'A7'!O$13*100</f>
        <v>2009.5939023439505</v>
      </c>
      <c r="K20" s="10">
        <f>J20*'A19'!C$33</f>
        <v>1715.3170096603117</v>
      </c>
      <c r="M20" s="8">
        <v>1996</v>
      </c>
      <c r="N20" s="15">
        <v>2.0609999999999999</v>
      </c>
      <c r="O20" s="10">
        <f t="shared" si="1"/>
        <v>41876.110281600006</v>
      </c>
      <c r="P20" s="10">
        <f>O20/'A1'!D19*1000/'A7'!O$13*100</f>
        <v>2142.7797743572269</v>
      </c>
      <c r="Q20" s="10">
        <f>P20*'A19'!D$33</f>
        <v>2613.86347941034</v>
      </c>
      <c r="R20" s="15">
        <v>0.36599999999999999</v>
      </c>
      <c r="S20" s="10">
        <f t="shared" si="2"/>
        <v>7436.5144895999993</v>
      </c>
      <c r="T20" s="10">
        <f>S20/'A1'!E19*1000/'A7'!O$13*100</f>
        <v>2140.8489024405958</v>
      </c>
      <c r="U20" s="10">
        <f>T20*'A19'!E$33</f>
        <v>16591.007387257665</v>
      </c>
      <c r="V20" s="15">
        <v>0.28100000000000003</v>
      </c>
      <c r="W20" s="10">
        <f t="shared" si="3"/>
        <v>5709.4551136000009</v>
      </c>
      <c r="X20" s="10">
        <f>W20/'A1'!F19*1000/'A7'!O$13*100</f>
        <v>1687.6101377410471</v>
      </c>
      <c r="Y20" s="10">
        <f>X20*'A19'!F$33</f>
        <v>1536.2112570640222</v>
      </c>
      <c r="AA20" s="8">
        <v>1996</v>
      </c>
      <c r="AB20" s="15">
        <v>3.6659999999999999</v>
      </c>
      <c r="AC20" s="10">
        <f t="shared" si="4"/>
        <v>74487.054969599994</v>
      </c>
      <c r="AD20" s="10">
        <f>AC20/'A1'!G19*1000/'A7'!O$13*100</f>
        <v>1944.9766155843231</v>
      </c>
      <c r="AE20" s="10">
        <f>AD20*'A19'!G$33</f>
        <v>1665.4367964860819</v>
      </c>
      <c r="AF20" s="15">
        <v>5.3360000000000003</v>
      </c>
      <c r="AG20" s="10">
        <f t="shared" si="5"/>
        <v>108418.6921216</v>
      </c>
      <c r="AH20" s="10">
        <f>AG20/'A1'!H19*1000/'A7'!O$13*100</f>
        <v>2005.3846860060369</v>
      </c>
      <c r="AI20" s="10">
        <f>AH20*'A19'!H$33</f>
        <v>1596.1317954399831</v>
      </c>
      <c r="AJ20" s="15">
        <v>3.4969999999999999</v>
      </c>
      <c r="AK20" s="10">
        <f t="shared" si="6"/>
        <v>71053.254563199996</v>
      </c>
      <c r="AL20" s="10">
        <f>AK20/'A1'!I19*1000/'A7'!O$13*100</f>
        <v>1893.3506185315791</v>
      </c>
      <c r="AM20" s="10">
        <f>AL20*'A19'!I$33</f>
        <v>1476.2984910863911</v>
      </c>
      <c r="AO20" s="8">
        <v>1996</v>
      </c>
      <c r="AP20" s="15">
        <v>1.087</v>
      </c>
      <c r="AQ20" s="10">
        <f t="shared" si="7"/>
        <v>22086.041667199999</v>
      </c>
      <c r="AR20" s="10">
        <f>AQ20/'A1'!J19*1000/'A7'!O$13*100</f>
        <v>2154.7084444002176</v>
      </c>
      <c r="AS20" s="10">
        <f>AR20*'A19'!J$33</f>
        <v>1829.0889042824567</v>
      </c>
      <c r="AT20" s="15">
        <v>0.41799999999999998</v>
      </c>
      <c r="AU20" s="10">
        <f t="shared" si="8"/>
        <v>8493.0684607999992</v>
      </c>
      <c r="AV20" s="10">
        <f>AU20/'A1'!K19*1000/'A7'!O$13*100</f>
        <v>2937.0708747010708</v>
      </c>
      <c r="AW20" s="10">
        <f>AV20*'A19'!K$33</f>
        <v>26455.366322640675</v>
      </c>
      <c r="AX20" s="15">
        <v>2.0409999999999999</v>
      </c>
      <c r="AY20" s="10">
        <f t="shared" si="9"/>
        <v>41469.743369600001</v>
      </c>
      <c r="AZ20" s="10">
        <f>AY20/'A1'!L19*1000/'A7'!O$13*100</f>
        <v>1575.3823752331796</v>
      </c>
      <c r="BA20" s="10">
        <f>AZ20*'A19'!L$33</f>
        <v>1129.3412125686589</v>
      </c>
      <c r="BC20" s="8">
        <v>1996</v>
      </c>
      <c r="BD20" s="15">
        <v>0.54500000000000004</v>
      </c>
      <c r="BE20" s="10">
        <f t="shared" si="10"/>
        <v>11073.498352000001</v>
      </c>
      <c r="BF20" s="10">
        <f>BE20/'A1'!M19*1000/'A7'!O$13*100</f>
        <v>1897.7537711047396</v>
      </c>
      <c r="BG20" s="10">
        <f>BF20*'A19'!M$33</f>
        <v>17058.743543882418</v>
      </c>
      <c r="BH20" s="15">
        <v>3.5249999999999999</v>
      </c>
      <c r="BI20" s="10">
        <f t="shared" si="11"/>
        <v>71622.168239999999</v>
      </c>
      <c r="BJ20" s="10">
        <f>BI20/'A1'!N19*1000/'A7'!O$13*100</f>
        <v>1865.6999351375007</v>
      </c>
      <c r="BK20" s="10">
        <f>BJ20*'A19'!N$33</f>
        <v>1288.6893190977205</v>
      </c>
      <c r="BL20" s="15">
        <v>23.344000000000001</v>
      </c>
      <c r="BM20" s="10">
        <f t="shared" si="12"/>
        <v>474311.45968640008</v>
      </c>
      <c r="BN20" s="10">
        <f>BM20/'A1'!O19*1000*'A19'!O19</f>
        <v>1760.6588546468877</v>
      </c>
    </row>
    <row r="21" spans="1:66" ht="12.75" customHeight="1">
      <c r="A21" s="6">
        <v>1997</v>
      </c>
      <c r="B21" s="10">
        <v>24270.335999999999</v>
      </c>
      <c r="C21" s="10">
        <f t="shared" si="13"/>
        <v>2062978.56</v>
      </c>
      <c r="D21" s="15">
        <v>1.2150000000000001</v>
      </c>
      <c r="E21" s="10">
        <f t="shared" si="14"/>
        <v>25065.189504000005</v>
      </c>
      <c r="F21" s="10">
        <f>E21/'A1'!B20*1000/'A7'!O$13*100</f>
        <v>2061.6448539463363</v>
      </c>
      <c r="G21" s="10">
        <f>F21*'A19'!B$33</f>
        <v>3098.1512357818342</v>
      </c>
      <c r="H21" s="15">
        <v>0.66</v>
      </c>
      <c r="I21" s="10">
        <f t="shared" si="0"/>
        <v>13615.658496</v>
      </c>
      <c r="J21" s="10">
        <f>I21/'A1'!C20*1000/'A7'!O$13*100</f>
        <v>2026.2547194644267</v>
      </c>
      <c r="K21" s="10">
        <f>J21*'A19'!C$33</f>
        <v>1729.5380833649338</v>
      </c>
      <c r="M21" s="8">
        <v>1997</v>
      </c>
      <c r="N21" s="15">
        <v>2.0630000000000002</v>
      </c>
      <c r="O21" s="10">
        <f t="shared" si="1"/>
        <v>42559.247692800003</v>
      </c>
      <c r="P21" s="10">
        <f>O21/'A1'!D20*1000/'A7'!O$13*100</f>
        <v>2156.1143164863561</v>
      </c>
      <c r="Q21" s="10">
        <f>P21*'A19'!D$33</f>
        <v>2630.1295806229318</v>
      </c>
      <c r="R21" s="15">
        <v>0.36299999999999999</v>
      </c>
      <c r="S21" s="10">
        <f t="shared" si="2"/>
        <v>7488.6121727999998</v>
      </c>
      <c r="T21" s="10">
        <f>S21/'A1'!E20*1000/'A7'!O$13*100</f>
        <v>2146.9066040036778</v>
      </c>
      <c r="U21" s="10">
        <f>T21*'A19'!E$33</f>
        <v>16637.952956965233</v>
      </c>
      <c r="V21" s="15">
        <v>0.28699999999999998</v>
      </c>
      <c r="W21" s="10">
        <f t="shared" si="3"/>
        <v>5920.7484671999991</v>
      </c>
      <c r="X21" s="10">
        <f>W21/'A1'!F20*1000/'A7'!O$13*100</f>
        <v>1746.3171132780008</v>
      </c>
      <c r="Y21" s="10">
        <f>X21*'A19'!F$33</f>
        <v>1589.6515124116047</v>
      </c>
      <c r="AA21" s="8">
        <v>1997</v>
      </c>
      <c r="AB21" s="15">
        <v>3.5960000000000001</v>
      </c>
      <c r="AC21" s="10">
        <f t="shared" si="4"/>
        <v>74184.709017600006</v>
      </c>
      <c r="AD21" s="10">
        <f>AC21/'A1'!G20*1000/'A7'!O$13*100</f>
        <v>1931.0417538964221</v>
      </c>
      <c r="AE21" s="10">
        <f>AD21*'A19'!G$33</f>
        <v>1653.5047088594129</v>
      </c>
      <c r="AF21" s="15">
        <v>5.2140000000000004</v>
      </c>
      <c r="AG21" s="10">
        <f t="shared" si="5"/>
        <v>107563.70211840002</v>
      </c>
      <c r="AH21" s="10">
        <f>AG21/'A1'!H20*1000/'A7'!O$13*100</f>
        <v>1986.6613417700812</v>
      </c>
      <c r="AI21" s="10">
        <f>AH21*'A19'!H$33</f>
        <v>1581.2294551256684</v>
      </c>
      <c r="AJ21" s="15">
        <v>3.42</v>
      </c>
      <c r="AK21" s="10">
        <f t="shared" si="6"/>
        <v>70553.866752000002</v>
      </c>
      <c r="AL21" s="10">
        <f>AK21/'A1'!I20*1000/'A7'!O$13*100</f>
        <v>1879.0490922996441</v>
      </c>
      <c r="AM21" s="10">
        <f>AL21*'A19'!I$33</f>
        <v>1465.1471906406168</v>
      </c>
      <c r="AO21" s="8">
        <v>1997</v>
      </c>
      <c r="AP21" s="15">
        <v>1.0880000000000001</v>
      </c>
      <c r="AQ21" s="10">
        <f t="shared" si="7"/>
        <v>22445.206732800001</v>
      </c>
      <c r="AR21" s="10">
        <f>AQ21/'A1'!J20*1000/'A7'!O$13*100</f>
        <v>2178.5056348768894</v>
      </c>
      <c r="AS21" s="10">
        <f>AR21*'A19'!J$33</f>
        <v>1849.2898633342938</v>
      </c>
      <c r="AT21" s="15">
        <v>0.42299999999999999</v>
      </c>
      <c r="AU21" s="10">
        <f t="shared" si="8"/>
        <v>8726.3993088000007</v>
      </c>
      <c r="AV21" s="10">
        <f>AU21/'A1'!K20*1000/'A7'!O$13*100</f>
        <v>3001.4447029274265</v>
      </c>
      <c r="AW21" s="10">
        <f>AV21*'A19'!K$33</f>
        <v>27035.207014259096</v>
      </c>
      <c r="AX21" s="15">
        <v>2.0350000000000001</v>
      </c>
      <c r="AY21" s="10">
        <f t="shared" si="9"/>
        <v>41981.613696000008</v>
      </c>
      <c r="AZ21" s="10">
        <f>AY21/'A1'!L20*1000/'A7'!O$13*100</f>
        <v>1588.2285454895475</v>
      </c>
      <c r="BA21" s="10">
        <f>AZ21*'A19'!L$33</f>
        <v>1138.550220948001</v>
      </c>
      <c r="BC21" s="8">
        <v>1997</v>
      </c>
      <c r="BD21" s="15">
        <v>0.53800000000000003</v>
      </c>
      <c r="BE21" s="10">
        <f t="shared" si="10"/>
        <v>11098.824652800002</v>
      </c>
      <c r="BF21" s="10">
        <f>BE21/'A1'!M20*1000/'A7'!O$13*100</f>
        <v>1901.00505661289</v>
      </c>
      <c r="BG21" s="10">
        <f>BF21*'A19'!M$33</f>
        <v>17087.969066453345</v>
      </c>
      <c r="BH21" s="15">
        <v>3.5310000000000001</v>
      </c>
      <c r="BI21" s="10">
        <f t="shared" si="11"/>
        <v>72843.772953600012</v>
      </c>
      <c r="BJ21" s="10">
        <f>BI21/'A1'!N20*1000/'A7'!O$13*100</f>
        <v>1892.6408807339453</v>
      </c>
      <c r="BK21" s="10">
        <f>BJ21*'A19'!N$33</f>
        <v>1307.2981576267159</v>
      </c>
      <c r="BL21" s="15">
        <v>23.416</v>
      </c>
      <c r="BM21" s="10">
        <f t="shared" si="12"/>
        <v>483067.05960959999</v>
      </c>
      <c r="BN21" s="10">
        <f>BM21/'A1'!O20*1000*'A19'!O20</f>
        <v>1771.7680252722475</v>
      </c>
    </row>
    <row r="22" spans="1:66" ht="12.75" customHeight="1">
      <c r="A22" s="6">
        <v>1998</v>
      </c>
      <c r="B22" s="10">
        <v>24219.040000000001</v>
      </c>
      <c r="C22" s="10">
        <f t="shared" si="13"/>
        <v>2058618.4000000001</v>
      </c>
      <c r="D22" s="15">
        <v>1.244</v>
      </c>
      <c r="E22" s="10">
        <f t="shared" si="14"/>
        <v>25609.212896000001</v>
      </c>
      <c r="F22" s="10">
        <f>E22/'A1'!B21*1000/'A7'!O$13*100</f>
        <v>2085.1113827294384</v>
      </c>
      <c r="G22" s="10">
        <f>F22*'A19'!B$33</f>
        <v>3133.4157261763426</v>
      </c>
      <c r="H22" s="15">
        <v>0.65600000000000003</v>
      </c>
      <c r="I22" s="10">
        <f t="shared" si="0"/>
        <v>13504.536704000002</v>
      </c>
      <c r="J22" s="10">
        <f>I22/'A1'!C21*1000/'A7'!O$13*100</f>
        <v>2005.4316621076989</v>
      </c>
      <c r="K22" s="10">
        <f>J22*'A19'!C$33</f>
        <v>1711.7642712352958</v>
      </c>
      <c r="M22" s="8">
        <v>1998</v>
      </c>
      <c r="N22" s="15">
        <v>2.0939999999999999</v>
      </c>
      <c r="O22" s="10">
        <f t="shared" si="1"/>
        <v>43107.469296000003</v>
      </c>
      <c r="P22" s="10">
        <f>O22/'A1'!D21*1000/'A7'!O$13*100</f>
        <v>2165.8607792793487</v>
      </c>
      <c r="Q22" s="10">
        <f>P22*'A19'!D$33</f>
        <v>2642.0187740215756</v>
      </c>
      <c r="R22" s="15">
        <v>0.36099999999999999</v>
      </c>
      <c r="S22" s="10">
        <f t="shared" si="2"/>
        <v>7431.6124239999999</v>
      </c>
      <c r="T22" s="10">
        <f>S22/'A1'!E21*1000/'A7'!O$13*100</f>
        <v>2122.8423915160397</v>
      </c>
      <c r="U22" s="10">
        <f>T22*'A19'!E$33</f>
        <v>16451.461735330773</v>
      </c>
      <c r="V22" s="15">
        <v>0.29299999999999998</v>
      </c>
      <c r="W22" s="10">
        <f t="shared" si="3"/>
        <v>6031.7519119999997</v>
      </c>
      <c r="X22" s="10">
        <f>W22/'A1'!F21*1000/'A7'!O$13*100</f>
        <v>1772.5015609939583</v>
      </c>
      <c r="Y22" s="10">
        <f>X22*'A19'!F$33</f>
        <v>1613.4869009540682</v>
      </c>
      <c r="AA22" s="8">
        <v>1998</v>
      </c>
      <c r="AB22" s="15">
        <v>3.625</v>
      </c>
      <c r="AC22" s="10">
        <f t="shared" si="4"/>
        <v>74624.917000000001</v>
      </c>
      <c r="AD22" s="10">
        <f>AC22/'A1'!G21*1000/'A7'!O$13*100</f>
        <v>1936.1704513528778</v>
      </c>
      <c r="AE22" s="10">
        <f>AD22*'A19'!G$33</f>
        <v>1657.8962894026367</v>
      </c>
      <c r="AF22" s="15">
        <v>5.1680000000000001</v>
      </c>
      <c r="AG22" s="10">
        <f t="shared" si="5"/>
        <v>106389.398912</v>
      </c>
      <c r="AH22" s="10">
        <f>AG22/'A1'!H21*1000/'A7'!O$13*100</f>
        <v>1964.6747111123325</v>
      </c>
      <c r="AI22" s="10">
        <f>AH22*'A19'!H$33</f>
        <v>1563.729790092661</v>
      </c>
      <c r="AJ22" s="15">
        <v>3.383</v>
      </c>
      <c r="AK22" s="10">
        <f t="shared" si="6"/>
        <v>69643.060472000012</v>
      </c>
      <c r="AL22" s="10">
        <f>AK22/'A1'!I21*1000/'A7'!O$13*100</f>
        <v>1854.2581879394149</v>
      </c>
      <c r="AM22" s="10">
        <f>AL22*'A19'!I$33</f>
        <v>1445.8170283656241</v>
      </c>
      <c r="AO22" s="8">
        <v>1998</v>
      </c>
      <c r="AP22" s="15">
        <v>1.103</v>
      </c>
      <c r="AQ22" s="10">
        <f t="shared" si="7"/>
        <v>22706.560952000003</v>
      </c>
      <c r="AR22" s="10">
        <f>AQ22/'A1'!J21*1000/'A7'!O$13*100</f>
        <v>2190.3240760327926</v>
      </c>
      <c r="AS22" s="10">
        <f>AR22*'A19'!J$33</f>
        <v>1859.3223016627169</v>
      </c>
      <c r="AT22" s="15">
        <v>0.42299999999999999</v>
      </c>
      <c r="AU22" s="10">
        <f t="shared" si="8"/>
        <v>8707.9558319999996</v>
      </c>
      <c r="AV22" s="10">
        <f>AU22/'A1'!K21*1000/'A7'!O$13*100</f>
        <v>2977.3202172754554</v>
      </c>
      <c r="AW22" s="10">
        <f>AV22*'A19'!K$33</f>
        <v>26817.908170446502</v>
      </c>
      <c r="AX22" s="15">
        <v>2.073</v>
      </c>
      <c r="AY22" s="10">
        <f t="shared" si="9"/>
        <v>42675.159432000008</v>
      </c>
      <c r="AZ22" s="10">
        <f>AY22/'A1'!L21*1000/'A7'!O$13*100</f>
        <v>1607.8783488646461</v>
      </c>
      <c r="BA22" s="10">
        <f>AZ22*'A19'!L$33</f>
        <v>1152.6365361939011</v>
      </c>
      <c r="BC22" s="8">
        <v>1998</v>
      </c>
      <c r="BD22" s="15">
        <v>0.54600000000000004</v>
      </c>
      <c r="BE22" s="10">
        <f t="shared" si="10"/>
        <v>11240.056464000001</v>
      </c>
      <c r="BF22" s="10">
        <f>BE22/'A1'!M21*1000/'A7'!O$13*100</f>
        <v>1924.1270172585832</v>
      </c>
      <c r="BG22" s="10">
        <f>BF22*'A19'!M$33</f>
        <v>17295.810359086903</v>
      </c>
      <c r="BH22" s="15">
        <v>3.5659999999999998</v>
      </c>
      <c r="BI22" s="10">
        <f t="shared" si="11"/>
        <v>73410.332144</v>
      </c>
      <c r="BJ22" s="10">
        <f>BI22/'A1'!N21*1000/'A7'!O$13*100</f>
        <v>1902.1098566207947</v>
      </c>
      <c r="BK22" s="10">
        <f>BJ22*'A19'!N$33</f>
        <v>1313.8386349341117</v>
      </c>
      <c r="BL22" s="15">
        <v>23.847999999999999</v>
      </c>
      <c r="BM22" s="10">
        <f t="shared" si="12"/>
        <v>490939.31603200006</v>
      </c>
      <c r="BN22" s="10">
        <f>BM22/'A1'!O21*1000*'A19'!O21</f>
        <v>1779.7064318855516</v>
      </c>
    </row>
    <row r="23" spans="1:66" ht="12.75" customHeight="1">
      <c r="A23" s="6">
        <v>1999</v>
      </c>
      <c r="B23" s="10">
        <v>24171.407999999999</v>
      </c>
      <c r="C23" s="10">
        <f t="shared" si="13"/>
        <v>2054569.68</v>
      </c>
      <c r="D23" s="15">
        <v>1.2509999999999999</v>
      </c>
      <c r="E23" s="10">
        <f t="shared" si="14"/>
        <v>25702.666696799999</v>
      </c>
      <c r="F23" s="10">
        <f>E23/'A1'!B22*1000/'A7'!O$13*100</f>
        <v>2070.0278737623398</v>
      </c>
      <c r="G23" s="10">
        <f>F23*'A19'!B$33</f>
        <v>3110.7488774914723</v>
      </c>
      <c r="H23" s="15">
        <v>0.65600000000000003</v>
      </c>
      <c r="I23" s="10">
        <f t="shared" si="0"/>
        <v>13477.977100800001</v>
      </c>
      <c r="J23" s="10">
        <f>I23/'A1'!C22*1000/'A7'!O$13*100</f>
        <v>1996.9057983646799</v>
      </c>
      <c r="K23" s="10">
        <f>J23*'A19'!C$33</f>
        <v>1704.4869008753496</v>
      </c>
      <c r="M23" s="8">
        <v>1999</v>
      </c>
      <c r="N23" s="15">
        <v>2.1230000000000002</v>
      </c>
      <c r="O23" s="10">
        <f t="shared" si="1"/>
        <v>43618.5143064</v>
      </c>
      <c r="P23" s="10">
        <f>O23/'A1'!D22*1000/'A7'!O$13*100</f>
        <v>2173.7537842470201</v>
      </c>
      <c r="Q23" s="10">
        <f>P23*'A19'!D$33</f>
        <v>2651.6470324523743</v>
      </c>
      <c r="R23" s="15">
        <v>0.35799999999999998</v>
      </c>
      <c r="S23" s="10">
        <f t="shared" si="2"/>
        <v>7355.3594543999989</v>
      </c>
      <c r="T23" s="10">
        <f>S23/'A1'!E22*1000/'A7'!O$13*100</f>
        <v>2094.1200740460613</v>
      </c>
      <c r="U23" s="10">
        <f>T23*'A19'!E$33</f>
        <v>16228.871443797205</v>
      </c>
      <c r="V23" s="15">
        <v>0.29399999999999998</v>
      </c>
      <c r="W23" s="10">
        <f t="shared" si="3"/>
        <v>6040.4348591999988</v>
      </c>
      <c r="X23" s="10">
        <f>W23/'A1'!F22*1000/'A7'!O$13*100</f>
        <v>1771.9601217988202</v>
      </c>
      <c r="Y23" s="10">
        <f>X23*'A19'!F$33</f>
        <v>1612.9940353520044</v>
      </c>
      <c r="AA23" s="8">
        <v>1999</v>
      </c>
      <c r="AB23" s="15">
        <v>3.6150000000000002</v>
      </c>
      <c r="AC23" s="10">
        <f t="shared" si="4"/>
        <v>74272.693931999995</v>
      </c>
      <c r="AD23" s="10">
        <f>AC23/'A1'!G22*1000/'A7'!O$13*100</f>
        <v>1917.8488608127579</v>
      </c>
      <c r="AE23" s="10">
        <f>AD23*'A19'!G$33</f>
        <v>1642.2079511413051</v>
      </c>
      <c r="AF23" s="15">
        <v>5.077</v>
      </c>
      <c r="AG23" s="10">
        <f t="shared" si="5"/>
        <v>104310.50265359999</v>
      </c>
      <c r="AH23" s="10">
        <f>AG23/'A1'!H22*1000/'A7'!O$13*100</f>
        <v>1925.0396362034774</v>
      </c>
      <c r="AI23" s="10">
        <f>AH23*'A19'!H$33</f>
        <v>1532.1833223659803</v>
      </c>
      <c r="AJ23" s="15">
        <v>3.3140000000000001</v>
      </c>
      <c r="AK23" s="10">
        <f t="shared" si="6"/>
        <v>68088.439195200001</v>
      </c>
      <c r="AL23" s="10">
        <f>AK23/'A1'!I22*1000/'A7'!O$13*100</f>
        <v>1812.5613169741521</v>
      </c>
      <c r="AM23" s="10">
        <f>AL23*'A19'!I$33</f>
        <v>1413.3048105616217</v>
      </c>
      <c r="AO23" s="8">
        <v>1999</v>
      </c>
      <c r="AP23" s="15">
        <v>1.115</v>
      </c>
      <c r="AQ23" s="10">
        <f t="shared" si="7"/>
        <v>22908.451932</v>
      </c>
      <c r="AR23" s="10">
        <f>AQ23/'A1'!J22*1000/'A7'!O$13*100</f>
        <v>2195.1415438784784</v>
      </c>
      <c r="AS23" s="10">
        <f>AR23*'A19'!J$33</f>
        <v>1863.4117537675627</v>
      </c>
      <c r="AT23" s="15">
        <v>0.41699999999999998</v>
      </c>
      <c r="AU23" s="10">
        <f t="shared" si="8"/>
        <v>8567.5555655999997</v>
      </c>
      <c r="AV23" s="10">
        <f>AU23/'A1'!K22*1000/'A7'!O$13*100</f>
        <v>2909.3253126326954</v>
      </c>
      <c r="AW23" s="10">
        <f>AV23*'A19'!K$33</f>
        <v>26205.451002357117</v>
      </c>
      <c r="AX23" s="15">
        <v>2.0960000000000001</v>
      </c>
      <c r="AY23" s="10">
        <f t="shared" si="9"/>
        <v>43063.780492799997</v>
      </c>
      <c r="AZ23" s="10">
        <f>AY23/'A1'!L22*1000/'A7'!O$13*100</f>
        <v>1616.2666740109146</v>
      </c>
      <c r="BA23" s="10">
        <f>AZ23*'A19'!L$33</f>
        <v>1158.6498580648563</v>
      </c>
      <c r="BC23" s="8">
        <v>1999</v>
      </c>
      <c r="BD23" s="15">
        <v>0.55200000000000005</v>
      </c>
      <c r="BE23" s="10">
        <f t="shared" si="10"/>
        <v>11341.224633600003</v>
      </c>
      <c r="BF23" s="10">
        <f>BE23/'A1'!M22*1000/'A7'!O$13*100</f>
        <v>1939.9329282629715</v>
      </c>
      <c r="BG23" s="10">
        <f>BF23*'A19'!M$33</f>
        <v>17437.888317991092</v>
      </c>
      <c r="BH23" s="15">
        <v>3.544</v>
      </c>
      <c r="BI23" s="10">
        <f t="shared" si="11"/>
        <v>72813.949459199997</v>
      </c>
      <c r="BJ23" s="10">
        <f>BI23/'A1'!N22*1000/'A7'!O$13*100</f>
        <v>1879.9380735668865</v>
      </c>
      <c r="BK23" s="10">
        <f>BJ23*'A19'!N$33</f>
        <v>1298.5239857406348</v>
      </c>
      <c r="BL23" s="15">
        <v>24.140999999999998</v>
      </c>
      <c r="BM23" s="10">
        <f t="shared" si="12"/>
        <v>495993.66644879995</v>
      </c>
      <c r="BN23" s="10">
        <f>BM23/'A1'!O22*1000*'A19'!O22</f>
        <v>1777.4989641234486</v>
      </c>
    </row>
    <row r="24" spans="1:66" ht="12.75" customHeight="1">
      <c r="A24" s="6">
        <v>2000</v>
      </c>
      <c r="B24" s="10">
        <v>24779.632000000001</v>
      </c>
      <c r="C24" s="10">
        <f t="shared" si="13"/>
        <v>2106268.7200000002</v>
      </c>
      <c r="D24" s="15">
        <v>1.2310000000000001</v>
      </c>
      <c r="E24" s="10">
        <f t="shared" si="14"/>
        <v>25928.167943200002</v>
      </c>
      <c r="F24" s="10">
        <f>E24/'A1'!B23*1000/'A7'!O$13*100</f>
        <v>2064.5944368426753</v>
      </c>
      <c r="G24" s="10">
        <f>F24*'A19'!B$33</f>
        <v>3102.5837421263882</v>
      </c>
      <c r="H24" s="15">
        <v>0.64900000000000002</v>
      </c>
      <c r="I24" s="10">
        <f t="shared" si="0"/>
        <v>13669.683992800003</v>
      </c>
      <c r="J24" s="10">
        <f>I24/'A1'!C23*1000/'A7'!O$13*100</f>
        <v>2020.4016498800963</v>
      </c>
      <c r="K24" s="10">
        <f>J24*'A19'!C$33</f>
        <v>1724.5421138782544</v>
      </c>
      <c r="M24" s="8">
        <v>2000</v>
      </c>
      <c r="N24" s="15">
        <v>2.1320000000000001</v>
      </c>
      <c r="O24" s="10">
        <f t="shared" si="1"/>
        <v>44905.649110400009</v>
      </c>
      <c r="P24" s="10">
        <f>O24/'A1'!D23*1000/'A7'!O$13*100</f>
        <v>2217.1841254419569</v>
      </c>
      <c r="Q24" s="10">
        <f>P24*'A19'!D$33</f>
        <v>2704.6254038679945</v>
      </c>
      <c r="R24" s="15">
        <v>0.35399999999999998</v>
      </c>
      <c r="S24" s="10">
        <f t="shared" si="2"/>
        <v>7456.1912688000002</v>
      </c>
      <c r="T24" s="10">
        <f>S24/'A1'!E23*1000/'A7'!O$13*100</f>
        <v>2115.7438097012628</v>
      </c>
      <c r="U24" s="10">
        <f>T24*'A19'!E$33</f>
        <v>16396.449621587595</v>
      </c>
      <c r="V24" s="15">
        <v>0.29599999999999999</v>
      </c>
      <c r="W24" s="10">
        <f t="shared" si="3"/>
        <v>6234.5554112000009</v>
      </c>
      <c r="X24" s="10">
        <f>W24/'A1'!F23*1000/'A7'!O$13*100</f>
        <v>1825.3712227199533</v>
      </c>
      <c r="Y24" s="10">
        <f>X24*'A19'!F$33</f>
        <v>1661.6135195873007</v>
      </c>
      <c r="AA24" s="8">
        <v>2000</v>
      </c>
      <c r="AB24" s="15">
        <v>3.58</v>
      </c>
      <c r="AC24" s="10">
        <f t="shared" si="4"/>
        <v>75404.420176000014</v>
      </c>
      <c r="AD24" s="10">
        <f>AC24/'A1'!G23*1000/'A7'!O$13*100</f>
        <v>1934.3805901284018</v>
      </c>
      <c r="AE24" s="10">
        <f>AD24*'A19'!G$33</f>
        <v>1656.3636741927874</v>
      </c>
      <c r="AF24" s="15">
        <v>5.0090000000000003</v>
      </c>
      <c r="AG24" s="10">
        <f t="shared" si="5"/>
        <v>105503.00018480001</v>
      </c>
      <c r="AH24" s="10">
        <f>AG24/'A1'!H23*1000/'A7'!O$13*100</f>
        <v>1944.4118053911225</v>
      </c>
      <c r="AI24" s="10">
        <f>AH24*'A19'!H$33</f>
        <v>1547.6020773823184</v>
      </c>
      <c r="AJ24" s="15">
        <v>3.28</v>
      </c>
      <c r="AK24" s="10">
        <f t="shared" si="6"/>
        <v>69085.614016000007</v>
      </c>
      <c r="AL24" s="10">
        <f>AK24/'A1'!I23*1000/'A7'!O$13*100</f>
        <v>1838.2738387153822</v>
      </c>
      <c r="AM24" s="10">
        <f>AL24*'A19'!I$33</f>
        <v>1433.3535837138675</v>
      </c>
      <c r="AO24" s="8">
        <v>2000</v>
      </c>
      <c r="AP24" s="15">
        <v>1.107</v>
      </c>
      <c r="AQ24" s="10">
        <f t="shared" si="7"/>
        <v>23316.394730399999</v>
      </c>
      <c r="AR24" s="10">
        <f>AQ24/'A1'!J23*1000/'A7'!O$13*100</f>
        <v>2218.3195893655125</v>
      </c>
      <c r="AS24" s="10">
        <f>AR24*'A19'!J$33</f>
        <v>1883.0871330205962</v>
      </c>
      <c r="AT24" s="15">
        <v>0.41099999999999998</v>
      </c>
      <c r="AU24" s="10">
        <f t="shared" si="8"/>
        <v>8656.7644392000002</v>
      </c>
      <c r="AV24" s="10">
        <f>AU24/'A1'!K23*1000/'A7'!O$13*100</f>
        <v>2920.6020173329575</v>
      </c>
      <c r="AW24" s="10">
        <f>AV24*'A19'!K$33</f>
        <v>26307.024769720847</v>
      </c>
      <c r="AX24" s="15">
        <v>2.1030000000000002</v>
      </c>
      <c r="AY24" s="10">
        <f t="shared" si="9"/>
        <v>44294.831181600013</v>
      </c>
      <c r="AZ24" s="10">
        <f>AY24/'A1'!L23*1000/'A7'!O$13*100</f>
        <v>1654.8980413262739</v>
      </c>
      <c r="BA24" s="10">
        <f>AZ24*'A19'!L$33</f>
        <v>1186.3434490894831</v>
      </c>
      <c r="BC24" s="8">
        <v>2000</v>
      </c>
      <c r="BD24" s="15">
        <v>0.55100000000000005</v>
      </c>
      <c r="BE24" s="10">
        <f t="shared" si="10"/>
        <v>11605.540647200001</v>
      </c>
      <c r="BF24" s="10">
        <f>BE24/'A1'!M23*1000/'A7'!O$13*100</f>
        <v>1981.9594668635664</v>
      </c>
      <c r="BG24" s="10">
        <f>BF24*'A19'!M$33</f>
        <v>17815.661217162982</v>
      </c>
      <c r="BH24" s="15">
        <v>3.5329999999999999</v>
      </c>
      <c r="BI24" s="10">
        <f t="shared" si="11"/>
        <v>74414.473877600001</v>
      </c>
      <c r="BJ24" s="10">
        <f>BI24/'A1'!N23*1000/'A7'!O$13*100</f>
        <v>1914.6380051088252</v>
      </c>
      <c r="BK24" s="10">
        <f>BJ24*'A19'!N$33</f>
        <v>1322.4921653548035</v>
      </c>
      <c r="BL24" s="15">
        <v>23.998999999999999</v>
      </c>
      <c r="BM24" s="10">
        <f t="shared" si="12"/>
        <v>505483.43011279998</v>
      </c>
      <c r="BN24" s="10">
        <f>BM24/'A1'!O23*1000*'A19'!O23</f>
        <v>1791.4627537644985</v>
      </c>
    </row>
    <row r="25" spans="1:66" ht="12.75" customHeight="1">
      <c r="A25" s="6">
        <v>2001</v>
      </c>
      <c r="B25" s="10">
        <v>25387.856</v>
      </c>
      <c r="C25" s="10">
        <f t="shared" si="13"/>
        <v>2157967.7599999998</v>
      </c>
      <c r="D25" s="15">
        <v>1.236</v>
      </c>
      <c r="E25" s="10">
        <f t="shared" si="14"/>
        <v>26672.481513599996</v>
      </c>
      <c r="F25" s="10">
        <f>E25/'A1'!B24*1000/'A7'!O$13*100</f>
        <v>2096.6459547694844</v>
      </c>
      <c r="G25" s="10">
        <f>F25*'A19'!B$33</f>
        <v>3150.7493850515257</v>
      </c>
      <c r="H25" s="15">
        <v>0.64</v>
      </c>
      <c r="I25" s="10">
        <f t="shared" si="0"/>
        <v>13810.993664</v>
      </c>
      <c r="J25" s="10">
        <f>I25/'A1'!C24*1000/'A7'!O$13*100</f>
        <v>2034.2784791973979</v>
      </c>
      <c r="K25" s="10">
        <f>J25*'A19'!C$33</f>
        <v>1736.3868758176477</v>
      </c>
      <c r="M25" s="8">
        <v>2001</v>
      </c>
      <c r="N25" s="15">
        <v>2.12</v>
      </c>
      <c r="O25" s="10">
        <f t="shared" si="1"/>
        <v>45748.916512000003</v>
      </c>
      <c r="P25" s="10">
        <f>O25/'A1'!D24*1000/'A7'!O$13*100</f>
        <v>2234.6463611583149</v>
      </c>
      <c r="Q25" s="10">
        <f>P25*'A19'!D$33</f>
        <v>2725.9266597198866</v>
      </c>
      <c r="R25" s="15">
        <v>0.34799999999999998</v>
      </c>
      <c r="S25" s="10">
        <f t="shared" si="2"/>
        <v>7509.727804799998</v>
      </c>
      <c r="T25" s="10">
        <f>S25/'A1'!E24*1000/'A7'!O$13*100</f>
        <v>2123.3133459254045</v>
      </c>
      <c r="U25" s="10">
        <f>T25*'A19'!E$33</f>
        <v>16455.111506258523</v>
      </c>
      <c r="V25" s="15">
        <v>0.29599999999999999</v>
      </c>
      <c r="W25" s="10">
        <f t="shared" si="3"/>
        <v>6387.5845695999988</v>
      </c>
      <c r="X25" s="10">
        <f>W25/'A1'!F24*1000/'A7'!O$13*100</f>
        <v>1865.848937495253</v>
      </c>
      <c r="Y25" s="10">
        <f>X25*'A19'!F$33</f>
        <v>1698.4598976146788</v>
      </c>
      <c r="AA25" s="8">
        <v>2001</v>
      </c>
      <c r="AB25" s="15">
        <v>3.5659999999999998</v>
      </c>
      <c r="AC25" s="10">
        <f t="shared" si="4"/>
        <v>76953.130321599994</v>
      </c>
      <c r="AD25" s="10">
        <f>AC25/'A1'!G24*1000/'A7'!O$13*100</f>
        <v>1960.3739511133142</v>
      </c>
      <c r="AE25" s="10">
        <f>AD25*'A19'!G$33</f>
        <v>1678.6211653635044</v>
      </c>
      <c r="AF25" s="15">
        <v>4.9800000000000004</v>
      </c>
      <c r="AG25" s="10">
        <f t="shared" si="5"/>
        <v>107466.794448</v>
      </c>
      <c r="AH25" s="10">
        <f>AG25/'A1'!H24*1000/'A7'!O$13*100</f>
        <v>1977.275465918651</v>
      </c>
      <c r="AI25" s="10">
        <f>AH25*'A19'!H$33</f>
        <v>1573.7590206603704</v>
      </c>
      <c r="AJ25" s="15">
        <v>3.2679999999999998</v>
      </c>
      <c r="AK25" s="10">
        <f t="shared" si="6"/>
        <v>70522.386396799993</v>
      </c>
      <c r="AL25" s="10">
        <f>AK25/'A1'!I24*1000/'A7'!O$13*100</f>
        <v>1875.3480663797352</v>
      </c>
      <c r="AM25" s="10">
        <f>AL25*'A19'!I$33</f>
        <v>1462.2613971021381</v>
      </c>
      <c r="AO25" s="8">
        <v>2001</v>
      </c>
      <c r="AP25" s="15">
        <v>1.103</v>
      </c>
      <c r="AQ25" s="10">
        <f t="shared" si="7"/>
        <v>23802.384392799995</v>
      </c>
      <c r="AR25" s="10">
        <f>AQ25/'A1'!J24*1000/'A7'!O$13*100</f>
        <v>2247.5267494799195</v>
      </c>
      <c r="AS25" s="10">
        <f>AR25*'A19'!J$33</f>
        <v>1907.880507098514</v>
      </c>
      <c r="AT25" s="15">
        <v>0.41</v>
      </c>
      <c r="AU25" s="10">
        <f t="shared" si="8"/>
        <v>8847.6678159999992</v>
      </c>
      <c r="AV25" s="10">
        <f>AU25/'A1'!K24*1000/'A7'!O$13*100</f>
        <v>2969.9398962701489</v>
      </c>
      <c r="AW25" s="10">
        <f>AV25*'A19'!K$33</f>
        <v>26751.430681783946</v>
      </c>
      <c r="AX25" s="15">
        <v>2.133</v>
      </c>
      <c r="AY25" s="10">
        <f t="shared" si="9"/>
        <v>46029.452320799996</v>
      </c>
      <c r="AZ25" s="10">
        <f>AY25/'A1'!L24*1000/'A7'!O$13*100</f>
        <v>1710.7763549682768</v>
      </c>
      <c r="BA25" s="10">
        <f>AZ25*'A19'!L$33</f>
        <v>1226.4008240333985</v>
      </c>
      <c r="BC25" s="8">
        <v>2001</v>
      </c>
      <c r="BD25" s="15">
        <v>0.54500000000000004</v>
      </c>
      <c r="BE25" s="10">
        <f t="shared" si="10"/>
        <v>11760.924292</v>
      </c>
      <c r="BF25" s="10">
        <f>BE25/'A1'!M24*1000/'A7'!O$13*100</f>
        <v>2003.1102061988449</v>
      </c>
      <c r="BG25" s="10">
        <f>BF25*'A19'!M$33</f>
        <v>18005.783372933478</v>
      </c>
      <c r="BH25" s="15">
        <v>3.5310000000000001</v>
      </c>
      <c r="BI25" s="10">
        <f t="shared" si="11"/>
        <v>76197.841605599999</v>
      </c>
      <c r="BJ25" s="10">
        <f>BI25/'A1'!N24*1000/'A7'!O$13*100</f>
        <v>1952.9945895288843</v>
      </c>
      <c r="BK25" s="10">
        <f>BJ25*'A19'!N$33</f>
        <v>1348.9860938415177</v>
      </c>
      <c r="BL25" s="15">
        <v>23.698</v>
      </c>
      <c r="BM25" s="10">
        <f t="shared" si="12"/>
        <v>511395.19976479991</v>
      </c>
      <c r="BN25" s="10">
        <f>BM25/'A1'!O24*1000*'A19'!O24</f>
        <v>1794.5643202060573</v>
      </c>
    </row>
    <row r="26" spans="1:66" ht="12.75" customHeight="1">
      <c r="A26" s="6">
        <v>2002</v>
      </c>
      <c r="B26" s="10">
        <v>25618.687999999998</v>
      </c>
      <c r="C26" s="10">
        <f t="shared" si="13"/>
        <v>2177588.48</v>
      </c>
      <c r="D26" s="15">
        <v>1.25</v>
      </c>
      <c r="E26" s="10">
        <f t="shared" si="14"/>
        <v>27219.856</v>
      </c>
      <c r="F26" s="10">
        <f>E26/'A1'!B25*1000/'A7'!O$13*100</f>
        <v>2115.5273691000798</v>
      </c>
      <c r="G26" s="10">
        <f>F26*'A19'!B$33</f>
        <v>3179.1235626067282</v>
      </c>
      <c r="H26" s="15">
        <v>0.63200000000000001</v>
      </c>
      <c r="I26" s="10">
        <f t="shared" si="0"/>
        <v>13762.359193599999</v>
      </c>
      <c r="J26" s="10">
        <f>I26/'A1'!C25*1000/'A7'!O$13*100</f>
        <v>2018.049294017914</v>
      </c>
      <c r="K26" s="10">
        <f>J26*'A19'!C$33</f>
        <v>1722.5342275991068</v>
      </c>
      <c r="M26" s="8">
        <v>2002</v>
      </c>
      <c r="N26" s="15">
        <v>2.121</v>
      </c>
      <c r="O26" s="10">
        <f t="shared" si="1"/>
        <v>46186.651660800002</v>
      </c>
      <c r="P26" s="10">
        <f>O26/'A1'!D25*1000/'A7'!O$13*100</f>
        <v>2231.9491645835401</v>
      </c>
      <c r="Q26" s="10">
        <f>P26*'A19'!D$33</f>
        <v>2722.6364925697376</v>
      </c>
      <c r="R26" s="15">
        <v>0.34100000000000003</v>
      </c>
      <c r="S26" s="10">
        <f t="shared" si="2"/>
        <v>7425.5767168000002</v>
      </c>
      <c r="T26" s="10">
        <f>S26/'A1'!E25*1000/'A7'!O$13*100</f>
        <v>2092.8233292676809</v>
      </c>
      <c r="U26" s="10">
        <f>T26*'A19'!E$33</f>
        <v>16218.822017995613</v>
      </c>
      <c r="V26" s="15">
        <v>0.29399999999999998</v>
      </c>
      <c r="W26" s="10">
        <f t="shared" si="3"/>
        <v>6402.1101311999992</v>
      </c>
      <c r="X26" s="10">
        <f>W26/'A1'!F25*1000/'A7'!O$13*100</f>
        <v>1865.4167048951044</v>
      </c>
      <c r="Y26" s="10">
        <f>X26*'A19'!F$33</f>
        <v>1698.0664414655548</v>
      </c>
      <c r="AA26" s="8">
        <v>2002</v>
      </c>
      <c r="AB26" s="15">
        <v>3.5019999999999998</v>
      </c>
      <c r="AC26" s="10">
        <f t="shared" si="4"/>
        <v>76259.148569600002</v>
      </c>
      <c r="AD26" s="10">
        <f>AC26/'A1'!G25*1000/'A7'!O$13*100</f>
        <v>1929.1484170148622</v>
      </c>
      <c r="AE26" s="10">
        <f>AD26*'A19'!G$33</f>
        <v>1651.8834899278181</v>
      </c>
      <c r="AF26" s="15">
        <v>4.8470000000000004</v>
      </c>
      <c r="AG26" s="10">
        <f t="shared" si="5"/>
        <v>105547.71362560001</v>
      </c>
      <c r="AH26" s="10">
        <f>AG26/'A1'!H25*1000/'A7'!O$13*100</f>
        <v>1938.7041540050745</v>
      </c>
      <c r="AI26" s="10">
        <f>AH26*'A19'!H$33</f>
        <v>1543.059226368181</v>
      </c>
      <c r="AJ26" s="15">
        <v>3.1949999999999998</v>
      </c>
      <c r="AK26" s="10">
        <f t="shared" si="6"/>
        <v>69573.951935999998</v>
      </c>
      <c r="AL26" s="10">
        <f>AK26/'A1'!I25*1000/'A7'!O$13*100</f>
        <v>1844.2945041396054</v>
      </c>
      <c r="AM26" s="10">
        <f>AL26*'A19'!I$33</f>
        <v>1438.0480651237663</v>
      </c>
      <c r="AO26" s="8">
        <v>2002</v>
      </c>
      <c r="AP26" s="15">
        <v>1.0740000000000001</v>
      </c>
      <c r="AQ26" s="10">
        <f t="shared" si="7"/>
        <v>23387.300275199999</v>
      </c>
      <c r="AR26" s="10">
        <f>AQ26/'A1'!J25*1000/'A7'!O$13*100</f>
        <v>2194.2818160257507</v>
      </c>
      <c r="AS26" s="10">
        <f>AR26*'A19'!J$33</f>
        <v>1862.6819479879391</v>
      </c>
      <c r="AT26" s="15">
        <v>0.40500000000000003</v>
      </c>
      <c r="AU26" s="10">
        <f t="shared" si="8"/>
        <v>8819.2333440000002</v>
      </c>
      <c r="AV26" s="10">
        <f>AU26/'A1'!K25*1000/'A7'!O$13*100</f>
        <v>2944.4736259801589</v>
      </c>
      <c r="AW26" s="10">
        <f>AV26*'A19'!K$33</f>
        <v>26522.045849706432</v>
      </c>
      <c r="AX26" s="15">
        <v>2.1320000000000001</v>
      </c>
      <c r="AY26" s="10">
        <f t="shared" si="9"/>
        <v>46426.186393600001</v>
      </c>
      <c r="AZ26" s="10">
        <f>AY26/'A1'!L25*1000/'A7'!O$13*100</f>
        <v>1698.1344573558622</v>
      </c>
      <c r="BA26" s="10">
        <f>AZ26*'A19'!L$33</f>
        <v>1217.3382521757821</v>
      </c>
      <c r="BC26" s="8">
        <v>2002</v>
      </c>
      <c r="BD26" s="15">
        <v>0.54400000000000004</v>
      </c>
      <c r="BE26" s="10">
        <f t="shared" si="10"/>
        <v>11846.081331200001</v>
      </c>
      <c r="BF26" s="10">
        <f>BE26/'A1'!M25*1000/'A7'!O$13*100</f>
        <v>2011.0588892195703</v>
      </c>
      <c r="BG26" s="10">
        <f>BF26*'A19'!M$33</f>
        <v>18077.233393071358</v>
      </c>
      <c r="BH26" s="15">
        <v>3.5150000000000001</v>
      </c>
      <c r="BI26" s="10">
        <f t="shared" si="11"/>
        <v>76542.235071999996</v>
      </c>
      <c r="BJ26" s="10">
        <f>BI26/'A1'!N25*1000/'A7'!O$13*100</f>
        <v>1980.0890571175582</v>
      </c>
      <c r="BK26" s="10">
        <f>BJ26*'A19'!N$33</f>
        <v>1367.7009741556396</v>
      </c>
      <c r="BL26" s="15">
        <v>23.471</v>
      </c>
      <c r="BM26" s="10">
        <f t="shared" si="12"/>
        <v>511101.79214079998</v>
      </c>
      <c r="BN26" s="10">
        <f>BM26/'A1'!O25*1000*'A19'!O25</f>
        <v>1776.9715314958494</v>
      </c>
    </row>
    <row r="27" spans="1:66" ht="12.75" customHeight="1">
      <c r="A27" s="6">
        <v>2003</v>
      </c>
      <c r="B27" s="10">
        <v>27131.919999999998</v>
      </c>
      <c r="C27" s="10">
        <f t="shared" si="13"/>
        <v>2306213.1999999997</v>
      </c>
      <c r="D27" s="15">
        <v>1.2410000000000001</v>
      </c>
      <c r="E27" s="10">
        <f t="shared" si="14"/>
        <v>28620.105811999998</v>
      </c>
      <c r="F27" s="10">
        <f>E27/'A1'!B26*1000/'A7'!O$13*100</f>
        <v>2198.9754911180771</v>
      </c>
      <c r="G27" s="10">
        <f>F27*'A19'!B$33</f>
        <v>3304.5258121061279</v>
      </c>
      <c r="H27" s="15">
        <v>0.61399999999999999</v>
      </c>
      <c r="I27" s="10">
        <f t="shared" si="0"/>
        <v>14160.149047999999</v>
      </c>
      <c r="J27" s="10">
        <f>I27/'A1'!C26*1000/'A7'!O$13*100</f>
        <v>2067.7045569830452</v>
      </c>
      <c r="K27" s="10">
        <f>J27*'A19'!C$33</f>
        <v>1764.9181724766761</v>
      </c>
      <c r="M27" s="8">
        <v>2003</v>
      </c>
      <c r="N27" s="15">
        <v>2.0830000000000002</v>
      </c>
      <c r="O27" s="10">
        <f t="shared" si="1"/>
        <v>48038.420955999994</v>
      </c>
      <c r="P27" s="10">
        <f>O27/'A1'!D26*1000/'A7'!O$13*100</f>
        <v>2300.4502353207126</v>
      </c>
      <c r="Q27" s="10">
        <f>P27*'A19'!D$33</f>
        <v>2806.1973182052652</v>
      </c>
      <c r="R27" s="15">
        <v>0.32900000000000001</v>
      </c>
      <c r="S27" s="10">
        <f t="shared" si="2"/>
        <v>7587.4414279999992</v>
      </c>
      <c r="T27" s="10">
        <f>S27/'A1'!E26*1000/'A7'!O$13*100</f>
        <v>2132.6343680204695</v>
      </c>
      <c r="U27" s="10">
        <f>T27*'A19'!E$33</f>
        <v>16527.346938782379</v>
      </c>
      <c r="V27" s="15">
        <v>0.28899999999999998</v>
      </c>
      <c r="W27" s="10">
        <f t="shared" si="3"/>
        <v>6664.9561479999984</v>
      </c>
      <c r="X27" s="10">
        <f>W27/'A1'!F26*1000/'A7'!O$13*100</f>
        <v>1937.9041270505861</v>
      </c>
      <c r="Y27" s="10">
        <f>X27*'A19'!F$33</f>
        <v>1764.0508720046239</v>
      </c>
      <c r="AA27" s="8">
        <v>2003</v>
      </c>
      <c r="AB27" s="15">
        <v>3.4049999999999998</v>
      </c>
      <c r="AC27" s="10">
        <f t="shared" si="4"/>
        <v>78526.559459999989</v>
      </c>
      <c r="AD27" s="10">
        <f>AC27/'A1'!G26*1000/'A7'!O$13*100</f>
        <v>1973.00951112652</v>
      </c>
      <c r="AE27" s="10">
        <f>AD27*'A19'!G$33</f>
        <v>1689.4406921493721</v>
      </c>
      <c r="AF27" s="15">
        <v>4.6520000000000001</v>
      </c>
      <c r="AG27" s="10">
        <f t="shared" si="5"/>
        <v>107285.03806399999</v>
      </c>
      <c r="AH27" s="10">
        <f>AG27/'A1'!H26*1000/'A7'!O$13*100</f>
        <v>1969.5247189831503</v>
      </c>
      <c r="AI27" s="10">
        <f>AH27*'A19'!H$33</f>
        <v>1567.5900229072261</v>
      </c>
      <c r="AJ27" s="15">
        <v>3.077</v>
      </c>
      <c r="AK27" s="10">
        <f t="shared" si="6"/>
        <v>70962.18016399999</v>
      </c>
      <c r="AL27" s="10">
        <f>AK27/'A1'!I26*1000/'A7'!O$13*100</f>
        <v>1866.4891600580745</v>
      </c>
      <c r="AM27" s="10">
        <f>AL27*'A19'!I$33</f>
        <v>1455.3538597937622</v>
      </c>
      <c r="AO27" s="8">
        <v>2003</v>
      </c>
      <c r="AP27" s="15">
        <v>1.0389999999999999</v>
      </c>
      <c r="AQ27" s="10">
        <f t="shared" si="7"/>
        <v>23961.555147999996</v>
      </c>
      <c r="AR27" s="10">
        <f>AQ27/'A1'!J26*1000/'A7'!O$13*100</f>
        <v>2237.578755886103</v>
      </c>
      <c r="AS27" s="10">
        <f>AR27*'A19'!J$33</f>
        <v>1899.4358542965949</v>
      </c>
      <c r="AT27" s="15">
        <v>0.39400000000000002</v>
      </c>
      <c r="AU27" s="10">
        <f t="shared" si="8"/>
        <v>9086.4800079999986</v>
      </c>
      <c r="AV27" s="10">
        <f>AU27/'A1'!K26*1000/'A7'!O$13*100</f>
        <v>3015.9582390381693</v>
      </c>
      <c r="AW27" s="10">
        <f>AV27*'A19'!K$33</f>
        <v>27165.936210395928</v>
      </c>
      <c r="AX27" s="15">
        <v>2.117</v>
      </c>
      <c r="AY27" s="10">
        <f t="shared" si="9"/>
        <v>48822.533444000001</v>
      </c>
      <c r="AZ27" s="10">
        <f>AY27/'A1'!L26*1000/'A7'!O$13*100</f>
        <v>1753.0839963952253</v>
      </c>
      <c r="BA27" s="10">
        <f>AZ27*'A19'!L$33</f>
        <v>1256.7298183278524</v>
      </c>
      <c r="BC27" s="8">
        <v>2003</v>
      </c>
      <c r="BD27" s="15">
        <v>0.53600000000000003</v>
      </c>
      <c r="BE27" s="10">
        <f t="shared" si="10"/>
        <v>12361.302752</v>
      </c>
      <c r="BF27" s="10">
        <f>BE27/'A1'!M26*1000/'A7'!O$13*100</f>
        <v>2090.7321131888862</v>
      </c>
      <c r="BG27" s="10">
        <f>BF27*'A19'!M$33</f>
        <v>18793.409071761049</v>
      </c>
      <c r="BH27" s="15">
        <v>3.5209999999999999</v>
      </c>
      <c r="BI27" s="10">
        <f t="shared" si="11"/>
        <v>81201.766771999988</v>
      </c>
      <c r="BJ27" s="10">
        <f>BI27/'A1'!N26*1000/'A7'!O$13*100</f>
        <v>2091.0125003518206</v>
      </c>
      <c r="BK27" s="10">
        <f>BJ27*'A19'!N$33</f>
        <v>1444.3187913305119</v>
      </c>
      <c r="BL27" s="15">
        <v>23.245999999999999</v>
      </c>
      <c r="BM27" s="10">
        <f t="shared" si="12"/>
        <v>536102.32047199982</v>
      </c>
      <c r="BN27" s="10">
        <f>BM27/'A1'!O26*1000*'A19'!O26</f>
        <v>1847.9411297382792</v>
      </c>
    </row>
    <row r="28" spans="1:66" ht="12.75" customHeight="1">
      <c r="A28" s="6">
        <v>2004</v>
      </c>
      <c r="B28" s="10">
        <v>28520.576000000001</v>
      </c>
      <c r="C28" s="10">
        <f t="shared" si="13"/>
        <v>2424248.96</v>
      </c>
      <c r="D28" s="15">
        <v>1.2230000000000001</v>
      </c>
      <c r="E28" s="10">
        <f t="shared" si="14"/>
        <v>29648.564780800003</v>
      </c>
      <c r="F28" s="10">
        <f>E28/'A1'!B27*1000/'A7'!O$13*100</f>
        <v>2253.5400747314625</v>
      </c>
      <c r="G28" s="10">
        <f>F28*'A19'!B$33</f>
        <v>3386.5231220832279</v>
      </c>
      <c r="H28" s="15">
        <v>0.60199999999999998</v>
      </c>
      <c r="I28" s="10">
        <f t="shared" si="0"/>
        <v>14593.9787392</v>
      </c>
      <c r="J28" s="10">
        <f>I28/'A1'!C27*1000/'A7'!O$13*100</f>
        <v>2121.8513730073305</v>
      </c>
      <c r="K28" s="10">
        <f>J28*'A19'!C$33</f>
        <v>1811.1359453496291</v>
      </c>
      <c r="M28" s="8">
        <v>2004</v>
      </c>
      <c r="N28" s="15">
        <v>2.0470000000000002</v>
      </c>
      <c r="O28" s="10">
        <f t="shared" si="1"/>
        <v>49624.376211200004</v>
      </c>
      <c r="P28" s="10">
        <f>O28/'A1'!D27*1000/'A7'!O$13*100</f>
        <v>2354.0027577637202</v>
      </c>
      <c r="Q28" s="10">
        <f>P28*'A19'!D$33</f>
        <v>2871.5232020498006</v>
      </c>
      <c r="R28" s="15">
        <v>0.32100000000000001</v>
      </c>
      <c r="S28" s="10">
        <f t="shared" si="2"/>
        <v>7781.8391615999999</v>
      </c>
      <c r="T28" s="10">
        <f>S28/'A1'!E27*1000/'A7'!O$13*100</f>
        <v>2181.6296420596746</v>
      </c>
      <c r="U28" s="10">
        <f>T28*'A19'!E$33</f>
        <v>16907.047230848049</v>
      </c>
      <c r="V28" s="15">
        <v>0.28599999999999998</v>
      </c>
      <c r="W28" s="10">
        <f t="shared" si="3"/>
        <v>6933.3520255999993</v>
      </c>
      <c r="X28" s="10">
        <f>W28/'A1'!F27*1000/'A7'!O$13*100</f>
        <v>2009.7721114724823</v>
      </c>
      <c r="Y28" s="10">
        <f>X28*'A19'!F$33</f>
        <v>1829.471435808063</v>
      </c>
      <c r="AA28" s="8">
        <v>2004</v>
      </c>
      <c r="AB28" s="15">
        <v>3.3210000000000002</v>
      </c>
      <c r="AC28" s="10">
        <f t="shared" si="4"/>
        <v>80509.307961600003</v>
      </c>
      <c r="AD28" s="10">
        <f>AC28/'A1'!G27*1000/'A7'!O$13*100</f>
        <v>2008.4815269552316</v>
      </c>
      <c r="AE28" s="10">
        <f>AD28*'A19'!G$33</f>
        <v>1719.8145279751179</v>
      </c>
      <c r="AF28" s="15">
        <v>4.4889999999999999</v>
      </c>
      <c r="AG28" s="10">
        <f t="shared" si="5"/>
        <v>108824.53581440001</v>
      </c>
      <c r="AH28" s="10">
        <f>AG28/'A1'!H27*1000/'A7'!O$13*100</f>
        <v>1998.2202335012335</v>
      </c>
      <c r="AI28" s="10">
        <f>AH28*'A19'!H$33</f>
        <v>1590.4294429090023</v>
      </c>
      <c r="AJ28" s="15">
        <v>2.9620000000000002</v>
      </c>
      <c r="AK28" s="10">
        <f t="shared" si="6"/>
        <v>71806.254195200003</v>
      </c>
      <c r="AL28" s="10">
        <f>AK28/'A1'!I27*1000/'A7'!O$13*100</f>
        <v>1870.1640531499127</v>
      </c>
      <c r="AM28" s="10">
        <f>AL28*'A19'!I$33</f>
        <v>1458.2192768344751</v>
      </c>
      <c r="AO28" s="8">
        <v>2004</v>
      </c>
      <c r="AP28" s="15">
        <v>1.0089999999999999</v>
      </c>
      <c r="AQ28" s="10">
        <f t="shared" si="7"/>
        <v>24460.6720064</v>
      </c>
      <c r="AR28" s="10">
        <f>AQ28/'A1'!J27*1000/'A7'!O$13*100</f>
        <v>2276.2636672477588</v>
      </c>
      <c r="AS28" s="10">
        <f>AR28*'A19'!J$33</f>
        <v>1932.2747018532775</v>
      </c>
      <c r="AT28" s="15">
        <v>0.39100000000000001</v>
      </c>
      <c r="AU28" s="10">
        <f t="shared" si="8"/>
        <v>9478.8134336000003</v>
      </c>
      <c r="AV28" s="10">
        <f>AU28/'A1'!K27*1000/'A7'!O$13*100</f>
        <v>3127.6427834978244</v>
      </c>
      <c r="AW28" s="10">
        <f>AV28*'A19'!K$33</f>
        <v>28171.923352792739</v>
      </c>
      <c r="AX28" s="15">
        <v>2.0790000000000002</v>
      </c>
      <c r="AY28" s="10">
        <f t="shared" si="9"/>
        <v>50400.135878400004</v>
      </c>
      <c r="AZ28" s="10">
        <f>AY28/'A1'!L27*1000/'A7'!O$13*100</f>
        <v>1781.7387093590476</v>
      </c>
      <c r="BA28" s="10">
        <f>AZ28*'A19'!L$33</f>
        <v>1277.2714651008016</v>
      </c>
      <c r="BC28" s="8">
        <v>2004</v>
      </c>
      <c r="BD28" s="15">
        <v>0.52900000000000003</v>
      </c>
      <c r="BE28" s="10">
        <f t="shared" si="10"/>
        <v>12824.276998400001</v>
      </c>
      <c r="BF28" s="10">
        <f>BE28/'A1'!M27*1000/'A7'!O$13*100</f>
        <v>2160.5228476353759</v>
      </c>
      <c r="BG28" s="10">
        <f>BF28*'A19'!M$33</f>
        <v>19420.751911906649</v>
      </c>
      <c r="BH28" s="15">
        <v>3.4630000000000001</v>
      </c>
      <c r="BI28" s="10">
        <f t="shared" si="11"/>
        <v>83951.741484800004</v>
      </c>
      <c r="BJ28" s="10">
        <f>BI28/'A1'!N27*1000/'A7'!O$13*100</f>
        <v>2150.4902914921308</v>
      </c>
      <c r="BK28" s="10">
        <f>BJ28*'A19'!N$33</f>
        <v>1485.4017075714851</v>
      </c>
      <c r="BL28" s="15">
        <v>22.972000000000001</v>
      </c>
      <c r="BM28" s="10">
        <f t="shared" si="12"/>
        <v>556898.47109120002</v>
      </c>
      <c r="BN28" s="10">
        <f>BM28/'A1'!O27*1000*'A19'!O27</f>
        <v>1901.9412254190754</v>
      </c>
    </row>
    <row r="29" spans="1:66" ht="12.75" customHeight="1">
      <c r="A29" s="6">
        <v>2005</v>
      </c>
      <c r="B29" s="10">
        <v>29590.464</v>
      </c>
      <c r="C29" s="10">
        <f t="shared" si="13"/>
        <v>2515189.44</v>
      </c>
      <c r="D29" s="15">
        <v>1.2010000000000001</v>
      </c>
      <c r="E29" s="10">
        <f t="shared" si="14"/>
        <v>30207.425174399999</v>
      </c>
      <c r="F29" s="10">
        <f>E29/'A1'!B28*1000/'A7'!O$13*100</f>
        <v>2268.2538418980171</v>
      </c>
      <c r="G29" s="10">
        <f>F29*'A19'!B$33</f>
        <v>3408.6343386891381</v>
      </c>
      <c r="H29" s="15">
        <v>0.58599999999999997</v>
      </c>
      <c r="I29" s="10">
        <f t="shared" si="0"/>
        <v>14739.010118399998</v>
      </c>
      <c r="J29" s="10">
        <f>I29/'A1'!C28*1000/'A7'!O$13*100</f>
        <v>2131.1828107666256</v>
      </c>
      <c r="K29" s="10">
        <f>J29*'A19'!C$33</f>
        <v>1819.100924689204</v>
      </c>
      <c r="M29" s="8">
        <v>2005</v>
      </c>
      <c r="N29" s="15">
        <v>2.016</v>
      </c>
      <c r="O29" s="10">
        <f t="shared" si="1"/>
        <v>50706.219110399994</v>
      </c>
      <c r="P29" s="10">
        <f>O29/'A1'!D28*1000/'A7'!O$13*100</f>
        <v>2382.6051904368824</v>
      </c>
      <c r="Q29" s="10">
        <f>P29*'A19'!D$33</f>
        <v>2906.4137937388596</v>
      </c>
      <c r="R29" s="15">
        <v>0.315</v>
      </c>
      <c r="S29" s="10">
        <f t="shared" si="2"/>
        <v>7922.8467359999995</v>
      </c>
      <c r="T29" s="10">
        <f>S29/'A1'!E28*1000/'A7'!O$13*100</f>
        <v>2215.0500709970411</v>
      </c>
      <c r="U29" s="10">
        <f>T29*'A19'!E$33</f>
        <v>17166.046631858113</v>
      </c>
      <c r="V29" s="15">
        <v>0.27800000000000002</v>
      </c>
      <c r="W29" s="10">
        <f t="shared" si="3"/>
        <v>6992.2266432000006</v>
      </c>
      <c r="X29" s="10">
        <f>W29/'A1'!F28*1000/'A7'!O$13*100</f>
        <v>2018.7276662971178</v>
      </c>
      <c r="Y29" s="10">
        <f>X29*'A19'!F$33</f>
        <v>1837.6235698982707</v>
      </c>
      <c r="AA29" s="8">
        <v>2005</v>
      </c>
      <c r="AB29" s="15">
        <v>3.23</v>
      </c>
      <c r="AC29" s="10">
        <f t="shared" si="4"/>
        <v>81240.618911999991</v>
      </c>
      <c r="AD29" s="10">
        <f>AC29/'A1'!G28*1000/'A7'!O$13*100</f>
        <v>2011.9128631426759</v>
      </c>
      <c r="AE29" s="10">
        <f>AD29*'A19'!G$33</f>
        <v>1722.7526988003581</v>
      </c>
      <c r="AF29" s="15">
        <v>4.3230000000000004</v>
      </c>
      <c r="AG29" s="10">
        <f t="shared" si="5"/>
        <v>108731.6394912</v>
      </c>
      <c r="AH29" s="10">
        <f>AG29/'A1'!H28*1000/'A7'!O$13*100</f>
        <v>1997.6484413252813</v>
      </c>
      <c r="AI29" s="10">
        <f>AH29*'A19'!H$33</f>
        <v>1589.974340364942</v>
      </c>
      <c r="AJ29" s="15">
        <v>2.847</v>
      </c>
      <c r="AK29" s="10">
        <f t="shared" si="6"/>
        <v>71607.443356799995</v>
      </c>
      <c r="AL29" s="10">
        <f>AK29/'A1'!I28*1000/'A7'!O$13*100</f>
        <v>1851.2473296413164</v>
      </c>
      <c r="AM29" s="10">
        <f>AL29*'A19'!I$33</f>
        <v>1443.4693778465644</v>
      </c>
      <c r="AO29" s="8">
        <v>2005</v>
      </c>
      <c r="AP29" s="15">
        <v>0.99099999999999999</v>
      </c>
      <c r="AQ29" s="10">
        <f t="shared" si="7"/>
        <v>24925.527350399996</v>
      </c>
      <c r="AR29" s="10">
        <f>AQ29/'A1'!J28*1000/'A7'!O$13*100</f>
        <v>2314.1085395232362</v>
      </c>
      <c r="AS29" s="10">
        <f>AR29*'A19'!J$33</f>
        <v>1964.4004570304846</v>
      </c>
      <c r="AT29" s="15">
        <v>0.38400000000000001</v>
      </c>
      <c r="AU29" s="10">
        <f t="shared" si="8"/>
        <v>9658.3274496000013</v>
      </c>
      <c r="AV29" s="10">
        <f>AU29/'A1'!K28*1000/'A7'!O$13*100</f>
        <v>3165.2435743424348</v>
      </c>
      <c r="AW29" s="10">
        <f>AV29*'A19'!K$33</f>
        <v>28510.608641044899</v>
      </c>
      <c r="AX29" s="15">
        <v>2.0550000000000002</v>
      </c>
      <c r="AY29" s="10">
        <f t="shared" si="9"/>
        <v>51687.142992000001</v>
      </c>
      <c r="AZ29" s="10">
        <f>AY29/'A1'!L28*1000/'A7'!O$13*100</f>
        <v>1793.6136437602293</v>
      </c>
      <c r="BA29" s="10">
        <f>AZ29*'A19'!L$33</f>
        <v>1285.7842255751079</v>
      </c>
      <c r="BC29" s="8">
        <v>2005</v>
      </c>
      <c r="BD29" s="15">
        <v>0.52</v>
      </c>
      <c r="BE29" s="10">
        <f t="shared" si="10"/>
        <v>13078.985087999999</v>
      </c>
      <c r="BF29" s="10">
        <f>BE29/'A1'!M28*1000/'A7'!O$13*100</f>
        <v>2194.6394630802642</v>
      </c>
      <c r="BG29" s="10">
        <f>BF29*'A19'!M$33</f>
        <v>19727.423199995206</v>
      </c>
      <c r="BH29" s="15">
        <v>3.4129999999999998</v>
      </c>
      <c r="BI29" s="10">
        <f t="shared" si="11"/>
        <v>85843.415587199997</v>
      </c>
      <c r="BJ29" s="10">
        <f>BI29/'A1'!N28*1000/'A7'!O$13*100</f>
        <v>2182.6398933921487</v>
      </c>
      <c r="BK29" s="10">
        <f>BJ29*'A19'!N$33</f>
        <v>1507.6083056430787</v>
      </c>
      <c r="BL29" s="15">
        <v>22.715</v>
      </c>
      <c r="BM29" s="10">
        <f t="shared" si="12"/>
        <v>571325.281296</v>
      </c>
      <c r="BN29" s="10">
        <f>BM29/'A1'!O28*1000*'A19'!O28</f>
        <v>1933.3102820484535</v>
      </c>
    </row>
    <row r="30" spans="1:66" ht="12.75" customHeight="1">
      <c r="A30" s="6">
        <v>2006</v>
      </c>
      <c r="B30" s="10">
        <v>30642.031999999999</v>
      </c>
      <c r="C30" s="10">
        <f t="shared" si="13"/>
        <v>2604572.7199999997</v>
      </c>
      <c r="D30" s="15">
        <v>1.173</v>
      </c>
      <c r="E30" s="10">
        <f t="shared" ref="E30:E35" si="15">$C30*D30/100</f>
        <v>30551.638005599998</v>
      </c>
      <c r="F30" s="10">
        <f>E30/'A1'!B29*1000/'A7'!O$13*100</f>
        <v>2263.3659600305814</v>
      </c>
      <c r="G30" s="10">
        <f>F30*'A19'!B$33</f>
        <v>3401.2890399976764</v>
      </c>
      <c r="H30" s="15">
        <v>0.57199999999999995</v>
      </c>
      <c r="I30" s="10">
        <f t="shared" si="0"/>
        <v>14898.155958399997</v>
      </c>
      <c r="J30" s="10">
        <f>I30/'A1'!C29*1000/'A7'!O$13*100</f>
        <v>2140.0332361580522</v>
      </c>
      <c r="K30" s="10">
        <f>J30*'A19'!C$33</f>
        <v>1826.6553291880116</v>
      </c>
      <c r="M30" s="8">
        <v>2006</v>
      </c>
      <c r="N30" s="15">
        <v>1.968</v>
      </c>
      <c r="O30" s="10">
        <f t="shared" si="1"/>
        <v>51257.991129599999</v>
      </c>
      <c r="P30" s="10">
        <f>O30/'A1'!D29*1000/'A7'!O$13*100</f>
        <v>2384.0697457869032</v>
      </c>
      <c r="Q30" s="10">
        <f>P30*'A19'!D$33</f>
        <v>2908.2003271889162</v>
      </c>
      <c r="R30" s="15">
        <v>0.309</v>
      </c>
      <c r="S30" s="10">
        <f t="shared" si="2"/>
        <v>8048.1297047999988</v>
      </c>
      <c r="T30" s="10">
        <f>S30/'A1'!E29*1000/'A7'!O$13*100</f>
        <v>2242.6941596921756</v>
      </c>
      <c r="U30" s="10">
        <f>T30*'A19'!E$33</f>
        <v>17380.280938273721</v>
      </c>
      <c r="V30" s="15">
        <v>0.27600000000000002</v>
      </c>
      <c r="W30" s="10">
        <f t="shared" si="3"/>
        <v>7188.6207071999997</v>
      </c>
      <c r="X30" s="10">
        <f>W30/'A1'!F29*1000/'A7'!O$13*100</f>
        <v>2067.9418181818182</v>
      </c>
      <c r="Y30" s="10">
        <f>X30*'A19'!F$33</f>
        <v>1882.422621789091</v>
      </c>
      <c r="AA30" s="8">
        <v>2006</v>
      </c>
      <c r="AB30" s="15">
        <v>3.1480000000000001</v>
      </c>
      <c r="AC30" s="10">
        <f t="shared" si="4"/>
        <v>81991.949225599994</v>
      </c>
      <c r="AD30" s="10">
        <f>AC30/'A1'!G29*1000/'A7'!O$13*100</f>
        <v>2016.8069554045705</v>
      </c>
      <c r="AE30" s="10">
        <f>AD30*'A19'!G$33</f>
        <v>1726.9433925460041</v>
      </c>
      <c r="AF30" s="15">
        <v>4.2709999999999999</v>
      </c>
      <c r="AG30" s="10">
        <f t="shared" si="5"/>
        <v>111241.30087119999</v>
      </c>
      <c r="AH30" s="10">
        <f>AG30/'A1'!H29*1000/'A7'!O$13*100</f>
        <v>2046.0632324216958</v>
      </c>
      <c r="AI30" s="10">
        <f>AH30*'A19'!H$33</f>
        <v>1628.5087861387735</v>
      </c>
      <c r="AJ30" s="15">
        <v>2.7679999999999998</v>
      </c>
      <c r="AK30" s="10">
        <f t="shared" si="6"/>
        <v>72094.572889599993</v>
      </c>
      <c r="AL30" s="10">
        <f>AK30/'A1'!I29*1000/'A7'!O$13*100</f>
        <v>1853.2650149814465</v>
      </c>
      <c r="AM30" s="10">
        <f>AL30*'A19'!I$33</f>
        <v>1445.0426236014532</v>
      </c>
      <c r="AO30" s="8">
        <v>2006</v>
      </c>
      <c r="AP30" s="15">
        <v>0.97499999999999998</v>
      </c>
      <c r="AQ30" s="10">
        <f t="shared" si="7"/>
        <v>25394.584019999998</v>
      </c>
      <c r="AR30" s="10">
        <f>AQ30/'A1'!J29*1000/'A7'!O$13*100</f>
        <v>2353.8729393889339</v>
      </c>
      <c r="AS30" s="10">
        <f>AR30*'A19'!J$33</f>
        <v>1998.1556607884781</v>
      </c>
      <c r="AT30" s="15">
        <v>0.374</v>
      </c>
      <c r="AU30" s="10">
        <f t="shared" si="8"/>
        <v>9741.1019727999992</v>
      </c>
      <c r="AV30" s="10">
        <f>AU30/'A1'!K29*1000/'A7'!O$13*100</f>
        <v>3166.7627000077741</v>
      </c>
      <c r="AW30" s="10">
        <f>AV30*'A19'!K$33</f>
        <v>28524.292010524627</v>
      </c>
      <c r="AX30" s="15">
        <v>2.0339999999999998</v>
      </c>
      <c r="AY30" s="10">
        <f t="shared" si="9"/>
        <v>52977.009124799988</v>
      </c>
      <c r="AZ30" s="10">
        <f>AY30/'A1'!L29*1000/'A7'!O$13*100</f>
        <v>1809.4511886613673</v>
      </c>
      <c r="BA30" s="10">
        <f>AZ30*'A19'!L$33</f>
        <v>1297.137654713297</v>
      </c>
      <c r="BC30" s="8">
        <v>2006</v>
      </c>
      <c r="BD30" s="15">
        <v>0.51600000000000001</v>
      </c>
      <c r="BE30" s="10">
        <f t="shared" si="10"/>
        <v>13439.595235199999</v>
      </c>
      <c r="BF30" s="10">
        <f>BE30/'A1'!M29*1000/'A7'!O$13*100</f>
        <v>2242.5004488890272</v>
      </c>
      <c r="BG30" s="10">
        <f>BF30*'A19'!M$33</f>
        <v>20157.641437524413</v>
      </c>
      <c r="BH30" s="15">
        <v>3.3359999999999999</v>
      </c>
      <c r="BI30" s="10">
        <f t="shared" si="11"/>
        <v>86888.545939199976</v>
      </c>
      <c r="BJ30" s="10">
        <f>BI30/'A1'!N29*1000/'A7'!O$13*100</f>
        <v>2194.0612215291922</v>
      </c>
      <c r="BK30" s="10">
        <f>BJ30*'A19'!N$33</f>
        <v>1515.4973253631942</v>
      </c>
      <c r="BL30" s="15">
        <v>22.181999999999999</v>
      </c>
      <c r="BM30" s="10">
        <f t="shared" si="12"/>
        <v>577746.32075039996</v>
      </c>
      <c r="BN30" s="10">
        <f>BM30/'A1'!O29*1000*'A19'!O29</f>
        <v>1936.2776137078936</v>
      </c>
    </row>
    <row r="31" spans="1:66" ht="12.75" customHeight="1">
      <c r="A31" s="6">
        <v>2007</v>
      </c>
      <c r="B31" s="10">
        <v>31261.248</v>
      </c>
      <c r="C31" s="10">
        <f t="shared" si="13"/>
        <v>2657206.08</v>
      </c>
      <c r="D31" s="15">
        <v>1.1659999999999999</v>
      </c>
      <c r="E31" s="10">
        <f t="shared" si="15"/>
        <v>30983.022892799996</v>
      </c>
      <c r="F31" s="10">
        <f>E31/'A1'!B30*1000/'A7'!O$13*100</f>
        <v>2253.8877511042824</v>
      </c>
      <c r="G31" s="10">
        <f>F31*'A19'!B$33</f>
        <v>3387.0455951862177</v>
      </c>
      <c r="H31" s="15">
        <v>0.55900000000000005</v>
      </c>
      <c r="I31" s="10">
        <f t="shared" ref="I31:I36" si="16">$C31*H31/100</f>
        <v>14853.781987200002</v>
      </c>
      <c r="J31" s="10">
        <f>I31/'A1'!C30*1000/'A7'!O$13*100</f>
        <v>2118.0468377270545</v>
      </c>
      <c r="K31" s="10">
        <f>J31*'A19'!C$33</f>
        <v>1807.8885309976556</v>
      </c>
      <c r="M31" s="8">
        <v>2007</v>
      </c>
      <c r="N31" s="15">
        <v>1.9079999999999999</v>
      </c>
      <c r="O31" s="10">
        <f t="shared" ref="O31:O38" si="17">$C31*N31/100</f>
        <v>50699.492006399996</v>
      </c>
      <c r="P31" s="10">
        <f>O31/'A1'!D30*1000/'A7'!O$13*100</f>
        <v>2332.9243177411809</v>
      </c>
      <c r="Q31" s="10">
        <f>P31*'A19'!D$33</f>
        <v>2845.8107302236258</v>
      </c>
      <c r="R31" s="15">
        <v>0.29899999999999999</v>
      </c>
      <c r="S31" s="10">
        <f t="shared" ref="S31:S38" si="18">$C31*R31/100</f>
        <v>7945.0461791999996</v>
      </c>
      <c r="T31" s="10">
        <f>S31/'A1'!E30*1000/'A7'!O$13*100</f>
        <v>2204.1720067798328</v>
      </c>
      <c r="U31" s="10">
        <f>T31*'A19'!E$33</f>
        <v>17081.744538617895</v>
      </c>
      <c r="V31" s="15">
        <v>0.27600000000000002</v>
      </c>
      <c r="W31" s="10">
        <f t="shared" ref="W31:W38" si="19">$C31*V31/100</f>
        <v>7333.8887808000009</v>
      </c>
      <c r="X31" s="10">
        <f>W31/'A1'!F30*1000/'A7'!O$13*100</f>
        <v>2100.5581660079051</v>
      </c>
      <c r="Y31" s="10">
        <f>X31*'A19'!F$33</f>
        <v>1912.1128918190038</v>
      </c>
      <c r="AA31" s="8">
        <v>2007</v>
      </c>
      <c r="AB31" s="15">
        <v>3.0609999999999999</v>
      </c>
      <c r="AC31" s="10">
        <f t="shared" ref="AC31:AC38" si="20">$C31*AB31/100</f>
        <v>81337.078108799993</v>
      </c>
      <c r="AD31" s="10">
        <f>AC31/'A1'!G30*1000/'A7'!O$13*100</f>
        <v>1988.8307543453197</v>
      </c>
      <c r="AE31" s="10">
        <f>AD31*'A19'!G$33</f>
        <v>1702.9880430077931</v>
      </c>
      <c r="AF31" s="15">
        <v>4.1980000000000004</v>
      </c>
      <c r="AG31" s="10">
        <f t="shared" ref="AG31:AG38" si="21">$C31*AF31/100</f>
        <v>111549.51123840001</v>
      </c>
      <c r="AH31" s="10">
        <f>AG31/'A1'!H30*1000/'A7'!O$13*100</f>
        <v>2054.4773085587663</v>
      </c>
      <c r="AI31" s="10">
        <f>AH31*'A19'!H$33</f>
        <v>1635.205742860019</v>
      </c>
      <c r="AJ31" s="15">
        <v>2.6749999999999998</v>
      </c>
      <c r="AK31" s="10">
        <f t="shared" ref="AK31:AK38" si="22">$C31*AJ31/100</f>
        <v>71080.262640000001</v>
      </c>
      <c r="AL31" s="10">
        <f>AK31/'A1'!I30*1000/'A7'!O$13*100</f>
        <v>1813.8418486003545</v>
      </c>
      <c r="AM31" s="10">
        <f>AL31*'A19'!I$33</f>
        <v>1414.3032769254571</v>
      </c>
      <c r="AO31" s="8">
        <v>2007</v>
      </c>
      <c r="AP31" s="15">
        <v>0.96299999999999997</v>
      </c>
      <c r="AQ31" s="10">
        <f t="shared" ref="AQ31:AQ38" si="23">$C31*AP31/100</f>
        <v>25588.8945504</v>
      </c>
      <c r="AR31" s="10">
        <f>AQ31/'A1'!J30*1000/'A7'!O$13*100</f>
        <v>2366.7294816222311</v>
      </c>
      <c r="AS31" s="10">
        <f>AR31*'A19'!J$33</f>
        <v>2009.0693223594794</v>
      </c>
      <c r="AT31" s="15">
        <v>0.36499999999999999</v>
      </c>
      <c r="AU31" s="10">
        <f t="shared" ref="AU31:AU38" si="24">$C31*AT31/100</f>
        <v>9698.802192000001</v>
      </c>
      <c r="AV31" s="10">
        <f>AU31/'A1'!K30*1000/'A7'!O$13*100</f>
        <v>3120.5555563170224</v>
      </c>
      <c r="AW31" s="10">
        <f>AV31*'A19'!K$33</f>
        <v>28108.085876858837</v>
      </c>
      <c r="AX31" s="15">
        <v>2.0009999999999999</v>
      </c>
      <c r="AY31" s="10">
        <f t="shared" ref="AY31:AY38" si="25">$C31*AX31/100</f>
        <v>53170.693660800003</v>
      </c>
      <c r="AZ31" s="10">
        <f>AY31/'A1'!L30*1000/'A7'!O$13*100</f>
        <v>1780.9191144623348</v>
      </c>
      <c r="BA31" s="10">
        <f>AZ31*'A19'!L$33</f>
        <v>1276.6839237463851</v>
      </c>
      <c r="BC31" s="8">
        <v>2007</v>
      </c>
      <c r="BD31" s="15">
        <v>0.50600000000000001</v>
      </c>
      <c r="BE31" s="10">
        <f t="shared" ref="BE31:BE38" si="26">$C31*BD31/100</f>
        <v>13445.462764800001</v>
      </c>
      <c r="BF31" s="10">
        <f>BE31/'A1'!M30*1000/'A7'!O$13*100</f>
        <v>2226.9041910073661</v>
      </c>
      <c r="BG31" s="10">
        <f>BF31*'A19'!M$33</f>
        <v>20017.448032300596</v>
      </c>
      <c r="BH31" s="15">
        <v>3.28</v>
      </c>
      <c r="BI31" s="10">
        <f t="shared" ref="BI31:BI38" si="27">$C31*BH31/100</f>
        <v>87156.359423999995</v>
      </c>
      <c r="BJ31" s="10">
        <f>BI31/'A1'!N30*1000/'A7'!O$13*100</f>
        <v>2183.3848590595262</v>
      </c>
      <c r="BK31" s="10">
        <f>BJ31*'A19'!N$33</f>
        <v>1508.1228735436093</v>
      </c>
      <c r="BL31" s="15">
        <v>21.463000000000001</v>
      </c>
      <c r="BM31" s="10">
        <f t="shared" ref="BM31:BM38" si="28">$C31*BL31/100</f>
        <v>570316.14095040003</v>
      </c>
      <c r="BN31" s="10">
        <f>BM31/'A1'!O30*1000*'A19'!O30</f>
        <v>1893.2837665899149</v>
      </c>
    </row>
    <row r="32" spans="1:66" ht="13.5" customHeight="1">
      <c r="A32" s="6">
        <v>2008</v>
      </c>
      <c r="B32" s="10">
        <v>32023.360000000001</v>
      </c>
      <c r="C32" s="10">
        <f t="shared" si="13"/>
        <v>2721985.6</v>
      </c>
      <c r="D32" s="15">
        <v>1.167</v>
      </c>
      <c r="E32" s="10">
        <f t="shared" si="15"/>
        <v>31765.571952000006</v>
      </c>
      <c r="F32" s="10">
        <f>E32/'A1'!B31*1000/'A7'!O$13*100</f>
        <v>2264.818336677205</v>
      </c>
      <c r="G32" s="10">
        <f>F32*'A19'!B$33</f>
        <v>3403.4716091700266</v>
      </c>
      <c r="H32" s="15">
        <v>0.55100000000000005</v>
      </c>
      <c r="I32" s="10">
        <f t="shared" si="16"/>
        <v>14998.140656000001</v>
      </c>
      <c r="J32" s="10">
        <f>I32/'A1'!C31*1000/'A7'!O$13*100</f>
        <v>2121.8038462660443</v>
      </c>
      <c r="K32" s="10">
        <f>J32*'A19'!C$33</f>
        <v>1811.0953782342299</v>
      </c>
      <c r="M32" s="8">
        <v>2008</v>
      </c>
      <c r="N32" s="15">
        <v>1.8819999999999999</v>
      </c>
      <c r="O32" s="10">
        <f t="shared" si="17"/>
        <v>51227.768991999998</v>
      </c>
      <c r="P32" s="10">
        <f>O32/'A1'!D31*1000/'A7'!O$13*100</f>
        <v>2329.6303463706813</v>
      </c>
      <c r="Q32" s="10">
        <f>P32*'A19'!D$33</f>
        <v>2841.7925891292361</v>
      </c>
      <c r="R32" s="15">
        <v>0.28899999999999998</v>
      </c>
      <c r="S32" s="10">
        <f t="shared" si="18"/>
        <v>7866.5383840000004</v>
      </c>
      <c r="T32" s="10">
        <f>S32/'A1'!E31*1000/'A7'!O$13*100</f>
        <v>2169.606813341356</v>
      </c>
      <c r="U32" s="10">
        <f>T32*'A19'!E$33</f>
        <v>16813.873518376346</v>
      </c>
      <c r="V32" s="15">
        <v>0.27</v>
      </c>
      <c r="W32" s="10">
        <f t="shared" si="19"/>
        <v>7349.3611200000005</v>
      </c>
      <c r="X32" s="10">
        <f>W32/'A1'!F31*1000/'A7'!O$13*100</f>
        <v>2095.8772136953958</v>
      </c>
      <c r="Y32" s="10">
        <f>X32*'A19'!F$33</f>
        <v>1907.8518771003544</v>
      </c>
      <c r="AA32" s="8">
        <v>2008</v>
      </c>
      <c r="AB32" s="15">
        <v>2.9820000000000002</v>
      </c>
      <c r="AC32" s="10">
        <f t="shared" si="20"/>
        <v>81169.610592000012</v>
      </c>
      <c r="AD32" s="10">
        <f>AC32/'A1'!G31*1000/'A7'!O$13*100</f>
        <v>1974.0562718614956</v>
      </c>
      <c r="AE32" s="10">
        <f>AD32*'A19'!G$33</f>
        <v>1690.337008244474</v>
      </c>
      <c r="AF32" s="15">
        <v>4.125</v>
      </c>
      <c r="AG32" s="10">
        <f t="shared" si="21"/>
        <v>112281.906</v>
      </c>
      <c r="AH32" s="10">
        <f>AG32/'A1'!H31*1000/'A7'!O$13*100</f>
        <v>2071.9024909118966</v>
      </c>
      <c r="AI32" s="10">
        <f>AH32*'A19'!H$33</f>
        <v>1649.0748462740696</v>
      </c>
      <c r="AJ32" s="15">
        <v>2.5779999999999998</v>
      </c>
      <c r="AK32" s="10">
        <f t="shared" si="22"/>
        <v>70172.788767999999</v>
      </c>
      <c r="AL32" s="10">
        <f>AK32/'A1'!I31*1000/'A7'!O$13*100</f>
        <v>1777.0104185447099</v>
      </c>
      <c r="AM32" s="10">
        <f>AL32*'A19'!I$33</f>
        <v>1385.5847796310295</v>
      </c>
      <c r="AO32" s="8">
        <v>2008</v>
      </c>
      <c r="AP32" s="15">
        <v>0.95599999999999996</v>
      </c>
      <c r="AQ32" s="10">
        <f t="shared" si="23"/>
        <v>26022.182335999998</v>
      </c>
      <c r="AR32" s="10">
        <f>AQ32/'A1'!J31*1000/'A7'!O$13*100</f>
        <v>2397.4542107604161</v>
      </c>
      <c r="AS32" s="10">
        <f>AR32*'A19'!J$33</f>
        <v>2035.150930430302</v>
      </c>
      <c r="AT32" s="15">
        <v>0.35599999999999998</v>
      </c>
      <c r="AU32" s="10">
        <f t="shared" si="24"/>
        <v>9690.268736</v>
      </c>
      <c r="AV32" s="10">
        <f>AU32/'A1'!K31*1000/'A7'!O$13*100</f>
        <v>3079.1927524892499</v>
      </c>
      <c r="AW32" s="10">
        <f>AV32*'A19'!K$33</f>
        <v>27735.514640386165</v>
      </c>
      <c r="AX32" s="15">
        <v>1.968</v>
      </c>
      <c r="AY32" s="10">
        <f t="shared" si="25"/>
        <v>53568.676607999994</v>
      </c>
      <c r="AZ32" s="10">
        <f>AY32/'A1'!L31*1000/'A7'!O$13*100</f>
        <v>1765.0949581612731</v>
      </c>
      <c r="BA32" s="10">
        <f>AZ32*'A19'!L$33</f>
        <v>1265.3400924671555</v>
      </c>
      <c r="BC32" s="8">
        <v>2008</v>
      </c>
      <c r="BD32" s="15">
        <v>0.49099999999999999</v>
      </c>
      <c r="BE32" s="10">
        <f t="shared" si="26"/>
        <v>13364.949295999999</v>
      </c>
      <c r="BF32" s="10">
        <f>BE32/'A1'!M31*1000/'A7'!O$13*100</f>
        <v>2196.3916971694289</v>
      </c>
      <c r="BG32" s="10">
        <f>BF32*'A19'!M$33</f>
        <v>19743.173879778344</v>
      </c>
      <c r="BH32" s="15">
        <v>3.173</v>
      </c>
      <c r="BI32" s="10">
        <f t="shared" si="27"/>
        <v>86368.603088000003</v>
      </c>
      <c r="BJ32" s="10">
        <f>BI32/'A1'!N31*1000/'A7'!O$13*100</f>
        <v>2145.8906626849111</v>
      </c>
      <c r="BK32" s="10">
        <f>BJ32*'A19'!N$33</f>
        <v>1482.2246197643606</v>
      </c>
      <c r="BL32" s="15">
        <v>20.863</v>
      </c>
      <c r="BM32" s="10">
        <f t="shared" si="28"/>
        <v>567887.85572800005</v>
      </c>
      <c r="BN32" s="10">
        <f>BM32/'A1'!O31*1000*'A19'!O31</f>
        <v>1867.4747141607531</v>
      </c>
    </row>
    <row r="33" spans="1:66" ht="13.5" customHeight="1">
      <c r="A33" s="6">
        <v>2009</v>
      </c>
      <c r="B33" s="10">
        <v>31876.799999999999</v>
      </c>
      <c r="C33" s="10">
        <f t="shared" ref="C33:C38" si="29">B33*85</f>
        <v>2709528</v>
      </c>
      <c r="D33" s="15">
        <v>1.1930000000000001</v>
      </c>
      <c r="E33" s="10">
        <f t="shared" si="15"/>
        <v>32324.669040000001</v>
      </c>
      <c r="F33" s="10">
        <f>E33/'A1'!B32*1000/'A7'!O$13*100</f>
        <v>2258.0346368246787</v>
      </c>
      <c r="G33" s="10">
        <f>F33*'A19'!B$33</f>
        <v>3393.2773567307436</v>
      </c>
      <c r="H33" s="15">
        <v>0.53900000000000003</v>
      </c>
      <c r="I33" s="10">
        <f t="shared" si="16"/>
        <v>14604.355920000002</v>
      </c>
      <c r="J33" s="10">
        <f>I33/'A1'!C32*1000/'A7'!O$13*100</f>
        <v>2049.53758119537</v>
      </c>
      <c r="K33" s="10">
        <f>J33*'A19'!C$33</f>
        <v>1749.4114959554447</v>
      </c>
      <c r="M33" s="8">
        <v>2009</v>
      </c>
      <c r="N33" s="15">
        <v>1.8440000000000001</v>
      </c>
      <c r="O33" s="10">
        <f t="shared" si="17"/>
        <v>49963.696320000003</v>
      </c>
      <c r="P33" s="10">
        <f>O33/'A1'!D32*1000/'A7'!O$13*100</f>
        <v>2244.5747381488009</v>
      </c>
      <c r="Q33" s="10">
        <f>P33*'A19'!D$33</f>
        <v>2738.0377606065999</v>
      </c>
      <c r="R33" s="15">
        <v>0.27500000000000002</v>
      </c>
      <c r="S33" s="10">
        <f t="shared" si="18"/>
        <v>7451.2020000000011</v>
      </c>
      <c r="T33" s="10">
        <f>S33/'A1'!E32*1000/'A7'!O$13*100</f>
        <v>2044.0894100137693</v>
      </c>
      <c r="U33" s="10">
        <f>T33*'A19'!E$33</f>
        <v>15841.147155734239</v>
      </c>
      <c r="V33" s="15">
        <v>0.249</v>
      </c>
      <c r="W33" s="10">
        <f t="shared" si="19"/>
        <v>6746.7247199999993</v>
      </c>
      <c r="X33" s="10">
        <f>W33/'A1'!F32*1000/'A7'!O$13*100</f>
        <v>1915.0075275043428</v>
      </c>
      <c r="Y33" s="10">
        <f>X33*'A19'!F$33</f>
        <v>1743.2083721968731</v>
      </c>
      <c r="AA33" s="8">
        <v>2009</v>
      </c>
      <c r="AB33" s="15">
        <v>2.907</v>
      </c>
      <c r="AC33" s="10">
        <f t="shared" si="20"/>
        <v>78765.978959999993</v>
      </c>
      <c r="AD33" s="10">
        <f>AC33/'A1'!G32*1000/'A7'!O$13*100</f>
        <v>1905.9569841707862</v>
      </c>
      <c r="AE33" s="10">
        <f>AD33*'A19'!G$33</f>
        <v>1632.0252225778243</v>
      </c>
      <c r="AF33" s="15">
        <v>3.9420000000000002</v>
      </c>
      <c r="AG33" s="10">
        <f t="shared" si="21"/>
        <v>106809.59376</v>
      </c>
      <c r="AH33" s="10">
        <f>AG33/'A1'!H32*1000/'A7'!O$13*100</f>
        <v>1975.9239706111039</v>
      </c>
      <c r="AI33" s="10">
        <f>AH33*'A19'!H$33</f>
        <v>1572.6833344607016</v>
      </c>
      <c r="AJ33" s="15">
        <v>2.4529999999999998</v>
      </c>
      <c r="AK33" s="10">
        <f t="shared" si="22"/>
        <v>66464.721839999998</v>
      </c>
      <c r="AL33" s="10">
        <f>AK33/'A1'!I32*1000/'A7'!O$13*100</f>
        <v>1673.028855658577</v>
      </c>
      <c r="AM33" s="10">
        <f>AL33*'A19'!I$33</f>
        <v>1304.5074435649508</v>
      </c>
      <c r="AO33" s="8">
        <v>2009</v>
      </c>
      <c r="AP33" s="15">
        <v>0.92700000000000005</v>
      </c>
      <c r="AQ33" s="10">
        <f t="shared" si="23"/>
        <v>25117.324560000001</v>
      </c>
      <c r="AR33" s="10">
        <f>AQ33/'A1'!J32*1000/'A7'!O$13*100</f>
        <v>2302.2174530447478</v>
      </c>
      <c r="AS33" s="10">
        <f>AR33*'A19'!J$33</f>
        <v>1954.3063515406254</v>
      </c>
      <c r="AT33" s="15">
        <v>0.35299999999999998</v>
      </c>
      <c r="AU33" s="10">
        <f t="shared" si="24"/>
        <v>9564.6338400000004</v>
      </c>
      <c r="AV33" s="10">
        <f>AU33/'A1'!K32*1000/'A7'!O$13*100</f>
        <v>3001.1811519788166</v>
      </c>
      <c r="AW33" s="10">
        <f>AV33*'A19'!K$33</f>
        <v>27032.833105971691</v>
      </c>
      <c r="AX33" s="15">
        <v>1.905</v>
      </c>
      <c r="AY33" s="10">
        <f t="shared" si="25"/>
        <v>51616.508399999999</v>
      </c>
      <c r="AZ33" s="10">
        <f>AY33/'A1'!L32*1000/'A7'!O$13*100</f>
        <v>1686.6716250716479</v>
      </c>
      <c r="BA33" s="10">
        <f>AZ33*'A19'!L$33</f>
        <v>1209.120914521862</v>
      </c>
      <c r="BC33" s="8">
        <v>2009</v>
      </c>
      <c r="BD33" s="15">
        <v>0.46899999999999997</v>
      </c>
      <c r="BE33" s="10">
        <f t="shared" si="26"/>
        <v>12707.686320000001</v>
      </c>
      <c r="BF33" s="10">
        <f>BE33/'A1'!M32*1000/'A7'!O$13*100</f>
        <v>2070.6616555939095</v>
      </c>
      <c r="BG33" s="10">
        <f>BF33*'A19'!M$33</f>
        <v>18612.997474569616</v>
      </c>
      <c r="BH33" s="15">
        <v>3.0289999999999999</v>
      </c>
      <c r="BI33" s="10">
        <f t="shared" si="27"/>
        <v>82071.60312</v>
      </c>
      <c r="BJ33" s="10">
        <f>BI33/'A1'!N32*1000/'A7'!O$13*100</f>
        <v>2024.4770883004448</v>
      </c>
      <c r="BK33" s="10">
        <f>BJ33*'A19'!N$33</f>
        <v>1398.3609857705014</v>
      </c>
      <c r="BL33" s="15">
        <v>20.414000000000001</v>
      </c>
      <c r="BM33" s="10">
        <f t="shared" si="28"/>
        <v>553123.04592000006</v>
      </c>
      <c r="BN33" s="10">
        <f>BM33/'A1'!O32*1000*'A19'!O32</f>
        <v>1803.0457389946591</v>
      </c>
    </row>
    <row r="34" spans="1:66" ht="13.5" customHeight="1">
      <c r="A34" s="6">
        <v>2010</v>
      </c>
      <c r="B34" s="10">
        <v>33488.959999999999</v>
      </c>
      <c r="C34" s="10">
        <f t="shared" si="29"/>
        <v>2846561.6</v>
      </c>
      <c r="D34" s="15">
        <v>1.161</v>
      </c>
      <c r="E34" s="10">
        <f t="shared" si="15"/>
        <v>33048.580176000003</v>
      </c>
      <c r="F34" s="10">
        <f>E34/'A1'!B33*1000/'A7'!O$13*100</f>
        <v>2272.767171717172</v>
      </c>
      <c r="G34" s="10">
        <f>F34*'A19'!B$33</f>
        <v>3415.4167766681821</v>
      </c>
      <c r="H34" s="15">
        <v>0.52500000000000002</v>
      </c>
      <c r="I34" s="10">
        <f t="shared" si="16"/>
        <v>14944.448400000001</v>
      </c>
      <c r="J34" s="10">
        <f>I34/'A1'!C33*1000/'A7'!O$13*100</f>
        <v>2073.4930213596949</v>
      </c>
      <c r="K34" s="10">
        <f>J34*'A19'!C$33</f>
        <v>1769.8589972838665</v>
      </c>
      <c r="M34" s="8">
        <v>2010</v>
      </c>
      <c r="N34" s="15">
        <v>1.8140000000000001</v>
      </c>
      <c r="O34" s="10">
        <f t="shared" si="17"/>
        <v>51636.627423999998</v>
      </c>
      <c r="P34" s="10">
        <f>O34/'A1'!D33*1000/'A7'!O$13*100</f>
        <v>2292.5644191630231</v>
      </c>
      <c r="Q34" s="10">
        <f>P34*'A19'!D$33</f>
        <v>2796.5778290227559</v>
      </c>
      <c r="R34" s="15">
        <v>0.26500000000000001</v>
      </c>
      <c r="S34" s="10">
        <f t="shared" si="18"/>
        <v>7543.3882400000002</v>
      </c>
      <c r="T34" s="10">
        <f>S34/'A1'!E33*1000/'A7'!O$13*100</f>
        <v>2060.2071389464973</v>
      </c>
      <c r="U34" s="10">
        <f>T34*'A19'!E$33</f>
        <v>15966.055251529255</v>
      </c>
      <c r="V34" s="15">
        <v>0.245</v>
      </c>
      <c r="W34" s="10">
        <f t="shared" si="19"/>
        <v>6974.0759200000002</v>
      </c>
      <c r="X34" s="10">
        <f>W34/'A1'!F33*1000/'A7'!O$13*100</f>
        <v>1970.6791676556691</v>
      </c>
      <c r="Y34" s="10">
        <f>X34*'A19'!F$33</f>
        <v>1793.8855981669437</v>
      </c>
      <c r="AA34" s="8">
        <v>2010</v>
      </c>
      <c r="AB34" s="15">
        <v>2.8149999999999999</v>
      </c>
      <c r="AC34" s="10">
        <f t="shared" si="20"/>
        <v>80130.709040000002</v>
      </c>
      <c r="AD34" s="10">
        <f>AC34/'A1'!G33*1000/'A7'!O$13*100</f>
        <v>1929.66353732579</v>
      </c>
      <c r="AE34" s="10">
        <f>AD34*'A19'!G$33</f>
        <v>1652.3245750871783</v>
      </c>
      <c r="AF34" s="15">
        <v>3.8969999999999998</v>
      </c>
      <c r="AG34" s="10">
        <f t="shared" si="21"/>
        <v>110930.50555199999</v>
      </c>
      <c r="AH34" s="10">
        <f>AG34/'A1'!H33*1000/'A7'!O$13*100</f>
        <v>2055.3048832187314</v>
      </c>
      <c r="AI34" s="10">
        <f>AH34*'A19'!H$33</f>
        <v>1635.8644285661026</v>
      </c>
      <c r="AJ34" s="15">
        <v>2.375</v>
      </c>
      <c r="AK34" s="10">
        <f t="shared" si="22"/>
        <v>67605.838000000003</v>
      </c>
      <c r="AL34" s="10">
        <f>AK34/'A1'!I33*1000/'A7'!O$13*100</f>
        <v>1693.5741335683936</v>
      </c>
      <c r="AM34" s="10">
        <f>AL34*'A19'!I$33</f>
        <v>1320.5271720190162</v>
      </c>
      <c r="AO34" s="8">
        <v>2010</v>
      </c>
      <c r="AP34" s="15">
        <v>0.89600000000000002</v>
      </c>
      <c r="AQ34" s="10">
        <f t="shared" si="23"/>
        <v>25505.191936000003</v>
      </c>
      <c r="AR34" s="10">
        <f>AQ34/'A1'!J33*1000/'A7'!O$13*100</f>
        <v>2325.8093975561578</v>
      </c>
      <c r="AS34" s="10">
        <f>AR34*'A19'!J$33</f>
        <v>1974.3330813974712</v>
      </c>
      <c r="AT34" s="15">
        <v>0.33800000000000002</v>
      </c>
      <c r="AU34" s="10">
        <f t="shared" si="24"/>
        <v>9621.3782080000019</v>
      </c>
      <c r="AV34" s="10">
        <f>AU34/'A1'!K33*1000/'A7'!O$13*100</f>
        <v>2981.6124663924816</v>
      </c>
      <c r="AW34" s="10">
        <f>AV34*'A19'!K$33</f>
        <v>26856.570166558708</v>
      </c>
      <c r="AX34" s="15">
        <v>1.81</v>
      </c>
      <c r="AY34" s="10">
        <f t="shared" si="25"/>
        <v>51522.76496</v>
      </c>
      <c r="AZ34" s="10">
        <f>AY34/'A1'!L33*1000/'A7'!O$13*100</f>
        <v>1676.5600842983322</v>
      </c>
      <c r="BA34" s="10">
        <f>AZ34*'A19'!L$33</f>
        <v>1201.8722745107766</v>
      </c>
      <c r="BC34" s="8">
        <v>2010</v>
      </c>
      <c r="BD34" s="15">
        <v>0.47599999999999998</v>
      </c>
      <c r="BE34" s="10">
        <f t="shared" si="26"/>
        <v>13549.633215999998</v>
      </c>
      <c r="BF34" s="10">
        <f>BE34/'A1'!M33*1000/'A7'!O$13*100</f>
        <v>2189.1107086226534</v>
      </c>
      <c r="BG34" s="10">
        <f>BF34*'A19'!M$33</f>
        <v>19677.725707177382</v>
      </c>
      <c r="BH34" s="15">
        <v>2.931</v>
      </c>
      <c r="BI34" s="10">
        <f t="shared" si="27"/>
        <v>83432.720496000009</v>
      </c>
      <c r="BJ34" s="10">
        <f>BI34/'A1'!N33*1000/'A7'!O$13*100</f>
        <v>2041.7337946683901</v>
      </c>
      <c r="BK34" s="10">
        <f>BJ34*'A19'!N$33</f>
        <v>1410.2806587899131</v>
      </c>
      <c r="BL34" s="15">
        <v>19.917999999999999</v>
      </c>
      <c r="BM34" s="10">
        <f t="shared" si="28"/>
        <v>566978.13948799996</v>
      </c>
      <c r="BN34" s="10">
        <f>BM34/'A1'!O33*1000*'A19'!O33</f>
        <v>1832.8218996977828</v>
      </c>
    </row>
    <row r="35" spans="1:66" ht="13.5" customHeight="1">
      <c r="A35" s="6">
        <v>2011</v>
      </c>
      <c r="B35" s="10">
        <v>34621.135999999999</v>
      </c>
      <c r="C35" s="10">
        <f t="shared" si="29"/>
        <v>2942796.56</v>
      </c>
      <c r="D35" s="15">
        <v>1.149</v>
      </c>
      <c r="E35" s="10">
        <f t="shared" si="15"/>
        <v>33812.7324744</v>
      </c>
      <c r="F35" s="10">
        <f>E35/'A1'!B34*1000/'A7'!O$13*100</f>
        <v>2293.2593034914948</v>
      </c>
      <c r="G35" s="10">
        <f>F35*'A19'!B$33</f>
        <v>3446.2114711369682</v>
      </c>
      <c r="H35" s="15">
        <v>0.51500000000000001</v>
      </c>
      <c r="I35" s="10">
        <f t="shared" si="16"/>
        <v>15155.402284000002</v>
      </c>
      <c r="J35" s="10">
        <f>I35/'A1'!C34*1000/'A7'!O$13*100</f>
        <v>2078.5002845227473</v>
      </c>
      <c r="K35" s="10">
        <f>J35*'A19'!C$33</f>
        <v>1774.1330168583743</v>
      </c>
      <c r="M35" s="8">
        <v>2011</v>
      </c>
      <c r="N35" s="15">
        <v>1.794</v>
      </c>
      <c r="O35" s="10">
        <f t="shared" si="17"/>
        <v>52793.770286400002</v>
      </c>
      <c r="P35" s="10">
        <f>O35/'A1'!D34*1000/'A7'!O$13*100</f>
        <v>2319.6441083656814</v>
      </c>
      <c r="Q35" s="10">
        <f>P35*'A19'!D$33</f>
        <v>2829.6109066575509</v>
      </c>
      <c r="R35" s="15">
        <v>0.25800000000000001</v>
      </c>
      <c r="S35" s="10">
        <f t="shared" si="18"/>
        <v>7592.4151248000007</v>
      </c>
      <c r="T35" s="10">
        <f>S35/'A1'!E34*1000/'A7'!O$13*100</f>
        <v>2065.076850276776</v>
      </c>
      <c r="U35" s="10">
        <f>T35*'A19'!E$33</f>
        <v>16003.79421412599</v>
      </c>
      <c r="V35" s="15">
        <v>0.24299999999999999</v>
      </c>
      <c r="W35" s="10">
        <f t="shared" si="19"/>
        <v>7150.9956408000007</v>
      </c>
      <c r="X35" s="10">
        <f>W35/'A1'!F34*1000/'A7'!O$13*100</f>
        <v>2011.6676346082438</v>
      </c>
      <c r="Y35" s="10">
        <f>X35*'A19'!F$33</f>
        <v>1831.196907772269</v>
      </c>
      <c r="AA35" s="8">
        <v>2011</v>
      </c>
      <c r="AB35" s="15">
        <v>2.7709999999999999</v>
      </c>
      <c r="AC35" s="10">
        <f t="shared" si="20"/>
        <v>81544.892677600001</v>
      </c>
      <c r="AD35" s="10">
        <f>AC35/'A1'!G34*1000/'A7'!O$13*100</f>
        <v>1954.2342978954759</v>
      </c>
      <c r="AE35" s="10">
        <f>AD35*'A19'!G$33</f>
        <v>1673.3639276647466</v>
      </c>
      <c r="AF35" s="15">
        <v>3.887</v>
      </c>
      <c r="AG35" s="10">
        <f t="shared" si="21"/>
        <v>114386.5022872</v>
      </c>
      <c r="AH35" s="10">
        <f>AG35/'A1'!H34*1000/'A7'!O$13*100</f>
        <v>2138.6157071478297</v>
      </c>
      <c r="AI35" s="10">
        <f>AH35*'A19'!H$33</f>
        <v>1702.173429480222</v>
      </c>
      <c r="AJ35" s="15">
        <v>2.3010000000000002</v>
      </c>
      <c r="AK35" s="10">
        <f t="shared" si="22"/>
        <v>67713.748845599999</v>
      </c>
      <c r="AL35" s="10">
        <f>AK35/'A1'!I34*1000/'A7'!O$13*100</f>
        <v>1692.2746768571599</v>
      </c>
      <c r="AM35" s="10">
        <f>AL35*'A19'!I$33</f>
        <v>1319.5139492364794</v>
      </c>
      <c r="AO35" s="8">
        <v>2011</v>
      </c>
      <c r="AP35" s="15">
        <v>0.872</v>
      </c>
      <c r="AQ35" s="10">
        <f t="shared" si="23"/>
        <v>25661.1860032</v>
      </c>
      <c r="AR35" s="10">
        <f>AQ35/'A1'!J34*1000/'A7'!O$13*100</f>
        <v>2329.1452592802484</v>
      </c>
      <c r="AS35" s="10">
        <f>AR35*'A19'!J$33</f>
        <v>1977.1648276978171</v>
      </c>
      <c r="AT35" s="15">
        <v>0.33</v>
      </c>
      <c r="AU35" s="10">
        <f t="shared" si="24"/>
        <v>9711.2286480000002</v>
      </c>
      <c r="AV35" s="10">
        <f>AU35/'A1'!K34*1000/'A7'!O$13*100</f>
        <v>2971.3212439418417</v>
      </c>
      <c r="AW35" s="10">
        <f>AV35*'A19'!K$33</f>
        <v>26763.873030039256</v>
      </c>
      <c r="AX35" s="15">
        <v>1.7470000000000001</v>
      </c>
      <c r="AY35" s="10">
        <f t="shared" si="25"/>
        <v>51410.655903200008</v>
      </c>
      <c r="AZ35" s="10">
        <f>AY35/'A1'!L34*1000/'A7'!O$13*100</f>
        <v>1666.691626301862</v>
      </c>
      <c r="BA35" s="10">
        <f>AZ35*'A19'!L$33</f>
        <v>1194.7978927637632</v>
      </c>
      <c r="BC35" s="8">
        <v>2011</v>
      </c>
      <c r="BD35" s="15">
        <v>0.47199999999999998</v>
      </c>
      <c r="BE35" s="10">
        <f t="shared" si="26"/>
        <v>13889.9997632</v>
      </c>
      <c r="BF35" s="10">
        <f>BE35/'A1'!M34*1000/'A7'!O$13*100</f>
        <v>2227.2186155123318</v>
      </c>
      <c r="BG35" s="10">
        <f>BF35*'A19'!M$33</f>
        <v>20020.274366820802</v>
      </c>
      <c r="BH35" s="15">
        <v>2.859</v>
      </c>
      <c r="BI35" s="10">
        <f t="shared" si="27"/>
        <v>84134.553650400005</v>
      </c>
      <c r="BJ35" s="10">
        <f>BI35/'A1'!N34*1000/'A7'!O$13*100</f>
        <v>2041.7424215826973</v>
      </c>
      <c r="BK35" s="10">
        <f>BJ35*'A19'!N$33</f>
        <v>1410.2866176325517</v>
      </c>
      <c r="BL35" s="15">
        <v>19.568999999999999</v>
      </c>
      <c r="BM35" s="10">
        <f t="shared" si="28"/>
        <v>575875.85882640001</v>
      </c>
      <c r="BN35" s="10">
        <f>BM35/'A1'!O34*1000*'A19'!O34</f>
        <v>1847.4044109436113</v>
      </c>
    </row>
    <row r="36" spans="1:66" ht="13.5" customHeight="1">
      <c r="A36" s="6">
        <v>2012</v>
      </c>
      <c r="B36" s="10">
        <v>35082.893499999998</v>
      </c>
      <c r="C36" s="10">
        <f t="shared" si="29"/>
        <v>2982045.9474999998</v>
      </c>
      <c r="D36" s="15">
        <v>1.155</v>
      </c>
      <c r="E36" s="10">
        <f>$C36*D36/100</f>
        <v>34442.630693624997</v>
      </c>
      <c r="F36" s="10">
        <f>E36/'A1'!B35*1000/'A7'!O$13*100</f>
        <v>2295.899871590409</v>
      </c>
      <c r="G36" s="10">
        <f>F36*'A19'!B$33</f>
        <v>3450.1796033315882</v>
      </c>
      <c r="H36" s="15">
        <v>0.499</v>
      </c>
      <c r="I36" s="10">
        <f t="shared" si="16"/>
        <v>14880.409278024999</v>
      </c>
      <c r="J36" s="10">
        <f>I36/'A1'!C35*1000/'A7'!O$13*100</f>
        <v>2026.0234020540749</v>
      </c>
      <c r="K36" s="10">
        <f>J36*'A19'!C$33</f>
        <v>1729.3406391508845</v>
      </c>
      <c r="M36" s="8">
        <v>2012</v>
      </c>
      <c r="N36" s="15">
        <v>1.77</v>
      </c>
      <c r="O36" s="10">
        <f t="shared" si="17"/>
        <v>52782.213270749999</v>
      </c>
      <c r="P36" s="10">
        <f>O36/'A1'!D35*1000/'A7'!O$13*100</f>
        <v>2292.7731350742861</v>
      </c>
      <c r="Q36" s="10">
        <f>P36*'A19'!D$33</f>
        <v>2796.8324305009623</v>
      </c>
      <c r="R36" s="15">
        <v>0.25</v>
      </c>
      <c r="S36" s="10">
        <f t="shared" si="18"/>
        <v>7455.114868749999</v>
      </c>
      <c r="T36" s="10">
        <f>S36/'A1'!E35*1000/'A7'!O$13*100</f>
        <v>2020.1168095510798</v>
      </c>
      <c r="U36" s="10">
        <f>T36*'A19'!E$33</f>
        <v>15655.365902832718</v>
      </c>
      <c r="V36" s="15">
        <v>0.23300000000000001</v>
      </c>
      <c r="W36" s="10">
        <f t="shared" si="19"/>
        <v>6948.1670576750003</v>
      </c>
      <c r="X36" s="10">
        <f>W36/'A1'!F35*1000/'A7'!O$13*100</f>
        <v>1944.8597533645152</v>
      </c>
      <c r="Y36" s="10">
        <f>X36*'A19'!F$33</f>
        <v>1770.3824951706779</v>
      </c>
      <c r="AA36" s="8">
        <v>2012</v>
      </c>
      <c r="AB36" s="15">
        <v>2.6880000000000002</v>
      </c>
      <c r="AC36" s="10">
        <f t="shared" si="20"/>
        <v>80157.395068800004</v>
      </c>
      <c r="AD36" s="10">
        <f>AC36/'A1'!G35*1000/'A7'!O$13*100</f>
        <v>1912.1862674227873</v>
      </c>
      <c r="AE36" s="10">
        <f>AD36*'A19'!G$33</f>
        <v>1637.3592083237147</v>
      </c>
      <c r="AF36" s="15">
        <v>3.8039999999999998</v>
      </c>
      <c r="AG36" s="10">
        <f t="shared" si="21"/>
        <v>113437.02784289999</v>
      </c>
      <c r="AH36" s="10">
        <f>AG36/'A1'!H35*1000/'A7'!O$13*100</f>
        <v>2137.0535558164593</v>
      </c>
      <c r="AI36" s="10">
        <f>AH36*'A19'!H$33</f>
        <v>1700.9300773061038</v>
      </c>
      <c r="AJ36" s="15">
        <v>2.1789999999999998</v>
      </c>
      <c r="AK36" s="10">
        <f t="shared" si="22"/>
        <v>64978.781196024989</v>
      </c>
      <c r="AL36" s="10">
        <f>AK36/'A1'!I35*1000/'A7'!O$13*100</f>
        <v>1616.1989549882633</v>
      </c>
      <c r="AM36" s="10">
        <f>AL36*'A19'!I$33</f>
        <v>1260.1955787750885</v>
      </c>
      <c r="AO36" s="8">
        <v>2012</v>
      </c>
      <c r="AP36" s="15">
        <v>0.83599999999999997</v>
      </c>
      <c r="AQ36" s="10">
        <f t="shared" si="23"/>
        <v>24929.9041211</v>
      </c>
      <c r="AR36" s="10">
        <f>AQ36/'A1'!J35*1000/'A7'!O$13*100</f>
        <v>2254.4119473676255</v>
      </c>
      <c r="AS36" s="10">
        <f>AR36*'A19'!J$33</f>
        <v>1913.7252138814299</v>
      </c>
      <c r="AT36" s="15">
        <v>0.32900000000000001</v>
      </c>
      <c r="AU36" s="10">
        <f t="shared" si="24"/>
        <v>9810.9311672749991</v>
      </c>
      <c r="AV36" s="10">
        <f>AU36/'A1'!K35*1000/'A7'!O$13*100</f>
        <v>2962.3450026193577</v>
      </c>
      <c r="AW36" s="10">
        <f>AV36*'A19'!K$33</f>
        <v>26683.020451903598</v>
      </c>
      <c r="AX36" s="15">
        <v>1.667</v>
      </c>
      <c r="AY36" s="10">
        <f t="shared" si="25"/>
        <v>49710.705944825</v>
      </c>
      <c r="AZ36" s="10">
        <f>AY36/'A1'!L35*1000/'A7'!O$13*100</f>
        <v>1610.5420009141824</v>
      </c>
      <c r="BA36" s="10">
        <f>AZ36*'A19'!L$33</f>
        <v>1154.5460231113479</v>
      </c>
      <c r="BC36" s="8">
        <v>2012</v>
      </c>
      <c r="BD36" s="15">
        <v>0.46200000000000002</v>
      </c>
      <c r="BE36" s="10">
        <f t="shared" si="26"/>
        <v>13777.05227745</v>
      </c>
      <c r="BF36" s="10">
        <f>BE36/'A1'!M35*1000/'A7'!O$13*100</f>
        <v>2192.8261875865928</v>
      </c>
      <c r="BG36" s="10">
        <f>BF36*'A19'!M$33</f>
        <v>19711.123824337563</v>
      </c>
      <c r="BH36" s="15">
        <v>2.78</v>
      </c>
      <c r="BI36" s="10">
        <f t="shared" si="27"/>
        <v>82900.877340499996</v>
      </c>
      <c r="BJ36" s="10">
        <f>BI36/'A1'!N35*1000/'A7'!O$13*100</f>
        <v>1998.2467038799416</v>
      </c>
      <c r="BK36" s="10">
        <f>BJ36*'A19'!N$33</f>
        <v>1380.2429510308805</v>
      </c>
      <c r="BL36" s="15">
        <v>19.510999999999999</v>
      </c>
      <c r="BM36" s="10">
        <f t="shared" si="28"/>
        <v>581826.9848167249</v>
      </c>
      <c r="BN36" s="10">
        <f>BM36/'A1'!O35*1000*'A19'!O35</f>
        <v>1852.2909012951902</v>
      </c>
    </row>
    <row r="37" spans="1:66" ht="13.5" customHeight="1">
      <c r="A37" s="6">
        <v>2013</v>
      </c>
      <c r="B37" s="10">
        <v>35669.164400000001</v>
      </c>
      <c r="C37" s="10">
        <f t="shared" si="29"/>
        <v>3031878.9739999999</v>
      </c>
      <c r="D37" s="15">
        <v>1.149</v>
      </c>
      <c r="E37" s="10">
        <f>$C37*D37/100</f>
        <v>34836.289411260004</v>
      </c>
      <c r="F37" s="10">
        <f>E37/'A1'!B36*1000/'A7'!O$13*100</f>
        <v>2282.5746706334235</v>
      </c>
      <c r="G37" s="10">
        <f>F37*'A19'!B$33</f>
        <v>3430.1550643170713</v>
      </c>
      <c r="H37" s="15">
        <v>0.48599999999999999</v>
      </c>
      <c r="I37" s="10">
        <f>$C37*H37/100</f>
        <v>14734.931813639998</v>
      </c>
      <c r="J37" s="10">
        <f>I37/'A1'!C36*1000/'A7'!O$13*100</f>
        <v>1994.0670329054651</v>
      </c>
      <c r="K37" s="10">
        <f>J37*'A19'!C$33</f>
        <v>1702.0638328749203</v>
      </c>
      <c r="M37" s="8">
        <v>2013</v>
      </c>
      <c r="N37" s="15">
        <v>1.754</v>
      </c>
      <c r="O37" s="10">
        <f t="shared" si="17"/>
        <v>53179.15720396</v>
      </c>
      <c r="P37" s="10">
        <f>O37/'A1'!D36*1000/'A7'!O$13*100</f>
        <v>2281.4386283265644</v>
      </c>
      <c r="Q37" s="10">
        <f>P37*'A19'!D$33</f>
        <v>2783.0060664482744</v>
      </c>
      <c r="R37" s="15">
        <v>0.24399999999999999</v>
      </c>
      <c r="S37" s="10">
        <f t="shared" si="18"/>
        <v>7397.7846965599992</v>
      </c>
      <c r="T37" s="10">
        <f>S37/'A1'!E36*1000/'A7'!O$13*100</f>
        <v>1996.2422860610914</v>
      </c>
      <c r="U37" s="10">
        <f>T37*'A19'!E$33</f>
        <v>15470.344720283079</v>
      </c>
      <c r="V37" s="15">
        <v>0.223</v>
      </c>
      <c r="W37" s="10">
        <f t="shared" si="19"/>
        <v>6761.0901120199997</v>
      </c>
      <c r="X37" s="10">
        <f>W37/'A1'!F36*1000/'A7'!O$13*100</f>
        <v>1883.1021925189393</v>
      </c>
      <c r="Y37" s="10">
        <f>X37*'A19'!F$33</f>
        <v>1714.1653286236801</v>
      </c>
      <c r="AA37" s="8">
        <v>2013</v>
      </c>
      <c r="AB37" s="15">
        <v>2.6190000000000002</v>
      </c>
      <c r="AC37" s="10">
        <f t="shared" si="20"/>
        <v>79404.910329060003</v>
      </c>
      <c r="AD37" s="10">
        <f>AC37/'A1'!G36*1000/'A7'!O$13*100</f>
        <v>1886.1537976047064</v>
      </c>
      <c r="AE37" s="10">
        <f>AD37*'A19'!G$33</f>
        <v>1615.0682291977676</v>
      </c>
      <c r="AF37" s="15">
        <v>3.7160000000000002</v>
      </c>
      <c r="AG37" s="10">
        <f t="shared" si="21"/>
        <v>112664.62267384</v>
      </c>
      <c r="AH37" s="10">
        <f>AG37/'A1'!H36*1000/'A7'!O$13*100</f>
        <v>2116.7177595335943</v>
      </c>
      <c r="AI37" s="10">
        <f>AH37*'A19'!H$33</f>
        <v>1684.744349321257</v>
      </c>
      <c r="AJ37" s="15">
        <v>2.0779999999999998</v>
      </c>
      <c r="AK37" s="10">
        <f t="shared" si="22"/>
        <v>63002.44507971999</v>
      </c>
      <c r="AL37" s="10">
        <f>AK37/'A1'!I36*1000/'A7'!O$13*100</f>
        <v>1560.327052258149</v>
      </c>
      <c r="AM37" s="10">
        <f>AL37*'A19'!I$33</f>
        <v>1216.6306918031421</v>
      </c>
      <c r="AO37" s="8">
        <v>2013</v>
      </c>
      <c r="AP37" s="15">
        <v>0.80500000000000005</v>
      </c>
      <c r="AQ37" s="10">
        <f t="shared" si="23"/>
        <v>24406.625740700001</v>
      </c>
      <c r="AR37" s="10">
        <f>AQ37/'A1'!J36*1000/'A7'!O$13*100</f>
        <v>2200.5944843566594</v>
      </c>
      <c r="AS37" s="10">
        <f>AR37*'A19'!J$33</f>
        <v>1868.040645880681</v>
      </c>
      <c r="AT37" s="15">
        <v>0.32200000000000001</v>
      </c>
      <c r="AU37" s="10">
        <f t="shared" si="24"/>
        <v>9762.6502962800005</v>
      </c>
      <c r="AV37" s="10">
        <f>AU37/'A1'!K36*1000/'A7'!O$13*100</f>
        <v>2911.7902339179191</v>
      </c>
      <c r="AW37" s="10">
        <f>AV37*'A19'!K$33</f>
        <v>26227.653529411797</v>
      </c>
      <c r="AX37" s="15">
        <v>1.599</v>
      </c>
      <c r="AY37" s="10">
        <f t="shared" si="25"/>
        <v>48479.744794260005</v>
      </c>
      <c r="AZ37" s="10">
        <f>AY37/'A1'!L36*1000/'A7'!O$13*100</f>
        <v>1576.4985337823073</v>
      </c>
      <c r="BA37" s="10">
        <f>AZ37*'A19'!L$33</f>
        <v>1130.141350915455</v>
      </c>
      <c r="BC37" s="8">
        <v>2013</v>
      </c>
      <c r="BD37" s="15">
        <v>0.45600000000000002</v>
      </c>
      <c r="BE37" s="10">
        <f t="shared" si="26"/>
        <v>13825.36812144</v>
      </c>
      <c r="BF37" s="10">
        <f>BE37/'A1'!M36*1000/'A7'!O$13*100</f>
        <v>2179.7635230725573</v>
      </c>
      <c r="BG37" s="10">
        <f>BF37*'A19'!M$33</f>
        <v>19593.704669472711</v>
      </c>
      <c r="BH37" s="15">
        <v>2.7480000000000002</v>
      </c>
      <c r="BI37" s="10">
        <f t="shared" si="27"/>
        <v>83316.034205520002</v>
      </c>
      <c r="BJ37" s="10">
        <f>BI37/'A1'!N36*1000/'A7'!O$13*100</f>
        <v>1996.2132773918488</v>
      </c>
      <c r="BK37" s="10">
        <f>BJ37*'A19'!N$33</f>
        <v>1378.8384084530396</v>
      </c>
      <c r="BL37" s="15">
        <v>19.311</v>
      </c>
      <c r="BM37" s="10">
        <f t="shared" si="28"/>
        <v>585486.14866913995</v>
      </c>
      <c r="BN37" s="10">
        <f>BM37/'A1'!O36*1000*'A19'!O36</f>
        <v>1849.8918590798978</v>
      </c>
    </row>
    <row r="38" spans="1:66" ht="13.5" customHeight="1">
      <c r="A38" s="6">
        <v>2014</v>
      </c>
      <c r="B38" s="10">
        <v>35889.654499999997</v>
      </c>
      <c r="C38" s="10">
        <f t="shared" si="29"/>
        <v>3050620.6324999998</v>
      </c>
      <c r="D38" s="15">
        <v>1.143</v>
      </c>
      <c r="E38" s="10">
        <f>$C38*D38/100</f>
        <v>34868.593829475001</v>
      </c>
      <c r="F38" s="10">
        <f>E38/'A1'!B37*1000/'A7'!O$13*100</f>
        <v>2249.0933491669571</v>
      </c>
      <c r="G38" s="10">
        <f>F38*'A19'!B$33</f>
        <v>3379.8407741140886</v>
      </c>
      <c r="H38" s="15">
        <v>0.47699999999999998</v>
      </c>
      <c r="I38" s="10">
        <f>$C38*H38/100</f>
        <v>14551.460417024999</v>
      </c>
      <c r="J38" s="10">
        <f>I38/'A1'!C37*1000/'A7'!O$13*100</f>
        <v>1953.9429776919164</v>
      </c>
      <c r="K38" s="10">
        <f>J38*'A19'!C$33</f>
        <v>1667.815383810623</v>
      </c>
      <c r="M38" s="8">
        <v>2014</v>
      </c>
      <c r="N38" s="15">
        <v>1.74</v>
      </c>
      <c r="O38" s="10">
        <f t="shared" si="17"/>
        <v>53080.799005499997</v>
      </c>
      <c r="P38" s="10">
        <f>O38/'A1'!D37*1000/'A7'!O$13*100</f>
        <v>2252.0946543298878</v>
      </c>
      <c r="Q38" s="10">
        <f>P38*'A19'!D$33</f>
        <v>2747.2109078003505</v>
      </c>
      <c r="R38" s="15">
        <v>0.24</v>
      </c>
      <c r="S38" s="10">
        <f t="shared" si="18"/>
        <v>7321.4895179999994</v>
      </c>
      <c r="T38" s="10">
        <f>S38/'A1'!E37*1000/'A7'!O$13*100</f>
        <v>1982.0965268827333</v>
      </c>
      <c r="U38" s="10">
        <f>T38*'A19'!E$33</f>
        <v>15360.718863568505</v>
      </c>
      <c r="V38" s="15">
        <v>0.217</v>
      </c>
      <c r="W38" s="10">
        <f t="shared" si="19"/>
        <v>6619.8467725249993</v>
      </c>
      <c r="X38" s="10">
        <f>W38/'A1'!F37*1000/'A7'!O$13*100</f>
        <v>1835.328612527378</v>
      </c>
      <c r="Y38" s="10">
        <f>X38*'A19'!F$33</f>
        <v>1670.6776120403219</v>
      </c>
      <c r="AA38" s="8">
        <v>2014</v>
      </c>
      <c r="AB38" s="15">
        <v>2.5649999999999999</v>
      </c>
      <c r="AC38" s="10">
        <f t="shared" si="20"/>
        <v>78248.419223624995</v>
      </c>
      <c r="AD38" s="10">
        <f>AC38/'A1'!G37*1000/'A7'!O$13*100</f>
        <v>1842.1216251326357</v>
      </c>
      <c r="AE38" s="10">
        <f>AD38*'A19'!G$33</f>
        <v>1577.3645366820729</v>
      </c>
      <c r="AF38" s="15">
        <v>3.6640000000000001</v>
      </c>
      <c r="AG38" s="10">
        <f t="shared" si="21"/>
        <v>111774.73997479999</v>
      </c>
      <c r="AH38" s="10">
        <f>AG38/'A1'!H37*1000/'A7'!O$13*100</f>
        <v>2093.0399158274481</v>
      </c>
      <c r="AI38" s="10">
        <f>AH38*'A19'!H$33</f>
        <v>1665.89860892513</v>
      </c>
      <c r="AJ38" s="15">
        <v>2.028</v>
      </c>
      <c r="AK38" s="10">
        <f t="shared" si="22"/>
        <v>61866.586427099995</v>
      </c>
      <c r="AL38" s="10">
        <f>AK38/'A1'!I37*1000/'A7'!O$13*100</f>
        <v>1526.2271136524271</v>
      </c>
      <c r="AM38" s="10">
        <f>AL38*'A19'!I$33</f>
        <v>1190.0420148739797</v>
      </c>
      <c r="AO38" s="8">
        <v>2014</v>
      </c>
      <c r="AP38" s="15">
        <v>0.78700000000000003</v>
      </c>
      <c r="AQ38" s="10">
        <f t="shared" si="23"/>
        <v>24008.384377775001</v>
      </c>
      <c r="AR38" s="10">
        <f>AQ38/'A1'!J37*1000/'A7'!O$13*100</f>
        <v>2150.0937711536762</v>
      </c>
      <c r="AS38" s="10">
        <f>AR38*'A19'!J$33</f>
        <v>1825.1716004569325</v>
      </c>
      <c r="AT38" s="15">
        <v>0.318</v>
      </c>
      <c r="AU38" s="10">
        <f t="shared" si="24"/>
        <v>9700.9736113500003</v>
      </c>
      <c r="AV38" s="10">
        <f>AU38/'A1'!K37*1000/'A7'!O$13*100</f>
        <v>2861.2896370803619</v>
      </c>
      <c r="AW38" s="10">
        <f>AV38*'A19'!K$33</f>
        <v>25772.774554458378</v>
      </c>
      <c r="AX38" s="15">
        <v>1.5640000000000001</v>
      </c>
      <c r="AY38" s="10">
        <f t="shared" si="25"/>
        <v>47711.706692300002</v>
      </c>
      <c r="AZ38" s="10">
        <f>AY38/'A1'!L37*1000/'A7'!O$13*100</f>
        <v>1555.8364947804387</v>
      </c>
      <c r="BA38" s="10">
        <f>AZ38*'A19'!L$33</f>
        <v>1115.3293963402634</v>
      </c>
      <c r="BC38" s="8">
        <v>2014</v>
      </c>
      <c r="BD38" s="15">
        <v>0.45500000000000002</v>
      </c>
      <c r="BE38" s="10">
        <f t="shared" si="26"/>
        <v>13880.323877875</v>
      </c>
      <c r="BF38" s="10">
        <f>BE38/'A1'!M37*1000/'A7'!O$13*100</f>
        <v>2168.5701953347143</v>
      </c>
      <c r="BG38" s="10">
        <f>BF38*'A19'!M$33</f>
        <v>19493.088820256755</v>
      </c>
      <c r="BH38" s="15">
        <v>2.7410000000000001</v>
      </c>
      <c r="BI38" s="10">
        <f t="shared" si="27"/>
        <v>83617.511536824997</v>
      </c>
      <c r="BJ38" s="10">
        <f>BI38/'A1'!N37*1000/'A7'!O$13*100</f>
        <v>1990.4662905507741</v>
      </c>
      <c r="BK38" s="10">
        <f>BJ38*'A19'!N$33</f>
        <v>1374.8688094732645</v>
      </c>
      <c r="BL38" s="15">
        <v>19.242000000000001</v>
      </c>
      <c r="BM38" s="10">
        <f t="shared" si="28"/>
        <v>587000.42210564995</v>
      </c>
      <c r="BN38" s="10">
        <f>BM38/'A1'!O37*1000*'A19'!O37</f>
        <v>1840.9513920362758</v>
      </c>
    </row>
    <row r="39" spans="1:66" ht="13.5" customHeight="1"/>
    <row r="40" spans="1:66" s="2" customFormat="1" ht="114.75" customHeight="1">
      <c r="B40" s="75" t="s">
        <v>747</v>
      </c>
      <c r="C40" s="75"/>
      <c r="D40" s="75"/>
      <c r="E40" s="75"/>
      <c r="F40" s="75"/>
      <c r="G40" s="75"/>
      <c r="H40" s="75"/>
      <c r="I40" s="75"/>
      <c r="J40" s="75"/>
      <c r="K40" s="75"/>
      <c r="N40" s="5" t="s">
        <v>0</v>
      </c>
      <c r="O40" s="3"/>
      <c r="P40" s="3"/>
      <c r="Q40" s="3"/>
      <c r="R40" s="5"/>
      <c r="S40" s="3"/>
      <c r="T40" s="3"/>
      <c r="U40" s="3"/>
      <c r="V40" s="5"/>
      <c r="W40" s="3"/>
      <c r="X40" s="3"/>
      <c r="Y40" s="3"/>
      <c r="AB40" s="5" t="s">
        <v>0</v>
      </c>
      <c r="AC40" s="3"/>
      <c r="AD40" s="3"/>
      <c r="AE40" s="3"/>
      <c r="AF40" s="5"/>
      <c r="AG40" s="3"/>
      <c r="AH40" s="3"/>
      <c r="AI40" s="3"/>
      <c r="AJ40" s="5"/>
      <c r="AK40" s="3"/>
      <c r="AL40" s="3"/>
      <c r="AM40" s="3"/>
      <c r="AP40" s="5" t="s">
        <v>0</v>
      </c>
      <c r="AQ40" s="3"/>
      <c r="AR40" s="3"/>
      <c r="AS40" s="3"/>
      <c r="AT40" s="5"/>
      <c r="AU40" s="3"/>
      <c r="AV40" s="3"/>
      <c r="AW40" s="3"/>
      <c r="AX40" s="5"/>
      <c r="AY40" s="3"/>
      <c r="AZ40" s="3"/>
      <c r="BA40" s="3"/>
      <c r="BD40" s="5" t="s">
        <v>0</v>
      </c>
      <c r="BE40" s="3"/>
      <c r="BF40" s="3"/>
      <c r="BG40" s="3"/>
      <c r="BH40" s="5"/>
      <c r="BI40" s="3"/>
      <c r="BJ40" s="3"/>
      <c r="BK40" s="3"/>
      <c r="BL40" s="5"/>
      <c r="BM40" s="3"/>
      <c r="BN40" s="3"/>
    </row>
    <row r="41" spans="1:66" ht="15" customHeight="1"/>
    <row r="46" spans="1:66" ht="12.75" customHeight="1">
      <c r="A46" s="29"/>
    </row>
    <row r="47" spans="1:66" ht="12.75" customHeight="1">
      <c r="A47" s="29"/>
    </row>
    <row r="48" spans="1:66"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mergeCells count="1">
    <mergeCell ref="B40:K40"/>
  </mergeCells>
  <phoneticPr fontId="0" type="noConversion"/>
  <pageMargins left="0.35433070866141736" right="0.35433070866141736" top="0.39370078740157483" bottom="0.39370078740157483" header="0.51181102362204722" footer="0.51181102362204722"/>
  <pageSetup scale="83" fitToWidth="5" orientation="landscape" r:id="rId1"/>
  <headerFooter alignWithMargins="0"/>
  <colBreaks count="4" manualBreakCount="4">
    <brk id="12" max="56" man="1"/>
    <brk id="26" max="56" man="1"/>
    <brk id="39" max="56" man="1"/>
    <brk id="53" max="56" man="1"/>
  </colBreaks>
</worksheet>
</file>

<file path=xl/worksheets/sheet52.xml><?xml version="1.0" encoding="utf-8"?>
<worksheet xmlns="http://schemas.openxmlformats.org/spreadsheetml/2006/main" xmlns:r="http://schemas.openxmlformats.org/officeDocument/2006/relationships">
  <sheetPr codeName="Sheet48">
    <pageSetUpPr fitToPage="1"/>
  </sheetPr>
  <dimension ref="A1:O56"/>
  <sheetViews>
    <sheetView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C38" sqref="C38"/>
    </sheetView>
  </sheetViews>
  <sheetFormatPr defaultRowHeight="12.75"/>
  <cols>
    <col min="1" max="1" width="5" style="6" customWidth="1"/>
    <col min="2" max="9" width="9.140625" style="8"/>
    <col min="10" max="10" width="11.140625" style="8" customWidth="1"/>
    <col min="11" max="16384" width="9.140625" style="8"/>
  </cols>
  <sheetData>
    <row r="1" spans="1:15" ht="12.75" customHeight="1">
      <c r="A1" s="6" t="s">
        <v>206</v>
      </c>
    </row>
    <row r="2" spans="1:15" ht="27" customHeight="1">
      <c r="A2" s="6" t="s">
        <v>225</v>
      </c>
      <c r="B2" s="8" t="s">
        <v>226</v>
      </c>
      <c r="C2" s="8" t="s">
        <v>227</v>
      </c>
      <c r="D2" s="8" t="s">
        <v>228</v>
      </c>
      <c r="E2" s="8" t="s">
        <v>229</v>
      </c>
      <c r="F2" s="8" t="s">
        <v>230</v>
      </c>
      <c r="G2" s="8" t="s">
        <v>231</v>
      </c>
      <c r="H2" s="8" t="s">
        <v>232</v>
      </c>
      <c r="I2" s="8" t="s">
        <v>233</v>
      </c>
      <c r="J2" s="8" t="s">
        <v>234</v>
      </c>
      <c r="K2" s="8" t="s">
        <v>235</v>
      </c>
      <c r="L2" s="8" t="s">
        <v>236</v>
      </c>
      <c r="M2" s="8" t="s">
        <v>237</v>
      </c>
      <c r="N2" s="8" t="s">
        <v>238</v>
      </c>
      <c r="O2" s="8" t="s">
        <v>239</v>
      </c>
    </row>
    <row r="3" spans="1:15" ht="12.75" customHeight="1">
      <c r="A3" s="6">
        <v>1980</v>
      </c>
      <c r="B3" s="15">
        <f>'A11-1'!B3/'A17'!B3*100</f>
        <v>64.732068414288847</v>
      </c>
      <c r="C3" s="15">
        <f>'A11-1'!C3/'A17'!C3*100</f>
        <v>51.728416497429329</v>
      </c>
      <c r="D3" s="15">
        <f>'A11-1'!D3/'A17'!D3*100</f>
        <v>65.016227912008645</v>
      </c>
      <c r="E3" s="15">
        <f>'A11-1'!E3/'A17'!E3*100</f>
        <v>66.362447834146593</v>
      </c>
      <c r="F3" s="15">
        <f>'A11-1'!F3/'A17'!F3*100</f>
        <v>70.788253477588867</v>
      </c>
      <c r="G3" s="15">
        <f>'A11-1'!G3/'A17'!G3*100</f>
        <v>61.320547046277561</v>
      </c>
      <c r="H3" s="15">
        <f>'A11-1'!H3/'A17'!H3*100</f>
        <v>65.220436955030863</v>
      </c>
      <c r="I3" s="15">
        <f>'A11-1'!I3/'A17'!I3*100</f>
        <v>55.364090856706973</v>
      </c>
      <c r="J3" s="15">
        <f>'A11-1'!J3/'A17'!J3*100</f>
        <v>54.464516129032262</v>
      </c>
      <c r="K3" s="15">
        <f>'A11-1'!K3/'A17'!K3*100</f>
        <v>70.77997671711293</v>
      </c>
      <c r="L3" s="15">
        <f>'A11-1'!L3/'A17'!L3*100</f>
        <v>50.502335755284065</v>
      </c>
      <c r="M3" s="15">
        <f>'A11-1'!M3/'A17'!M3*100</f>
        <v>78.109751520156152</v>
      </c>
      <c r="N3" s="15">
        <f>'A11-1'!N3/'A17'!N3*100</f>
        <v>60.147974916759729</v>
      </c>
      <c r="O3" s="15">
        <f>'A11-1'!O3/'A17'!O3*100</f>
        <v>64.133440371064125</v>
      </c>
    </row>
    <row r="4" spans="1:15" ht="12.75" customHeight="1">
      <c r="A4" s="6">
        <v>1981</v>
      </c>
      <c r="B4" s="15">
        <f>'A11-1'!B4/'A17'!B4*100</f>
        <v>64.976197563303799</v>
      </c>
      <c r="C4" s="15">
        <f>'A11-1'!C4/'A17'!C4*100</f>
        <v>51.708017964518625</v>
      </c>
      <c r="D4" s="15">
        <f>'A11-1'!D4/'A17'!D4*100</f>
        <v>65.857725740642195</v>
      </c>
      <c r="E4" s="15">
        <f>'A11-1'!E4/'A17'!E4*100</f>
        <v>67.385769120804014</v>
      </c>
      <c r="F4" s="15">
        <f>'A11-1'!F4/'A17'!F4*100</f>
        <v>71.077678845563398</v>
      </c>
      <c r="G4" s="15">
        <f>'A11-1'!G4/'A17'!G4*100</f>
        <v>60.586770163537352</v>
      </c>
      <c r="H4" s="15">
        <f>'A11-1'!H4/'A17'!H4*100</f>
        <v>64.304439133898185</v>
      </c>
      <c r="I4" s="15">
        <f>'A11-1'!I4/'A17'!I4*100</f>
        <v>55.176706248793927</v>
      </c>
      <c r="J4" s="15">
        <f>'A11-1'!J4/'A17'!J4*100</f>
        <v>54.189751480786676</v>
      </c>
      <c r="K4" s="15">
        <f>'A11-1'!K4/'A17'!K4*100</f>
        <v>70.916795069337439</v>
      </c>
      <c r="L4" s="15">
        <f>'A11-1'!L4/'A17'!L4*100</f>
        <v>48.810735848028926</v>
      </c>
      <c r="M4" s="15">
        <f>'A11-1'!M4/'A17'!M4*100</f>
        <v>77.72107889867101</v>
      </c>
      <c r="N4" s="15">
        <f>'A11-1'!N4/'A17'!N4*100</f>
        <v>61.071715956736291</v>
      </c>
      <c r="O4" s="15">
        <f>'A11-1'!O4/'A17'!O4*100</f>
        <v>64.117974863101068</v>
      </c>
    </row>
    <row r="5" spans="1:15" ht="12.75" customHeight="1">
      <c r="A5" s="6">
        <v>1982</v>
      </c>
      <c r="B5" s="15">
        <f>'A11-1'!B5/'A17'!B5*100</f>
        <v>63.722659825964492</v>
      </c>
      <c r="C5" s="15">
        <f>'A11-1'!C5/'A17'!C5*100</f>
        <v>51.661866040260982</v>
      </c>
      <c r="D5" s="15">
        <f>'A11-1'!D5/'A17'!D5*100</f>
        <v>62.819825072886303</v>
      </c>
      <c r="E5" s="15">
        <f>'A11-1'!E5/'A17'!E5*100</f>
        <v>68.46053419806212</v>
      </c>
      <c r="F5" s="15">
        <f>'A11-1'!F5/'A17'!F5*100</f>
        <v>71.358927483241928</v>
      </c>
      <c r="G5" s="15">
        <f>'A11-1'!G5/'A17'!G5*100</f>
        <v>59.8498776999661</v>
      </c>
      <c r="H5" s="15">
        <f>'A11-1'!H5/'A17'!H5*100</f>
        <v>62.766540395015845</v>
      </c>
      <c r="I5" s="15">
        <f>'A11-1'!I5/'A17'!I5*100</f>
        <v>54.505669385319266</v>
      </c>
      <c r="J5" s="15">
        <f>'A11-1'!J5/'A17'!J5*100</f>
        <v>52.798816198078399</v>
      </c>
      <c r="K5" s="15">
        <f>'A11-1'!K5/'A17'!K5*100</f>
        <v>71.193573068094878</v>
      </c>
      <c r="L5" s="15">
        <f>'A11-1'!L5/'A17'!L5*100</f>
        <v>47.931027344801173</v>
      </c>
      <c r="M5" s="15">
        <f>'A11-1'!M5/'A17'!M5*100</f>
        <v>77.351565847569731</v>
      </c>
      <c r="N5" s="15">
        <f>'A11-1'!N5/'A17'!N5*100</f>
        <v>62.040423308027279</v>
      </c>
      <c r="O5" s="15">
        <f>'A11-1'!O5/'A17'!O5*100</f>
        <v>62.916404531262813</v>
      </c>
    </row>
    <row r="6" spans="1:15" ht="12.75" customHeight="1">
      <c r="A6" s="6">
        <v>1983</v>
      </c>
      <c r="B6" s="15">
        <f>'A11-1'!B6/'A17'!B6*100</f>
        <v>61.565664361265291</v>
      </c>
      <c r="C6" s="15">
        <f>'A11-1'!C6/'A17'!C6*100</f>
        <v>51.482336803528582</v>
      </c>
      <c r="D6" s="15">
        <f>'A11-1'!D6/'A17'!D6*100</f>
        <v>62.597440036900366</v>
      </c>
      <c r="E6" s="15">
        <f>'A11-1'!E6/'A17'!E6*100</f>
        <v>69.670509779716767</v>
      </c>
      <c r="F6" s="15">
        <f>'A11-1'!F6/'A17'!F6*100</f>
        <v>71.406959152798791</v>
      </c>
      <c r="G6" s="15">
        <f>'A11-1'!G6/'A17'!G6*100</f>
        <v>59.210272443041269</v>
      </c>
      <c r="H6" s="15">
        <f>'A11-1'!H6/'A17'!H6*100</f>
        <v>61.319210172450397</v>
      </c>
      <c r="I6" s="15">
        <f>'A11-1'!I6/'A17'!I6*100</f>
        <v>53.969773098855519</v>
      </c>
      <c r="J6" s="15">
        <f>'A11-1'!J6/'A17'!J6*100</f>
        <v>50.586155717260006</v>
      </c>
      <c r="K6" s="15">
        <f>'A11-1'!K6/'A17'!K6*100</f>
        <v>70.972644376899694</v>
      </c>
      <c r="L6" s="15">
        <f>'A11-1'!L6/'A17'!L6*100</f>
        <v>47.225066138107842</v>
      </c>
      <c r="M6" s="15">
        <f>'A11-1'!M6/'A17'!M6*100</f>
        <v>77.284721447950361</v>
      </c>
      <c r="N6" s="15">
        <f>'A11-1'!N6/'A17'!N6*100</f>
        <v>62.863084392327863</v>
      </c>
      <c r="O6" s="15">
        <f>'A11-1'!O6/'A17'!O6*100</f>
        <v>63.180365339530084</v>
      </c>
    </row>
    <row r="7" spans="1:15" ht="12.75" customHeight="1">
      <c r="A7" s="6">
        <v>1984</v>
      </c>
      <c r="B7" s="15">
        <f>'A11-1'!B7/'A17'!B7*100</f>
        <v>62.448139204268827</v>
      </c>
      <c r="C7" s="15">
        <f>'A11-1'!C7/'A17'!C7*100</f>
        <v>51.861196186512537</v>
      </c>
      <c r="D7" s="15">
        <f>'A11-1'!D7/'A17'!D7*100</f>
        <v>63.52410841654779</v>
      </c>
      <c r="E7" s="15">
        <f>'A11-1'!E7/'A17'!E7*100</f>
        <v>71.478018077070658</v>
      </c>
      <c r="F7" s="15">
        <f>'A11-1'!F7/'A17'!F7*100</f>
        <v>71.7077570655442</v>
      </c>
      <c r="G7" s="15">
        <f>'A11-1'!G7/'A17'!G7*100</f>
        <v>58.50565531070788</v>
      </c>
      <c r="H7" s="15">
        <f>'A11-1'!H7/'A17'!H7*100</f>
        <v>61.172386291665667</v>
      </c>
      <c r="I7" s="15">
        <f>'A11-1'!I7/'A17'!I7*100</f>
        <v>53.367016657456375</v>
      </c>
      <c r="J7" s="15">
        <f>'A11-1'!J7/'A17'!J7*100</f>
        <v>50.126062149770775</v>
      </c>
      <c r="K7" s="15">
        <f>'A11-1'!K7/'A17'!K7*100</f>
        <v>71.15384615384616</v>
      </c>
      <c r="L7" s="15">
        <f>'A11-1'!L7/'A17'!L7*100</f>
        <v>45.525001621376227</v>
      </c>
      <c r="M7" s="15">
        <f>'A11-1'!M7/'A17'!M7*100</f>
        <v>77.803330984086955</v>
      </c>
      <c r="N7" s="15">
        <f>'A11-1'!N7/'A17'!N7*100</f>
        <v>63.664155528554069</v>
      </c>
      <c r="O7" s="15">
        <f>'A11-1'!O7/'A17'!O7*100</f>
        <v>65.299240785278172</v>
      </c>
    </row>
    <row r="8" spans="1:15" ht="12.75" customHeight="1">
      <c r="A8" s="6">
        <v>1985</v>
      </c>
      <c r="B8" s="15">
        <f>'A11-1'!B8/'A17'!B8*100</f>
        <v>63.364816074010946</v>
      </c>
      <c r="C8" s="15">
        <f>'A11-1'!C8/'A17'!C8*100</f>
        <v>52.538541522996375</v>
      </c>
      <c r="D8" s="15">
        <f>'A11-1'!D8/'A17'!D8*100</f>
        <v>64.735146136016724</v>
      </c>
      <c r="E8" s="15">
        <f>'A11-1'!E8/'A17'!E8*100</f>
        <v>73.017578196569914</v>
      </c>
      <c r="F8" s="15">
        <f>'A11-1'!F8/'A17'!F8*100</f>
        <v>72.237196765498652</v>
      </c>
      <c r="G8" s="15">
        <f>'A11-1'!G8/'A17'!G8*100</f>
        <v>57.991479907539166</v>
      </c>
      <c r="H8" s="15">
        <f>'A11-1'!H8/'A17'!H8*100</f>
        <v>61.637368039137655</v>
      </c>
      <c r="I8" s="15">
        <f>'A11-1'!I8/'A17'!I8*100</f>
        <v>53.344353020562529</v>
      </c>
      <c r="J8" s="15">
        <f>'A11-1'!J8/'A17'!J8*100</f>
        <v>50.633998125547976</v>
      </c>
      <c r="K8" s="15">
        <f>'A11-1'!K8/'A17'!K8*100</f>
        <v>72.648932184338705</v>
      </c>
      <c r="L8" s="15">
        <f>'A11-1'!L8/'A17'!L8*100</f>
        <v>44.612116563801294</v>
      </c>
      <c r="M8" s="15">
        <f>'A11-1'!M8/'A17'!M8*100</f>
        <v>78.65418481787006</v>
      </c>
      <c r="N8" s="15">
        <f>'A11-1'!N8/'A17'!N8*100</f>
        <v>64.457531735978222</v>
      </c>
      <c r="O8" s="15">
        <f>'A11-1'!O8/'A17'!O8*100</f>
        <v>66.046436843601171</v>
      </c>
    </row>
    <row r="9" spans="1:15" ht="12.75" customHeight="1">
      <c r="A9" s="6">
        <v>1986</v>
      </c>
      <c r="B9" s="15">
        <f>'A11-1'!B9/'A17'!B9*100</f>
        <v>64.781520584391771</v>
      </c>
      <c r="C9" s="15">
        <f>'A11-1'!C9/'A17'!C9*100</f>
        <v>52.621077445498685</v>
      </c>
      <c r="D9" s="15">
        <f>'A11-1'!D9/'A17'!D9*100</f>
        <v>66.13616021481316</v>
      </c>
      <c r="E9" s="15">
        <f>'A11-1'!E9/'A17'!E9*100</f>
        <v>75.772248922493148</v>
      </c>
      <c r="F9" s="15">
        <f>'A11-1'!F9/'A17'!F9*100</f>
        <v>72.090936284774159</v>
      </c>
      <c r="G9" s="15">
        <f>'A11-1'!G9/'A17'!G9*100</f>
        <v>58.322632373677187</v>
      </c>
      <c r="H9" s="15">
        <f>'A11-1'!H9/'A17'!H9*100</f>
        <v>62.435010286141733</v>
      </c>
      <c r="I9" s="15">
        <f>'A11-1'!I9/'A17'!I9*100</f>
        <v>53.325200836187527</v>
      </c>
      <c r="J9" s="15">
        <f>'A11-1'!J9/'A17'!J9*100</f>
        <v>51.216712580348947</v>
      </c>
      <c r="K9" s="15">
        <f>'A11-1'!K9/'A17'!K9*100</f>
        <v>74.711359404096839</v>
      </c>
      <c r="L9" s="15">
        <f>'A11-1'!L9/'A17'!L9*100</f>
        <v>44.963419928074458</v>
      </c>
      <c r="M9" s="15">
        <f>'A11-1'!M9/'A17'!M9*100</f>
        <v>79.126825290934704</v>
      </c>
      <c r="N9" s="15">
        <f>'A11-1'!N9/'A17'!N9*100</f>
        <v>64.980300016129902</v>
      </c>
      <c r="O9" s="15">
        <f>'A11-1'!O9/'A17'!O9*100</f>
        <v>66.844330040315754</v>
      </c>
    </row>
    <row r="10" spans="1:15" ht="12.75" customHeight="1">
      <c r="A10" s="6">
        <v>1987</v>
      </c>
      <c r="B10" s="15">
        <f>'A11-1'!B10/'A17'!B10*100</f>
        <v>64.945345661240921</v>
      </c>
      <c r="C10" s="15">
        <f>'A11-1'!C10/'A17'!C10*100</f>
        <v>51.969704904562938</v>
      </c>
      <c r="D10" s="15">
        <f>'A11-1'!D10/'A17'!D10*100</f>
        <v>67.259304318973619</v>
      </c>
      <c r="E10" s="15">
        <f>'A11-1'!E10/'A17'!E10*100</f>
        <v>75.176923464216969</v>
      </c>
      <c r="F10" s="15">
        <f>'A11-1'!F10/'A17'!F10*100</f>
        <v>71.727435744172141</v>
      </c>
      <c r="G10" s="15">
        <f>'A11-1'!G10/'A17'!G10*100</f>
        <v>57.653224498202682</v>
      </c>
      <c r="H10" s="15">
        <f>'A11-1'!H10/'A17'!H10*100</f>
        <v>62.737822817914349</v>
      </c>
      <c r="I10" s="15">
        <f>'A11-1'!I10/'A17'!I10*100</f>
        <v>53.126972295017673</v>
      </c>
      <c r="J10" s="15">
        <f>'A11-1'!J10/'A17'!J10*100</f>
        <v>58.056157216469359</v>
      </c>
      <c r="K10" s="15">
        <f>'A11-1'!K10/'A17'!K10*100</f>
        <v>75.896487985212573</v>
      </c>
      <c r="L10" s="15">
        <f>'A11-1'!L10/'A17'!L10*100</f>
        <v>46.821055959532096</v>
      </c>
      <c r="M10" s="15">
        <f>'A11-1'!M10/'A17'!M10*100</f>
        <v>79.789298586082609</v>
      </c>
      <c r="N10" s="15">
        <f>'A11-1'!N10/'A17'!N10*100</f>
        <v>65.660159939888359</v>
      </c>
      <c r="O10" s="15">
        <f>'A11-1'!O10/'A17'!O10*100</f>
        <v>68.032765476351869</v>
      </c>
    </row>
    <row r="11" spans="1:15" ht="12.75" customHeight="1">
      <c r="A11" s="6">
        <v>1988</v>
      </c>
      <c r="B11" s="15">
        <f>'A11-1'!B11/'A17'!B11*100</f>
        <v>66.132242931406111</v>
      </c>
      <c r="C11" s="15">
        <f>'A11-1'!C11/'A17'!C11*100</f>
        <v>51.971093820966708</v>
      </c>
      <c r="D11" s="15">
        <f>'A11-1'!D11/'A17'!D11*100</f>
        <v>68.542760279965009</v>
      </c>
      <c r="E11" s="15">
        <f>'A11-1'!E11/'A17'!E11*100</f>
        <v>76.3016218560509</v>
      </c>
      <c r="F11" s="15">
        <f>'A11-1'!F11/'A17'!F11*100</f>
        <v>71.96652719665272</v>
      </c>
      <c r="G11" s="15">
        <f>'A11-1'!G11/'A17'!G11*100</f>
        <v>57.625261394662367</v>
      </c>
      <c r="H11" s="15">
        <f>'A11-1'!H11/'A17'!H11*100</f>
        <v>63.086431248399634</v>
      </c>
      <c r="I11" s="15">
        <f>'A11-1'!I11/'A17'!I11*100</f>
        <v>53.649318543637804</v>
      </c>
      <c r="J11" s="15">
        <f>'A11-1'!J11/'A17'!J11*100</f>
        <v>59.269293440917217</v>
      </c>
      <c r="K11" s="15">
        <f>'A11-1'!K11/'A17'!K11*100</f>
        <v>75.045871559633028</v>
      </c>
      <c r="L11" s="15">
        <f>'A11-1'!L11/'A17'!L11*100</f>
        <v>48.276362609210778</v>
      </c>
      <c r="M11" s="15">
        <f>'A11-1'!M11/'A17'!M11*100</f>
        <v>80.520484411234222</v>
      </c>
      <c r="N11" s="15">
        <f>'A11-1'!N11/'A17'!N11*100</f>
        <v>67.916874899458406</v>
      </c>
      <c r="O11" s="15">
        <f>'A11-1'!O11/'A17'!O11*100</f>
        <v>69.026656884323799</v>
      </c>
    </row>
    <row r="12" spans="1:15" ht="12.75" customHeight="1">
      <c r="A12" s="6">
        <v>1989</v>
      </c>
      <c r="B12" s="15">
        <f>'A11-1'!B12/'A17'!B12*100</f>
        <v>67.828746775771592</v>
      </c>
      <c r="C12" s="15">
        <f>'A11-1'!C12/'A17'!C12*100</f>
        <v>53.498438793827255</v>
      </c>
      <c r="D12" s="15">
        <f>'A11-1'!D12/'A17'!D12*100</f>
        <v>68.907712165214591</v>
      </c>
      <c r="E12" s="15">
        <f>'A11-1'!E12/'A17'!E12*100</f>
        <v>74.75009676822728</v>
      </c>
      <c r="F12" s="15">
        <f>'A11-1'!F12/'A17'!F12*100</f>
        <v>74.843143113235726</v>
      </c>
      <c r="G12" s="15">
        <f>'A11-1'!G12/'A17'!G12*100</f>
        <v>57.944129555641524</v>
      </c>
      <c r="H12" s="15">
        <f>'A11-1'!H12/'A17'!H12*100</f>
        <v>63.501086504230429</v>
      </c>
      <c r="I12" s="15">
        <f>'A11-1'!I12/'A17'!I12*100</f>
        <v>53.189787725870211</v>
      </c>
      <c r="J12" s="15">
        <f>'A11-1'!J12/'A17'!J12*100</f>
        <v>60.105022741913452</v>
      </c>
      <c r="K12" s="15">
        <f>'A11-1'!K12/'A17'!K12*100</f>
        <v>72.461650840029222</v>
      </c>
      <c r="L12" s="15">
        <f>'A11-1'!L12/'A17'!L12*100</f>
        <v>49.617306696061668</v>
      </c>
      <c r="M12" s="15">
        <f>'A11-1'!M12/'A17'!M12*100</f>
        <v>81.251143222974207</v>
      </c>
      <c r="N12" s="15">
        <f>'A11-1'!N12/'A17'!N12*100</f>
        <v>70.079960344042249</v>
      </c>
      <c r="O12" s="15">
        <f>'A11-1'!O12/'A17'!O12*100</f>
        <v>69.965589586768147</v>
      </c>
    </row>
    <row r="13" spans="1:15" ht="12.75" customHeight="1">
      <c r="A13" s="6">
        <v>1990</v>
      </c>
      <c r="B13" s="15">
        <f>'A11-1'!B13/'A17'!B13*100</f>
        <v>67.968660220026649</v>
      </c>
      <c r="C13" s="15">
        <f>'A11-1'!C13/'A17'!C13*100</f>
        <v>54.074512053163119</v>
      </c>
      <c r="D13" s="15">
        <f>'A11-1'!D13/'A17'!D13*100</f>
        <v>68.465225908171561</v>
      </c>
      <c r="E13" s="15">
        <f>'A11-1'!E13/'A17'!E13*100</f>
        <v>75.02836567784324</v>
      </c>
      <c r="F13" s="15">
        <f>'A11-1'!F13/'A17'!F13*100</f>
        <v>74.642431466030985</v>
      </c>
      <c r="G13" s="15">
        <f>'A11-1'!G13/'A17'!G13*100</f>
        <v>58.149308873239448</v>
      </c>
      <c r="H13" s="15">
        <f>'A11-1'!H13/'A17'!H13*100</f>
        <v>63.710056497175138</v>
      </c>
      <c r="I13" s="15">
        <f>'A11-1'!I13/'A17'!I13*100</f>
        <v>54.10285097025578</v>
      </c>
      <c r="J13" s="15">
        <f>'A11-1'!J13/'A17'!J13*100</f>
        <v>61.72551987812097</v>
      </c>
      <c r="K13" s="15">
        <f>'A11-1'!K13/'A17'!K13*100</f>
        <v>71.522214129643118</v>
      </c>
      <c r="L13" s="15">
        <f>'A11-1'!L13/'A17'!L13*100</f>
        <v>50.450537551241389</v>
      </c>
      <c r="M13" s="15">
        <f>'A11-1'!M13/'A17'!M13*100</f>
        <v>81.51729402570021</v>
      </c>
      <c r="N13" s="15">
        <f>'A11-1'!N13/'A17'!N13*100</f>
        <v>70.630861685895553</v>
      </c>
      <c r="O13" s="15">
        <f>'A11-1'!O13/'A17'!O13*100</f>
        <v>70.297967173985185</v>
      </c>
    </row>
    <row r="14" spans="1:15" ht="12.75" customHeight="1">
      <c r="A14" s="6">
        <v>1991</v>
      </c>
      <c r="B14" s="15">
        <f>'A11-1'!B14/'A17'!B14*100</f>
        <v>65.55760370276748</v>
      </c>
      <c r="C14" s="15">
        <f>'A11-1'!C14/'A17'!C14*100</f>
        <v>55.476960199760306</v>
      </c>
      <c r="D14" s="15">
        <f>'A11-1'!D14/'A17'!D14*100</f>
        <v>66.560690300272213</v>
      </c>
      <c r="E14" s="15">
        <f>'A11-1'!E14/'A17'!E14*100</f>
        <v>74.305981098475698</v>
      </c>
      <c r="F14" s="15">
        <f>'A11-1'!F14/'A17'!F14*100</f>
        <v>70.652818991097917</v>
      </c>
      <c r="G14" s="15">
        <f>'A11-1'!G14/'A17'!G14*100</f>
        <v>58.677529612352998</v>
      </c>
      <c r="H14" s="15">
        <f>'A11-1'!H14/'A17'!H14*100</f>
        <v>67.062014102332313</v>
      </c>
      <c r="I14" s="15">
        <f>'A11-1'!I14/'A17'!I14*100</f>
        <v>54.306838240937353</v>
      </c>
      <c r="J14" s="15">
        <f>'A11-1'!J14/'A17'!J14*100</f>
        <v>62.89350624306995</v>
      </c>
      <c r="K14" s="15">
        <f>'A11-1'!K14/'A17'!K14*100</f>
        <v>70.84844089920233</v>
      </c>
      <c r="L14" s="15">
        <f>'A11-1'!L14/'A17'!L14*100</f>
        <v>50.426996452880836</v>
      </c>
      <c r="M14" s="15">
        <f>'A11-1'!M14/'A17'!M14*100</f>
        <v>79.573628680529168</v>
      </c>
      <c r="N14" s="15">
        <f>'A11-1'!N14/'A17'!N14*100</f>
        <v>68.811881188118804</v>
      </c>
      <c r="O14" s="15">
        <f>'A11-1'!O14/'A17'!O14*100</f>
        <v>68.958596756832335</v>
      </c>
    </row>
    <row r="15" spans="1:15" ht="12.75" customHeight="1">
      <c r="A15" s="6">
        <v>1992</v>
      </c>
      <c r="B15" s="15">
        <f>'A11-1'!B15/'A17'!B15*100</f>
        <v>64.580434928705671</v>
      </c>
      <c r="C15" s="15">
        <f>'A11-1'!C15/'A17'!C15*100</f>
        <v>56.133011568565848</v>
      </c>
      <c r="D15" s="15">
        <f>'A11-1'!D15/'A17'!D15*100</f>
        <v>65.300193673337645</v>
      </c>
      <c r="E15" s="15">
        <f>'A11-1'!E15/'A17'!E15*100</f>
        <v>73.993159931212375</v>
      </c>
      <c r="F15" s="15">
        <f>'A11-1'!F15/'A17'!F15*100</f>
        <v>65.494830132939441</v>
      </c>
      <c r="G15" s="15">
        <f>'A11-1'!G15/'A17'!G15*100</f>
        <v>58.298065392917096</v>
      </c>
      <c r="H15" s="15">
        <f>'A11-1'!H15/'A17'!H15*100</f>
        <v>66.164787636403119</v>
      </c>
      <c r="I15" s="15">
        <f>'A11-1'!I15/'A17'!I15*100</f>
        <v>53.705629824507724</v>
      </c>
      <c r="J15" s="15">
        <f>'A11-1'!J15/'A17'!J15*100</f>
        <v>63.266753565404073</v>
      </c>
      <c r="K15" s="15">
        <f>'A11-1'!K15/'A17'!K15*100</f>
        <v>70.516059184409968</v>
      </c>
      <c r="L15" s="15">
        <f>'A11-1'!L15/'A17'!L15*100</f>
        <v>48.868200003792253</v>
      </c>
      <c r="M15" s="15">
        <f>'A11-1'!M15/'A17'!M15*100</f>
        <v>75.910091279720035</v>
      </c>
      <c r="N15" s="15">
        <f>'A11-1'!N15/'A17'!N15*100</f>
        <v>67.201435573291917</v>
      </c>
      <c r="O15" s="15">
        <f>'A11-1'!O15/'A17'!O15*100</f>
        <v>68.561320319398305</v>
      </c>
    </row>
    <row r="16" spans="1:15" ht="12.75" customHeight="1">
      <c r="A16" s="6">
        <v>1993</v>
      </c>
      <c r="B16" s="15">
        <f>'A11-1'!B16/'A17'!B16*100</f>
        <v>64.320202846038526</v>
      </c>
      <c r="C16" s="15">
        <f>'A11-1'!C16/'A17'!C16*100</f>
        <v>55.633456338238595</v>
      </c>
      <c r="D16" s="15">
        <f>'A11-1'!D16/'A17'!D16*100</f>
        <v>65.022740633024981</v>
      </c>
      <c r="E16" s="15">
        <f>'A11-1'!E16/'A17'!E16*100</f>
        <v>71.881134123696611</v>
      </c>
      <c r="F16" s="15">
        <f>'A11-1'!F16/'A17'!F16*100</f>
        <v>61.36631330977621</v>
      </c>
      <c r="G16" s="15">
        <f>'A11-1'!G16/'A17'!G16*100</f>
        <v>57.844266217229254</v>
      </c>
      <c r="H16" s="15">
        <f>'A11-1'!H16/'A17'!H16*100</f>
        <v>65.141022866623388</v>
      </c>
      <c r="I16" s="15">
        <f>'A11-1'!I16/'A17'!I16*100</f>
        <v>51.973736255043114</v>
      </c>
      <c r="J16" s="15">
        <f>'A11-1'!J16/'A17'!J16*100</f>
        <v>63.402032373072004</v>
      </c>
      <c r="K16" s="15">
        <f>'A11-1'!K16/'A17'!K16*100</f>
        <v>70.064608758076091</v>
      </c>
      <c r="L16" s="15">
        <f>'A11-1'!L16/'A17'!L16*100</f>
        <v>46.256820962403083</v>
      </c>
      <c r="M16" s="15">
        <f>'A11-1'!M16/'A17'!M16*100</f>
        <v>71.280898876404493</v>
      </c>
      <c r="N16" s="15">
        <f>'A11-1'!N16/'A17'!N16*100</f>
        <v>66.392564418492526</v>
      </c>
      <c r="O16" s="15">
        <f>'A11-1'!O16/'A17'!O16*100</f>
        <v>68.815284360119847</v>
      </c>
    </row>
    <row r="17" spans="1:15" ht="12.75" customHeight="1">
      <c r="A17" s="6">
        <v>1994</v>
      </c>
      <c r="B17" s="15">
        <f>'A11-1'!B17/'A17'!B17*100</f>
        <v>65.715411800415097</v>
      </c>
      <c r="C17" s="15">
        <f>'A11-1'!C17/'A17'!C17*100</f>
        <v>55.610019842749928</v>
      </c>
      <c r="D17" s="15">
        <f>'A11-1'!D17/'A17'!D17*100</f>
        <v>65.594842184726502</v>
      </c>
      <c r="E17" s="15">
        <f>'A11-1'!E17/'A17'!E17*100</f>
        <v>71.753271531100481</v>
      </c>
      <c r="F17" s="15">
        <f>'A11-1'!F17/'A17'!F17*100</f>
        <v>60.693301997649826</v>
      </c>
      <c r="G17" s="15">
        <f>'A11-1'!G17/'A17'!G17*100</f>
        <v>57.270168243340038</v>
      </c>
      <c r="H17" s="15">
        <f>'A11-1'!H17/'A17'!H17*100</f>
        <v>64.543654365436538</v>
      </c>
      <c r="I17" s="15">
        <f>'A11-1'!I17/'A17'!I17*100</f>
        <v>51.24082703057784</v>
      </c>
      <c r="J17" s="15">
        <f>'A11-1'!J17/'A17'!J17*100</f>
        <v>63.550071191267207</v>
      </c>
      <c r="K17" s="15">
        <f>'A11-1'!K17/'A17'!K17*100</f>
        <v>70.93895037486611</v>
      </c>
      <c r="L17" s="15">
        <f>'A11-1'!L17/'A17'!L17*100</f>
        <v>45.541543357672914</v>
      </c>
      <c r="M17" s="15">
        <f>'A11-1'!M17/'A17'!M17*100</f>
        <v>70.224367569500316</v>
      </c>
      <c r="N17" s="15">
        <f>'A11-1'!N17/'A17'!N17*100</f>
        <v>66.663103033542697</v>
      </c>
      <c r="O17" s="15">
        <f>'A11-1'!O17/'A17'!O17*100</f>
        <v>69.410705834334337</v>
      </c>
    </row>
    <row r="18" spans="1:15" ht="12.75" customHeight="1">
      <c r="A18" s="6">
        <v>1995</v>
      </c>
      <c r="B18" s="15">
        <f>'A11-1'!B18/'A17'!B18*100</f>
        <v>67.343584325145287</v>
      </c>
      <c r="C18" s="15">
        <f>'A11-1'!C18/'A17'!C18*100</f>
        <v>56.227626122497689</v>
      </c>
      <c r="D18" s="15">
        <f>'A11-1'!D18/'A17'!D18*100</f>
        <v>66.102626971994766</v>
      </c>
      <c r="E18" s="15">
        <f>'A11-1'!E18/'A17'!E18*100</f>
        <v>73.169950935904708</v>
      </c>
      <c r="F18" s="15">
        <f>'A11-1'!F18/'A17'!F18*100</f>
        <v>61.906158357771254</v>
      </c>
      <c r="G18" s="15">
        <f>'A11-1'!G18/'A17'!G18*100</f>
        <v>58.047475498693892</v>
      </c>
      <c r="H18" s="15">
        <f>'A11-1'!H18/'A17'!H18*100</f>
        <v>64.641491740604479</v>
      </c>
      <c r="I18" s="15">
        <f>'A11-1'!I18/'A17'!I18*100</f>
        <v>51.030741503208489</v>
      </c>
      <c r="J18" s="15">
        <f>'A11-1'!J18/'A17'!J18*100</f>
        <v>64.69102160152147</v>
      </c>
      <c r="K18" s="15">
        <f>'A11-1'!K18/'A17'!K18*100</f>
        <v>72.298785252539602</v>
      </c>
      <c r="L18" s="15">
        <f>'A11-1'!L18/'A17'!L18*100</f>
        <v>46.288544590203834</v>
      </c>
      <c r="M18" s="15">
        <f>'A11-1'!M18/'A17'!M18*100</f>
        <v>70.927915747527223</v>
      </c>
      <c r="N18" s="15">
        <f>'A11-1'!N18/'A17'!N18*100</f>
        <v>67.060045820235487</v>
      </c>
      <c r="O18" s="15">
        <f>'A11-1'!O18/'A17'!O18*100</f>
        <v>69.578632371695164</v>
      </c>
    </row>
    <row r="19" spans="1:15" ht="12.75" customHeight="1">
      <c r="A19" s="6">
        <v>1996</v>
      </c>
      <c r="B19" s="15">
        <f>'A11-1'!B19/'A17'!B19*100</f>
        <v>67.383118763180548</v>
      </c>
      <c r="C19" s="15">
        <f>'A11-1'!C19/'A17'!C19*100</f>
        <v>56.201148705096074</v>
      </c>
      <c r="D19" s="15">
        <f>'A11-1'!D19/'A17'!D19*100</f>
        <v>65.972402370642342</v>
      </c>
      <c r="E19" s="15">
        <f>'A11-1'!E19/'A17'!E19*100</f>
        <v>73.421228357576624</v>
      </c>
      <c r="F19" s="15">
        <f>'A11-1'!F19/'A17'!F19*100</f>
        <v>62.803628914252265</v>
      </c>
      <c r="G19" s="15">
        <f>'A11-1'!G19/'A17'!G19*100</f>
        <v>58.244935183547632</v>
      </c>
      <c r="H19" s="15">
        <f>'A11-1'!H19/'A17'!H19*100</f>
        <v>64.261669456895461</v>
      </c>
      <c r="I19" s="15">
        <f>'A11-1'!I19/'A17'!I19*100</f>
        <v>51.424455620007969</v>
      </c>
      <c r="J19" s="15">
        <f>'A11-1'!J19/'A17'!J19*100</f>
        <v>65.581500622430113</v>
      </c>
      <c r="K19" s="15">
        <f>'A11-1'!K19/'A17'!K19*100</f>
        <v>74.093190977868915</v>
      </c>
      <c r="L19" s="15">
        <f>'A11-1'!L19/'A17'!L19*100</f>
        <v>47.176085817984713</v>
      </c>
      <c r="M19" s="15">
        <f>'A11-1'!M19/'A17'!M19*100</f>
        <v>70.354791189677513</v>
      </c>
      <c r="N19" s="15">
        <f>'A11-1'!N19/'A17'!N19*100</f>
        <v>67.534984996946278</v>
      </c>
      <c r="O19" s="15">
        <f>'A11-1'!O19/'A17'!O19*100</f>
        <v>69.680476563504513</v>
      </c>
    </row>
    <row r="20" spans="1:15" ht="12.75" customHeight="1">
      <c r="A20" s="6">
        <v>1997</v>
      </c>
      <c r="B20" s="15">
        <f>'A11-1'!B20/'A17'!B20*100</f>
        <v>67.088320232365888</v>
      </c>
      <c r="C20" s="15">
        <f>'A11-1'!C20/'A17'!C20*100</f>
        <v>56.943992782690366</v>
      </c>
      <c r="D20" s="15">
        <f>'A11-1'!D20/'A17'!D20*100</f>
        <v>66.590706185846685</v>
      </c>
      <c r="E20" s="15">
        <f>'A11-1'!E20/'A17'!E20*100</f>
        <v>74.645649061495973</v>
      </c>
      <c r="F20" s="15">
        <f>'A11-1'!F20/'A17'!F20*100</f>
        <v>63.524948934928503</v>
      </c>
      <c r="G20" s="15">
        <f>'A11-1'!G20/'A17'!G20*100</f>
        <v>58.038648741849464</v>
      </c>
      <c r="H20" s="15">
        <f>'A11-1'!H20/'A17'!H20*100</f>
        <v>63.838732280493716</v>
      </c>
      <c r="I20" s="15">
        <f>'A11-1'!I20/'A17'!I20*100</f>
        <v>51.711285534098025</v>
      </c>
      <c r="J20" s="15">
        <f>'A11-1'!J20/'A17'!J20*100</f>
        <v>67.404643994850446</v>
      </c>
      <c r="K20" s="15">
        <f>'A11-1'!K20/'A17'!K20*100</f>
        <v>75.803389353772602</v>
      </c>
      <c r="L20" s="15">
        <f>'A11-1'!L20/'A17'!L20*100</f>
        <v>48.455383405655709</v>
      </c>
      <c r="M20" s="15">
        <f>'A11-1'!M20/'A17'!M20*100</f>
        <v>69.491435353302748</v>
      </c>
      <c r="N20" s="15">
        <f>'A11-1'!N20/'A17'!N20*100</f>
        <v>68.388172697673184</v>
      </c>
      <c r="O20" s="15">
        <f>'A11-1'!O20/'A17'!O20*100</f>
        <v>70.216233715491356</v>
      </c>
    </row>
    <row r="21" spans="1:15" ht="12.75" customHeight="1">
      <c r="A21" s="6">
        <v>1998</v>
      </c>
      <c r="B21" s="15">
        <f>'A11-1'!B21/'A17'!B21*100</f>
        <v>67.541561804337874</v>
      </c>
      <c r="C21" s="15">
        <f>'A11-1'!C21/'A17'!C21*100</f>
        <v>57.25782789512126</v>
      </c>
      <c r="D21" s="15">
        <f>'A11-1'!D21/'A17'!D21*100</f>
        <v>67.551765067921039</v>
      </c>
      <c r="E21" s="15">
        <f>'A11-1'!E21/'A17'!E21*100</f>
        <v>74.633226859539008</v>
      </c>
      <c r="F21" s="15">
        <f>'A11-1'!F21/'A17'!F21*100</f>
        <v>64.758861127251606</v>
      </c>
      <c r="G21" s="15">
        <f>'A11-1'!G21/'A17'!G21*100</f>
        <v>58.707457450886693</v>
      </c>
      <c r="H21" s="15">
        <f>'A11-1'!H21/'A17'!H21*100</f>
        <v>64.738648410687645</v>
      </c>
      <c r="I21" s="15">
        <f>'A11-1'!I21/'A17'!I21*100</f>
        <v>52.440705762450555</v>
      </c>
      <c r="J21" s="15">
        <f>'A11-1'!J21/'A17'!J21*100</f>
        <v>68.968421052631584</v>
      </c>
      <c r="K21" s="15">
        <f>'A11-1'!K21/'A17'!K21*100</f>
        <v>77.13258144488286</v>
      </c>
      <c r="L21" s="15">
        <f>'A11-1'!L21/'A17'!L21*100</f>
        <v>50.091110314122275</v>
      </c>
      <c r="M21" s="15">
        <f>'A11-1'!M21/'A17'!M21*100</f>
        <v>70.324233589539702</v>
      </c>
      <c r="N21" s="15">
        <f>'A11-1'!N21/'A17'!N21*100</f>
        <v>68.719504154028741</v>
      </c>
      <c r="O21" s="15">
        <f>'A11-1'!O21/'A17'!O21*100</f>
        <v>70.282716521461637</v>
      </c>
    </row>
    <row r="22" spans="1:15" ht="12.75" customHeight="1">
      <c r="A22" s="6">
        <v>1999</v>
      </c>
      <c r="B22" s="15">
        <f>'A11-1'!B22/'A17'!B22*100</f>
        <v>67.98621147987275</v>
      </c>
      <c r="C22" s="15">
        <f>'A11-1'!C22/'A17'!C22*100</f>
        <v>58.900536849786299</v>
      </c>
      <c r="D22" s="15">
        <f>'A11-1'!D22/'A17'!D22*100</f>
        <v>68.564912568913286</v>
      </c>
      <c r="E22" s="15">
        <f>'A11-1'!E22/'A17'!E22*100</f>
        <v>75.691507450098399</v>
      </c>
      <c r="F22" s="15">
        <f>'A11-1'!F22/'A17'!F22*100</f>
        <v>66.657018813314039</v>
      </c>
      <c r="G22" s="15">
        <f>'A11-1'!G22/'A17'!G22*100</f>
        <v>59.286601573946164</v>
      </c>
      <c r="H22" s="15">
        <f>'A11-1'!H22/'A17'!H22*100</f>
        <v>64.608883294371509</v>
      </c>
      <c r="I22" s="15">
        <f>'A11-1'!I22/'A17'!I22*100</f>
        <v>53.275859384326317</v>
      </c>
      <c r="J22" s="15">
        <f>'A11-1'!J22/'A17'!J22*100</f>
        <v>70.327849008817751</v>
      </c>
      <c r="K22" s="15">
        <f>'A11-1'!K22/'A17'!K22*100</f>
        <v>76.877812391831085</v>
      </c>
      <c r="L22" s="15">
        <f>'A11-1'!L22/'A17'!L22*100</f>
        <v>52.582506762849412</v>
      </c>
      <c r="M22" s="15">
        <f>'A11-1'!M22/'A17'!M22*100</f>
        <v>71.600894570940525</v>
      </c>
      <c r="N22" s="15">
        <f>'A11-1'!N22/'A17'!N22*100</f>
        <v>69.107887626891909</v>
      </c>
      <c r="O22" s="15">
        <f>'A11-1'!O22/'A17'!O22*100</f>
        <v>70.329431810165659</v>
      </c>
    </row>
    <row r="23" spans="1:15" ht="12.75" customHeight="1">
      <c r="A23" s="6">
        <v>2000</v>
      </c>
      <c r="B23" s="15">
        <f>'A11-1'!B23/'A17'!B23*100</f>
        <v>68.863084887701064</v>
      </c>
      <c r="C23" s="15">
        <f>'A11-1'!C23/'A17'!C23*100</f>
        <v>60.493213143701361</v>
      </c>
      <c r="D23" s="15">
        <f>'A11-1'!D23/'A17'!D23*100</f>
        <v>69.452943394605327</v>
      </c>
      <c r="E23" s="15">
        <f>'A11-1'!E23/'A17'!E23*100</f>
        <v>75.650370036969477</v>
      </c>
      <c r="F23" s="15">
        <f>'A11-1'!F23/'A17'!F23*100</f>
        <v>67.551963048498848</v>
      </c>
      <c r="G23" s="15">
        <f>'A11-1'!G23/'A17'!G23*100</f>
        <v>59.927831363333283</v>
      </c>
      <c r="H23" s="15">
        <f>'A11-1'!H23/'A17'!H23*100</f>
        <v>65.134486677610809</v>
      </c>
      <c r="I23" s="15">
        <f>'A11-1'!I23/'A17'!I23*100</f>
        <v>54.414045046217943</v>
      </c>
      <c r="J23" s="15">
        <f>'A11-1'!J23/'A17'!J23*100</f>
        <v>71.580019443544288</v>
      </c>
      <c r="K23" s="15">
        <f>'A11-1'!K23/'A17'!K23*100</f>
        <v>76.777739608382007</v>
      </c>
      <c r="L23" s="15">
        <f>'A11-1'!L23/'A17'!L23*100</f>
        <v>55.124912444548215</v>
      </c>
      <c r="M23" s="15">
        <f>'A11-1'!M23/'A17'!M23*100</f>
        <v>72.98557431070445</v>
      </c>
      <c r="N23" s="15">
        <f>'A11-1'!N23/'A17'!N23*100</f>
        <v>69.59297477590161</v>
      </c>
      <c r="O23" s="15">
        <f>'A11-1'!O23/'A17'!O23*100</f>
        <v>71.040559275853397</v>
      </c>
    </row>
    <row r="24" spans="1:15" ht="12.75" customHeight="1">
      <c r="A24" s="6">
        <v>2001</v>
      </c>
      <c r="B24" s="15">
        <f>'A11-1'!B24/'A17'!B24*100</f>
        <v>68.777114909579922</v>
      </c>
      <c r="C24" s="15">
        <f>'A11-1'!C24/'A17'!C24*100</f>
        <v>59.805971415780803</v>
      </c>
      <c r="D24" s="15">
        <f>'A11-1'!D24/'A17'!D24*100</f>
        <v>69.293488092450843</v>
      </c>
      <c r="E24" s="15">
        <f>'A11-1'!E24/'A17'!E24*100</f>
        <v>75.716033814869903</v>
      </c>
      <c r="F24" s="15">
        <f>'A11-1'!F24/'A17'!F24*100</f>
        <v>68.31797235023042</v>
      </c>
      <c r="G24" s="15">
        <f>'A11-1'!G24/'A17'!G24*100</f>
        <v>60.985994751198483</v>
      </c>
      <c r="H24" s="15">
        <f>'A11-1'!H24/'A17'!H24*100</f>
        <v>65.417992479028058</v>
      </c>
      <c r="I24" s="15">
        <f>'A11-1'!I24/'A17'!I24*100</f>
        <v>55.604425684852806</v>
      </c>
      <c r="J24" s="15">
        <f>'A11-1'!J24/'A17'!J24*100</f>
        <v>72.104638648969328</v>
      </c>
      <c r="K24" s="15">
        <f>'A11-1'!K24/'A17'!K24*100</f>
        <v>76.270030685305144</v>
      </c>
      <c r="L24" s="15">
        <f>'A11-1'!L24/'A17'!L24*100</f>
        <v>56.842711954206514</v>
      </c>
      <c r="M24" s="15">
        <f>'A11-1'!M24/'A17'!M24*100</f>
        <v>74.003728937601281</v>
      </c>
      <c r="N24" s="15">
        <f>'A11-1'!N24/'A17'!N24*100</f>
        <v>69.852979241082977</v>
      </c>
      <c r="O24" s="15">
        <f>'A11-1'!O24/'A17'!O24*100</f>
        <v>70.116325033663031</v>
      </c>
    </row>
    <row r="25" spans="1:15" ht="12.75" customHeight="1">
      <c r="A25" s="6">
        <v>2002</v>
      </c>
      <c r="B25" s="15">
        <f>'A11-1'!B25/'A17'!B25*100</f>
        <v>69.145052267863662</v>
      </c>
      <c r="C25" s="15">
        <f>'A11-1'!C25/'A17'!C25*100</f>
        <v>59.743737549392137</v>
      </c>
      <c r="D25" s="15">
        <f>'A11-1'!D25/'A17'!D25*100</f>
        <v>69.901172371276999</v>
      </c>
      <c r="E25" s="15">
        <f>'A11-1'!E25/'A17'!E25*100</f>
        <v>75.187322235513435</v>
      </c>
      <c r="F25" s="15">
        <f>'A11-1'!F25/'A17'!F25*100</f>
        <v>68.257619321449098</v>
      </c>
      <c r="G25" s="15">
        <f>'A11-1'!G25/'A17'!G25*100</f>
        <v>61.081424978399298</v>
      </c>
      <c r="H25" s="15">
        <f>'A11-1'!H25/'A17'!H25*100</f>
        <v>64.883851460230673</v>
      </c>
      <c r="I25" s="15">
        <f>'A11-1'!I25/'A17'!I25*100</f>
        <v>56.388510537062075</v>
      </c>
      <c r="J25" s="15">
        <f>'A11-1'!J25/'A17'!J25*100</f>
        <v>72.518106664715773</v>
      </c>
      <c r="K25" s="15">
        <f>'A11-1'!K25/'A17'!K25*100</f>
        <v>75.905245346869705</v>
      </c>
      <c r="L25" s="15">
        <f>'A11-1'!L25/'A17'!L25*100</f>
        <v>58.750875851214936</v>
      </c>
      <c r="M25" s="15">
        <f>'A11-1'!M25/'A17'!M25*100</f>
        <v>73.756470853027238</v>
      </c>
      <c r="N25" s="15">
        <f>'A11-1'!N25/'A17'!N25*100</f>
        <v>71.076668745858754</v>
      </c>
      <c r="O25" s="15">
        <f>'A11-1'!O25/'A17'!O25*100</f>
        <v>69.009084264383418</v>
      </c>
    </row>
    <row r="26" spans="1:15" ht="12.75" customHeight="1">
      <c r="A26" s="6">
        <v>2003</v>
      </c>
      <c r="B26" s="15">
        <f>'A11-1'!B26/'A17'!B26*100</f>
        <v>69.784334534244593</v>
      </c>
      <c r="C26" s="15">
        <f>'A11-1'!C26/'A17'!C26*100</f>
        <v>59.467390540513385</v>
      </c>
      <c r="D26" s="15">
        <f>'A11-1'!D26/'A17'!D26*100</f>
        <v>70.652812485629312</v>
      </c>
      <c r="E26" s="15">
        <f>'A11-1'!E26/'A17'!E26*100</f>
        <v>74.586224533286867</v>
      </c>
      <c r="F26" s="15">
        <f>'A11-1'!F26/'A17'!F26*100</f>
        <v>67.929945449325288</v>
      </c>
      <c r="G26" s="15">
        <f>'A11-1'!G26/'A17'!G26*100</f>
        <v>62.70420817269963</v>
      </c>
      <c r="H26" s="15">
        <f>'A11-1'!H26/'A17'!H26*100</f>
        <v>64.334622859114759</v>
      </c>
      <c r="I26" s="15">
        <f>'A11-1'!I26/'A17'!I26*100</f>
        <v>56.712057365208679</v>
      </c>
      <c r="J26" s="15">
        <f>'A11-1'!J26/'A17'!J26*100</f>
        <v>71.078476030829222</v>
      </c>
      <c r="K26" s="15">
        <f>'A11-1'!K26/'A17'!K26*100</f>
        <v>74.56375838926175</v>
      </c>
      <c r="L26" s="15">
        <f>'A11-1'!L26/'A17'!L26*100</f>
        <v>59.955327968226513</v>
      </c>
      <c r="M26" s="15">
        <f>'A11-1'!M26/'A17'!M26*100</f>
        <v>72.961549043885</v>
      </c>
      <c r="N26" s="15">
        <f>'A11-1'!N26/'A17'!N26*100</f>
        <v>71.276245696214929</v>
      </c>
      <c r="O26" s="15">
        <f>'A11-1'!O26/'A17'!O26*100</f>
        <v>68.758334805320644</v>
      </c>
    </row>
    <row r="27" spans="1:15" ht="12.75" customHeight="1">
      <c r="A27" s="6">
        <v>2004</v>
      </c>
      <c r="B27" s="15">
        <f>'A11-1'!B27/'A17'!B27*100</f>
        <v>70.094209357873723</v>
      </c>
      <c r="C27" s="15">
        <f>'A11-1'!C27/'A17'!C27*100</f>
        <v>60.182335573747366</v>
      </c>
      <c r="D27" s="15">
        <f>'A11-1'!D27/'A17'!D27*100</f>
        <v>70.901717842704031</v>
      </c>
      <c r="E27" s="15">
        <f>'A11-1'!E27/'A17'!E27*100</f>
        <v>75.274765263268506</v>
      </c>
      <c r="F27" s="15">
        <f>'A11-1'!F27/'A17'!F27*100</f>
        <v>67.841788478073951</v>
      </c>
      <c r="G27" s="15">
        <f>'A11-1'!G27/'A17'!G27*100</f>
        <v>62.420051210979601</v>
      </c>
      <c r="H27" s="15">
        <f>'A11-1'!H27/'A17'!H27*100</f>
        <v>64.658949828379463</v>
      </c>
      <c r="I27" s="15">
        <f>'A11-1'!I27/'A17'!I27*100</f>
        <v>57.55904938855678</v>
      </c>
      <c r="J27" s="15">
        <f>'A11-1'!J27/'A17'!J27*100</f>
        <v>70.647381292217062</v>
      </c>
      <c r="K27" s="15">
        <f>'A11-1'!K27/'A17'!K27*100</f>
        <v>74.253967197844233</v>
      </c>
      <c r="L27" s="15">
        <f>'A11-1'!L27/'A17'!L27*100</f>
        <v>61.121901734216465</v>
      </c>
      <c r="M27" s="15">
        <f>'A11-1'!M27/'A17'!M27*100</f>
        <v>72.161585105474416</v>
      </c>
      <c r="N27" s="15">
        <f>'A11-1'!N27/'A17'!N27*100</f>
        <v>71.303902340700546</v>
      </c>
      <c r="O27" s="15">
        <f>'A11-1'!O27/'A17'!O27*100</f>
        <v>68.605186419814828</v>
      </c>
    </row>
    <row r="28" spans="1:15" ht="12.75" customHeight="1">
      <c r="A28" s="6">
        <v>2005</v>
      </c>
      <c r="B28" s="15">
        <f>'A11-1'!B28/'A17'!B28*100</f>
        <v>71.339626028583041</v>
      </c>
      <c r="C28" s="15">
        <f>'A11-1'!C28/'A17'!C28*100</f>
        <v>61.045170752262436</v>
      </c>
      <c r="D28" s="15">
        <f>'A11-1'!D28/'A17'!D28*100</f>
        <v>70.834154879126118</v>
      </c>
      <c r="E28" s="15">
        <f>'A11-1'!E28/'A17'!E28*100</f>
        <v>75.495974217498201</v>
      </c>
      <c r="F28" s="15">
        <f>'A11-1'!F28/'A17'!F28*100</f>
        <v>68.476707630751648</v>
      </c>
      <c r="G28" s="15">
        <f>'A11-1'!G28/'A17'!G28*100</f>
        <v>62.386550960031883</v>
      </c>
      <c r="H28" s="15">
        <f>'A11-1'!H28/'A17'!H28*100</f>
        <v>65.207059805184215</v>
      </c>
      <c r="I28" s="15">
        <f>'A11-1'!I28/'A17'!I28*100</f>
        <v>57.492418814350422</v>
      </c>
      <c r="J28" s="15">
        <f>'A11-1'!J28/'A17'!J28*100</f>
        <v>71.020637932756472</v>
      </c>
      <c r="K28" s="15">
        <f>'A11-1'!K28/'A17'!K28*100</f>
        <v>73.887285427168791</v>
      </c>
      <c r="L28" s="15">
        <f>'A11-1'!L28/'A17'!L28*100</f>
        <v>63.306451840381392</v>
      </c>
      <c r="M28" s="15">
        <f>'A11-1'!M28/'A17'!M28*100</f>
        <v>72.412038999576083</v>
      </c>
      <c r="N28" s="15">
        <f>'A11-1'!N28/'A17'!N28*100</f>
        <v>71.308252675823098</v>
      </c>
      <c r="O28" s="15">
        <f>'A11-1'!O28/'A17'!O28*100</f>
        <v>68.886067806146585</v>
      </c>
    </row>
    <row r="29" spans="1:15" ht="12.75" customHeight="1">
      <c r="A29" s="6">
        <v>2006</v>
      </c>
      <c r="B29" s="15">
        <f>'A11-1'!B29/'A17'!B29*100</f>
        <v>71.946085811223412</v>
      </c>
      <c r="C29" s="15">
        <f>'A11-1'!C29/'A17'!C29*100</f>
        <v>60.97947840370157</v>
      </c>
      <c r="D29" s="15">
        <f>'A11-1'!D29/'A17'!D29*100</f>
        <v>71.143166614150047</v>
      </c>
      <c r="E29" s="15">
        <f>'A11-1'!E29/'A17'!E29*100</f>
        <v>76.853492631931857</v>
      </c>
      <c r="F29" s="15">
        <f>'A11-1'!F29/'A17'!F29*100</f>
        <v>69.575135443398921</v>
      </c>
      <c r="G29" s="15">
        <f>'A11-1'!G29/'A17'!G29*100</f>
        <v>62.337786326627132</v>
      </c>
      <c r="H29" s="15">
        <f>'A11-1'!H29/'A17'!H29*100</f>
        <v>66.918225236064018</v>
      </c>
      <c r="I29" s="15">
        <f>'A11-1'!I29/'A17'!I29*100</f>
        <v>58.338032841138208</v>
      </c>
      <c r="J29" s="15">
        <f>'A11-1'!J29/'A17'!J29*100</f>
        <v>72.017487369729068</v>
      </c>
      <c r="K29" s="15">
        <f>'A11-1'!K29/'A17'!K29*100</f>
        <v>75.475570032573287</v>
      </c>
      <c r="L29" s="15">
        <f>'A11-1'!L29/'A17'!L29*100</f>
        <v>64.779468234656107</v>
      </c>
      <c r="M29" s="15">
        <f>'A11-1'!M29/'A17'!M29*100</f>
        <v>73.055662897562129</v>
      </c>
      <c r="N29" s="15">
        <f>'A11-1'!N29/'A17'!N29*100</f>
        <v>71.208766159080255</v>
      </c>
      <c r="O29" s="15">
        <f>'A11-1'!O29/'A17'!O29*100</f>
        <v>69.308731329637254</v>
      </c>
    </row>
    <row r="30" spans="1:15" ht="12.75" customHeight="1">
      <c r="A30" s="6">
        <v>2007</v>
      </c>
      <c r="B30" s="15">
        <f>'A11-1'!B30/'A17'!B30*100</f>
        <v>72.596987901131854</v>
      </c>
      <c r="C30" s="15">
        <f>'A11-1'!C30/'A17'!C30*100</f>
        <v>62.011412804935709</v>
      </c>
      <c r="D30" s="15">
        <f>'A11-1'!D30/'A17'!D30*100</f>
        <v>71.757422966349523</v>
      </c>
      <c r="E30" s="15">
        <f>'A11-1'!E30/'A17'!E30*100</f>
        <v>76.514610234452192</v>
      </c>
      <c r="F30" s="15">
        <f>'A11-1'!F30/'A17'!F30*100</f>
        <v>70.417732310315429</v>
      </c>
      <c r="G30" s="15">
        <f>'A11-1'!G30/'A17'!G30*100</f>
        <v>62.98794417014124</v>
      </c>
      <c r="H30" s="15">
        <f>'A11-1'!H30/'A17'!H30*100</f>
        <v>68.729032612880161</v>
      </c>
      <c r="I30" s="15">
        <f>'A11-1'!I30/'A17'!I30*100</f>
        <v>58.559871408096164</v>
      </c>
      <c r="J30" s="15">
        <f>'A11-1'!J30/'A17'!J30*100</f>
        <v>73.848355051662153</v>
      </c>
      <c r="K30" s="15">
        <f>'A11-1'!K30/'A17'!K30*100</f>
        <v>76.864760681015099</v>
      </c>
      <c r="L30" s="15">
        <f>'A11-1'!L30/'A17'!L30*100</f>
        <v>65.527119059042306</v>
      </c>
      <c r="M30" s="15">
        <f>'A11-1'!M30/'A17'!M30*100</f>
        <v>74.152476071577198</v>
      </c>
      <c r="N30" s="15">
        <f>'A11-1'!N30/'A17'!N30*100</f>
        <v>70.977968017754364</v>
      </c>
      <c r="O30" s="15">
        <f>'A11-1'!O30/'A17'!O30*100</f>
        <v>69.27254260597789</v>
      </c>
    </row>
    <row r="31" spans="1:15" ht="12.75" customHeight="1">
      <c r="A31" s="6">
        <v>2008</v>
      </c>
      <c r="B31" s="15">
        <f>'A11-1'!B31/'A17'!B31*100</f>
        <v>73.005493925778495</v>
      </c>
      <c r="C31" s="15">
        <f>'A11-1'!C31/'A17'!C31*100</f>
        <v>62.391778314975234</v>
      </c>
      <c r="D31" s="15">
        <f>'A11-1'!D31/'A17'!D31*100</f>
        <v>71.68460117506072</v>
      </c>
      <c r="E31" s="15">
        <f>'A11-1'!E31/'A17'!E31*100</f>
        <v>77.524600325599053</v>
      </c>
      <c r="F31" s="15">
        <f>'A11-1'!F31/'A17'!F31*100</f>
        <v>71.275091885778906</v>
      </c>
      <c r="G31" s="15">
        <f>'A11-1'!G31/'A17'!G31*100</f>
        <v>63.550789070358604</v>
      </c>
      <c r="H31" s="15">
        <f>'A11-1'!H31/'A17'!H31*100</f>
        <v>69.86744617873623</v>
      </c>
      <c r="I31" s="15">
        <f>'A11-1'!I31/'A17'!I31*100</f>
        <v>58.63291514231733</v>
      </c>
      <c r="J31" s="15">
        <f>'A11-1'!J31/'A17'!J31*100</f>
        <v>75.364177406099571</v>
      </c>
      <c r="K31" s="15">
        <f>'A11-1'!K31/'A17'!K31*100</f>
        <v>78.116492560937004</v>
      </c>
      <c r="L31" s="15">
        <f>'A11-1'!L31/'A17'!L31*100</f>
        <v>64.195083342379576</v>
      </c>
      <c r="M31" s="15">
        <f>'A11-1'!M31/'A17'!M31*100</f>
        <v>74.284392146493019</v>
      </c>
      <c r="N31" s="15">
        <f>'A11-1'!N31/'A17'!N31*100</f>
        <v>71.349714559566308</v>
      </c>
      <c r="O31" s="15">
        <f>'A11-1'!O31/'A17'!O31*100</f>
        <v>68.187799950100043</v>
      </c>
    </row>
    <row r="32" spans="1:15" ht="12.75" customHeight="1">
      <c r="A32" s="6">
        <v>2009</v>
      </c>
      <c r="B32" s="15">
        <f>'A11-1'!B32/'A17'!B32*100</f>
        <v>71.801229491387218</v>
      </c>
      <c r="C32" s="15">
        <f>'A11-1'!C32/'A17'!C32*100</f>
        <v>61.609519226558248</v>
      </c>
      <c r="D32" s="15">
        <f>'A11-1'!D32/'A17'!D32*100</f>
        <v>69.54533543295986</v>
      </c>
      <c r="E32" s="15">
        <f>'A11-1'!E32/'A17'!E32*100</f>
        <v>75.061504414887523</v>
      </c>
      <c r="F32" s="15">
        <f>'A11-1'!F32/'A17'!F32*100</f>
        <v>68.34836527621195</v>
      </c>
      <c r="G32" s="15">
        <f>'A11-1'!G32/'A17'!G32*100</f>
        <v>62.771628902380463</v>
      </c>
      <c r="H32" s="15">
        <f>'A11-1'!H32/'A17'!H32*100</f>
        <v>70.077444873666892</v>
      </c>
      <c r="I32" s="15">
        <f>'A11-1'!I32/'A17'!I32*100</f>
        <v>57.371393759129973</v>
      </c>
      <c r="J32" s="15">
        <f>'A11-1'!J32/'A17'!J32*100</f>
        <v>74.932701916757452</v>
      </c>
      <c r="K32" s="15">
        <f>'A11-1'!K32/'A17'!K32*100</f>
        <v>76.428124999999994</v>
      </c>
      <c r="L32" s="15">
        <f>'A11-1'!L32/'A17'!L32*100</f>
        <v>59.695563014193731</v>
      </c>
      <c r="M32" s="15">
        <f>'A11-1'!M32/'A17'!M32*100</f>
        <v>72.178414712311209</v>
      </c>
      <c r="N32" s="15">
        <f>'A11-1'!N32/'A17'!N32*100</f>
        <v>69.321765404375981</v>
      </c>
      <c r="O32" s="15">
        <f>'A11-1'!O32/'A17'!O32*100</f>
        <v>64.914335962977916</v>
      </c>
    </row>
    <row r="33" spans="1:15" ht="12.75" customHeight="1">
      <c r="A33" s="6">
        <v>2010</v>
      </c>
      <c r="B33" s="15">
        <f>'A11-1'!B33/'A17'!B33*100</f>
        <v>72.107537942932851</v>
      </c>
      <c r="C33" s="15">
        <f>'A11-1'!C33/'A17'!C33*100</f>
        <v>61.824056316218247</v>
      </c>
      <c r="D33" s="15">
        <f>'A11-1'!D33/'A17'!D33*100</f>
        <v>69.599780199703943</v>
      </c>
      <c r="E33" s="15">
        <f>'A11-1'!E33/'A17'!E33*100</f>
        <v>73.088138737482083</v>
      </c>
      <c r="F33" s="15">
        <f>'A11-1'!F33/'A17'!F33*100</f>
        <v>68.394366197183103</v>
      </c>
      <c r="G33" s="15">
        <f>'A11-1'!G33/'A17'!G33*100</f>
        <v>62.698557719017991</v>
      </c>
      <c r="H33" s="15">
        <f>'A11-1'!H33/'A17'!H33*100</f>
        <v>70.811843716374156</v>
      </c>
      <c r="I33" s="15">
        <f>'A11-1'!I33/'A17'!I33*100</f>
        <v>56.757801389100315</v>
      </c>
      <c r="J33" s="15">
        <f>'A11-1'!J33/'A17'!J33*100</f>
        <v>73.903831651524413</v>
      </c>
      <c r="K33" s="15">
        <f>'A11-1'!K33/'A17'!K33*100</f>
        <v>75.347544022242815</v>
      </c>
      <c r="L33" s="15">
        <f>'A11-1'!L33/'A17'!L33*100</f>
        <v>58.582261318738674</v>
      </c>
      <c r="M33" s="15">
        <f>'A11-1'!M33/'A17'!M33*100</f>
        <v>72.087311074358524</v>
      </c>
      <c r="N33" s="15">
        <f>'A11-1'!N33/'A17'!N33*100</f>
        <v>68.936605688498574</v>
      </c>
      <c r="O33" s="15">
        <f>'A11-1'!O33/'A17'!O33*100</f>
        <v>63.946648766067327</v>
      </c>
    </row>
    <row r="34" spans="1:15" ht="12.75" customHeight="1">
      <c r="A34" s="6">
        <v>2011</v>
      </c>
      <c r="B34" s="15">
        <f>'A11-1'!B34/'A17'!B34*100</f>
        <v>72.396564489992343</v>
      </c>
      <c r="C34" s="15">
        <f>'A11-1'!C34/'A17'!C34*100</f>
        <v>61.516385446469656</v>
      </c>
      <c r="D34" s="15">
        <f>'A11-1'!D34/'A17'!D34*100</f>
        <v>69.955208271204526</v>
      </c>
      <c r="E34" s="15">
        <f>'A11-1'!E34/'A17'!E34*100</f>
        <v>72.833897683852285</v>
      </c>
      <c r="F34" s="15">
        <f>'A11-1'!F34/'A17'!F34*100</f>
        <v>69.180790960451972</v>
      </c>
      <c r="G34" s="15">
        <f>'A11-1'!G34/'A17'!G34*100</f>
        <v>62.700586697233106</v>
      </c>
      <c r="H34" s="15">
        <f>'A11-1'!H34/'A17'!H34*100</f>
        <v>72.384499895475017</v>
      </c>
      <c r="I34" s="15">
        <f>'A11-1'!I34/'A17'!I34*100</f>
        <v>56.794303191446716</v>
      </c>
      <c r="J34" s="15">
        <f>'A11-1'!J34/'A17'!J34*100</f>
        <v>73.943029562843492</v>
      </c>
      <c r="K34" s="15">
        <f>'A11-1'!K34/'A17'!K34*100</f>
        <v>75.361832061068696</v>
      </c>
      <c r="L34" s="15">
        <f>'A11-1'!L34/'A17'!L34*100</f>
        <v>57.738820059169036</v>
      </c>
      <c r="M34" s="15">
        <f>'A11-1'!M34/'A17'!M34*100</f>
        <v>73.557314839047365</v>
      </c>
      <c r="N34" s="15">
        <f>'A11-1'!N34/'A17'!N34*100</f>
        <v>68.947382462182333</v>
      </c>
      <c r="O34" s="15">
        <f>'A11-1'!O34/'A17'!O34*100</f>
        <v>63.687020506819024</v>
      </c>
    </row>
    <row r="35" spans="1:15" ht="12.75" customHeight="1">
      <c r="A35" s="6">
        <v>2012</v>
      </c>
      <c r="B35" s="15">
        <f>'A11-1'!B35/'A17'!B35*100</f>
        <v>72.11275440544614</v>
      </c>
      <c r="C35" s="15">
        <f>'A11-1'!C35/'A17'!C35*100</f>
        <v>61.407962771301058</v>
      </c>
      <c r="D35" s="15">
        <f>'A11-1'!D35/'A17'!D35*100</f>
        <v>70.152098857563516</v>
      </c>
      <c r="E35" s="15">
        <f>'A11-1'!E35/'A17'!E35*100</f>
        <v>72.298446168756456</v>
      </c>
      <c r="F35" s="15">
        <f>'A11-1'!F35/'A17'!F35*100</f>
        <v>69.503546099290787</v>
      </c>
      <c r="G35" s="15">
        <f>'A11-1'!G35/'A17'!G35*100</f>
        <v>62.725792550393663</v>
      </c>
      <c r="H35" s="15">
        <f>'A11-1'!H35/'A17'!H35*100</f>
        <v>72.625571209162104</v>
      </c>
      <c r="I35" s="15">
        <f>'A11-1'!I35/'A17'!I35*100</f>
        <v>56.636355535985317</v>
      </c>
      <c r="J35" s="15">
        <f>'A11-1'!J35/'A17'!J35*100</f>
        <v>74.378713741180277</v>
      </c>
      <c r="K35" s="15">
        <f>'A11-1'!K35/'A17'!K35*100</f>
        <v>75.787567893783944</v>
      </c>
      <c r="L35" s="15">
        <f>'A11-1'!L35/'A17'!L35*100</f>
        <v>55.474138852443524</v>
      </c>
      <c r="M35" s="15">
        <f>'A11-1'!M35/'A17'!M35*100</f>
        <v>73.719500228952711</v>
      </c>
      <c r="N35" s="15">
        <f>'A11-1'!N35/'A17'!N35*100</f>
        <v>69.358889449891365</v>
      </c>
      <c r="O35" s="15">
        <f>'A11-1'!O35/'A17'!O35*100</f>
        <v>64.446700314074249</v>
      </c>
    </row>
    <row r="36" spans="1:15" ht="12.75" customHeight="1">
      <c r="A36" s="6">
        <v>2013</v>
      </c>
      <c r="B36" s="15">
        <f>'A11-1'!B36/'A17'!B36*100</f>
        <v>71.751313049629175</v>
      </c>
      <c r="C36" s="15">
        <f>'A11-1'!C36/'A17'!C36*100</f>
        <v>61.417749051920914</v>
      </c>
      <c r="D36" s="15">
        <f>'A11-1'!D36/'A17'!D36*100</f>
        <v>70.771720543727568</v>
      </c>
      <c r="E36" s="15">
        <f>'A11-1'!E36/'A17'!E36*100</f>
        <v>72.265205104702247</v>
      </c>
      <c r="F36" s="15">
        <f>'A11-1'!F36/'A17'!F36*100</f>
        <v>68.529076396807298</v>
      </c>
      <c r="G36" s="15">
        <f>'A11-1'!G36/'A17'!G36*100</f>
        <v>62.870443354499287</v>
      </c>
      <c r="H36" s="15">
        <f>'A11-1'!H36/'A17'!H36*100</f>
        <v>73.081289736603082</v>
      </c>
      <c r="I36" s="15">
        <f>'A11-1'!I36/'A17'!I36*100</f>
        <v>55.538542987968512</v>
      </c>
      <c r="J36" s="15">
        <f>'A11-1'!J36/'A17'!J36*100</f>
        <v>73.940896753563152</v>
      </c>
      <c r="K36" s="15">
        <f>'A11-1'!K36/'A17'!K36*100</f>
        <v>75.485220038025858</v>
      </c>
      <c r="L36" s="15">
        <f>'A11-1'!L36/'A17'!L36*100</f>
        <v>54.532236911153056</v>
      </c>
      <c r="M36" s="15">
        <f>'A11-1'!M36/'A17'!M36*100</f>
        <v>74.440810600864566</v>
      </c>
      <c r="N36" s="15">
        <f>'A11-1'!N36/'A17'!N36*100</f>
        <v>69.867235415621153</v>
      </c>
      <c r="O36" s="15">
        <f>'A11-1'!O36/'A17'!O36*100</f>
        <v>64.671636442172371</v>
      </c>
    </row>
    <row r="37" spans="1:15" ht="12.75" customHeight="1">
      <c r="A37" s="6">
        <v>2014</v>
      </c>
      <c r="B37" s="15">
        <f>'A11-1'!B37/'A17'!B37*100</f>
        <v>71.391877534296057</v>
      </c>
      <c r="C37" s="15">
        <f>'A11-1'!C37/'A17'!C37*100</f>
        <v>61.571990780036423</v>
      </c>
      <c r="D37" s="15">
        <f>'A11-1'!D37/'A17'!D37*100</f>
        <v>70.607110929500948</v>
      </c>
      <c r="E37" s="15">
        <f>'A11-1'!E37/'A17'!E37*100</f>
        <v>72.726751468301487</v>
      </c>
      <c r="F37" s="15">
        <f>'A11-1'!F37/'A17'!F37*100</f>
        <v>69.029850746268664</v>
      </c>
      <c r="G37" s="15">
        <f>'A11-1'!G37/'A17'!G37*100</f>
        <v>62.849619881984268</v>
      </c>
      <c r="H37" s="15">
        <f>'A11-1'!H37/'A17'!H37*100</f>
        <v>73.422692089862181</v>
      </c>
      <c r="I37" s="15">
        <f>'A11-1'!I37/'A17'!I37*100</f>
        <v>55.691796041026961</v>
      </c>
      <c r="J37" s="15">
        <f>'A11-1'!J37/'A17'!J37*100</f>
        <v>72.53799660559929</v>
      </c>
      <c r="K37" s="15">
        <f>'A11-1'!K37/'A17'!K37*100</f>
        <v>75.331165464864853</v>
      </c>
      <c r="L37" s="15">
        <f>'A11-1'!L37/'A17'!L37*100</f>
        <v>55.690724053881958</v>
      </c>
      <c r="M37" s="15">
        <f>'A11-1'!M37/'A17'!M37*100</f>
        <v>74.981350537823744</v>
      </c>
      <c r="N37" s="15">
        <f>'A11-1'!N37/'A17'!N37*100</f>
        <v>71.402842384462971</v>
      </c>
      <c r="O37" s="15">
        <f>'A11-1'!O37/'A17'!O37*100</f>
        <v>65.392427837173869</v>
      </c>
    </row>
    <row r="39" spans="1:15">
      <c r="A39" s="6" t="s">
        <v>68</v>
      </c>
    </row>
    <row r="40" spans="1:15">
      <c r="A40" s="6" t="s">
        <v>597</v>
      </c>
    </row>
    <row r="46" spans="1:15">
      <c r="A46" s="29"/>
    </row>
    <row r="47" spans="1:15">
      <c r="A47" s="29"/>
    </row>
    <row r="48" spans="1:15">
      <c r="A48" s="29"/>
    </row>
    <row r="49" spans="1:1">
      <c r="A49" s="29"/>
    </row>
    <row r="50" spans="1:1">
      <c r="A50" s="29"/>
    </row>
    <row r="51" spans="1:1">
      <c r="A51" s="29"/>
    </row>
    <row r="52" spans="1:1">
      <c r="A52" s="29"/>
    </row>
    <row r="53" spans="1:1">
      <c r="A53" s="29"/>
    </row>
    <row r="54" spans="1:1">
      <c r="A54" s="29"/>
    </row>
    <row r="55" spans="1:1">
      <c r="A55" s="29"/>
    </row>
    <row r="56" spans="1:1">
      <c r="A56" s="29"/>
    </row>
  </sheetData>
  <phoneticPr fontId="0" type="noConversion"/>
  <pageMargins left="0.75" right="0.75" top="1" bottom="1" header="0.5" footer="0.5"/>
  <pageSetup scale="85" orientation="landscape" r:id="rId1"/>
  <headerFooter alignWithMargins="0"/>
</worksheet>
</file>

<file path=xl/worksheets/sheet53.xml><?xml version="1.0" encoding="utf-8"?>
<worksheet xmlns="http://schemas.openxmlformats.org/spreadsheetml/2006/main" xmlns:r="http://schemas.openxmlformats.org/officeDocument/2006/relationships">
  <sheetPr codeName="Sheet49">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Q25" sqref="Q25"/>
    </sheetView>
  </sheetViews>
  <sheetFormatPr defaultColWidth="3.85546875" defaultRowHeight="12.75" customHeight="1"/>
  <cols>
    <col min="1" max="1" width="5" style="6" customWidth="1"/>
    <col min="2" max="13" width="8.7109375" style="8" customWidth="1"/>
    <col min="14" max="14" width="8.140625" style="8" customWidth="1"/>
    <col min="15" max="15" width="8.7109375" style="8" customWidth="1"/>
    <col min="16" max="16" width="3.85546875" style="8"/>
    <col min="17" max="17" width="7.28515625" style="8" customWidth="1"/>
    <col min="18" max="31" width="7.85546875" style="8" customWidth="1"/>
    <col min="32" max="16384" width="3.85546875" style="8"/>
  </cols>
  <sheetData>
    <row r="1" spans="1:15" ht="12.75" customHeight="1">
      <c r="A1" s="6" t="s">
        <v>208</v>
      </c>
    </row>
    <row r="2" spans="1:15" ht="27.75" customHeight="1">
      <c r="A2" s="6" t="s">
        <v>225</v>
      </c>
      <c r="B2" s="8" t="s">
        <v>226</v>
      </c>
      <c r="C2" s="8" t="s">
        <v>227</v>
      </c>
      <c r="D2" s="8" t="s">
        <v>228</v>
      </c>
      <c r="E2" s="8" t="s">
        <v>229</v>
      </c>
      <c r="F2" s="8" t="s">
        <v>230</v>
      </c>
      <c r="G2" s="8" t="s">
        <v>231</v>
      </c>
      <c r="H2" s="8" t="s">
        <v>232</v>
      </c>
      <c r="I2" s="8" t="s">
        <v>233</v>
      </c>
      <c r="J2" s="8" t="s">
        <v>234</v>
      </c>
      <c r="K2" s="8" t="s">
        <v>235</v>
      </c>
      <c r="L2" s="8" t="s">
        <v>236</v>
      </c>
      <c r="M2" s="8" t="s">
        <v>237</v>
      </c>
      <c r="N2" s="8" t="s">
        <v>238</v>
      </c>
      <c r="O2" s="8" t="s">
        <v>239</v>
      </c>
    </row>
    <row r="3" spans="1:15" ht="12.75" customHeight="1">
      <c r="A3" s="6">
        <v>1980</v>
      </c>
      <c r="B3" s="10">
        <v>6195.5709999999999</v>
      </c>
      <c r="C3" s="51">
        <f>C4*POWER(C$6/C$11, 1/5)</f>
        <v>3347.3458315486519</v>
      </c>
      <c r="D3" s="10">
        <v>10817.4</v>
      </c>
      <c r="E3" s="51">
        <f>E4*POWER(E$6/E$11, 1/5)</f>
        <v>2201.1096697629741</v>
      </c>
      <c r="F3" s="10">
        <v>2290</v>
      </c>
      <c r="G3" s="51">
        <f>G4*POWER(G$6/G$11, 1/5)</f>
        <v>21045.457028470646</v>
      </c>
      <c r="H3" s="10">
        <v>26628.2</v>
      </c>
      <c r="I3" s="10">
        <v>20177</v>
      </c>
      <c r="J3" s="10">
        <v>5098.9679999999998</v>
      </c>
      <c r="K3" s="10">
        <v>1824</v>
      </c>
      <c r="L3" s="10">
        <v>11913.4</v>
      </c>
      <c r="M3" s="10">
        <v>4162</v>
      </c>
      <c r="N3" s="51">
        <f>N4*POWER(N$7/N$12, 1/5)</f>
        <v>21700.787870217744</v>
      </c>
      <c r="O3" s="10">
        <v>96346</v>
      </c>
    </row>
    <row r="4" spans="1:15" ht="12.75" customHeight="1">
      <c r="A4" s="6">
        <v>1981</v>
      </c>
      <c r="B4" s="10">
        <v>6330.4359999999997</v>
      </c>
      <c r="C4" s="51">
        <f>C5*POWER(C$6/C$11, 1/5)</f>
        <v>3361.745079945214</v>
      </c>
      <c r="D4" s="10">
        <v>11137.2</v>
      </c>
      <c r="E4" s="51">
        <f>E5*POWER(E$6/E$11, 1/5)</f>
        <v>2250.1456024818872</v>
      </c>
      <c r="F4" s="10">
        <v>2315</v>
      </c>
      <c r="G4" s="51">
        <f>G5*POWER(G$6/G$11, 1/5)</f>
        <v>21081.711959334294</v>
      </c>
      <c r="H4" s="10">
        <v>26639.4</v>
      </c>
      <c r="I4" s="10">
        <v>20301</v>
      </c>
      <c r="J4" s="10">
        <v>5141.6320000000014</v>
      </c>
      <c r="K4" s="10">
        <v>1841</v>
      </c>
      <c r="L4" s="10">
        <v>11650</v>
      </c>
      <c r="M4" s="10">
        <v>4158</v>
      </c>
      <c r="N4" s="51">
        <f>N5*POWER(N$7/N$12, 1/5)</f>
        <v>22155.597114784792</v>
      </c>
      <c r="O4" s="10">
        <v>97454</v>
      </c>
    </row>
    <row r="5" spans="1:15" ht="12.75" customHeight="1">
      <c r="A5" s="6">
        <v>1982</v>
      </c>
      <c r="B5" s="10">
        <v>6334.3509999999997</v>
      </c>
      <c r="C5" s="51">
        <f>C6*POWER(C$6/C$11, 1/5)</f>
        <v>3376.2062694631359</v>
      </c>
      <c r="D5" s="10">
        <v>10773.6</v>
      </c>
      <c r="E5" s="51">
        <f>E6*POWER(E$6/E$11, 1/5)</f>
        <v>2300.273949054887</v>
      </c>
      <c r="F5" s="10">
        <v>2342</v>
      </c>
      <c r="G5" s="51">
        <f>G6*POWER(G$6/G$11, 1/5)</f>
        <v>21118.029346433039</v>
      </c>
      <c r="H5" s="10">
        <v>26345</v>
      </c>
      <c r="I5" s="10">
        <v>20276</v>
      </c>
      <c r="J5" s="10">
        <v>5066.68</v>
      </c>
      <c r="K5" s="10">
        <v>1861</v>
      </c>
      <c r="L5" s="10">
        <v>11577.5</v>
      </c>
      <c r="M5" s="10">
        <v>4152</v>
      </c>
      <c r="N5" s="51">
        <f>N6*POWER(N$7/N$12, 1/5)</f>
        <v>22619.938338106746</v>
      </c>
      <c r="O5" s="10">
        <v>96606</v>
      </c>
    </row>
    <row r="6" spans="1:15" ht="12.75" customHeight="1">
      <c r="A6" s="6">
        <v>1983</v>
      </c>
      <c r="B6" s="10">
        <v>6222.2569999999996</v>
      </c>
      <c r="C6" s="10">
        <v>3390.7296665539998</v>
      </c>
      <c r="D6" s="10">
        <v>10856.9</v>
      </c>
      <c r="E6" s="10">
        <v>2351.5190460849999</v>
      </c>
      <c r="F6" s="10">
        <v>2360</v>
      </c>
      <c r="G6" s="10">
        <v>21154.409297360009</v>
      </c>
      <c r="H6" s="10">
        <v>25992.6</v>
      </c>
      <c r="I6" s="10">
        <v>20301</v>
      </c>
      <c r="J6" s="10">
        <v>4907.97</v>
      </c>
      <c r="K6" s="10">
        <v>1868</v>
      </c>
      <c r="L6" s="10">
        <v>11531.7</v>
      </c>
      <c r="M6" s="10">
        <v>4159</v>
      </c>
      <c r="N6" s="51">
        <f>N7*POWER(N$7/N$12, 1/5)</f>
        <v>23094.011313209485</v>
      </c>
      <c r="O6" s="10">
        <v>97906</v>
      </c>
    </row>
    <row r="7" spans="1:15" ht="12.75" customHeight="1">
      <c r="A7" s="6">
        <v>1984</v>
      </c>
      <c r="B7" s="10">
        <v>6413.299</v>
      </c>
      <c r="C7" s="10">
        <v>3436.7896100839989</v>
      </c>
      <c r="D7" s="10">
        <v>11132.6</v>
      </c>
      <c r="E7" s="10">
        <v>2421.532296415</v>
      </c>
      <c r="F7" s="10">
        <v>2385</v>
      </c>
      <c r="G7" s="10">
        <v>21138.327286380001</v>
      </c>
      <c r="H7" s="10">
        <v>26078.399999999991</v>
      </c>
      <c r="I7" s="10">
        <v>20280</v>
      </c>
      <c r="J7" s="10">
        <v>4919.8730000000014</v>
      </c>
      <c r="K7" s="10">
        <v>1887</v>
      </c>
      <c r="L7" s="10">
        <v>11231.2</v>
      </c>
      <c r="M7" s="10">
        <v>4195</v>
      </c>
      <c r="N7" s="10">
        <v>23578.02</v>
      </c>
      <c r="O7" s="10">
        <v>102170</v>
      </c>
    </row>
    <row r="8" spans="1:15" ht="12.75" customHeight="1">
      <c r="A8" s="6">
        <v>1985</v>
      </c>
      <c r="B8" s="10">
        <v>6616.3640000000014</v>
      </c>
      <c r="C8" s="10">
        <v>3492.0792394089999</v>
      </c>
      <c r="D8" s="10">
        <v>11451</v>
      </c>
      <c r="E8" s="10">
        <v>2482.0865356360009</v>
      </c>
      <c r="F8" s="10">
        <v>2412</v>
      </c>
      <c r="G8" s="10">
        <v>21111.566294420001</v>
      </c>
      <c r="H8" s="10">
        <v>26332.1</v>
      </c>
      <c r="I8" s="10">
        <v>20396</v>
      </c>
      <c r="J8" s="10">
        <v>5024.3609999999999</v>
      </c>
      <c r="K8" s="10">
        <v>1939</v>
      </c>
      <c r="L8" s="10">
        <v>11109.8</v>
      </c>
      <c r="M8" s="10">
        <v>4243</v>
      </c>
      <c r="N8" s="10">
        <v>23915.678</v>
      </c>
      <c r="O8" s="10">
        <v>104336</v>
      </c>
    </row>
    <row r="9" spans="1:15" ht="12.75" customHeight="1">
      <c r="A9" s="6">
        <v>1986</v>
      </c>
      <c r="B9" s="10">
        <v>6890.616</v>
      </c>
      <c r="C9" s="10">
        <v>3499.4595133579992</v>
      </c>
      <c r="D9" s="10">
        <v>11822.5</v>
      </c>
      <c r="E9" s="10">
        <v>2585.8037667290009</v>
      </c>
      <c r="F9" s="10">
        <v>2410</v>
      </c>
      <c r="G9" s="10">
        <v>21339.551313939999</v>
      </c>
      <c r="H9" s="10">
        <v>26707.19999999999</v>
      </c>
      <c r="I9" s="10">
        <v>20458</v>
      </c>
      <c r="J9" s="10">
        <v>5131.3</v>
      </c>
      <c r="K9" s="10">
        <v>2006</v>
      </c>
      <c r="L9" s="10">
        <v>11290</v>
      </c>
      <c r="M9" s="10">
        <v>4270</v>
      </c>
      <c r="N9" s="10">
        <v>24171.371999999999</v>
      </c>
      <c r="O9" s="10">
        <v>106677</v>
      </c>
    </row>
    <row r="10" spans="1:15" ht="12.75" customHeight="1">
      <c r="A10" s="6">
        <v>1987</v>
      </c>
      <c r="B10" s="10">
        <v>7038.2570000000014</v>
      </c>
      <c r="C10" s="10">
        <v>3457.8562855300002</v>
      </c>
      <c r="D10" s="10">
        <v>12162.5</v>
      </c>
      <c r="E10" s="10">
        <v>2577.8167055879999</v>
      </c>
      <c r="F10" s="10">
        <v>2400</v>
      </c>
      <c r="G10" s="10">
        <v>21219.096316890002</v>
      </c>
      <c r="H10" s="10">
        <v>26868.1</v>
      </c>
      <c r="I10" s="10">
        <v>20455</v>
      </c>
      <c r="J10" s="10">
        <v>5870</v>
      </c>
      <c r="K10" s="10">
        <v>2053</v>
      </c>
      <c r="L10" s="10">
        <v>11847.6</v>
      </c>
      <c r="M10" s="10">
        <v>4317</v>
      </c>
      <c r="N10" s="10">
        <v>24467.601999999999</v>
      </c>
      <c r="O10" s="10">
        <v>109399</v>
      </c>
    </row>
    <row r="11" spans="1:15" ht="12.75" customHeight="1">
      <c r="A11" s="6">
        <v>1988</v>
      </c>
      <c r="B11" s="10">
        <v>7302.19</v>
      </c>
      <c r="C11" s="10">
        <v>3464.2891719179988</v>
      </c>
      <c r="D11" s="10">
        <v>12535.1</v>
      </c>
      <c r="E11" s="10">
        <v>2625.3862048229998</v>
      </c>
      <c r="F11" s="10">
        <v>2408</v>
      </c>
      <c r="G11" s="10">
        <v>21337.251288169999</v>
      </c>
      <c r="H11" s="10">
        <v>27101.3</v>
      </c>
      <c r="I11" s="10">
        <v>20725</v>
      </c>
      <c r="J11" s="10">
        <v>6038</v>
      </c>
      <c r="K11" s="10">
        <v>2045</v>
      </c>
      <c r="L11" s="10">
        <v>12305.5</v>
      </c>
      <c r="M11" s="10">
        <v>4375</v>
      </c>
      <c r="N11" s="10">
        <v>25331.635999999999</v>
      </c>
      <c r="O11" s="10">
        <v>111771</v>
      </c>
    </row>
    <row r="12" spans="1:15" ht="12.75" customHeight="1">
      <c r="A12" s="6">
        <v>1989</v>
      </c>
      <c r="B12" s="10">
        <v>7625.9859999999999</v>
      </c>
      <c r="C12" s="10">
        <v>3570.7532972939998</v>
      </c>
      <c r="D12" s="10">
        <v>12812.7</v>
      </c>
      <c r="E12" s="10">
        <v>2578.50458802</v>
      </c>
      <c r="F12" s="10">
        <v>2505</v>
      </c>
      <c r="G12" s="10">
        <v>21570.687277289999</v>
      </c>
      <c r="H12" s="10">
        <v>27469.3</v>
      </c>
      <c r="I12" s="10">
        <v>20617</v>
      </c>
      <c r="J12" s="10">
        <v>6158</v>
      </c>
      <c r="K12" s="10">
        <v>1984</v>
      </c>
      <c r="L12" s="10">
        <v>12738.4</v>
      </c>
      <c r="M12" s="10">
        <v>4442</v>
      </c>
      <c r="N12" s="10">
        <v>26154.542000000009</v>
      </c>
      <c r="O12" s="10">
        <v>113985</v>
      </c>
    </row>
    <row r="13" spans="1:15" ht="12.75" customHeight="1">
      <c r="A13" s="6">
        <v>1990</v>
      </c>
      <c r="B13" s="10">
        <v>7759.8460000000014</v>
      </c>
      <c r="C13" s="10">
        <v>3608.8247854040001</v>
      </c>
      <c r="D13" s="10">
        <v>12897</v>
      </c>
      <c r="E13" s="10">
        <v>2597.9321899609999</v>
      </c>
      <c r="F13" s="10">
        <v>2505</v>
      </c>
      <c r="G13" s="10">
        <v>21724.698093660001</v>
      </c>
      <c r="H13" s="10">
        <v>28191.7</v>
      </c>
      <c r="I13" s="10">
        <v>21036</v>
      </c>
      <c r="J13" s="10">
        <v>6361</v>
      </c>
      <c r="K13" s="10">
        <v>1964</v>
      </c>
      <c r="L13" s="10">
        <v>13045.5</v>
      </c>
      <c r="M13" s="10">
        <v>4485</v>
      </c>
      <c r="N13" s="10">
        <v>26385.571</v>
      </c>
      <c r="O13" s="10">
        <v>115450</v>
      </c>
    </row>
    <row r="14" spans="1:15" ht="12.75" customHeight="1">
      <c r="A14" s="6">
        <v>1991</v>
      </c>
      <c r="B14" s="10">
        <v>7570.4609603881836</v>
      </c>
      <c r="C14" s="10">
        <v>3703.0870933340002</v>
      </c>
      <c r="D14" s="10">
        <v>12666.1</v>
      </c>
      <c r="E14" s="10">
        <v>2583.6189627939998</v>
      </c>
      <c r="F14" s="10">
        <v>2381</v>
      </c>
      <c r="G14" s="10">
        <v>21968.104278980001</v>
      </c>
      <c r="H14" s="10">
        <v>37092</v>
      </c>
      <c r="I14" s="10">
        <v>21228</v>
      </c>
      <c r="J14" s="10">
        <v>6523</v>
      </c>
      <c r="K14" s="10">
        <v>1954</v>
      </c>
      <c r="L14" s="10">
        <v>13150.1</v>
      </c>
      <c r="M14" s="10">
        <v>4397</v>
      </c>
      <c r="N14" s="10">
        <v>25715</v>
      </c>
      <c r="O14" s="10">
        <v>114419</v>
      </c>
    </row>
    <row r="15" spans="1:15" ht="12.75" customHeight="1">
      <c r="A15" s="6">
        <v>1992</v>
      </c>
      <c r="B15" s="10">
        <v>7532.6619300842294</v>
      </c>
      <c r="C15" s="10">
        <v>3750.7517000000012</v>
      </c>
      <c r="D15" s="10">
        <v>12542.6</v>
      </c>
      <c r="E15" s="10">
        <v>2581.6213499999999</v>
      </c>
      <c r="F15" s="10">
        <v>2217</v>
      </c>
      <c r="G15" s="10">
        <v>21877.514999999999</v>
      </c>
      <c r="H15" s="10">
        <v>36562</v>
      </c>
      <c r="I15" s="10">
        <v>21067</v>
      </c>
      <c r="J15" s="10">
        <v>6601</v>
      </c>
      <c r="K15" s="10">
        <v>1954</v>
      </c>
      <c r="L15" s="10">
        <v>12886.3</v>
      </c>
      <c r="M15" s="10">
        <v>4208</v>
      </c>
      <c r="N15" s="10">
        <v>25091</v>
      </c>
      <c r="O15" s="10">
        <v>115151</v>
      </c>
    </row>
    <row r="16" spans="1:15" ht="12.75" customHeight="1">
      <c r="A16" s="6">
        <v>1993</v>
      </c>
      <c r="B16" s="10">
        <v>7558.2670364379883</v>
      </c>
      <c r="C16" s="10">
        <v>3723.8254000000002</v>
      </c>
      <c r="D16" s="10">
        <v>12609.6</v>
      </c>
      <c r="E16" s="10">
        <v>2516.1990999999998</v>
      </c>
      <c r="F16" s="10">
        <v>2084</v>
      </c>
      <c r="G16" s="10">
        <v>21759.508999999998</v>
      </c>
      <c r="H16" s="10">
        <v>36122</v>
      </c>
      <c r="I16" s="10">
        <v>20367</v>
      </c>
      <c r="J16" s="10">
        <v>6651</v>
      </c>
      <c r="K16" s="10">
        <v>1952</v>
      </c>
      <c r="L16" s="10">
        <v>12325.5</v>
      </c>
      <c r="M16" s="10">
        <v>3965</v>
      </c>
      <c r="N16" s="10">
        <v>24787</v>
      </c>
      <c r="O16" s="10">
        <v>116931</v>
      </c>
    </row>
    <row r="17" spans="1:15" ht="12.75" customHeight="1">
      <c r="A17" s="6">
        <v>1994</v>
      </c>
      <c r="B17" s="10">
        <v>7790.562068939209</v>
      </c>
      <c r="C17" s="10">
        <v>3727.3727999999992</v>
      </c>
      <c r="D17" s="10">
        <v>12860</v>
      </c>
      <c r="E17" s="10">
        <v>2519.4008699999999</v>
      </c>
      <c r="F17" s="10">
        <v>2066</v>
      </c>
      <c r="G17" s="10">
        <v>21588.219000000001</v>
      </c>
      <c r="H17" s="10">
        <v>35854</v>
      </c>
      <c r="I17" s="10">
        <v>20047</v>
      </c>
      <c r="J17" s="10">
        <v>6695</v>
      </c>
      <c r="K17" s="10">
        <v>1987</v>
      </c>
      <c r="L17" s="10">
        <v>12249.4</v>
      </c>
      <c r="M17" s="10">
        <v>3928</v>
      </c>
      <c r="N17" s="10">
        <v>24942</v>
      </c>
      <c r="O17" s="10">
        <v>119381</v>
      </c>
    </row>
    <row r="18" spans="1:15" ht="12.75" customHeight="1">
      <c r="A18" s="6">
        <v>1995</v>
      </c>
      <c r="B18" s="10">
        <v>8071.8020172119141</v>
      </c>
      <c r="C18" s="10">
        <v>3769.3876</v>
      </c>
      <c r="D18" s="10">
        <v>13102.4</v>
      </c>
      <c r="E18" s="10">
        <v>2579.9724700000002</v>
      </c>
      <c r="F18" s="10">
        <v>2111</v>
      </c>
      <c r="G18" s="10">
        <v>21932.484</v>
      </c>
      <c r="H18" s="10">
        <v>35845</v>
      </c>
      <c r="I18" s="10">
        <v>19905</v>
      </c>
      <c r="J18" s="10">
        <v>6837</v>
      </c>
      <c r="K18" s="10">
        <v>2035.5</v>
      </c>
      <c r="L18" s="10">
        <v>12551</v>
      </c>
      <c r="M18" s="10">
        <v>3987</v>
      </c>
      <c r="N18" s="10">
        <v>25173</v>
      </c>
      <c r="O18" s="10">
        <v>121232</v>
      </c>
    </row>
    <row r="19" spans="1:15" ht="12.75" customHeight="1">
      <c r="A19" s="6">
        <v>1996</v>
      </c>
      <c r="B19" s="10">
        <v>8178.9629554748544</v>
      </c>
      <c r="C19" s="10">
        <v>3767.2754</v>
      </c>
      <c r="D19" s="10">
        <v>13224.3</v>
      </c>
      <c r="E19" s="10">
        <v>2599.4785900000002</v>
      </c>
      <c r="F19" s="10">
        <v>2146</v>
      </c>
      <c r="G19" s="10">
        <v>22065.453000000001</v>
      </c>
      <c r="H19" s="10">
        <v>35698</v>
      </c>
      <c r="I19" s="10">
        <v>19991</v>
      </c>
      <c r="J19" s="10">
        <v>6954</v>
      </c>
      <c r="K19" s="10">
        <v>2095.8000000000002</v>
      </c>
      <c r="L19" s="10">
        <v>12881.1</v>
      </c>
      <c r="M19" s="10">
        <v>3964</v>
      </c>
      <c r="N19" s="10">
        <v>25433</v>
      </c>
      <c r="O19" s="10">
        <v>123019</v>
      </c>
    </row>
    <row r="20" spans="1:15" ht="12.75" customHeight="1">
      <c r="A20" s="6">
        <v>1997</v>
      </c>
      <c r="B20" s="10">
        <v>8237.1039581298828</v>
      </c>
      <c r="C20" s="10">
        <v>3818.7210999999988</v>
      </c>
      <c r="D20" s="10">
        <v>13500.4</v>
      </c>
      <c r="E20" s="10">
        <v>2648.57692</v>
      </c>
      <c r="F20" s="10">
        <v>2177</v>
      </c>
      <c r="G20" s="10">
        <v>22047.896000000001</v>
      </c>
      <c r="H20" s="10">
        <v>35532</v>
      </c>
      <c r="I20" s="10">
        <v>20048</v>
      </c>
      <c r="J20" s="10">
        <v>7173</v>
      </c>
      <c r="K20" s="10">
        <v>2156</v>
      </c>
      <c r="L20" s="10">
        <v>13310.5</v>
      </c>
      <c r="M20" s="10">
        <v>3923</v>
      </c>
      <c r="N20" s="10">
        <v>25835</v>
      </c>
      <c r="O20" s="10">
        <v>125798</v>
      </c>
    </row>
    <row r="21" spans="1:15" ht="12.75" customHeight="1">
      <c r="A21" s="6">
        <v>1998</v>
      </c>
      <c r="B21" s="10">
        <v>8383.9340667724609</v>
      </c>
      <c r="C21" s="10">
        <v>3841.2559000000001</v>
      </c>
      <c r="D21" s="10">
        <v>13829.4</v>
      </c>
      <c r="E21" s="10">
        <v>2651.94245</v>
      </c>
      <c r="F21" s="10">
        <v>2229</v>
      </c>
      <c r="G21" s="10">
        <v>22358.97</v>
      </c>
      <c r="H21" s="10">
        <v>36029</v>
      </c>
      <c r="I21" s="10">
        <v>20273</v>
      </c>
      <c r="J21" s="10">
        <v>7371</v>
      </c>
      <c r="K21" s="10">
        <v>2209</v>
      </c>
      <c r="L21" s="10">
        <v>13827.1</v>
      </c>
      <c r="M21" s="10">
        <v>3980</v>
      </c>
      <c r="N21" s="10">
        <v>26055</v>
      </c>
      <c r="O21" s="10">
        <v>127742</v>
      </c>
    </row>
    <row r="22" spans="1:15" ht="12.75" customHeight="1">
      <c r="A22" s="6">
        <v>1999</v>
      </c>
      <c r="B22" s="10">
        <v>8539.7480239868164</v>
      </c>
      <c r="C22" s="10">
        <v>3955.2299499999999</v>
      </c>
      <c r="D22" s="10">
        <v>14190.4</v>
      </c>
      <c r="E22" s="10">
        <v>2692.34692</v>
      </c>
      <c r="F22" s="10">
        <v>2303</v>
      </c>
      <c r="G22" s="10">
        <v>22660.761999999999</v>
      </c>
      <c r="H22" s="10">
        <v>35929</v>
      </c>
      <c r="I22" s="10">
        <v>20529</v>
      </c>
      <c r="J22" s="10">
        <v>7553</v>
      </c>
      <c r="K22" s="10">
        <v>2221</v>
      </c>
      <c r="L22" s="10">
        <v>14578.5</v>
      </c>
      <c r="M22" s="10">
        <v>4066</v>
      </c>
      <c r="N22" s="10">
        <v>26346</v>
      </c>
      <c r="O22" s="10">
        <v>129608</v>
      </c>
    </row>
    <row r="23" spans="1:15" ht="12.75" customHeight="1">
      <c r="A23" s="6">
        <v>2000</v>
      </c>
      <c r="B23" s="10">
        <v>8760.0730285644531</v>
      </c>
      <c r="C23" s="10">
        <v>4067.5031585693359</v>
      </c>
      <c r="D23" s="10">
        <v>14550.6</v>
      </c>
      <c r="E23" s="10">
        <v>2693.6827259063721</v>
      </c>
      <c r="F23" s="10">
        <v>2340</v>
      </c>
      <c r="G23" s="10">
        <v>23028.887252807621</v>
      </c>
      <c r="H23" s="10">
        <v>36106</v>
      </c>
      <c r="I23" s="10">
        <v>20897.714</v>
      </c>
      <c r="J23" s="10">
        <v>7731</v>
      </c>
      <c r="K23" s="10">
        <v>2235</v>
      </c>
      <c r="L23" s="10">
        <v>15346.5</v>
      </c>
      <c r="M23" s="10">
        <v>4163.8999999999996</v>
      </c>
      <c r="N23" s="10">
        <v>26707</v>
      </c>
      <c r="O23" s="10">
        <v>132713</v>
      </c>
    </row>
    <row r="24" spans="1:15" ht="12.75" customHeight="1">
      <c r="A24" s="6">
        <v>2001</v>
      </c>
      <c r="B24" s="10">
        <v>8868.808967590332</v>
      </c>
      <c r="C24" s="10">
        <v>4032.8960704803471</v>
      </c>
      <c r="D24" s="10">
        <v>14719.599914550779</v>
      </c>
      <c r="E24" s="10">
        <v>2699.806617736816</v>
      </c>
      <c r="F24" s="10">
        <v>2372</v>
      </c>
      <c r="G24" s="10">
        <v>23584.076988220218</v>
      </c>
      <c r="H24" s="10">
        <v>36184</v>
      </c>
      <c r="I24" s="10">
        <v>21288.488000000008</v>
      </c>
      <c r="J24" s="10">
        <v>7839</v>
      </c>
      <c r="K24" s="10">
        <v>2237</v>
      </c>
      <c r="L24" s="10">
        <v>15878.5</v>
      </c>
      <c r="M24" s="10">
        <v>4247</v>
      </c>
      <c r="N24" s="10">
        <v>26987</v>
      </c>
      <c r="O24" s="10">
        <v>132680</v>
      </c>
    </row>
    <row r="25" spans="1:15" ht="12.75" customHeight="1">
      <c r="A25" s="6">
        <v>2002</v>
      </c>
      <c r="B25" s="10">
        <v>9033.8010787963867</v>
      </c>
      <c r="C25" s="10">
        <v>4047.279756546021</v>
      </c>
      <c r="D25" s="10">
        <v>15051.40003967285</v>
      </c>
      <c r="E25" s="10">
        <v>2684.4129657745361</v>
      </c>
      <c r="F25" s="10">
        <v>2374</v>
      </c>
      <c r="G25" s="10">
        <v>23784.312828063968</v>
      </c>
      <c r="H25" s="10">
        <v>35836</v>
      </c>
      <c r="I25" s="10">
        <v>21569</v>
      </c>
      <c r="J25" s="10">
        <v>7930</v>
      </c>
      <c r="K25" s="10">
        <v>2243</v>
      </c>
      <c r="L25" s="10">
        <v>16686.130004882809</v>
      </c>
      <c r="M25" s="10">
        <v>4260.1000000000004</v>
      </c>
      <c r="N25" s="10">
        <v>27393.87213134766</v>
      </c>
      <c r="O25" s="10">
        <v>132180</v>
      </c>
    </row>
    <row r="26" spans="1:15" ht="12.75" customHeight="1">
      <c r="A26" s="6">
        <v>2003</v>
      </c>
      <c r="B26" s="10">
        <v>9239.4458923339844</v>
      </c>
      <c r="C26" s="10">
        <v>4046.6369915008549</v>
      </c>
      <c r="D26" s="10">
        <v>15387.899948120121</v>
      </c>
      <c r="E26" s="10">
        <v>2665.5624923706059</v>
      </c>
      <c r="F26" s="10">
        <v>2366</v>
      </c>
      <c r="G26" s="10">
        <v>24594.158050537109</v>
      </c>
      <c r="H26" s="10">
        <v>35422</v>
      </c>
      <c r="I26" s="10">
        <v>21789.056</v>
      </c>
      <c r="J26" s="10">
        <v>7802</v>
      </c>
      <c r="K26" s="10">
        <v>2222</v>
      </c>
      <c r="L26" s="10">
        <v>17367.079986572269</v>
      </c>
      <c r="M26" s="10">
        <v>4242.8600000000006</v>
      </c>
      <c r="N26" s="10">
        <v>27648.62591552734</v>
      </c>
      <c r="O26" s="10">
        <v>133127</v>
      </c>
    </row>
    <row r="27" spans="1:15" ht="12.75" customHeight="1">
      <c r="A27" s="6">
        <v>2004</v>
      </c>
      <c r="B27" s="10">
        <v>9392.6240539550781</v>
      </c>
      <c r="C27" s="10">
        <v>4113.5830011367798</v>
      </c>
      <c r="D27" s="10">
        <v>15630.000091552731</v>
      </c>
      <c r="E27" s="10">
        <v>2693.4063758850102</v>
      </c>
      <c r="F27" s="10">
        <v>2367</v>
      </c>
      <c r="G27" s="10">
        <v>24665.845016479489</v>
      </c>
      <c r="H27" s="10">
        <v>35415</v>
      </c>
      <c r="I27" s="10">
        <v>22019.905052185059</v>
      </c>
      <c r="J27" s="10">
        <v>7771</v>
      </c>
      <c r="K27" s="10">
        <v>2232</v>
      </c>
      <c r="L27" s="10">
        <v>18032.00008392334</v>
      </c>
      <c r="M27" s="10">
        <v>4224.7</v>
      </c>
      <c r="N27" s="10">
        <v>27858.078125</v>
      </c>
      <c r="O27" s="10">
        <v>134432</v>
      </c>
    </row>
    <row r="28" spans="1:15" ht="12.75" customHeight="1">
      <c r="A28" s="6">
        <v>2005</v>
      </c>
      <c r="B28" s="10">
        <v>9689.3480072021484</v>
      </c>
      <c r="C28" s="10">
        <v>4199.2362508773804</v>
      </c>
      <c r="D28" s="10">
        <v>15815.000091552731</v>
      </c>
      <c r="E28" s="10">
        <v>2706.3041877746582</v>
      </c>
      <c r="F28" s="10">
        <v>2396</v>
      </c>
      <c r="G28" s="10">
        <v>24842.823684692379</v>
      </c>
      <c r="H28" s="10">
        <v>35948</v>
      </c>
      <c r="I28" s="10">
        <v>22060.416023254402</v>
      </c>
      <c r="J28" s="10">
        <v>7822</v>
      </c>
      <c r="K28" s="10">
        <v>2242.5529999999999</v>
      </c>
      <c r="L28" s="10">
        <v>19068.029907226559</v>
      </c>
      <c r="M28" s="10">
        <v>4270.4999999999991</v>
      </c>
      <c r="N28" s="10">
        <v>28155.49310302734</v>
      </c>
      <c r="O28" s="10">
        <v>136634</v>
      </c>
    </row>
    <row r="29" spans="1:15" ht="12.75" customHeight="1">
      <c r="A29" s="6">
        <v>2006</v>
      </c>
      <c r="B29" s="10">
        <v>9917.7679290771484</v>
      </c>
      <c r="C29" s="10">
        <v>4232.8904933929443</v>
      </c>
      <c r="D29" s="10">
        <v>16077.99993896484</v>
      </c>
      <c r="E29" s="10">
        <v>2761.6534042358398</v>
      </c>
      <c r="F29" s="10">
        <v>2440</v>
      </c>
      <c r="G29" s="10">
        <v>25011.291305541989</v>
      </c>
      <c r="H29" s="10">
        <v>36710</v>
      </c>
      <c r="I29" s="10">
        <v>22388.27018737793</v>
      </c>
      <c r="J29" s="10">
        <v>7940</v>
      </c>
      <c r="K29" s="10">
        <v>2317.1</v>
      </c>
      <c r="L29" s="10">
        <v>19792.330047607418</v>
      </c>
      <c r="M29" s="10">
        <v>4348.2</v>
      </c>
      <c r="N29" s="10">
        <v>28411.72802734375</v>
      </c>
      <c r="O29" s="10">
        <v>139102</v>
      </c>
    </row>
    <row r="30" spans="1:15" ht="12.75" customHeight="1">
      <c r="A30" s="6">
        <v>2007</v>
      </c>
      <c r="B30" s="10">
        <v>10195.520980834959</v>
      </c>
      <c r="C30" s="10">
        <v>4348.0542316436768</v>
      </c>
      <c r="D30" s="10">
        <v>16415.299835205082</v>
      </c>
      <c r="E30" s="10">
        <v>2758.7342720031738</v>
      </c>
      <c r="F30" s="10">
        <v>2478</v>
      </c>
      <c r="G30" s="10">
        <v>25425.14665222168</v>
      </c>
      <c r="H30" s="10">
        <v>37491</v>
      </c>
      <c r="I30" s="10">
        <v>22517.38319396973</v>
      </c>
      <c r="J30" s="10">
        <v>8155</v>
      </c>
      <c r="K30" s="10">
        <v>2392.8000000000002</v>
      </c>
      <c r="L30" s="10">
        <v>20436.860000610352</v>
      </c>
      <c r="M30" s="10">
        <v>4454.71</v>
      </c>
      <c r="N30" s="10">
        <v>28613.845092773441</v>
      </c>
      <c r="O30" s="10">
        <v>140432</v>
      </c>
    </row>
    <row r="31" spans="1:15" ht="12.75" customHeight="1">
      <c r="A31" s="6">
        <v>2008</v>
      </c>
      <c r="B31" s="10">
        <v>10471.17799377441</v>
      </c>
      <c r="C31" s="10">
        <v>4413.6567897796631</v>
      </c>
      <c r="D31" s="10">
        <v>16595.200225830082</v>
      </c>
      <c r="E31" s="10">
        <v>2806.7006301879878</v>
      </c>
      <c r="F31" s="10">
        <v>2521</v>
      </c>
      <c r="G31" s="10">
        <v>25752.876907348629</v>
      </c>
      <c r="H31" s="10">
        <v>38003</v>
      </c>
      <c r="I31" s="10">
        <v>22698.619071960449</v>
      </c>
      <c r="J31" s="10">
        <v>8345</v>
      </c>
      <c r="K31" s="10">
        <v>2467.6999999999998</v>
      </c>
      <c r="L31" s="10">
        <v>20316.459976196289</v>
      </c>
      <c r="M31" s="10">
        <v>4494.7999999999993</v>
      </c>
      <c r="N31" s="10">
        <v>28941.584716796879</v>
      </c>
      <c r="O31" s="10">
        <v>139382</v>
      </c>
    </row>
    <row r="32" spans="1:15" ht="12.75" customHeight="1">
      <c r="A32" s="6">
        <v>2009</v>
      </c>
      <c r="B32" s="10">
        <v>10513.85403442383</v>
      </c>
      <c r="C32" s="10">
        <v>4389.3701972961426</v>
      </c>
      <c r="D32" s="10">
        <v>16288.699829101561</v>
      </c>
      <c r="E32" s="10">
        <v>2724.1321182250981</v>
      </c>
      <c r="F32" s="10">
        <v>2425</v>
      </c>
      <c r="G32" s="10">
        <v>25505.368255615231</v>
      </c>
      <c r="H32" s="10">
        <v>37914</v>
      </c>
      <c r="I32" s="10">
        <v>22324.24199676514</v>
      </c>
      <c r="J32" s="10">
        <v>8323</v>
      </c>
      <c r="K32" s="10">
        <v>2445.6999999999998</v>
      </c>
      <c r="L32" s="10">
        <v>18957.460250854489</v>
      </c>
      <c r="M32" s="10">
        <v>4391.84</v>
      </c>
      <c r="N32" s="10">
        <v>28273.783203125</v>
      </c>
      <c r="O32" s="10">
        <v>133763</v>
      </c>
    </row>
    <row r="33" spans="1:15" ht="12.75" customHeight="1">
      <c r="A33" s="6">
        <v>2010</v>
      </c>
      <c r="B33" s="10">
        <v>10705.085083007811</v>
      </c>
      <c r="C33" s="10">
        <v>4450.5901660919189</v>
      </c>
      <c r="D33" s="10">
        <v>16477.39996337891</v>
      </c>
      <c r="E33" s="10">
        <v>2653.9764938354492</v>
      </c>
      <c r="F33" s="10">
        <v>2428</v>
      </c>
      <c r="G33" s="10">
        <v>25541.950347900391</v>
      </c>
      <c r="H33" s="10">
        <v>38169</v>
      </c>
      <c r="I33" s="10">
        <v>22151.60499954224</v>
      </c>
      <c r="J33" s="10">
        <v>8232</v>
      </c>
      <c r="K33" s="10">
        <v>2439</v>
      </c>
      <c r="L33" s="10">
        <v>18573.740280151371</v>
      </c>
      <c r="M33" s="10">
        <v>4402.3</v>
      </c>
      <c r="N33" s="10">
        <v>28282.621215820309</v>
      </c>
      <c r="O33" s="10">
        <v>132795</v>
      </c>
    </row>
    <row r="34" spans="1:15" ht="12.75" customHeight="1">
      <c r="A34" s="6">
        <v>2011</v>
      </c>
      <c r="B34" s="10">
        <v>10873.240020751949</v>
      </c>
      <c r="C34" s="10">
        <v>4470.4572467803964</v>
      </c>
      <c r="D34" s="10">
        <v>16695.300140380859</v>
      </c>
      <c r="E34" s="10">
        <v>2643.069313049316</v>
      </c>
      <c r="F34" s="10">
        <v>2449</v>
      </c>
      <c r="G34" s="10">
        <v>25556.82183837891</v>
      </c>
      <c r="H34" s="10">
        <v>38088</v>
      </c>
      <c r="I34" s="10">
        <v>22214.921310424808</v>
      </c>
      <c r="J34" s="10">
        <v>8234</v>
      </c>
      <c r="K34" s="10">
        <v>2468.1</v>
      </c>
      <c r="L34" s="10">
        <v>18270.929958343509</v>
      </c>
      <c r="M34" s="10">
        <v>4497</v>
      </c>
      <c r="N34" s="10">
        <v>28476.510009765629</v>
      </c>
      <c r="O34" s="10">
        <v>133220</v>
      </c>
    </row>
    <row r="35" spans="1:15" ht="12.75" customHeight="1">
      <c r="A35" s="6">
        <v>2012</v>
      </c>
      <c r="B35" s="10">
        <v>10968.349945068359</v>
      </c>
      <c r="C35" s="10">
        <v>4479.0353965759277</v>
      </c>
      <c r="D35" s="10">
        <v>16857.900115966801</v>
      </c>
      <c r="E35" s="10">
        <v>2621.252464294434</v>
      </c>
      <c r="F35" s="10">
        <v>2450</v>
      </c>
      <c r="G35" s="10">
        <v>25514.531555175781</v>
      </c>
      <c r="H35" s="10">
        <v>38302</v>
      </c>
      <c r="I35" s="10">
        <v>22149.17601394653</v>
      </c>
      <c r="J35" s="10">
        <v>8254.0289999999986</v>
      </c>
      <c r="K35" s="10">
        <v>2511.6</v>
      </c>
      <c r="L35" s="10">
        <v>17476.85007476807</v>
      </c>
      <c r="M35" s="10">
        <v>4507.8</v>
      </c>
      <c r="N35" s="10">
        <v>28638.216094970699</v>
      </c>
      <c r="O35" s="10">
        <v>135224</v>
      </c>
    </row>
    <row r="36" spans="1:15" ht="12.75" customHeight="1">
      <c r="A36" s="6">
        <v>2013</v>
      </c>
      <c r="B36" s="10">
        <v>11061.89993286133</v>
      </c>
      <c r="C36" s="10">
        <v>4484.5397825241089</v>
      </c>
      <c r="D36" s="10">
        <v>17057.400085449219</v>
      </c>
      <c r="E36" s="10">
        <v>2622.1429672241211</v>
      </c>
      <c r="F36" s="10">
        <v>2404</v>
      </c>
      <c r="G36" s="10">
        <v>25512.13433837891</v>
      </c>
      <c r="H36" s="10">
        <v>38622</v>
      </c>
      <c r="I36" s="10">
        <v>21755.33590507507</v>
      </c>
      <c r="J36" s="10">
        <v>8184.3699798583984</v>
      </c>
      <c r="K36" s="10">
        <v>2528.0000190734859</v>
      </c>
      <c r="L36" s="10">
        <v>17001.5700340271</v>
      </c>
      <c r="M36" s="10">
        <v>4552.799976348877</v>
      </c>
      <c r="N36" s="10">
        <v>28835.81500244141</v>
      </c>
      <c r="O36" s="10">
        <v>136246</v>
      </c>
    </row>
    <row r="37" spans="1:15" ht="12.75" customHeight="1">
      <c r="A37" s="6">
        <v>2014</v>
      </c>
      <c r="B37" s="10">
        <v>11145.699920654301</v>
      </c>
      <c r="C37" s="10">
        <v>4497.3413505554199</v>
      </c>
      <c r="D37" s="10">
        <v>17119.400115966801</v>
      </c>
      <c r="E37" s="10">
        <v>2640.069931030273</v>
      </c>
      <c r="F37" s="10">
        <v>2405</v>
      </c>
      <c r="G37" s="10">
        <v>25510.67903137207</v>
      </c>
      <c r="H37" s="10">
        <v>38892</v>
      </c>
      <c r="I37" s="10">
        <v>21809.519939422611</v>
      </c>
      <c r="J37" s="10">
        <v>8028.4910888671884</v>
      </c>
      <c r="K37" s="10">
        <v>2547.700016021729</v>
      </c>
      <c r="L37" s="10">
        <v>17210.549980163571</v>
      </c>
      <c r="M37" s="10">
        <v>4595.7000007629404</v>
      </c>
      <c r="N37" s="10">
        <v>29506.224975585941</v>
      </c>
      <c r="O37" s="10">
        <v>138335</v>
      </c>
    </row>
    <row r="39" spans="1:15" ht="12.75" customHeight="1">
      <c r="A39" s="6" t="s">
        <v>361</v>
      </c>
    </row>
    <row r="40" spans="1:15">
      <c r="A40" s="6" t="s">
        <v>559</v>
      </c>
    </row>
    <row r="41" spans="1:15" ht="12.75" customHeight="1">
      <c r="A41" s="6" t="s">
        <v>540</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honeticPr fontId="0" type="noConversion"/>
  <pageMargins left="0.75" right="0.75" top="1" bottom="1" header="0.5" footer="0.5"/>
  <pageSetup scale="89" orientation="landscape" r:id="rId1"/>
  <headerFooter alignWithMargins="0"/>
</worksheet>
</file>

<file path=xl/worksheets/sheet54.xml><?xml version="1.0" encoding="utf-8"?>
<worksheet xmlns="http://schemas.openxmlformats.org/spreadsheetml/2006/main" xmlns:r="http://schemas.openxmlformats.org/officeDocument/2006/relationships">
  <sheetPr codeName="Sheet50">
    <pageSetUpPr fitToPage="1"/>
  </sheetPr>
  <dimension ref="A1:O56"/>
  <sheetViews>
    <sheetView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C38" sqref="C38"/>
    </sheetView>
  </sheetViews>
  <sheetFormatPr defaultRowHeight="12.75"/>
  <cols>
    <col min="1" max="1" width="5" style="6" customWidth="1"/>
    <col min="2" max="9" width="9.140625" style="8"/>
    <col min="10" max="10" width="11.140625" style="8" customWidth="1"/>
    <col min="11" max="16384" width="9.140625" style="8"/>
  </cols>
  <sheetData>
    <row r="1" spans="1:15" ht="12.75" customHeight="1">
      <c r="A1" s="6" t="s">
        <v>133</v>
      </c>
    </row>
    <row r="2" spans="1:15" s="20" customFormat="1" ht="27" customHeight="1">
      <c r="A2" s="39" t="s">
        <v>225</v>
      </c>
      <c r="B2" s="20" t="s">
        <v>226</v>
      </c>
      <c r="C2" s="20" t="s">
        <v>227</v>
      </c>
      <c r="D2" s="20" t="s">
        <v>228</v>
      </c>
      <c r="E2" s="20" t="s">
        <v>229</v>
      </c>
      <c r="F2" s="20" t="s">
        <v>230</v>
      </c>
      <c r="G2" s="20" t="s">
        <v>231</v>
      </c>
      <c r="H2" s="20" t="s">
        <v>232</v>
      </c>
      <c r="I2" s="20" t="s">
        <v>233</v>
      </c>
      <c r="J2" s="20" t="s">
        <v>234</v>
      </c>
      <c r="K2" s="20" t="s">
        <v>235</v>
      </c>
      <c r="L2" s="20" t="s">
        <v>236</v>
      </c>
      <c r="M2" s="20" t="s">
        <v>237</v>
      </c>
      <c r="N2" s="20" t="s">
        <v>238</v>
      </c>
      <c r="O2" s="20" t="s">
        <v>239</v>
      </c>
    </row>
    <row r="3" spans="1:15" ht="12.75" customHeight="1">
      <c r="A3" s="6">
        <v>1980</v>
      </c>
      <c r="B3" s="15">
        <f>'A11-1'!B3/'A14'!B3*100</f>
        <v>56.403481053135742</v>
      </c>
      <c r="C3" s="15">
        <f>'A11-1'!C3/'A14'!C3*100</f>
        <v>42.495769036171268</v>
      </c>
      <c r="D3" s="15">
        <f>'A11-1'!D3/'A14'!D3*100</f>
        <v>57.101984797297298</v>
      </c>
      <c r="E3" s="15">
        <f>'A11-1'!E3/'A14'!E3*100</f>
        <v>54.282798543610923</v>
      </c>
      <c r="F3" s="15">
        <f>'A11-1'!F3/'A14'!F3*100</f>
        <v>60.15235093249278</v>
      </c>
      <c r="G3" s="15">
        <f>'A11-1'!G3/'A14'!G3*100</f>
        <v>50.319265226215983</v>
      </c>
      <c r="H3" s="15">
        <f>'A11-1'!H3/'A14'!H3*100</f>
        <v>50.201621303365918</v>
      </c>
      <c r="I3" s="15">
        <f>'A11-1'!I3/'A14'!I3*100</f>
        <v>45.999006337567423</v>
      </c>
      <c r="J3" s="15">
        <f>'A11-1'!J3/'A14'!J3*100</f>
        <v>46.393621642218953</v>
      </c>
      <c r="K3" s="15">
        <f>'A11-1'!K3/'A14'!K3*100</f>
        <v>57.359590860076246</v>
      </c>
      <c r="L3" s="15">
        <f>'A11-1'!L3/'A14'!L3*100</f>
        <v>42.9784024995541</v>
      </c>
      <c r="M3" s="15">
        <f>'A11-1'!M3/'A14'!M3*100</f>
        <v>62.285360934837129</v>
      </c>
      <c r="N3" s="15">
        <f>'A11-1'!N3/'A14'!N3*100</f>
        <v>48.762528077248149</v>
      </c>
      <c r="O3" s="15">
        <f>'A11-1'!O3/'A14'!O3*100</f>
        <v>54.762313733617098</v>
      </c>
    </row>
    <row r="4" spans="1:15" ht="12.75" customHeight="1">
      <c r="A4" s="6">
        <v>1981</v>
      </c>
      <c r="B4" s="15">
        <f>'A11-1'!B4/'A14'!B4*100</f>
        <v>56.533364577847642</v>
      </c>
      <c r="C4" s="15">
        <f>'A11-1'!C4/'A14'!C4*100</f>
        <v>42.540068519065827</v>
      </c>
      <c r="D4" s="15">
        <f>'A11-1'!D4/'A14'!D4*100</f>
        <v>57.738607496500606</v>
      </c>
      <c r="E4" s="15">
        <f>'A11-1'!E4/'A14'!E4*100</f>
        <v>55.097272285634361</v>
      </c>
      <c r="F4" s="15">
        <f>'A11-1'!F4/'A14'!F4*100</f>
        <v>60.317873892652415</v>
      </c>
      <c r="G4" s="15">
        <f>'A11-1'!G4/'A14'!G4*100</f>
        <v>49.972442623966671</v>
      </c>
      <c r="H4" s="15">
        <f>'A11-1'!H4/'A14'!H4*100</f>
        <v>49.834088406616409</v>
      </c>
      <c r="I4" s="15">
        <f>'A11-1'!I4/'A14'!I4*100</f>
        <v>45.860005561663655</v>
      </c>
      <c r="J4" s="15">
        <f>'A11-1'!J4/'A14'!J4*100</f>
        <v>46.140876689148875</v>
      </c>
      <c r="K4" s="15">
        <f>'A11-1'!K4/'A14'!K4*100</f>
        <v>57.379552807265789</v>
      </c>
      <c r="L4" s="15">
        <f>'A11-1'!L4/'A14'!L4*100</f>
        <v>41.418562662107902</v>
      </c>
      <c r="M4" s="15">
        <f>'A11-1'!M4/'A14'!M4*100</f>
        <v>61.876850780804617</v>
      </c>
      <c r="N4" s="15">
        <f>'A11-1'!N4/'A14'!N4*100</f>
        <v>49.505289169202285</v>
      </c>
      <c r="O4" s="15">
        <f>'A11-1'!O4/'A14'!O4*100</f>
        <v>54.684155151855229</v>
      </c>
    </row>
    <row r="5" spans="1:15" ht="12.75" customHeight="1">
      <c r="A5" s="6">
        <v>1982</v>
      </c>
      <c r="B5" s="15">
        <f>'A11-1'!B5/'A14'!B5*100</f>
        <v>55.373744194121514</v>
      </c>
      <c r="C5" s="15">
        <f>'A11-1'!C5/'A14'!C5*100</f>
        <v>42.60629968675854</v>
      </c>
      <c r="D5" s="15">
        <f>'A11-1'!D5/'A14'!D5*100</f>
        <v>54.986985147756847</v>
      </c>
      <c r="E5" s="15">
        <f>'A11-1'!E5/'A14'!E5*100</f>
        <v>55.947385295491955</v>
      </c>
      <c r="F5" s="15">
        <f>'A11-1'!F5/'A14'!F5*100</f>
        <v>60.469919958688358</v>
      </c>
      <c r="G5" s="15">
        <f>'A11-1'!G5/'A14'!G5*100</f>
        <v>49.642597178300271</v>
      </c>
      <c r="H5" s="15">
        <f>'A11-1'!H5/'A14'!H5*100</f>
        <v>49.046219056853033</v>
      </c>
      <c r="I5" s="15">
        <f>'A11-1'!I5/'A14'!I5*100</f>
        <v>45.421601779928217</v>
      </c>
      <c r="J5" s="15">
        <f>'A11-1'!J5/'A14'!J5*100</f>
        <v>44.939734201093664</v>
      </c>
      <c r="K5" s="15">
        <f>'A11-1'!K5/'A14'!K5*100</f>
        <v>57.493813467948975</v>
      </c>
      <c r="L5" s="15">
        <f>'A11-1'!L5/'A14'!L5*100</f>
        <v>40.619927991068707</v>
      </c>
      <c r="M5" s="15">
        <f>'A11-1'!M5/'A14'!M5*100</f>
        <v>61.473826097178986</v>
      </c>
      <c r="N5" s="15">
        <f>'A11-1'!N5/'A14'!N5*100</f>
        <v>50.339241878506172</v>
      </c>
      <c r="O5" s="15">
        <f>'A11-1'!O5/'A14'!O5*100</f>
        <v>53.570573016481404</v>
      </c>
    </row>
    <row r="6" spans="1:15" ht="12.75" customHeight="1">
      <c r="A6" s="6">
        <v>1983</v>
      </c>
      <c r="B6" s="15">
        <f>'A11-1'!B6/'A14'!B6*100</f>
        <v>53.444521175078108</v>
      </c>
      <c r="C6" s="15">
        <f>'A11-1'!C6/'A14'!C6*100</f>
        <v>42.660190924972092</v>
      </c>
      <c r="D6" s="15">
        <f>'A11-1'!D6/'A14'!D6*100</f>
        <v>54.711247732312032</v>
      </c>
      <c r="E6" s="15">
        <f>'A11-1'!E6/'A14'!E6*100</f>
        <v>56.889922124097417</v>
      </c>
      <c r="F6" s="15">
        <f>'A11-1'!F6/'A14'!F6*100</f>
        <v>60.419866871479776</v>
      </c>
      <c r="G6" s="15">
        <f>'A11-1'!G6/'A14'!G6*100</f>
        <v>49.342873122390628</v>
      </c>
      <c r="H6" s="15">
        <f>'A11-1'!H6/'A14'!H6*100</f>
        <v>48.28502218028072</v>
      </c>
      <c r="I6" s="15">
        <f>'A11-1'!I6/'A14'!I6*100</f>
        <v>45.150456038288013</v>
      </c>
      <c r="J6" s="15">
        <f>'A11-1'!J6/'A14'!J6*100</f>
        <v>43.050533108851674</v>
      </c>
      <c r="K6" s="15">
        <f>'A11-1'!K6/'A14'!K6*100</f>
        <v>57.199251510436881</v>
      </c>
      <c r="L6" s="15">
        <f>'A11-1'!L6/'A14'!L6*100</f>
        <v>39.991531229631128</v>
      </c>
      <c r="M6" s="15">
        <f>'A11-1'!M6/'A14'!M6*100</f>
        <v>61.306574440981031</v>
      </c>
      <c r="N6" s="15">
        <f>'A11-1'!N6/'A14'!N6*100</f>
        <v>51.138200427833226</v>
      </c>
      <c r="O6" s="15">
        <f>'A11-1'!O6/'A14'!O6*100</f>
        <v>53.699095184561365</v>
      </c>
    </row>
    <row r="7" spans="1:15" ht="12.75" customHeight="1">
      <c r="A7" s="6">
        <v>1984</v>
      </c>
      <c r="B7" s="15">
        <f>'A11-1'!B7/'A14'!B7*100</f>
        <v>54.149976198087302</v>
      </c>
      <c r="C7" s="15">
        <f>'A11-1'!C7/'A14'!C7*100</f>
        <v>43.092989758036282</v>
      </c>
      <c r="D7" s="15">
        <f>'A11-1'!D7/'A14'!D7*100</f>
        <v>55.413638626182184</v>
      </c>
      <c r="E7" s="15">
        <f>'A11-1'!E7/'A14'!E7*100</f>
        <v>58.327512416320161</v>
      </c>
      <c r="F7" s="15">
        <f>'A11-1'!F7/'A14'!F7*100</f>
        <v>60.687022900763353</v>
      </c>
      <c r="G7" s="15">
        <f>'A11-1'!G7/'A14'!G7*100</f>
        <v>48.927086406285461</v>
      </c>
      <c r="H7" s="15">
        <f>'A11-1'!H7/'A14'!H7*100</f>
        <v>48.380525792038519</v>
      </c>
      <c r="I7" s="15">
        <f>'A11-1'!I7/'A14'!I7*100</f>
        <v>44.774666193603622</v>
      </c>
      <c r="J7" s="15">
        <f>'A11-1'!J7/'A14'!J7*100</f>
        <v>42.655015535669797</v>
      </c>
      <c r="K7" s="15">
        <f>'A11-1'!K7/'A14'!K7*100</f>
        <v>57.276619665640524</v>
      </c>
      <c r="L7" s="15">
        <f>'A11-1'!L7/'A14'!L7*100</f>
        <v>38.503979559348302</v>
      </c>
      <c r="M7" s="15">
        <f>'A11-1'!M7/'A14'!M7*100</f>
        <v>61.608702350368326</v>
      </c>
      <c r="N7" s="15">
        <f>'A11-1'!N7/'A14'!N7*100</f>
        <v>51.897385103011096</v>
      </c>
      <c r="O7" s="15">
        <f>'A11-1'!O7/'A14'!O7*100</f>
        <v>55.424214398242043</v>
      </c>
    </row>
    <row r="8" spans="1:15" ht="12.75" customHeight="1">
      <c r="A8" s="6">
        <v>1985</v>
      </c>
      <c r="B8" s="15">
        <f>'A11-1'!B8/'A14'!B8*100</f>
        <v>54.849644719698176</v>
      </c>
      <c r="C8" s="15">
        <f>'A11-1'!C8/'A14'!C8*100</f>
        <v>43.598247512684033</v>
      </c>
      <c r="D8" s="15">
        <f>'A11-1'!D8/'A14'!D8*100</f>
        <v>56.300703082747425</v>
      </c>
      <c r="E8" s="15">
        <f>'A11-1'!E8/'A14'!E8*100</f>
        <v>59.51112751279495</v>
      </c>
      <c r="F8" s="15">
        <f>'A11-1'!F8/'A14'!F8*100</f>
        <v>61.04783599088838</v>
      </c>
      <c r="G8" s="15">
        <f>'A11-1'!G8/'A14'!G8*100</f>
        <v>48.48266219932043</v>
      </c>
      <c r="H8" s="15">
        <f>'A11-1'!H8/'A14'!H8*100</f>
        <v>48.727991804431468</v>
      </c>
      <c r="I8" s="15">
        <f>'A11-1'!I8/'A14'!I8*100</f>
        <v>44.699606524678579</v>
      </c>
      <c r="J8" s="15">
        <f>'A11-1'!J8/'A14'!J8*100</f>
        <v>43.044919680815383</v>
      </c>
      <c r="K8" s="15">
        <f>'A11-1'!K8/'A14'!K8*100</f>
        <v>58.369454262159223</v>
      </c>
      <c r="L8" s="15">
        <f>'A11-1'!L8/'A14'!L8*100</f>
        <v>37.664289264779157</v>
      </c>
      <c r="M8" s="15">
        <f>'A11-1'!M8/'A14'!M8*100</f>
        <v>62.087879445034154</v>
      </c>
      <c r="N8" s="15">
        <f>'A11-1'!N8/'A14'!N8*100</f>
        <v>52.35366563779251</v>
      </c>
      <c r="O8" s="15">
        <f>'A11-1'!O8/'A14'!O8*100</f>
        <v>55.977288037311901</v>
      </c>
    </row>
    <row r="9" spans="1:15" ht="12.75" customHeight="1">
      <c r="A9" s="6">
        <v>1986</v>
      </c>
      <c r="B9" s="15">
        <f>'A11-1'!B9/'A14'!B9*100</f>
        <v>55.935723017424323</v>
      </c>
      <c r="C9" s="15">
        <f>'A11-1'!C9/'A14'!C9*100</f>
        <v>43.530439920120486</v>
      </c>
      <c r="D9" s="15">
        <f>'A11-1'!D9/'A14'!D9*100</f>
        <v>57.351799747744245</v>
      </c>
      <c r="E9" s="15">
        <f>'A11-1'!E9/'A14'!E9*100</f>
        <v>61.655143402697078</v>
      </c>
      <c r="F9" s="15">
        <f>'A11-1'!F9/'A14'!F9*100</f>
        <v>60.766515380736266</v>
      </c>
      <c r="G9" s="15">
        <f>'A11-1'!G9/'A14'!G9*100</f>
        <v>48.608654640729839</v>
      </c>
      <c r="H9" s="15">
        <f>'A11-1'!H9/'A14'!H9*100</f>
        <v>49.245320696985594</v>
      </c>
      <c r="I9" s="15">
        <f>'A11-1'!I9/'A14'!I9*100</f>
        <v>44.513408048610778</v>
      </c>
      <c r="J9" s="15">
        <f>'A11-1'!J9/'A14'!J9*100</f>
        <v>43.465698454461652</v>
      </c>
      <c r="K9" s="15">
        <f>'A11-1'!K9/'A14'!K9*100</f>
        <v>59.882473928287304</v>
      </c>
      <c r="L9" s="15">
        <f>'A11-1'!L9/'A14'!L9*100</f>
        <v>37.864779272316753</v>
      </c>
      <c r="M9" s="15">
        <f>'A11-1'!M9/'A14'!M9*100</f>
        <v>62.226665364812938</v>
      </c>
      <c r="N9" s="15">
        <f>'A11-1'!N9/'A14'!N9*100</f>
        <v>52.655205315325126</v>
      </c>
      <c r="O9" s="15">
        <f>'A11-1'!O9/'A14'!O9*100</f>
        <v>56.563226082170623</v>
      </c>
    </row>
    <row r="10" spans="1:15" ht="12.75" customHeight="1">
      <c r="A10" s="6">
        <v>1987</v>
      </c>
      <c r="B10" s="15">
        <f>'A11-1'!B10/'A14'!B10*100</f>
        <v>55.963616866935908</v>
      </c>
      <c r="C10" s="15">
        <f>'A11-1'!C10/'A14'!C10*100</f>
        <v>42.88267226863973</v>
      </c>
      <c r="D10" s="15">
        <f>'A11-1'!D10/'A14'!D10*100</f>
        <v>58.127031160389983</v>
      </c>
      <c r="E10" s="15">
        <f>'A11-1'!E10/'A14'!E10*100</f>
        <v>61.123181704137309</v>
      </c>
      <c r="F10" s="15">
        <f>'A11-1'!F10/'A14'!F10*100</f>
        <v>60.301507537688437</v>
      </c>
      <c r="G10" s="15">
        <f>'A11-1'!G10/'A14'!G10*100</f>
        <v>47.918349789967777</v>
      </c>
      <c r="H10" s="15">
        <f>'A11-1'!H10/'A14'!H10*100</f>
        <v>49.378280363862977</v>
      </c>
      <c r="I10" s="15">
        <f>'A11-1'!I10/'A14'!I10*100</f>
        <v>44.176542551783093</v>
      </c>
      <c r="J10" s="15">
        <f>'A11-1'!J10/'A14'!J10*100</f>
        <v>49.19156140971451</v>
      </c>
      <c r="K10" s="15">
        <f>'A11-1'!K10/'A14'!K10*100</f>
        <v>60.754797720259809</v>
      </c>
      <c r="L10" s="15">
        <f>'A11-1'!L10/'A14'!L10*100</f>
        <v>39.287646615716568</v>
      </c>
      <c r="M10" s="15">
        <f>'A11-1'!M10/'A14'!M10*100</f>
        <v>62.605511750388906</v>
      </c>
      <c r="N10" s="15">
        <f>'A11-1'!N10/'A14'!N10*100</f>
        <v>53.096942340661016</v>
      </c>
      <c r="O10" s="15">
        <f>'A11-1'!O10/'A14'!O10*100</f>
        <v>57.448535960040239</v>
      </c>
    </row>
    <row r="11" spans="1:15" ht="12.75" customHeight="1">
      <c r="A11" s="6">
        <v>1988</v>
      </c>
      <c r="B11" s="15">
        <f>'A11-1'!B11/'A14'!B11*100</f>
        <v>56.900848370977016</v>
      </c>
      <c r="C11" s="15">
        <f>'A11-1'!C11/'A14'!C11*100</f>
        <v>42.768241798145795</v>
      </c>
      <c r="D11" s="15">
        <f>'A11-1'!D11/'A14'!D11*100</f>
        <v>59.080454352641752</v>
      </c>
      <c r="E11" s="15">
        <f>'A11-1'!E11/'A14'!E11*100</f>
        <v>62.003270807167368</v>
      </c>
      <c r="F11" s="15">
        <f>'A11-1'!F11/'A14'!F11*100</f>
        <v>60.335755449761962</v>
      </c>
      <c r="G11" s="15">
        <f>'A11-1'!G11/'A14'!G11*100</f>
        <v>47.770154512185755</v>
      </c>
      <c r="H11" s="15">
        <f>'A11-1'!H11/'A14'!H11*100</f>
        <v>49.597147733482473</v>
      </c>
      <c r="I11" s="15">
        <f>'A11-1'!I11/'A14'!I11*100</f>
        <v>44.430069610824965</v>
      </c>
      <c r="J11" s="15">
        <f>'A11-1'!J11/'A14'!J11*100</f>
        <v>50.124784813335822</v>
      </c>
      <c r="K11" s="15">
        <f>'A11-1'!K11/'A14'!K11*100</f>
        <v>60.026176696517339</v>
      </c>
      <c r="L11" s="15">
        <f>'A11-1'!L11/'A14'!L11*100</f>
        <v>40.361847877604099</v>
      </c>
      <c r="M11" s="15">
        <f>'A11-1'!M11/'A14'!M11*100</f>
        <v>63.111924201064355</v>
      </c>
      <c r="N11" s="15">
        <f>'A11-1'!N11/'A14'!N11*100</f>
        <v>54.844626309864033</v>
      </c>
      <c r="O11" s="15">
        <f>'A11-1'!O11/'A14'!O11*100</f>
        <v>58.199509591377698</v>
      </c>
    </row>
    <row r="12" spans="1:15" ht="12.75" customHeight="1">
      <c r="A12" s="6">
        <v>1989</v>
      </c>
      <c r="B12" s="15">
        <f>'A11-1'!B12/'A14'!B12*100</f>
        <v>58.260353054109423</v>
      </c>
      <c r="C12" s="15">
        <f>'A11-1'!C12/'A14'!C12*100</f>
        <v>43.883859594564271</v>
      </c>
      <c r="D12" s="15">
        <f>'A11-1'!D12/'A14'!D12*100</f>
        <v>59.254959996300236</v>
      </c>
      <c r="E12" s="15">
        <f>'A11-1'!E12/'A14'!E12*100</f>
        <v>60.704090580182694</v>
      </c>
      <c r="F12" s="15">
        <f>'A11-1'!F12/'A14'!F12*100</f>
        <v>62.578066450162375</v>
      </c>
      <c r="G12" s="15">
        <f>'A11-1'!G12/'A14'!G12*100</f>
        <v>47.911237182186703</v>
      </c>
      <c r="H12" s="15">
        <f>'A11-1'!H12/'A14'!H12*100</f>
        <v>49.930764060130748</v>
      </c>
      <c r="I12" s="15">
        <f>'A11-1'!I12/'A14'!I12*100</f>
        <v>43.870498510111744</v>
      </c>
      <c r="J12" s="15">
        <f>'A11-1'!J12/'A14'!J12*100</f>
        <v>50.738601776625572</v>
      </c>
      <c r="K12" s="15">
        <f>'A11-1'!K12/'A14'!K12*100</f>
        <v>57.907208951333708</v>
      </c>
      <c r="L12" s="15">
        <f>'A11-1'!L12/'A14'!L12*100</f>
        <v>41.347084534572645</v>
      </c>
      <c r="M12" s="15">
        <f>'A11-1'!M12/'A14'!M12*100</f>
        <v>63.656907326176302</v>
      </c>
      <c r="N12" s="15">
        <f>'A11-1'!N12/'A14'!N12*100</f>
        <v>56.506377738409043</v>
      </c>
      <c r="O12" s="15">
        <f>'A11-1'!O12/'A14'!O12*100</f>
        <v>58.877291635287143</v>
      </c>
    </row>
    <row r="13" spans="1:15" ht="12.75" customHeight="1">
      <c r="A13" s="6">
        <v>1990</v>
      </c>
      <c r="B13" s="15">
        <f>'A11-1'!B13/'A14'!B13*100</f>
        <v>58.300078714181289</v>
      </c>
      <c r="C13" s="15">
        <f>'A11-1'!C13/'A14'!C13*100</f>
        <v>44.219459067738946</v>
      </c>
      <c r="D13" s="15">
        <f>'A11-1'!D13/'A14'!D13*100</f>
        <v>58.725208099516216</v>
      </c>
      <c r="E13" s="15">
        <f>'A11-1'!E13/'A14'!E13*100</f>
        <v>60.929872997558284</v>
      </c>
      <c r="F13" s="15">
        <f>'A11-1'!F13/'A14'!F13*100</f>
        <v>62.251491053677931</v>
      </c>
      <c r="G13" s="15">
        <f>'A11-1'!G13/'A14'!G13*100</f>
        <v>47.941236960817449</v>
      </c>
      <c r="H13" s="15">
        <f>'A11-1'!H13/'A14'!H13*100</f>
        <v>50.249700462825487</v>
      </c>
      <c r="I13" s="15">
        <f>'A11-1'!I13/'A14'!I13*100</f>
        <v>44.444127060173109</v>
      </c>
      <c r="J13" s="15">
        <f>'A11-1'!J13/'A14'!J13*100</f>
        <v>52.033005007062208</v>
      </c>
      <c r="K13" s="15">
        <f>'A11-1'!K13/'A14'!K13*100</f>
        <v>57.127515654073704</v>
      </c>
      <c r="L13" s="15">
        <f>'A11-1'!L13/'A14'!L13*100</f>
        <v>41.901582495786151</v>
      </c>
      <c r="M13" s="15">
        <f>'A11-1'!M13/'A14'!M13*100</f>
        <v>63.854260232378259</v>
      </c>
      <c r="N13" s="15">
        <f>'A11-1'!N13/'A14'!N13*100</f>
        <v>56.913291344017601</v>
      </c>
      <c r="O13" s="15">
        <f>'A11-1'!O13/'A14'!O13*100</f>
        <v>59.060723222471744</v>
      </c>
    </row>
    <row r="14" spans="1:15" ht="12.75" customHeight="1">
      <c r="A14" s="6">
        <v>1991</v>
      </c>
      <c r="B14" s="15">
        <f>'A11-1'!B14/'A14'!B14*100</f>
        <v>56.083657797825794</v>
      </c>
      <c r="C14" s="15">
        <f>'A11-1'!C14/'A14'!C14*100</f>
        <v>45.224501373849698</v>
      </c>
      <c r="D14" s="15">
        <f>'A11-1'!D14/'A14'!D14*100</f>
        <v>56.944929122421094</v>
      </c>
      <c r="E14" s="15">
        <f>'A11-1'!E14/'A14'!E14*100</f>
        <v>60.364907881317322</v>
      </c>
      <c r="F14" s="15">
        <f>'A11-1'!F14/'A14'!F14*100</f>
        <v>58.819169960474305</v>
      </c>
      <c r="G14" s="15">
        <f>'A11-1'!G14/'A14'!G14*100</f>
        <v>48.217291701443585</v>
      </c>
      <c r="H14" s="15">
        <f>'A11-1'!H14/'A14'!H14*100</f>
        <v>55.12886289957725</v>
      </c>
      <c r="I14" s="15">
        <f>'A11-1'!I14/'A14'!I14*100</f>
        <v>44.450147404964042</v>
      </c>
      <c r="J14" s="15">
        <f>'A11-1'!J14/'A14'!J14*100</f>
        <v>52.95429864617055</v>
      </c>
      <c r="K14" s="15">
        <f>'A11-1'!K14/'A14'!K14*100</f>
        <v>56.598210059882881</v>
      </c>
      <c r="L14" s="15">
        <f>'A11-1'!L14/'A14'!L14*100</f>
        <v>41.755380298602361</v>
      </c>
      <c r="M14" s="15">
        <f>'A11-1'!M14/'A14'!M14*100</f>
        <v>62.327499042832756</v>
      </c>
      <c r="N14" s="15">
        <f>'A11-1'!N14/'A14'!N14*100</f>
        <v>55.386835530283449</v>
      </c>
      <c r="O14" s="15">
        <f>'A11-1'!O14/'A14'!O14*100</f>
        <v>57.864579113688151</v>
      </c>
    </row>
    <row r="15" spans="1:15" ht="12.75" customHeight="1">
      <c r="A15" s="6">
        <v>1992</v>
      </c>
      <c r="B15" s="15">
        <f>'A11-1'!B15/'A14'!B15*100</f>
        <v>55.119727279995821</v>
      </c>
      <c r="C15" s="15">
        <f>'A11-1'!C15/'A14'!C15*100</f>
        <v>45.630737371456618</v>
      </c>
      <c r="D15" s="15">
        <f>'A11-1'!D15/'A14'!D15*100</f>
        <v>55.745089571211345</v>
      </c>
      <c r="E15" s="15">
        <f>'A11-1'!E15/'A14'!E15*100</f>
        <v>60.140448077110328</v>
      </c>
      <c r="F15" s="15">
        <f>'A11-1'!F15/'A14'!F15*100</f>
        <v>54.404907975460127</v>
      </c>
      <c r="G15" s="15">
        <f>'A11-1'!G15/'A14'!G15*100</f>
        <v>47.754275819209276</v>
      </c>
      <c r="H15" s="15">
        <f>'A11-1'!H15/'A14'!H15*100</f>
        <v>54.27578010485815</v>
      </c>
      <c r="I15" s="15">
        <f>'A11-1'!I15/'A14'!I15*100</f>
        <v>43.788040691471501</v>
      </c>
      <c r="J15" s="15">
        <f>'A11-1'!J15/'A14'!J15*100</f>
        <v>53.207220157709713</v>
      </c>
      <c r="K15" s="15">
        <f>'A11-1'!K15/'A14'!K15*100</f>
        <v>56.356275490471205</v>
      </c>
      <c r="L15" s="15">
        <f>'A11-1'!L15/'A14'!L15*100</f>
        <v>40.362093991562801</v>
      </c>
      <c r="M15" s="15">
        <f>'A11-1'!M15/'A14'!M15*100</f>
        <v>59.464079979187581</v>
      </c>
      <c r="N15" s="15">
        <f>'A11-1'!N15/'A14'!N15*100</f>
        <v>54.030017872908545</v>
      </c>
      <c r="O15" s="15">
        <f>'A11-1'!O15/'A14'!O15*100</f>
        <v>57.486599847665588</v>
      </c>
    </row>
    <row r="16" spans="1:15" ht="12.75" customHeight="1">
      <c r="A16" s="6">
        <v>1993</v>
      </c>
      <c r="B16" s="15">
        <f>'A11-1'!B16/'A14'!B16*100</f>
        <v>54.754180211808091</v>
      </c>
      <c r="C16" s="15">
        <f>'A11-1'!C16/'A14'!C16*100</f>
        <v>45.113561513177864</v>
      </c>
      <c r="D16" s="15">
        <f>'A11-1'!D16/'A14'!D16*100</f>
        <v>55.403103093990204</v>
      </c>
      <c r="E16" s="15">
        <f>'A11-1'!E16/'A14'!E16*100</f>
        <v>58.479395720441794</v>
      </c>
      <c r="F16" s="15">
        <f>'A11-1'!F16/'A14'!F16*100</f>
        <v>50.866487673907734</v>
      </c>
      <c r="G16" s="15">
        <f>'A11-1'!G16/'A14'!G16*100</f>
        <v>47.239199433811521</v>
      </c>
      <c r="H16" s="15">
        <f>'A11-1'!H16/'A14'!H16*100</f>
        <v>53.340051169355327</v>
      </c>
      <c r="I16" s="15">
        <f>'A11-1'!I16/'A14'!I16*100</f>
        <v>42.191279188749142</v>
      </c>
      <c r="J16" s="15">
        <f>'A11-1'!J16/'A14'!J16*100</f>
        <v>53.263564550539122</v>
      </c>
      <c r="K16" s="15">
        <f>'A11-1'!K16/'A14'!K16*100</f>
        <v>56.062150868073012</v>
      </c>
      <c r="L16" s="15">
        <f>'A11-1'!L16/'A14'!L16*100</f>
        <v>38.100177485529244</v>
      </c>
      <c r="M16" s="15">
        <f>'A11-1'!M16/'A14'!M16*100</f>
        <v>55.862183133565566</v>
      </c>
      <c r="N16" s="15">
        <f>'A11-1'!N16/'A14'!N16*100</f>
        <v>53.339789111254575</v>
      </c>
      <c r="O16" s="15">
        <f>'A11-1'!O16/'A14'!O16*100</f>
        <v>57.652055441150317</v>
      </c>
    </row>
    <row r="17" spans="1:15" ht="12.75" customHeight="1">
      <c r="A17" s="6">
        <v>1994</v>
      </c>
      <c r="B17" s="15">
        <f>'A11-1'!B17/'A14'!B17*100</f>
        <v>55.830314382536969</v>
      </c>
      <c r="C17" s="15">
        <f>'A11-1'!C17/'A14'!C17*100</f>
        <v>44.979591058512383</v>
      </c>
      <c r="D17" s="15">
        <f>'A11-1'!D17/'A14'!D17*100</f>
        <v>55.813854977897101</v>
      </c>
      <c r="E17" s="15">
        <f>'A11-1'!E17/'A14'!E17*100</f>
        <v>58.440247859493866</v>
      </c>
      <c r="F17" s="15">
        <f>'A11-1'!F17/'A14'!F17*100</f>
        <v>50.182171484090354</v>
      </c>
      <c r="G17" s="15">
        <f>'A11-1'!G17/'A14'!G17*100</f>
        <v>46.626226722975808</v>
      </c>
      <c r="H17" s="15">
        <f>'A11-1'!H17/'A14'!H17*100</f>
        <v>52.725679703039738</v>
      </c>
      <c r="I17" s="15">
        <f>'A11-1'!I17/'A14'!I17*100</f>
        <v>41.42054685989919</v>
      </c>
      <c r="J17" s="15">
        <f>'A11-1'!J17/'A14'!J17*100</f>
        <v>53.322034424769136</v>
      </c>
      <c r="K17" s="15">
        <f>'A11-1'!K17/'A14'!K17*100</f>
        <v>56.834466113557959</v>
      </c>
      <c r="L17" s="15">
        <f>'A11-1'!L17/'A14'!L17*100</f>
        <v>37.397116257179228</v>
      </c>
      <c r="M17" s="15">
        <f>'A11-1'!M17/'A14'!M17*100</f>
        <v>55.07868834759028</v>
      </c>
      <c r="N17" s="15">
        <f>'A11-1'!N17/'A14'!N17*100</f>
        <v>53.560384813605907</v>
      </c>
      <c r="O17" s="15">
        <f>'A11-1'!O17/'A14'!O17*100</f>
        <v>58.143023431373983</v>
      </c>
    </row>
    <row r="18" spans="1:15" ht="12.75" customHeight="1">
      <c r="A18" s="6">
        <v>1995</v>
      </c>
      <c r="B18" s="15">
        <f>'A11-1'!B18/'A14'!B18*100</f>
        <v>57.129322791506219</v>
      </c>
      <c r="C18" s="15">
        <f>'A11-1'!C18/'A14'!C18*100</f>
        <v>45.333080292757366</v>
      </c>
      <c r="D18" s="15">
        <f>'A11-1'!D18/'A14'!D18*100</f>
        <v>56.161040704067013</v>
      </c>
      <c r="E18" s="15">
        <f>'A11-1'!E18/'A14'!E18*100</f>
        <v>59.678932475921442</v>
      </c>
      <c r="F18" s="15">
        <f>'A11-1'!F18/'A14'!F18*100</f>
        <v>51.039651837524183</v>
      </c>
      <c r="G18" s="15">
        <f>'A11-1'!G18/'A14'!G18*100</f>
        <v>47.109763175562712</v>
      </c>
      <c r="H18" s="15">
        <f>'A11-1'!H18/'A14'!H18*100</f>
        <v>52.644248103698224</v>
      </c>
      <c r="I18" s="15">
        <f>'A11-1'!I18/'A14'!I18*100</f>
        <v>41.048526823949167</v>
      </c>
      <c r="J18" s="15">
        <f>'A11-1'!J18/'A14'!J18*100</f>
        <v>54.19341460839491</v>
      </c>
      <c r="K18" s="15">
        <f>'A11-1'!K18/'A14'!K18*100</f>
        <v>57.988644424629008</v>
      </c>
      <c r="L18" s="15">
        <f>'A11-1'!L18/'A14'!L18*100</f>
        <v>37.883685886140192</v>
      </c>
      <c r="M18" s="15">
        <f>'A11-1'!M18/'A14'!M18*100</f>
        <v>55.661641994705512</v>
      </c>
      <c r="N18" s="15">
        <f>'A11-1'!N18/'A14'!N18*100</f>
        <v>53.865576787280936</v>
      </c>
      <c r="O18" s="15">
        <f>'A11-1'!O18/'A14'!O18*100</f>
        <v>58.282738007958393</v>
      </c>
    </row>
    <row r="19" spans="1:15" ht="12.75" customHeight="1">
      <c r="A19" s="6">
        <v>1996</v>
      </c>
      <c r="B19" s="15">
        <f>'A11-1'!B19/'A14'!B19*100</f>
        <v>57.07580569068287</v>
      </c>
      <c r="C19" s="15">
        <f>'A11-1'!C19/'A14'!C19*100</f>
        <v>45.157398649308732</v>
      </c>
      <c r="D19" s="15">
        <f>'A11-1'!D19/'A14'!D19*100</f>
        <v>55.976588568454922</v>
      </c>
      <c r="E19" s="15">
        <f>'A11-1'!E19/'A14'!E19*100</f>
        <v>59.968327834172761</v>
      </c>
      <c r="F19" s="15">
        <f>'A11-1'!F19/'A14'!F19*100</f>
        <v>51.648616125150426</v>
      </c>
      <c r="G19" s="15">
        <f>'A11-1'!G19/'A14'!G19*100</f>
        <v>47.129596317503733</v>
      </c>
      <c r="H19" s="15">
        <f>'A11-1'!H19/'A14'!H19*100</f>
        <v>52.231591758417252</v>
      </c>
      <c r="I19" s="15">
        <f>'A11-1'!I19/'A14'!I19*100</f>
        <v>41.154380475263409</v>
      </c>
      <c r="J19" s="15">
        <f>'A11-1'!J19/'A14'!J19*100</f>
        <v>54.859767578871363</v>
      </c>
      <c r="K19" s="15">
        <f>'A11-1'!K19/'A14'!K19*100</f>
        <v>59.496063403420109</v>
      </c>
      <c r="L19" s="15">
        <f>'A11-1'!L19/'A14'!L19*100</f>
        <v>38.478970170829648</v>
      </c>
      <c r="M19" s="15">
        <f>'A11-1'!M19/'A14'!M19*100</f>
        <v>55.227274025501238</v>
      </c>
      <c r="N19" s="15">
        <f>'A11-1'!N19/'A14'!N19*100</f>
        <v>54.248965487820492</v>
      </c>
      <c r="O19" s="15">
        <f>'A11-1'!O19/'A14'!O19*100</f>
        <v>58.388530846334454</v>
      </c>
    </row>
    <row r="20" spans="1:15" ht="12.75" customHeight="1">
      <c r="A20" s="6">
        <v>1997</v>
      </c>
      <c r="B20" s="15">
        <f>'A11-1'!B20/'A14'!B20*100</f>
        <v>56.752817680376758</v>
      </c>
      <c r="C20" s="15">
        <f>'A11-1'!C20/'A14'!C20*100</f>
        <v>45.613352083275338</v>
      </c>
      <c r="D20" s="15">
        <f>'A11-1'!D20/'A14'!D20*100</f>
        <v>56.416975456877253</v>
      </c>
      <c r="E20" s="15">
        <f>'A11-1'!E20/'A14'!E20*100</f>
        <v>61.021107252684217</v>
      </c>
      <c r="F20" s="15">
        <f>'A11-1'!F20/'A14'!F20*100</f>
        <v>52.143712574850298</v>
      </c>
      <c r="G20" s="15">
        <f>'A11-1'!G20/'A14'!G20*100</f>
        <v>46.834637581188574</v>
      </c>
      <c r="H20" s="15">
        <f>'A11-1'!H20/'A14'!H20*100</f>
        <v>51.818126135690804</v>
      </c>
      <c r="I20" s="15">
        <f>'A11-1'!I20/'A14'!I20*100</f>
        <v>41.203666633070171</v>
      </c>
      <c r="J20" s="15">
        <f>'A11-1'!J20/'A14'!J20*100</f>
        <v>56.309705420874813</v>
      </c>
      <c r="K20" s="15">
        <f>'A11-1'!K20/'A14'!K20*100</f>
        <v>60.957955974558267</v>
      </c>
      <c r="L20" s="15">
        <f>'A11-1'!L20/'A14'!L20*100</f>
        <v>39.38734647797434</v>
      </c>
      <c r="M20" s="15">
        <f>'A11-1'!M20/'A14'!M20*100</f>
        <v>54.576055482549435</v>
      </c>
      <c r="N20" s="15">
        <f>'A11-1'!N20/'A14'!N20*100</f>
        <v>54.94470438111442</v>
      </c>
      <c r="O20" s="15">
        <f>'A11-1'!O20/'A14'!O20*100</f>
        <v>58.905347061025971</v>
      </c>
    </row>
    <row r="21" spans="1:15" ht="12.75" customHeight="1">
      <c r="A21" s="6">
        <v>1998</v>
      </c>
      <c r="B21" s="15">
        <f>'A11-1'!B21/'A14'!B21*100</f>
        <v>57.064620655951948</v>
      </c>
      <c r="C21" s="15">
        <f>'A11-1'!C21/'A14'!C21*100</f>
        <v>45.747094609907847</v>
      </c>
      <c r="D21" s="15">
        <f>'A11-1'!D21/'A14'!D21*100</f>
        <v>57.151228587764102</v>
      </c>
      <c r="E21" s="15">
        <f>'A11-1'!E21/'A14'!E21*100</f>
        <v>61.044639861610726</v>
      </c>
      <c r="F21" s="15">
        <f>'A11-1'!F21/'A14'!F21*100</f>
        <v>53.084067635151222</v>
      </c>
      <c r="G21" s="15">
        <f>'A11-1'!G21/'A14'!G21*100</f>
        <v>47.260354235631709</v>
      </c>
      <c r="H21" s="15">
        <f>'A11-1'!H21/'A14'!H21*100</f>
        <v>52.466924023368023</v>
      </c>
      <c r="I21" s="15">
        <f>'A11-1'!I21/'A14'!I21*100</f>
        <v>41.614937941952157</v>
      </c>
      <c r="J21" s="15">
        <f>'A11-1'!J21/'A14'!J21*100</f>
        <v>57.550750611384004</v>
      </c>
      <c r="K21" s="15">
        <f>'A11-1'!K21/'A14'!K21*100</f>
        <v>62.159533046557179</v>
      </c>
      <c r="L21" s="15">
        <f>'A11-1'!L21/'A14'!L21*100</f>
        <v>40.564515977615663</v>
      </c>
      <c r="M21" s="15">
        <f>'A11-1'!M21/'A14'!M21*100</f>
        <v>55.281509279654152</v>
      </c>
      <c r="N21" s="15">
        <f>'A11-1'!N21/'A14'!N21*100</f>
        <v>55.218819540108086</v>
      </c>
      <c r="O21" s="15">
        <f>'A11-1'!O21/'A14'!O21*100</f>
        <v>59.037685086068237</v>
      </c>
    </row>
    <row r="22" spans="1:15" ht="12.75" customHeight="1">
      <c r="A22" s="6">
        <v>1999</v>
      </c>
      <c r="B22" s="15">
        <f>'A11-1'!B22/'A14'!B22*100</f>
        <v>57.379211341710793</v>
      </c>
      <c r="C22" s="15">
        <f>'A11-1'!C22/'A14'!C22*100</f>
        <v>46.966574448914031</v>
      </c>
      <c r="D22" s="15">
        <f>'A11-1'!D22/'A14'!D22*100</f>
        <v>57.957658284172489</v>
      </c>
      <c r="E22" s="15">
        <f>'A11-1'!E22/'A14'!E22*100</f>
        <v>61.929556845537292</v>
      </c>
      <c r="F22" s="15">
        <f>'A11-1'!F22/'A14'!F22*100</f>
        <v>54.599336178283544</v>
      </c>
      <c r="G22" s="15">
        <f>'A11-1'!G22/'A14'!G22*100</f>
        <v>47.626211627037847</v>
      </c>
      <c r="H22" s="15">
        <f>'A11-1'!H22/'A14'!H22*100</f>
        <v>52.207700305219383</v>
      </c>
      <c r="I22" s="15">
        <f>'A11-1'!I22/'A14'!I22*100</f>
        <v>42.103454025526233</v>
      </c>
      <c r="J22" s="15">
        <f>'A11-1'!J22/'A14'!J22*100</f>
        <v>58.634985608693711</v>
      </c>
      <c r="K22" s="15">
        <f>'A11-1'!K22/'A14'!K22*100</f>
        <v>62.134720719677297</v>
      </c>
      <c r="L22" s="15">
        <f>'A11-1'!L22/'A14'!L22*100</f>
        <v>42.450954493485291</v>
      </c>
      <c r="M22" s="15">
        <f>'A11-1'!M22/'A14'!M22*100</f>
        <v>56.364159602894674</v>
      </c>
      <c r="N22" s="15">
        <f>'A11-1'!N22/'A14'!N22*100</f>
        <v>55.582278481012658</v>
      </c>
      <c r="O22" s="15">
        <f>'A11-1'!O22/'A14'!O22*100</f>
        <v>59.158817196114533</v>
      </c>
    </row>
    <row r="23" spans="1:15" ht="12.75" customHeight="1">
      <c r="A23" s="6">
        <v>2000</v>
      </c>
      <c r="B23" s="15">
        <f>'A11-1'!B23/'A14'!B23*100</f>
        <v>58.071415502581722</v>
      </c>
      <c r="C23" s="15">
        <f>'A11-1'!C23/'A14'!C23*100</f>
        <v>48.157144526485531</v>
      </c>
      <c r="D23" s="15">
        <f>'A11-1'!D23/'A14'!D23*100</f>
        <v>58.663277480132713</v>
      </c>
      <c r="E23" s="15">
        <f>'A11-1'!E23/'A14'!E23*100</f>
        <v>61.897089503907225</v>
      </c>
      <c r="F23" s="15">
        <f>'A11-1'!F23/'A14'!F23*100</f>
        <v>55.240793201133144</v>
      </c>
      <c r="G23" s="15">
        <f>'A11-1'!G23/'A14'!G23*100</f>
        <v>48.053120759274371</v>
      </c>
      <c r="H23" s="15">
        <f>'A11-1'!H23/'A14'!H23*100</f>
        <v>52.361206764407775</v>
      </c>
      <c r="I23" s="15">
        <f>'A11-1'!I23/'A14'!I23*100</f>
        <v>42.81541974457501</v>
      </c>
      <c r="J23" s="15">
        <f>'A11-1'!J23/'A14'!J23*100</f>
        <v>59.634505507610292</v>
      </c>
      <c r="K23" s="15">
        <f>'A11-1'!K23/'A14'!K23*100</f>
        <v>62.222850792109419</v>
      </c>
      <c r="L23" s="15">
        <f>'A11-1'!L23/'A14'!L23*100</f>
        <v>44.367728429547491</v>
      </c>
      <c r="M23" s="15">
        <f>'A11-1'!M23/'A14'!M23*100</f>
        <v>57.537703024256501</v>
      </c>
      <c r="N23" s="15">
        <f>'A11-1'!N23/'A14'!N23*100</f>
        <v>56.00830467242681</v>
      </c>
      <c r="O23" s="15">
        <f>'A11-1'!O23/'A14'!O23*100</f>
        <v>59.812269165622155</v>
      </c>
    </row>
    <row r="24" spans="1:15" ht="12.75" customHeight="1">
      <c r="A24" s="6">
        <v>2001</v>
      </c>
      <c r="B24" s="15">
        <f>'A11-1'!B24/'A14'!B24*100</f>
        <v>57.913079323431703</v>
      </c>
      <c r="C24" s="15">
        <f>'A11-1'!C24/'A14'!C24*100</f>
        <v>47.550099506191891</v>
      </c>
      <c r="D24" s="15">
        <f>'A11-1'!D24/'A14'!D24*100</f>
        <v>58.493052110344337</v>
      </c>
      <c r="E24" s="15">
        <f>'A11-1'!E24/'A14'!E24*100</f>
        <v>61.936887245153116</v>
      </c>
      <c r="F24" s="15">
        <f>'A11-1'!F24/'A14'!F24*100</f>
        <v>55.759285378467325</v>
      </c>
      <c r="G24" s="15">
        <f>'A11-1'!G24/'A14'!G24*100</f>
        <v>48.82816207273757</v>
      </c>
      <c r="H24" s="15">
        <f>'A11-1'!H24/'A14'!H24*100</f>
        <v>52.295161266778891</v>
      </c>
      <c r="I24" s="15">
        <f>'A11-1'!I24/'A14'!I24*100</f>
        <v>43.568891525811559</v>
      </c>
      <c r="J24" s="15">
        <f>'A11-1'!J24/'A14'!J24*100</f>
        <v>60.030752838021037</v>
      </c>
      <c r="K24" s="15">
        <f>'A11-1'!K24/'A14'!K24*100</f>
        <v>61.961215104576517</v>
      </c>
      <c r="L24" s="15">
        <f>'A11-1'!L24/'A14'!L24*100</f>
        <v>45.585096927434996</v>
      </c>
      <c r="M24" s="15">
        <f>'A11-1'!M24/'A14'!M24*100</f>
        <v>58.415143648023658</v>
      </c>
      <c r="N24" s="15">
        <f>'A11-1'!N24/'A14'!N24*100</f>
        <v>56.213547742042991</v>
      </c>
      <c r="O24" s="15">
        <f>'A11-1'!O24/'A14'!O24*100</f>
        <v>59.0953029344684</v>
      </c>
    </row>
    <row r="25" spans="1:15" ht="12.75" customHeight="1">
      <c r="A25" s="6">
        <v>2002</v>
      </c>
      <c r="B25" s="15">
        <f>'A11-1'!B25/'A14'!B25*100</f>
        <v>58.170000507381758</v>
      </c>
      <c r="C25" s="15">
        <f>'A11-1'!C25/'A14'!C25*100</f>
        <v>47.454325367912929</v>
      </c>
      <c r="D25" s="15">
        <f>'A11-1'!D25/'A14'!D25*100</f>
        <v>58.970267408902735</v>
      </c>
      <c r="E25" s="15">
        <f>'A11-1'!E25/'A14'!E25*100</f>
        <v>61.473686560471478</v>
      </c>
      <c r="F25" s="15">
        <f>'A11-1'!F25/'A14'!F25*100</f>
        <v>55.58417232498244</v>
      </c>
      <c r="G25" s="15">
        <f>'A11-1'!G25/'A14'!G25*100</f>
        <v>48.842813530973487</v>
      </c>
      <c r="H25" s="15">
        <f>'A11-1'!H25/'A14'!H25*100</f>
        <v>51.575005033585775</v>
      </c>
      <c r="I25" s="15">
        <f>'A11-1'!I25/'A14'!I25*100</f>
        <v>43.992609225333176</v>
      </c>
      <c r="J25" s="15">
        <f>'A11-1'!J25/'A14'!J25*100</f>
        <v>60.328107306433701</v>
      </c>
      <c r="K25" s="15">
        <f>'A11-1'!K25/'A14'!K25*100</f>
        <v>61.795791769946639</v>
      </c>
      <c r="L25" s="15">
        <f>'A11-1'!L25/'A14'!L25*100</f>
        <v>47.098580956392965</v>
      </c>
      <c r="M25" s="15">
        <f>'A11-1'!M25/'A14'!M25*100</f>
        <v>58.287046842530707</v>
      </c>
      <c r="N25" s="15">
        <f>'A11-1'!N25/'A14'!N25*100</f>
        <v>57.613139885452625</v>
      </c>
      <c r="O25" s="15">
        <f>'A11-1'!O25/'A14'!O25*100</f>
        <v>58.213121417253888</v>
      </c>
    </row>
    <row r="26" spans="1:15" ht="12.75" customHeight="1">
      <c r="A26" s="6">
        <v>2003</v>
      </c>
      <c r="B26" s="15">
        <f>'A11-1'!B26/'A14'!B26*100</f>
        <v>58.659424114875151</v>
      </c>
      <c r="C26" s="15">
        <f>'A11-1'!C26/'A14'!C26*100</f>
        <v>47.185302138965717</v>
      </c>
      <c r="D26" s="15">
        <f>'A11-1'!D26/'A14'!D26*100</f>
        <v>59.541652237886169</v>
      </c>
      <c r="E26" s="15">
        <f>'A11-1'!E26/'A14'!E26*100</f>
        <v>60.923459424466927</v>
      </c>
      <c r="F26" s="15">
        <f>'A11-1'!F26/'A14'!F26*100</f>
        <v>55.177238805970156</v>
      </c>
      <c r="G26" s="15">
        <f>'A11-1'!G26/'A14'!G26*100</f>
        <v>50.098163884835891</v>
      </c>
      <c r="H26" s="15">
        <f>'A11-1'!H26/'A14'!H26*100</f>
        <v>50.814528691731745</v>
      </c>
      <c r="I26" s="15">
        <f>'A11-1'!I26/'A14'!I26*100</f>
        <v>44.075816115577098</v>
      </c>
      <c r="J26" s="15">
        <f>'A11-1'!J26/'A14'!J26*100</f>
        <v>59.05056649413941</v>
      </c>
      <c r="K26" s="15">
        <f>'A11-1'!K26/'A14'!K26*100</f>
        <v>60.8106369900541</v>
      </c>
      <c r="L26" s="15">
        <f>'A11-1'!L26/'A14'!L26*100</f>
        <v>48.126989674324662</v>
      </c>
      <c r="M26" s="15">
        <f>'A11-1'!M26/'A14'!M26*100</f>
        <v>57.704608211134847</v>
      </c>
      <c r="N26" s="15">
        <f>'A11-1'!N26/'A14'!N26*100</f>
        <v>57.761610510351467</v>
      </c>
      <c r="O26" s="15">
        <f>'A11-1'!O26/'A14'!O26*100</f>
        <v>58.012632335992961</v>
      </c>
    </row>
    <row r="27" spans="1:15" ht="12.75" customHeight="1">
      <c r="A27" s="6">
        <v>2004</v>
      </c>
      <c r="B27" s="15">
        <f>'A11-1'!B27/'A14'!B27*100</f>
        <v>58.851027906986708</v>
      </c>
      <c r="C27" s="15">
        <f>'A11-1'!C27/'A14'!C27*100</f>
        <v>47.693666187905194</v>
      </c>
      <c r="D27" s="15">
        <f>'A11-1'!D27/'A14'!D27*100</f>
        <v>59.688278602858681</v>
      </c>
      <c r="E27" s="15">
        <f>'A11-1'!E27/'A14'!E27*100</f>
        <v>61.400207650592989</v>
      </c>
      <c r="F27" s="15">
        <f>'A11-1'!F27/'A14'!F27*100</f>
        <v>54.906054279749483</v>
      </c>
      <c r="G27" s="15">
        <f>'A11-1'!G27/'A14'!G27*100</f>
        <v>49.819908194496257</v>
      </c>
      <c r="H27" s="15">
        <f>'A11-1'!H27/'A14'!H27*100</f>
        <v>50.675588661031178</v>
      </c>
      <c r="I27" s="15">
        <f>'A11-1'!I27/'A14'!I27*100</f>
        <v>44.475572872257921</v>
      </c>
      <c r="J27" s="15">
        <f>'A11-1'!J27/'A14'!J27*100</f>
        <v>58.562375448505954</v>
      </c>
      <c r="K27" s="15">
        <f>'A11-1'!K27/'A14'!K27*100</f>
        <v>60.620249444721772</v>
      </c>
      <c r="L27" s="15">
        <f>'A11-1'!L27/'A14'!L27*100</f>
        <v>49.19254627057466</v>
      </c>
      <c r="M27" s="15">
        <f>'A11-1'!M27/'A14'!M27*100</f>
        <v>57.072855667831575</v>
      </c>
      <c r="N27" s="15">
        <f>'A11-1'!N27/'A14'!N27*100</f>
        <v>57.780952820961794</v>
      </c>
      <c r="O27" s="15">
        <f>'A11-1'!O27/'A14'!O27*100</f>
        <v>57.906509451159728</v>
      </c>
    </row>
    <row r="28" spans="1:15" ht="12.75" customHeight="1">
      <c r="A28" s="6">
        <v>2005</v>
      </c>
      <c r="B28" s="15">
        <f>'A11-1'!B28/'A14'!B28*100</f>
        <v>59.832950519958928</v>
      </c>
      <c r="C28" s="15">
        <f>'A11-1'!C28/'A14'!C28*100</f>
        <v>48.360708563456598</v>
      </c>
      <c r="D28" s="15">
        <f>'A11-1'!D28/'A14'!D28*100</f>
        <v>59.574396937980481</v>
      </c>
      <c r="E28" s="15">
        <f>'A11-1'!E28/'A14'!E28*100</f>
        <v>61.472474801609053</v>
      </c>
      <c r="F28" s="15">
        <f>'A11-1'!F28/'A14'!F28*100</f>
        <v>55.271049596309105</v>
      </c>
      <c r="G28" s="15">
        <f>'A11-1'!G28/'A14'!G28*100</f>
        <v>49.749635350372408</v>
      </c>
      <c r="H28" s="15">
        <f>'A11-1'!H28/'A14'!H28*100</f>
        <v>50.811502724609234</v>
      </c>
      <c r="I28" s="15">
        <f>'A11-1'!I28/'A14'!I28*100</f>
        <v>44.247521550211374</v>
      </c>
      <c r="J28" s="15">
        <f>'A11-1'!J28/'A14'!J28*100</f>
        <v>58.709337291522559</v>
      </c>
      <c r="K28" s="15">
        <f>'A11-1'!K28/'A14'!K28*100</f>
        <v>60.361682421343922</v>
      </c>
      <c r="L28" s="15">
        <f>'A11-1'!L28/'A14'!L28*100</f>
        <v>51.051565848576217</v>
      </c>
      <c r="M28" s="15">
        <f>'A11-1'!M28/'A14'!M28*100</f>
        <v>57.265619950454258</v>
      </c>
      <c r="N28" s="15">
        <f>'A11-1'!N28/'A14'!N28*100</f>
        <v>57.819226160921843</v>
      </c>
      <c r="O28" s="15">
        <f>'A11-1'!O28/'A14'!O28*100</f>
        <v>58.142721457580848</v>
      </c>
    </row>
    <row r="29" spans="1:15" ht="12.75" customHeight="1">
      <c r="A29" s="6">
        <v>2006</v>
      </c>
      <c r="B29" s="15">
        <f>'A11-1'!B29/'A14'!B29*100</f>
        <v>60.294047839243412</v>
      </c>
      <c r="C29" s="15">
        <f>'A11-1'!C29/'A14'!C29*100</f>
        <v>48.370153270879911</v>
      </c>
      <c r="D29" s="15">
        <f>'A11-1'!D29/'A14'!D29*100</f>
        <v>59.715539425849244</v>
      </c>
      <c r="E29" s="15">
        <f>'A11-1'!E29/'A14'!E29*100</f>
        <v>62.448548199637919</v>
      </c>
      <c r="F29" s="15">
        <f>'A11-1'!F29/'A14'!F29*100</f>
        <v>55.924822369928947</v>
      </c>
      <c r="G29" s="15">
        <f>'A11-1'!G29/'A14'!G29*100</f>
        <v>49.716567196675008</v>
      </c>
      <c r="H29" s="15">
        <f>'A11-1'!H29/'A14'!H29*100</f>
        <v>51.746001137820009</v>
      </c>
      <c r="I29" s="15">
        <f>'A11-1'!I29/'A14'!I29*100</f>
        <v>44.714530264185484</v>
      </c>
      <c r="J29" s="15">
        <f>'A11-1'!J29/'A14'!J29*100</f>
        <v>59.366678664617588</v>
      </c>
      <c r="K29" s="15">
        <f>'A11-1'!K29/'A14'!K29*100</f>
        <v>61.722952355506735</v>
      </c>
      <c r="L29" s="15">
        <f>'A11-1'!L29/'A14'!L29*100</f>
        <v>52.200852320858928</v>
      </c>
      <c r="M29" s="15">
        <f>'A11-1'!M29/'A14'!M29*100</f>
        <v>57.781046748271336</v>
      </c>
      <c r="N29" s="15">
        <f>'A11-1'!N29/'A14'!N29*100</f>
        <v>57.800691184530542</v>
      </c>
      <c r="O29" s="15">
        <f>'A11-1'!O29/'A14'!O29*100</f>
        <v>58.479829646627564</v>
      </c>
    </row>
    <row r="30" spans="1:15" ht="12.75" customHeight="1">
      <c r="A30" s="6">
        <v>2007</v>
      </c>
      <c r="B30" s="15">
        <f>'A11-1'!B30/'A14'!B30*100</f>
        <v>60.756337410374584</v>
      </c>
      <c r="C30" s="15">
        <f>'A11-1'!C30/'A14'!C30*100</f>
        <v>49.260849846052437</v>
      </c>
      <c r="D30" s="15">
        <f>'A11-1'!D30/'A14'!D30*100</f>
        <v>60.111989851439795</v>
      </c>
      <c r="E30" s="15">
        <f>'A11-1'!E30/'A14'!E30*100</f>
        <v>62.002486002094528</v>
      </c>
      <c r="F30" s="15">
        <f>'A11-1'!F30/'A14'!F30*100</f>
        <v>56.433614210885906</v>
      </c>
      <c r="G30" s="15">
        <f>'A11-1'!G30/'A14'!G30*100</f>
        <v>50.22777031910833</v>
      </c>
      <c r="H30" s="15">
        <f>'A11-1'!H30/'A14'!H30*100</f>
        <v>52.835465251144264</v>
      </c>
      <c r="I30" s="15">
        <f>'A11-1'!I30/'A14'!I30*100</f>
        <v>44.747247424339108</v>
      </c>
      <c r="J30" s="15">
        <f>'A11-1'!J30/'A14'!J30*100</f>
        <v>60.701973852522414</v>
      </c>
      <c r="K30" s="15">
        <f>'A11-1'!K30/'A14'!K30*100</f>
        <v>62.927832600604191</v>
      </c>
      <c r="L30" s="15">
        <f>'A11-1'!L30/'A14'!L30*100</f>
        <v>52.890651653965051</v>
      </c>
      <c r="M30" s="15">
        <f>'A11-1'!M30/'A14'!M30*100</f>
        <v>58.595916249869781</v>
      </c>
      <c r="N30" s="15">
        <f>'A11-1'!N30/'A14'!N30*100</f>
        <v>57.621867552223428</v>
      </c>
      <c r="O30" s="15">
        <f>'A11-1'!O30/'A14'!O30*100</f>
        <v>58.379641521763439</v>
      </c>
    </row>
    <row r="31" spans="1:15" ht="12.75" customHeight="1">
      <c r="A31" s="6">
        <v>2008</v>
      </c>
      <c r="B31" s="15">
        <f>'A11-1'!B31/'A14'!B31*100</f>
        <v>61.059991799955746</v>
      </c>
      <c r="C31" s="15">
        <f>'A11-1'!C31/'A14'!C31*100</f>
        <v>49.578552786557871</v>
      </c>
      <c r="D31" s="15">
        <f>'A11-1'!D31/'A14'!D31*100</f>
        <v>59.896023727382151</v>
      </c>
      <c r="E31" s="15">
        <f>'A11-1'!E31/'A14'!E31*100</f>
        <v>62.584349995724054</v>
      </c>
      <c r="F31" s="15">
        <f>'A11-1'!F31/'A14'!F31*100</f>
        <v>57.036199095022624</v>
      </c>
      <c r="G31" s="15">
        <f>'A11-1'!G31/'A14'!G31*100</f>
        <v>50.610484706529569</v>
      </c>
      <c r="H31" s="15">
        <f>'A11-1'!H31/'A14'!H31*100</f>
        <v>53.512629673395949</v>
      </c>
      <c r="I31" s="15">
        <f>'A11-1'!I31/'A14'!I31*100</f>
        <v>44.745149186762532</v>
      </c>
      <c r="J31" s="15">
        <f>'A11-1'!J31/'A14'!J31*100</f>
        <v>61.740630017813416</v>
      </c>
      <c r="K31" s="15">
        <f>'A11-1'!K31/'A14'!K31*100</f>
        <v>63.962215196812686</v>
      </c>
      <c r="L31" s="15">
        <f>'A11-1'!L31/'A14'!L31*100</f>
        <v>51.794151452490922</v>
      </c>
      <c r="M31" s="15">
        <f>'A11-1'!M31/'A14'!M31*100</f>
        <v>58.544748543349648</v>
      </c>
      <c r="N31" s="15">
        <f>'A11-1'!N31/'A14'!N31*100</f>
        <v>57.8158117003304</v>
      </c>
      <c r="O31" s="15">
        <f>'A11-1'!O31/'A14'!O31*100</f>
        <v>57.314830889956035</v>
      </c>
    </row>
    <row r="32" spans="1:15" ht="12.75" customHeight="1">
      <c r="A32" s="6">
        <v>2009</v>
      </c>
      <c r="B32" s="15">
        <f>'A11-1'!B32/'A14'!B32*100</f>
        <v>59.96266701507831</v>
      </c>
      <c r="C32" s="15">
        <f>'A11-1'!C32/'A14'!C32*100</f>
        <v>48.917712472319828</v>
      </c>
      <c r="D32" s="15">
        <f>'A11-1'!D32/'A14'!D32*100</f>
        <v>57.941621376884491</v>
      </c>
      <c r="E32" s="15">
        <f>'A11-1'!E32/'A14'!E32*100</f>
        <v>60.290051422775058</v>
      </c>
      <c r="F32" s="15">
        <f>'A11-1'!F32/'A14'!F32*100</f>
        <v>54.506630703528877</v>
      </c>
      <c r="G32" s="15">
        <f>'A11-1'!G32/'A14'!G32*100</f>
        <v>49.900314786352709</v>
      </c>
      <c r="H32" s="15">
        <f>'A11-1'!H32/'A14'!H32*100</f>
        <v>53.461458087452073</v>
      </c>
      <c r="I32" s="15">
        <f>'A11-1'!I32/'A14'!I32*100</f>
        <v>43.723632964341924</v>
      </c>
      <c r="J32" s="15">
        <f>'A11-1'!J32/'A14'!J32*100</f>
        <v>61.142907349284904</v>
      </c>
      <c r="K32" s="15">
        <f>'A11-1'!K32/'A14'!K32*100</f>
        <v>62.490067050919549</v>
      </c>
      <c r="L32" s="15">
        <f>'A11-1'!L32/'A14'!L32*100</f>
        <v>48.013000326472593</v>
      </c>
      <c r="M32" s="15">
        <f>'A11-1'!M32/'A14'!M32*100</f>
        <v>56.649693497482403</v>
      </c>
      <c r="N32" s="15">
        <f>'A11-1'!N32/'A14'!N32*100</f>
        <v>56.027506762429638</v>
      </c>
      <c r="O32" s="15">
        <f>'A11-1'!O32/'A14'!O32*100</f>
        <v>54.445145344845038</v>
      </c>
    </row>
    <row r="33" spans="1:15" ht="12.75" customHeight="1">
      <c r="A33" s="6">
        <v>2010</v>
      </c>
      <c r="B33" s="15">
        <f>'A11-1'!B33/'A14'!B33*100</f>
        <v>60.02963653343695</v>
      </c>
      <c r="C33" s="15">
        <f>'A11-1'!C33/'A14'!C33*100</f>
        <v>49.066814142597458</v>
      </c>
      <c r="D33" s="15">
        <f>'A11-1'!D33/'A14'!D33*100</f>
        <v>57.804776022117288</v>
      </c>
      <c r="E33" s="15">
        <f>'A11-1'!E33/'A14'!E33*100</f>
        <v>58.335307765114777</v>
      </c>
      <c r="F33" s="15">
        <f>'A11-1'!F33/'A14'!F33*100</f>
        <v>54.25698324022347</v>
      </c>
      <c r="G33" s="15">
        <f>'A11-1'!G33/'A14'!G33*100</f>
        <v>49.749383435032719</v>
      </c>
      <c r="H33" s="15">
        <f>'A11-1'!H33/'A14'!H33*100</f>
        <v>53.930044809595245</v>
      </c>
      <c r="I33" s="15">
        <f>'A11-1'!I33/'A14'!I33*100</f>
        <v>43.195420251319142</v>
      </c>
      <c r="J33" s="15">
        <f>'A11-1'!J33/'A14'!J33*100</f>
        <v>60.063754260444234</v>
      </c>
      <c r="K33" s="15">
        <f>'A11-1'!K33/'A14'!K33*100</f>
        <v>61.444172338937044</v>
      </c>
      <c r="L33" s="15">
        <f>'A11-1'!L33/'A14'!L33*100</f>
        <v>46.905530829217163</v>
      </c>
      <c r="M33" s="15">
        <f>'A11-1'!M33/'A14'!M33*100</f>
        <v>56.288846182861072</v>
      </c>
      <c r="N33" s="15">
        <f>'A11-1'!N33/'A14'!N33*100</f>
        <v>55.564947794556588</v>
      </c>
      <c r="O33" s="15">
        <f>'A11-1'!O33/'A14'!O33*100</f>
        <v>53.515157389047076</v>
      </c>
    </row>
    <row r="34" spans="1:15" ht="12.75" customHeight="1">
      <c r="A34" s="6">
        <v>2011</v>
      </c>
      <c r="B34" s="15">
        <f>'A11-1'!B34/'A14'!B34*100</f>
        <v>60.049925557806091</v>
      </c>
      <c r="C34" s="15">
        <f>'A11-1'!C34/'A14'!C34*100</f>
        <v>48.744751989611736</v>
      </c>
      <c r="D34" s="15">
        <f>'A11-1'!D34/'A14'!D34*100</f>
        <v>57.871206143135112</v>
      </c>
      <c r="E34" s="15">
        <f>'A11-1'!E34/'A14'!E34*100</f>
        <v>57.711047577598428</v>
      </c>
      <c r="F34" s="15">
        <f>'A11-1'!F34/'A14'!F34*100</f>
        <v>54.422222222222224</v>
      </c>
      <c r="G34" s="15">
        <f>'A11-1'!G34/'A14'!G34*100</f>
        <v>49.547861874516471</v>
      </c>
      <c r="H34" s="15">
        <f>'A11-1'!H34/'A14'!H34*100</f>
        <v>54.927068194187548</v>
      </c>
      <c r="I34" s="15">
        <f>'A11-1'!I34/'A14'!I34*100</f>
        <v>43.206040174125548</v>
      </c>
      <c r="J34" s="15">
        <f>'A11-1'!J34/'A14'!J34*100</f>
        <v>59.704492491148557</v>
      </c>
      <c r="K34" s="15">
        <f>'A11-1'!K34/'A14'!K34*100</f>
        <v>61.258376768428889</v>
      </c>
      <c r="L34" s="15">
        <f>'A11-1'!L34/'A14'!L34*100</f>
        <v>46.026782088193833</v>
      </c>
      <c r="M34" s="15">
        <f>'A11-1'!M34/'A14'!M34*100</f>
        <v>57.107981707159105</v>
      </c>
      <c r="N34" s="15">
        <f>'A11-1'!N34/'A14'!N34*100</f>
        <v>55.427705005485308</v>
      </c>
      <c r="O34" s="15">
        <f>'A11-1'!O34/'A14'!O34*100</f>
        <v>53.171908708279034</v>
      </c>
    </row>
    <row r="35" spans="1:15" ht="12.75" customHeight="1">
      <c r="A35" s="6">
        <v>2012</v>
      </c>
      <c r="B35" s="15">
        <f>'A11-1'!B35/'A14'!B35*100</f>
        <v>59.520023578621441</v>
      </c>
      <c r="C35" s="15">
        <f>'A11-1'!C35/'A14'!C35*100</f>
        <v>48.494389372070593</v>
      </c>
      <c r="D35" s="15">
        <f>'A11-1'!D35/'A14'!D35*100</f>
        <v>57.698306901525065</v>
      </c>
      <c r="E35" s="15">
        <f>'A11-1'!E35/'A14'!E35*100</f>
        <v>56.865783628080969</v>
      </c>
      <c r="F35" s="15">
        <f>'A11-1'!F35/'A14'!F35*100</f>
        <v>54.155614500442084</v>
      </c>
      <c r="G35" s="15">
        <f>'A11-1'!G35/'A14'!G35*100</f>
        <v>49.249948133970385</v>
      </c>
      <c r="H35" s="15">
        <f>'A11-1'!H35/'A14'!H35*100</f>
        <v>55.20113855410834</v>
      </c>
      <c r="I35" s="15">
        <f>'A11-1'!I35/'A14'!I35*100</f>
        <v>42.873195559655443</v>
      </c>
      <c r="J35" s="15">
        <f>'A11-1'!J35/'A14'!J35*100</f>
        <v>59.520001073000358</v>
      </c>
      <c r="K35" s="15">
        <f>'A11-1'!K35/'A14'!K35*100</f>
        <v>61.348314606741575</v>
      </c>
      <c r="L35" s="15">
        <f>'A11-1'!L35/'A14'!L35*100</f>
        <v>44.039616477766756</v>
      </c>
      <c r="M35" s="15">
        <f>'A11-1'!M35/'A14'!M35*100</f>
        <v>56.907512604664348</v>
      </c>
      <c r="N35" s="15">
        <f>'A11-1'!N35/'A14'!N35*100</f>
        <v>55.366605428953974</v>
      </c>
      <c r="O35" s="15">
        <f>'A11-1'!O35/'A14'!O35*100</f>
        <v>53.450775572635067</v>
      </c>
    </row>
    <row r="36" spans="1:15" ht="12.75" customHeight="1">
      <c r="A36" s="6">
        <v>2013</v>
      </c>
      <c r="B36" s="15">
        <f>'A11-1'!B36/'A14'!B36*100</f>
        <v>58.98421634244071</v>
      </c>
      <c r="C36" s="15">
        <f>'A11-1'!C36/'A14'!C36*100</f>
        <v>48.226894016886732</v>
      </c>
      <c r="D36" s="15">
        <f>'A11-1'!D36/'A14'!D36*100</f>
        <v>57.876432576739425</v>
      </c>
      <c r="E36" s="15">
        <f>'A11-1'!E36/'A14'!E36*100</f>
        <v>56.490177174389608</v>
      </c>
      <c r="F36" s="15">
        <f>'A11-1'!F36/'A14'!F36*100</f>
        <v>52.893289328932894</v>
      </c>
      <c r="G36" s="15">
        <f>'A11-1'!G36/'A14'!G36*100</f>
        <v>49.034978443287763</v>
      </c>
      <c r="H36" s="15">
        <f>'A11-1'!H36/'A14'!H36*100</f>
        <v>55.486867016274246</v>
      </c>
      <c r="I36" s="15">
        <f>'A11-1'!I36/'A14'!I36*100</f>
        <v>41.865048843230213</v>
      </c>
      <c r="J36" s="15">
        <f>'A11-1'!J36/'A14'!J36*100</f>
        <v>58.709363267191918</v>
      </c>
      <c r="K36" s="15">
        <f>'A11-1'!K36/'A14'!K36*100</f>
        <v>60.900988173295254</v>
      </c>
      <c r="L36" s="15">
        <f>'A11-1'!L36/'A14'!L36*100</f>
        <v>43.017304349500776</v>
      </c>
      <c r="M36" s="15">
        <f>'A11-1'!M36/'A14'!M36*100</f>
        <v>56.704446087294528</v>
      </c>
      <c r="N36" s="15">
        <f>'A11-1'!N36/'A14'!N36*100</f>
        <v>55.455719282643102</v>
      </c>
      <c r="O36" s="15">
        <f>'A11-1'!O36/'A14'!O36*100</f>
        <v>53.346846437308812</v>
      </c>
    </row>
    <row r="37" spans="1:15" ht="12.75" customHeight="1">
      <c r="A37" s="6">
        <v>2014</v>
      </c>
      <c r="B37" s="15">
        <f>'A11-1'!B37/'A14'!B37*100</f>
        <v>58.45238053626128</v>
      </c>
      <c r="C37" s="15">
        <f>'A11-1'!C37/'A14'!C37*100</f>
        <v>48.165660057809603</v>
      </c>
      <c r="D37" s="15">
        <f>'A11-1'!D37/'A14'!D37*100</f>
        <v>57.433196732254629</v>
      </c>
      <c r="E37" s="15">
        <f>'A11-1'!E37/'A14'!E37*100</f>
        <v>56.762914513965235</v>
      </c>
      <c r="F37" s="15">
        <f>'A11-1'!F37/'A14'!F37*100</f>
        <v>52.741228070175438</v>
      </c>
      <c r="G37" s="15">
        <f>'A11-1'!G37/'A14'!G37*100</f>
        <v>48.635588719555287</v>
      </c>
      <c r="H37" s="15">
        <f>'A11-1'!H37/'A14'!H37*100</f>
        <v>55.628247913297059</v>
      </c>
      <c r="I37" s="15">
        <f>'A11-1'!I37/'A14'!I37*100</f>
        <v>41.780441417728383</v>
      </c>
      <c r="J37" s="15">
        <f>'A11-1'!J37/'A14'!J37*100</f>
        <v>57.224733005767838</v>
      </c>
      <c r="K37" s="15">
        <f>'A11-1'!K37/'A14'!K37*100</f>
        <v>60.587396338209963</v>
      </c>
      <c r="L37" s="15">
        <f>'A11-1'!L37/'A14'!L37*100</f>
        <v>43.666833116719367</v>
      </c>
      <c r="M37" s="15">
        <f>'A11-1'!M37/'A14'!M37*100</f>
        <v>57.287820071103788</v>
      </c>
      <c r="N37" s="15">
        <f>'A11-1'!N37/'A14'!N37*100</f>
        <v>56.404120370410759</v>
      </c>
      <c r="O37" s="15">
        <f>'A11-1'!O37/'A14'!O37*100</f>
        <v>53.662080605344428</v>
      </c>
    </row>
    <row r="39" spans="1:15">
      <c r="A39" s="6" t="s">
        <v>134</v>
      </c>
    </row>
    <row r="40" spans="1:15">
      <c r="A40" s="6" t="s">
        <v>567</v>
      </c>
    </row>
    <row r="46" spans="1:15">
      <c r="A46" s="29"/>
    </row>
    <row r="47" spans="1:15">
      <c r="A47" s="29"/>
    </row>
    <row r="48" spans="1:15">
      <c r="A48" s="29"/>
    </row>
    <row r="49" spans="1:1">
      <c r="A49" s="29"/>
    </row>
    <row r="50" spans="1:1">
      <c r="A50" s="29"/>
    </row>
    <row r="51" spans="1:1">
      <c r="A51" s="29"/>
    </row>
    <row r="52" spans="1:1">
      <c r="A52" s="29"/>
    </row>
    <row r="53" spans="1:1">
      <c r="A53" s="29"/>
    </row>
    <row r="54" spans="1:1">
      <c r="A54" s="29"/>
    </row>
    <row r="55" spans="1:1">
      <c r="A55" s="29"/>
    </row>
    <row r="56" spans="1:1">
      <c r="A56" s="29"/>
    </row>
  </sheetData>
  <phoneticPr fontId="0" type="noConversion"/>
  <pageMargins left="0.75" right="0.75" top="1" bottom="1" header="0.5" footer="0.5"/>
  <pageSetup scale="91"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51">
    <pageSetUpPr fitToPage="1"/>
  </sheetPr>
  <dimension ref="A1:AF56"/>
  <sheetViews>
    <sheetView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C38" sqref="C38"/>
    </sheetView>
  </sheetViews>
  <sheetFormatPr defaultRowHeight="12.75"/>
  <cols>
    <col min="1" max="1" width="5" style="6" customWidth="1"/>
    <col min="2" max="9" width="9.140625" style="8"/>
    <col min="10" max="10" width="11.140625" style="8" customWidth="1"/>
    <col min="11" max="17" width="9.140625" style="8"/>
    <col min="18" max="32" width="0" style="8" hidden="1" customWidth="1"/>
    <col min="33" max="16384" width="9.140625" style="8"/>
  </cols>
  <sheetData>
    <row r="1" spans="1:32" ht="12.75" customHeight="1">
      <c r="A1" s="6" t="s">
        <v>102</v>
      </c>
    </row>
    <row r="2" spans="1:32" ht="27" customHeight="1">
      <c r="A2" s="6" t="s">
        <v>225</v>
      </c>
      <c r="B2" s="8" t="s">
        <v>226</v>
      </c>
      <c r="C2" s="8" t="s">
        <v>227</v>
      </c>
      <c r="D2" s="8" t="s">
        <v>228</v>
      </c>
      <c r="E2" s="8" t="s">
        <v>229</v>
      </c>
      <c r="F2" s="8" t="s">
        <v>230</v>
      </c>
      <c r="G2" s="8" t="s">
        <v>231</v>
      </c>
      <c r="H2" s="8" t="s">
        <v>232</v>
      </c>
      <c r="I2" s="8" t="s">
        <v>233</v>
      </c>
      <c r="J2" s="8" t="s">
        <v>234</v>
      </c>
      <c r="K2" s="8" t="s">
        <v>235</v>
      </c>
      <c r="L2" s="8" t="s">
        <v>236</v>
      </c>
      <c r="M2" s="8" t="s">
        <v>237</v>
      </c>
      <c r="N2" s="8" t="s">
        <v>238</v>
      </c>
      <c r="O2" s="8" t="s">
        <v>239</v>
      </c>
      <c r="R2" s="8" t="s">
        <v>225</v>
      </c>
      <c r="S2" s="8" t="s">
        <v>226</v>
      </c>
      <c r="T2" s="8" t="s">
        <v>227</v>
      </c>
      <c r="U2" s="8" t="s">
        <v>228</v>
      </c>
      <c r="V2" s="8" t="s">
        <v>229</v>
      </c>
      <c r="W2" s="8" t="s">
        <v>230</v>
      </c>
      <c r="X2" s="8" t="s">
        <v>231</v>
      </c>
      <c r="Y2" s="8" t="s">
        <v>232</v>
      </c>
      <c r="Z2" s="8" t="s">
        <v>233</v>
      </c>
      <c r="AA2" s="8" t="s">
        <v>234</v>
      </c>
      <c r="AB2" s="8" t="s">
        <v>235</v>
      </c>
      <c r="AC2" s="8" t="s">
        <v>236</v>
      </c>
      <c r="AD2" s="8" t="s">
        <v>237</v>
      </c>
      <c r="AE2" s="8" t="s">
        <v>238</v>
      </c>
      <c r="AF2" s="8" t="s">
        <v>239</v>
      </c>
    </row>
    <row r="3" spans="1:32" ht="12.75" customHeight="1">
      <c r="A3" s="6">
        <v>1980</v>
      </c>
      <c r="B3" s="15">
        <v>6.1051576884218184</v>
      </c>
      <c r="C3" s="15">
        <v>8.0924849999999999</v>
      </c>
      <c r="D3" s="15">
        <v>7.5350191932116646</v>
      </c>
      <c r="E3" s="15">
        <v>6.932931</v>
      </c>
      <c r="F3" s="15">
        <v>4.6683046683046676</v>
      </c>
      <c r="G3" s="15">
        <v>5.377529</v>
      </c>
      <c r="H3" s="15">
        <v>3.1801917847430938</v>
      </c>
      <c r="I3" s="15">
        <v>7.5853745753620601</v>
      </c>
      <c r="J3" s="15">
        <v>4.6034149962880484</v>
      </c>
      <c r="K3" s="15">
        <v>1.600413009808983</v>
      </c>
      <c r="L3" s="15">
        <v>11.144230140093491</v>
      </c>
      <c r="M3" s="15">
        <v>2.2261222981710702</v>
      </c>
      <c r="N3" s="15">
        <v>5.7057739999999999</v>
      </c>
      <c r="O3" s="15">
        <v>7.1411873614916352</v>
      </c>
      <c r="R3" s="8">
        <v>1980</v>
      </c>
      <c r="S3" s="8">
        <v>5.9</v>
      </c>
      <c r="T3" s="8">
        <v>7.9</v>
      </c>
      <c r="U3" s="8">
        <v>7.5</v>
      </c>
      <c r="V3" s="8">
        <v>6.9</v>
      </c>
      <c r="W3" s="8">
        <v>4.5999999999999996</v>
      </c>
      <c r="X3" s="8">
        <v>6.3</v>
      </c>
      <c r="Y3" s="8">
        <v>3.2</v>
      </c>
      <c r="Z3" s="8">
        <v>7.5</v>
      </c>
      <c r="AA3" s="8">
        <v>6</v>
      </c>
      <c r="AB3" s="8">
        <v>1.6</v>
      </c>
      <c r="AC3" s="8">
        <v>11.1</v>
      </c>
      <c r="AD3" s="8">
        <v>2.2000000000000002</v>
      </c>
      <c r="AE3" s="8">
        <v>5.6</v>
      </c>
      <c r="AF3" s="8">
        <v>7</v>
      </c>
    </row>
    <row r="4" spans="1:32" ht="12.75" customHeight="1">
      <c r="A4" s="6">
        <v>1981</v>
      </c>
      <c r="B4" s="15">
        <v>5.7836302494059764</v>
      </c>
      <c r="C4" s="15">
        <v>10.4</v>
      </c>
      <c r="D4" s="15">
        <v>7.607123301105764</v>
      </c>
      <c r="E4" s="15">
        <v>10.43478</v>
      </c>
      <c r="F4" s="15">
        <v>4.8908649959579629</v>
      </c>
      <c r="G4" s="15">
        <v>6.3460799999999997</v>
      </c>
      <c r="H4" s="15">
        <v>4.4921750803688143</v>
      </c>
      <c r="I4" s="15">
        <v>7.8545422253796291</v>
      </c>
      <c r="J4" s="15">
        <v>6.929779120800057</v>
      </c>
      <c r="K4" s="15">
        <v>2.0314880650076179</v>
      </c>
      <c r="L4" s="15">
        <v>13.699503179362379</v>
      </c>
      <c r="M4" s="15">
        <v>2.7589222025357238</v>
      </c>
      <c r="N4" s="15">
        <v>9.0699079999999999</v>
      </c>
      <c r="O4" s="15">
        <v>7.6119663939781548</v>
      </c>
      <c r="R4" s="8">
        <v>1981</v>
      </c>
      <c r="S4" s="8">
        <v>5.6</v>
      </c>
      <c r="T4" s="8">
        <v>10.199999999999999</v>
      </c>
      <c r="U4" s="8">
        <v>7.5</v>
      </c>
      <c r="V4" s="8">
        <v>10.3</v>
      </c>
      <c r="W4" s="8">
        <v>4.8</v>
      </c>
      <c r="X4" s="8">
        <v>7.4</v>
      </c>
      <c r="Y4" s="8">
        <v>4.5</v>
      </c>
      <c r="Z4" s="8">
        <v>7.8</v>
      </c>
      <c r="AA4" s="8">
        <v>8.5</v>
      </c>
      <c r="AB4" s="8">
        <v>2</v>
      </c>
      <c r="AC4" s="8">
        <v>13.7</v>
      </c>
      <c r="AD4" s="8">
        <v>2.8</v>
      </c>
      <c r="AE4" s="8">
        <v>9</v>
      </c>
      <c r="AF4" s="8">
        <v>7.5</v>
      </c>
    </row>
    <row r="5" spans="1:32" ht="12.75" customHeight="1">
      <c r="A5" s="6">
        <v>1982</v>
      </c>
      <c r="B5" s="15">
        <v>7.1626488570321234</v>
      </c>
      <c r="C5" s="15">
        <v>12.167870000000001</v>
      </c>
      <c r="D5" s="15">
        <v>11.040570968712149</v>
      </c>
      <c r="E5" s="15">
        <v>11.08614</v>
      </c>
      <c r="F5" s="15">
        <v>5.376344086021505</v>
      </c>
      <c r="G5" s="15">
        <v>6.894031</v>
      </c>
      <c r="H5" s="15">
        <v>6.4189662417705584</v>
      </c>
      <c r="I5" s="15">
        <v>8.5051774493318</v>
      </c>
      <c r="J5" s="15">
        <v>9.5992768906297066</v>
      </c>
      <c r="K5" s="15">
        <v>2.7054108216432859</v>
      </c>
      <c r="L5" s="15">
        <v>15.477468963443449</v>
      </c>
      <c r="M5" s="15">
        <v>3.51037571990127</v>
      </c>
      <c r="N5" s="15">
        <v>10.51074</v>
      </c>
      <c r="O5" s="15">
        <v>9.6866691469379234</v>
      </c>
      <c r="R5" s="8">
        <v>1982</v>
      </c>
      <c r="S5" s="8">
        <v>6.7</v>
      </c>
      <c r="T5" s="8">
        <v>11.9</v>
      </c>
      <c r="U5" s="8">
        <v>10.9</v>
      </c>
      <c r="V5" s="8">
        <v>11</v>
      </c>
      <c r="W5" s="8">
        <v>5.3</v>
      </c>
      <c r="X5" s="8">
        <v>8.1</v>
      </c>
      <c r="Y5" s="8">
        <v>6.4</v>
      </c>
      <c r="Z5" s="8">
        <v>8.4</v>
      </c>
      <c r="AA5" s="8">
        <v>11.3</v>
      </c>
      <c r="AB5" s="8">
        <v>2.6</v>
      </c>
      <c r="AC5" s="8">
        <v>15.6</v>
      </c>
      <c r="AD5" s="8">
        <v>3.5</v>
      </c>
      <c r="AE5" s="8">
        <v>10.4</v>
      </c>
      <c r="AF5" s="8">
        <v>9.5</v>
      </c>
    </row>
    <row r="6" spans="1:32" ht="12.75" customHeight="1">
      <c r="A6" s="6">
        <v>1983</v>
      </c>
      <c r="B6" s="15">
        <v>9.9613728452917361</v>
      </c>
      <c r="C6" s="15">
        <v>11.658670155917481</v>
      </c>
      <c r="D6" s="15">
        <v>12.018870033046509</v>
      </c>
      <c r="E6" s="15">
        <v>9.7442851197571336</v>
      </c>
      <c r="F6" s="15">
        <v>5.4962435745353897</v>
      </c>
      <c r="G6" s="15">
        <v>7.9199694437602179</v>
      </c>
      <c r="H6" s="15">
        <v>7.8983430049639942</v>
      </c>
      <c r="I6" s="15">
        <v>9.3732206210853661</v>
      </c>
      <c r="J6" s="15">
        <v>13.9390299105122</v>
      </c>
      <c r="K6" s="15">
        <v>3.3780427223050178</v>
      </c>
      <c r="L6" s="15">
        <v>16.922043960703942</v>
      </c>
      <c r="M6" s="15">
        <v>3.8973448911337112</v>
      </c>
      <c r="N6" s="15">
        <v>11.351190000000001</v>
      </c>
      <c r="O6" s="15">
        <v>9.6080751577739534</v>
      </c>
      <c r="R6" s="8">
        <v>1983</v>
      </c>
      <c r="S6" s="8">
        <v>9.8000000000000007</v>
      </c>
      <c r="T6" s="8">
        <v>13.2</v>
      </c>
      <c r="U6" s="8">
        <v>11.9</v>
      </c>
      <c r="V6" s="8">
        <v>11.4</v>
      </c>
      <c r="W6" s="8">
        <v>5.4</v>
      </c>
      <c r="X6" s="8">
        <v>8.4</v>
      </c>
      <c r="Y6" s="8">
        <v>7.9</v>
      </c>
      <c r="Z6" s="8">
        <v>9.3000000000000007</v>
      </c>
      <c r="AA6" s="8">
        <v>11.8</v>
      </c>
      <c r="AB6" s="8">
        <v>3.4</v>
      </c>
      <c r="AC6" s="8">
        <v>17</v>
      </c>
      <c r="AD6" s="8">
        <v>3.9</v>
      </c>
      <c r="AE6" s="8">
        <v>11.2</v>
      </c>
      <c r="AF6" s="8">
        <v>9.4</v>
      </c>
    </row>
    <row r="7" spans="1:32" ht="12.75" customHeight="1">
      <c r="A7" s="6">
        <v>1984</v>
      </c>
      <c r="B7" s="15">
        <v>8.9868099364995526</v>
      </c>
      <c r="C7" s="15">
        <v>11.88019836970461</v>
      </c>
      <c r="D7" s="15">
        <v>11.346093504863511</v>
      </c>
      <c r="E7" s="15">
        <v>8.8718872920799683</v>
      </c>
      <c r="F7" s="15">
        <v>5.1886792452830193</v>
      </c>
      <c r="G7" s="15">
        <v>9.533326635821016</v>
      </c>
      <c r="H7" s="15">
        <v>7.047164229494375</v>
      </c>
      <c r="I7" s="15">
        <v>10.03748256624826</v>
      </c>
      <c r="J7" s="15">
        <v>14.239680725812031</v>
      </c>
      <c r="K7" s="15">
        <v>3.152709359605911</v>
      </c>
      <c r="L7" s="15">
        <v>19.63836279017449</v>
      </c>
      <c r="M7" s="15">
        <v>3.5002155025746888</v>
      </c>
      <c r="N7" s="15">
        <v>11.79114698814171</v>
      </c>
      <c r="O7" s="15">
        <v>7.5195518917776374</v>
      </c>
      <c r="R7" s="8">
        <v>1984</v>
      </c>
      <c r="S7" s="8">
        <v>8.5</v>
      </c>
      <c r="T7" s="8">
        <v>13.2</v>
      </c>
      <c r="U7" s="8">
        <v>11.2</v>
      </c>
      <c r="V7" s="8">
        <v>8.5</v>
      </c>
      <c r="W7" s="8">
        <v>5.2</v>
      </c>
      <c r="X7" s="8">
        <v>9.8000000000000007</v>
      </c>
      <c r="Y7" s="8">
        <v>7.1</v>
      </c>
      <c r="Z7" s="8">
        <v>9.9</v>
      </c>
      <c r="AA7" s="8">
        <v>11.9</v>
      </c>
      <c r="AB7" s="8">
        <v>3.1</v>
      </c>
      <c r="AC7" s="8">
        <v>19.7</v>
      </c>
      <c r="AD7" s="8">
        <v>3.5</v>
      </c>
      <c r="AE7" s="8">
        <v>11.8</v>
      </c>
      <c r="AF7" s="8">
        <v>7.4</v>
      </c>
    </row>
    <row r="8" spans="1:32" ht="12.75" customHeight="1">
      <c r="A8" s="6">
        <v>1985</v>
      </c>
      <c r="B8" s="15">
        <v>8.258136559213872</v>
      </c>
      <c r="C8" s="15">
        <v>11.32417562217308</v>
      </c>
      <c r="D8" s="15">
        <v>10.64523070302174</v>
      </c>
      <c r="E8" s="15">
        <v>7.7980141793921014</v>
      </c>
      <c r="F8" s="15">
        <v>5.099260412611911</v>
      </c>
      <c r="G8" s="15">
        <v>10.25859930065435</v>
      </c>
      <c r="H8" s="15">
        <v>7.1069461066735267</v>
      </c>
      <c r="I8" s="15">
        <v>10.30143147515461</v>
      </c>
      <c r="J8" s="15">
        <v>13.083915001891141</v>
      </c>
      <c r="K8" s="15">
        <v>2.5641025641025639</v>
      </c>
      <c r="L8" s="15">
        <v>21.037157337664159</v>
      </c>
      <c r="M8" s="15">
        <v>3.10365812428156</v>
      </c>
      <c r="N8" s="15">
        <v>11.26401310873554</v>
      </c>
      <c r="O8" s="15">
        <v>7.1989052675339078</v>
      </c>
      <c r="R8" s="8">
        <v>1985</v>
      </c>
      <c r="S8" s="8">
        <v>7.8</v>
      </c>
      <c r="T8" s="8">
        <v>12.3</v>
      </c>
      <c r="U8" s="8">
        <v>10.6</v>
      </c>
      <c r="V8" s="8">
        <v>7.3</v>
      </c>
      <c r="W8" s="8">
        <v>5</v>
      </c>
      <c r="X8" s="8">
        <v>10.199999999999999</v>
      </c>
      <c r="Y8" s="8">
        <v>7.2</v>
      </c>
      <c r="Z8" s="8">
        <v>10.1</v>
      </c>
      <c r="AA8" s="8">
        <v>10.9</v>
      </c>
      <c r="AB8" s="8">
        <v>2.6</v>
      </c>
      <c r="AC8" s="8">
        <v>21.1</v>
      </c>
      <c r="AD8" s="8">
        <v>3.1</v>
      </c>
      <c r="AE8" s="8">
        <v>11.3</v>
      </c>
      <c r="AF8" s="8">
        <v>7.1</v>
      </c>
    </row>
    <row r="9" spans="1:32" ht="12.75" customHeight="1">
      <c r="A9" s="6">
        <v>1986</v>
      </c>
      <c r="B9" s="15">
        <v>8.0805681894562298</v>
      </c>
      <c r="C9" s="15">
        <v>11.27783607637045</v>
      </c>
      <c r="D9" s="15">
        <v>9.6850512356841456</v>
      </c>
      <c r="E9" s="15">
        <v>6.0313876867622369</v>
      </c>
      <c r="F9" s="15">
        <v>5.2897705173084404</v>
      </c>
      <c r="G9" s="15">
        <v>10.231484207471411</v>
      </c>
      <c r="H9" s="15">
        <v>6.4311022669294431</v>
      </c>
      <c r="I9" s="15">
        <v>11.122949073087581</v>
      </c>
      <c r="J9" s="15">
        <v>12.104232308609379</v>
      </c>
      <c r="K9" s="15">
        <v>1.8859028760018861</v>
      </c>
      <c r="L9" s="15">
        <v>20.62632593352653</v>
      </c>
      <c r="M9" s="15">
        <v>2.8468953149518041</v>
      </c>
      <c r="N9" s="15">
        <v>11.21614555413232</v>
      </c>
      <c r="O9" s="15">
        <v>6.9911909975049644</v>
      </c>
      <c r="R9" s="8">
        <v>1986</v>
      </c>
      <c r="S9" s="8">
        <v>7.9</v>
      </c>
      <c r="T9" s="8">
        <v>11.6</v>
      </c>
      <c r="U9" s="8">
        <v>9.6</v>
      </c>
      <c r="V9" s="8">
        <v>5.5</v>
      </c>
      <c r="W9" s="8">
        <v>5.3</v>
      </c>
      <c r="X9" s="8">
        <v>10.4</v>
      </c>
      <c r="Y9" s="8">
        <v>6.4</v>
      </c>
      <c r="Z9" s="8">
        <v>10.9</v>
      </c>
      <c r="AA9" s="8">
        <v>10.3</v>
      </c>
      <c r="AB9" s="8">
        <v>2</v>
      </c>
      <c r="AC9" s="8">
        <v>20.8</v>
      </c>
      <c r="AD9" s="8">
        <v>2.9</v>
      </c>
      <c r="AE9" s="8">
        <v>10.7</v>
      </c>
      <c r="AF9" s="8">
        <v>6.9</v>
      </c>
    </row>
    <row r="10" spans="1:32" ht="12.75" customHeight="1">
      <c r="A10" s="6">
        <v>1987</v>
      </c>
      <c r="B10" s="15">
        <v>8.1063891305516371</v>
      </c>
      <c r="C10" s="15">
        <v>11.256481835957</v>
      </c>
      <c r="D10" s="15">
        <v>8.8172233805024458</v>
      </c>
      <c r="E10" s="15">
        <v>6.0906743743463831</v>
      </c>
      <c r="F10" s="15">
        <v>5.1683633516053247</v>
      </c>
      <c r="G10" s="15">
        <v>10.73572177328521</v>
      </c>
      <c r="H10" s="15">
        <v>6.2175951035446317</v>
      </c>
      <c r="I10" s="15">
        <v>11.95234272677342</v>
      </c>
      <c r="J10" s="15">
        <v>9.5113303530137188</v>
      </c>
      <c r="K10" s="15">
        <v>2.115915363385465</v>
      </c>
      <c r="L10" s="15">
        <v>19.885228707520259</v>
      </c>
      <c r="M10" s="15">
        <v>2.274754683318466</v>
      </c>
      <c r="N10" s="15">
        <v>10.76778274014468</v>
      </c>
      <c r="O10" s="15">
        <v>6.1937378507128971</v>
      </c>
      <c r="R10" s="8">
        <v>1987</v>
      </c>
      <c r="S10" s="8">
        <v>7.8</v>
      </c>
      <c r="T10" s="8">
        <v>11.3</v>
      </c>
      <c r="U10" s="8">
        <v>8.8000000000000007</v>
      </c>
      <c r="V10" s="8">
        <v>5.4</v>
      </c>
      <c r="W10" s="8">
        <v>5</v>
      </c>
      <c r="X10" s="8">
        <v>10.5</v>
      </c>
      <c r="Y10" s="8">
        <v>6.2</v>
      </c>
      <c r="Z10" s="8">
        <v>11.8</v>
      </c>
      <c r="AA10" s="8">
        <v>9.6</v>
      </c>
      <c r="AB10" s="8">
        <v>2.1</v>
      </c>
      <c r="AC10" s="8">
        <v>20.100000000000001</v>
      </c>
      <c r="AD10" s="8">
        <v>2.1</v>
      </c>
      <c r="AE10" s="8">
        <v>10.8</v>
      </c>
      <c r="AF10" s="8">
        <v>6.1</v>
      </c>
    </row>
    <row r="11" spans="1:32" ht="12.75" customHeight="1">
      <c r="A11" s="6">
        <v>1988</v>
      </c>
      <c r="B11" s="15">
        <v>7.2258049791703787</v>
      </c>
      <c r="C11" s="15">
        <v>10.12935309203665</v>
      </c>
      <c r="D11" s="15">
        <v>7.7637632988373948</v>
      </c>
      <c r="E11" s="15">
        <v>6.4865052219019601</v>
      </c>
      <c r="F11" s="15">
        <v>4.5168892380204246</v>
      </c>
      <c r="G11" s="15">
        <v>10.184339209701051</v>
      </c>
      <c r="H11" s="15">
        <v>6.1845669144251003</v>
      </c>
      <c r="I11" s="15">
        <v>12.027849578921041</v>
      </c>
      <c r="J11" s="15">
        <v>9.0662650602409638</v>
      </c>
      <c r="K11" s="15">
        <v>3.112128146453089</v>
      </c>
      <c r="L11" s="15">
        <v>18.928810998443488</v>
      </c>
      <c r="M11" s="15">
        <v>1.874310915104741</v>
      </c>
      <c r="N11" s="15">
        <v>8.7968287817025601</v>
      </c>
      <c r="O11" s="15">
        <v>5.5075656083308004</v>
      </c>
      <c r="R11" s="8">
        <v>1988</v>
      </c>
      <c r="S11" s="8">
        <v>6.8</v>
      </c>
      <c r="T11" s="8">
        <v>10.3</v>
      </c>
      <c r="U11" s="8">
        <v>7.7</v>
      </c>
      <c r="V11" s="8">
        <v>6.5</v>
      </c>
      <c r="W11" s="8">
        <v>4.5</v>
      </c>
      <c r="X11" s="8">
        <v>10</v>
      </c>
      <c r="Y11" s="8">
        <v>6.2</v>
      </c>
      <c r="Z11" s="8">
        <v>11.8</v>
      </c>
      <c r="AA11" s="8">
        <v>9.1999999999999993</v>
      </c>
      <c r="AB11" s="8">
        <v>3.2</v>
      </c>
      <c r="AC11" s="8">
        <v>19.100000000000001</v>
      </c>
      <c r="AD11" s="8">
        <v>1.8</v>
      </c>
      <c r="AE11" s="8">
        <v>8.8000000000000007</v>
      </c>
      <c r="AF11" s="8">
        <v>5.4</v>
      </c>
    </row>
    <row r="12" spans="1:32" ht="12.75" customHeight="1">
      <c r="A12" s="6">
        <v>1989</v>
      </c>
      <c r="B12" s="15">
        <v>6.1749772358126744</v>
      </c>
      <c r="C12" s="15">
        <v>8.2866548505203621</v>
      </c>
      <c r="D12" s="15">
        <v>7.5464718394525114</v>
      </c>
      <c r="E12" s="15">
        <v>8.1480400696067345</v>
      </c>
      <c r="F12" s="15">
        <v>3.177641653905054</v>
      </c>
      <c r="G12" s="15">
        <v>9.6223850888873947</v>
      </c>
      <c r="H12" s="15">
        <v>5.5676035932779433</v>
      </c>
      <c r="I12" s="15">
        <v>12.019774603041601</v>
      </c>
      <c r="J12" s="15">
        <v>8.2675405928794881</v>
      </c>
      <c r="K12" s="15">
        <v>4.8678720445062584</v>
      </c>
      <c r="L12" s="15">
        <v>16.965799021724418</v>
      </c>
      <c r="M12" s="15">
        <v>1.589029168480627</v>
      </c>
      <c r="N12" s="15">
        <v>7.2026417586433178</v>
      </c>
      <c r="O12" s="15">
        <v>5.2723779385171792</v>
      </c>
      <c r="R12" s="8">
        <v>1989</v>
      </c>
      <c r="S12" s="8">
        <v>5.7</v>
      </c>
      <c r="T12" s="8">
        <v>9.3000000000000007</v>
      </c>
      <c r="U12" s="8">
        <v>7.5</v>
      </c>
      <c r="V12" s="8">
        <v>8.1</v>
      </c>
      <c r="W12" s="8">
        <v>3.1</v>
      </c>
      <c r="X12" s="8">
        <v>9.4</v>
      </c>
      <c r="Y12" s="8">
        <v>5.5</v>
      </c>
      <c r="Z12" s="8">
        <v>11.8</v>
      </c>
      <c r="AA12" s="8">
        <v>8.3000000000000007</v>
      </c>
      <c r="AB12" s="8">
        <v>4.9000000000000004</v>
      </c>
      <c r="AC12" s="8">
        <v>16.899999999999999</v>
      </c>
      <c r="AD12" s="8">
        <v>1.5</v>
      </c>
      <c r="AE12" s="8">
        <v>7.2</v>
      </c>
      <c r="AF12" s="8">
        <v>5.2</v>
      </c>
    </row>
    <row r="13" spans="1:32" ht="12.75" customHeight="1">
      <c r="A13" s="6">
        <v>1990</v>
      </c>
      <c r="B13" s="15">
        <v>6.9259740578123976</v>
      </c>
      <c r="C13" s="15">
        <v>7.2498681445712183</v>
      </c>
      <c r="D13" s="15">
        <v>8.1320903066382115</v>
      </c>
      <c r="E13" s="15">
        <v>8.3384956678743851</v>
      </c>
      <c r="F13" s="15">
        <v>3.068661296509398</v>
      </c>
      <c r="G13" s="15">
        <v>9.3598428764892176</v>
      </c>
      <c r="H13" s="15">
        <v>4.8375188337012354</v>
      </c>
      <c r="I13" s="15">
        <v>11.37060041407868</v>
      </c>
      <c r="J13" s="15">
        <v>7.4225003638480569</v>
      </c>
      <c r="K13" s="15">
        <v>5.2607076350093109</v>
      </c>
      <c r="L13" s="15">
        <v>15.99982152304584</v>
      </c>
      <c r="M13" s="15">
        <v>1.8315018315018321</v>
      </c>
      <c r="N13" s="15">
        <v>6.8049114909913122</v>
      </c>
      <c r="O13" s="15">
        <v>5.5983344061156544</v>
      </c>
      <c r="R13" s="8">
        <v>1990</v>
      </c>
      <c r="S13" s="8">
        <v>6.9</v>
      </c>
      <c r="T13" s="8">
        <v>8.6999999999999993</v>
      </c>
      <c r="U13" s="8">
        <v>8.1</v>
      </c>
      <c r="V13" s="8">
        <v>8.3000000000000007</v>
      </c>
      <c r="W13" s="8">
        <v>3.1</v>
      </c>
      <c r="X13" s="8">
        <v>8.9</v>
      </c>
      <c r="Y13" s="8">
        <v>4.7</v>
      </c>
      <c r="Z13" s="8">
        <v>11.2</v>
      </c>
      <c r="AA13" s="8">
        <v>7.5</v>
      </c>
      <c r="AB13" s="8">
        <v>5.2</v>
      </c>
      <c r="AC13" s="8">
        <v>15.9</v>
      </c>
      <c r="AD13" s="8">
        <v>1.8</v>
      </c>
      <c r="AE13" s="8">
        <v>6.8</v>
      </c>
      <c r="AF13" s="8">
        <v>5.5</v>
      </c>
    </row>
    <row r="14" spans="1:32" ht="12.75" customHeight="1">
      <c r="A14" s="6">
        <v>1991</v>
      </c>
      <c r="B14" s="15">
        <v>9.5792045228992428</v>
      </c>
      <c r="C14" s="15">
        <v>6.9882502590755777</v>
      </c>
      <c r="D14" s="15">
        <v>10.316397421946929</v>
      </c>
      <c r="E14" s="15">
        <v>9.0958811784186988</v>
      </c>
      <c r="F14" s="15">
        <v>6.5031152647975068</v>
      </c>
      <c r="G14" s="15">
        <v>9.1674809058727877</v>
      </c>
      <c r="H14" s="15">
        <v>5.5688910225636103</v>
      </c>
      <c r="I14" s="15">
        <v>10.91688654353562</v>
      </c>
      <c r="J14" s="15">
        <v>6.9472182596291008</v>
      </c>
      <c r="K14" s="15">
        <v>5.4066760695815699</v>
      </c>
      <c r="L14" s="15">
        <v>16.087093919858429</v>
      </c>
      <c r="M14" s="15">
        <v>3.2418413658958292</v>
      </c>
      <c r="N14" s="15">
        <v>8.3794577173684583</v>
      </c>
      <c r="O14" s="15">
        <v>6.8273378447900583</v>
      </c>
      <c r="R14" s="8">
        <v>1991</v>
      </c>
      <c r="S14" s="8">
        <v>9.4</v>
      </c>
      <c r="T14" s="8">
        <v>9.3000000000000007</v>
      </c>
      <c r="U14" s="8">
        <v>10.3</v>
      </c>
      <c r="V14" s="8">
        <v>9.1</v>
      </c>
      <c r="W14" s="8">
        <v>6.6</v>
      </c>
      <c r="X14" s="8">
        <v>9.4</v>
      </c>
      <c r="Y14" s="8">
        <v>5.6</v>
      </c>
      <c r="Z14" s="8">
        <v>10.8</v>
      </c>
      <c r="AA14" s="8">
        <v>7</v>
      </c>
      <c r="AB14" s="8">
        <v>5.5</v>
      </c>
      <c r="AC14" s="8">
        <v>16</v>
      </c>
      <c r="AD14" s="8">
        <v>3.2</v>
      </c>
      <c r="AE14" s="8">
        <v>8.4</v>
      </c>
      <c r="AF14" s="8">
        <v>6.7</v>
      </c>
    </row>
    <row r="15" spans="1:32" ht="12.75" customHeight="1">
      <c r="A15" s="6">
        <v>1992</v>
      </c>
      <c r="B15" s="15">
        <v>10.72874781802059</v>
      </c>
      <c r="C15" s="15">
        <v>6.7028303927137847</v>
      </c>
      <c r="D15" s="15">
        <v>11.197449830151429</v>
      </c>
      <c r="E15" s="15">
        <v>9.0286360069313378</v>
      </c>
      <c r="F15" s="15">
        <v>11.594776414721011</v>
      </c>
      <c r="G15" s="15">
        <v>10.24733350619654</v>
      </c>
      <c r="H15" s="15">
        <v>6.6219296024309964</v>
      </c>
      <c r="I15" s="15">
        <v>11.51784978151538</v>
      </c>
      <c r="J15" s="15">
        <v>5.4839633447880871</v>
      </c>
      <c r="K15" s="15">
        <v>5.9099437148217637</v>
      </c>
      <c r="L15" s="15">
        <v>18.141322880817409</v>
      </c>
      <c r="M15" s="15">
        <v>5.721830985915493</v>
      </c>
      <c r="N15" s="15">
        <v>9.6562201886725791</v>
      </c>
      <c r="O15" s="15">
        <v>7.5040592018984578</v>
      </c>
      <c r="R15" s="8">
        <v>1992</v>
      </c>
      <c r="S15" s="8">
        <v>10.5</v>
      </c>
      <c r="T15" s="8">
        <v>10.3</v>
      </c>
      <c r="U15" s="8">
        <v>11.1</v>
      </c>
      <c r="V15" s="8">
        <v>9</v>
      </c>
      <c r="W15" s="8">
        <v>11.6</v>
      </c>
      <c r="X15" s="8">
        <v>10.3</v>
      </c>
      <c r="Y15" s="8">
        <v>6.6</v>
      </c>
      <c r="Z15" s="8">
        <v>11.4</v>
      </c>
      <c r="AA15" s="8">
        <v>6.7</v>
      </c>
      <c r="AB15" s="8">
        <v>5.9</v>
      </c>
      <c r="AC15" s="8">
        <v>18.100000000000001</v>
      </c>
      <c r="AD15" s="8">
        <v>5.9</v>
      </c>
      <c r="AE15" s="8">
        <v>9.6999999999999993</v>
      </c>
      <c r="AF15" s="8">
        <v>7.4</v>
      </c>
    </row>
    <row r="16" spans="1:32" ht="12.75" customHeight="1">
      <c r="A16" s="6">
        <v>1993</v>
      </c>
      <c r="B16" s="15">
        <v>10.87378072679285</v>
      </c>
      <c r="C16" s="15">
        <v>8.0759055046265118</v>
      </c>
      <c r="D16" s="15">
        <v>11.377129358300261</v>
      </c>
      <c r="E16" s="15">
        <v>10.714428185497781</v>
      </c>
      <c r="F16" s="15">
        <v>16.201117318435749</v>
      </c>
      <c r="G16" s="15">
        <v>11.37089242295435</v>
      </c>
      <c r="H16" s="15">
        <v>7.8696564451298121</v>
      </c>
      <c r="I16" s="15">
        <v>9.9821746880570412</v>
      </c>
      <c r="J16" s="15">
        <v>6.1256175017642907</v>
      </c>
      <c r="K16" s="15">
        <v>5.9652418976045087</v>
      </c>
      <c r="L16" s="15">
        <v>22.42550380737547</v>
      </c>
      <c r="M16" s="15">
        <v>9.3258426966292127</v>
      </c>
      <c r="N16" s="15">
        <v>10.27329015728418</v>
      </c>
      <c r="O16" s="15">
        <v>6.9194510878398772</v>
      </c>
      <c r="R16" s="8">
        <v>1993</v>
      </c>
      <c r="S16" s="8">
        <v>10.7</v>
      </c>
      <c r="T16" s="8">
        <v>11.9</v>
      </c>
      <c r="U16" s="8">
        <v>11.3</v>
      </c>
      <c r="V16" s="8">
        <v>10.7</v>
      </c>
      <c r="W16" s="8">
        <v>16.2</v>
      </c>
      <c r="X16" s="8">
        <v>11.6</v>
      </c>
      <c r="Y16" s="8">
        <v>7.9</v>
      </c>
      <c r="Z16" s="8">
        <v>10</v>
      </c>
      <c r="AA16" s="8">
        <v>6.2</v>
      </c>
      <c r="AB16" s="8">
        <v>6</v>
      </c>
      <c r="AC16" s="8">
        <v>22.4</v>
      </c>
      <c r="AD16" s="8">
        <v>9.5</v>
      </c>
      <c r="AE16" s="8">
        <v>10.3</v>
      </c>
      <c r="AF16" s="8">
        <v>6.8</v>
      </c>
    </row>
    <row r="17" spans="1:32" ht="12.75" customHeight="1">
      <c r="A17" s="6">
        <v>1994</v>
      </c>
      <c r="B17" s="15">
        <v>9.7186726743296283</v>
      </c>
      <c r="C17" s="15">
        <v>9.6467002162322952</v>
      </c>
      <c r="D17" s="15">
        <v>10.392907626223121</v>
      </c>
      <c r="E17" s="15">
        <v>8.036162976259245</v>
      </c>
      <c r="F17" s="15">
        <v>16.425702811244982</v>
      </c>
      <c r="G17" s="15">
        <v>12.662625255992619</v>
      </c>
      <c r="H17" s="15">
        <v>8.4017016104527507</v>
      </c>
      <c r="I17" s="15">
        <v>10.96153846153846</v>
      </c>
      <c r="J17" s="15">
        <v>6.8067928730512248</v>
      </c>
      <c r="K17" s="15">
        <v>5.3488372093023253</v>
      </c>
      <c r="L17" s="15">
        <v>23.883334974884271</v>
      </c>
      <c r="M17" s="15">
        <v>9.5819209039548028</v>
      </c>
      <c r="N17" s="15">
        <v>9.5747335400848392</v>
      </c>
      <c r="O17" s="15">
        <v>6.1003990630031213</v>
      </c>
      <c r="R17" s="8">
        <v>1994</v>
      </c>
      <c r="S17" s="8">
        <v>9.1</v>
      </c>
      <c r="T17" s="8">
        <v>12.9</v>
      </c>
      <c r="U17" s="8">
        <v>10.3</v>
      </c>
      <c r="V17" s="8">
        <v>8</v>
      </c>
      <c r="W17" s="8">
        <v>16.399999999999999</v>
      </c>
      <c r="X17" s="8">
        <v>12.3</v>
      </c>
      <c r="Y17" s="8">
        <v>8.4</v>
      </c>
      <c r="Z17" s="8">
        <v>11</v>
      </c>
      <c r="AA17" s="8">
        <v>6.8</v>
      </c>
      <c r="AB17" s="8">
        <v>5.4</v>
      </c>
      <c r="AC17" s="8">
        <v>23.8</v>
      </c>
      <c r="AD17" s="8">
        <v>9.8000000000000007</v>
      </c>
      <c r="AE17" s="8">
        <v>9.6</v>
      </c>
      <c r="AF17" s="8">
        <v>6</v>
      </c>
    </row>
    <row r="18" spans="1:32" ht="12.75" customHeight="1">
      <c r="A18" s="6">
        <v>1995</v>
      </c>
      <c r="B18" s="15">
        <v>8.4692634024750912</v>
      </c>
      <c r="C18" s="15">
        <v>9.3394733385357966</v>
      </c>
      <c r="D18" s="15">
        <v>9.4892200445222024</v>
      </c>
      <c r="E18" s="15">
        <v>6.9921299268994446</v>
      </c>
      <c r="F18" s="15">
        <v>15.265045834994019</v>
      </c>
      <c r="G18" s="15">
        <v>11.89103280070025</v>
      </c>
      <c r="H18" s="15">
        <v>8.1267777326290123</v>
      </c>
      <c r="I18" s="15">
        <v>11.53577050900822</v>
      </c>
      <c r="J18" s="15">
        <v>7.0435838618270141</v>
      </c>
      <c r="K18" s="15">
        <v>4.8947849954254341</v>
      </c>
      <c r="L18" s="15">
        <v>22.676561775260598</v>
      </c>
      <c r="M18" s="15">
        <v>9.0461262875055972</v>
      </c>
      <c r="N18" s="15">
        <v>8.5878407306978737</v>
      </c>
      <c r="O18" s="15">
        <v>5.5962872821272542</v>
      </c>
      <c r="R18" s="8">
        <v>1995</v>
      </c>
      <c r="S18" s="8">
        <v>8</v>
      </c>
      <c r="T18" s="8">
        <v>12.9</v>
      </c>
      <c r="U18" s="8">
        <v>9.4</v>
      </c>
      <c r="V18" s="8">
        <v>7</v>
      </c>
      <c r="W18" s="8">
        <v>15.2</v>
      </c>
      <c r="X18" s="8">
        <v>11.6</v>
      </c>
      <c r="Y18" s="8">
        <v>8.1</v>
      </c>
      <c r="Z18" s="8">
        <v>11.5</v>
      </c>
      <c r="AA18" s="8">
        <v>7.1</v>
      </c>
      <c r="AB18" s="8">
        <v>4.9000000000000004</v>
      </c>
      <c r="AC18" s="8">
        <v>22.6</v>
      </c>
      <c r="AD18" s="8">
        <v>9.1999999999999993</v>
      </c>
      <c r="AE18" s="8">
        <v>8.6</v>
      </c>
      <c r="AF18" s="8">
        <v>5.5</v>
      </c>
    </row>
    <row r="19" spans="1:32" ht="12.75" customHeight="1">
      <c r="A19" s="6">
        <v>1996</v>
      </c>
      <c r="B19" s="15">
        <v>8.5062218191156163</v>
      </c>
      <c r="C19" s="15">
        <v>9.4828411917996931</v>
      </c>
      <c r="D19" s="15">
        <v>9.6055662575943312</v>
      </c>
      <c r="E19" s="15">
        <v>6.8437772715117964</v>
      </c>
      <c r="F19" s="15">
        <v>14.393338620142741</v>
      </c>
      <c r="G19" s="15">
        <v>12.42127069779372</v>
      </c>
      <c r="H19" s="15">
        <v>8.8621997471555005</v>
      </c>
      <c r="I19" s="15">
        <v>11.547334058759519</v>
      </c>
      <c r="J19" s="15">
        <v>6.3826946187742024</v>
      </c>
      <c r="K19" s="15">
        <v>4.8325145154086657</v>
      </c>
      <c r="L19" s="15">
        <v>21.96997458833707</v>
      </c>
      <c r="M19" s="15">
        <v>9.8925693822739476</v>
      </c>
      <c r="N19" s="15">
        <v>8.0912936826762412</v>
      </c>
      <c r="O19" s="15">
        <v>5.4022576599175771</v>
      </c>
      <c r="R19" s="8">
        <v>1996</v>
      </c>
      <c r="S19" s="8">
        <v>8.4</v>
      </c>
      <c r="T19" s="8">
        <v>12.6</v>
      </c>
      <c r="U19" s="8">
        <v>9.6</v>
      </c>
      <c r="V19" s="8">
        <v>6.9</v>
      </c>
      <c r="W19" s="8">
        <v>14.4</v>
      </c>
      <c r="X19" s="8">
        <v>12.3</v>
      </c>
      <c r="Y19" s="8">
        <v>8.9</v>
      </c>
      <c r="Z19" s="8">
        <v>11.5</v>
      </c>
      <c r="AA19" s="8">
        <v>6.5</v>
      </c>
      <c r="AB19" s="8">
        <v>4.8</v>
      </c>
      <c r="AC19" s="8">
        <v>21.9</v>
      </c>
      <c r="AD19" s="8">
        <v>10</v>
      </c>
      <c r="AE19" s="8">
        <v>8.1999999999999993</v>
      </c>
      <c r="AF19" s="8">
        <v>5.3</v>
      </c>
    </row>
    <row r="20" spans="1:32" ht="12.75" customHeight="1">
      <c r="A20" s="6">
        <v>1997</v>
      </c>
      <c r="B20" s="15">
        <v>8.3622276363275869</v>
      </c>
      <c r="C20" s="15">
        <v>8.9558179464517362</v>
      </c>
      <c r="D20" s="15">
        <v>9.093139692960639</v>
      </c>
      <c r="E20" s="15">
        <v>5.399964305339096</v>
      </c>
      <c r="F20" s="15">
        <v>12.564818508177099</v>
      </c>
      <c r="G20" s="15">
        <v>12.62992402942923</v>
      </c>
      <c r="H20" s="15">
        <v>9.8151032507662155</v>
      </c>
      <c r="I20" s="15">
        <v>11.634852616543309</v>
      </c>
      <c r="J20" s="15">
        <v>5.4276746010986132</v>
      </c>
      <c r="K20" s="15">
        <v>3.89326334208224</v>
      </c>
      <c r="L20" s="15">
        <v>20.569779637014349</v>
      </c>
      <c r="M20" s="15">
        <v>10.01356238698011</v>
      </c>
      <c r="N20" s="15">
        <v>7.0260512530086361</v>
      </c>
      <c r="O20" s="15">
        <v>4.9429546204923147</v>
      </c>
      <c r="R20" s="8">
        <v>1997</v>
      </c>
      <c r="S20" s="8">
        <v>8.3000000000000007</v>
      </c>
      <c r="T20" s="8">
        <v>12.4</v>
      </c>
      <c r="U20" s="8">
        <v>9.1</v>
      </c>
      <c r="V20" s="8">
        <v>6.1</v>
      </c>
      <c r="W20" s="8">
        <v>12.5</v>
      </c>
      <c r="X20" s="8">
        <v>12.5</v>
      </c>
      <c r="Y20" s="8">
        <v>9.8000000000000007</v>
      </c>
      <c r="Z20" s="8">
        <v>11.6</v>
      </c>
      <c r="AA20" s="8">
        <v>5.5</v>
      </c>
      <c r="AB20" s="8">
        <v>4</v>
      </c>
      <c r="AC20" s="8">
        <v>20.6</v>
      </c>
      <c r="AD20" s="8">
        <v>10.199999999999999</v>
      </c>
      <c r="AE20" s="8">
        <v>7.1</v>
      </c>
      <c r="AF20" s="8">
        <v>4.9000000000000004</v>
      </c>
    </row>
    <row r="21" spans="1:32" ht="12.75" customHeight="1">
      <c r="A21" s="6">
        <v>1998</v>
      </c>
      <c r="B21" s="15">
        <v>7.6755840037835794</v>
      </c>
      <c r="C21" s="15">
        <v>9.3224884526966125</v>
      </c>
      <c r="D21" s="15">
        <v>8.2686832275422493</v>
      </c>
      <c r="E21" s="15">
        <v>5.0389033918180131</v>
      </c>
      <c r="F21" s="15">
        <v>11.41390205371248</v>
      </c>
      <c r="G21" s="15">
        <v>12.121809209844461</v>
      </c>
      <c r="H21" s="15">
        <v>9.2117735096033915</v>
      </c>
      <c r="I21" s="15">
        <v>11.75312446498887</v>
      </c>
      <c r="J21" s="15">
        <v>4.2985842985842986</v>
      </c>
      <c r="K21" s="15">
        <v>3.1869078380706291</v>
      </c>
      <c r="L21" s="15">
        <v>18.580877579783969</v>
      </c>
      <c r="M21" s="15">
        <v>8.3257713248638847</v>
      </c>
      <c r="N21" s="15">
        <v>6.1022715191891983</v>
      </c>
      <c r="O21" s="15">
        <v>4.5092028996034106</v>
      </c>
      <c r="R21" s="8">
        <v>1998</v>
      </c>
      <c r="S21" s="8">
        <v>7.8</v>
      </c>
      <c r="T21" s="8">
        <v>11.6</v>
      </c>
      <c r="U21" s="8">
        <v>8.3000000000000007</v>
      </c>
      <c r="V21" s="8">
        <v>5.4</v>
      </c>
      <c r="W21" s="8">
        <v>11.3</v>
      </c>
      <c r="X21" s="8">
        <v>11.8</v>
      </c>
      <c r="Y21" s="8">
        <v>9.1999999999999993</v>
      </c>
      <c r="Z21" s="8">
        <v>11.7</v>
      </c>
      <c r="AA21" s="8">
        <v>4.3</v>
      </c>
      <c r="AB21" s="8">
        <v>3.2</v>
      </c>
      <c r="AC21" s="8">
        <v>18.600000000000001</v>
      </c>
      <c r="AD21" s="8">
        <v>8.5</v>
      </c>
      <c r="AE21" s="8">
        <v>6.1</v>
      </c>
      <c r="AF21" s="8">
        <v>4.5</v>
      </c>
    </row>
    <row r="22" spans="1:32" ht="12.75" customHeight="1">
      <c r="A22" s="6">
        <v>1999</v>
      </c>
      <c r="B22" s="15">
        <v>6.8723275315126067</v>
      </c>
      <c r="C22" s="15">
        <v>8.6486056733231678</v>
      </c>
      <c r="D22" s="15">
        <v>7.5721986907970749</v>
      </c>
      <c r="E22" s="15">
        <v>5.1415299723026564</v>
      </c>
      <c r="F22" s="15">
        <v>10.12020162853819</v>
      </c>
      <c r="G22" s="15">
        <v>12.08310165633263</v>
      </c>
      <c r="H22" s="15">
        <v>8.4069679373895472</v>
      </c>
      <c r="I22" s="15">
        <v>11.342002379738229</v>
      </c>
      <c r="J22" s="15">
        <v>3.523894029661554</v>
      </c>
      <c r="K22" s="15">
        <v>3.171881697385341</v>
      </c>
      <c r="L22" s="15">
        <v>15.63972058181484</v>
      </c>
      <c r="M22" s="15">
        <v>7.0800450958286358</v>
      </c>
      <c r="N22" s="15">
        <v>5.9463252061041922</v>
      </c>
      <c r="O22" s="15">
        <v>4.2175504053957091</v>
      </c>
      <c r="R22" s="8">
        <v>1999</v>
      </c>
      <c r="S22" s="8">
        <v>6.9</v>
      </c>
      <c r="T22" s="8">
        <v>10.9</v>
      </c>
      <c r="U22" s="8">
        <v>7.5</v>
      </c>
      <c r="V22" s="8">
        <v>5.5</v>
      </c>
      <c r="W22" s="8">
        <v>10.1</v>
      </c>
      <c r="X22" s="8">
        <v>11.1</v>
      </c>
      <c r="Y22" s="8">
        <v>8.6</v>
      </c>
      <c r="Z22" s="8">
        <v>11.3</v>
      </c>
      <c r="AA22" s="8">
        <v>3.5</v>
      </c>
      <c r="AB22" s="8">
        <v>3.2</v>
      </c>
      <c r="AC22" s="8">
        <v>15.7</v>
      </c>
      <c r="AD22" s="8">
        <v>7.2</v>
      </c>
      <c r="AE22" s="8">
        <v>6</v>
      </c>
      <c r="AF22" s="8">
        <v>4.2</v>
      </c>
    </row>
    <row r="23" spans="1:32" ht="12.75" customHeight="1">
      <c r="A23" s="6">
        <v>2000</v>
      </c>
      <c r="B23" s="15">
        <v>6.282621584888112</v>
      </c>
      <c r="C23" s="15">
        <v>7.0090379392354558</v>
      </c>
      <c r="D23" s="15">
        <v>6.8211230706101436</v>
      </c>
      <c r="E23" s="15">
        <v>4.625992446518076</v>
      </c>
      <c r="F23" s="15">
        <v>9.7318007662835235</v>
      </c>
      <c r="G23" s="15">
        <v>10.2172446284568</v>
      </c>
      <c r="H23" s="15">
        <v>7.7483493966760273</v>
      </c>
      <c r="I23" s="15">
        <v>10.51827348019482</v>
      </c>
      <c r="J23" s="15">
        <v>3.0472636815920402</v>
      </c>
      <c r="K23" s="15">
        <v>3.443877551020408</v>
      </c>
      <c r="L23" s="15">
        <v>13.86349447021049</v>
      </c>
      <c r="M23" s="15">
        <v>5.7988402319536103</v>
      </c>
      <c r="N23" s="15">
        <v>5.476687543493389</v>
      </c>
      <c r="O23" s="15">
        <v>3.9920327666498352</v>
      </c>
      <c r="R23" s="8">
        <v>2000</v>
      </c>
      <c r="S23" s="8">
        <v>6.2</v>
      </c>
      <c r="T23" s="8">
        <f>T22*((T22/T17)^(1/5))</f>
        <v>10.538865342548009</v>
      </c>
      <c r="U23" s="8">
        <v>6.8</v>
      </c>
      <c r="V23" s="8">
        <v>4.5999999999999996</v>
      </c>
      <c r="W23" s="8">
        <v>9.6999999999999993</v>
      </c>
      <c r="X23" s="8">
        <v>9.6999999999999993</v>
      </c>
      <c r="Y23" s="8">
        <v>8</v>
      </c>
      <c r="Z23" s="8">
        <v>10.5</v>
      </c>
      <c r="AA23" s="8">
        <v>3.3</v>
      </c>
      <c r="AB23" s="8">
        <v>3.4</v>
      </c>
      <c r="AC23" s="8">
        <v>14</v>
      </c>
      <c r="AD23" s="8">
        <v>5.9</v>
      </c>
      <c r="AE23" s="8">
        <v>5.5</v>
      </c>
      <c r="AF23" s="8">
        <v>4</v>
      </c>
    </row>
    <row r="24" spans="1:32" ht="12.75" customHeight="1">
      <c r="A24" s="6">
        <v>2001</v>
      </c>
      <c r="B24" s="15">
        <v>6.7423189764192246</v>
      </c>
      <c r="C24" s="15">
        <v>6.6095720398724618</v>
      </c>
      <c r="D24" s="15">
        <v>7.2181732551347677</v>
      </c>
      <c r="E24" s="15">
        <v>4.606133387878848</v>
      </c>
      <c r="F24" s="15">
        <v>9.0632140137090627</v>
      </c>
      <c r="G24" s="15">
        <v>8.6104048750081041</v>
      </c>
      <c r="H24" s="15">
        <v>7.8336020963515427</v>
      </c>
      <c r="I24" s="15">
        <v>9.4847903831041531</v>
      </c>
      <c r="J24" s="15">
        <v>2.4932115527030358</v>
      </c>
      <c r="K24" s="15">
        <v>3.4307496823379928</v>
      </c>
      <c r="L24" s="15">
        <v>10.46874387395612</v>
      </c>
      <c r="M24" s="15">
        <v>5.0165016501650168</v>
      </c>
      <c r="N24" s="15">
        <v>4.7407201445850129</v>
      </c>
      <c r="O24" s="15">
        <v>4.7316570887890128</v>
      </c>
      <c r="R24" s="8">
        <v>2001</v>
      </c>
      <c r="S24" s="8">
        <v>6.6</v>
      </c>
      <c r="T24" s="8">
        <f>T23*((T23/T18)^(1/5))</f>
        <v>10.121262403382865</v>
      </c>
      <c r="U24" s="8">
        <f>U23*((U23/U18)^(1/5))</f>
        <v>6.3736047016742807</v>
      </c>
      <c r="V24" s="8">
        <f>V23*((V23/V18)^(1/5))</f>
        <v>4.2295074084877795</v>
      </c>
      <c r="W24" s="8">
        <v>9</v>
      </c>
      <c r="X24" s="8">
        <f>X23*((X23/X18)^(1/5))</f>
        <v>9.3591085258489031</v>
      </c>
      <c r="Y24" s="8">
        <v>7.9</v>
      </c>
      <c r="Z24" s="8">
        <v>9.5</v>
      </c>
      <c r="AA24" s="8">
        <f t="shared" ref="AA24:AF24" si="0">AA23*((AA23/AA18)^(1/5))</f>
        <v>2.8311642005753397</v>
      </c>
      <c r="AB24" s="8">
        <f t="shared" si="0"/>
        <v>3.1603521994909429</v>
      </c>
      <c r="AC24" s="8">
        <f t="shared" si="0"/>
        <v>12.721313488847008</v>
      </c>
      <c r="AD24" s="8">
        <f t="shared" si="0"/>
        <v>5.3983973597160713</v>
      </c>
      <c r="AE24" s="8">
        <f t="shared" si="0"/>
        <v>5.0296242022293942</v>
      </c>
      <c r="AF24" s="8">
        <f t="shared" si="0"/>
        <v>3.7531805039122146</v>
      </c>
    </row>
    <row r="25" spans="1:32" ht="12.75" customHeight="1">
      <c r="A25" s="6">
        <v>2002</v>
      </c>
      <c r="B25" s="15">
        <v>6.3676018335861322</v>
      </c>
      <c r="C25" s="15">
        <v>7.5139402821143868</v>
      </c>
      <c r="D25" s="15">
        <v>7.6634621442858482</v>
      </c>
      <c r="E25" s="15">
        <v>4.5860326563683627</v>
      </c>
      <c r="F25" s="15">
        <v>8.9802130898021311</v>
      </c>
      <c r="G25" s="15">
        <v>8.701657283489963</v>
      </c>
      <c r="H25" s="15">
        <v>8.5668878181680572</v>
      </c>
      <c r="I25" s="15">
        <v>8.9852184022587611</v>
      </c>
      <c r="J25" s="15">
        <v>3.0655519205137529</v>
      </c>
      <c r="K25" s="15">
        <v>3.9108494533221201</v>
      </c>
      <c r="L25" s="15">
        <v>11.45041748748031</v>
      </c>
      <c r="M25" s="15">
        <v>5.2077635062690097</v>
      </c>
      <c r="N25" s="15">
        <v>5.0177815941864834</v>
      </c>
      <c r="O25" s="15">
        <v>5.7833953459475502</v>
      </c>
      <c r="S25" s="8" t="s">
        <v>184</v>
      </c>
    </row>
    <row r="26" spans="1:32" ht="12.75" customHeight="1">
      <c r="A26" s="6">
        <v>2003</v>
      </c>
      <c r="B26" s="15">
        <v>5.9286963800491108</v>
      </c>
      <c r="C26" s="15">
        <v>8.1742835808933076</v>
      </c>
      <c r="D26" s="15">
        <v>7.5730481497694564</v>
      </c>
      <c r="E26" s="15">
        <v>5.4065457536008461</v>
      </c>
      <c r="F26" s="15">
        <v>8.9660434948492949</v>
      </c>
      <c r="G26" s="15">
        <v>8.460421284612309</v>
      </c>
      <c r="H26" s="15">
        <v>9.2669467928922202</v>
      </c>
      <c r="I26" s="15">
        <v>8.6509241264226553</v>
      </c>
      <c r="J26" s="15">
        <v>4.1159279103750617</v>
      </c>
      <c r="K26" s="15">
        <v>4.4247787610619467</v>
      </c>
      <c r="L26" s="15">
        <v>11.48345593444437</v>
      </c>
      <c r="M26" s="15">
        <v>5.7618521735714312</v>
      </c>
      <c r="N26" s="15">
        <v>4.8022531219496294</v>
      </c>
      <c r="O26" s="15">
        <v>5.9893113827630691</v>
      </c>
    </row>
    <row r="27" spans="1:32" ht="12.75" customHeight="1">
      <c r="A27" s="6">
        <v>2004</v>
      </c>
      <c r="B27" s="15">
        <v>5.3947017277887142</v>
      </c>
      <c r="C27" s="15">
        <v>8.3916980897199629</v>
      </c>
      <c r="D27" s="15">
        <v>7.1849302441743239</v>
      </c>
      <c r="E27" s="15">
        <v>5.5077459826765471</v>
      </c>
      <c r="F27" s="15">
        <v>8.7853323147440801</v>
      </c>
      <c r="G27" s="15">
        <v>8.8536510655013103</v>
      </c>
      <c r="H27" s="15">
        <v>10.289075209610809</v>
      </c>
      <c r="I27" s="15">
        <v>7.9983027840915373</v>
      </c>
      <c r="J27" s="15">
        <v>5.0429314306445763</v>
      </c>
      <c r="K27" s="15">
        <v>4.3660789252728804</v>
      </c>
      <c r="L27" s="15">
        <v>10.96160336617514</v>
      </c>
      <c r="M27" s="15">
        <v>6.5263295382806881</v>
      </c>
      <c r="N27" s="15">
        <v>4.6769484525309686</v>
      </c>
      <c r="O27" s="15">
        <v>5.5285314011628302</v>
      </c>
    </row>
    <row r="28" spans="1:32" ht="12.75" customHeight="1">
      <c r="A28" s="6">
        <v>2005</v>
      </c>
      <c r="B28" s="15">
        <v>5.0324853671383121</v>
      </c>
      <c r="C28" s="15">
        <v>8.4402123621287224</v>
      </c>
      <c r="D28" s="15">
        <v>6.7580383419999182</v>
      </c>
      <c r="E28" s="15">
        <v>4.8298862652927461</v>
      </c>
      <c r="F28" s="15">
        <v>8.3712121212121211</v>
      </c>
      <c r="G28" s="15">
        <v>8.8810075971531539</v>
      </c>
      <c r="H28" s="15">
        <v>11.147660818713449</v>
      </c>
      <c r="I28" s="15">
        <v>7.7304737782820956</v>
      </c>
      <c r="J28" s="15">
        <v>5.2593746256139928</v>
      </c>
      <c r="K28" s="15">
        <v>4.6082100437591169</v>
      </c>
      <c r="L28" s="15">
        <v>9.1461713569649898</v>
      </c>
      <c r="M28" s="15">
        <v>7.6668153718692249</v>
      </c>
      <c r="N28" s="15">
        <v>4.6384208989680573</v>
      </c>
      <c r="O28" s="15">
        <v>5.0825095770044744</v>
      </c>
    </row>
    <row r="29" spans="1:32" ht="12.75" customHeight="1">
      <c r="A29" s="6">
        <v>2006</v>
      </c>
      <c r="B29" s="15">
        <v>4.7822785556081708</v>
      </c>
      <c r="C29" s="15">
        <v>8.2458800179831702</v>
      </c>
      <c r="D29" s="15">
        <v>6.320420526110011</v>
      </c>
      <c r="E29" s="15">
        <v>3.8970126944157788</v>
      </c>
      <c r="F29" s="15">
        <v>7.6375889180082366</v>
      </c>
      <c r="G29" s="15">
        <v>8.8296987729376184</v>
      </c>
      <c r="H29" s="15">
        <v>10.29284269338214</v>
      </c>
      <c r="I29" s="15">
        <v>6.7766062987511146</v>
      </c>
      <c r="J29" s="15">
        <v>4.324002382370459</v>
      </c>
      <c r="K29" s="15">
        <v>3.4260016353229759</v>
      </c>
      <c r="L29" s="15">
        <v>8.4521656929896807</v>
      </c>
      <c r="M29" s="15">
        <v>6.975033624747816</v>
      </c>
      <c r="N29" s="15">
        <v>5.3730361054471256</v>
      </c>
      <c r="O29" s="15">
        <v>4.6239797131309928</v>
      </c>
    </row>
    <row r="30" spans="1:32" ht="12.75" customHeight="1">
      <c r="A30" s="6">
        <v>2007</v>
      </c>
      <c r="B30" s="15">
        <v>4.3769734352449321</v>
      </c>
      <c r="C30" s="15">
        <v>7.4579336622308503</v>
      </c>
      <c r="D30" s="15">
        <v>6.0365115955294968</v>
      </c>
      <c r="E30" s="15">
        <v>3.8009828581343048</v>
      </c>
      <c r="F30" s="15">
        <v>6.8274582560296864</v>
      </c>
      <c r="G30" s="15">
        <v>8.0039607868023968</v>
      </c>
      <c r="H30" s="15">
        <v>8.6366144471367221</v>
      </c>
      <c r="I30" s="15">
        <v>6.0754164070038801</v>
      </c>
      <c r="J30" s="15">
        <v>3.5697620158656092</v>
      </c>
      <c r="K30" s="15">
        <v>2.524930195452733</v>
      </c>
      <c r="L30" s="15">
        <v>8.232030087168571</v>
      </c>
      <c r="M30" s="15">
        <v>6.1463074021356734</v>
      </c>
      <c r="N30" s="15">
        <v>5.2587364283514608</v>
      </c>
      <c r="O30" s="15">
        <v>4.6218048353600398</v>
      </c>
    </row>
    <row r="31" spans="1:32" ht="12.75" customHeight="1">
      <c r="A31" s="6">
        <v>2008</v>
      </c>
      <c r="B31" s="15">
        <v>4.2341639332758811</v>
      </c>
      <c r="C31" s="15">
        <v>6.9755961130665911</v>
      </c>
      <c r="D31" s="15">
        <v>6.1376063218815009</v>
      </c>
      <c r="E31" s="15">
        <v>3.433710074761307</v>
      </c>
      <c r="F31" s="15">
        <v>6.3096111518708726</v>
      </c>
      <c r="G31" s="15">
        <v>7.3861931181393157</v>
      </c>
      <c r="H31" s="15">
        <v>7.5107707036859743</v>
      </c>
      <c r="I31" s="15">
        <v>6.7232464401271024</v>
      </c>
      <c r="J31" s="15">
        <v>3.027522935779817</v>
      </c>
      <c r="K31" s="15">
        <v>2.5971520086443092</v>
      </c>
      <c r="L31" s="15">
        <v>11.254562050789071</v>
      </c>
      <c r="M31" s="15">
        <v>6.2241730793953991</v>
      </c>
      <c r="N31" s="15">
        <v>5.2614485497245527</v>
      </c>
      <c r="O31" s="15">
        <v>5.7841008523187609</v>
      </c>
    </row>
    <row r="32" spans="1:32" ht="12.75" customHeight="1">
      <c r="A32" s="6">
        <v>2009</v>
      </c>
      <c r="B32" s="15">
        <v>5.5606543040363343</v>
      </c>
      <c r="C32" s="15">
        <v>7.9075683622991724</v>
      </c>
      <c r="D32" s="15">
        <v>8.3427852488001975</v>
      </c>
      <c r="E32" s="15">
        <v>6.0073069708837057</v>
      </c>
      <c r="F32" s="15">
        <v>8.2804923535994028</v>
      </c>
      <c r="G32" s="15">
        <v>9.1224305414463753</v>
      </c>
      <c r="H32" s="15">
        <v>7.7256093185677717</v>
      </c>
      <c r="I32" s="15">
        <v>7.7485624215946984</v>
      </c>
      <c r="J32" s="15">
        <v>3.6779776816214991</v>
      </c>
      <c r="K32" s="15">
        <v>3.1550492373045</v>
      </c>
      <c r="L32" s="15">
        <v>17.856642237638351</v>
      </c>
      <c r="M32" s="15">
        <v>8.3164420034916677</v>
      </c>
      <c r="N32" s="15">
        <v>7.6803637323474732</v>
      </c>
      <c r="O32" s="15">
        <v>9.2556310981938967</v>
      </c>
    </row>
    <row r="33" spans="1:24" ht="12.75" customHeight="1">
      <c r="A33" s="6">
        <v>2010</v>
      </c>
      <c r="B33" s="15">
        <v>5.2113270977548449</v>
      </c>
      <c r="C33" s="15">
        <v>8.2924609793024064</v>
      </c>
      <c r="D33" s="15">
        <v>8.0556519696350737</v>
      </c>
      <c r="E33" s="15">
        <v>7.4635790216336044</v>
      </c>
      <c r="F33" s="15">
        <v>8.3952451708766702</v>
      </c>
      <c r="G33" s="15">
        <v>9.2761956383806385</v>
      </c>
      <c r="H33" s="15">
        <v>7.0578943589498122</v>
      </c>
      <c r="I33" s="15">
        <v>8.3625060135060068</v>
      </c>
      <c r="J33" s="15">
        <v>4.4515466270973638</v>
      </c>
      <c r="K33" s="15">
        <v>3.6087624903920061</v>
      </c>
      <c r="L33" s="15">
        <v>19.85968522321906</v>
      </c>
      <c r="M33" s="15">
        <v>8.5783570779023925</v>
      </c>
      <c r="N33" s="15">
        <v>7.7645726000889859</v>
      </c>
      <c r="O33" s="15">
        <v>9.6318053624111357</v>
      </c>
    </row>
    <row r="34" spans="1:24" ht="12.75" customHeight="1">
      <c r="A34" s="6">
        <v>2011</v>
      </c>
      <c r="B34" s="15">
        <v>5.0808323627265759</v>
      </c>
      <c r="C34" s="15">
        <v>7.139615769787663</v>
      </c>
      <c r="D34" s="15">
        <v>7.5104460768974466</v>
      </c>
      <c r="E34" s="15">
        <v>7.5726708583519997</v>
      </c>
      <c r="F34" s="15">
        <v>7.7321494635590087</v>
      </c>
      <c r="G34" s="15">
        <v>9.1677594551572348</v>
      </c>
      <c r="H34" s="15">
        <v>5.8185787048265833</v>
      </c>
      <c r="I34" s="15">
        <v>8.3590159829354533</v>
      </c>
      <c r="J34" s="15">
        <v>4.4297294211667992</v>
      </c>
      <c r="K34" s="15">
        <v>3.271081358639838</v>
      </c>
      <c r="L34" s="15">
        <v>21.390547028919599</v>
      </c>
      <c r="M34" s="15">
        <v>7.7826286306640364</v>
      </c>
      <c r="N34" s="15">
        <v>7.847571854933542</v>
      </c>
      <c r="O34" s="15">
        <v>8.9496468443836861</v>
      </c>
    </row>
    <row r="35" spans="1:24" ht="12.75" customHeight="1">
      <c r="A35" s="6">
        <v>2012</v>
      </c>
      <c r="B35" s="15">
        <v>5.2210351816061422</v>
      </c>
      <c r="C35" s="15">
        <v>7.5416988308078956</v>
      </c>
      <c r="D35" s="15">
        <v>7.2919434772941329</v>
      </c>
      <c r="E35" s="15">
        <v>7.5258095589410976</v>
      </c>
      <c r="F35" s="15">
        <v>7.6099002585888433</v>
      </c>
      <c r="G35" s="15">
        <v>9.8286206436223704</v>
      </c>
      <c r="H35" s="15">
        <v>5.3740805265195508</v>
      </c>
      <c r="I35" s="15">
        <v>10.6545425270549</v>
      </c>
      <c r="J35" s="15">
        <v>5.2684153382763643</v>
      </c>
      <c r="K35" s="15">
        <v>3.2154460917951968</v>
      </c>
      <c r="L35" s="15">
        <v>24.787224604404958</v>
      </c>
      <c r="M35" s="15">
        <v>7.9641120904312066</v>
      </c>
      <c r="N35" s="15">
        <v>7.911376739236446</v>
      </c>
      <c r="O35" s="15">
        <v>8.0685022552315555</v>
      </c>
    </row>
    <row r="36" spans="1:24" ht="12.75" customHeight="1">
      <c r="A36" s="6">
        <v>2013</v>
      </c>
      <c r="B36" s="15">
        <v>5.6549682644515054</v>
      </c>
      <c r="C36" s="15">
        <v>8.4253131294965193</v>
      </c>
      <c r="D36" s="15">
        <v>7.0733334633706484</v>
      </c>
      <c r="E36" s="15">
        <v>6.9967443289772708</v>
      </c>
      <c r="F36" s="15">
        <v>8.1807994023160262</v>
      </c>
      <c r="G36" s="15">
        <v>9.8568001379203274</v>
      </c>
      <c r="H36" s="15">
        <v>5.2309684846740554</v>
      </c>
      <c r="I36" s="15">
        <v>12.14869177880847</v>
      </c>
      <c r="J36" s="15">
        <v>6.6936104235421761</v>
      </c>
      <c r="K36" s="15">
        <v>3.5014419471413452</v>
      </c>
      <c r="L36" s="15">
        <v>26.0935259622925</v>
      </c>
      <c r="M36" s="15">
        <v>8.0268997417129562</v>
      </c>
      <c r="N36" s="15">
        <v>7.6811785910312462</v>
      </c>
      <c r="O36" s="15">
        <v>7.3750868792956989</v>
      </c>
    </row>
    <row r="37" spans="1:24" ht="12.75" customHeight="1">
      <c r="A37" s="6">
        <v>2014</v>
      </c>
      <c r="B37" s="15">
        <v>6.0677869077850337</v>
      </c>
      <c r="C37" s="15">
        <v>8.5226981191809301</v>
      </c>
      <c r="D37" s="15">
        <v>6.9156640123129414</v>
      </c>
      <c r="E37" s="15">
        <v>6.5891699232492567</v>
      </c>
      <c r="F37" s="15">
        <v>8.5311572700296736</v>
      </c>
      <c r="G37" s="15">
        <v>9.8609009836804518</v>
      </c>
      <c r="H37" s="15">
        <v>4.975681861529659</v>
      </c>
      <c r="I37" s="15">
        <v>12.682794595853199</v>
      </c>
      <c r="J37" s="15">
        <v>7.415766738379526</v>
      </c>
      <c r="K37" s="15">
        <v>3.5189113643074261</v>
      </c>
      <c r="L37" s="15">
        <v>24.44127687404098</v>
      </c>
      <c r="M37" s="15">
        <v>7.9309346892862207</v>
      </c>
      <c r="N37" s="15">
        <v>6.2227439681101737</v>
      </c>
      <c r="O37" s="15">
        <v>6.1671466044137171</v>
      </c>
    </row>
    <row r="39" spans="1:24" s="6" customFormat="1" ht="26.25" customHeight="1">
      <c r="A39" s="74" t="s">
        <v>570</v>
      </c>
      <c r="B39" s="74"/>
      <c r="C39" s="74"/>
      <c r="D39" s="74"/>
      <c r="E39" s="74"/>
      <c r="F39" s="74"/>
      <c r="G39" s="74"/>
      <c r="H39" s="74"/>
      <c r="I39" s="74"/>
      <c r="J39" s="74"/>
      <c r="K39" s="74"/>
      <c r="L39" s="74"/>
      <c r="M39" s="74"/>
      <c r="N39" s="74"/>
      <c r="O39" s="74"/>
    </row>
    <row r="40" spans="1:24" s="6" customFormat="1">
      <c r="A40" s="6" t="s">
        <v>253</v>
      </c>
    </row>
    <row r="41" spans="1:24" s="6" customFormat="1">
      <c r="A41" s="6" t="s">
        <v>567</v>
      </c>
    </row>
    <row r="46" spans="1:24">
      <c r="A46" s="29"/>
      <c r="R46" s="8">
        <v>1506</v>
      </c>
      <c r="S46" s="8">
        <v>277.89999999999998</v>
      </c>
      <c r="T46" s="8">
        <v>63</v>
      </c>
      <c r="U46" s="8">
        <v>1832.896</v>
      </c>
      <c r="V46" s="8">
        <v>298</v>
      </c>
      <c r="W46" s="8">
        <v>1620.75</v>
      </c>
      <c r="X46" s="8">
        <v>7078</v>
      </c>
    </row>
    <row r="47" spans="1:24">
      <c r="A47" s="29"/>
      <c r="R47" s="8">
        <v>1692</v>
      </c>
      <c r="S47" s="8">
        <v>243</v>
      </c>
      <c r="T47" s="8">
        <v>67</v>
      </c>
      <c r="U47" s="8">
        <v>2588.7280000000001</v>
      </c>
      <c r="V47" s="8">
        <v>305</v>
      </c>
      <c r="W47" s="8">
        <v>1643.0150000000001</v>
      </c>
      <c r="X47" s="8">
        <v>8924</v>
      </c>
    </row>
    <row r="48" spans="1:24">
      <c r="A48" s="29"/>
    </row>
    <row r="49" spans="1:1">
      <c r="A49" s="29"/>
    </row>
    <row r="50" spans="1:1">
      <c r="A50" s="29"/>
    </row>
    <row r="51" spans="1:1">
      <c r="A51" s="29"/>
    </row>
    <row r="52" spans="1:1">
      <c r="A52" s="29"/>
    </row>
    <row r="53" spans="1:1">
      <c r="A53" s="29"/>
    </row>
    <row r="54" spans="1:1">
      <c r="A54" s="29"/>
    </row>
    <row r="55" spans="1:1">
      <c r="A55" s="29"/>
    </row>
    <row r="56" spans="1:1">
      <c r="A56" s="29"/>
    </row>
  </sheetData>
  <mergeCells count="1">
    <mergeCell ref="A39:O39"/>
  </mergeCells>
  <phoneticPr fontId="0" type="noConversion"/>
  <pageMargins left="0.74803149606299213" right="0.74803149606299213" top="0.98425196850393704" bottom="0.98425196850393704" header="0.51181102362204722" footer="0.51181102362204722"/>
  <pageSetup scale="87" orientation="landscape" r:id="rId1"/>
  <headerFooter alignWithMargins="0"/>
</worksheet>
</file>

<file path=xl/worksheets/sheet56.xml><?xml version="1.0" encoding="utf-8"?>
<worksheet xmlns="http://schemas.openxmlformats.org/spreadsheetml/2006/main" xmlns:r="http://schemas.openxmlformats.org/officeDocument/2006/relationships">
  <sheetPr codeName="Sheet52">
    <pageSetUpPr fitToPage="1"/>
  </sheetPr>
  <dimension ref="A1:AE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C38" sqref="C38"/>
    </sheetView>
  </sheetViews>
  <sheetFormatPr defaultColWidth="3.85546875" defaultRowHeight="12.75" customHeight="1"/>
  <cols>
    <col min="1" max="1" width="8" style="6" customWidth="1"/>
    <col min="2" max="8" width="8" style="10" customWidth="1"/>
    <col min="9" max="9" width="8.5703125" style="10" customWidth="1"/>
    <col min="10" max="10" width="10.7109375" style="10" customWidth="1"/>
    <col min="11" max="14" width="8" style="10" customWidth="1"/>
    <col min="15" max="15" width="9.28515625" style="10" customWidth="1"/>
    <col min="16" max="17" width="3.85546875" style="8"/>
    <col min="18" max="19" width="3.85546875" style="10"/>
    <col min="20" max="20" width="8.7109375" style="10" customWidth="1"/>
    <col min="21" max="31" width="3.85546875" style="10"/>
    <col min="32" max="16384" width="3.85546875" style="8"/>
  </cols>
  <sheetData>
    <row r="1" spans="1:31" ht="12.75" customHeight="1">
      <c r="A1" s="6" t="s">
        <v>586</v>
      </c>
    </row>
    <row r="2" spans="1:31" s="20" customFormat="1" ht="26.45" customHeight="1">
      <c r="A2" s="39"/>
      <c r="B2" s="12" t="s">
        <v>226</v>
      </c>
      <c r="C2" s="12" t="s">
        <v>227</v>
      </c>
      <c r="D2" s="12" t="s">
        <v>228</v>
      </c>
      <c r="E2" s="12" t="s">
        <v>229</v>
      </c>
      <c r="F2" s="12" t="s">
        <v>230</v>
      </c>
      <c r="G2" s="12" t="s">
        <v>231</v>
      </c>
      <c r="H2" s="12" t="s">
        <v>232</v>
      </c>
      <c r="I2" s="12" t="s">
        <v>233</v>
      </c>
      <c r="J2" s="12" t="s">
        <v>234</v>
      </c>
      <c r="K2" s="12" t="s">
        <v>235</v>
      </c>
      <c r="L2" s="12" t="s">
        <v>236</v>
      </c>
      <c r="M2" s="12" t="s">
        <v>237</v>
      </c>
      <c r="N2" s="12" t="s">
        <v>238</v>
      </c>
      <c r="O2" s="12" t="s">
        <v>239</v>
      </c>
      <c r="R2" s="12"/>
      <c r="S2" s="12"/>
      <c r="T2" s="12"/>
      <c r="U2" s="12"/>
      <c r="V2" s="12"/>
      <c r="W2" s="12"/>
      <c r="X2" s="12"/>
      <c r="Y2" s="12"/>
      <c r="Z2" s="12"/>
      <c r="AA2" s="12"/>
      <c r="AB2" s="12"/>
      <c r="AC2" s="12"/>
      <c r="AD2" s="12"/>
      <c r="AE2" s="12"/>
    </row>
    <row r="3" spans="1:31" ht="12.75" customHeight="1">
      <c r="A3" s="6">
        <v>1980</v>
      </c>
      <c r="B3" s="10">
        <f>'A12-1'!B3/'A7-1'!$E3*100</f>
        <v>1067.9301354468164</v>
      </c>
      <c r="C3" s="10">
        <f>'A12-1'!C3/'A7-1'!$E3*100</f>
        <v>459.36181443823523</v>
      </c>
      <c r="D3" s="10">
        <f>'A12-1'!D3/'A7-1'!$E3*100</f>
        <v>872.91085612024051</v>
      </c>
      <c r="E3" s="10">
        <f>'A12-1'!E3/'A7-1'!$E3*100</f>
        <v>517.77048429394995</v>
      </c>
      <c r="F3" s="10">
        <f>'A12-1'!F3/'A7-1'!$E3*100</f>
        <v>539.43929310801389</v>
      </c>
      <c r="G3" s="10">
        <f>'A12-1'!G3/'A7-1'!$E3*100</f>
        <v>638.65962820399102</v>
      </c>
      <c r="H3" s="10">
        <f>'A12-1'!H3/'A7-1'!$E3*100</f>
        <v>1003.8360799020589</v>
      </c>
      <c r="I3" s="10">
        <f>'A12-1'!I3/'A7-1'!$E3*100</f>
        <v>437.48184531973385</v>
      </c>
      <c r="J3" s="10">
        <f>'A12-1'!J3/'A7-1'!$E3*100</f>
        <v>955.02423688932504</v>
      </c>
      <c r="K3" s="10">
        <f>'A12-1'!K3/'A7-1'!$E3*100</f>
        <v>59.760293781944874</v>
      </c>
      <c r="L3" s="10">
        <f>'A12-1'!L3/'A7-1'!$E3*100</f>
        <v>355.36846455064932</v>
      </c>
      <c r="M3" s="10">
        <f>'A12-1'!M3/'A7-1'!$E3*100</f>
        <v>197.34940772326931</v>
      </c>
      <c r="N3" s="10">
        <f>'A12-1'!N3/'A7-1'!$E3*100</f>
        <v>230.82983705087105</v>
      </c>
      <c r="O3" s="10">
        <f>'A12-1'!O3/'A7-1'!$E3*100</f>
        <v>2848.193849065442</v>
      </c>
    </row>
    <row r="4" spans="1:31" ht="12.75" customHeight="1">
      <c r="A4" s="6">
        <v>1981</v>
      </c>
      <c r="B4" s="10">
        <f>'A12-1'!B4/'A7-1'!$E4*100</f>
        <v>1039.5369290106687</v>
      </c>
      <c r="C4" s="10">
        <f>'A12-1'!C4/'A7-1'!$E4*100</f>
        <v>444.64720590808417</v>
      </c>
      <c r="D4" s="10">
        <f>'A12-1'!D4/'A7-1'!$E4*100</f>
        <v>831.96332990057124</v>
      </c>
      <c r="E4" s="10">
        <f>'A12-1'!E4/'A7-1'!$E4*100</f>
        <v>481.07006989737141</v>
      </c>
      <c r="F4" s="10">
        <f>'A12-1'!F4/'A7-1'!$E4*100</f>
        <v>495.25600430891581</v>
      </c>
      <c r="G4" s="10">
        <f>'A12-1'!G4/'A7-1'!$E4*100</f>
        <v>614.57784507055032</v>
      </c>
      <c r="H4" s="10">
        <f>'A12-1'!H4/'A7-1'!$E4*100</f>
        <v>953.37823912878901</v>
      </c>
      <c r="I4" s="10">
        <f>'A12-1'!I4/'A7-1'!$E4*100</f>
        <v>430.1675993618299</v>
      </c>
      <c r="J4" s="10">
        <f>'A12-1'!J4/'A7-1'!$E4*100</f>
        <v>858.24903189843292</v>
      </c>
      <c r="K4" s="10">
        <f>'A12-1'!K4/'A7-1'!$E4*100</f>
        <v>53.823104090859431</v>
      </c>
      <c r="L4" s="10">
        <f>'A12-1'!L4/'A7-1'!$E4*100</f>
        <v>351.72772673329064</v>
      </c>
      <c r="M4" s="10">
        <f>'A12-1'!M4/'A7-1'!$E4*100</f>
        <v>209.3954914445435</v>
      </c>
      <c r="N4" s="10">
        <f>'A12-1'!N4/'A7-1'!$E4*100</f>
        <v>226.34910053714137</v>
      </c>
      <c r="O4" s="10">
        <f>'A12-1'!O4/'A7-1'!$E4*100</f>
        <v>2738.3025747931038</v>
      </c>
    </row>
    <row r="5" spans="1:31" ht="12.75" customHeight="1">
      <c r="A5" s="6">
        <v>1982</v>
      </c>
      <c r="B5" s="10">
        <f>'A12-1'!B5/'A7-1'!$E5*100</f>
        <v>1042.6525282076223</v>
      </c>
      <c r="C5" s="10">
        <f>'A12-1'!C5/'A7-1'!$E5*100</f>
        <v>443.09647379148089</v>
      </c>
      <c r="D5" s="10">
        <f>'A12-1'!D5/'A7-1'!$E5*100</f>
        <v>815.77542382182673</v>
      </c>
      <c r="E5" s="10">
        <f>'A12-1'!E5/'A7-1'!$E5*100</f>
        <v>478.50443834095114</v>
      </c>
      <c r="F5" s="10">
        <f>'A12-1'!F5/'A7-1'!$E5*100</f>
        <v>479.48659030798916</v>
      </c>
      <c r="G5" s="10">
        <f>'A12-1'!G5/'A7-1'!$E5*100</f>
        <v>608.84449835008184</v>
      </c>
      <c r="H5" s="10">
        <f>'A12-1'!H5/'A7-1'!$E5*100</f>
        <v>899.45477141347089</v>
      </c>
      <c r="I5" s="10">
        <f>'A12-1'!I5/'A7-1'!$E5*100</f>
        <v>433.71830864401477</v>
      </c>
      <c r="J5" s="10">
        <f>'A12-1'!J5/'A7-1'!$E5*100</f>
        <v>800.84671392284793</v>
      </c>
      <c r="K5" s="10">
        <f>'A12-1'!K5/'A7-1'!$E5*100</f>
        <v>90.75084175431833</v>
      </c>
      <c r="L5" s="10">
        <f>'A12-1'!L5/'A7-1'!$E5*100</f>
        <v>329.41376974457103</v>
      </c>
      <c r="M5" s="10">
        <f>'A12-1'!M5/'A7-1'!$E5*100</f>
        <v>228.72881232944792</v>
      </c>
      <c r="N5" s="10">
        <f>'A12-1'!N5/'A7-1'!$E5*100</f>
        <v>236.69862405617656</v>
      </c>
      <c r="O5" s="10">
        <f>'A12-1'!O5/'A7-1'!$E5*100</f>
        <v>2731.9539115131151</v>
      </c>
    </row>
    <row r="6" spans="1:31" ht="12.75" customHeight="1">
      <c r="A6" s="6">
        <v>1983</v>
      </c>
      <c r="B6" s="10">
        <f>'A12-1'!B6/'A7-1'!$E6*100</f>
        <v>927.08046797040902</v>
      </c>
      <c r="C6" s="10">
        <f>'A12-1'!C6/'A7-1'!$E6*100</f>
        <v>451.13089443735441</v>
      </c>
      <c r="D6" s="10">
        <f>'A12-1'!D6/'A7-1'!$E6*100</f>
        <v>817.10068151325891</v>
      </c>
      <c r="E6" s="10">
        <f>'A12-1'!E6/'A7-1'!$E6*100</f>
        <v>493.3972894151525</v>
      </c>
      <c r="F6" s="10">
        <f>'A12-1'!F6/'A7-1'!$E6*100</f>
        <v>503.41263079355264</v>
      </c>
      <c r="G6" s="10">
        <f>'A12-1'!G6/'A7-1'!$E6*100</f>
        <v>616.25069365093213</v>
      </c>
      <c r="H6" s="10">
        <f>'A12-1'!H6/'A7-1'!$E6*100</f>
        <v>917.44306400251435</v>
      </c>
      <c r="I6" s="10">
        <f>'A12-1'!I6/'A7-1'!$E6*100</f>
        <v>430.65967927121119</v>
      </c>
      <c r="J6" s="10">
        <f>'A12-1'!J6/'A7-1'!$E6*100</f>
        <v>802.92802861929624</v>
      </c>
      <c r="K6" s="10">
        <f>'A12-1'!K6/'A7-1'!$E6*100</f>
        <v>102.61000695228945</v>
      </c>
      <c r="L6" s="10">
        <f>'A12-1'!L6/'A7-1'!$E6*100</f>
        <v>238.66747473433074</v>
      </c>
      <c r="M6" s="10">
        <f>'A12-1'!M6/'A7-1'!$E6*100</f>
        <v>255.26776311893249</v>
      </c>
      <c r="N6" s="10">
        <f>'A12-1'!N6/'A7-1'!$E6*100</f>
        <v>248.87178481798381</v>
      </c>
      <c r="O6" s="10">
        <f>'A12-1'!O6/'A7-1'!$E6*100</f>
        <v>2762.9114395017018</v>
      </c>
    </row>
    <row r="7" spans="1:31" ht="12.75" customHeight="1">
      <c r="A7" s="6">
        <v>1984</v>
      </c>
      <c r="B7" s="10">
        <f>'A12-1'!B7/'A7-1'!$E7*100</f>
        <v>712.09097047094656</v>
      </c>
      <c r="C7" s="10">
        <f>'A12-1'!C7/'A7-1'!$E7*100</f>
        <v>461.08816017521957</v>
      </c>
      <c r="D7" s="10">
        <f>'A12-1'!D7/'A7-1'!$E7*100</f>
        <v>838.37670895528674</v>
      </c>
      <c r="E7" s="10">
        <f>'A12-1'!E7/'A7-1'!$E7*100</f>
        <v>497.66070642600499</v>
      </c>
      <c r="F7" s="10">
        <f>'A12-1'!F7/'A7-1'!$E7*100</f>
        <v>514.26764602437925</v>
      </c>
      <c r="G7" s="10">
        <f>'A12-1'!G7/'A7-1'!$E7*100</f>
        <v>626.16037593426506</v>
      </c>
      <c r="H7" s="10">
        <f>'A12-1'!H7/'A7-1'!$E7*100</f>
        <v>917.94402395409054</v>
      </c>
      <c r="I7" s="10">
        <f>'A12-1'!I7/'A7-1'!$E7*100</f>
        <v>448.56986299784393</v>
      </c>
      <c r="J7" s="10">
        <f>'A12-1'!J7/'A7-1'!$E7*100</f>
        <v>761.72929542432882</v>
      </c>
      <c r="K7" s="10">
        <f>'A12-1'!K7/'A7-1'!$E7*100</f>
        <v>82.487216466649897</v>
      </c>
      <c r="L7" s="10">
        <f>'A12-1'!L7/'A7-1'!$E7*100</f>
        <v>272.09831803490039</v>
      </c>
      <c r="M7" s="10">
        <f>'A12-1'!M7/'A7-1'!$E7*100</f>
        <v>285.98825368573182</v>
      </c>
      <c r="N7" s="10">
        <f>'A12-1'!N7/'A7-1'!$E7*100</f>
        <v>252.38898312693988</v>
      </c>
      <c r="O7" s="10">
        <f>'A12-1'!O7/'A7-1'!$E7*100</f>
        <v>2857.1235862873245</v>
      </c>
    </row>
    <row r="8" spans="1:31" ht="12.75" customHeight="1">
      <c r="A8" s="6">
        <v>1985</v>
      </c>
      <c r="B8" s="10">
        <f>'A12-1'!B8/'A7-1'!$E8*100</f>
        <v>713.17670644828809</v>
      </c>
      <c r="C8" s="10">
        <f>'A12-1'!C8/'A7-1'!$E8*100</f>
        <v>472.85475365257071</v>
      </c>
      <c r="D8" s="10">
        <f>'A12-1'!D8/'A7-1'!$E8*100</f>
        <v>863.30986384342725</v>
      </c>
      <c r="E8" s="10">
        <f>'A12-1'!E8/'A7-1'!$E8*100</f>
        <v>512.82232796926235</v>
      </c>
      <c r="F8" s="10">
        <f>'A12-1'!F8/'A7-1'!$E8*100</f>
        <v>537.04876208367239</v>
      </c>
      <c r="G8" s="10">
        <f>'A12-1'!G8/'A7-1'!$E8*100</f>
        <v>638.37538067897844</v>
      </c>
      <c r="H8" s="10">
        <f>'A12-1'!H8/'A7-1'!$E8*100</f>
        <v>929.44626062291161</v>
      </c>
      <c r="I8" s="10">
        <f>'A12-1'!I8/'A7-1'!$E8*100</f>
        <v>456.23503660713692</v>
      </c>
      <c r="J8" s="10">
        <f>'A12-1'!J8/'A7-1'!$E8*100</f>
        <v>766.05045681477407</v>
      </c>
      <c r="K8" s="10">
        <f>'A12-1'!K8/'A7-1'!$E8*100</f>
        <v>111.93673572570452</v>
      </c>
      <c r="L8" s="10">
        <f>'A12-1'!L8/'A7-1'!$E8*100</f>
        <v>284.35113909468066</v>
      </c>
      <c r="M8" s="10">
        <f>'A12-1'!M8/'A7-1'!$E8*100</f>
        <v>321.48654905107554</v>
      </c>
      <c r="N8" s="10">
        <f>'A12-1'!N8/'A7-1'!$E8*100</f>
        <v>266.84444582952312</v>
      </c>
      <c r="O8" s="10">
        <f>'A12-1'!O8/'A7-1'!$E8*100</f>
        <v>2950.850409249339</v>
      </c>
    </row>
    <row r="9" spans="1:31" ht="12.75" customHeight="1">
      <c r="A9" s="6">
        <v>1986</v>
      </c>
      <c r="B9" s="10">
        <f>'A12-1'!B9/'A7-1'!$E9*100</f>
        <v>761.99624965180612</v>
      </c>
      <c r="C9" s="10">
        <f>'A12-1'!C9/'A7-1'!$E9*100</f>
        <v>490.54297005160282</v>
      </c>
      <c r="D9" s="10">
        <f>'A12-1'!D9/'A7-1'!$E9*100</f>
        <v>902.0537950837122</v>
      </c>
      <c r="E9" s="10">
        <f>'A12-1'!E9/'A7-1'!$E9*100</f>
        <v>542.02963436332971</v>
      </c>
      <c r="F9" s="10">
        <f>'A12-1'!F9/'A7-1'!$E9*100</f>
        <v>528.16255065720043</v>
      </c>
      <c r="G9" s="10">
        <f>'A12-1'!G9/'A7-1'!$E9*100</f>
        <v>660.27690695564422</v>
      </c>
      <c r="H9" s="10">
        <f>'A12-1'!H9/'A7-1'!$E9*100</f>
        <v>909.16067548310355</v>
      </c>
      <c r="I9" s="10">
        <f>'A12-1'!I9/'A7-1'!$E9*100</f>
        <v>481.53448169534067</v>
      </c>
      <c r="J9" s="10">
        <f>'A12-1'!J9/'A7-1'!$E9*100</f>
        <v>852.47897083429984</v>
      </c>
      <c r="K9" s="10">
        <f>'A12-1'!K9/'A7-1'!$E9*100</f>
        <v>116.65684167781289</v>
      </c>
      <c r="L9" s="10">
        <f>'A12-1'!L9/'A7-1'!$E9*100</f>
        <v>298.48897677443358</v>
      </c>
      <c r="M9" s="10">
        <f>'A12-1'!M9/'A7-1'!$E9*100</f>
        <v>310.44933647097014</v>
      </c>
      <c r="N9" s="10">
        <f>'A12-1'!N9/'A7-1'!$E9*100</f>
        <v>271.44816354748144</v>
      </c>
      <c r="O9" s="10">
        <f>'A12-1'!O9/'A7-1'!$E9*100</f>
        <v>2983.8497364663767</v>
      </c>
    </row>
    <row r="10" spans="1:31" ht="12.75" customHeight="1">
      <c r="A10" s="6">
        <v>1987</v>
      </c>
      <c r="B10" s="10">
        <f>'A12-1'!B10/'A7-1'!$E10*100</f>
        <v>759.43328278489787</v>
      </c>
      <c r="C10" s="10">
        <f>'A12-1'!C10/'A7-1'!$E10*100</f>
        <v>506.2420180675382</v>
      </c>
      <c r="D10" s="10">
        <f>'A12-1'!D10/'A7-1'!$E10*100</f>
        <v>899.55573803276798</v>
      </c>
      <c r="E10" s="10">
        <f>'A12-1'!E10/'A7-1'!$E10*100</f>
        <v>556.94027749304212</v>
      </c>
      <c r="F10" s="10">
        <f>'A12-1'!F10/'A7-1'!$E10*100</f>
        <v>534.45983533626679</v>
      </c>
      <c r="G10" s="10">
        <f>'A12-1'!G10/'A7-1'!$E10*100</f>
        <v>679.37243569362295</v>
      </c>
      <c r="H10" s="10">
        <f>'A12-1'!H10/'A7-1'!$E10*100</f>
        <v>913.07780850300878</v>
      </c>
      <c r="I10" s="10">
        <f>'A12-1'!I10/'A7-1'!$E10*100</f>
        <v>463.46896536750268</v>
      </c>
      <c r="J10" s="10">
        <f>'A12-1'!J10/'A7-1'!$E10*100</f>
        <v>840.39667972546454</v>
      </c>
      <c r="K10" s="10">
        <f>'A12-1'!K10/'A7-1'!$E10*100</f>
        <v>80.287293417054627</v>
      </c>
      <c r="L10" s="10">
        <f>'A12-1'!L10/'A7-1'!$E10*100</f>
        <v>312.69787962431803</v>
      </c>
      <c r="M10" s="10">
        <f>'A12-1'!M10/'A7-1'!$E10*100</f>
        <v>313.37398314783007</v>
      </c>
      <c r="N10" s="10">
        <f>'A12-1'!N10/'A7-1'!$E10*100</f>
        <v>293.76698096598096</v>
      </c>
      <c r="O10" s="10">
        <f>'A12-1'!O10/'A7-1'!$E10*100</f>
        <v>3043.6490369703215</v>
      </c>
    </row>
    <row r="11" spans="1:31" ht="12.75" customHeight="1">
      <c r="A11" s="6">
        <v>1988</v>
      </c>
      <c r="B11" s="10">
        <f>'A12-1'!B11/'A7-1'!$E11*100</f>
        <v>791.23025666222168</v>
      </c>
      <c r="C11" s="10">
        <f>'A12-1'!C11/'A7-1'!$E11*100</f>
        <v>517.65112289817341</v>
      </c>
      <c r="D11" s="10">
        <f>'A12-1'!D11/'A7-1'!$E11*100</f>
        <v>907.01606718307119</v>
      </c>
      <c r="E11" s="10">
        <f>'A12-1'!E11/'A7-1'!$E11*100</f>
        <v>536.14219455563966</v>
      </c>
      <c r="F11" s="10">
        <f>'A12-1'!F11/'A7-1'!$E11*100</f>
        <v>531.07962738194942</v>
      </c>
      <c r="G11" s="10">
        <f>'A12-1'!G11/'A7-1'!$E11*100</f>
        <v>692.60811447036815</v>
      </c>
      <c r="H11" s="10">
        <f>'A12-1'!H11/'A7-1'!$E11*100</f>
        <v>939.67779088429802</v>
      </c>
      <c r="I11" s="10">
        <f>'A12-1'!I11/'A7-1'!$E11*100</f>
        <v>481.1071901190723</v>
      </c>
      <c r="J11" s="10">
        <f>'A12-1'!J11/'A7-1'!$E11*100</f>
        <v>842.67247149165405</v>
      </c>
      <c r="K11" s="10">
        <f>'A12-1'!K11/'A7-1'!$E11*100</f>
        <v>187.47829404504242</v>
      </c>
      <c r="L11" s="10">
        <f>'A12-1'!L11/'A7-1'!$E11*100</f>
        <v>359.1156520949898</v>
      </c>
      <c r="M11" s="10">
        <f>'A12-1'!M11/'A7-1'!$E11*100</f>
        <v>318.12518884995006</v>
      </c>
      <c r="N11" s="10">
        <f>'A12-1'!N11/'A7-1'!$E11*100</f>
        <v>300.3245494327814</v>
      </c>
      <c r="O11" s="10">
        <f>'A12-1'!O11/'A7-1'!$E11*100</f>
        <v>3226.9783016812185</v>
      </c>
    </row>
    <row r="12" spans="1:31" ht="12.75" customHeight="1">
      <c r="A12" s="6">
        <v>1989</v>
      </c>
      <c r="B12" s="10">
        <f>'A12-1'!B12/'A7-1'!$E12*100</f>
        <v>801.38870904845112</v>
      </c>
      <c r="C12" s="10">
        <f>'A12-1'!C12/'A7-1'!$E12*100</f>
        <v>527.34461831113128</v>
      </c>
      <c r="D12" s="10">
        <f>'A12-1'!D12/'A7-1'!$E12*100</f>
        <v>907.02488254404909</v>
      </c>
      <c r="E12" s="10">
        <f>'A12-1'!E12/'A7-1'!$E12*100</f>
        <v>525.19413042975191</v>
      </c>
      <c r="F12" s="10">
        <f>'A12-1'!F12/'A7-1'!$E12*100</f>
        <v>523.62216356225792</v>
      </c>
      <c r="G12" s="10">
        <f>'A12-1'!G12/'A7-1'!$E12*100</f>
        <v>703.4700540215257</v>
      </c>
      <c r="H12" s="10">
        <f>'A12-1'!H12/'A7-1'!$E12*100</f>
        <v>914.7275201947698</v>
      </c>
      <c r="I12" s="10">
        <f>'A12-1'!I12/'A7-1'!$E12*100</f>
        <v>503.18659428483568</v>
      </c>
      <c r="J12" s="10">
        <f>'A12-1'!J12/'A7-1'!$E12*100</f>
        <v>823.71063856686601</v>
      </c>
      <c r="K12" s="10">
        <f>'A12-1'!K12/'A7-1'!$E12*100</f>
        <v>223.06209849740134</v>
      </c>
      <c r="L12" s="10">
        <f>'A12-1'!L12/'A7-1'!$E12*100</f>
        <v>391.73414337950959</v>
      </c>
      <c r="M12" s="10">
        <f>'A12-1'!M12/'A7-1'!$E12*100</f>
        <v>309.67747289632183</v>
      </c>
      <c r="N12" s="10">
        <f>'A12-1'!N12/'A7-1'!$E12*100</f>
        <v>307.79111265532902</v>
      </c>
      <c r="O12" s="10">
        <f>'A12-1'!O12/'A7-1'!$E12*100</f>
        <v>3299.0868648096975</v>
      </c>
    </row>
    <row r="13" spans="1:31" ht="12.75" customHeight="1">
      <c r="A13" s="6">
        <v>1990</v>
      </c>
      <c r="B13" s="10">
        <f>'A12-1'!B13/'A7-1'!$E13*100</f>
        <v>832.37816605682633</v>
      </c>
      <c r="C13" s="10">
        <f>'A12-1'!C13/'A7-1'!$E13*100</f>
        <v>538.19968707000112</v>
      </c>
      <c r="D13" s="10">
        <f>'A12-1'!D13/'A7-1'!$E13*100</f>
        <v>917.41989819266314</v>
      </c>
      <c r="E13" s="10">
        <f>'A12-1'!E13/'A7-1'!$E13*100</f>
        <v>554.51453859695334</v>
      </c>
      <c r="F13" s="10">
        <f>'A12-1'!F13/'A7-1'!$E13*100</f>
        <v>520.71007109910727</v>
      </c>
      <c r="G13" s="10">
        <f>'A12-1'!G13/'A7-1'!$E13*100</f>
        <v>715.80580952837977</v>
      </c>
      <c r="H13" s="10">
        <f>'A12-1'!H13/'A7-1'!$E13*100</f>
        <v>898.77438472972551</v>
      </c>
      <c r="I13" s="10">
        <f>'A12-1'!I13/'A7-1'!$E13*100</f>
        <v>488.11831992405405</v>
      </c>
      <c r="J13" s="10">
        <f>'A12-1'!J13/'A7-1'!$E13*100</f>
        <v>863.45402182838882</v>
      </c>
      <c r="K13" s="10">
        <f>'A12-1'!K13/'A7-1'!$E13*100</f>
        <v>554.05976997590608</v>
      </c>
      <c r="L13" s="10">
        <f>'A12-1'!L13/'A7-1'!$E13*100</f>
        <v>402.77340870751914</v>
      </c>
      <c r="M13" s="10">
        <f>'A12-1'!M13/'A7-1'!$E13*100</f>
        <v>579.07204413350507</v>
      </c>
      <c r="N13" s="10">
        <f>'A12-1'!N13/'A7-1'!$E13*100</f>
        <v>301.36000621398119</v>
      </c>
      <c r="O13" s="10">
        <f>'A12-1'!O13/'A7-1'!$E13*100</f>
        <v>3385.1460255354191</v>
      </c>
    </row>
    <row r="14" spans="1:31" ht="12.75" customHeight="1">
      <c r="A14" s="6">
        <v>1991</v>
      </c>
      <c r="B14" s="10">
        <f>'A12-1'!B14/'A7-1'!$E14*100</f>
        <v>838.86534450766601</v>
      </c>
      <c r="C14" s="10">
        <f>'A12-1'!C14/'A7-1'!$E14*100</f>
        <v>551.24591165467973</v>
      </c>
      <c r="D14" s="10">
        <f>'A12-1'!D14/'A7-1'!$E14*100</f>
        <v>927.32910854021623</v>
      </c>
      <c r="E14" s="10">
        <f>'A12-1'!E14/'A7-1'!$E14*100</f>
        <v>510.6838517368285</v>
      </c>
      <c r="F14" s="10">
        <f>'A12-1'!F14/'A7-1'!$E14*100</f>
        <v>532.68976318771161</v>
      </c>
      <c r="G14" s="10">
        <f>'A12-1'!G14/'A7-1'!$E14*100</f>
        <v>726.48849003182261</v>
      </c>
      <c r="H14" s="10">
        <f>'A12-1'!H14/'A7-1'!$E14*100</f>
        <v>802.12166728813497</v>
      </c>
      <c r="I14" s="10">
        <f>'A12-1'!I14/'A7-1'!$E14*100</f>
        <v>499.68089601138689</v>
      </c>
      <c r="J14" s="10">
        <f>'A12-1'!J14/'A7-1'!$E14*100</f>
        <v>822.43426395767324</v>
      </c>
      <c r="K14" s="10">
        <f>'A12-1'!K14/'A7-1'!$E14*100</f>
        <v>528.72869912655267</v>
      </c>
      <c r="L14" s="10">
        <f>'A12-1'!L14/'A7-1'!$E14*100</f>
        <v>435.13022242212969</v>
      </c>
      <c r="M14" s="10">
        <f>'A12-1'!M14/'A7-1'!$E14*100</f>
        <v>595.92008208991592</v>
      </c>
      <c r="N14" s="10">
        <f>'A12-1'!N14/'A7-1'!$E14*100</f>
        <v>323.3401922516432</v>
      </c>
      <c r="O14" s="10">
        <f>'A12-1'!O14/'A7-1'!$E14*100</f>
        <v>3336.389588106565</v>
      </c>
    </row>
    <row r="15" spans="1:31" ht="12.75" customHeight="1">
      <c r="A15" s="6">
        <v>1992</v>
      </c>
      <c r="B15" s="10">
        <f>'A12-1'!B15/'A7-1'!$E15*100</f>
        <v>856.1723855753936</v>
      </c>
      <c r="C15" s="10">
        <f>'A12-1'!C15/'A7-1'!$E15*100</f>
        <v>570.40062347871299</v>
      </c>
      <c r="D15" s="10">
        <f>'A12-1'!D15/'A7-1'!$E15*100</f>
        <v>945.96362587865985</v>
      </c>
      <c r="E15" s="10">
        <f>'A12-1'!E15/'A7-1'!$E15*100</f>
        <v>519.09664322287642</v>
      </c>
      <c r="F15" s="10">
        <f>'A12-1'!F15/'A7-1'!$E15*100</f>
        <v>548.50112287490447</v>
      </c>
      <c r="G15" s="10">
        <f>'A12-1'!G15/'A7-1'!$E15*100</f>
        <v>729.23109537029666</v>
      </c>
      <c r="H15" s="10">
        <f>'A12-1'!H15/'A7-1'!$E15*100</f>
        <v>723.2067629537836</v>
      </c>
      <c r="I15" s="10">
        <f>'A12-1'!I15/'A7-1'!$E15*100</f>
        <v>491.41340140413786</v>
      </c>
      <c r="J15" s="10">
        <f>'A12-1'!J15/'A7-1'!$E15*100</f>
        <v>725.78861970371781</v>
      </c>
      <c r="K15" s="10">
        <f>'A12-1'!K15/'A7-1'!$E15*100</f>
        <v>515.22385809797515</v>
      </c>
      <c r="L15" s="10">
        <f>'A12-1'!L15/'A7-1'!$E15*100</f>
        <v>453.259296099555</v>
      </c>
      <c r="M15" s="10">
        <f>'A12-1'!M15/'A7-1'!$E15*100</f>
        <v>343.81725719956745</v>
      </c>
      <c r="N15" s="10">
        <f>'A12-1'!N15/'A7-1'!$E15*100</f>
        <v>337.79292478305439</v>
      </c>
      <c r="O15" s="10">
        <f>'A12-1'!O15/'A7-1'!$E15*100</f>
        <v>3328.156787151258</v>
      </c>
    </row>
    <row r="16" spans="1:31" ht="12.75" customHeight="1">
      <c r="A16" s="6">
        <v>1993</v>
      </c>
      <c r="B16" s="10">
        <f>'A12-1'!B16/'A7-1'!$E16*100</f>
        <v>868.63954981204404</v>
      </c>
      <c r="C16" s="10">
        <f>'A12-1'!C16/'A7-1'!$E16*100</f>
        <v>589.64597532516177</v>
      </c>
      <c r="D16" s="10">
        <f>'A12-1'!D16/'A7-1'!$E16*100</f>
        <v>976.93928723215856</v>
      </c>
      <c r="E16" s="10">
        <f>'A12-1'!E16/'A7-1'!$E16*100</f>
        <v>544.16064701128698</v>
      </c>
      <c r="F16" s="10">
        <f>'A12-1'!F16/'A7-1'!$E16*100</f>
        <v>569.09900828008438</v>
      </c>
      <c r="G16" s="10">
        <f>'A12-1'!G16/'A7-1'!$E16*100</f>
        <v>741.28578355734282</v>
      </c>
      <c r="H16" s="10">
        <f>'A12-1'!H16/'A7-1'!$E16*100</f>
        <v>713.26515291824467</v>
      </c>
      <c r="I16" s="10">
        <f>'A12-1'!I16/'A7-1'!$E16*100</f>
        <v>529.58991907895586</v>
      </c>
      <c r="J16" s="10">
        <f>'A12-1'!J16/'A7-1'!$E16*100</f>
        <v>693.09029885809389</v>
      </c>
      <c r="K16" s="10">
        <f>'A12-1'!K16/'A7-1'!$E16*100</f>
        <v>516.56032583177523</v>
      </c>
      <c r="L16" s="10">
        <f>'A12-1'!L16/'A7-1'!$E16*100</f>
        <v>473.54865780075954</v>
      </c>
      <c r="M16" s="10">
        <f>'A12-1'!M16/'A7-1'!$E16*100</f>
        <v>333.16529829887759</v>
      </c>
      <c r="N16" s="10">
        <f>'A12-1'!N16/'A7-1'!$E16*100</f>
        <v>329.6627194689903</v>
      </c>
      <c r="O16" s="10">
        <f>'A12-1'!O16/'A7-1'!$E16*100</f>
        <v>3301.5308050517447</v>
      </c>
    </row>
    <row r="17" spans="1:15" ht="12.75" customHeight="1">
      <c r="A17" s="6">
        <v>1994</v>
      </c>
      <c r="B17" s="10">
        <f>'A12-1'!B17/'A7-1'!$E17*100</f>
        <v>882.50299414642757</v>
      </c>
      <c r="C17" s="10">
        <f>'A12-1'!C17/'A7-1'!$E17*100</f>
        <v>611.03929456959122</v>
      </c>
      <c r="D17" s="10">
        <f>'A12-1'!D17/'A7-1'!$E17*100</f>
        <v>982.64712374799637</v>
      </c>
      <c r="E17" s="10">
        <f>'A12-1'!E17/'A7-1'!$E17*100</f>
        <v>561.76741194304702</v>
      </c>
      <c r="F17" s="10">
        <f>'A12-1'!F17/'A7-1'!$E17*100</f>
        <v>549.00932419928552</v>
      </c>
      <c r="G17" s="10">
        <f>'A12-1'!G17/'A7-1'!$E17*100</f>
        <v>755.60803540471375</v>
      </c>
      <c r="H17" s="10">
        <f>'A12-1'!H17/'A7-1'!$E17*100</f>
        <v>720.62618191375475</v>
      </c>
      <c r="I17" s="10">
        <f>'A12-1'!I17/'A7-1'!$E17*100</f>
        <v>571.91900864238403</v>
      </c>
      <c r="J17" s="10">
        <f>'A12-1'!J17/'A7-1'!$E17*100</f>
        <v>710.47458521441763</v>
      </c>
      <c r="K17" s="10">
        <f>'A12-1'!K17/'A7-1'!$E17*100</f>
        <v>515.81085931766961</v>
      </c>
      <c r="L17" s="10">
        <f>'A12-1'!L17/'A7-1'!$E17*100</f>
        <v>482.88676191441402</v>
      </c>
      <c r="M17" s="10">
        <f>'A12-1'!M17/'A7-1'!$E17*100</f>
        <v>324.57672690042716</v>
      </c>
      <c r="N17" s="10">
        <f>'A12-1'!N17/'A7-1'!$E17*100</f>
        <v>353.24812838909548</v>
      </c>
      <c r="O17" s="10">
        <f>'A12-1'!O17/'A7-1'!$E17*100</f>
        <v>3213.3919065577375</v>
      </c>
    </row>
    <row r="18" spans="1:15" ht="12.75" customHeight="1">
      <c r="A18" s="6">
        <v>1995</v>
      </c>
      <c r="B18" s="10">
        <f>'A12-1'!B18/'A7-1'!$E18*100</f>
        <v>872.40092678217775</v>
      </c>
      <c r="C18" s="10">
        <f>'A12-1'!C18/'A7-1'!$E18*100</f>
        <v>633.47165262649196</v>
      </c>
      <c r="D18" s="10">
        <f>'A12-1'!D18/'A7-1'!$E18*100</f>
        <v>962.57052349672506</v>
      </c>
      <c r="E18" s="10">
        <f>'A12-1'!E18/'A7-1'!$E18*100</f>
        <v>534.02977249420428</v>
      </c>
      <c r="F18" s="10">
        <f>'A12-1'!F18/'A7-1'!$E18*100</f>
        <v>643.14707880152537</v>
      </c>
      <c r="G18" s="10">
        <f>'A12-1'!G18/'A7-1'!$E18*100</f>
        <v>711.6813475413453</v>
      </c>
      <c r="H18" s="10">
        <f>'A12-1'!H18/'A7-1'!$E18*100</f>
        <v>703.21534963819101</v>
      </c>
      <c r="I18" s="10">
        <f>'A12-1'!I18/'A7-1'!$E18*100</f>
        <v>693.6743043822554</v>
      </c>
      <c r="J18" s="10">
        <f>'A12-1'!J18/'A7-1'!$E18*100</f>
        <v>737.07934125080794</v>
      </c>
      <c r="K18" s="10">
        <f>'A12-1'!K18/'A7-1'!$E18*100</f>
        <v>535.64234352337655</v>
      </c>
      <c r="L18" s="10">
        <f>'A12-1'!L18/'A7-1'!$E18*100</f>
        <v>566.68433583494209</v>
      </c>
      <c r="M18" s="10">
        <f>'A12-1'!M18/'A7-1'!$E18*100</f>
        <v>338.90867796436419</v>
      </c>
      <c r="N18" s="10">
        <f>'A12-1'!N18/'A7-1'!$E18*100</f>
        <v>345.62772391924847</v>
      </c>
      <c r="O18" s="10">
        <f>'A12-1'!O18/'A7-1'!$E18*100</f>
        <v>3197.4595890103415</v>
      </c>
    </row>
    <row r="19" spans="1:15" ht="12.75" customHeight="1">
      <c r="A19" s="6">
        <v>1996</v>
      </c>
      <c r="B19" s="10">
        <f>'A12-1'!B19/'A7-1'!$E19*100</f>
        <v>912.18845751111155</v>
      </c>
      <c r="C19" s="10">
        <f>'A12-1'!C19/'A7-1'!$E19*100</f>
        <v>615.12013895533732</v>
      </c>
      <c r="D19" s="10">
        <f>'A12-1'!D19/'A7-1'!$E19*100</f>
        <v>941.4861770665899</v>
      </c>
      <c r="E19" s="10">
        <f>'A12-1'!E19/'A7-1'!$E19*100</f>
        <v>545.30710451908465</v>
      </c>
      <c r="F19" s="10">
        <f>'A12-1'!F19/'A7-1'!$E19*100</f>
        <v>666.06121890315103</v>
      </c>
      <c r="G19" s="10">
        <f>'A12-1'!G19/'A7-1'!$E19*100</f>
        <v>710.13976994607799</v>
      </c>
      <c r="H19" s="10">
        <f>'A12-1'!H19/'A7-1'!$E19*100</f>
        <v>699.45006145961963</v>
      </c>
      <c r="I19" s="10">
        <f>'A12-1'!I19/'A7-1'!$E19*100</f>
        <v>697.99837265281667</v>
      </c>
      <c r="J19" s="10">
        <f>'A12-1'!J19/'A7-1'!$E19*100</f>
        <v>901.23480560523444</v>
      </c>
      <c r="K19" s="10">
        <f>'A12-1'!K19/'A7-1'!$E19*100</f>
        <v>562.06751165217361</v>
      </c>
      <c r="L19" s="10">
        <f>'A12-1'!L19/'A7-1'!$E19*100</f>
        <v>568.93004055706047</v>
      </c>
      <c r="M19" s="10">
        <f>'A12-1'!M19/'A7-1'!$E19*100</f>
        <v>331.77687820933659</v>
      </c>
      <c r="N19" s="10">
        <f>'A12-1'!N19/'A7-1'!$E19*100</f>
        <v>345.765879438529</v>
      </c>
      <c r="O19" s="10">
        <f>'A12-1'!O19/'A7-1'!$E19*100</f>
        <v>3216.4145090365755</v>
      </c>
    </row>
    <row r="20" spans="1:15" ht="12.75" customHeight="1">
      <c r="A20" s="6">
        <v>1997</v>
      </c>
      <c r="B20" s="10">
        <f>'A12-1'!B20/'A7-1'!$E20*100</f>
        <v>889.05516703262253</v>
      </c>
      <c r="C20" s="10">
        <f>'A12-1'!C20/'A7-1'!$E20*100</f>
        <v>693.77962319372921</v>
      </c>
      <c r="D20" s="10">
        <f>'A12-1'!D20/'A7-1'!$E20*100</f>
        <v>979.23224541669617</v>
      </c>
      <c r="E20" s="10">
        <f>'A12-1'!E20/'A7-1'!$E20*100</f>
        <v>551.18306327416531</v>
      </c>
      <c r="F20" s="10">
        <f>'A12-1'!F20/'A7-1'!$E20*100</f>
        <v>655.50302157746762</v>
      </c>
      <c r="G20" s="10">
        <f>'A12-1'!G20/'A7-1'!$E20*100</f>
        <v>699.87792921394703</v>
      </c>
      <c r="H20" s="10">
        <f>'A12-1'!H20/'A7-1'!$E20*100</f>
        <v>737.24627248677189</v>
      </c>
      <c r="I20" s="10">
        <f>'A12-1'!I20/'A7-1'!$E20*100</f>
        <v>726.08766998169222</v>
      </c>
      <c r="J20" s="10">
        <f>'A12-1'!J20/'A7-1'!$E20*100</f>
        <v>855.3198571335447</v>
      </c>
      <c r="K20" s="10">
        <f>'A12-1'!K20/'A7-1'!$E20*100</f>
        <v>741.2685594362772</v>
      </c>
      <c r="L20" s="10">
        <f>'A12-1'!L20/'A7-1'!$E20*100</f>
        <v>568.31022060754322</v>
      </c>
      <c r="M20" s="10">
        <f>'A12-1'!M20/'A7-1'!$E20*100</f>
        <v>360.31905996053598</v>
      </c>
      <c r="N20" s="10">
        <f>'A12-1'!N20/'A7-1'!$E20*100</f>
        <v>444.00857874863311</v>
      </c>
      <c r="O20" s="10">
        <f>'A12-1'!O20/'A7-1'!$E20*100</f>
        <v>3257.0144195640523</v>
      </c>
    </row>
    <row r="21" spans="1:15" ht="12.75" customHeight="1">
      <c r="A21" s="6">
        <v>1998</v>
      </c>
      <c r="B21" s="10">
        <f>'A12-1'!B21/'A7-1'!$E21*100</f>
        <v>921.86741705485781</v>
      </c>
      <c r="C21" s="10">
        <f>'A12-1'!C21/'A7-1'!$E21*100</f>
        <v>726.63484376880399</v>
      </c>
      <c r="D21" s="10">
        <f>'A12-1'!D21/'A7-1'!$E21*100</f>
        <v>1009.2792398081796</v>
      </c>
      <c r="E21" s="10">
        <f>'A12-1'!E21/'A7-1'!$E21*100</f>
        <v>561.1813349155999</v>
      </c>
      <c r="F21" s="10">
        <f>'A12-1'!F21/'A7-1'!$E21*100</f>
        <v>637.93944065199707</v>
      </c>
      <c r="G21" s="10">
        <f>'A12-1'!G21/'A7-1'!$E21*100</f>
        <v>710.84680529793957</v>
      </c>
      <c r="H21" s="10">
        <f>'A12-1'!H21/'A7-1'!$E21*100</f>
        <v>765.01389663700263</v>
      </c>
      <c r="I21" s="10">
        <f>'A12-1'!I21/'A7-1'!$E21*100</f>
        <v>750.6377965659716</v>
      </c>
      <c r="J21" s="10">
        <f>'A12-1'!J21/'A7-1'!$E21*100</f>
        <v>1009.4075978445283</v>
      </c>
      <c r="K21" s="10">
        <f>'A12-1'!K21/'A7-1'!$E21*100</f>
        <v>745.1184010029865</v>
      </c>
      <c r="L21" s="10">
        <f>'A12-1'!L21/'A7-1'!$E21*100</f>
        <v>587.75144843973737</v>
      </c>
      <c r="M21" s="10">
        <f>'A12-1'!M21/'A7-1'!$E21*100</f>
        <v>380.06814562788003</v>
      </c>
      <c r="N21" s="10">
        <f>'A12-1'!N21/'A7-1'!$E21*100</f>
        <v>460.54863441838341</v>
      </c>
      <c r="O21" s="10">
        <f>'A12-1'!O21/'A7-1'!$E21*100</f>
        <v>3401.359605198646</v>
      </c>
    </row>
    <row r="22" spans="1:15" ht="12.75" customHeight="1">
      <c r="A22" s="6">
        <v>1999</v>
      </c>
      <c r="B22" s="10">
        <f>'A12-1'!B22/'A7-1'!$E22*100</f>
        <v>888.50284463708033</v>
      </c>
      <c r="C22" s="10">
        <f>'A12-1'!C22/'A7-1'!$E22*100</f>
        <v>762.45882982444959</v>
      </c>
      <c r="D22" s="10">
        <f>'A12-1'!D22/'A7-1'!$E22*100</f>
        <v>1027.8213043397072</v>
      </c>
      <c r="E22" s="10">
        <f>'A12-1'!E22/'A7-1'!$E22*100</f>
        <v>555.37748954050858</v>
      </c>
      <c r="F22" s="10">
        <f>'A12-1'!F22/'A7-1'!$E22*100</f>
        <v>671.30764157980889</v>
      </c>
      <c r="G22" s="10">
        <f>'A12-1'!G22/'A7-1'!$E22*100</f>
        <v>722.12980201579444</v>
      </c>
      <c r="H22" s="10">
        <f>'A12-1'!H22/'A7-1'!$E22*100</f>
        <v>782.30728551711059</v>
      </c>
      <c r="I22" s="10">
        <f>'A12-1'!I22/'A7-1'!$E22*100</f>
        <v>748.42584522645359</v>
      </c>
      <c r="J22" s="10">
        <f>'A12-1'!J22/'A7-1'!$E22*100</f>
        <v>1074.850766235694</v>
      </c>
      <c r="K22" s="10">
        <f>'A12-1'!K22/'A7-1'!$E22*100</f>
        <v>762.07955997044962</v>
      </c>
      <c r="L22" s="10">
        <f>'A12-1'!L22/'A7-1'!$E22*100</f>
        <v>605.56753355316096</v>
      </c>
      <c r="M22" s="10">
        <f>'A12-1'!M22/'A7-1'!$E22*100</f>
        <v>389.13087020388923</v>
      </c>
      <c r="N22" s="10">
        <f>'A12-1'!N22/'A7-1'!$E22*100</f>
        <v>482.1784077185294</v>
      </c>
      <c r="O22" s="10">
        <f>'A12-1'!O22/'A7-1'!$E22*100</f>
        <v>3495.8566676016708</v>
      </c>
    </row>
    <row r="23" spans="1:15" ht="12.75" customHeight="1">
      <c r="A23" s="6">
        <v>2000</v>
      </c>
      <c r="B23" s="10">
        <f>'A12-1'!B23/'A7-1'!$E23*100</f>
        <v>948.092311252743</v>
      </c>
      <c r="C23" s="10">
        <f>'A12-1'!C23/'A7-1'!$E23*100</f>
        <v>773.67793691407007</v>
      </c>
      <c r="D23" s="10">
        <f>'A12-1'!D23/'A7-1'!$E23*100</f>
        <v>1030.1696638827066</v>
      </c>
      <c r="E23" s="10">
        <f>'A12-1'!E23/'A7-1'!$E23*100</f>
        <v>547.47077529835701</v>
      </c>
      <c r="F23" s="10">
        <f>'A12-1'!F23/'A7-1'!$E23*100</f>
        <v>688.13949110091528</v>
      </c>
      <c r="G23" s="10">
        <f>'A12-1'!G23/'A7-1'!$E23*100</f>
        <v>724.7281904660797</v>
      </c>
      <c r="H23" s="10">
        <f>'A12-1'!H23/'A7-1'!$E23*100</f>
        <v>814.22217134573907</v>
      </c>
      <c r="I23" s="10">
        <f>'A12-1'!I23/'A7-1'!$E23*100</f>
        <v>738.69617366967293</v>
      </c>
      <c r="J23" s="10">
        <f>'A12-1'!J23/'A7-1'!$E23*100</f>
        <v>1046.2390250903802</v>
      </c>
      <c r="K23" s="10">
        <f>'A12-1'!K23/'A7-1'!$E23*100</f>
        <v>776.27375680146361</v>
      </c>
      <c r="L23" s="10">
        <f>'A12-1'!L23/'A7-1'!$E23*100</f>
        <v>617.18708084549485</v>
      </c>
      <c r="M23" s="10">
        <f>'A12-1'!M23/'A7-1'!$E23*100</f>
        <v>406.67844902497058</v>
      </c>
      <c r="N23" s="10">
        <f>'A12-1'!N23/'A7-1'!$E23*100</f>
        <v>517.80426229957493</v>
      </c>
      <c r="O23" s="10">
        <f>'A12-1'!O23/'A7-1'!$E23*100</f>
        <v>3552.4413211333217</v>
      </c>
    </row>
    <row r="24" spans="1:15" ht="12.75" customHeight="1">
      <c r="A24" s="6">
        <v>2001</v>
      </c>
      <c r="B24" s="10">
        <f>'A12-1'!B24/'A7-1'!$E24*100</f>
        <v>980.98979567039032</v>
      </c>
      <c r="C24" s="10">
        <f>'A12-1'!C24/'A7-1'!$E24*100</f>
        <v>751.48386712806291</v>
      </c>
      <c r="D24" s="10">
        <f>'A12-1'!D24/'A7-1'!$E24*100</f>
        <v>1070.4233855183747</v>
      </c>
      <c r="E24" s="10">
        <f>'A12-1'!E24/'A7-1'!$E24*100</f>
        <v>550.74171478008736</v>
      </c>
      <c r="F24" s="10">
        <f>'A12-1'!F24/'A7-1'!$E24*100</f>
        <v>686.58408638702565</v>
      </c>
      <c r="G24" s="10">
        <f>'A12-1'!G24/'A7-1'!$E24*100</f>
        <v>725.49978359114857</v>
      </c>
      <c r="H24" s="10">
        <f>'A12-1'!H24/'A7-1'!$E24*100</f>
        <v>812.99967419917664</v>
      </c>
      <c r="I24" s="10">
        <f>'A12-1'!I24/'A7-1'!$E24*100</f>
        <v>698.18628182676423</v>
      </c>
      <c r="J24" s="10">
        <f>'A12-1'!J24/'A7-1'!$E24*100</f>
        <v>1109.7016513299895</v>
      </c>
      <c r="K24" s="10">
        <f>'A12-1'!K24/'A7-1'!$E24*100</f>
        <v>729.72975067855316</v>
      </c>
      <c r="L24" s="10">
        <f>'A12-1'!L24/'A7-1'!$E24*100</f>
        <v>624.10142969593392</v>
      </c>
      <c r="M24" s="10">
        <f>'A12-1'!M24/'A7-1'!$E24*100</f>
        <v>547.96202212264996</v>
      </c>
      <c r="N24" s="10">
        <f>'A12-1'!N24/'A7-1'!$E24*100</f>
        <v>568.38672034468959</v>
      </c>
      <c r="O24" s="10">
        <f>'A12-1'!O24/'A7-1'!$E24*100</f>
        <v>3593.7800374590024</v>
      </c>
    </row>
    <row r="25" spans="1:15" ht="12.75" customHeight="1">
      <c r="A25" s="6">
        <v>2002</v>
      </c>
      <c r="B25" s="10">
        <f>'A12-1'!B25/'A7-1'!$E25*100</f>
        <v>981.75086306611604</v>
      </c>
      <c r="C25" s="10">
        <f>'A12-1'!C25/'A7-1'!$E25*100</f>
        <v>812.84876865646311</v>
      </c>
      <c r="D25" s="10">
        <f>'A12-1'!D25/'A7-1'!$E25*100</f>
        <v>1119.4673699244452</v>
      </c>
      <c r="E25" s="10">
        <f>'A12-1'!E25/'A7-1'!$E25*100</f>
        <v>545.98584006841349</v>
      </c>
      <c r="F25" s="10">
        <f>'A12-1'!F25/'A7-1'!$E25*100</f>
        <v>709.05551543220838</v>
      </c>
      <c r="G25" s="10">
        <f>'A12-1'!G25/'A7-1'!$E25*100</f>
        <v>731.55198889480482</v>
      </c>
      <c r="H25" s="10">
        <f>'A12-1'!H25/'A7-1'!$E25*100</f>
        <v>836.17844483989643</v>
      </c>
      <c r="I25" s="10">
        <f>'A12-1'!I25/'A7-1'!$E25*100</f>
        <v>690.1299107731985</v>
      </c>
      <c r="J25" s="10">
        <f>'A12-1'!J25/'A7-1'!$E25*100</f>
        <v>1170.0546779752574</v>
      </c>
      <c r="K25" s="10">
        <f>'A12-1'!K25/'A7-1'!$E25*100</f>
        <v>770.11737197354159</v>
      </c>
      <c r="L25" s="10">
        <f>'A12-1'!L25/'A7-1'!$E25*100</f>
        <v>623.59272206636547</v>
      </c>
      <c r="M25" s="10">
        <f>'A12-1'!M25/'A7-1'!$E25*100</f>
        <v>560.74543112323886</v>
      </c>
      <c r="N25" s="10">
        <f>'A12-1'!N25/'A7-1'!$E25*100</f>
        <v>562.88795240539071</v>
      </c>
      <c r="O25" s="10">
        <f>'A12-1'!O25/'A7-1'!$E25*100</f>
        <v>3785.7160766025486</v>
      </c>
    </row>
    <row r="26" spans="1:15" ht="12.75" customHeight="1">
      <c r="A26" s="6">
        <v>2003</v>
      </c>
      <c r="B26" s="10">
        <f>'A12-1'!B26/'A7-1'!$E26*100</f>
        <v>1009.938484050445</v>
      </c>
      <c r="C26" s="10">
        <f>'A12-1'!C26/'A7-1'!$E26*100</f>
        <v>861.49363176108</v>
      </c>
      <c r="D26" s="10">
        <f>'A12-1'!D26/'A7-1'!$E26*100</f>
        <v>1100.7325839569908</v>
      </c>
      <c r="E26" s="10">
        <f>'A12-1'!E26/'A7-1'!$E26*100</f>
        <v>544.76459943927409</v>
      </c>
      <c r="F26" s="10">
        <f>'A12-1'!F26/'A7-1'!$E26*100</f>
        <v>725.53588575706249</v>
      </c>
      <c r="G26" s="10">
        <f>'A12-1'!G26/'A7-1'!$E26*100</f>
        <v>736.15576119600269</v>
      </c>
      <c r="H26" s="10">
        <f>'A12-1'!H26/'A7-1'!$E26*100</f>
        <v>854.0247083754515</v>
      </c>
      <c r="I26" s="10">
        <f>'A12-1'!I26/'A7-1'!$E26*100</f>
        <v>661.34982541181807</v>
      </c>
      <c r="J26" s="10">
        <f>'A12-1'!J26/'A7-1'!$E26*100</f>
        <v>1180.9068084245962</v>
      </c>
      <c r="K26" s="10">
        <f>'A12-1'!K26/'A7-1'!$E26*100</f>
        <v>759.61284870399209</v>
      </c>
      <c r="L26" s="10">
        <f>'A12-1'!L26/'A7-1'!$E26*100</f>
        <v>679.32192230848636</v>
      </c>
      <c r="M26" s="10">
        <f>'A12-1'!M26/'A7-1'!$E26*100</f>
        <v>555.38447487821452</v>
      </c>
      <c r="N26" s="10">
        <f>'A12-1'!N26/'A7-1'!$E26*100</f>
        <v>598.91429398508035</v>
      </c>
      <c r="O26" s="10">
        <f>'A12-1'!O26/'A7-1'!$E26*100</f>
        <v>3933.4384798844758</v>
      </c>
    </row>
    <row r="27" spans="1:15" ht="12.75" customHeight="1">
      <c r="A27" s="6">
        <v>2004</v>
      </c>
      <c r="B27" s="10">
        <f>'A12-1'!B27/'A7-1'!$E27*100</f>
        <v>1020.9599180013754</v>
      </c>
      <c r="C27" s="10">
        <f>'A12-1'!C27/'A7-1'!$E27*100</f>
        <v>792.21219580149</v>
      </c>
      <c r="D27" s="10">
        <f>'A12-1'!D27/'A7-1'!$E27*100</f>
        <v>1103.0773972220891</v>
      </c>
      <c r="E27" s="10">
        <f>'A12-1'!E27/'A7-1'!$E27*100</f>
        <v>561.76079146009613</v>
      </c>
      <c r="F27" s="10">
        <f>'A12-1'!F27/'A7-1'!$E27*100</f>
        <v>724.85996180718416</v>
      </c>
      <c r="G27" s="10">
        <f>'A12-1'!G27/'A7-1'!$E27*100</f>
        <v>736.78573679774422</v>
      </c>
      <c r="H27" s="10">
        <f>'A12-1'!H27/'A7-1'!$E27*100</f>
        <v>886.70976525049934</v>
      </c>
      <c r="I27" s="10">
        <f>'A12-1'!I27/'A7-1'!$E27*100</f>
        <v>652.16952376948473</v>
      </c>
      <c r="J27" s="10">
        <f>'A12-1'!J27/'A7-1'!$E27*100</f>
        <v>1214.3846304673164</v>
      </c>
      <c r="K27" s="10">
        <f>'A12-1'!K27/'A7-1'!$E27*100</f>
        <v>762.00023249207118</v>
      </c>
      <c r="L27" s="10">
        <f>'A12-1'!L27/'A7-1'!$E27*100</f>
        <v>672.04581542041819</v>
      </c>
      <c r="M27" s="10">
        <f>'A12-1'!M27/'A7-1'!$E27*100</f>
        <v>561.07931860349254</v>
      </c>
      <c r="N27" s="10">
        <f>'A12-1'!N27/'A7-1'!$E27*100</f>
        <v>555.40037813179731</v>
      </c>
      <c r="O27" s="10">
        <f>'A12-1'!O27/'A7-1'!$E27*100</f>
        <v>3931.5304885546348</v>
      </c>
    </row>
    <row r="28" spans="1:15" ht="12.75" customHeight="1">
      <c r="A28" s="6">
        <v>2005</v>
      </c>
      <c r="B28" s="10">
        <f>'A12-1'!B28/'A7-1'!$E28*100</f>
        <v>988.14327824744976</v>
      </c>
      <c r="C28" s="10">
        <f>'A12-1'!C28/'A7-1'!$E28*100</f>
        <v>754.97227528460508</v>
      </c>
      <c r="D28" s="10">
        <f>'A12-1'!D28/'A7-1'!$E28*100</f>
        <v>1088.4981412498635</v>
      </c>
      <c r="E28" s="10">
        <f>'A12-1'!E28/'A7-1'!$E28*100</f>
        <v>553.93243459884877</v>
      </c>
      <c r="F28" s="10">
        <f>'A12-1'!F28/'A7-1'!$E28*100</f>
        <v>721.30057782984784</v>
      </c>
      <c r="G28" s="10">
        <f>'A12-1'!G28/'A7-1'!$E28*100</f>
        <v>727.35268031354599</v>
      </c>
      <c r="H28" s="10">
        <f>'A12-1'!H28/'A7-1'!$E28*100</f>
        <v>885.58765070550953</v>
      </c>
      <c r="I28" s="10">
        <f>'A12-1'!I28/'A7-1'!$E28*100</f>
        <v>614.12334475490172</v>
      </c>
      <c r="J28" s="10">
        <f>'A12-1'!J28/'A7-1'!$E28*100</f>
        <v>1125.6910619678631</v>
      </c>
      <c r="K28" s="10">
        <f>'A12-1'!K28/'A7-1'!$E28*100</f>
        <v>751.45105202136233</v>
      </c>
      <c r="L28" s="10">
        <f>'A12-1'!L28/'A7-1'!$E28*100</f>
        <v>662.21004994355815</v>
      </c>
      <c r="M28" s="10">
        <f>'A12-1'!M28/'A7-1'!$E28*100</f>
        <v>570.5482068722747</v>
      </c>
      <c r="N28" s="10">
        <f>'A12-1'!N28/'A7-1'!$E28*100</f>
        <v>576.60030935597297</v>
      </c>
      <c r="O28" s="10">
        <f>'A12-1'!O28/'A7-1'!$E28*100</f>
        <v>3891.8320116988648</v>
      </c>
    </row>
    <row r="29" spans="1:15" ht="12.75" customHeight="1">
      <c r="A29" s="6">
        <v>2006</v>
      </c>
      <c r="B29" s="10">
        <f>'A12-1'!B29/'A7-1'!$E29*100</f>
        <v>985.37921069560821</v>
      </c>
      <c r="C29" s="10">
        <f>'A12-1'!C29/'A7-1'!$E29*100</f>
        <v>772.82341345888483</v>
      </c>
      <c r="D29" s="10">
        <f>'A12-1'!D29/'A7-1'!$E29*100</f>
        <v>1103.987694236542</v>
      </c>
      <c r="E29" s="10">
        <f>'A12-1'!E29/'A7-1'!$E29*100</f>
        <v>556.5310753365336</v>
      </c>
      <c r="F29" s="10">
        <f>'A12-1'!F29/'A7-1'!$E29*100</f>
        <v>690.19248073099743</v>
      </c>
      <c r="G29" s="10">
        <f>'A12-1'!G29/'A7-1'!$E29*100</f>
        <v>723.39431545757748</v>
      </c>
      <c r="H29" s="10">
        <f>'A12-1'!H29/'A7-1'!$E29*100</f>
        <v>884.38584847263451</v>
      </c>
      <c r="I29" s="10">
        <f>'A12-1'!I29/'A7-1'!$E29*100</f>
        <v>605.96017333784096</v>
      </c>
      <c r="J29" s="10">
        <f>'A12-1'!J29/'A7-1'!$E29*100</f>
        <v>549.16475187629555</v>
      </c>
      <c r="K29" s="10">
        <f>'A12-1'!K29/'A7-1'!$E29*100</f>
        <v>720.51184106009305</v>
      </c>
      <c r="L29" s="10">
        <f>'A12-1'!L29/'A7-1'!$E29*100</f>
        <v>650.69190565435872</v>
      </c>
      <c r="M29" s="10">
        <f>'A12-1'!M29/'A7-1'!$E29*100</f>
        <v>566.56635657222023</v>
      </c>
      <c r="N29" s="10">
        <f>'A12-1'!N29/'A7-1'!$E29*100</f>
        <v>556.95810858060543</v>
      </c>
      <c r="O29" s="10">
        <f>'A12-1'!O29/'A7-1'!$E29*100</f>
        <v>3816.6096188914394</v>
      </c>
    </row>
    <row r="30" spans="1:15" ht="12.75" customHeight="1">
      <c r="A30" s="6">
        <v>2007</v>
      </c>
      <c r="B30" s="10">
        <f>'A12-1'!B30/'A7-1'!$E30*100</f>
        <v>955.36316270830662</v>
      </c>
      <c r="C30" s="10">
        <f>'A12-1'!C30/'A7-1'!$E30*100</f>
        <v>800.62490363461973</v>
      </c>
      <c r="D30" s="10">
        <f>'A12-1'!D30/'A7-1'!$E30*100</f>
        <v>1092.3190008803799</v>
      </c>
      <c r="E30" s="10">
        <f>'A12-1'!E30/'A7-1'!$E30*100</f>
        <v>558.95036459749065</v>
      </c>
      <c r="F30" s="10">
        <f>'A12-1'!F30/'A7-1'!$E30*100</f>
        <v>690.18671066670618</v>
      </c>
      <c r="G30" s="10">
        <f>'A12-1'!G30/'A7-1'!$E30*100</f>
        <v>710.36091917496913</v>
      </c>
      <c r="H30" s="10">
        <f>'A12-1'!H30/'A7-1'!$E30*100</f>
        <v>878.82595929551519</v>
      </c>
      <c r="I30" s="10">
        <f>'A12-1'!I30/'A7-1'!$E30*100</f>
        <v>581.82833300892287</v>
      </c>
      <c r="J30" s="10">
        <f>'A12-1'!J30/'A7-1'!$E30*100</f>
        <v>556.35059545982801</v>
      </c>
      <c r="K30" s="10">
        <f>'A12-1'!K30/'A7-1'!$E30*100</f>
        <v>702.97757482400687</v>
      </c>
      <c r="L30" s="10">
        <f>'A12-1'!L30/'A7-1'!$E30*100</f>
        <v>646.30260762295904</v>
      </c>
      <c r="M30" s="10">
        <f>'A12-1'!M30/'A7-1'!$E30*100</f>
        <v>558.95036459749065</v>
      </c>
      <c r="N30" s="10">
        <f>'A12-1'!N30/'A7-1'!$E30*100</f>
        <v>584.32411138107909</v>
      </c>
      <c r="O30" s="10">
        <f>'A12-1'!O30/'A7-1'!$E30*100</f>
        <v>3792.12725496039</v>
      </c>
    </row>
    <row r="31" spans="1:15" ht="12.75" customHeight="1">
      <c r="A31" s="6">
        <v>2008</v>
      </c>
      <c r="B31" s="10">
        <f>'A12-1'!B31/'A7-1'!$E31*100</f>
        <v>968.08962039325104</v>
      </c>
      <c r="C31" s="10">
        <f>'A12-1'!C31/'A7-1'!$E31*100</f>
        <v>754.93040140653648</v>
      </c>
      <c r="D31" s="10">
        <f>'A12-1'!D31/'A7-1'!$E31*100</f>
        <v>1086.2960963767925</v>
      </c>
      <c r="E31" s="10">
        <f>'A12-1'!E31/'A7-1'!$E31*100</f>
        <v>542.68909293220486</v>
      </c>
      <c r="F31" s="10">
        <f>'A12-1'!F31/'A7-1'!$E31*100</f>
        <v>690.67666553972776</v>
      </c>
      <c r="G31" s="10">
        <f>'A12-1'!G31/'A7-1'!$E31*100</f>
        <v>716.27616982951974</v>
      </c>
      <c r="H31" s="10">
        <f>'A12-1'!H31/'A7-1'!$E31*100</f>
        <v>886.29359473423415</v>
      </c>
      <c r="I31" s="10">
        <f>'A12-1'!I31/'A7-1'!$E31*100</f>
        <v>583.38312564785031</v>
      </c>
      <c r="J31" s="10">
        <f>'A12-1'!J31/'A7-1'!$E31*100</f>
        <v>549.42043668968006</v>
      </c>
      <c r="K31" s="10">
        <f>'A12-1'!K31/'A7-1'!$E31*100</f>
        <v>688.73885445803023</v>
      </c>
      <c r="L31" s="10">
        <f>'A12-1'!L31/'A7-1'!$E31*100</f>
        <v>644.98512003444148</v>
      </c>
      <c r="M31" s="10">
        <f>'A12-1'!M31/'A7-1'!$E31*100</f>
        <v>556.76372078874385</v>
      </c>
      <c r="N31" s="10">
        <f>'A12-1'!N31/'A7-1'!$E31*100</f>
        <v>569.00252762051696</v>
      </c>
      <c r="O31" s="10">
        <f>'A12-1'!O31/'A7-1'!$E31*100</f>
        <v>3713.9679231584737</v>
      </c>
    </row>
    <row r="32" spans="1:15" ht="12.75" customHeight="1">
      <c r="A32" s="6">
        <v>2009</v>
      </c>
      <c r="B32" s="10">
        <f>'A12-1'!B32/'A7-1'!$E32*100</f>
        <v>988.52825863014982</v>
      </c>
      <c r="C32" s="10">
        <f>'A12-1'!C32/'A7-1'!$E32*100</f>
        <v>771.61078389695172</v>
      </c>
      <c r="D32" s="10">
        <f>'A12-1'!D32/'A7-1'!$E32*100</f>
        <v>1136.7163981585686</v>
      </c>
      <c r="E32" s="10">
        <f>'A12-1'!E32/'A7-1'!$E32*100</f>
        <v>556.31285167226122</v>
      </c>
      <c r="F32" s="10">
        <f>'A12-1'!F32/'A7-1'!$E32*100</f>
        <v>679.80296794594369</v>
      </c>
      <c r="G32" s="10">
        <f>'A12-1'!G32/'A7-1'!$E32*100</f>
        <v>726.46603647231052</v>
      </c>
      <c r="H32" s="10">
        <f>'A12-1'!H32/'A7-1'!$E32*100</f>
        <v>900.66807754362799</v>
      </c>
      <c r="I32" s="10">
        <f>'A12-1'!I32/'A7-1'!$E32*100</f>
        <v>555.09819479088071</v>
      </c>
      <c r="J32" s="10">
        <f>'A12-1'!J32/'A7-1'!$E32*100</f>
        <v>532.6270424853418</v>
      </c>
      <c r="K32" s="10">
        <f>'A12-1'!K32/'A7-1'!$E32*100</f>
        <v>682.02983889514121</v>
      </c>
      <c r="L32" s="10">
        <f>'A12-1'!L32/'A7-1'!$E32*100</f>
        <v>619.07012387691952</v>
      </c>
      <c r="M32" s="10">
        <f>'A12-1'!M32/'A7-1'!$E32*100</f>
        <v>555.80674463835271</v>
      </c>
      <c r="N32" s="10">
        <f>'A12-1'!N32/'A7-1'!$E32*100</f>
        <v>538.09299845155397</v>
      </c>
      <c r="O32" s="10">
        <f>'A12-1'!O32/'A7-1'!$E32*100</f>
        <v>3716.9512784310591</v>
      </c>
    </row>
    <row r="33" spans="1:15" ht="12.75" customHeight="1">
      <c r="A33" s="6">
        <v>2010</v>
      </c>
      <c r="B33" s="10">
        <f>'A12-1'!B33/'A7-1'!$E33*100</f>
        <v>991.4</v>
      </c>
      <c r="C33" s="10">
        <f>'A12-1'!C33/'A7-1'!$E33*100</f>
        <v>746.4</v>
      </c>
      <c r="D33" s="10">
        <f>'A12-1'!D33/'A7-1'!$E33*100</f>
        <v>1158.5</v>
      </c>
      <c r="E33" s="10">
        <f>'A12-1'!E33/'A7-1'!$E33*100</f>
        <v>538.1</v>
      </c>
      <c r="F33" s="10">
        <f>'A12-1'!F33/'A7-1'!$E33*100</f>
        <v>694.9</v>
      </c>
      <c r="G33" s="10">
        <f>'A12-1'!G33/'A7-1'!$E33*100</f>
        <v>728.6</v>
      </c>
      <c r="H33" s="10">
        <f>'A12-1'!H33/'A7-1'!$E33*100</f>
        <v>921.40000000000009</v>
      </c>
      <c r="I33" s="10">
        <f>'A12-1'!I33/'A7-1'!$E33*100</f>
        <v>550.70000000000005</v>
      </c>
      <c r="J33" s="10">
        <f>'A12-1'!J33/'A7-1'!$E33*100</f>
        <v>529.5</v>
      </c>
      <c r="K33" s="10">
        <f>'A12-1'!K33/'A7-1'!$E33*100</f>
        <v>662.7</v>
      </c>
      <c r="L33" s="10">
        <f>'A12-1'!L33/'A7-1'!$E33*100</f>
        <v>626.5</v>
      </c>
      <c r="M33" s="10">
        <f>'A12-1'!M33/'A7-1'!$E33*100</f>
        <v>549.79999999999995</v>
      </c>
      <c r="N33" s="10">
        <f>'A12-1'!N33/'A7-1'!$E33*100</f>
        <v>509.2</v>
      </c>
      <c r="O33" s="10">
        <f>'A12-1'!O33/'A7-1'!$E33*100</f>
        <v>3722.2000000000003</v>
      </c>
    </row>
    <row r="34" spans="1:15" ht="12.75" customHeight="1">
      <c r="A34" s="6">
        <v>2011</v>
      </c>
      <c r="B34" s="10">
        <f>'A12-1'!B34/'A7-1'!$E34*100</f>
        <v>989.56961219555058</v>
      </c>
      <c r="C34" s="10">
        <f>'A12-1'!C34/'A7-1'!$E34*100</f>
        <v>779.89842703728539</v>
      </c>
      <c r="D34" s="10">
        <f>'A12-1'!D34/'A7-1'!$E34*100</f>
        <v>1097.4424976437981</v>
      </c>
      <c r="E34" s="10">
        <f>'A12-1'!E34/'A7-1'!$E34*100</f>
        <v>513.89035801640227</v>
      </c>
      <c r="F34" s="10">
        <f>'A12-1'!F34/'A7-1'!$E34*100</f>
        <v>681.13742019638289</v>
      </c>
      <c r="G34" s="10">
        <f>'A12-1'!G34/'A7-1'!$E34*100</f>
        <v>709.35485072235508</v>
      </c>
      <c r="H34" s="10">
        <f>'A12-1'!H34/'A7-1'!$E34*100</f>
        <v>917.75233241937849</v>
      </c>
      <c r="I34" s="10">
        <f>'A12-1'!I34/'A7-1'!$E34*100</f>
        <v>570.32521906834654</v>
      </c>
      <c r="J34" s="10">
        <f>'A12-1'!J34/'A7-1'!$E34*100</f>
        <v>542.49969729967961</v>
      </c>
      <c r="K34" s="10">
        <f>'A12-1'!K34/'A7-1'!$E34*100</f>
        <v>679.76573954581477</v>
      </c>
      <c r="L34" s="10">
        <f>'A12-1'!L34/'A7-1'!$E34*100</f>
        <v>633.61848337313131</v>
      </c>
      <c r="M34" s="10">
        <f>'A12-1'!M34/'A7-1'!$E34*100</f>
        <v>569.05151560710476</v>
      </c>
      <c r="N34" s="10">
        <f>'A12-1'!N34/'A7-1'!$E34*100</f>
        <v>503.99466189444678</v>
      </c>
      <c r="O34" s="10">
        <f>'A12-1'!O34/'A7-1'!$E34*100</f>
        <v>3692.3683569506452</v>
      </c>
    </row>
    <row r="35" spans="1:15" ht="12.75" customHeight="1">
      <c r="A35" s="6">
        <v>2012</v>
      </c>
      <c r="B35" s="10">
        <f>'A12-1'!B35/'A7-1'!$E35*100</f>
        <v>1052.1980620274685</v>
      </c>
      <c r="C35" s="10">
        <f>'A12-1'!C35/'A7-1'!$E35*100</f>
        <v>738.61762971082987</v>
      </c>
      <c r="D35" s="10">
        <f>'A12-1'!D35/'A7-1'!$E35*100</f>
        <v>1079.340383056717</v>
      </c>
      <c r="E35" s="10">
        <f>'A12-1'!E35/'A7-1'!$E35*100</f>
        <v>489.71677091069876</v>
      </c>
      <c r="F35" s="10">
        <f>'A12-1'!F35/'A7-1'!$E35*100</f>
        <v>658.24940964195537</v>
      </c>
      <c r="G35" s="10">
        <f>'A12-1'!G35/'A7-1'!$E35*100</f>
        <v>696.46040768667774</v>
      </c>
      <c r="H35" s="10">
        <f>'A12-1'!H35/'A7-1'!$E35*100</f>
        <v>923.12766309050949</v>
      </c>
      <c r="I35" s="10">
        <f>'A12-1'!I35/'A7-1'!$E35*100</f>
        <v>543.03891931567659</v>
      </c>
      <c r="J35" s="10">
        <f>'A12-1'!J35/'A7-1'!$E35*100</f>
        <v>538.13020168272737</v>
      </c>
      <c r="K35" s="10">
        <f>'A12-1'!K35/'A7-1'!$E35*100</f>
        <v>665.853109504759</v>
      </c>
      <c r="L35" s="10">
        <f>'A12-1'!L35/'A7-1'!$E35*100</f>
        <v>655.7469261428048</v>
      </c>
      <c r="M35" s="10">
        <f>'A12-1'!M35/'A7-1'!$E35*100</f>
        <v>581.92366291786254</v>
      </c>
      <c r="N35" s="10">
        <f>'A12-1'!N35/'A7-1'!$E35*100</f>
        <v>501.36294411828413</v>
      </c>
      <c r="O35" s="10">
        <f>'A12-1'!O35/'A7-1'!$E35*100</f>
        <v>3699.4406066673773</v>
      </c>
    </row>
    <row r="36" spans="1:15" ht="12.75" customHeight="1">
      <c r="A36" s="6">
        <v>2013</v>
      </c>
      <c r="B36" s="10">
        <f>'A12-1'!B36/'A7-1'!$E36*100</f>
        <v>1073.4432099975666</v>
      </c>
      <c r="C36" s="10">
        <f>'A12-1'!C36/'A7-1'!$E36*100</f>
        <v>724.07459543234495</v>
      </c>
      <c r="D36" s="10">
        <f>'A12-1'!D36/'A7-1'!$E36*100</f>
        <v>1061.3122197096754</v>
      </c>
      <c r="E36" s="10">
        <f>'A12-1'!E36/'A7-1'!$E36*100</f>
        <v>508.8911956895825</v>
      </c>
      <c r="F36" s="10">
        <f>'A12-1'!F36/'A7-1'!$E36*100</f>
        <v>656.93054650423755</v>
      </c>
      <c r="G36" s="10">
        <f>'A12-1'!G36/'A7-1'!$E36*100</f>
        <v>687.94199283120236</v>
      </c>
      <c r="H36" s="10">
        <f>'A12-1'!H36/'A7-1'!$E36*100</f>
        <v>897.05587402679112</v>
      </c>
      <c r="I36" s="10">
        <f>'A12-1'!I36/'A7-1'!$E36*100</f>
        <v>508.70152323498337</v>
      </c>
      <c r="J36" s="10">
        <f>'A12-1'!J36/'A7-1'!$E36*100</f>
        <v>503.01134959700812</v>
      </c>
      <c r="K36" s="10">
        <f>'A12-1'!K36/'A7-1'!$E36*100</f>
        <v>650.76619172976439</v>
      </c>
      <c r="L36" s="10">
        <f>'A12-1'!L36/'A7-1'!$E36*100</f>
        <v>625.53975526807426</v>
      </c>
      <c r="M36" s="10">
        <f>'A12-1'!M36/'A7-1'!$E36*100</f>
        <v>598.98561162419003</v>
      </c>
      <c r="N36" s="10">
        <f>'A12-1'!N36/'A7-1'!$E36*100</f>
        <v>483.66475922789249</v>
      </c>
      <c r="O36" s="10">
        <f>'A12-1'!O36/'A7-1'!$E36*100</f>
        <v>3691.0259664999166</v>
      </c>
    </row>
    <row r="37" spans="1:15" ht="12.75" customHeight="1">
      <c r="A37" s="6">
        <v>2014</v>
      </c>
      <c r="B37" s="10">
        <f>'A12-1'!B37/'A7-1'!$E37*100</f>
        <v>1095.3868967506983</v>
      </c>
      <c r="C37" s="10">
        <f>'A12-1'!C37/'A7-1'!$E37*100</f>
        <v>718.05645281327827</v>
      </c>
      <c r="D37" s="10">
        <f>'A12-1'!D37/'A7-1'!$E37*100</f>
        <v>1046.0808632893595</v>
      </c>
      <c r="E37" s="10">
        <f>'A12-1'!E37/'A7-1'!$E37*100</f>
        <v>502.38851906579384</v>
      </c>
      <c r="F37" s="10">
        <f>'A12-1'!F37/'A7-1'!$E37*100</f>
        <v>657.44574628103601</v>
      </c>
      <c r="G37" s="10">
        <f>'A12-1'!G37/'A7-1'!$E37*100</f>
        <v>682.41110195603846</v>
      </c>
      <c r="H37" s="10">
        <f>'A12-1'!H37/'A7-1'!$E37*100</f>
        <v>896.81432123493607</v>
      </c>
      <c r="I37" s="10">
        <f>'A12-1'!I37/'A7-1'!$E37*100</f>
        <v>508.45960474393462</v>
      </c>
      <c r="J37" s="10">
        <f>'A12-1'!J37/'A7-1'!$E37*100</f>
        <v>483.31702502405989</v>
      </c>
      <c r="K37" s="10">
        <f>'A12-1'!K37/'A7-1'!$E37*100</f>
        <v>647.63172817476516</v>
      </c>
      <c r="L37" s="10">
        <f>'A12-1'!L37/'A7-1'!$E37*100</f>
        <v>621.72160564764272</v>
      </c>
      <c r="M37" s="10">
        <f>'A12-1'!M37/'A7-1'!$E37*100</f>
        <v>607.80669924687254</v>
      </c>
      <c r="N37" s="10">
        <f>'A12-1'!N37/'A7-1'!$E37*100</f>
        <v>468.19901410316368</v>
      </c>
      <c r="O37" s="10">
        <f>'A12-1'!O37/'A7-1'!$E37*100</f>
        <v>3686.4546093314607</v>
      </c>
    </row>
    <row r="39" spans="1:15" ht="12.75" customHeight="1">
      <c r="A39" s="6" t="s">
        <v>592</v>
      </c>
    </row>
    <row r="40" spans="1:15" ht="12.75" customHeight="1">
      <c r="A40" s="6" t="s">
        <v>567</v>
      </c>
    </row>
    <row r="41" spans="1:15" ht="12.75" customHeight="1">
      <c r="A41" s="38" t="s">
        <v>746</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honeticPr fontId="0" type="noConversion"/>
  <pageMargins left="0.75" right="0.75" top="1" bottom="1" header="0.5" footer="0.5"/>
  <pageSetup scale="91"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3">
    <pageSetUpPr fitToPage="1"/>
  </sheetPr>
  <dimension ref="A1:AE56"/>
  <sheetViews>
    <sheetView showOutlineSymbols="0" view="pageBreakPreview" zoomScaleSheetLayoutView="100" workbookViewId="0">
      <pane xSplit="1" ySplit="2" topLeftCell="E3" activePane="bottomRight" state="frozen"/>
      <selection activeCell="C38" sqref="C38"/>
      <selection pane="topRight" activeCell="C38" sqref="C38"/>
      <selection pane="bottomLeft" activeCell="C38" sqref="C38"/>
      <selection pane="bottomRight" activeCell="C38" sqref="C38"/>
    </sheetView>
  </sheetViews>
  <sheetFormatPr defaultColWidth="3.85546875" defaultRowHeight="12.75" customHeight="1"/>
  <cols>
    <col min="1" max="1" width="8" style="6" customWidth="1"/>
    <col min="2" max="8" width="8" style="10" customWidth="1"/>
    <col min="9" max="9" width="8.5703125" style="10" customWidth="1"/>
    <col min="10" max="10" width="10.7109375" style="10" customWidth="1"/>
    <col min="11" max="15" width="8" style="10" customWidth="1"/>
    <col min="16" max="16" width="8" style="8" customWidth="1"/>
    <col min="17" max="17" width="3.85546875" style="8"/>
    <col min="18" max="31" width="3.85546875" style="10"/>
    <col min="32" max="16384" width="3.85546875" style="8"/>
  </cols>
  <sheetData>
    <row r="1" spans="1:31" ht="12.75" customHeight="1">
      <c r="A1" s="6" t="s">
        <v>716</v>
      </c>
    </row>
    <row r="2" spans="1:31" s="20" customFormat="1" ht="26.45" customHeight="1">
      <c r="A2" s="39"/>
      <c r="B2" s="12" t="s">
        <v>226</v>
      </c>
      <c r="C2" s="12" t="s">
        <v>227</v>
      </c>
      <c r="D2" s="12" t="s">
        <v>228</v>
      </c>
      <c r="E2" s="12" t="s">
        <v>229</v>
      </c>
      <c r="F2" s="12" t="s">
        <v>230</v>
      </c>
      <c r="G2" s="12" t="s">
        <v>231</v>
      </c>
      <c r="H2" s="12" t="s">
        <v>232</v>
      </c>
      <c r="I2" s="12" t="s">
        <v>233</v>
      </c>
      <c r="J2" s="12" t="s">
        <v>234</v>
      </c>
      <c r="K2" s="12" t="s">
        <v>235</v>
      </c>
      <c r="L2" s="12" t="s">
        <v>236</v>
      </c>
      <c r="M2" s="12" t="s">
        <v>237</v>
      </c>
      <c r="N2" s="12" t="s">
        <v>238</v>
      </c>
      <c r="O2" s="12" t="s">
        <v>239</v>
      </c>
      <c r="R2" s="12"/>
      <c r="S2" s="12"/>
      <c r="T2" s="12"/>
      <c r="U2" s="12"/>
      <c r="V2" s="12"/>
      <c r="W2" s="12"/>
      <c r="X2" s="12"/>
      <c r="Y2" s="12"/>
      <c r="Z2" s="12"/>
      <c r="AA2" s="12"/>
      <c r="AB2" s="12"/>
      <c r="AC2" s="12"/>
      <c r="AD2" s="12"/>
      <c r="AE2" s="12"/>
    </row>
    <row r="3" spans="1:31" ht="12.75" customHeight="1">
      <c r="A3" s="6">
        <v>1980</v>
      </c>
      <c r="B3" s="10">
        <v>468.2</v>
      </c>
      <c r="C3" s="51">
        <f>C4*POWER(C$18/C$23, 1/5)</f>
        <v>201.39257651905874</v>
      </c>
      <c r="D3" s="10">
        <v>382.7</v>
      </c>
      <c r="E3" s="10">
        <v>227</v>
      </c>
      <c r="F3" s="10">
        <v>236.5</v>
      </c>
      <c r="G3" s="10">
        <v>280</v>
      </c>
      <c r="H3" s="10">
        <v>440.1</v>
      </c>
      <c r="I3" s="10">
        <v>191.8</v>
      </c>
      <c r="J3" s="10">
        <v>418.7</v>
      </c>
      <c r="K3" s="10">
        <v>26.2</v>
      </c>
      <c r="L3" s="10">
        <v>155.80000000000001</v>
      </c>
      <c r="M3" s="51">
        <f>M4*POWER(M$8/M$13, 1/5)</f>
        <v>86.521570680628301</v>
      </c>
      <c r="N3" s="10">
        <v>101.2</v>
      </c>
      <c r="O3" s="10">
        <v>1248.7</v>
      </c>
    </row>
    <row r="4" spans="1:31" ht="12.75" customHeight="1">
      <c r="A4" s="6">
        <v>1981</v>
      </c>
      <c r="B4" s="10">
        <v>498.3</v>
      </c>
      <c r="C4" s="51">
        <f>C5*POWER(C$18/C$23, 1/5)</f>
        <v>213.14077116516214</v>
      </c>
      <c r="D4" s="10">
        <v>398.8</v>
      </c>
      <c r="E4" s="10">
        <v>230.6</v>
      </c>
      <c r="F4" s="10">
        <v>237.4</v>
      </c>
      <c r="G4" s="51">
        <f>G3*POWER(G$8/G$3, 1/5)</f>
        <v>294.59669171167297</v>
      </c>
      <c r="H4" s="10">
        <v>457</v>
      </c>
      <c r="I4" s="10">
        <v>206.2</v>
      </c>
      <c r="J4" s="10">
        <v>411.4</v>
      </c>
      <c r="K4" s="10">
        <v>25.8</v>
      </c>
      <c r="L4" s="10">
        <v>168.6</v>
      </c>
      <c r="M4" s="51">
        <f>M5*POWER(M$8/M$13, 1/5)</f>
        <v>100.37332053813471</v>
      </c>
      <c r="N4" s="10">
        <v>108.5</v>
      </c>
      <c r="O4" s="10">
        <v>1312.6</v>
      </c>
    </row>
    <row r="5" spans="1:31" ht="12.75" customHeight="1">
      <c r="A5" s="6">
        <v>1982</v>
      </c>
      <c r="B5" s="10">
        <v>530.79999999999995</v>
      </c>
      <c r="C5" s="51">
        <f>C6*POWER(C$18/C$23, 1/5)</f>
        <v>225.57429433641937</v>
      </c>
      <c r="D5" s="10">
        <v>415.3</v>
      </c>
      <c r="E5" s="10">
        <v>243.6</v>
      </c>
      <c r="F5" s="10">
        <v>244.1</v>
      </c>
      <c r="G5" s="51">
        <f>G4*POWER(G$8/G$3, 1/5)</f>
        <v>309.95432416950888</v>
      </c>
      <c r="H5" s="10">
        <v>457.9</v>
      </c>
      <c r="I5" s="10">
        <v>220.8</v>
      </c>
      <c r="J5" s="10">
        <v>407.7</v>
      </c>
      <c r="K5" s="10">
        <v>46.2</v>
      </c>
      <c r="L5" s="10">
        <v>167.7</v>
      </c>
      <c r="M5" s="51">
        <f>M6*POWER(M$8/M$13, 1/5)</f>
        <v>116.44267893655827</v>
      </c>
      <c r="N5" s="10">
        <v>120.5</v>
      </c>
      <c r="O5" s="10">
        <v>1390.8</v>
      </c>
    </row>
    <row r="6" spans="1:31" ht="12.75" customHeight="1">
      <c r="A6" s="6">
        <v>1983</v>
      </c>
      <c r="B6" s="10">
        <v>490.6</v>
      </c>
      <c r="C6" s="51">
        <f t="shared" ref="C6:C15" si="0">C7*POWER(C$18/C$23, 1/5)</f>
        <v>238.73312453178602</v>
      </c>
      <c r="D6" s="10">
        <v>432.4</v>
      </c>
      <c r="E6" s="10">
        <v>261.10000000000002</v>
      </c>
      <c r="F6" s="10">
        <v>266.39999999999998</v>
      </c>
      <c r="G6" s="51">
        <f>G5*POWER(G$8/G$3, 1/5)</f>
        <v>326.11256600737414</v>
      </c>
      <c r="H6" s="10">
        <v>485.5</v>
      </c>
      <c r="I6" s="10">
        <v>227.9</v>
      </c>
      <c r="J6" s="10">
        <v>424.9</v>
      </c>
      <c r="K6" s="10">
        <v>54.3</v>
      </c>
      <c r="L6" s="10">
        <v>126.3</v>
      </c>
      <c r="M6" s="51">
        <f>M7*POWER(M$8/M$13, 1/5)</f>
        <v>135.08467594006692</v>
      </c>
      <c r="N6" s="10">
        <v>131.69999999999999</v>
      </c>
      <c r="O6" s="10">
        <v>1462.1</v>
      </c>
    </row>
    <row r="7" spans="1:31" ht="12.75" customHeight="1">
      <c r="A7" s="6">
        <v>1984</v>
      </c>
      <c r="B7" s="10">
        <v>390.2</v>
      </c>
      <c r="C7" s="51">
        <f t="shared" si="0"/>
        <v>252.65957238775476</v>
      </c>
      <c r="D7" s="10">
        <v>459.4</v>
      </c>
      <c r="E7" s="10">
        <v>272.7</v>
      </c>
      <c r="F7" s="10">
        <v>281.8</v>
      </c>
      <c r="G7" s="51">
        <f>G6*POWER(G$8/G$3, 1/5)</f>
        <v>343.11315382634643</v>
      </c>
      <c r="H7" s="10">
        <v>503</v>
      </c>
      <c r="I7" s="10">
        <v>245.8</v>
      </c>
      <c r="J7" s="10">
        <v>417.4</v>
      </c>
      <c r="K7" s="10">
        <v>45.2</v>
      </c>
      <c r="L7" s="10">
        <v>149.1</v>
      </c>
      <c r="M7" s="51">
        <f>M8*POWER(M$8/M$13, 1/5)</f>
        <v>156.71118047511533</v>
      </c>
      <c r="N7" s="10">
        <v>138.30000000000001</v>
      </c>
      <c r="O7" s="10">
        <v>1565.6</v>
      </c>
    </row>
    <row r="8" spans="1:31" ht="12.75" customHeight="1">
      <c r="A8" s="6">
        <v>1985</v>
      </c>
      <c r="B8" s="10">
        <v>403.3</v>
      </c>
      <c r="C8" s="51">
        <f t="shared" si="0"/>
        <v>267.39841672312031</v>
      </c>
      <c r="D8" s="10">
        <v>488.2</v>
      </c>
      <c r="E8" s="10">
        <v>290</v>
      </c>
      <c r="F8" s="10">
        <v>303.7</v>
      </c>
      <c r="G8" s="10">
        <v>361</v>
      </c>
      <c r="H8" s="10">
        <v>525.6</v>
      </c>
      <c r="I8" s="10">
        <v>258</v>
      </c>
      <c r="J8" s="10">
        <v>433.2</v>
      </c>
      <c r="K8" s="10">
        <v>63.3</v>
      </c>
      <c r="L8" s="10">
        <v>160.80000000000001</v>
      </c>
      <c r="M8" s="10">
        <v>181.8</v>
      </c>
      <c r="N8" s="10">
        <v>150.9</v>
      </c>
      <c r="O8" s="10">
        <v>1668.7</v>
      </c>
    </row>
    <row r="9" spans="1:31" ht="12.75" customHeight="1">
      <c r="A9" s="6">
        <v>1986</v>
      </c>
      <c r="B9" s="10">
        <v>439.6</v>
      </c>
      <c r="C9" s="51">
        <f t="shared" si="0"/>
        <v>282.99704851988764</v>
      </c>
      <c r="D9" s="10">
        <v>520.4</v>
      </c>
      <c r="E9" s="10">
        <v>312.7</v>
      </c>
      <c r="F9" s="10">
        <v>304.7</v>
      </c>
      <c r="G9" s="51">
        <f>G8*POWER(G$13/G$8, 1/5)</f>
        <v>380.91752870218761</v>
      </c>
      <c r="H9" s="10">
        <v>524.5</v>
      </c>
      <c r="I9" s="10">
        <v>277.8</v>
      </c>
      <c r="J9" s="10">
        <v>491.8</v>
      </c>
      <c r="K9" s="10">
        <v>67.3</v>
      </c>
      <c r="L9" s="10">
        <v>172.2</v>
      </c>
      <c r="M9" s="10">
        <v>179.1</v>
      </c>
      <c r="N9" s="10">
        <v>156.6</v>
      </c>
      <c r="O9" s="10">
        <v>1721.4</v>
      </c>
    </row>
    <row r="10" spans="1:31" ht="12.75" customHeight="1">
      <c r="A10" s="6">
        <v>1987</v>
      </c>
      <c r="B10" s="10">
        <v>449.3</v>
      </c>
      <c r="C10" s="51">
        <f t="shared" si="0"/>
        <v>299.50562330327733</v>
      </c>
      <c r="D10" s="10">
        <v>532.20000000000005</v>
      </c>
      <c r="E10" s="10">
        <v>329.5</v>
      </c>
      <c r="F10" s="10">
        <v>316.2</v>
      </c>
      <c r="G10" s="51">
        <f>G9*POWER(G$13/G$8, 1/5)</f>
        <v>401.93397139219365</v>
      </c>
      <c r="H10" s="10">
        <v>540.20000000000005</v>
      </c>
      <c r="I10" s="10">
        <v>274.2</v>
      </c>
      <c r="J10" s="10">
        <v>497.2</v>
      </c>
      <c r="K10" s="10">
        <v>47.5</v>
      </c>
      <c r="L10" s="10">
        <v>185</v>
      </c>
      <c r="M10" s="10">
        <v>185.4</v>
      </c>
      <c r="N10" s="10">
        <v>173.8</v>
      </c>
      <c r="O10" s="10">
        <v>1800.7</v>
      </c>
    </row>
    <row r="11" spans="1:31" ht="12.75" customHeight="1">
      <c r="A11" s="6">
        <v>1988</v>
      </c>
      <c r="B11" s="10">
        <v>484.5</v>
      </c>
      <c r="C11" s="51">
        <f t="shared" si="0"/>
        <v>316.97722241078685</v>
      </c>
      <c r="D11" s="10">
        <v>555.4</v>
      </c>
      <c r="E11" s="10">
        <v>328.3</v>
      </c>
      <c r="F11" s="10">
        <v>325.2</v>
      </c>
      <c r="G11" s="51">
        <f>G10*POWER(G$13/G$8, 1/5)</f>
        <v>424.10995868191185</v>
      </c>
      <c r="H11" s="10">
        <v>575.4</v>
      </c>
      <c r="I11" s="10">
        <v>294.60000000000002</v>
      </c>
      <c r="J11" s="10">
        <v>516</v>
      </c>
      <c r="K11" s="10">
        <v>114.8</v>
      </c>
      <c r="L11" s="10">
        <v>219.9</v>
      </c>
      <c r="M11" s="10">
        <v>194.8</v>
      </c>
      <c r="N11" s="10">
        <v>183.9</v>
      </c>
      <c r="O11" s="10">
        <v>1976</v>
      </c>
    </row>
    <row r="12" spans="1:31" ht="12.75" customHeight="1">
      <c r="A12" s="6">
        <v>1989</v>
      </c>
      <c r="B12" s="10">
        <v>509.8</v>
      </c>
      <c r="C12" s="51">
        <f t="shared" si="0"/>
        <v>335.46802366884975</v>
      </c>
      <c r="D12" s="10">
        <v>577</v>
      </c>
      <c r="E12" s="10">
        <v>334.1</v>
      </c>
      <c r="F12" s="10">
        <v>333.1</v>
      </c>
      <c r="G12" s="51">
        <f>G11*POWER(G$13/G$8, 1/5)</f>
        <v>447.50946636870015</v>
      </c>
      <c r="H12" s="10">
        <v>581.9</v>
      </c>
      <c r="I12" s="10">
        <v>320.10000000000002</v>
      </c>
      <c r="J12" s="10">
        <v>524</v>
      </c>
      <c r="K12" s="10">
        <v>141.9</v>
      </c>
      <c r="L12" s="10">
        <v>249.2</v>
      </c>
      <c r="M12" s="10">
        <v>197</v>
      </c>
      <c r="N12" s="10">
        <v>195.8</v>
      </c>
      <c r="O12" s="10">
        <v>2098.6999999999998</v>
      </c>
    </row>
    <row r="13" spans="1:31" ht="12.75" customHeight="1">
      <c r="A13" s="6">
        <v>1990</v>
      </c>
      <c r="B13" s="10">
        <v>549.1</v>
      </c>
      <c r="C13" s="51">
        <f t="shared" si="0"/>
        <v>355.03748202588264</v>
      </c>
      <c r="D13" s="10">
        <v>605.20000000000005</v>
      </c>
      <c r="E13" s="10">
        <v>365.8</v>
      </c>
      <c r="F13" s="10">
        <v>343.5</v>
      </c>
      <c r="G13" s="10">
        <v>472.2</v>
      </c>
      <c r="H13" s="10">
        <v>592.9</v>
      </c>
      <c r="I13" s="10">
        <v>322</v>
      </c>
      <c r="J13" s="10">
        <v>569.6</v>
      </c>
      <c r="K13" s="10">
        <v>365.5</v>
      </c>
      <c r="L13" s="10">
        <v>265.7</v>
      </c>
      <c r="M13" s="10">
        <v>382</v>
      </c>
      <c r="N13" s="10">
        <v>198.8</v>
      </c>
      <c r="O13" s="10">
        <v>2233.1</v>
      </c>
    </row>
    <row r="14" spans="1:31" ht="12.75" customHeight="1">
      <c r="A14" s="6">
        <v>1991</v>
      </c>
      <c r="B14" s="10">
        <v>571.79999999999995</v>
      </c>
      <c r="C14" s="51">
        <f t="shared" si="0"/>
        <v>375.74852072252389</v>
      </c>
      <c r="D14" s="10">
        <v>632.1</v>
      </c>
      <c r="E14" s="10">
        <v>348.1</v>
      </c>
      <c r="F14" s="10">
        <v>363.1</v>
      </c>
      <c r="G14" s="10">
        <v>495.2</v>
      </c>
      <c r="H14" s="51">
        <f>H13*POWER(H$15/H$13, 1/2)</f>
        <v>546.75422266316332</v>
      </c>
      <c r="I14" s="10">
        <v>340.6</v>
      </c>
      <c r="J14" s="10">
        <v>560.6</v>
      </c>
      <c r="K14" s="10">
        <v>360.4</v>
      </c>
      <c r="L14" s="10">
        <v>296.60000000000002</v>
      </c>
      <c r="M14" s="10">
        <v>406.2</v>
      </c>
      <c r="N14" s="10">
        <v>220.4</v>
      </c>
      <c r="O14" s="10">
        <v>2274.1999999999998</v>
      </c>
    </row>
    <row r="15" spans="1:31" ht="12.75" customHeight="1">
      <c r="A15" s="6">
        <v>1992</v>
      </c>
      <c r="B15" s="10">
        <v>596.9</v>
      </c>
      <c r="C15" s="51">
        <f t="shared" si="0"/>
        <v>397.66773361374919</v>
      </c>
      <c r="D15" s="10">
        <v>659.5</v>
      </c>
      <c r="E15" s="10">
        <v>361.9</v>
      </c>
      <c r="F15" s="10">
        <v>382.4</v>
      </c>
      <c r="G15" s="10">
        <v>508.4</v>
      </c>
      <c r="H15" s="10">
        <v>504.2</v>
      </c>
      <c r="I15" s="10">
        <v>342.6</v>
      </c>
      <c r="J15" s="10">
        <v>506</v>
      </c>
      <c r="K15" s="10">
        <v>359.2</v>
      </c>
      <c r="L15" s="10">
        <v>316</v>
      </c>
      <c r="M15" s="10">
        <v>239.7</v>
      </c>
      <c r="N15" s="10">
        <v>235.5</v>
      </c>
      <c r="O15" s="10">
        <v>2320.3000000000002</v>
      </c>
    </row>
    <row r="16" spans="1:31" ht="12.75" customHeight="1">
      <c r="A16" s="6">
        <v>1993</v>
      </c>
      <c r="B16" s="10">
        <v>620</v>
      </c>
      <c r="C16" s="51">
        <f>C17*POWER(C$18/C$23, 1/5)</f>
        <v>420.86559929340598</v>
      </c>
      <c r="D16" s="10">
        <v>697.3</v>
      </c>
      <c r="E16" s="10">
        <v>388.4</v>
      </c>
      <c r="F16" s="10">
        <v>406.2</v>
      </c>
      <c r="G16" s="10">
        <v>529.1</v>
      </c>
      <c r="H16" s="10">
        <v>509.1</v>
      </c>
      <c r="I16" s="10">
        <v>378</v>
      </c>
      <c r="J16" s="10">
        <v>494.7</v>
      </c>
      <c r="K16" s="10">
        <v>368.7</v>
      </c>
      <c r="L16" s="10">
        <v>338</v>
      </c>
      <c r="M16" s="10">
        <v>237.8</v>
      </c>
      <c r="N16" s="10">
        <v>235.3</v>
      </c>
      <c r="O16" s="10">
        <v>2356.5</v>
      </c>
    </row>
    <row r="17" spans="1:15" ht="12.75" customHeight="1">
      <c r="A17" s="6">
        <v>1994</v>
      </c>
      <c r="B17" s="10">
        <v>643.29999999999995</v>
      </c>
      <c r="C17" s="51">
        <f>C18*POWER(C$18/C$23, 1/5)</f>
        <v>445.41670770965874</v>
      </c>
      <c r="D17" s="10">
        <v>716.3</v>
      </c>
      <c r="E17" s="10">
        <v>409.5</v>
      </c>
      <c r="F17" s="10">
        <v>400.2</v>
      </c>
      <c r="G17" s="10">
        <v>550.79999999999995</v>
      </c>
      <c r="H17" s="10">
        <v>525.29999999999995</v>
      </c>
      <c r="I17" s="10">
        <v>416.9</v>
      </c>
      <c r="J17" s="10">
        <v>517.9</v>
      </c>
      <c r="K17" s="10">
        <v>376</v>
      </c>
      <c r="L17" s="10">
        <v>352</v>
      </c>
      <c r="M17" s="10">
        <v>236.6</v>
      </c>
      <c r="N17" s="10">
        <v>257.5</v>
      </c>
      <c r="O17" s="10">
        <v>2342.4</v>
      </c>
    </row>
    <row r="18" spans="1:15" ht="12.75" customHeight="1">
      <c r="A18" s="6">
        <v>1995</v>
      </c>
      <c r="B18" s="10">
        <v>649.20000000000005</v>
      </c>
      <c r="C18" s="10">
        <v>471.4</v>
      </c>
      <c r="D18" s="10">
        <v>716.3</v>
      </c>
      <c r="E18" s="10">
        <v>397.4</v>
      </c>
      <c r="F18" s="10">
        <v>478.6</v>
      </c>
      <c r="G18" s="10">
        <v>529.6</v>
      </c>
      <c r="H18" s="10">
        <v>523.29999999999995</v>
      </c>
      <c r="I18" s="10">
        <v>516.20000000000005</v>
      </c>
      <c r="J18" s="10">
        <v>548.5</v>
      </c>
      <c r="K18" s="10">
        <v>398.6</v>
      </c>
      <c r="L18" s="10">
        <v>421.7</v>
      </c>
      <c r="M18" s="10">
        <v>252.2</v>
      </c>
      <c r="N18" s="10">
        <v>257.2</v>
      </c>
      <c r="O18" s="10">
        <v>2379.4</v>
      </c>
    </row>
    <row r="19" spans="1:15" ht="12.75" customHeight="1">
      <c r="A19" s="6">
        <v>1996</v>
      </c>
      <c r="B19" s="10">
        <v>691.2</v>
      </c>
      <c r="C19" s="10">
        <v>466.1</v>
      </c>
      <c r="D19" s="10">
        <v>713.4</v>
      </c>
      <c r="E19" s="10">
        <v>413.2</v>
      </c>
      <c r="F19" s="10">
        <v>504.7</v>
      </c>
      <c r="G19" s="10">
        <v>538.1</v>
      </c>
      <c r="H19" s="10">
        <v>530</v>
      </c>
      <c r="I19" s="10">
        <v>528.9</v>
      </c>
      <c r="J19" s="10">
        <v>682.9</v>
      </c>
      <c r="K19" s="10">
        <v>425.9</v>
      </c>
      <c r="L19" s="10">
        <v>431.1</v>
      </c>
      <c r="M19" s="10">
        <v>251.4</v>
      </c>
      <c r="N19" s="10">
        <v>262</v>
      </c>
      <c r="O19" s="10">
        <v>2437.1999999999998</v>
      </c>
    </row>
    <row r="20" spans="1:15" ht="12.75" customHeight="1">
      <c r="A20" s="6">
        <v>1997</v>
      </c>
      <c r="B20" s="10">
        <v>685.2</v>
      </c>
      <c r="C20" s="10">
        <v>534.70000000000005</v>
      </c>
      <c r="D20" s="10">
        <v>754.7</v>
      </c>
      <c r="E20" s="10">
        <v>424.8</v>
      </c>
      <c r="F20" s="10">
        <v>505.2</v>
      </c>
      <c r="G20" s="10">
        <v>539.4</v>
      </c>
      <c r="H20" s="10">
        <v>568.20000000000005</v>
      </c>
      <c r="I20" s="10">
        <v>559.6</v>
      </c>
      <c r="J20" s="10">
        <v>659.2</v>
      </c>
      <c r="K20" s="10">
        <v>571.29999999999995</v>
      </c>
      <c r="L20" s="10">
        <v>438</v>
      </c>
      <c r="M20" s="10">
        <v>277.7</v>
      </c>
      <c r="N20" s="10">
        <v>342.2</v>
      </c>
      <c r="O20" s="10">
        <v>2510.1999999999998</v>
      </c>
    </row>
    <row r="21" spans="1:15" ht="12.75" customHeight="1">
      <c r="A21" s="6">
        <v>1998</v>
      </c>
      <c r="B21" s="10">
        <v>718.2</v>
      </c>
      <c r="C21" s="10">
        <v>566.1</v>
      </c>
      <c r="D21" s="10">
        <v>786.3</v>
      </c>
      <c r="E21" s="10">
        <v>437.2</v>
      </c>
      <c r="F21" s="10">
        <v>497</v>
      </c>
      <c r="G21" s="10">
        <v>553.79999999999995</v>
      </c>
      <c r="H21" s="10">
        <v>596</v>
      </c>
      <c r="I21" s="10">
        <v>584.79999999999995</v>
      </c>
      <c r="J21" s="10">
        <v>786.4</v>
      </c>
      <c r="K21" s="10">
        <v>580.5</v>
      </c>
      <c r="L21" s="10">
        <v>457.9</v>
      </c>
      <c r="M21" s="10">
        <v>296.10000000000002</v>
      </c>
      <c r="N21" s="10">
        <v>358.8</v>
      </c>
      <c r="O21" s="10">
        <v>2649.9</v>
      </c>
    </row>
    <row r="22" spans="1:15" ht="12.75" customHeight="1">
      <c r="A22" s="6">
        <v>1999</v>
      </c>
      <c r="B22" s="10">
        <v>702.8</v>
      </c>
      <c r="C22" s="10">
        <v>603.1</v>
      </c>
      <c r="D22" s="10">
        <v>813</v>
      </c>
      <c r="E22" s="10">
        <v>439.3</v>
      </c>
      <c r="F22" s="10">
        <v>531</v>
      </c>
      <c r="G22" s="10">
        <v>571.20000000000005</v>
      </c>
      <c r="H22" s="10">
        <v>618.79999999999995</v>
      </c>
      <c r="I22" s="10">
        <v>592</v>
      </c>
      <c r="J22" s="10">
        <v>850.2</v>
      </c>
      <c r="K22" s="10">
        <v>602.79999999999995</v>
      </c>
      <c r="L22" s="10">
        <v>479</v>
      </c>
      <c r="M22" s="10">
        <v>307.8</v>
      </c>
      <c r="N22" s="10">
        <v>381.4</v>
      </c>
      <c r="O22" s="10">
        <v>2765.2</v>
      </c>
    </row>
    <row r="23" spans="1:15" ht="12.75" customHeight="1">
      <c r="A23" s="6">
        <v>2000</v>
      </c>
      <c r="B23" s="10">
        <v>767</v>
      </c>
      <c r="C23" s="10">
        <v>625.9</v>
      </c>
      <c r="D23" s="10">
        <v>833.4</v>
      </c>
      <c r="E23" s="10">
        <v>442.9</v>
      </c>
      <c r="F23" s="10">
        <v>556.70000000000005</v>
      </c>
      <c r="G23" s="10">
        <v>586.29999999999995</v>
      </c>
      <c r="H23" s="10">
        <v>658.7</v>
      </c>
      <c r="I23" s="10">
        <v>597.6</v>
      </c>
      <c r="J23" s="10">
        <v>846.4</v>
      </c>
      <c r="K23" s="10">
        <v>628</v>
      </c>
      <c r="L23" s="10">
        <v>499.3</v>
      </c>
      <c r="M23" s="10">
        <v>329</v>
      </c>
      <c r="N23" s="10">
        <v>418.9</v>
      </c>
      <c r="O23" s="10">
        <v>2873.9</v>
      </c>
    </row>
    <row r="24" spans="1:15" ht="12.75" customHeight="1">
      <c r="A24" s="6">
        <v>2001</v>
      </c>
      <c r="B24" s="10">
        <v>811.7</v>
      </c>
      <c r="C24" s="10">
        <v>621.79999999999995</v>
      </c>
      <c r="D24" s="10">
        <v>885.7</v>
      </c>
      <c r="E24" s="10">
        <v>455.7</v>
      </c>
      <c r="F24" s="10">
        <v>568.1</v>
      </c>
      <c r="G24" s="10">
        <v>600.29999999999995</v>
      </c>
      <c r="H24" s="10">
        <v>672.7</v>
      </c>
      <c r="I24" s="10">
        <v>577.70000000000005</v>
      </c>
      <c r="J24" s="10">
        <v>918.2</v>
      </c>
      <c r="K24" s="10">
        <v>603.79999999999995</v>
      </c>
      <c r="L24" s="10">
        <v>516.4</v>
      </c>
      <c r="M24" s="10">
        <v>453.4</v>
      </c>
      <c r="N24" s="10">
        <v>470.3</v>
      </c>
      <c r="O24" s="10">
        <v>2973.6</v>
      </c>
    </row>
    <row r="25" spans="1:15" ht="12.75" customHeight="1">
      <c r="A25" s="6">
        <v>2002</v>
      </c>
      <c r="B25" s="10">
        <v>824.8</v>
      </c>
      <c r="C25" s="10">
        <v>682.9</v>
      </c>
      <c r="D25" s="10">
        <v>940.5</v>
      </c>
      <c r="E25" s="10">
        <v>458.7</v>
      </c>
      <c r="F25" s="10">
        <v>595.70000000000005</v>
      </c>
      <c r="G25" s="10">
        <v>614.6</v>
      </c>
      <c r="H25" s="10">
        <v>702.5</v>
      </c>
      <c r="I25" s="10">
        <v>579.79999999999995</v>
      </c>
      <c r="J25" s="10">
        <v>983</v>
      </c>
      <c r="K25" s="10">
        <v>647</v>
      </c>
      <c r="L25" s="10">
        <v>523.9</v>
      </c>
      <c r="M25" s="10">
        <v>471.1</v>
      </c>
      <c r="N25" s="10">
        <v>472.9</v>
      </c>
      <c r="O25" s="10">
        <v>3180.5</v>
      </c>
    </row>
    <row r="26" spans="1:15" ht="12.75" customHeight="1">
      <c r="A26" s="6">
        <v>2003</v>
      </c>
      <c r="B26" s="10">
        <v>865.4</v>
      </c>
      <c r="C26" s="10">
        <v>738.2</v>
      </c>
      <c r="D26" s="10">
        <v>943.2</v>
      </c>
      <c r="E26" s="10">
        <v>466.8</v>
      </c>
      <c r="F26" s="10">
        <v>621.70000000000005</v>
      </c>
      <c r="G26" s="10">
        <v>630.79999999999995</v>
      </c>
      <c r="H26" s="10">
        <v>731.8</v>
      </c>
      <c r="I26" s="10">
        <v>566.70000000000005</v>
      </c>
      <c r="J26" s="10">
        <v>1011.9</v>
      </c>
      <c r="K26" s="10">
        <v>650.9</v>
      </c>
      <c r="L26" s="10">
        <v>582.1</v>
      </c>
      <c r="M26" s="10">
        <v>475.9</v>
      </c>
      <c r="N26" s="10">
        <v>513.20000000000005</v>
      </c>
      <c r="O26" s="10">
        <v>3370.5</v>
      </c>
    </row>
    <row r="27" spans="1:15" ht="12.75" customHeight="1">
      <c r="A27" s="6">
        <v>2004</v>
      </c>
      <c r="B27" s="10">
        <v>898.9</v>
      </c>
      <c r="C27" s="10">
        <v>697.5</v>
      </c>
      <c r="D27" s="10">
        <v>971.2</v>
      </c>
      <c r="E27" s="10">
        <v>494.6</v>
      </c>
      <c r="F27" s="10">
        <v>638.20000000000005</v>
      </c>
      <c r="G27" s="10">
        <v>648.70000000000005</v>
      </c>
      <c r="H27" s="10">
        <v>780.7</v>
      </c>
      <c r="I27" s="10">
        <v>574.20000000000005</v>
      </c>
      <c r="J27" s="10">
        <v>1069.2</v>
      </c>
      <c r="K27" s="10">
        <v>670.9</v>
      </c>
      <c r="L27" s="10">
        <v>591.70000000000005</v>
      </c>
      <c r="M27" s="10">
        <v>494</v>
      </c>
      <c r="N27" s="10">
        <v>489</v>
      </c>
      <c r="O27" s="10">
        <v>3461.5</v>
      </c>
    </row>
    <row r="28" spans="1:15" ht="12.75" customHeight="1">
      <c r="A28" s="6">
        <v>2005</v>
      </c>
      <c r="B28" s="10">
        <v>898</v>
      </c>
      <c r="C28" s="10">
        <v>686.1</v>
      </c>
      <c r="D28" s="10">
        <v>989.2</v>
      </c>
      <c r="E28" s="10">
        <v>503.4</v>
      </c>
      <c r="F28" s="10">
        <v>655.5</v>
      </c>
      <c r="G28" s="10">
        <v>661</v>
      </c>
      <c r="H28" s="10">
        <v>804.8</v>
      </c>
      <c r="I28" s="10">
        <v>558.1</v>
      </c>
      <c r="J28" s="10">
        <v>1023</v>
      </c>
      <c r="K28" s="10">
        <v>682.9</v>
      </c>
      <c r="L28" s="10">
        <v>601.79999999999995</v>
      </c>
      <c r="M28" s="10">
        <v>518.5</v>
      </c>
      <c r="N28" s="10">
        <v>524</v>
      </c>
      <c r="O28" s="10">
        <v>3536.8</v>
      </c>
    </row>
    <row r="29" spans="1:15" ht="12.75" customHeight="1">
      <c r="A29" s="6">
        <v>2006</v>
      </c>
      <c r="B29" s="10">
        <v>923</v>
      </c>
      <c r="C29" s="10">
        <v>723.9</v>
      </c>
      <c r="D29" s="10">
        <v>1034.0999999999999</v>
      </c>
      <c r="E29" s="10">
        <v>521.29999999999995</v>
      </c>
      <c r="F29" s="10">
        <v>646.5</v>
      </c>
      <c r="G29" s="10">
        <v>677.6</v>
      </c>
      <c r="H29" s="10">
        <v>828.4</v>
      </c>
      <c r="I29" s="10">
        <v>567.6</v>
      </c>
      <c r="J29" s="10">
        <v>514.4</v>
      </c>
      <c r="K29" s="10">
        <v>674.9</v>
      </c>
      <c r="L29" s="10">
        <v>609.5</v>
      </c>
      <c r="M29" s="10">
        <v>530.70000000000005</v>
      </c>
      <c r="N29" s="10">
        <v>521.70000000000005</v>
      </c>
      <c r="O29" s="10">
        <v>3575</v>
      </c>
    </row>
    <row r="30" spans="1:15" ht="12.75" customHeight="1">
      <c r="A30" s="6">
        <v>2007</v>
      </c>
      <c r="B30" s="10">
        <v>918.7</v>
      </c>
      <c r="C30" s="10">
        <v>769.9</v>
      </c>
      <c r="D30" s="10">
        <v>1050.4000000000001</v>
      </c>
      <c r="E30" s="10">
        <v>537.5</v>
      </c>
      <c r="F30" s="10">
        <v>663.7</v>
      </c>
      <c r="G30" s="10">
        <v>683.1</v>
      </c>
      <c r="H30" s="10">
        <v>845.1</v>
      </c>
      <c r="I30" s="10">
        <v>559.5</v>
      </c>
      <c r="J30" s="10">
        <v>535</v>
      </c>
      <c r="K30" s="10">
        <v>676</v>
      </c>
      <c r="L30" s="10">
        <v>621.5</v>
      </c>
      <c r="M30" s="10">
        <v>537.5</v>
      </c>
      <c r="N30" s="10">
        <v>561.9</v>
      </c>
      <c r="O30" s="10">
        <v>3646.6</v>
      </c>
    </row>
    <row r="31" spans="1:15" ht="12.75" customHeight="1">
      <c r="A31" s="6">
        <v>2008</v>
      </c>
      <c r="B31" s="10">
        <v>949.2</v>
      </c>
      <c r="C31" s="10">
        <v>740.2</v>
      </c>
      <c r="D31" s="10">
        <v>1065.0999999999999</v>
      </c>
      <c r="E31" s="10">
        <v>532.1</v>
      </c>
      <c r="F31" s="10">
        <v>677.2</v>
      </c>
      <c r="G31" s="10">
        <v>702.3</v>
      </c>
      <c r="H31" s="10">
        <v>869</v>
      </c>
      <c r="I31" s="10">
        <v>572</v>
      </c>
      <c r="J31" s="10">
        <v>538.70000000000005</v>
      </c>
      <c r="K31" s="10">
        <v>675.3</v>
      </c>
      <c r="L31" s="10">
        <v>632.4</v>
      </c>
      <c r="M31" s="10">
        <v>545.9</v>
      </c>
      <c r="N31" s="10">
        <v>557.9</v>
      </c>
      <c r="O31" s="10">
        <v>3641.5</v>
      </c>
    </row>
    <row r="32" spans="1:15" ht="12.75" customHeight="1">
      <c r="A32" s="6">
        <v>2009</v>
      </c>
      <c r="B32" s="10">
        <v>976.6</v>
      </c>
      <c r="C32" s="10">
        <v>762.3</v>
      </c>
      <c r="D32" s="10">
        <v>1123</v>
      </c>
      <c r="E32" s="10">
        <v>549.6</v>
      </c>
      <c r="F32" s="10">
        <v>671.6</v>
      </c>
      <c r="G32" s="10">
        <v>717.7</v>
      </c>
      <c r="H32" s="10">
        <v>889.8</v>
      </c>
      <c r="I32" s="10">
        <v>548.4</v>
      </c>
      <c r="J32" s="10">
        <v>526.20000000000005</v>
      </c>
      <c r="K32" s="10">
        <v>673.8</v>
      </c>
      <c r="L32" s="10">
        <v>611.6</v>
      </c>
      <c r="M32" s="10">
        <v>549.1</v>
      </c>
      <c r="N32" s="10">
        <v>531.6</v>
      </c>
      <c r="O32" s="10">
        <v>3672.1</v>
      </c>
    </row>
    <row r="33" spans="1:16" ht="12.75" customHeight="1">
      <c r="A33" s="6">
        <v>2010</v>
      </c>
      <c r="B33" s="10">
        <v>991.4</v>
      </c>
      <c r="C33" s="10">
        <v>746.4</v>
      </c>
      <c r="D33" s="10">
        <v>1158.5</v>
      </c>
      <c r="E33" s="10">
        <v>538.1</v>
      </c>
      <c r="F33" s="10">
        <v>694.9</v>
      </c>
      <c r="G33" s="10">
        <v>728.6</v>
      </c>
      <c r="H33" s="10">
        <v>921.4</v>
      </c>
      <c r="I33" s="10">
        <v>550.70000000000005</v>
      </c>
      <c r="J33" s="10">
        <v>529.5</v>
      </c>
      <c r="K33" s="10">
        <v>662.7</v>
      </c>
      <c r="L33" s="10">
        <v>626.5</v>
      </c>
      <c r="M33" s="10">
        <v>549.79999999999995</v>
      </c>
      <c r="N33" s="10">
        <v>509.2</v>
      </c>
      <c r="O33" s="10">
        <v>3722.2</v>
      </c>
    </row>
    <row r="34" spans="1:16" ht="12.75" customHeight="1">
      <c r="A34" s="6">
        <v>2011</v>
      </c>
      <c r="B34" s="10">
        <v>1010</v>
      </c>
      <c r="C34" s="10">
        <v>796</v>
      </c>
      <c r="D34" s="10">
        <v>1120.0999999999999</v>
      </c>
      <c r="E34" s="10">
        <v>524.5</v>
      </c>
      <c r="F34" s="10">
        <v>695.2</v>
      </c>
      <c r="G34" s="10">
        <v>724</v>
      </c>
      <c r="H34" s="10">
        <v>936.7</v>
      </c>
      <c r="I34" s="10">
        <v>582.1</v>
      </c>
      <c r="J34" s="10">
        <v>553.70000000000005</v>
      </c>
      <c r="K34" s="10">
        <v>693.8</v>
      </c>
      <c r="L34" s="10">
        <v>646.70000000000005</v>
      </c>
      <c r="M34" s="10">
        <v>580.79999999999995</v>
      </c>
      <c r="N34" s="10">
        <v>514.4</v>
      </c>
      <c r="O34" s="10">
        <v>3768.6</v>
      </c>
    </row>
    <row r="35" spans="1:16" ht="12.75" customHeight="1">
      <c r="A35" s="6">
        <v>2012</v>
      </c>
      <c r="B35" s="10">
        <v>1093.2</v>
      </c>
      <c r="C35" s="10">
        <v>767.4</v>
      </c>
      <c r="D35" s="10">
        <v>1121.4000000000001</v>
      </c>
      <c r="E35" s="10">
        <v>508.8</v>
      </c>
      <c r="F35" s="10">
        <v>683.9</v>
      </c>
      <c r="G35" s="10">
        <v>723.6</v>
      </c>
      <c r="H35" s="10">
        <v>959.1</v>
      </c>
      <c r="I35" s="10">
        <v>564.20000000000005</v>
      </c>
      <c r="J35" s="10">
        <v>559.1</v>
      </c>
      <c r="K35" s="10">
        <v>691.8</v>
      </c>
      <c r="L35" s="10">
        <v>681.3</v>
      </c>
      <c r="M35" s="10">
        <v>604.6</v>
      </c>
      <c r="N35" s="10">
        <v>520.9</v>
      </c>
      <c r="O35" s="10">
        <v>3843.6</v>
      </c>
    </row>
    <row r="36" spans="1:16" ht="12.75" customHeight="1">
      <c r="A36" s="6">
        <v>2013</v>
      </c>
      <c r="B36" s="51">
        <f>B35*POWER(B$35/B$30,1/5)</f>
        <v>1131.8915150500129</v>
      </c>
      <c r="C36" s="10">
        <v>763.5</v>
      </c>
      <c r="D36" s="10">
        <v>1119.0999999999999</v>
      </c>
      <c r="E36" s="10">
        <v>536.6</v>
      </c>
      <c r="F36" s="10">
        <v>692.7</v>
      </c>
      <c r="G36" s="10">
        <v>725.4</v>
      </c>
      <c r="H36" s="10">
        <v>945.9</v>
      </c>
      <c r="I36" s="10">
        <v>536.4</v>
      </c>
      <c r="J36" s="10">
        <v>530.4</v>
      </c>
      <c r="K36" s="10">
        <v>686.2</v>
      </c>
      <c r="L36" s="10">
        <v>659.6</v>
      </c>
      <c r="M36" s="10">
        <v>631.6</v>
      </c>
      <c r="N36" s="10">
        <v>510</v>
      </c>
      <c r="O36" s="10">
        <v>3892</v>
      </c>
    </row>
    <row r="37" spans="1:16" ht="12.75" customHeight="1">
      <c r="A37" s="6">
        <v>2014</v>
      </c>
      <c r="B37" s="51">
        <f>B36*POWER(B$35/B$30,1/5)</f>
        <v>1171.9524349087208</v>
      </c>
      <c r="C37" s="51">
        <f>C36*POWER(C$36/C$31,1/5)</f>
        <v>768.24728392562258</v>
      </c>
      <c r="D37" s="10">
        <v>1119.2</v>
      </c>
      <c r="E37" s="51">
        <f>E36*POWER(E$36/E$31,1/5)</f>
        <v>537.50455655061955</v>
      </c>
      <c r="F37" s="10">
        <v>703.4</v>
      </c>
      <c r="G37" s="51">
        <f>G36*POWER(G$36/G$31,1/5)</f>
        <v>730.11038831893234</v>
      </c>
      <c r="H37" s="10">
        <v>959.5</v>
      </c>
      <c r="I37" s="10">
        <v>544</v>
      </c>
      <c r="J37" s="10">
        <v>517.1</v>
      </c>
      <c r="K37" s="10">
        <v>692.9</v>
      </c>
      <c r="L37" s="51">
        <f>L36*POWER(L$36/L$31,1/5)</f>
        <v>665.17880735608662</v>
      </c>
      <c r="M37" s="51">
        <f>M36*POWER(M$36/M$31,1/5)</f>
        <v>650.29127447954454</v>
      </c>
      <c r="N37" s="51">
        <f>N36*POWER(N$36/N$31,1/5)</f>
        <v>500.92526780055755</v>
      </c>
      <c r="O37" s="51">
        <f>O36*POWER(O$36/O$31,1/5)</f>
        <v>3944.1310357118145</v>
      </c>
      <c r="P37" s="55"/>
    </row>
    <row r="38" spans="1:16" ht="14.25" customHeight="1"/>
    <row r="39" spans="1:16" ht="12.75" customHeight="1">
      <c r="A39" s="6" t="s">
        <v>741</v>
      </c>
    </row>
    <row r="40" spans="1:16" ht="12.75" customHeight="1">
      <c r="A40" s="6" t="s">
        <v>424</v>
      </c>
    </row>
    <row r="41" spans="1:16" ht="27.75" customHeight="1">
      <c r="A41" s="74" t="s">
        <v>746</v>
      </c>
      <c r="B41" s="74"/>
      <c r="C41" s="74"/>
      <c r="D41" s="74"/>
      <c r="E41" s="74"/>
      <c r="F41" s="74"/>
      <c r="G41" s="74"/>
      <c r="H41" s="74"/>
      <c r="I41" s="74"/>
      <c r="J41" s="74"/>
      <c r="K41" s="74"/>
      <c r="L41" s="74"/>
      <c r="M41" s="74"/>
      <c r="N41" s="74"/>
      <c r="O41" s="74"/>
    </row>
    <row r="42" spans="1:16" ht="12.75" customHeight="1">
      <c r="A42" s="6" t="s">
        <v>506</v>
      </c>
    </row>
    <row r="46" spans="1:16" ht="12.75" customHeight="1">
      <c r="A46" s="29"/>
    </row>
    <row r="47" spans="1:16" ht="12.75" customHeight="1">
      <c r="A47" s="29"/>
    </row>
    <row r="48" spans="1:16"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mergeCells count="1">
    <mergeCell ref="A41:O41"/>
  </mergeCells>
  <phoneticPr fontId="0" type="noConversion"/>
  <pageMargins left="0.75" right="0.75" top="1" bottom="1" header="0.5" footer="0.5"/>
  <pageSetup scale="84" orientation="landscape" r:id="rId1"/>
  <headerFooter alignWithMargins="0"/>
</worksheet>
</file>

<file path=xl/worksheets/sheet58.xml><?xml version="1.0" encoding="utf-8"?>
<worksheet xmlns="http://schemas.openxmlformats.org/spreadsheetml/2006/main" xmlns:r="http://schemas.openxmlformats.org/officeDocument/2006/relationships">
  <sheetPr codeName="Sheet54">
    <pageSetUpPr fitToPage="1"/>
  </sheetPr>
  <dimension ref="A1:AE56"/>
  <sheetViews>
    <sheetView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C38" sqref="C38"/>
    </sheetView>
  </sheetViews>
  <sheetFormatPr defaultRowHeight="12.75"/>
  <cols>
    <col min="1" max="1" width="9.140625" style="6"/>
    <col min="2" max="2" width="9.28515625" style="10" bestFit="1" customWidth="1"/>
    <col min="3" max="5" width="9.85546875" style="10" bestFit="1" customWidth="1"/>
    <col min="6" max="6" width="9.28515625" style="10" bestFit="1" customWidth="1"/>
    <col min="7" max="7" width="9.85546875" style="10" bestFit="1" customWidth="1"/>
    <col min="8" max="8" width="9.28515625" style="10" bestFit="1" customWidth="1"/>
    <col min="9" max="9" width="11" style="10" customWidth="1"/>
    <col min="10" max="10" width="10.28515625" style="10" customWidth="1"/>
    <col min="11" max="11" width="9.85546875" style="10" bestFit="1" customWidth="1"/>
    <col min="12" max="12" width="10.5703125" style="10" customWidth="1"/>
    <col min="13" max="15" width="9.28515625" style="10" bestFit="1" customWidth="1"/>
    <col min="16" max="17" width="9.140625" style="8"/>
    <col min="18" max="31" width="9.140625" style="10"/>
    <col min="32" max="16384" width="9.140625" style="8"/>
  </cols>
  <sheetData>
    <row r="1" spans="1:15">
      <c r="A1" s="6" t="s">
        <v>607</v>
      </c>
    </row>
    <row r="2" spans="1:15">
      <c r="A2" s="6" t="s">
        <v>225</v>
      </c>
      <c r="B2" s="10" t="s">
        <v>226</v>
      </c>
      <c r="C2" s="10" t="s">
        <v>227</v>
      </c>
      <c r="D2" s="10" t="s">
        <v>228</v>
      </c>
      <c r="E2" s="10" t="s">
        <v>229</v>
      </c>
      <c r="F2" s="10" t="s">
        <v>230</v>
      </c>
      <c r="G2" s="10" t="s">
        <v>231</v>
      </c>
      <c r="H2" s="10" t="s">
        <v>232</v>
      </c>
      <c r="I2" s="10" t="s">
        <v>233</v>
      </c>
      <c r="J2" s="10" t="s">
        <v>234</v>
      </c>
      <c r="K2" s="10" t="s">
        <v>235</v>
      </c>
      <c r="L2" s="10" t="s">
        <v>236</v>
      </c>
      <c r="M2" s="10" t="s">
        <v>237</v>
      </c>
      <c r="N2" s="10" t="s">
        <v>238</v>
      </c>
      <c r="O2" s="10" t="s">
        <v>239</v>
      </c>
    </row>
    <row r="3" spans="1:15" ht="12.75" customHeight="1">
      <c r="A3" s="6">
        <v>1980</v>
      </c>
      <c r="B3" s="10">
        <f>'A13-1'!B3/'A19'!B$33</f>
        <v>17779.424467136578</v>
      </c>
      <c r="C3" s="10">
        <f>'A13-1'!C3/'A19'!C$33</f>
        <v>20467.638211664969</v>
      </c>
      <c r="D3" s="10">
        <f>'A13-1'!D3/'A19'!D$33</f>
        <v>21534.781736897636</v>
      </c>
      <c r="E3" s="10">
        <f>'A13-1'!E3/'A19'!E$33</f>
        <v>21161.746657056439</v>
      </c>
      <c r="F3" s="10">
        <f>'A13-1'!F3/'A19'!F$33</f>
        <v>18346.69253969887</v>
      </c>
      <c r="G3" s="10">
        <f>'A13-1'!G3/'A19'!G$33</f>
        <v>20634.972398893802</v>
      </c>
      <c r="H3" s="10">
        <f>'A13-1'!H3/'A19'!H$33</f>
        <v>21183.912375424141</v>
      </c>
      <c r="I3" s="10">
        <f>'A13-1'!I3/'A19'!I$33</f>
        <v>20123.747536640436</v>
      </c>
      <c r="J3" s="10">
        <f>'A13-1'!J3/'A19'!J$33</f>
        <v>22747.342493174056</v>
      </c>
      <c r="K3" s="10">
        <f>'A13-1'!K3/'A19'!K$33</f>
        <v>23607.855695738814</v>
      </c>
      <c r="L3" s="10">
        <f>'A13-1'!L3/'A19'!L$33</f>
        <v>14792.370391586403</v>
      </c>
      <c r="M3" s="10">
        <f>'A13-1'!M3/'A19'!M$33</f>
        <v>22689.929199168975</v>
      </c>
      <c r="N3" s="10">
        <f>'A13-1'!N3/'A19'!N$33</f>
        <v>16072.79788390222</v>
      </c>
      <c r="O3" s="10">
        <f>'A13-1'!O3/'A19'!O$33</f>
        <v>25257.397633267861</v>
      </c>
    </row>
    <row r="4" spans="1:15" ht="12.75" customHeight="1">
      <c r="A4" s="6">
        <v>1981</v>
      </c>
      <c r="B4" s="10">
        <f>'A13-1'!B4/'A19'!B$33</f>
        <v>17998.934198469073</v>
      </c>
      <c r="C4" s="10">
        <f>'A13-1'!C4/'A19'!C$33</f>
        <v>19823.221317759049</v>
      </c>
      <c r="D4" s="10">
        <f>'A13-1'!D4/'A19'!D$33</f>
        <v>21664.707718641112</v>
      </c>
      <c r="E4" s="10">
        <f>'A13-1'!E4/'A19'!E$33</f>
        <v>20427.28245725439</v>
      </c>
      <c r="F4" s="10">
        <f>'A13-1'!F4/'A19'!F$33</f>
        <v>18450.777958512786</v>
      </c>
      <c r="G4" s="10">
        <f>'A13-1'!G4/'A19'!G$33</f>
        <v>20355.063629243563</v>
      </c>
      <c r="H4" s="10">
        <f>'A13-1'!H4/'A19'!H$33</f>
        <v>20802.075000053403</v>
      </c>
      <c r="I4" s="10">
        <f>'A13-1'!I4/'A19'!I$33</f>
        <v>19711.553434024212</v>
      </c>
      <c r="J4" s="10">
        <f>'A13-1'!J4/'A19'!J$33</f>
        <v>22351.336526900854</v>
      </c>
      <c r="K4" s="10">
        <f>'A13-1'!K4/'A19'!K$33</f>
        <v>24140.650727095297</v>
      </c>
      <c r="L4" s="10">
        <f>'A13-1'!L4/'A19'!L$33</f>
        <v>14195.346235164076</v>
      </c>
      <c r="M4" s="10">
        <f>'A13-1'!M4/'A19'!M$33</f>
        <v>22334.77917513355</v>
      </c>
      <c r="N4" s="10">
        <f>'A13-1'!N4/'A19'!N$33</f>
        <v>15912.415592933299</v>
      </c>
      <c r="O4" s="10">
        <f>'A13-1'!O4/'A19'!O$33</f>
        <v>25695.394562237409</v>
      </c>
    </row>
    <row r="5" spans="1:15" ht="12.75" customHeight="1">
      <c r="A5" s="6">
        <v>1982</v>
      </c>
      <c r="B5" s="10">
        <f>'A13-1'!B5/'A19'!B$33</f>
        <v>17382.656820191612</v>
      </c>
      <c r="C5" s="10">
        <f>'A13-1'!C5/'A19'!C$33</f>
        <v>19793.146248558198</v>
      </c>
      <c r="D5" s="10">
        <f>'A13-1'!D5/'A19'!D$33</f>
        <v>20318.189421312662</v>
      </c>
      <c r="E5" s="10">
        <f>'A13-1'!E5/'A19'!E$33</f>
        <v>20897.959847552382</v>
      </c>
      <c r="F5" s="10">
        <f>'A13-1'!F5/'A19'!F$33</f>
        <v>18906.427545619692</v>
      </c>
      <c r="G5" s="10">
        <f>'A13-1'!G5/'A19'!G$33</f>
        <v>20602.987655557248</v>
      </c>
      <c r="H5" s="10">
        <f>'A13-1'!H5/'A19'!H$33</f>
        <v>20728.191285343986</v>
      </c>
      <c r="I5" s="10">
        <f>'A13-1'!I5/'A19'!I$33</f>
        <v>19889.796246718757</v>
      </c>
      <c r="J5" s="10">
        <f>'A13-1'!J5/'A19'!J$33</f>
        <v>21989.593345297537</v>
      </c>
      <c r="K5" s="10">
        <f>'A13-1'!K5/'A19'!K$33</f>
        <v>24123.58735632497</v>
      </c>
      <c r="L5" s="10">
        <f>'A13-1'!L5/'A19'!L$33</f>
        <v>14247.093616375234</v>
      </c>
      <c r="M5" s="10">
        <f>'A13-1'!M5/'A19'!M$33</f>
        <v>22208.97252393487</v>
      </c>
      <c r="N5" s="10">
        <f>'A13-1'!N5/'A19'!N$33</f>
        <v>16207.642416883637</v>
      </c>
      <c r="O5" s="10">
        <f>'A13-1'!O5/'A19'!O$33</f>
        <v>25085.125688225857</v>
      </c>
    </row>
    <row r="6" spans="1:15" ht="12.75" customHeight="1">
      <c r="A6" s="6">
        <v>1983</v>
      </c>
      <c r="B6" s="10">
        <f>'A13-1'!B6/'A19'!B$33</f>
        <v>18101.254900957327</v>
      </c>
      <c r="C6" s="10">
        <f>'A13-1'!C6/'A19'!C$33</f>
        <v>19885.805585502156</v>
      </c>
      <c r="D6" s="10">
        <f>'A13-1'!D6/'A19'!D$33</f>
        <v>20873.367502002624</v>
      </c>
      <c r="E6" s="10">
        <f>'A13-1'!E6/'A19'!E$33</f>
        <v>21530.877719308111</v>
      </c>
      <c r="F6" s="10">
        <f>'A13-1'!F6/'A19'!F$33</f>
        <v>19240.905338617817</v>
      </c>
      <c r="G6" s="10">
        <f>'A13-1'!G6/'A19'!G$33</f>
        <v>20722.033696841801</v>
      </c>
      <c r="H6" s="10">
        <f>'A13-1'!H6/'A19'!H$33</f>
        <v>21253.947652500858</v>
      </c>
      <c r="I6" s="10">
        <f>'A13-1'!I6/'A19'!I$33</f>
        <v>20228.26006838699</v>
      </c>
      <c r="J6" s="10">
        <f>'A13-1'!J6/'A19'!J$33</f>
        <v>22466.360582847217</v>
      </c>
      <c r="K6" s="10">
        <f>'A13-1'!K6/'A19'!K$33</f>
        <v>24430.854090358291</v>
      </c>
      <c r="L6" s="10">
        <f>'A13-1'!L6/'A19'!L$33</f>
        <v>14262.771042318816</v>
      </c>
      <c r="M6" s="10">
        <f>'A13-1'!M6/'A19'!M$33</f>
        <v>22440.165685587264</v>
      </c>
      <c r="N6" s="10">
        <f>'A13-1'!N6/'A19'!N$33</f>
        <v>16984.918435493102</v>
      </c>
      <c r="O6" s="10">
        <f>'A13-1'!O6/'A19'!O$33</f>
        <v>25650.155266219543</v>
      </c>
    </row>
    <row r="7" spans="1:15" ht="12.75" customHeight="1">
      <c r="A7" s="6">
        <v>1984</v>
      </c>
      <c r="B7" s="10">
        <f>'A13-1'!B7/'A19'!B$33</f>
        <v>18565.359903455814</v>
      </c>
      <c r="C7" s="10">
        <f>'A13-1'!C7/'A19'!C$33</f>
        <v>20534.641678149947</v>
      </c>
      <c r="D7" s="10">
        <f>'A13-1'!D7/'A19'!D$33</f>
        <v>21755.577754767244</v>
      </c>
      <c r="E7" s="10">
        <f>'A13-1'!E7/'A19'!E$33</f>
        <v>22522.6296792106</v>
      </c>
      <c r="F7" s="10">
        <f>'A13-1'!F7/'A19'!F$33</f>
        <v>20014.108441876713</v>
      </c>
      <c r="G7" s="10">
        <f>'A13-1'!G7/'A19'!G$33</f>
        <v>20889.844217572037</v>
      </c>
      <c r="H7" s="10">
        <f>'A13-1'!H7/'A19'!H$33</f>
        <v>21858.855024860772</v>
      </c>
      <c r="I7" s="10">
        <f>'A13-1'!I7/'A19'!I$33</f>
        <v>20909.198820513484</v>
      </c>
      <c r="J7" s="10">
        <f>'A13-1'!J7/'A19'!J$33</f>
        <v>23288.667096728113</v>
      </c>
      <c r="K7" s="10">
        <f>'A13-1'!K7/'A19'!K$33</f>
        <v>25330.891217569701</v>
      </c>
      <c r="L7" s="10">
        <f>'A13-1'!L7/'A19'!L$33</f>
        <v>14541.995743165126</v>
      </c>
      <c r="M7" s="10">
        <f>'A13-1'!M7/'A19'!M$33</f>
        <v>23696.199123965835</v>
      </c>
      <c r="N7" s="10">
        <f>'A13-1'!N7/'A19'!N$33</f>
        <v>17354.969928106948</v>
      </c>
      <c r="O7" s="10">
        <f>'A13-1'!O7/'A19'!O$33</f>
        <v>27449.712053307347</v>
      </c>
    </row>
    <row r="8" spans="1:15" ht="12.75" customHeight="1">
      <c r="A8" s="6">
        <v>1985</v>
      </c>
      <c r="B8" s="10">
        <f>'A13-1'!B8/'A19'!B$33</f>
        <v>18670.661880383504</v>
      </c>
      <c r="C8" s="10">
        <f>'A13-1'!C8/'A19'!C$33</f>
        <v>21115.585990625063</v>
      </c>
      <c r="D8" s="10">
        <f>'A13-1'!D8/'A19'!D$33</f>
        <v>22557.548808791791</v>
      </c>
      <c r="E8" s="10">
        <f>'A13-1'!E8/'A19'!E$33</f>
        <v>23448.306352548356</v>
      </c>
      <c r="F8" s="10">
        <f>'A13-1'!F8/'A19'!F$33</f>
        <v>20498.935194710066</v>
      </c>
      <c r="G8" s="10">
        <f>'A13-1'!G8/'A19'!G$33</f>
        <v>21288.47149479482</v>
      </c>
      <c r="H8" s="10">
        <f>'A13-1'!H8/'A19'!H$33</f>
        <v>22481.061145955369</v>
      </c>
      <c r="I8" s="10">
        <f>'A13-1'!I8/'A19'!I$33</f>
        <v>21434.679119846598</v>
      </c>
      <c r="J8" s="10">
        <f>'A13-1'!J8/'A19'!J$33</f>
        <v>23273.039515666293</v>
      </c>
      <c r="K8" s="10">
        <f>'A13-1'!K8/'A19'!K$33</f>
        <v>25753.828718212881</v>
      </c>
      <c r="L8" s="10">
        <f>'A13-1'!L8/'A19'!L$33</f>
        <v>15037.814515580469</v>
      </c>
      <c r="M8" s="10">
        <f>'A13-1'!M8/'A19'!M$33</f>
        <v>24145.574202540669</v>
      </c>
      <c r="N8" s="10">
        <f>'A13-1'!N8/'A19'!N$33</f>
        <v>17776.897267632638</v>
      </c>
      <c r="O8" s="10">
        <f>'A13-1'!O8/'A19'!O$33</f>
        <v>28165.029728005353</v>
      </c>
    </row>
    <row r="9" spans="1:15" ht="12.75" customHeight="1">
      <c r="A9" s="6">
        <v>1986</v>
      </c>
      <c r="B9" s="10">
        <f>'A13-1'!B9/'A19'!B$33</f>
        <v>18544.885908532284</v>
      </c>
      <c r="C9" s="10">
        <f>'A13-1'!C9/'A19'!C$33</f>
        <v>22108.309990885504</v>
      </c>
      <c r="D9" s="10">
        <f>'A13-1'!D9/'A19'!D$33</f>
        <v>22583.236911430031</v>
      </c>
      <c r="E9" s="10">
        <f>'A13-1'!E9/'A19'!E$33</f>
        <v>25077.369018405781</v>
      </c>
      <c r="F9" s="10">
        <f>'A13-1'!F9/'A19'!F$33</f>
        <v>21236.398326790662</v>
      </c>
      <c r="G9" s="10">
        <f>'A13-1'!G9/'A19'!G$33</f>
        <v>22290.64826847045</v>
      </c>
      <c r="H9" s="10">
        <f>'A13-1'!H9/'A19'!H$33</f>
        <v>23702.880517688583</v>
      </c>
      <c r="I9" s="10">
        <f>'A13-1'!I9/'A19'!I$33</f>
        <v>22598.390550964938</v>
      </c>
      <c r="J9" s="10">
        <f>'A13-1'!J9/'A19'!J$33</f>
        <v>23671.578765313116</v>
      </c>
      <c r="K9" s="10">
        <f>'A13-1'!K9/'A19'!K$33</f>
        <v>26198.297607594573</v>
      </c>
      <c r="L9" s="10">
        <f>'A13-1'!L9/'A19'!L$33</f>
        <v>15962.463124752785</v>
      </c>
      <c r="M9" s="10">
        <f>'A13-1'!M9/'A19'!M$33</f>
        <v>25293.386014193558</v>
      </c>
      <c r="N9" s="10">
        <f>'A13-1'!N9/'A19'!N$33</f>
        <v>18454.02965340712</v>
      </c>
      <c r="O9" s="10">
        <f>'A13-1'!O9/'A19'!O$33</f>
        <v>28544.458089666183</v>
      </c>
    </row>
    <row r="10" spans="1:15" ht="12.75" customHeight="1">
      <c r="A10" s="6">
        <v>1987</v>
      </c>
      <c r="B10" s="10">
        <f>'A13-1'!B10/'A19'!B$33</f>
        <v>19661.633726748802</v>
      </c>
      <c r="C10" s="10">
        <f>'A13-1'!C10/'A19'!C$33</f>
        <v>22833.189235728736</v>
      </c>
      <c r="D10" s="10">
        <f>'A13-1'!D10/'A19'!D$33</f>
        <v>23521.63341046104</v>
      </c>
      <c r="E10" s="10">
        <f>'A13-1'!E10/'A19'!E$33</f>
        <v>25109.639733472508</v>
      </c>
      <c r="F10" s="10">
        <f>'A13-1'!F10/'A19'!F$33</f>
        <v>21886.610658154899</v>
      </c>
      <c r="G10" s="10">
        <f>'A13-1'!G10/'A19'!G$33</f>
        <v>22772.9261061334</v>
      </c>
      <c r="H10" s="10">
        <f>'A13-1'!H10/'A19'!H$33</f>
        <v>24151.054467521943</v>
      </c>
      <c r="I10" s="10">
        <f>'A13-1'!I10/'A19'!I$33</f>
        <v>23531.397996850126</v>
      </c>
      <c r="J10" s="10">
        <f>'A13-1'!J10/'A19'!J$33</f>
        <v>23790.348682376265</v>
      </c>
      <c r="K10" s="10">
        <f>'A13-1'!K10/'A19'!K$33</f>
        <v>25861.448522392107</v>
      </c>
      <c r="L10" s="10">
        <f>'A13-1'!L10/'A19'!L$33</f>
        <v>16965.788267639371</v>
      </c>
      <c r="M10" s="10">
        <f>'A13-1'!M10/'A19'!M$33</f>
        <v>26117.191833705772</v>
      </c>
      <c r="N10" s="10">
        <f>'A13-1'!N10/'A19'!N$33</f>
        <v>19177.233059764356</v>
      </c>
      <c r="O10" s="10">
        <f>'A13-1'!O10/'A19'!O$33</f>
        <v>29405.417251884013</v>
      </c>
    </row>
    <row r="11" spans="1:15" ht="12.75" customHeight="1">
      <c r="A11" s="6">
        <v>1988</v>
      </c>
      <c r="B11" s="10">
        <f>'A13-1'!B11/'A19'!B$33</f>
        <v>20482.29769416542</v>
      </c>
      <c r="C11" s="10">
        <f>'A13-1'!C11/'A19'!C$33</f>
        <v>24176.280142839285</v>
      </c>
      <c r="D11" s="10">
        <f>'A13-1'!D11/'A19'!D$33</f>
        <v>24490.842854865976</v>
      </c>
      <c r="E11" s="10">
        <f>'A13-1'!E11/'A19'!E$33</f>
        <v>24912.657165899847</v>
      </c>
      <c r="F11" s="10">
        <f>'A13-1'!F11/'A19'!F$33</f>
        <v>23358.291922457625</v>
      </c>
      <c r="G11" s="10">
        <f>'A13-1'!G11/'A19'!G$33</f>
        <v>23818.421384924819</v>
      </c>
      <c r="H11" s="10">
        <f>'A13-1'!H11/'A19'!H$33</f>
        <v>25086.970137837314</v>
      </c>
      <c r="I11" s="10">
        <f>'A13-1'!I11/'A19'!I$33</f>
        <v>24466.856554119247</v>
      </c>
      <c r="J11" s="10">
        <f>'A13-1'!J11/'A19'!J$33</f>
        <v>24272.110053876313</v>
      </c>
      <c r="K11" s="10">
        <f>'A13-1'!K11/'A19'!K$33</f>
        <v>26046.521988532073</v>
      </c>
      <c r="L11" s="10">
        <f>'A13-1'!L11/'A19'!L$33</f>
        <v>17886.98791217148</v>
      </c>
      <c r="M11" s="10">
        <f>'A13-1'!M11/'A19'!M$33</f>
        <v>26659.371261470249</v>
      </c>
      <c r="N11" s="10">
        <f>'A13-1'!N11/'A19'!N$33</f>
        <v>20149.992175264662</v>
      </c>
      <c r="O11" s="10">
        <f>'A13-1'!O11/'A19'!O$33</f>
        <v>30761.053419441389</v>
      </c>
    </row>
    <row r="12" spans="1:15" ht="12.75" customHeight="1">
      <c r="A12" s="6">
        <v>1989</v>
      </c>
      <c r="B12" s="10">
        <f>'A13-1'!B12/'A19'!B$33</f>
        <v>20667.233707366755</v>
      </c>
      <c r="C12" s="10">
        <f>'A13-1'!C12/'A19'!C$33</f>
        <v>25042.14289612219</v>
      </c>
      <c r="D12" s="10">
        <f>'A13-1'!D12/'A19'!D$33</f>
        <v>24629.491610384357</v>
      </c>
      <c r="E12" s="10">
        <f>'A13-1'!E12/'A19'!E$33</f>
        <v>24851.510955599733</v>
      </c>
      <c r="F12" s="10">
        <f>'A13-1'!F12/'A19'!F$33</f>
        <v>23985.857517483619</v>
      </c>
      <c r="G12" s="10">
        <f>'A13-1'!G12/'A19'!G$33</f>
        <v>24649.389818322394</v>
      </c>
      <c r="H12" s="10">
        <f>'A13-1'!H12/'A19'!H$33</f>
        <v>25726.849982440926</v>
      </c>
      <c r="I12" s="10">
        <f>'A13-1'!I12/'A19'!I$33</f>
        <v>25130.193342428371</v>
      </c>
      <c r="J12" s="10">
        <f>'A13-1'!J12/'A19'!J$33</f>
        <v>25192.744388754018</v>
      </c>
      <c r="K12" s="10">
        <f>'A13-1'!K12/'A19'!K$33</f>
        <v>26403.081873951498</v>
      </c>
      <c r="L12" s="10">
        <f>'A13-1'!L12/'A19'!L$33</f>
        <v>18898.63401072612</v>
      </c>
      <c r="M12" s="10">
        <f>'A13-1'!M12/'A19'!M$33</f>
        <v>27069.939076037419</v>
      </c>
      <c r="N12" s="10">
        <f>'A13-1'!N12/'A19'!N$33</f>
        <v>20538.564082018856</v>
      </c>
      <c r="O12" s="10">
        <f>'A13-1'!O12/'A19'!O$33</f>
        <v>31209.266540042263</v>
      </c>
    </row>
    <row r="13" spans="1:15" ht="12.75" customHeight="1">
      <c r="A13" s="6">
        <v>1990</v>
      </c>
      <c r="B13" s="10">
        <f>'A13-1'!B13/'A19'!B$33</f>
        <v>19874.96964981257</v>
      </c>
      <c r="C13" s="10">
        <f>'A13-1'!C13/'A19'!C$33</f>
        <v>25680.908942650152</v>
      </c>
      <c r="D13" s="10">
        <f>'A13-1'!D13/'A19'!D$33</f>
        <v>23986.432785933008</v>
      </c>
      <c r="E13" s="10">
        <f>'A13-1'!E13/'A19'!E$33</f>
        <v>25145.405446316607</v>
      </c>
      <c r="F13" s="10">
        <f>'A13-1'!F13/'A19'!F$33</f>
        <v>23265.035345391421</v>
      </c>
      <c r="G13" s="10">
        <f>'A13-1'!G13/'A19'!G$33</f>
        <v>25220.418316900876</v>
      </c>
      <c r="H13" s="10">
        <f>'A13-1'!H13/'A19'!H$33</f>
        <v>26453.844782539876</v>
      </c>
      <c r="I13" s="10">
        <f>'A13-1'!I13/'A19'!I$33</f>
        <v>25684.680933507425</v>
      </c>
      <c r="J13" s="10">
        <f>'A13-1'!J13/'A19'!J$33</f>
        <v>25568.786107381013</v>
      </c>
      <c r="K13" s="10">
        <f>'A13-1'!K13/'A19'!K$33</f>
        <v>26817.445436096074</v>
      </c>
      <c r="L13" s="10">
        <f>'A13-1'!L13/'A19'!L$33</f>
        <v>19736.446009042684</v>
      </c>
      <c r="M13" s="10">
        <f>'A13-1'!M13/'A19'!M$33</f>
        <v>26677.222211866447</v>
      </c>
      <c r="N13" s="10">
        <f>'A13-1'!N13/'A19'!N$33</f>
        <v>20640.934013057718</v>
      </c>
      <c r="O13" s="10">
        <f>'A13-1'!O13/'A19'!O$33</f>
        <v>31235.554204183274</v>
      </c>
    </row>
    <row r="14" spans="1:15" ht="12.75" customHeight="1">
      <c r="A14" s="6">
        <v>1991</v>
      </c>
      <c r="B14" s="10">
        <f>'A13-1'!B14/'A19'!B$33</f>
        <v>19563.318407369617</v>
      </c>
      <c r="C14" s="10">
        <f>'A13-1'!C14/'A19'!C$33</f>
        <v>26093.476226188301</v>
      </c>
      <c r="D14" s="10">
        <f>'A13-1'!D14/'A19'!D$33</f>
        <v>23141.451334325484</v>
      </c>
      <c r="E14" s="10">
        <f>'A13-1'!E14/'A19'!E$33</f>
        <v>25038.848003469917</v>
      </c>
      <c r="F14" s="10">
        <f>'A13-1'!F14/'A19'!F$33</f>
        <v>20603.595153193859</v>
      </c>
      <c r="G14" s="10">
        <f>'A13-1'!G14/'A19'!G$33</f>
        <v>25057.504093042848</v>
      </c>
      <c r="H14" s="10">
        <f>'A13-1'!H14/'A19'!H$33</f>
        <v>26555.353177576482</v>
      </c>
      <c r="I14" s="10">
        <f>'A13-1'!I14/'A19'!I$33</f>
        <v>26101.018838439908</v>
      </c>
      <c r="J14" s="10">
        <f>'A13-1'!J14/'A19'!J$33</f>
        <v>26038.456472830101</v>
      </c>
      <c r="K14" s="10">
        <f>'A13-1'!K14/'A19'!K$33</f>
        <v>27566.486981362908</v>
      </c>
      <c r="L14" s="10">
        <f>'A13-1'!L14/'A19'!L$33</f>
        <v>20368.773270427333</v>
      </c>
      <c r="M14" s="10">
        <f>'A13-1'!M14/'A19'!M$33</f>
        <v>26105.452652027896</v>
      </c>
      <c r="N14" s="10">
        <f>'A13-1'!N14/'A19'!N$33</f>
        <v>20511.139048646332</v>
      </c>
      <c r="O14" s="10">
        <f>'A13-1'!O14/'A19'!O$33</f>
        <v>31003.607386960834</v>
      </c>
    </row>
    <row r="15" spans="1:15" ht="12.75" customHeight="1">
      <c r="A15" s="6">
        <v>1992</v>
      </c>
      <c r="B15" s="10">
        <f>'A13-1'!B15/'A19'!B$33</f>
        <v>20263.116823796889</v>
      </c>
      <c r="C15" s="10">
        <f>'A13-1'!C15/'A19'!C$33</f>
        <v>26587.993505222064</v>
      </c>
      <c r="D15" s="10">
        <f>'A13-1'!D15/'A19'!D$33</f>
        <v>22865.885941937875</v>
      </c>
      <c r="E15" s="10">
        <f>'A13-1'!E15/'A19'!E$33</f>
        <v>25777.982039649338</v>
      </c>
      <c r="F15" s="10">
        <f>'A13-1'!F15/'A19'!F$33</f>
        <v>19350.956445826992</v>
      </c>
      <c r="G15" s="10">
        <f>'A13-1'!G15/'A19'!G$33</f>
        <v>25460.1967338379</v>
      </c>
      <c r="H15" s="10">
        <f>'A13-1'!H15/'A19'!H$33</f>
        <v>27138.450686626984</v>
      </c>
      <c r="I15" s="10">
        <f>'A13-1'!I15/'A19'!I$33</f>
        <v>26091.136287210331</v>
      </c>
      <c r="J15" s="10">
        <f>'A13-1'!J15/'A19'!J$33</f>
        <v>25985.027084278569</v>
      </c>
      <c r="K15" s="10">
        <f>'A13-1'!K15/'A19'!K$33</f>
        <v>28524.146710170095</v>
      </c>
      <c r="L15" s="10">
        <f>'A13-1'!L15/'A19'!L$33</f>
        <v>20510.812402292326</v>
      </c>
      <c r="M15" s="10">
        <f>'A13-1'!M15/'A19'!M$33</f>
        <v>25240.978534617778</v>
      </c>
      <c r="N15" s="10">
        <f>'A13-1'!N15/'A19'!N$33</f>
        <v>20835.129503043834</v>
      </c>
      <c r="O15" s="10">
        <f>'A13-1'!O15/'A19'!O$33</f>
        <v>31311.518426660197</v>
      </c>
    </row>
    <row r="16" spans="1:15" ht="12.75" customHeight="1">
      <c r="A16" s="6">
        <v>1993</v>
      </c>
      <c r="B16" s="10">
        <f>'A13-1'!B16/'A19'!B$33</f>
        <v>20887.049095652859</v>
      </c>
      <c r="C16" s="10">
        <f>'A13-1'!C16/'A19'!C$33</f>
        <v>26644.715722899396</v>
      </c>
      <c r="D16" s="10">
        <f>'A13-1'!D16/'A19'!D$33</f>
        <v>23139.831569231621</v>
      </c>
      <c r="E16" s="10">
        <f>'A13-1'!E16/'A19'!E$33</f>
        <v>25518.930841978534</v>
      </c>
      <c r="F16" s="10">
        <f>'A13-1'!F16/'A19'!F$33</f>
        <v>18970.083360437056</v>
      </c>
      <c r="G16" s="10">
        <f>'A13-1'!G16/'A19'!G$33</f>
        <v>25240.593842517934</v>
      </c>
      <c r="H16" s="10">
        <f>'A13-1'!H16/'A19'!H$33</f>
        <v>26512.682896314276</v>
      </c>
      <c r="I16" s="10">
        <f>'A13-1'!I16/'A19'!I$33</f>
        <v>25599.928905619425</v>
      </c>
      <c r="J16" s="10">
        <f>'A13-1'!J16/'A19'!J$33</f>
        <v>26196.613225343634</v>
      </c>
      <c r="K16" s="10">
        <f>'A13-1'!K16/'A19'!K$33</f>
        <v>29538.488488716815</v>
      </c>
      <c r="L16" s="10">
        <f>'A13-1'!L16/'A19'!L$33</f>
        <v>20103.491334356357</v>
      </c>
      <c r="M16" s="10">
        <f>'A13-1'!M16/'A19'!M$33</f>
        <v>23874.531708051447</v>
      </c>
      <c r="N16" s="10">
        <f>'A13-1'!N16/'A19'!N$33</f>
        <v>21581.481233018014</v>
      </c>
      <c r="O16" s="10">
        <f>'A13-1'!O16/'A19'!O$33</f>
        <v>31540.389183382795</v>
      </c>
    </row>
    <row r="17" spans="1:15" ht="12.75" customHeight="1">
      <c r="A17" s="6">
        <v>1994</v>
      </c>
      <c r="B17" s="10">
        <f>'A13-1'!B17/'A19'!B$33</f>
        <v>21395.601403388711</v>
      </c>
      <c r="C17" s="10">
        <f>'A13-1'!C17/'A19'!C$33</f>
        <v>27574.518970836267</v>
      </c>
      <c r="D17" s="10">
        <f>'A13-1'!D17/'A19'!D$33</f>
        <v>23845.31344072122</v>
      </c>
      <c r="E17" s="10">
        <f>'A13-1'!E17/'A19'!E$33</f>
        <v>26878.514045901586</v>
      </c>
      <c r="F17" s="10">
        <f>'A13-1'!F17/'A19'!F$33</f>
        <v>20256.737877248772</v>
      </c>
      <c r="G17" s="10">
        <f>'A13-1'!G17/'A19'!G$33</f>
        <v>25694.38347287822</v>
      </c>
      <c r="H17" s="10">
        <f>'A13-1'!H17/'A19'!H$33</f>
        <v>27031.024897128304</v>
      </c>
      <c r="I17" s="10">
        <f>'A13-1'!I17/'A19'!I$33</f>
        <v>26106.527378629595</v>
      </c>
      <c r="J17" s="10">
        <f>'A13-1'!J17/'A19'!J$33</f>
        <v>27138.495438013921</v>
      </c>
      <c r="K17" s="10">
        <f>'A13-1'!K17/'A19'!K$33</f>
        <v>29877.14620397348</v>
      </c>
      <c r="L17" s="10">
        <f>'A13-1'!L17/'A19'!L$33</f>
        <v>20108.366176801093</v>
      </c>
      <c r="M17" s="10">
        <f>'A13-1'!M17/'A19'!M$33</f>
        <v>25500.641683590224</v>
      </c>
      <c r="N17" s="10">
        <f>'A13-1'!N17/'A19'!N$33</f>
        <v>22722.796237295905</v>
      </c>
      <c r="O17" s="10">
        <f>'A13-1'!O17/'A19'!O$33</f>
        <v>32527.681436027931</v>
      </c>
    </row>
    <row r="18" spans="1:15" ht="12.75" customHeight="1">
      <c r="A18" s="6">
        <v>1995</v>
      </c>
      <c r="B18" s="10">
        <f>'A13-1'!B18/'A19'!B$33</f>
        <v>22251.392542595138</v>
      </c>
      <c r="C18" s="10">
        <f>'A13-1'!C18/'A19'!C$33</f>
        <v>27983.362965672404</v>
      </c>
      <c r="D18" s="10">
        <f>'A13-1'!D18/'A19'!D$33</f>
        <v>24522.411662162802</v>
      </c>
      <c r="E18" s="10">
        <f>'A13-1'!E18/'A19'!E$33</f>
        <v>27725.626907556565</v>
      </c>
      <c r="F18" s="10">
        <f>'A13-1'!F18/'A19'!F$33</f>
        <v>22583.758867083568</v>
      </c>
      <c r="G18" s="10">
        <f>'A13-1'!G18/'A19'!G$33</f>
        <v>26179.305280304503</v>
      </c>
      <c r="H18" s="10">
        <f>'A13-1'!H18/'A19'!H$33</f>
        <v>27509.190031229795</v>
      </c>
      <c r="I18" s="10">
        <f>'A13-1'!I18/'A19'!I$33</f>
        <v>26964.170066288578</v>
      </c>
      <c r="J18" s="10">
        <f>'A13-1'!J18/'A19'!J$33</f>
        <v>28266.531892373467</v>
      </c>
      <c r="K18" s="10">
        <f>'A13-1'!K18/'A19'!K$33</f>
        <v>30615.618995859746</v>
      </c>
      <c r="L18" s="10">
        <f>'A13-1'!L18/'A19'!L$33</f>
        <v>21029.131744835777</v>
      </c>
      <c r="M18" s="10">
        <f>'A13-1'!M18/'A19'!M$33</f>
        <v>26763.846035114297</v>
      </c>
      <c r="N18" s="10">
        <f>'A13-1'!N18/'A19'!N$33</f>
        <v>23166.035661887301</v>
      </c>
      <c r="O18" s="10">
        <f>'A13-1'!O18/'A19'!O$33</f>
        <v>33249.03259145315</v>
      </c>
    </row>
    <row r="19" spans="1:15" ht="12.75" customHeight="1">
      <c r="A19" s="6">
        <v>1996</v>
      </c>
      <c r="B19" s="10">
        <f>'A13-1'!B19/'A19'!B$33</f>
        <v>23148.319915666099</v>
      </c>
      <c r="C19" s="10">
        <f>'A13-1'!C19/'A19'!C$33</f>
        <v>28053.436122486932</v>
      </c>
      <c r="D19" s="10">
        <f>'A13-1'!D19/'A19'!D$33</f>
        <v>24803.980631005626</v>
      </c>
      <c r="E19" s="10">
        <f>'A13-1'!E19/'A19'!E$33</f>
        <v>28494.615486888604</v>
      </c>
      <c r="F19" s="10">
        <f>'A13-1'!F19/'A19'!F$33</f>
        <v>23139.52986707104</v>
      </c>
      <c r="G19" s="10">
        <f>'A13-1'!G19/'A19'!G$33</f>
        <v>26543.937054704544</v>
      </c>
      <c r="H19" s="10">
        <f>'A13-1'!H19/'A19'!H$33</f>
        <v>27646.015843390778</v>
      </c>
      <c r="I19" s="10">
        <f>'A13-1'!I19/'A19'!I$33</f>
        <v>27447.859201470113</v>
      </c>
      <c r="J19" s="10">
        <f>'A13-1'!J19/'A19'!J$33</f>
        <v>29204.004956839017</v>
      </c>
      <c r="K19" s="10">
        <f>'A13-1'!K19/'A19'!K$33</f>
        <v>33202.234535594078</v>
      </c>
      <c r="L19" s="10">
        <f>'A13-1'!L19/'A19'!L$33</f>
        <v>21374.05928932636</v>
      </c>
      <c r="M19" s="10">
        <f>'A13-1'!M19/'A19'!M$33</f>
        <v>26989.280901497572</v>
      </c>
      <c r="N19" s="10">
        <f>'A13-1'!N19/'A19'!N$33</f>
        <v>23858.899747692278</v>
      </c>
      <c r="O19" s="10">
        <f>'A13-1'!O19/'A19'!O$33</f>
        <v>34297.815506861138</v>
      </c>
    </row>
    <row r="20" spans="1:15" ht="12.75" customHeight="1">
      <c r="A20" s="6">
        <v>1997</v>
      </c>
      <c r="B20" s="10">
        <f>'A13-1'!B20/'A19'!B$33</f>
        <v>23870.564134848431</v>
      </c>
      <c r="C20" s="10">
        <f>'A13-1'!C20/'A19'!C$33</f>
        <v>29007.081628450607</v>
      </c>
      <c r="D20" s="10">
        <f>'A13-1'!D20/'A19'!D$33</f>
        <v>25584.57233041307</v>
      </c>
      <c r="E20" s="10">
        <f>'A13-1'!E20/'A19'!E$33</f>
        <v>29384.957170233192</v>
      </c>
      <c r="F20" s="10">
        <f>'A13-1'!F20/'A19'!F$33</f>
        <v>25063.163849397719</v>
      </c>
      <c r="G20" s="10">
        <f>'A13-1'!G20/'A19'!G$33</f>
        <v>27198.897036718419</v>
      </c>
      <c r="H20" s="10">
        <f>'A13-1'!H20/'A19'!H$33</f>
        <v>27901.440410296564</v>
      </c>
      <c r="I20" s="10">
        <f>'A13-1'!I20/'A19'!I$33</f>
        <v>28128.530724420954</v>
      </c>
      <c r="J20" s="10">
        <f>'A13-1'!J20/'A19'!J$33</f>
        <v>30444.207250486394</v>
      </c>
      <c r="K20" s="10">
        <f>'A13-1'!K20/'A19'!K$33</f>
        <v>35191.353591148778</v>
      </c>
      <c r="L20" s="10">
        <f>'A13-1'!L20/'A19'!L$33</f>
        <v>22077.211302422205</v>
      </c>
      <c r="M20" s="10">
        <f>'A13-1'!M20/'A19'!M$33</f>
        <v>27486.501430602882</v>
      </c>
      <c r="N20" s="10">
        <f>'A13-1'!N20/'A19'!N$33</f>
        <v>25002.678141954144</v>
      </c>
      <c r="O20" s="10">
        <f>'A13-1'!O20/'A19'!O$33</f>
        <v>35666.357475548044</v>
      </c>
    </row>
    <row r="21" spans="1:15" ht="12.75" customHeight="1">
      <c r="A21" s="6">
        <v>1998</v>
      </c>
      <c r="B21" s="10">
        <f>'A13-1'!B21/'A19'!B$33</f>
        <v>24563.557646143923</v>
      </c>
      <c r="C21" s="10">
        <f>'A13-1'!C21/'A19'!C$33</f>
        <v>29499.271090015322</v>
      </c>
      <c r="D21" s="10">
        <f>'A13-1'!D21/'A19'!D$33</f>
        <v>25777.117431309063</v>
      </c>
      <c r="E21" s="10">
        <f>'A13-1'!E21/'A19'!E$33</f>
        <v>29864.886846423004</v>
      </c>
      <c r="F21" s="10">
        <f>'A13-1'!F21/'A19'!F$33</f>
        <v>26617.378474969079</v>
      </c>
      <c r="G21" s="10">
        <f>'A13-1'!G21/'A19'!G$33</f>
        <v>28266.779581403436</v>
      </c>
      <c r="H21" s="10">
        <f>'A13-1'!H21/'A19'!H$33</f>
        <v>28473.85694392876</v>
      </c>
      <c r="I21" s="10">
        <f>'A13-1'!I21/'A19'!I$33</f>
        <v>28617.081420134389</v>
      </c>
      <c r="J21" s="10">
        <f>'A13-1'!J21/'A19'!J$33</f>
        <v>31409.904068738611</v>
      </c>
      <c r="K21" s="10">
        <f>'A13-1'!K21/'A19'!K$33</f>
        <v>34208.691001287378</v>
      </c>
      <c r="L21" s="10">
        <f>'A13-1'!L21/'A19'!L$33</f>
        <v>23173.703700968978</v>
      </c>
      <c r="M21" s="10">
        <f>'A13-1'!M21/'A19'!M$33</f>
        <v>28592.511584325392</v>
      </c>
      <c r="N21" s="10">
        <f>'A13-1'!N21/'A19'!N$33</f>
        <v>26311.615498238218</v>
      </c>
      <c r="O21" s="10">
        <f>'A13-1'!O21/'A19'!O$33</f>
        <v>37187.716985174411</v>
      </c>
    </row>
    <row r="22" spans="1:15" ht="12.75" customHeight="1">
      <c r="A22" s="6">
        <v>1999</v>
      </c>
      <c r="B22" s="10">
        <f>'A13-1'!B22/'A19'!B$33</f>
        <v>25547.084042088798</v>
      </c>
      <c r="C22" s="10">
        <f>'A13-1'!C22/'A19'!C$33</f>
        <v>30167.161727998351</v>
      </c>
      <c r="D22" s="10">
        <f>'A13-1'!D22/'A19'!D$33</f>
        <v>27070.513764553478</v>
      </c>
      <c r="E22" s="10">
        <f>'A13-1'!E22/'A19'!E$33</f>
        <v>30430.608880507727</v>
      </c>
      <c r="F22" s="10">
        <f>'A13-1'!F22/'A19'!F$33</f>
        <v>27836.301595619392</v>
      </c>
      <c r="G22" s="10">
        <f>'A13-1'!G22/'A19'!G$33</f>
        <v>29258.718567777854</v>
      </c>
      <c r="H22" s="10">
        <f>'A13-1'!H22/'A19'!H$33</f>
        <v>29045.78725513774</v>
      </c>
      <c r="I22" s="10">
        <f>'A13-1'!I22/'A19'!I$33</f>
        <v>29138.901062185483</v>
      </c>
      <c r="J22" s="10">
        <f>'A13-1'!J22/'A19'!J$33</f>
        <v>33354.238526866953</v>
      </c>
      <c r="K22" s="10">
        <f>'A13-1'!K22/'A19'!K$33</f>
        <v>36406.570673525122</v>
      </c>
      <c r="L22" s="10">
        <f>'A13-1'!L22/'A19'!L$33</f>
        <v>24118.104432663491</v>
      </c>
      <c r="M22" s="10">
        <f>'A13-1'!M22/'A19'!M$33</f>
        <v>29516.50947296391</v>
      </c>
      <c r="N22" s="10">
        <f>'A13-1'!N22/'A19'!N$33</f>
        <v>26868.722421500024</v>
      </c>
      <c r="O22" s="10">
        <f>'A13-1'!O22/'A19'!O$33</f>
        <v>38315.816502425092</v>
      </c>
    </row>
    <row r="23" spans="1:15" ht="12.75" customHeight="1">
      <c r="A23" s="6">
        <v>2000</v>
      </c>
      <c r="B23" s="10">
        <f>'A13-1'!B23/'A19'!B$33</f>
        <v>25785.067979815911</v>
      </c>
      <c r="C23" s="10">
        <f>'A13-1'!C23/'A19'!C$33</f>
        <v>30918.602442091174</v>
      </c>
      <c r="D23" s="10">
        <f>'A13-1'!D23/'A19'!D$33</f>
        <v>29096.407601271269</v>
      </c>
      <c r="E23" s="10">
        <f>'A13-1'!E23/'A19'!E$33</f>
        <v>31241.353494306408</v>
      </c>
      <c r="F23" s="10">
        <f>'A13-1'!F23/'A19'!F$33</f>
        <v>29016.521479298663</v>
      </c>
      <c r="G23" s="10">
        <f>'A13-1'!G23/'A19'!G$33</f>
        <v>29841.608283663609</v>
      </c>
      <c r="H23" s="10">
        <f>'A13-1'!H23/'A19'!H$33</f>
        <v>29415.107869208903</v>
      </c>
      <c r="I23" s="10">
        <f>'A13-1'!I23/'A19'!I$33</f>
        <v>29689.698327972197</v>
      </c>
      <c r="J23" s="10">
        <f>'A13-1'!J23/'A19'!J$33</f>
        <v>34507.46224562874</v>
      </c>
      <c r="K23" s="10">
        <f>'A13-1'!K23/'A19'!K$33</f>
        <v>42173.841852500009</v>
      </c>
      <c r="L23" s="10">
        <f>'A13-1'!L23/'A19'!L$33</f>
        <v>24857.289121892565</v>
      </c>
      <c r="M23" s="10">
        <f>'A13-1'!M23/'A19'!M$33</f>
        <v>30605.005015149382</v>
      </c>
      <c r="N23" s="10">
        <f>'A13-1'!N23/'A19'!N$33</f>
        <v>27992.497107814565</v>
      </c>
      <c r="O23" s="10">
        <f>'A13-1'!O23/'A19'!O$33</f>
        <v>39455.935305341889</v>
      </c>
    </row>
    <row r="24" spans="1:15" ht="12.75" customHeight="1">
      <c r="A24" s="6">
        <v>2001</v>
      </c>
      <c r="B24" s="10">
        <f>'A13-1'!B24/'A19'!B$33</f>
        <v>26602.173083089019</v>
      </c>
      <c r="C24" s="10">
        <f>'A13-1'!C24/'A19'!C$33</f>
        <v>30757.68094199794</v>
      </c>
      <c r="D24" s="10">
        <f>'A13-1'!D24/'A19'!D$33</f>
        <v>28901.383503525863</v>
      </c>
      <c r="E24" s="10">
        <f>'A13-1'!E24/'A19'!E$33</f>
        <v>31604.422351033096</v>
      </c>
      <c r="F24" s="10">
        <f>'A13-1'!F24/'A19'!F$33</f>
        <v>29921.380324537869</v>
      </c>
      <c r="G24" s="10">
        <f>'A13-1'!G24/'A19'!G$33</f>
        <v>30120.924484646988</v>
      </c>
      <c r="H24" s="10">
        <f>'A13-1'!H24/'A19'!H$33</f>
        <v>29823.426602182233</v>
      </c>
      <c r="I24" s="10">
        <f>'A13-1'!I24/'A19'!I$33</f>
        <v>30262.664415871976</v>
      </c>
      <c r="J24" s="10">
        <f>'A13-1'!J24/'A19'!J$33</f>
        <v>34347.378226591893</v>
      </c>
      <c r="K24" s="10">
        <f>'A13-1'!K24/'A19'!K$33</f>
        <v>42688.729146296457</v>
      </c>
      <c r="L24" s="10">
        <f>'A13-1'!L24/'A19'!L$33</f>
        <v>25653.680615018282</v>
      </c>
      <c r="M24" s="10">
        <f>'A13-1'!M24/'A19'!M$33</f>
        <v>30634.417616581813</v>
      </c>
      <c r="N24" s="10">
        <f>'A13-1'!N24/'A19'!N$33</f>
        <v>28828.577695003471</v>
      </c>
      <c r="O24" s="10">
        <f>'A13-1'!O24/'A19'!O$33</f>
        <v>39443.595619172615</v>
      </c>
    </row>
    <row r="25" spans="1:15" ht="12.75" customHeight="1">
      <c r="A25" s="6">
        <v>2002</v>
      </c>
      <c r="B25" s="10">
        <f>'A13-1'!B25/'A19'!B$33</f>
        <v>27237.392575412967</v>
      </c>
      <c r="C25" s="10">
        <f>'A13-1'!C25/'A19'!C$33</f>
        <v>31140.939224789559</v>
      </c>
      <c r="D25" s="10">
        <f>'A13-1'!D25/'A19'!D$33</f>
        <v>29156.364611300105</v>
      </c>
      <c r="E25" s="10">
        <f>'A13-1'!E25/'A19'!E$33</f>
        <v>31611.131380453826</v>
      </c>
      <c r="F25" s="10">
        <f>'A13-1'!F25/'A19'!F$33</f>
        <v>30261.323043662258</v>
      </c>
      <c r="G25" s="10">
        <f>'A13-1'!G25/'A19'!G$33</f>
        <v>30043.73144718922</v>
      </c>
      <c r="H25" s="10">
        <f>'A13-1'!H25/'A19'!H$33</f>
        <v>29726.763641533529</v>
      </c>
      <c r="I25" s="10">
        <f>'A13-1'!I25/'A19'!I$33</f>
        <v>30187.082420971426</v>
      </c>
      <c r="J25" s="10">
        <f>'A13-1'!J25/'A19'!J$33</f>
        <v>34137.919812110544</v>
      </c>
      <c r="K25" s="10">
        <f>'A13-1'!K25/'A19'!K$33</f>
        <v>41458.788289124743</v>
      </c>
      <c r="L25" s="10">
        <f>'A13-1'!L25/'A19'!L$33</f>
        <v>26157.810229332754</v>
      </c>
      <c r="M25" s="10">
        <f>'A13-1'!M25/'A19'!M$33</f>
        <v>30925.66732463432</v>
      </c>
      <c r="N25" s="10">
        <f>'A13-1'!N25/'A19'!N$33</f>
        <v>29985.558383219028</v>
      </c>
      <c r="O25" s="10">
        <f>'A13-1'!O25/'A19'!O$33</f>
        <v>39532.984244774096</v>
      </c>
    </row>
    <row r="26" spans="1:15" ht="12.75" customHeight="1">
      <c r="A26" s="6">
        <v>2003</v>
      </c>
      <c r="B26" s="10">
        <f>'A13-1'!B26/'A19'!B$33</f>
        <v>28584.709444676257</v>
      </c>
      <c r="C26" s="10">
        <f>'A13-1'!C26/'A19'!C$33</f>
        <v>30910.144562516052</v>
      </c>
      <c r="D26" s="10">
        <f>'A13-1'!D26/'A19'!D$33</f>
        <v>30205.751770389081</v>
      </c>
      <c r="E26" s="10">
        <f>'A13-1'!E26/'A19'!E$33</f>
        <v>31729.353510041408</v>
      </c>
      <c r="F26" s="10">
        <f>'A13-1'!F26/'A19'!F$33</f>
        <v>30047.47052784597</v>
      </c>
      <c r="G26" s="10">
        <f>'A13-1'!G26/'A19'!G$33</f>
        <v>30085.884270941482</v>
      </c>
      <c r="H26" s="10">
        <f>'A13-1'!H26/'A19'!H$33</f>
        <v>29621.471972626929</v>
      </c>
      <c r="I26" s="10">
        <f>'A13-1'!I26/'A19'!I$33</f>
        <v>30094.488553342882</v>
      </c>
      <c r="J26" s="10">
        <f>'A13-1'!J26/'A19'!J$33</f>
        <v>34522.363729934812</v>
      </c>
      <c r="K26" s="10">
        <f>'A13-1'!K26/'A19'!K$33</f>
        <v>41879.282439962102</v>
      </c>
      <c r="L26" s="10">
        <f>'A13-1'!L26/'A19'!L$33</f>
        <v>26578.000079041751</v>
      </c>
      <c r="M26" s="10">
        <f>'A13-1'!M26/'A19'!M$33</f>
        <v>32105.769073944484</v>
      </c>
      <c r="N26" s="10">
        <f>'A13-1'!N26/'A19'!N$33</f>
        <v>30925.7388956662</v>
      </c>
      <c r="O26" s="10">
        <f>'A13-1'!O26/'A19'!O$33</f>
        <v>39989.405321261504</v>
      </c>
    </row>
    <row r="27" spans="1:15" ht="12.75" customHeight="1">
      <c r="A27" s="6">
        <v>2004</v>
      </c>
      <c r="B27" s="10">
        <f>'A13-1'!B27/'A19'!B$33</f>
        <v>29276.416360561601</v>
      </c>
      <c r="C27" s="10">
        <f>'A13-1'!C27/'A19'!C$33</f>
        <v>31550.208046987806</v>
      </c>
      <c r="D27" s="10">
        <f>'A13-1'!D27/'A19'!D$33</f>
        <v>31580.956973011198</v>
      </c>
      <c r="E27" s="10">
        <f>'A13-1'!E27/'A19'!E$33</f>
        <v>32956.119288999042</v>
      </c>
      <c r="F27" s="10">
        <f>'A13-1'!F27/'A19'!F$33</f>
        <v>31378.107365233129</v>
      </c>
      <c r="G27" s="10">
        <f>'A13-1'!G27/'A19'!G$33</f>
        <v>30670.803355571057</v>
      </c>
      <c r="H27" s="10">
        <f>'A13-1'!H27/'A19'!H$33</f>
        <v>30622.369770621914</v>
      </c>
      <c r="I27" s="10">
        <f>'A13-1'!I27/'A19'!I$33</f>
        <v>30223.035436832844</v>
      </c>
      <c r="J27" s="10">
        <f>'A13-1'!J27/'A19'!J$33</f>
        <v>35152.582913575228</v>
      </c>
      <c r="K27" s="10">
        <f>'A13-1'!K27/'A19'!K$33</f>
        <v>45038.96857884185</v>
      </c>
      <c r="L27" s="10">
        <f>'A13-1'!L27/'A19'!L$33</f>
        <v>26822.596121734776</v>
      </c>
      <c r="M27" s="10">
        <f>'A13-1'!M27/'A19'!M$33</f>
        <v>32803.798311262712</v>
      </c>
      <c r="N27" s="10">
        <f>'A13-1'!N27/'A19'!N$33</f>
        <v>31670.456001809758</v>
      </c>
      <c r="O27" s="10">
        <f>'A13-1'!O27/'A19'!O$33</f>
        <v>41062.751937891837</v>
      </c>
    </row>
    <row r="28" spans="1:15" ht="12.75" customHeight="1">
      <c r="A28" s="6">
        <v>2005</v>
      </c>
      <c r="B28" s="10">
        <f>'A13-1'!B28/'A19'!B$33</f>
        <v>30278.335929711953</v>
      </c>
      <c r="C28" s="10">
        <f>'A13-1'!C28/'A19'!C$33</f>
        <v>31756.505309104279</v>
      </c>
      <c r="D28" s="10">
        <f>'A13-1'!D28/'A19'!D$33</f>
        <v>32678.009436291075</v>
      </c>
      <c r="E28" s="10">
        <f>'A13-1'!E28/'A19'!E$33</f>
        <v>34387.757019163946</v>
      </c>
      <c r="F28" s="10">
        <f>'A13-1'!F28/'A19'!F$33</f>
        <v>31507.864483682035</v>
      </c>
      <c r="G28" s="10">
        <f>'A13-1'!G28/'A19'!G$33</f>
        <v>30787.462782321963</v>
      </c>
      <c r="H28" s="10">
        <f>'A13-1'!H28/'A19'!H$33</f>
        <v>30692.326839266469</v>
      </c>
      <c r="I28" s="10">
        <f>'A13-1'!I28/'A19'!I$33</f>
        <v>30047.232235478259</v>
      </c>
      <c r="J28" s="10">
        <f>'A13-1'!J28/'A19'!J$33</f>
        <v>35361.689549040246</v>
      </c>
      <c r="K28" s="10">
        <f>'A13-1'!K28/'A19'!K$33</f>
        <v>49751.242506094677</v>
      </c>
      <c r="L28" s="10">
        <f>'A13-1'!L28/'A19'!L$33</f>
        <v>27026.470858533561</v>
      </c>
      <c r="M28" s="10">
        <f>'A13-1'!M28/'A19'!M$33</f>
        <v>33647.366665393842</v>
      </c>
      <c r="N28" s="10">
        <f>'A13-1'!N28/'A19'!N$33</f>
        <v>32599.016710277538</v>
      </c>
      <c r="O28" s="10">
        <f>'A13-1'!O28/'A19'!O$33</f>
        <v>41909.117457361113</v>
      </c>
    </row>
    <row r="29" spans="1:15" ht="12.75" customHeight="1">
      <c r="A29" s="6">
        <v>2006</v>
      </c>
      <c r="B29" s="10">
        <f>'A13-1'!B29/'A19'!B$33</f>
        <v>31240.305073170814</v>
      </c>
      <c r="C29" s="10">
        <f>'A13-1'!C29/'A19'!C$33</f>
        <v>32110.324196543988</v>
      </c>
      <c r="D29" s="10">
        <f>'A13-1'!D29/'A19'!D$33</f>
        <v>33331.958269445444</v>
      </c>
      <c r="E29" s="10">
        <f>'A13-1'!E29/'A19'!E$33</f>
        <v>35881.602896028133</v>
      </c>
      <c r="F29" s="10">
        <f>'A13-1'!F29/'A19'!F$33</f>
        <v>32507.691308955451</v>
      </c>
      <c r="G29" s="10">
        <f>'A13-1'!G29/'A19'!G$33</f>
        <v>31129.99744028275</v>
      </c>
      <c r="H29" s="10">
        <f>'A13-1'!H29/'A19'!H$33</f>
        <v>32123.828302231053</v>
      </c>
      <c r="I29" s="10">
        <f>'A13-1'!I29/'A19'!I$33</f>
        <v>30242.108373620744</v>
      </c>
      <c r="J29" s="10">
        <f>'A13-1'!J29/'A19'!J$33</f>
        <v>37471.417929873423</v>
      </c>
      <c r="K29" s="10">
        <f>'A13-1'!K29/'A19'!K$33</f>
        <v>52629.224775144008</v>
      </c>
      <c r="L29" s="10">
        <f>'A13-1'!L29/'A19'!L$33</f>
        <v>27472.735627731396</v>
      </c>
      <c r="M29" s="10">
        <f>'A13-1'!M29/'A19'!M$33</f>
        <v>35472.974180321995</v>
      </c>
      <c r="N29" s="10">
        <f>'A13-1'!N29/'A19'!N$33</f>
        <v>32617.657390103595</v>
      </c>
      <c r="O29" s="10">
        <f>'A13-1'!O29/'A19'!O$33</f>
        <v>43075.612331795804</v>
      </c>
    </row>
    <row r="30" spans="1:15" ht="12.75" customHeight="1">
      <c r="A30" s="6">
        <v>2007</v>
      </c>
      <c r="B30" s="10">
        <f>'A13-1'!B30/'A19'!B$33</f>
        <v>32400.137427761147</v>
      </c>
      <c r="C30" s="10">
        <f>'A13-1'!C30/'A19'!C$33</f>
        <v>33085.526962208263</v>
      </c>
      <c r="D30" s="10">
        <f>'A13-1'!D30/'A19'!D$33</f>
        <v>33858.572803695606</v>
      </c>
      <c r="E30" s="10">
        <f>'A13-1'!E30/'A19'!E$33</f>
        <v>35419.901036331292</v>
      </c>
      <c r="F30" s="10">
        <f>'A13-1'!F30/'A19'!F$33</f>
        <v>33849.504477230286</v>
      </c>
      <c r="G30" s="10">
        <f>'A13-1'!G30/'A19'!G$33</f>
        <v>31740.543981561426</v>
      </c>
      <c r="H30" s="10">
        <f>'A13-1'!H30/'A19'!H$33</f>
        <v>33095.517537306529</v>
      </c>
      <c r="I30" s="10">
        <f>'A13-1'!I30/'A19'!I$33</f>
        <v>30385.239142565475</v>
      </c>
      <c r="J30" s="10">
        <f>'A13-1'!J30/'A19'!J$33</f>
        <v>38598.291156407693</v>
      </c>
      <c r="K30" s="10">
        <f>'A13-1'!K30/'A19'!K$33</f>
        <v>52396.111231464398</v>
      </c>
      <c r="L30" s="10">
        <f>'A13-1'!L30/'A19'!L$33</f>
        <v>27785.028618213499</v>
      </c>
      <c r="M30" s="10">
        <f>'A13-1'!M30/'A19'!M$33</f>
        <v>37176.629067379545</v>
      </c>
      <c r="N30" s="10">
        <f>'A13-1'!N30/'A19'!N$33</f>
        <v>33154.504342796929</v>
      </c>
      <c r="O30" s="10">
        <f>'A13-1'!O30/'A19'!O$33</f>
        <v>42538.170348888161</v>
      </c>
    </row>
    <row r="31" spans="1:15" ht="12.75" customHeight="1">
      <c r="A31" s="6">
        <v>2008</v>
      </c>
      <c r="B31" s="10">
        <f>'A13-1'!B31/'A19'!B$33</f>
        <v>33021.32647160779</v>
      </c>
      <c r="C31" s="10">
        <f>'A13-1'!C31/'A19'!C$33</f>
        <v>32398.381845711345</v>
      </c>
      <c r="D31" s="10">
        <f>'A13-1'!D31/'A19'!D$33</f>
        <v>34140.630843000661</v>
      </c>
      <c r="E31" s="10">
        <f>'A13-1'!E31/'A19'!E$33</f>
        <v>35184.958516721112</v>
      </c>
      <c r="F31" s="10">
        <f>'A13-1'!F31/'A19'!F$33</f>
        <v>33279.634933655179</v>
      </c>
      <c r="G31" s="10">
        <f>'A13-1'!G31/'A19'!G$33</f>
        <v>31400.789838341123</v>
      </c>
      <c r="H31" s="10">
        <f>'A13-1'!H31/'A19'!H$33</f>
        <v>32915.177938924586</v>
      </c>
      <c r="I31" s="10">
        <f>'A13-1'!I31/'A19'!I$33</f>
        <v>29129.362894967064</v>
      </c>
      <c r="J31" s="10">
        <f>'A13-1'!J31/'A19'!J$33</f>
        <v>37616.862083127693</v>
      </c>
      <c r="K31" s="10">
        <f>'A13-1'!K31/'A19'!K$33</f>
        <v>54706.040481424439</v>
      </c>
      <c r="L31" s="10">
        <f>'A13-1'!L31/'A19'!L$33</f>
        <v>27134.289357193931</v>
      </c>
      <c r="M31" s="10">
        <f>'A13-1'!M31/'A19'!M$33</f>
        <v>36421.952408078563</v>
      </c>
      <c r="N31" s="10">
        <f>'A13-1'!N31/'A19'!N$33</f>
        <v>32347.241210334567</v>
      </c>
      <c r="O31" s="10">
        <f>'A13-1'!O31/'A19'!O$33</f>
        <v>41128.246529033786</v>
      </c>
    </row>
    <row r="32" spans="1:15" ht="12.75" customHeight="1">
      <c r="A32" s="6">
        <v>2009</v>
      </c>
      <c r="B32" s="10">
        <f>'A13-1'!B32/'A19'!B$33</f>
        <v>32460.785823159724</v>
      </c>
      <c r="C32" s="10">
        <f>'A13-1'!C32/'A19'!C$33</f>
        <v>30939.259813000008</v>
      </c>
      <c r="D32" s="10">
        <f>'A13-1'!D32/'A19'!D$33</f>
        <v>31039.036590755863</v>
      </c>
      <c r="E32" s="10">
        <f>'A13-1'!E32/'A19'!E$33</f>
        <v>32918.993485857012</v>
      </c>
      <c r="F32" s="10">
        <f>'A13-1'!F32/'A19'!F$33</f>
        <v>30234.853286967671</v>
      </c>
      <c r="G32" s="10">
        <f>'A13-1'!G32/'A19'!G$33</f>
        <v>30084.295058188236</v>
      </c>
      <c r="H32" s="10">
        <f>'A13-1'!H32/'A19'!H$33</f>
        <v>31670.374865345242</v>
      </c>
      <c r="I32" s="10">
        <f>'A13-1'!I32/'A19'!I$33</f>
        <v>27726.791695961016</v>
      </c>
      <c r="J32" s="10">
        <f>'A13-1'!J32/'A19'!J$33</f>
        <v>36561.316499962071</v>
      </c>
      <c r="K32" s="10">
        <f>'A13-1'!K32/'A19'!K$33</f>
        <v>48045.107084641968</v>
      </c>
      <c r="L32" s="10">
        <f>'A13-1'!L32/'A19'!L$33</f>
        <v>26321.451717127311</v>
      </c>
      <c r="M32" s="10">
        <f>'A13-1'!M32/'A19'!M$33</f>
        <v>33245.731357783545</v>
      </c>
      <c r="N32" s="10">
        <f>'A13-1'!N32/'A19'!N$33</f>
        <v>30717.409408994114</v>
      </c>
      <c r="O32" s="10">
        <f>'A13-1'!O32/'A19'!O$33</f>
        <v>39883.692259548225</v>
      </c>
    </row>
    <row r="33" spans="1:15" ht="12.75" customHeight="1">
      <c r="A33" s="6">
        <v>2010</v>
      </c>
      <c r="B33" s="10">
        <f>'A13-1'!B33/'A19'!B$33</f>
        <v>34189.580272833504</v>
      </c>
      <c r="C33" s="10">
        <f>'A13-1'!C33/'A19'!C$33</f>
        <v>32322.258654672001</v>
      </c>
      <c r="D33" s="10">
        <f>'A13-1'!D33/'A19'!D$33</f>
        <v>32453.806111271151</v>
      </c>
      <c r="E33" s="10">
        <f>'A13-1'!E33/'A19'!E$33</f>
        <v>34275.483782968033</v>
      </c>
      <c r="F33" s="10">
        <f>'A13-1'!F33/'A19'!F$33</f>
        <v>31158.597363840236</v>
      </c>
      <c r="G33" s="10">
        <f>'A13-1'!G33/'A19'!G$33</f>
        <v>30570.360968493835</v>
      </c>
      <c r="H33" s="10">
        <f>'A13-1'!H33/'A19'!H$33</f>
        <v>32792.472143562802</v>
      </c>
      <c r="I33" s="10">
        <f>'A13-1'!I33/'A19'!I$33</f>
        <v>27596.354078093958</v>
      </c>
      <c r="J33" s="10">
        <f>'A13-1'!J33/'A19'!J$33</f>
        <v>36895.247853955167</v>
      </c>
      <c r="K33" s="10">
        <f>'A13-1'!K33/'A19'!K$33</f>
        <v>49254.177520453261</v>
      </c>
      <c r="L33" s="10">
        <f>'A13-1'!L33/'A19'!L$33</f>
        <v>26094.581500441433</v>
      </c>
      <c r="M33" s="10">
        <f>'A13-1'!M33/'A19'!M$33</f>
        <v>35279.275781055621</v>
      </c>
      <c r="N33" s="10">
        <f>'A13-1'!N33/'A19'!N$33</f>
        <v>31489.160188408263</v>
      </c>
      <c r="O33" s="10">
        <f>'A13-1'!O33/'A19'!O$33</f>
        <v>40731.919581596208</v>
      </c>
    </row>
    <row r="34" spans="1:15" ht="12.75" customHeight="1">
      <c r="A34" s="6">
        <v>2011</v>
      </c>
      <c r="B34" s="10">
        <f>'A13-1'!B34/'A19'!B$33</f>
        <v>35487.620664588227</v>
      </c>
      <c r="C34" s="10">
        <f>'A13-1'!C34/'A19'!C$33</f>
        <v>31296.751473809494</v>
      </c>
      <c r="D34" s="10">
        <f>'A13-1'!D34/'A19'!D$33</f>
        <v>33595.850893364091</v>
      </c>
      <c r="E34" s="10">
        <f>'A13-1'!E34/'A19'!E$33</f>
        <v>34426.788451499589</v>
      </c>
      <c r="F34" s="10">
        <f>'A13-1'!F34/'A19'!F$33</f>
        <v>31396.722150894802</v>
      </c>
      <c r="G34" s="10">
        <f>'A13-1'!G34/'A19'!G$33</f>
        <v>30858.649622453944</v>
      </c>
      <c r="H34" s="10">
        <f>'A13-1'!H34/'A19'!H$33</f>
        <v>34344.860231585517</v>
      </c>
      <c r="I34" s="10">
        <f>'A13-1'!I34/'A19'!I$33</f>
        <v>27403.466335075183</v>
      </c>
      <c r="J34" s="10">
        <f>'A13-1'!J34/'A19'!J$33</f>
        <v>37667.115993463456</v>
      </c>
      <c r="K34" s="10">
        <f>'A13-1'!K34/'A19'!K$33</f>
        <v>50969.290642122869</v>
      </c>
      <c r="L34" s="10">
        <f>'A13-1'!L34/'A19'!L$33</f>
        <v>25253.114186150808</v>
      </c>
      <c r="M34" s="10">
        <f>'A13-1'!M34/'A19'!M$33</f>
        <v>35948.480912503866</v>
      </c>
      <c r="N34" s="10">
        <f>'A13-1'!N34/'A19'!N$33</f>
        <v>31755.050612835083</v>
      </c>
      <c r="O34" s="10">
        <f>'A13-1'!O34/'A19'!O$33</f>
        <v>41289.900988574424</v>
      </c>
    </row>
    <row r="35" spans="1:15" ht="12.75" customHeight="1">
      <c r="A35" s="6">
        <v>2012</v>
      </c>
      <c r="B35" s="10">
        <f>'A13-1'!B35/'A19'!B$33</f>
        <v>35002.200637732618</v>
      </c>
      <c r="C35" s="10">
        <f>'A13-1'!C35/'A19'!C$33</f>
        <v>31404.634073596291</v>
      </c>
      <c r="D35" s="10">
        <f>'A13-1'!D35/'A19'!D$33</f>
        <v>33602.281319417649</v>
      </c>
      <c r="E35" s="10">
        <f>'A13-1'!E35/'A19'!E$33</f>
        <v>34527.238780807704</v>
      </c>
      <c r="F35" s="10">
        <f>'A13-1'!F35/'A19'!F$33</f>
        <v>30517.684256102031</v>
      </c>
      <c r="G35" s="10">
        <f>'A13-1'!G35/'A19'!G$33</f>
        <v>30251.664149284796</v>
      </c>
      <c r="H35" s="10">
        <f>'A13-1'!H35/'A19'!H$33</f>
        <v>34498.367237262049</v>
      </c>
      <c r="I35" s="10">
        <f>'A13-1'!I35/'A19'!I$33</f>
        <v>26231.040210838193</v>
      </c>
      <c r="J35" s="10">
        <f>'A13-1'!J35/'A19'!J$33</f>
        <v>37169.172602529863</v>
      </c>
      <c r="K35" s="10">
        <f>'A13-1'!K35/'A19'!K$33</f>
        <v>52182.618486691666</v>
      </c>
      <c r="L35" s="10">
        <f>'A13-1'!L35/'A19'!L$33</f>
        <v>24788.730202224633</v>
      </c>
      <c r="M35" s="10">
        <f>'A13-1'!M35/'A19'!M$33</f>
        <v>35503.443062604099</v>
      </c>
      <c r="N35" s="10">
        <f>'A13-1'!N35/'A19'!N$33</f>
        <v>31542.504780495063</v>
      </c>
      <c r="O35" s="10">
        <f>'A13-1'!O35/'A19'!O$33</f>
        <v>42500.842533605042</v>
      </c>
    </row>
    <row r="36" spans="1:15" ht="12.75" customHeight="1">
      <c r="A36" s="6">
        <v>2013</v>
      </c>
      <c r="B36" s="10">
        <f>'A13-1'!B36/'A19'!B$33</f>
        <v>34751.222680263701</v>
      </c>
      <c r="C36" s="10">
        <f>'A13-1'!C36/'A19'!C$33</f>
        <v>30801.985034387893</v>
      </c>
      <c r="D36" s="10">
        <f>'A13-1'!D36/'A19'!D$33</f>
        <v>33877.715696724823</v>
      </c>
      <c r="E36" s="10">
        <f>'A13-1'!E36/'A19'!E$33</f>
        <v>34939.028362958925</v>
      </c>
      <c r="F36" s="10">
        <f>'A13-1'!F36/'A19'!F$33</f>
        <v>30003.654790313292</v>
      </c>
      <c r="G36" s="10">
        <f>'A13-1'!G36/'A19'!G$33</f>
        <v>30410.418792345168</v>
      </c>
      <c r="H36" s="10">
        <f>'A13-1'!H36/'A19'!H$33</f>
        <v>34463.173121803426</v>
      </c>
      <c r="I36" s="10">
        <f>'A13-1'!I36/'A19'!I$33</f>
        <v>25720.341848933738</v>
      </c>
      <c r="J36" s="10">
        <f>'A13-1'!J36/'A19'!J$33</f>
        <v>36729.950024661499</v>
      </c>
      <c r="K36" s="10">
        <f>'A13-1'!K36/'A19'!K$33</f>
        <v>51860.878669194986</v>
      </c>
      <c r="L36" s="10">
        <f>'A13-1'!L36/'A19'!L$33</f>
        <v>24711.38188568467</v>
      </c>
      <c r="M36" s="10">
        <f>'A13-1'!M36/'A19'!M$33</f>
        <v>35363.741098792627</v>
      </c>
      <c r="N36" s="10">
        <f>'A13-1'!N36/'A19'!N$33</f>
        <v>32152.573124630715</v>
      </c>
      <c r="O36" s="10">
        <f>'A13-1'!O36/'A19'!O$33</f>
        <v>43220.043760219276</v>
      </c>
    </row>
    <row r="37" spans="1:15" ht="12.75" customHeight="1">
      <c r="A37" s="6">
        <v>2014</v>
      </c>
      <c r="B37" s="10">
        <f>'A13-1'!B37/'A19'!B$33</f>
        <v>34176.338140533182</v>
      </c>
      <c r="C37" s="10">
        <f>'A13-1'!C37/'A19'!C$33</f>
        <v>31054.163359871633</v>
      </c>
      <c r="D37" s="10">
        <f>'A13-1'!D37/'A19'!D$33</f>
        <v>34158.450675497312</v>
      </c>
      <c r="E37" s="10">
        <f>'A13-1'!E37/'A19'!E$33</f>
        <v>35846.81501203408</v>
      </c>
      <c r="F37" s="10">
        <f>'A13-1'!F37/'A19'!F$33</f>
        <v>30057.105158913018</v>
      </c>
      <c r="G37" s="10">
        <f>'A13-1'!G37/'A19'!G$33</f>
        <v>30442.984216821114</v>
      </c>
      <c r="H37" s="10">
        <f>'A13-1'!H37/'A19'!H$33</f>
        <v>35289.769042336942</v>
      </c>
      <c r="I37" s="10">
        <f>'A13-1'!I37/'A19'!I$33</f>
        <v>25804.8741468193</v>
      </c>
      <c r="J37" s="10">
        <f>'A13-1'!J37/'A19'!J$33</f>
        <v>36602.959165104032</v>
      </c>
      <c r="K37" s="10">
        <f>'A13-1'!K37/'A19'!K$33</f>
        <v>51910.436709035901</v>
      </c>
      <c r="L37" s="10">
        <f>'A13-1'!L37/'A19'!L$33</f>
        <v>25217.36840213227</v>
      </c>
      <c r="M37" s="10">
        <f>'A13-1'!M37/'A19'!M$33</f>
        <v>36038.211667014861</v>
      </c>
      <c r="N37" s="10">
        <f>'A13-1'!N37/'A19'!N$33</f>
        <v>32138.480455045061</v>
      </c>
      <c r="O37" s="10">
        <f>'A13-1'!O37/'A19'!O$33</f>
        <v>43675.801391800589</v>
      </c>
    </row>
    <row r="38" spans="1:15" ht="12.75" customHeight="1"/>
    <row r="39" spans="1:15" ht="12.75" customHeight="1">
      <c r="A39" s="6" t="s">
        <v>606</v>
      </c>
    </row>
    <row r="40" spans="1:15" ht="12.75" customHeight="1">
      <c r="A40" s="6" t="s">
        <v>597</v>
      </c>
    </row>
    <row r="46" spans="1:15">
      <c r="A46" s="29"/>
    </row>
    <row r="47" spans="1:15">
      <c r="A47" s="29"/>
    </row>
    <row r="48" spans="1:15">
      <c r="A48" s="29"/>
    </row>
    <row r="49" spans="1:1">
      <c r="A49" s="29"/>
    </row>
    <row r="50" spans="1:1">
      <c r="A50" s="29"/>
    </row>
    <row r="51" spans="1:1">
      <c r="A51" s="29"/>
    </row>
    <row r="52" spans="1:1">
      <c r="A52" s="29"/>
    </row>
    <row r="53" spans="1:1">
      <c r="A53" s="29"/>
    </row>
    <row r="54" spans="1:1">
      <c r="A54" s="29"/>
    </row>
    <row r="55" spans="1:1">
      <c r="A55" s="29"/>
    </row>
    <row r="56" spans="1:1">
      <c r="A56" s="29"/>
    </row>
  </sheetData>
  <phoneticPr fontId="0" type="noConversion"/>
  <pageMargins left="0.75" right="0.75" top="1" bottom="1" header="0.5" footer="0.5"/>
  <pageSetup scale="84" orientation="landscape" r:id="rId1"/>
  <headerFooter alignWithMargins="0"/>
</worksheet>
</file>

<file path=xl/worksheets/sheet59.xml><?xml version="1.0" encoding="utf-8"?>
<worksheet xmlns="http://schemas.openxmlformats.org/spreadsheetml/2006/main" xmlns:r="http://schemas.openxmlformats.org/officeDocument/2006/relationships">
  <sheetPr codeName="Sheet55"/>
  <dimension ref="A1:AE56"/>
  <sheetViews>
    <sheetView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C38" sqref="C38"/>
    </sheetView>
  </sheetViews>
  <sheetFormatPr defaultRowHeight="12.75"/>
  <cols>
    <col min="1" max="1" width="9.140625" style="6"/>
    <col min="2" max="2" width="9.28515625" style="10" bestFit="1" customWidth="1"/>
    <col min="3" max="5" width="9.85546875" style="10" bestFit="1" customWidth="1"/>
    <col min="6" max="6" width="9.28515625" style="10" bestFit="1" customWidth="1"/>
    <col min="7" max="7" width="9.85546875" style="10" bestFit="1" customWidth="1"/>
    <col min="8" max="8" width="9.28515625" style="10" bestFit="1" customWidth="1"/>
    <col min="9" max="9" width="11" style="10" customWidth="1"/>
    <col min="10" max="10" width="10.28515625" style="10" customWidth="1"/>
    <col min="11" max="11" width="9.85546875" style="10" bestFit="1" customWidth="1"/>
    <col min="12" max="12" width="10.5703125" style="10" customWidth="1"/>
    <col min="13" max="15" width="9.28515625" style="10" bestFit="1" customWidth="1"/>
    <col min="16" max="17" width="9.140625" style="8"/>
    <col min="18" max="31" width="9.140625" style="10"/>
    <col min="32" max="16384" width="9.140625" style="8"/>
  </cols>
  <sheetData>
    <row r="1" spans="1:15">
      <c r="A1" s="6" t="s">
        <v>608</v>
      </c>
    </row>
    <row r="2" spans="1:15">
      <c r="A2" s="6" t="s">
        <v>225</v>
      </c>
      <c r="B2" s="10" t="s">
        <v>226</v>
      </c>
      <c r="C2" s="10" t="s">
        <v>227</v>
      </c>
      <c r="D2" s="10" t="s">
        <v>228</v>
      </c>
      <c r="E2" s="10" t="s">
        <v>229</v>
      </c>
      <c r="F2" s="10" t="s">
        <v>230</v>
      </c>
      <c r="G2" s="10" t="s">
        <v>231</v>
      </c>
      <c r="H2" s="10" t="s">
        <v>232</v>
      </c>
      <c r="I2" s="10" t="s">
        <v>233</v>
      </c>
      <c r="J2" s="10" t="s">
        <v>234</v>
      </c>
      <c r="K2" s="10" t="s">
        <v>235</v>
      </c>
      <c r="L2" s="10" t="s">
        <v>236</v>
      </c>
      <c r="M2" s="10" t="s">
        <v>237</v>
      </c>
      <c r="N2" s="10" t="s">
        <v>238</v>
      </c>
      <c r="O2" s="10" t="s">
        <v>239</v>
      </c>
    </row>
    <row r="3" spans="1:15" ht="12.75" customHeight="1">
      <c r="A3" s="6">
        <v>1980</v>
      </c>
      <c r="B3" s="10">
        <f>'A13-2'!B3/'A1'!B3*1000</f>
        <v>26718.154573960761</v>
      </c>
      <c r="C3" s="10">
        <f>'A13-2'!C3/'A1'!C3*1000</f>
        <v>17470.439142501597</v>
      </c>
      <c r="D3" s="10">
        <f>'A13-2'!D3/'A1'!D3*1000</f>
        <v>26269.138897409368</v>
      </c>
      <c r="E3" s="10">
        <f>'A13-2'!E3/'A1'!E3*1000</f>
        <v>163997.88640582998</v>
      </c>
      <c r="F3" s="10">
        <f>'A13-2'!F3/'A1'!F3*1000</f>
        <v>16700.774058577405</v>
      </c>
      <c r="G3" s="10">
        <f>'A13-2'!G3/'A1'!G3*1000</f>
        <v>17669.231625835189</v>
      </c>
      <c r="H3" s="10">
        <f>'A13-2'!H3/'A1'!H3*1000</f>
        <v>16860.763089584711</v>
      </c>
      <c r="I3" s="10">
        <f>'A13-2'!I3/'A1'!I3*1000</f>
        <v>15691.049419249573</v>
      </c>
      <c r="J3" s="10">
        <f>'A13-2'!J3/'A1'!J3*1000</f>
        <v>19309.764095605591</v>
      </c>
      <c r="K3" s="10">
        <f>'A13-2'!K3/'A1'!K3*1000</f>
        <v>212645.35217808641</v>
      </c>
      <c r="L3" s="10">
        <f>'A13-2'!L3/'A1'!L3*1000</f>
        <v>10604.176977875761</v>
      </c>
      <c r="M3" s="10">
        <f>'A13-2'!M3/'A1'!M3*1000</f>
        <v>203957.79954748959</v>
      </c>
      <c r="N3" s="10">
        <f>'A13-2'!N3/'A1'!N3*1000</f>
        <v>11101.915463954128</v>
      </c>
      <c r="O3" s="10">
        <f>'A13-2'!O3/'A1'!O3*1000</f>
        <v>25257.397633267861</v>
      </c>
    </row>
    <row r="4" spans="1:15" ht="12.75" customHeight="1">
      <c r="A4" s="6">
        <v>1981</v>
      </c>
      <c r="B4" s="10">
        <f>'A13-2'!B4/'A1'!B4*1000</f>
        <v>27048.024359288789</v>
      </c>
      <c r="C4" s="10">
        <f>'A13-2'!C4/'A1'!C4*1000</f>
        <v>16920.388080871686</v>
      </c>
      <c r="D4" s="10">
        <f>'A13-2'!D4/'A1'!D4*1000</f>
        <v>26427.628716461204</v>
      </c>
      <c r="E4" s="10">
        <f>'A13-2'!E4/'A1'!E4*1000</f>
        <v>158305.98495930544</v>
      </c>
      <c r="F4" s="10">
        <f>'A13-2'!F4/'A1'!F4*1000</f>
        <v>16795.521766298687</v>
      </c>
      <c r="G4" s="10">
        <f>'A13-2'!G4/'A1'!G4*1000</f>
        <v>17429.552464194163</v>
      </c>
      <c r="H4" s="10">
        <f>'A13-2'!H4/'A1'!H4*1000</f>
        <v>16556.849940267504</v>
      </c>
      <c r="I4" s="10">
        <f>'A13-2'!I4/'A1'!I4*1000</f>
        <v>15369.650136004831</v>
      </c>
      <c r="J4" s="10">
        <f>'A13-2'!J4/'A1'!J4*1000</f>
        <v>18973.602550955595</v>
      </c>
      <c r="K4" s="10">
        <f>'A13-2'!K4/'A1'!K4*1000</f>
        <v>217444.44907793673</v>
      </c>
      <c r="L4" s="10">
        <f>'A13-2'!L4/'A1'!L4*1000</f>
        <v>10176.189464909599</v>
      </c>
      <c r="M4" s="10">
        <f>'A13-2'!M4/'A1'!M4*1000</f>
        <v>200765.38687948725</v>
      </c>
      <c r="N4" s="10">
        <f>'A13-2'!N4/'A1'!N4*1000</f>
        <v>10991.135085260039</v>
      </c>
      <c r="O4" s="10">
        <f>'A13-2'!O4/'A1'!O4*1000</f>
        <v>25695.394562237409</v>
      </c>
    </row>
    <row r="5" spans="1:15" ht="12.75" customHeight="1">
      <c r="A5" s="6">
        <v>1982</v>
      </c>
      <c r="B5" s="10">
        <f>'A13-2'!B5/'A1'!B5*1000</f>
        <v>26121.909215140688</v>
      </c>
      <c r="C5" s="10">
        <f>'A13-2'!C5/'A1'!C5*1000</f>
        <v>16894.717084504329</v>
      </c>
      <c r="D5" s="10">
        <f>'A13-2'!D5/'A1'!D5*1000</f>
        <v>24785.082411019986</v>
      </c>
      <c r="E5" s="10">
        <f>'A13-2'!E5/'A1'!E5*1000</f>
        <v>161953.60906325167</v>
      </c>
      <c r="F5" s="10">
        <f>'A13-2'!F5/'A1'!F5*1000</f>
        <v>17210.294117647059</v>
      </c>
      <c r="G5" s="10">
        <f>'A13-2'!G5/'A1'!G5*1000</f>
        <v>17641.84385774994</v>
      </c>
      <c r="H5" s="10">
        <f>'A13-2'!H5/'A1'!H5*1000</f>
        <v>16498.044192404843</v>
      </c>
      <c r="I5" s="10">
        <f>'A13-2'!I5/'A1'!I5*1000</f>
        <v>15508.631047861523</v>
      </c>
      <c r="J5" s="10">
        <f>'A13-2'!J5/'A1'!J5*1000</f>
        <v>18666.525998956171</v>
      </c>
      <c r="K5" s="10">
        <f>'A13-2'!K5/'A1'!K5*1000</f>
        <v>217290.75250618684</v>
      </c>
      <c r="L5" s="10">
        <f>'A13-2'!L5/'A1'!L5*1000</f>
        <v>10213.285506583681</v>
      </c>
      <c r="M5" s="10">
        <f>'A13-2'!M5/'A1'!M5*1000</f>
        <v>199634.52183704096</v>
      </c>
      <c r="N5" s="10">
        <f>'A13-2'!N5/'A1'!N5*1000</f>
        <v>11195.056223686783</v>
      </c>
      <c r="O5" s="10">
        <f>'A13-2'!O5/'A1'!O5*1000</f>
        <v>25085.125688225857</v>
      </c>
    </row>
    <row r="6" spans="1:15" ht="12.75" customHeight="1">
      <c r="A6" s="6">
        <v>1983</v>
      </c>
      <c r="B6" s="10">
        <f>'A13-2'!B6/'A1'!B6*1000</f>
        <v>27201.78751119793</v>
      </c>
      <c r="C6" s="10">
        <f>'A13-2'!C6/'A1'!C6*1000</f>
        <v>16973.807758783561</v>
      </c>
      <c r="D6" s="10">
        <f>'A13-2'!D6/'A1'!D6*1000</f>
        <v>25462.314727215391</v>
      </c>
      <c r="E6" s="10">
        <f>'A13-2'!E6/'A1'!E6*1000</f>
        <v>166858.5535802868</v>
      </c>
      <c r="F6" s="10">
        <f>'A13-2'!F6/'A1'!F6*1000</f>
        <v>17514.765238879736</v>
      </c>
      <c r="G6" s="10">
        <f>'A13-2'!G6/'A1'!G6*1000</f>
        <v>17743.780125796911</v>
      </c>
      <c r="H6" s="10">
        <f>'A13-2'!H6/'A1'!H6*1000</f>
        <v>16916.50577742144</v>
      </c>
      <c r="I6" s="10">
        <f>'A13-2'!I6/'A1'!I6*1000</f>
        <v>15772.540766603252</v>
      </c>
      <c r="J6" s="10">
        <f>'A13-2'!J6/'A1'!J6*1000</f>
        <v>19071.244171567345</v>
      </c>
      <c r="K6" s="10">
        <f>'A13-2'!K6/'A1'!K6*1000</f>
        <v>220058.42627178511</v>
      </c>
      <c r="L6" s="10">
        <f>'A13-2'!L6/'A1'!L6*1000</f>
        <v>10224.524151565005</v>
      </c>
      <c r="M6" s="10">
        <f>'A13-2'!M6/'A1'!M6*1000</f>
        <v>201712.69705332926</v>
      </c>
      <c r="N6" s="10">
        <f>'A13-2'!N6/'A1'!N6*1000</f>
        <v>11731.941756192844</v>
      </c>
      <c r="O6" s="10">
        <f>'A13-2'!O6/'A1'!O6*1000</f>
        <v>25650.155266219543</v>
      </c>
    </row>
    <row r="7" spans="1:15" ht="12.75" customHeight="1">
      <c r="A7" s="6">
        <v>1984</v>
      </c>
      <c r="B7" s="10">
        <f>'A13-2'!B7/'A1'!B7*1000</f>
        <v>27899.224552437547</v>
      </c>
      <c r="C7" s="10">
        <f>'A13-2'!C7/'A1'!C7*1000</f>
        <v>17527.630889368382</v>
      </c>
      <c r="D7" s="10">
        <f>'A13-2'!D7/'A1'!D7*1000</f>
        <v>26538.476257419556</v>
      </c>
      <c r="E7" s="10">
        <f>'A13-2'!E7/'A1'!E7*1000</f>
        <v>174544.36647175779</v>
      </c>
      <c r="F7" s="10">
        <f>'A13-2'!F7/'A1'!F7*1000</f>
        <v>18218.602745339071</v>
      </c>
      <c r="G7" s="10">
        <f>'A13-2'!G7/'A1'!G7*1000</f>
        <v>17887.472247245714</v>
      </c>
      <c r="H7" s="10">
        <f>'A13-2'!H7/'A1'!H7*1000</f>
        <v>17397.965467952261</v>
      </c>
      <c r="I7" s="10">
        <f>'A13-2'!I7/'A1'!I7*1000</f>
        <v>16303.487777921337</v>
      </c>
      <c r="J7" s="10">
        <f>'A13-2'!J7/'A1'!J7*1000</f>
        <v>19769.28372507056</v>
      </c>
      <c r="K7" s="10">
        <f>'A13-2'!K7/'A1'!K7*1000</f>
        <v>228165.4188913549</v>
      </c>
      <c r="L7" s="10">
        <f>'A13-2'!L7/'A1'!L7*1000</f>
        <v>10424.691404411296</v>
      </c>
      <c r="M7" s="10">
        <f>'A13-2'!M7/'A1'!M7*1000</f>
        <v>213003.07235600511</v>
      </c>
      <c r="N7" s="10">
        <f>'A13-2'!N7/'A1'!N7*1000</f>
        <v>11987.546313531528</v>
      </c>
      <c r="O7" s="10">
        <f>'A13-2'!O7/'A1'!O7*1000</f>
        <v>27449.712053307347</v>
      </c>
    </row>
    <row r="8" spans="1:15" ht="12.75" customHeight="1">
      <c r="A8" s="6">
        <v>1985</v>
      </c>
      <c r="B8" s="10">
        <f>'A13-2'!B8/'A1'!B8*1000</f>
        <v>28057.46783537947</v>
      </c>
      <c r="C8" s="10">
        <f>'A13-2'!C8/'A1'!C8*1000</f>
        <v>18023.504040501892</v>
      </c>
      <c r="D8" s="10">
        <f>'A13-2'!D8/'A1'!D8*1000</f>
        <v>27516.758241758238</v>
      </c>
      <c r="E8" s="10">
        <f>'A13-2'!E8/'A1'!E8*1000</f>
        <v>181718.11353445362</v>
      </c>
      <c r="F8" s="10">
        <f>'A13-2'!F8/'A1'!F8*1000</f>
        <v>18659.934720522237</v>
      </c>
      <c r="G8" s="10">
        <f>'A13-2'!G8/'A1'!G8*1000</f>
        <v>18228.807217676931</v>
      </c>
      <c r="H8" s="10">
        <f>'A13-2'!H8/'A1'!H8*1000</f>
        <v>17893.193630472237</v>
      </c>
      <c r="I8" s="10">
        <f>'A13-2'!I8/'A1'!I8*1000</f>
        <v>16713.219480759748</v>
      </c>
      <c r="J8" s="10">
        <f>'A13-2'!J8/'A1'!J8*1000</f>
        <v>19756.0177840588</v>
      </c>
      <c r="K8" s="10">
        <f>'A13-2'!K8/'A1'!K8*1000</f>
        <v>231974.98528877328</v>
      </c>
      <c r="L8" s="10">
        <f>'A13-2'!L8/'A1'!L8*1000</f>
        <v>10780.128016155139</v>
      </c>
      <c r="M8" s="10">
        <f>'A13-2'!M8/'A1'!M8*1000</f>
        <v>217042.46584168245</v>
      </c>
      <c r="N8" s="10">
        <f>'A13-2'!N8/'A1'!N8*1000</f>
        <v>12278.982918980089</v>
      </c>
      <c r="O8" s="10">
        <f>'A13-2'!O8/'A1'!O8*1000</f>
        <v>28165.029728005353</v>
      </c>
    </row>
    <row r="9" spans="1:15" ht="12.75" customHeight="1">
      <c r="A9" s="6">
        <v>1986</v>
      </c>
      <c r="B9" s="10">
        <f>'A13-2'!B9/'A1'!B9*1000</f>
        <v>27868.457113248245</v>
      </c>
      <c r="C9" s="10">
        <f>'A13-2'!C9/'A1'!C9*1000</f>
        <v>18870.857509060195</v>
      </c>
      <c r="D9" s="10">
        <f>'A13-2'!D9/'A1'!D9*1000</f>
        <v>27548.093796697187</v>
      </c>
      <c r="E9" s="10">
        <f>'A13-2'!E9/'A1'!E9*1000</f>
        <v>194342.91423511688</v>
      </c>
      <c r="F9" s="10">
        <f>'A13-2'!F9/'A1'!F9*1000</f>
        <v>19331.238560097619</v>
      </c>
      <c r="G9" s="10">
        <f>'A13-2'!G9/'A1'!G9*1000</f>
        <v>19086.947136732804</v>
      </c>
      <c r="H9" s="10">
        <f>'A13-2'!H9/'A1'!H9*1000</f>
        <v>18865.667770280252</v>
      </c>
      <c r="I9" s="10">
        <f>'A13-2'!I9/'A1'!I9*1000</f>
        <v>17620.597867522789</v>
      </c>
      <c r="J9" s="10">
        <f>'A13-2'!J9/'A1'!J9*1000</f>
        <v>20094.329782298995</v>
      </c>
      <c r="K9" s="10">
        <f>'A13-2'!K9/'A1'!K9*1000</f>
        <v>235978.49347405214</v>
      </c>
      <c r="L9" s="10">
        <f>'A13-2'!L9/'A1'!L9*1000</f>
        <v>11442.979015315279</v>
      </c>
      <c r="M9" s="10">
        <f>'A13-2'!M9/'A1'!M9*1000</f>
        <v>227360.04635700266</v>
      </c>
      <c r="N9" s="10">
        <f>'A13-2'!N9/'A1'!N9*1000</f>
        <v>12746.696540408941</v>
      </c>
      <c r="O9" s="10">
        <f>'A13-2'!O9/'A1'!O9*1000</f>
        <v>28544.458089666183</v>
      </c>
    </row>
    <row r="10" spans="1:15" ht="12.75" customHeight="1">
      <c r="A10" s="6">
        <v>1987</v>
      </c>
      <c r="B10" s="10">
        <f>'A13-2'!B10/'A1'!B10*1000</f>
        <v>29546.657714307847</v>
      </c>
      <c r="C10" s="10">
        <f>'A13-2'!C10/'A1'!C10*1000</f>
        <v>19489.588336805562</v>
      </c>
      <c r="D10" s="10">
        <f>'A13-2'!D10/'A1'!D10*1000</f>
        <v>28692.793950850664</v>
      </c>
      <c r="E10" s="10">
        <f>'A13-2'!E10/'A1'!E10*1000</f>
        <v>194593.00366060311</v>
      </c>
      <c r="F10" s="10">
        <f>'A13-2'!F10/'A1'!F10*1000</f>
        <v>19923.119042790506</v>
      </c>
      <c r="G10" s="10">
        <f>'A13-2'!G10/'A1'!G10*1000</f>
        <v>19499.910074455485</v>
      </c>
      <c r="H10" s="10">
        <f>'A13-2'!H10/'A1'!H10*1000</f>
        <v>19222.379724953469</v>
      </c>
      <c r="I10" s="10">
        <f>'A13-2'!I10/'A1'!I10*1000</f>
        <v>18348.089897287955</v>
      </c>
      <c r="J10" s="10">
        <f>'A13-2'!J10/'A1'!J10*1000</f>
        <v>20195.151189495562</v>
      </c>
      <c r="K10" s="10">
        <f>'A13-2'!K10/'A1'!K10*1000</f>
        <v>232944.35969769763</v>
      </c>
      <c r="L10" s="10">
        <f>'A13-2'!L10/'A1'!L10*1000</f>
        <v>12162.230703846099</v>
      </c>
      <c r="M10" s="10">
        <f>'A13-2'!M10/'A1'!M10*1000</f>
        <v>234765.16519749165</v>
      </c>
      <c r="N10" s="10">
        <f>'A13-2'!N10/'A1'!N10*1000</f>
        <v>13246.232659671854</v>
      </c>
      <c r="O10" s="10">
        <f>'A13-2'!O10/'A1'!O10*1000</f>
        <v>29405.417251884013</v>
      </c>
    </row>
    <row r="11" spans="1:15" ht="12.75" customHeight="1">
      <c r="A11" s="6">
        <v>1988</v>
      </c>
      <c r="B11" s="10">
        <f>'A13-2'!B11/'A1'!B11*1000</f>
        <v>30779.916235990942</v>
      </c>
      <c r="C11" s="10">
        <f>'A13-2'!C11/'A1'!C11*1000</f>
        <v>20636.002383842471</v>
      </c>
      <c r="D11" s="10">
        <f>'A13-2'!D11/'A1'!D11*1000</f>
        <v>29875.081183979695</v>
      </c>
      <c r="E11" s="10">
        <f>'A13-2'!E11/'A1'!E11*1000</f>
        <v>193066.44135626053</v>
      </c>
      <c r="F11" s="10">
        <f>'A13-2'!F11/'A1'!F11*1000</f>
        <v>21262.772837510107</v>
      </c>
      <c r="G11" s="10">
        <f>'A13-2'!G11/'A1'!G11*1000</f>
        <v>20395.142589797884</v>
      </c>
      <c r="H11" s="10">
        <f>'A13-2'!H11/'A1'!H11*1000</f>
        <v>19967.296533017889</v>
      </c>
      <c r="I11" s="10">
        <f>'A13-2'!I11/'A1'!I11*1000</f>
        <v>19077.493127230293</v>
      </c>
      <c r="J11" s="10">
        <f>'A13-2'!J11/'A1'!J11*1000</f>
        <v>20604.108782534524</v>
      </c>
      <c r="K11" s="10">
        <f>'A13-2'!K11/'A1'!K11*1000</f>
        <v>234611.39006645983</v>
      </c>
      <c r="L11" s="10">
        <f>'A13-2'!L11/'A1'!L11*1000</f>
        <v>12822.609250622545</v>
      </c>
      <c r="M11" s="10">
        <f>'A13-2'!M11/'A1'!M11*1000</f>
        <v>239638.76890405631</v>
      </c>
      <c r="N11" s="10">
        <f>'A13-2'!N11/'A1'!N11*1000</f>
        <v>13918.143645244034</v>
      </c>
      <c r="O11" s="10">
        <f>'A13-2'!O11/'A1'!O11*1000</f>
        <v>30761.053419441389</v>
      </c>
    </row>
    <row r="12" spans="1:15" ht="12.75" customHeight="1">
      <c r="A12" s="6">
        <v>1989</v>
      </c>
      <c r="B12" s="10">
        <f>'A13-2'!B12/'A1'!B12*1000</f>
        <v>31057.83012438134</v>
      </c>
      <c r="C12" s="10">
        <f>'A13-2'!C12/'A1'!C12*1000</f>
        <v>21375.071658985642</v>
      </c>
      <c r="D12" s="10">
        <f>'A13-2'!D12/'A1'!D12*1000</f>
        <v>30044.211452452524</v>
      </c>
      <c r="E12" s="10">
        <f>'A13-2'!E12/'A1'!E12*1000</f>
        <v>192592.5745524728</v>
      </c>
      <c r="F12" s="10">
        <f>'A13-2'!F12/'A1'!F12*1000</f>
        <v>21834.038267875127</v>
      </c>
      <c r="G12" s="10">
        <f>'A13-2'!G12/'A1'!G12*1000</f>
        <v>21106.680916073827</v>
      </c>
      <c r="H12" s="10">
        <f>'A13-2'!H12/'A1'!H12*1000</f>
        <v>20476.59161857433</v>
      </c>
      <c r="I12" s="10">
        <f>'A13-2'!I12/'A1'!I12*1000</f>
        <v>19594.715394504987</v>
      </c>
      <c r="J12" s="10">
        <f>'A13-2'!J12/'A1'!J12*1000</f>
        <v>21385.616856725508</v>
      </c>
      <c r="K12" s="10">
        <f>'A13-2'!K12/'A1'!K12*1000</f>
        <v>237823.06686526697</v>
      </c>
      <c r="L12" s="10">
        <f>'A13-2'!L12/'A1'!L12*1000</f>
        <v>13547.825966001212</v>
      </c>
      <c r="M12" s="10">
        <f>'A13-2'!M12/'A1'!M12*1000</f>
        <v>243329.32726980076</v>
      </c>
      <c r="N12" s="10">
        <f>'A13-2'!N12/'A1'!N12*1000</f>
        <v>14186.540752680638</v>
      </c>
      <c r="O12" s="10">
        <f>'A13-2'!O12/'A1'!O12*1000</f>
        <v>31209.266540042263</v>
      </c>
    </row>
    <row r="13" spans="1:15" ht="12.75" customHeight="1">
      <c r="A13" s="6">
        <v>1990</v>
      </c>
      <c r="B13" s="10">
        <f>'A13-2'!B13/'A1'!B13*1000</f>
        <v>29867.249766043387</v>
      </c>
      <c r="C13" s="10">
        <f>'A13-2'!C13/'A1'!C13*1000</f>
        <v>21920.299360724235</v>
      </c>
      <c r="D13" s="10">
        <f>'A13-2'!D13/'A1'!D13*1000</f>
        <v>29259.77807462202</v>
      </c>
      <c r="E13" s="10">
        <f>'A13-2'!E13/'A1'!E13*1000</f>
        <v>194870.17838569955</v>
      </c>
      <c r="F13" s="10">
        <f>'A13-2'!F13/'A1'!F13*1000</f>
        <v>21177.882494485664</v>
      </c>
      <c r="G13" s="10">
        <f>'A13-2'!G13/'A1'!G13*1000</f>
        <v>21595.638914722615</v>
      </c>
      <c r="H13" s="10">
        <f>'A13-2'!H13/'A1'!H13*1000</f>
        <v>21055.223500853488</v>
      </c>
      <c r="I13" s="10">
        <f>'A13-2'!I13/'A1'!I13*1000</f>
        <v>20027.064894921878</v>
      </c>
      <c r="J13" s="10">
        <f>'A13-2'!J13/'A1'!J13*1000</f>
        <v>21704.831150833594</v>
      </c>
      <c r="K13" s="10">
        <f>'A13-2'!K13/'A1'!K13*1000</f>
        <v>241555.40438620091</v>
      </c>
      <c r="L13" s="10">
        <f>'A13-2'!L13/'A1'!L13*1000</f>
        <v>14148.426577610409</v>
      </c>
      <c r="M13" s="10">
        <f>'A13-2'!M13/'A1'!M13*1000</f>
        <v>239799.22954413507</v>
      </c>
      <c r="N13" s="10">
        <f>'A13-2'!N13/'A1'!N13*1000</f>
        <v>14257.250428037318</v>
      </c>
      <c r="O13" s="10">
        <f>'A13-2'!O13/'A1'!O13*1000</f>
        <v>31235.554204183274</v>
      </c>
    </row>
    <row r="14" spans="1:15" ht="12.75" customHeight="1">
      <c r="A14" s="6">
        <v>1991</v>
      </c>
      <c r="B14" s="10">
        <f>'A13-2'!B14/'A1'!B14*1000</f>
        <v>29398.91367990354</v>
      </c>
      <c r="C14" s="10">
        <f>'A13-2'!C14/'A1'!C14*1000</f>
        <v>22272.451941530191</v>
      </c>
      <c r="D14" s="10">
        <f>'A13-2'!D14/'A1'!D14*1000</f>
        <v>28229.029985822937</v>
      </c>
      <c r="E14" s="10">
        <f>'A13-2'!E14/'A1'!E14*1000</f>
        <v>194044.38665447492</v>
      </c>
      <c r="F14" s="10">
        <f>'A13-2'!F14/'A1'!F14*1000</f>
        <v>18755.205424810531</v>
      </c>
      <c r="G14" s="10">
        <f>'A13-2'!G14/'A1'!G14*1000</f>
        <v>21456.139374774357</v>
      </c>
      <c r="H14" s="10">
        <f>'A13-2'!H14/'A1'!H14*1000</f>
        <v>21136.016367156208</v>
      </c>
      <c r="I14" s="10">
        <f>'A13-2'!I14/'A1'!I14*1000</f>
        <v>20351.695216859072</v>
      </c>
      <c r="J14" s="10">
        <f>'A13-2'!J14/'A1'!J14*1000</f>
        <v>22103.524930656014</v>
      </c>
      <c r="K14" s="10">
        <f>'A13-2'!K14/'A1'!K14*1000</f>
        <v>248302.31970295429</v>
      </c>
      <c r="L14" s="10">
        <f>'A13-2'!L14/'A1'!L14*1000</f>
        <v>14601.7217568247</v>
      </c>
      <c r="M14" s="10">
        <f>'A13-2'!M14/'A1'!M14*1000</f>
        <v>234659.64271469804</v>
      </c>
      <c r="N14" s="10">
        <f>'A13-2'!N14/'A1'!N14*1000</f>
        <v>14167.597541654335</v>
      </c>
      <c r="O14" s="10">
        <f>'A13-2'!O14/'A1'!O14*1000</f>
        <v>31003.607386960834</v>
      </c>
    </row>
    <row r="15" spans="1:15" ht="12.75" customHeight="1">
      <c r="A15" s="6">
        <v>1992</v>
      </c>
      <c r="B15" s="10">
        <f>'A13-2'!B15/'A1'!B15*1000</f>
        <v>30450.540648778537</v>
      </c>
      <c r="C15" s="10">
        <f>'A13-2'!C15/'A1'!C15*1000</f>
        <v>22694.554088291366</v>
      </c>
      <c r="D15" s="10">
        <f>'A13-2'!D15/'A1'!D15*1000</f>
        <v>27892.88236861509</v>
      </c>
      <c r="E15" s="10">
        <f>'A13-2'!E15/'A1'!E15*1000</f>
        <v>199772.47808607778</v>
      </c>
      <c r="F15" s="10">
        <f>'A13-2'!F15/'A1'!F15*1000</f>
        <v>17614.943441158961</v>
      </c>
      <c r="G15" s="10">
        <f>'A13-2'!G15/'A1'!G15*1000</f>
        <v>21800.955418463782</v>
      </c>
      <c r="H15" s="10">
        <f>'A13-2'!H15/'A1'!H15*1000</f>
        <v>21600.117085852209</v>
      </c>
      <c r="I15" s="10">
        <f>'A13-2'!I15/'A1'!I15*1000</f>
        <v>20343.989514953937</v>
      </c>
      <c r="J15" s="10">
        <f>'A13-2'!J15/'A1'!J15*1000</f>
        <v>22058.169791302389</v>
      </c>
      <c r="K15" s="10">
        <f>'A13-2'!K15/'A1'!K15*1000</f>
        <v>256928.34202889269</v>
      </c>
      <c r="L15" s="10">
        <f>'A13-2'!L15/'A1'!L15*1000</f>
        <v>14703.545065206494</v>
      </c>
      <c r="M15" s="10">
        <f>'A13-2'!M15/'A1'!M15*1000</f>
        <v>226888.96008254669</v>
      </c>
      <c r="N15" s="10">
        <f>'A13-2'!N15/'A1'!N15*1000</f>
        <v>14391.386496248957</v>
      </c>
      <c r="O15" s="10">
        <f>'A13-2'!O15/'A1'!O15*1000</f>
        <v>31311.518426660197</v>
      </c>
    </row>
    <row r="16" spans="1:15" ht="12.75" customHeight="1">
      <c r="A16" s="6">
        <v>1993</v>
      </c>
      <c r="B16" s="10">
        <f>'A13-2'!B16/'A1'!B16*1000</f>
        <v>31388.159237836</v>
      </c>
      <c r="C16" s="10">
        <f>'A13-2'!C16/'A1'!C16*1000</f>
        <v>22742.970131300899</v>
      </c>
      <c r="D16" s="10">
        <f>'A13-2'!D16/'A1'!D16*1000</f>
        <v>28227.054120232482</v>
      </c>
      <c r="E16" s="10">
        <f>'A13-2'!E16/'A1'!E16*1000</f>
        <v>197764.90047079884</v>
      </c>
      <c r="F16" s="10">
        <f>'A13-2'!F16/'A1'!F16*1000</f>
        <v>17268.239242005526</v>
      </c>
      <c r="G16" s="10">
        <f>'A13-2'!G16/'A1'!G16*1000</f>
        <v>21612.914733095888</v>
      </c>
      <c r="H16" s="10">
        <f>'A13-2'!H16/'A1'!H16*1000</f>
        <v>21102.054108883149</v>
      </c>
      <c r="I16" s="10">
        <f>'A13-2'!I16/'A1'!I16*1000</f>
        <v>19960.981365720821</v>
      </c>
      <c r="J16" s="10">
        <f>'A13-2'!J16/'A1'!J16*1000</f>
        <v>22237.781034729702</v>
      </c>
      <c r="K16" s="10">
        <f>'A13-2'!K16/'A1'!K16*1000</f>
        <v>266064.92213629087</v>
      </c>
      <c r="L16" s="10">
        <f>'A13-2'!L16/'A1'!L16*1000</f>
        <v>14411.549625877373</v>
      </c>
      <c r="M16" s="10">
        <f>'A13-2'!M16/'A1'!M16*1000</f>
        <v>214606.08843941585</v>
      </c>
      <c r="N16" s="10">
        <f>'A13-2'!N16/'A1'!N16*1000</f>
        <v>14906.911787638834</v>
      </c>
      <c r="O16" s="10">
        <f>'A13-2'!O16/'A1'!O16*1000</f>
        <v>31540.389183382795</v>
      </c>
    </row>
    <row r="17" spans="1:15" ht="12.75" customHeight="1">
      <c r="A17" s="6">
        <v>1994</v>
      </c>
      <c r="B17" s="10">
        <f>'A13-2'!B17/'A1'!B17*1000</f>
        <v>32152.389778152206</v>
      </c>
      <c r="C17" s="10">
        <f>'A13-2'!C17/'A1'!C17*1000</f>
        <v>23536.616710822887</v>
      </c>
      <c r="D17" s="10">
        <f>'A13-2'!D17/'A1'!D17*1000</f>
        <v>29087.634064723457</v>
      </c>
      <c r="E17" s="10">
        <f>'A13-2'!E17/'A1'!E17*1000</f>
        <v>208301.30729248704</v>
      </c>
      <c r="F17" s="10">
        <f>'A13-2'!F17/'A1'!F17*1000</f>
        <v>18439.46540880503</v>
      </c>
      <c r="G17" s="10">
        <f>'A13-2'!G17/'A1'!G17*1000</f>
        <v>22001.483902622273</v>
      </c>
      <c r="H17" s="10">
        <f>'A13-2'!H17/'A1'!H17*1000</f>
        <v>21514.614429197052</v>
      </c>
      <c r="I17" s="10">
        <f>'A13-2'!I17/'A1'!I17*1000</f>
        <v>20355.990379884097</v>
      </c>
      <c r="J17" s="10">
        <f>'A13-2'!J17/'A1'!J17*1000</f>
        <v>23037.326007421256</v>
      </c>
      <c r="K17" s="10">
        <f>'A13-2'!K17/'A1'!K17*1000</f>
        <v>269115.34696337831</v>
      </c>
      <c r="L17" s="10">
        <f>'A13-2'!L17/'A1'!L17*1000</f>
        <v>14415.044244431045</v>
      </c>
      <c r="M17" s="10">
        <f>'A13-2'!M17/'A1'!M17*1000</f>
        <v>229223.04953796606</v>
      </c>
      <c r="N17" s="10">
        <f>'A13-2'!N17/'A1'!N17*1000</f>
        <v>15695.248876598687</v>
      </c>
      <c r="O17" s="10">
        <f>'A13-2'!O17/'A1'!O17*1000</f>
        <v>32527.681436027931</v>
      </c>
    </row>
    <row r="18" spans="1:15" ht="12.75" customHeight="1">
      <c r="A18" s="6">
        <v>1995</v>
      </c>
      <c r="B18" s="10">
        <f>'A13-2'!B18/'A1'!B18*1000</f>
        <v>33438.435903132638</v>
      </c>
      <c r="C18" s="10">
        <f>'A13-2'!C18/'A1'!C18*1000</f>
        <v>23885.591226431199</v>
      </c>
      <c r="D18" s="10">
        <f>'A13-2'!D18/'A1'!D18*1000</f>
        <v>29913.590298854306</v>
      </c>
      <c r="E18" s="10">
        <f>'A13-2'!E18/'A1'!E18*1000</f>
        <v>214866.20579117906</v>
      </c>
      <c r="F18" s="10">
        <f>'A13-2'!F18/'A1'!F18*1000</f>
        <v>20557.724691599768</v>
      </c>
      <c r="G18" s="10">
        <f>'A13-2'!G18/'A1'!G18*1000</f>
        <v>22416.710808198019</v>
      </c>
      <c r="H18" s="10">
        <f>'A13-2'!H18/'A1'!H18*1000</f>
        <v>21895.197057226513</v>
      </c>
      <c r="I18" s="10">
        <f>'A13-2'!I18/'A1'!I18*1000</f>
        <v>21024.718397447061</v>
      </c>
      <c r="J18" s="10">
        <f>'A13-2'!J18/'A1'!J18*1000</f>
        <v>23994.893592797987</v>
      </c>
      <c r="K18" s="10">
        <f>'A13-2'!K18/'A1'!K18*1000</f>
        <v>275767.06531206908</v>
      </c>
      <c r="L18" s="10">
        <f>'A13-2'!L18/'A1'!L18*1000</f>
        <v>15075.111615656931</v>
      </c>
      <c r="M18" s="10">
        <f>'A13-2'!M18/'A1'!M18*1000</f>
        <v>240577.88355503738</v>
      </c>
      <c r="N18" s="10">
        <f>'A13-2'!N18/'A1'!N18*1000</f>
        <v>16001.40631462843</v>
      </c>
      <c r="O18" s="10">
        <f>'A13-2'!O18/'A1'!O18*1000</f>
        <v>33249.03259145315</v>
      </c>
    </row>
    <row r="19" spans="1:15" ht="12.75" customHeight="1">
      <c r="A19" s="6">
        <v>1996</v>
      </c>
      <c r="B19" s="10">
        <f>'A13-2'!B19/'A1'!B19*1000</f>
        <v>34786.299791506637</v>
      </c>
      <c r="C19" s="10">
        <f>'A13-2'!C19/'A1'!C19*1000</f>
        <v>23945.403150454436</v>
      </c>
      <c r="D19" s="10">
        <f>'A13-2'!D19/'A1'!D19*1000</f>
        <v>30257.061360790318</v>
      </c>
      <c r="E19" s="10">
        <f>'A13-2'!E19/'A1'!E19*1000</f>
        <v>220825.66196105169</v>
      </c>
      <c r="F19" s="10">
        <f>'A13-2'!F19/'A1'!F19*1000</f>
        <v>21063.636363636364</v>
      </c>
      <c r="G19" s="10">
        <f>'A13-2'!G19/'A1'!G19*1000</f>
        <v>22728.936245454188</v>
      </c>
      <c r="H19" s="10">
        <f>'A13-2'!H19/'A1'!H19*1000</f>
        <v>22004.099868119119</v>
      </c>
      <c r="I19" s="10">
        <f>'A13-2'!I19/'A1'!I19*1000</f>
        <v>21401.864359443887</v>
      </c>
      <c r="J19" s="10">
        <f>'A13-2'!J19/'A1'!J19*1000</f>
        <v>24790.695727761504</v>
      </c>
      <c r="K19" s="10">
        <f>'A13-2'!K19/'A1'!K19*1000</f>
        <v>299065.74095144105</v>
      </c>
      <c r="L19" s="10">
        <f>'A13-2'!L19/'A1'!L19*1000</f>
        <v>15322.379134620809</v>
      </c>
      <c r="M19" s="10">
        <f>'A13-2'!M19/'A1'!M19*1000</f>
        <v>242604.29795612325</v>
      </c>
      <c r="N19" s="10">
        <f>'A13-2'!N19/'A1'!N19*1000</f>
        <v>16479.986246024244</v>
      </c>
      <c r="O19" s="10">
        <f>'A13-2'!O19/'A1'!O19*1000</f>
        <v>34297.815506861138</v>
      </c>
    </row>
    <row r="20" spans="1:15" ht="12.75" customHeight="1">
      <c r="A20" s="6">
        <v>1997</v>
      </c>
      <c r="B20" s="10">
        <f>'A13-2'!B20/'A1'!B20*1000</f>
        <v>35871.657347592423</v>
      </c>
      <c r="C20" s="10">
        <f>'A13-2'!C20/'A1'!C20*1000</f>
        <v>24759.400623106812</v>
      </c>
      <c r="D20" s="10">
        <f>'A13-2'!D20/'A1'!D20*1000</f>
        <v>31209.263803537389</v>
      </c>
      <c r="E20" s="10">
        <f>'A13-2'!E20/'A1'!E20*1000</f>
        <v>227725.57228574279</v>
      </c>
      <c r="F20" s="10">
        <f>'A13-2'!F20/'A1'!F20*1000</f>
        <v>22814.697294140551</v>
      </c>
      <c r="G20" s="10">
        <f>'A13-2'!G20/'A1'!G20*1000</f>
        <v>23289.762759013101</v>
      </c>
      <c r="H20" s="10">
        <f>'A13-2'!H20/'A1'!H20*1000</f>
        <v>22207.398155684474</v>
      </c>
      <c r="I20" s="10">
        <f>'A13-2'!I20/'A1'!I20*1000</f>
        <v>21932.6030046913</v>
      </c>
      <c r="J20" s="10">
        <f>'A13-2'!J20/'A1'!J20*1000</f>
        <v>25843.478650792887</v>
      </c>
      <c r="K20" s="10">
        <f>'A13-2'!K20/'A1'!K20*1000</f>
        <v>316982.52795420634</v>
      </c>
      <c r="L20" s="10">
        <f>'A13-2'!L20/'A1'!L20*1000</f>
        <v>15826.446311944801</v>
      </c>
      <c r="M20" s="10">
        <f>'A13-2'!M20/'A1'!M20*1000</f>
        <v>247073.77003406486</v>
      </c>
      <c r="N20" s="10">
        <f>'A13-2'!N20/'A1'!N20*1000</f>
        <v>17270.024864957559</v>
      </c>
      <c r="O20" s="10">
        <f>'A13-2'!O20/'A1'!O20*1000</f>
        <v>35666.357475548044</v>
      </c>
    </row>
    <row r="21" spans="1:15" ht="12.75" customHeight="1">
      <c r="A21" s="6">
        <v>1998</v>
      </c>
      <c r="B21" s="10">
        <f>'A13-2'!B21/'A1'!B21*1000</f>
        <v>36913.0581976463</v>
      </c>
      <c r="C21" s="10">
        <f>'A13-2'!C21/'A1'!C21*1000</f>
        <v>25179.515828677839</v>
      </c>
      <c r="D21" s="10">
        <f>'A13-2'!D21/'A1'!D21*1000</f>
        <v>31444.139367230066</v>
      </c>
      <c r="E21" s="10">
        <f>'A13-2'!E21/'A1'!E21*1000</f>
        <v>231444.89913499029</v>
      </c>
      <c r="F21" s="10">
        <f>'A13-2'!F21/'A1'!F21*1000</f>
        <v>24229.480217222652</v>
      </c>
      <c r="G21" s="10">
        <f>'A13-2'!G21/'A1'!G21*1000</f>
        <v>24204.164952845811</v>
      </c>
      <c r="H21" s="10">
        <f>'A13-2'!H21/'A1'!H21*1000</f>
        <v>22662.997640382611</v>
      </c>
      <c r="I21" s="10">
        <f>'A13-2'!I21/'A1'!I21*1000</f>
        <v>22313.539661558545</v>
      </c>
      <c r="J21" s="10">
        <f>'A13-2'!J21/'A1'!J21*1000</f>
        <v>26663.239365870832</v>
      </c>
      <c r="K21" s="10">
        <f>'A13-2'!K21/'A1'!K21*1000</f>
        <v>308131.29490761395</v>
      </c>
      <c r="L21" s="10">
        <f>'A13-2'!L21/'A1'!L21*1000</f>
        <v>16612.486624706227</v>
      </c>
      <c r="M21" s="10">
        <f>'A13-2'!M21/'A1'!M21*1000</f>
        <v>257015.59908299311</v>
      </c>
      <c r="N21" s="10">
        <f>'A13-2'!N21/'A1'!N21*1000</f>
        <v>18174.143238251589</v>
      </c>
      <c r="O21" s="10">
        <f>'A13-2'!O21/'A1'!O21*1000</f>
        <v>37187.716985174411</v>
      </c>
    </row>
    <row r="22" spans="1:15" ht="12.75" customHeight="1">
      <c r="A22" s="6">
        <v>1999</v>
      </c>
      <c r="B22" s="10">
        <f>'A13-2'!B22/'A1'!B22*1000</f>
        <v>38391.059373837234</v>
      </c>
      <c r="C22" s="10">
        <f>'A13-2'!C22/'A1'!C22*1000</f>
        <v>25749.603233197184</v>
      </c>
      <c r="D22" s="10">
        <f>'A13-2'!D22/'A1'!D22*1000</f>
        <v>33021.885004149262</v>
      </c>
      <c r="E22" s="10">
        <f>'A13-2'!E22/'A1'!E22*1000</f>
        <v>235829.09385136378</v>
      </c>
      <c r="F22" s="10">
        <f>'A13-2'!F22/'A1'!F22*1000</f>
        <v>25339.051306873185</v>
      </c>
      <c r="G22" s="10">
        <f>'A13-2'!G22/'A1'!G22*1000</f>
        <v>25053.538500342551</v>
      </c>
      <c r="H22" s="10">
        <f>'A13-2'!H22/'A1'!H22*1000</f>
        <v>23118.210129470997</v>
      </c>
      <c r="I22" s="10">
        <f>'A13-2'!I22/'A1'!I22*1000</f>
        <v>22720.417047415762</v>
      </c>
      <c r="J22" s="10">
        <f>'A13-2'!J22/'A1'!J22*1000</f>
        <v>28313.746000686817</v>
      </c>
      <c r="K22" s="10">
        <f>'A13-2'!K22/'A1'!K22*1000</f>
        <v>327928.47187156888</v>
      </c>
      <c r="L22" s="10">
        <f>'A13-2'!L22/'A1'!L22*1000</f>
        <v>17289.49728843461</v>
      </c>
      <c r="M22" s="10">
        <f>'A13-2'!M22/'A1'!M22*1000</f>
        <v>265321.33571614843</v>
      </c>
      <c r="N22" s="10">
        <f>'A13-2'!N22/'A1'!N22*1000</f>
        <v>18558.952032035446</v>
      </c>
      <c r="O22" s="10">
        <f>'A13-2'!O22/'A1'!O22*1000</f>
        <v>38315.816502425092</v>
      </c>
    </row>
    <row r="23" spans="1:15" ht="12.75" customHeight="1">
      <c r="A23" s="6">
        <v>2000</v>
      </c>
      <c r="B23" s="10">
        <f>'A13-2'!B23/'A1'!B23*1000</f>
        <v>38748.691402144213</v>
      </c>
      <c r="C23" s="10">
        <f>'A13-2'!C23/'A1'!C23*1000</f>
        <v>26391.005974881111</v>
      </c>
      <c r="D23" s="10">
        <f>'A13-2'!D23/'A1'!D23*1000</f>
        <v>35493.165523187949</v>
      </c>
      <c r="E23" s="10">
        <f>'A13-2'!E23/'A1'!E23*1000</f>
        <v>242112.14813949168</v>
      </c>
      <c r="F23" s="10">
        <f>'A13-2'!F23/'A1'!F23*1000</f>
        <v>26413.391304347821</v>
      </c>
      <c r="G23" s="10">
        <f>'A13-2'!G23/'A1'!G23*1000</f>
        <v>25552.652974702341</v>
      </c>
      <c r="H23" s="10">
        <f>'A13-2'!H23/'A1'!H23*1000</f>
        <v>23412.16090058436</v>
      </c>
      <c r="I23" s="10">
        <f>'A13-2'!I23/'A1'!I23*1000</f>
        <v>23149.889097873103</v>
      </c>
      <c r="J23" s="10">
        <f>'A13-2'!J23/'A1'!J23*1000</f>
        <v>29292.694551069322</v>
      </c>
      <c r="K23" s="10">
        <f>'A13-2'!K23/'A1'!K23*1000</f>
        <v>379876.57875452487</v>
      </c>
      <c r="L23" s="10">
        <f>'A13-2'!L23/'A1'!L23*1000</f>
        <v>17819.395138232878</v>
      </c>
      <c r="M23" s="10">
        <f>'A13-2'!M23/'A1'!M23*1000</f>
        <v>275105.72744574148</v>
      </c>
      <c r="N23" s="10">
        <f>'A13-2'!N23/'A1'!N23*1000</f>
        <v>19335.17354978943</v>
      </c>
      <c r="O23" s="10">
        <f>'A13-2'!O23/'A1'!O23*1000</f>
        <v>39455.935305341889</v>
      </c>
    </row>
    <row r="24" spans="1:15" ht="12.75" customHeight="1">
      <c r="A24" s="6">
        <v>2001</v>
      </c>
      <c r="B24" s="10">
        <f>'A13-2'!B24/'A1'!B24*1000</f>
        <v>39976.601815823604</v>
      </c>
      <c r="C24" s="10">
        <f>'A13-2'!C24/'A1'!C24*1000</f>
        <v>26253.649175575531</v>
      </c>
      <c r="D24" s="10">
        <f>'A13-2'!D24/'A1'!D24*1000</f>
        <v>35255.265962625512</v>
      </c>
      <c r="E24" s="10">
        <f>'A13-2'!E24/'A1'!E24*1000</f>
        <v>244925.83483973876</v>
      </c>
      <c r="F24" s="10">
        <f>'A13-2'!F24/'A1'!F24*1000</f>
        <v>27237.073452862929</v>
      </c>
      <c r="G24" s="10">
        <f>'A13-2'!G24/'A1'!G24*1000</f>
        <v>25791.824734015587</v>
      </c>
      <c r="H24" s="10">
        <f>'A13-2'!H24/'A1'!H24*1000</f>
        <v>23737.151171488691</v>
      </c>
      <c r="I24" s="10">
        <f>'A13-2'!I24/'A1'!I24*1000</f>
        <v>23596.646799659022</v>
      </c>
      <c r="J24" s="10">
        <f>'A13-2'!J24/'A1'!J24*1000</f>
        <v>29156.802428989326</v>
      </c>
      <c r="K24" s="10">
        <f>'A13-2'!K24/'A1'!K24*1000</f>
        <v>384514.37353489239</v>
      </c>
      <c r="L24" s="10">
        <f>'A13-2'!L24/'A1'!L24*1000</f>
        <v>18390.302715126923</v>
      </c>
      <c r="M24" s="10">
        <f>'A13-2'!M24/'A1'!M24*1000</f>
        <v>275370.11476112128</v>
      </c>
      <c r="N24" s="10">
        <f>'A13-2'!N24/'A1'!N24*1000</f>
        <v>19912.676985536662</v>
      </c>
      <c r="O24" s="10">
        <f>'A13-2'!O24/'A1'!O24*1000</f>
        <v>39443.595619172615</v>
      </c>
    </row>
    <row r="25" spans="1:15" ht="12.75" customHeight="1">
      <c r="A25" s="6">
        <v>2002</v>
      </c>
      <c r="B25" s="10">
        <f>'A13-2'!B25/'A1'!B25*1000</f>
        <v>40931.182354449862</v>
      </c>
      <c r="C25" s="10">
        <f>'A13-2'!C25/'A1'!C25*1000</f>
        <v>26580.784648468274</v>
      </c>
      <c r="D25" s="10">
        <f>'A13-2'!D25/'A1'!D25*1000</f>
        <v>35566.303902000596</v>
      </c>
      <c r="E25" s="10">
        <f>'A13-2'!E25/'A1'!E25*1000</f>
        <v>244977.82802643857</v>
      </c>
      <c r="F25" s="10">
        <f>'A13-2'!F25/'A1'!F25*1000</f>
        <v>27546.51923076923</v>
      </c>
      <c r="G25" s="10">
        <f>'A13-2'!G25/'A1'!G25*1000</f>
        <v>25725.726188673398</v>
      </c>
      <c r="H25" s="10">
        <f>'A13-2'!H25/'A1'!H25*1000</f>
        <v>23660.214897860293</v>
      </c>
      <c r="I25" s="10">
        <f>'A13-2'!I25/'A1'!I25*1000</f>
        <v>23537.713401939207</v>
      </c>
      <c r="J25" s="10">
        <f>'A13-2'!J25/'A1'!J25*1000</f>
        <v>28978.997370104396</v>
      </c>
      <c r="K25" s="10">
        <f>'A13-2'!K25/'A1'!K25*1000</f>
        <v>373435.80671788566</v>
      </c>
      <c r="L25" s="10">
        <f>'A13-2'!L25/'A1'!L25*1000</f>
        <v>18751.69710348131</v>
      </c>
      <c r="M25" s="10">
        <f>'A13-2'!M25/'A1'!M25*1000</f>
        <v>277988.13304808066</v>
      </c>
      <c r="N25" s="10">
        <f>'A13-2'!N25/'A1'!N25*1000</f>
        <v>20711.834785365729</v>
      </c>
      <c r="O25" s="10">
        <f>'A13-2'!O25/'A1'!O25*1000</f>
        <v>39532.984244774096</v>
      </c>
    </row>
    <row r="26" spans="1:15" ht="12.75" customHeight="1">
      <c r="A26" s="6">
        <v>2003</v>
      </c>
      <c r="B26" s="10">
        <f>'A13-2'!B26/'A1'!B26*1000</f>
        <v>42955.872210953356</v>
      </c>
      <c r="C26" s="10">
        <f>'A13-2'!C26/'A1'!C26*1000</f>
        <v>26383.78663335945</v>
      </c>
      <c r="D26" s="10">
        <f>'A13-2'!D26/'A1'!D26*1000</f>
        <v>36846.395679853806</v>
      </c>
      <c r="E26" s="10">
        <f>'A13-2'!E26/'A1'!E26*1000</f>
        <v>245894.01796543374</v>
      </c>
      <c r="F26" s="10">
        <f>'A13-2'!F26/'A1'!F26*1000</f>
        <v>27351.85185185185</v>
      </c>
      <c r="G26" s="10">
        <f>'A13-2'!G26/'A1'!G26*1000</f>
        <v>25761.820639984689</v>
      </c>
      <c r="H26" s="10">
        <f>'A13-2'!H26/'A1'!H26*1000</f>
        <v>23576.410836869145</v>
      </c>
      <c r="I26" s="10">
        <f>'A13-2'!I26/'A1'!I26*1000</f>
        <v>23465.515370720939</v>
      </c>
      <c r="J26" s="10">
        <f>'A13-2'!J26/'A1'!J26*1000</f>
        <v>29305.344123067061</v>
      </c>
      <c r="K26" s="10">
        <f>'A13-2'!K26/'A1'!K26*1000</f>
        <v>377223.36489114974</v>
      </c>
      <c r="L26" s="10">
        <f>'A13-2'!L26/'A1'!L26*1000</f>
        <v>19052.917760662502</v>
      </c>
      <c r="M26" s="10">
        <f>'A13-2'!M26/'A1'!M26*1000</f>
        <v>288595.96500377753</v>
      </c>
      <c r="N26" s="10">
        <f>'A13-2'!N26/'A1'!N26*1000</f>
        <v>21361.242850186827</v>
      </c>
      <c r="O26" s="10">
        <f>'A13-2'!O26/'A1'!O26*1000</f>
        <v>39989.405321261504</v>
      </c>
    </row>
    <row r="27" spans="1:15" ht="12.75" customHeight="1">
      <c r="A27" s="6">
        <v>2004</v>
      </c>
      <c r="B27" s="10">
        <f>'A13-2'!B27/'A1'!B27*1000</f>
        <v>43995.339620748469</v>
      </c>
      <c r="C27" s="10">
        <f>'A13-2'!C27/'A1'!C27*1000</f>
        <v>26930.1217814191</v>
      </c>
      <c r="D27" s="10">
        <f>'A13-2'!D27/'A1'!D27*1000</f>
        <v>38523.93562065679</v>
      </c>
      <c r="E27" s="10">
        <f>'A13-2'!E27/'A1'!E27*1000</f>
        <v>255401.1252058924</v>
      </c>
      <c r="F27" s="10">
        <f>'A13-2'!F27/'A1'!F27*1000</f>
        <v>28563.114597283333</v>
      </c>
      <c r="G27" s="10">
        <f>'A13-2'!G27/'A1'!G27*1000</f>
        <v>26262.672814094964</v>
      </c>
      <c r="H27" s="10">
        <f>'A13-2'!H27/'A1'!H27*1000</f>
        <v>24373.048414942707</v>
      </c>
      <c r="I27" s="10">
        <f>'A13-2'!I27/'A1'!I27*1000</f>
        <v>23565.746975090799</v>
      </c>
      <c r="J27" s="10">
        <f>'A13-2'!J27/'A1'!J27*1000</f>
        <v>29840.324583675738</v>
      </c>
      <c r="K27" s="10">
        <f>'A13-2'!K27/'A1'!K27*1000</f>
        <v>405683.91549912293</v>
      </c>
      <c r="L27" s="10">
        <f>'A13-2'!L27/'A1'!L27*1000</f>
        <v>19228.260836595764</v>
      </c>
      <c r="M27" s="10">
        <f>'A13-2'!M27/'A1'!M27*1000</f>
        <v>294870.48908948747</v>
      </c>
      <c r="N27" s="10">
        <f>'A13-2'!N27/'A1'!N27*1000</f>
        <v>21875.639062762049</v>
      </c>
      <c r="O27" s="10">
        <f>'A13-2'!O27/'A1'!O27*1000</f>
        <v>41062.751937891837</v>
      </c>
    </row>
    <row r="28" spans="1:15" ht="12.75" customHeight="1">
      <c r="A28" s="6">
        <v>2005</v>
      </c>
      <c r="B28" s="10">
        <f>'A13-2'!B28/'A1'!B28*1000</f>
        <v>45500.981266726143</v>
      </c>
      <c r="C28" s="10">
        <f>'A13-2'!C28/'A1'!C28*1000</f>
        <v>27106.209697660284</v>
      </c>
      <c r="D28" s="10">
        <f>'A13-2'!D28/'A1'!D28*1000</f>
        <v>39862.171776831354</v>
      </c>
      <c r="E28" s="10">
        <f>'A13-2'!E28/'A1'!E28*1000</f>
        <v>266495.93536739645</v>
      </c>
      <c r="F28" s="10">
        <f>'A13-2'!F28/'A1'!F28*1000</f>
        <v>28681.230945121952</v>
      </c>
      <c r="G28" s="10">
        <f>'A13-2'!G28/'A1'!G28*1000</f>
        <v>26362.565481395523</v>
      </c>
      <c r="H28" s="10">
        <f>'A13-2'!H28/'A1'!H28*1000</f>
        <v>24428.728854889487</v>
      </c>
      <c r="I28" s="10">
        <f>'A13-2'!I28/'A1'!I28*1000</f>
        <v>23428.668296504991</v>
      </c>
      <c r="J28" s="10">
        <f>'A13-2'!J28/'A1'!J28*1000</f>
        <v>30017.831024389285</v>
      </c>
      <c r="K28" s="10">
        <f>'A13-2'!K28/'A1'!K28*1000</f>
        <v>448129.24224691221</v>
      </c>
      <c r="L28" s="10">
        <f>'A13-2'!L28/'A1'!L28*1000</f>
        <v>19374.412111415237</v>
      </c>
      <c r="M28" s="10">
        <f>'A13-2'!M28/'A1'!M28*1000</f>
        <v>302453.25163432537</v>
      </c>
      <c r="N28" s="10">
        <f>'A13-2'!N28/'A1'!N28*1000</f>
        <v>22517.021015239872</v>
      </c>
      <c r="O28" s="10">
        <f>'A13-2'!O28/'A1'!O28*1000</f>
        <v>41909.117457361113</v>
      </c>
    </row>
    <row r="29" spans="1:15" ht="12.75" customHeight="1">
      <c r="A29" s="6">
        <v>2006</v>
      </c>
      <c r="B29" s="10">
        <f>'A13-2'!B29/'A1'!B29*1000</f>
        <v>46946.587130842949</v>
      </c>
      <c r="C29" s="10">
        <f>'A13-2'!C29/'A1'!C29*1000</f>
        <v>27408.216762498872</v>
      </c>
      <c r="D29" s="10">
        <f>'A13-2'!D29/'A1'!D29*1000</f>
        <v>40659.88929910821</v>
      </c>
      <c r="E29" s="10">
        <f>'A13-2'!E29/'A1'!E29*1000</f>
        <v>278072.84205624479</v>
      </c>
      <c r="F29" s="10">
        <f>'A13-2'!F29/'A1'!F29*1000</f>
        <v>29591.361306246439</v>
      </c>
      <c r="G29" s="10">
        <f>'A13-2'!G29/'A1'!G29*1000</f>
        <v>26655.869688175553</v>
      </c>
      <c r="H29" s="10">
        <f>'A13-2'!H29/'A1'!H29*1000</f>
        <v>25568.093793796648</v>
      </c>
      <c r="I29" s="10">
        <f>'A13-2'!I29/'A1'!I29*1000</f>
        <v>23580.618677946553</v>
      </c>
      <c r="J29" s="10">
        <f>'A13-2'!J29/'A1'!J29*1000</f>
        <v>31808.737252310948</v>
      </c>
      <c r="K29" s="10">
        <f>'A13-2'!K29/'A1'!K29*1000</f>
        <v>474052.37398118258</v>
      </c>
      <c r="L29" s="10">
        <f>'A13-2'!L29/'A1'!L29*1000</f>
        <v>19694.325043980549</v>
      </c>
      <c r="M29" s="10">
        <f>'A13-2'!M29/'A1'!M29*1000</f>
        <v>318863.47875816072</v>
      </c>
      <c r="N29" s="10">
        <f>'A13-2'!N29/'A1'!N29*1000</f>
        <v>22529.896636094087</v>
      </c>
      <c r="O29" s="10">
        <f>'A13-2'!O29/'A1'!O29*1000</f>
        <v>43075.612331795804</v>
      </c>
    </row>
    <row r="30" spans="1:15" ht="12.75" customHeight="1">
      <c r="A30" s="6">
        <v>2007</v>
      </c>
      <c r="B30" s="10">
        <f>'A13-2'!B30/'A1'!B30*1000</f>
        <v>48689.533320530056</v>
      </c>
      <c r="C30" s="10">
        <f>'A13-2'!C30/'A1'!C30*1000</f>
        <v>28240.614735970332</v>
      </c>
      <c r="D30" s="10">
        <f>'A13-2'!D30/'A1'!D30*1000</f>
        <v>41302.278458869674</v>
      </c>
      <c r="E30" s="10">
        <f>'A13-2'!E30/'A1'!E30*1000</f>
        <v>274494.77591799083</v>
      </c>
      <c r="F30" s="10">
        <f>'A13-2'!F30/'A1'!F30*1000</f>
        <v>30812.797731569</v>
      </c>
      <c r="G30" s="10">
        <f>'A13-2'!G30/'A1'!G30*1000</f>
        <v>27178.666038355492</v>
      </c>
      <c r="H30" s="10">
        <f>'A13-2'!H30/'A1'!H30*1000</f>
        <v>26341.483604845624</v>
      </c>
      <c r="I30" s="10">
        <f>'A13-2'!I30/'A1'!I30*1000</f>
        <v>23692.221746154293</v>
      </c>
      <c r="J30" s="10">
        <f>'A13-2'!J30/'A1'!J30*1000</f>
        <v>32765.317396851358</v>
      </c>
      <c r="K30" s="10">
        <f>'A13-2'!K30/'A1'!K30*1000</f>
        <v>471952.62751406996</v>
      </c>
      <c r="L30" s="10">
        <f>'A13-2'!L30/'A1'!L30*1000</f>
        <v>19918.197895481473</v>
      </c>
      <c r="M30" s="10">
        <f>'A13-2'!M30/'A1'!M30*1000</f>
        <v>334177.48431994586</v>
      </c>
      <c r="N30" s="10">
        <f>'A13-2'!N30/'A1'!N30*1000</f>
        <v>22900.711321187093</v>
      </c>
      <c r="O30" s="10">
        <f>'A13-2'!O30/'A1'!O30*1000</f>
        <v>42538.170348888161</v>
      </c>
    </row>
    <row r="31" spans="1:15" ht="12.75" customHeight="1">
      <c r="A31" s="6">
        <v>2008</v>
      </c>
      <c r="B31" s="10">
        <f>'A13-2'!B31/'A1'!B31*1000</f>
        <v>49623.029504493905</v>
      </c>
      <c r="C31" s="10">
        <f>'A13-2'!C31/'A1'!C31*1000</f>
        <v>27654.092401752758</v>
      </c>
      <c r="D31" s="10">
        <f>'A13-2'!D31/'A1'!D31*1000</f>
        <v>41646.346111941828</v>
      </c>
      <c r="E31" s="10">
        <f>'A13-2'!E31/'A1'!E31*1000</f>
        <v>272674.03412066464</v>
      </c>
      <c r="F31" s="10">
        <f>'A13-2'!F31/'A1'!F31*1000</f>
        <v>30294.052324487104</v>
      </c>
      <c r="G31" s="10">
        <f>'A13-2'!G31/'A1'!G31*1000</f>
        <v>26887.742719615384</v>
      </c>
      <c r="H31" s="10">
        <f>'A13-2'!H31/'A1'!H31*1000</f>
        <v>26197.947170682677</v>
      </c>
      <c r="I31" s="10">
        <f>'A13-2'!I31/'A1'!I31*1000</f>
        <v>22712.979871366879</v>
      </c>
      <c r="J31" s="10">
        <f>'A13-2'!J31/'A1'!J31*1000</f>
        <v>31932.201885125436</v>
      </c>
      <c r="K31" s="10">
        <f>'A13-2'!K31/'A1'!K31*1000</f>
        <v>492759.07962030155</v>
      </c>
      <c r="L31" s="10">
        <f>'A13-2'!L31/'A1'!L31*1000</f>
        <v>19451.703742912898</v>
      </c>
      <c r="M31" s="10">
        <f>'A13-2'!M31/'A1'!M31*1000</f>
        <v>327393.76148635871</v>
      </c>
      <c r="N31" s="10">
        <f>'A13-2'!N31/'A1'!N31*1000</f>
        <v>22343.112879490764</v>
      </c>
      <c r="O31" s="10">
        <f>'A13-2'!O31/'A1'!O31*1000</f>
        <v>41128.246529033786</v>
      </c>
    </row>
    <row r="32" spans="1:15" ht="12.75" customHeight="1">
      <c r="A32" s="6">
        <v>2009</v>
      </c>
      <c r="B32" s="10">
        <f>'A13-2'!B32/'A1'!B32*1000</f>
        <v>48780.673121254033</v>
      </c>
      <c r="C32" s="10">
        <f>'A13-2'!C32/'A1'!C32*1000</f>
        <v>26408.63836302354</v>
      </c>
      <c r="D32" s="10">
        <f>'A13-2'!D32/'A1'!D32*1000</f>
        <v>37862.875668123765</v>
      </c>
      <c r="E32" s="10">
        <f>'A13-2'!E32/'A1'!E32*1000</f>
        <v>255113.41014413114</v>
      </c>
      <c r="F32" s="10">
        <f>'A13-2'!F32/'A1'!F32*1000</f>
        <v>27522.424128887225</v>
      </c>
      <c r="G32" s="10">
        <f>'A13-2'!G32/'A1'!G32*1000</f>
        <v>25760.45983524519</v>
      </c>
      <c r="H32" s="10">
        <f>'A13-2'!H32/'A1'!H32*1000</f>
        <v>25207.179773950182</v>
      </c>
      <c r="I32" s="10">
        <f>'A13-2'!I32/'A1'!I32*1000</f>
        <v>21619.35583550829</v>
      </c>
      <c r="J32" s="10">
        <f>'A13-2'!J32/'A1'!J32*1000</f>
        <v>31036.170350487802</v>
      </c>
      <c r="K32" s="10">
        <f>'A13-2'!K32/'A1'!K32*1000</f>
        <v>432761.40146398993</v>
      </c>
      <c r="L32" s="10">
        <f>'A13-2'!L32/'A1'!L32*1000</f>
        <v>18869.006449553621</v>
      </c>
      <c r="M32" s="10">
        <f>'A13-2'!M32/'A1'!M32*1000</f>
        <v>298842.98679648817</v>
      </c>
      <c r="N32" s="10">
        <f>'A13-2'!N32/'A1'!N32*1000</f>
        <v>21217.344048846277</v>
      </c>
      <c r="O32" s="10">
        <f>'A13-2'!O32/'A1'!O32*1000</f>
        <v>39883.692259548225</v>
      </c>
    </row>
    <row r="33" spans="1:15" ht="12.75" customHeight="1">
      <c r="A33" s="6">
        <v>2010</v>
      </c>
      <c r="B33" s="10">
        <f>'A13-2'!B33/'A1'!B33*1000</f>
        <v>51378.631082062457</v>
      </c>
      <c r="C33" s="10">
        <f>'A13-2'!C33/'A1'!C33*1000</f>
        <v>27589.116386316451</v>
      </c>
      <c r="D33" s="10">
        <f>'A13-2'!D33/'A1'!D33*1000</f>
        <v>39588.678023415778</v>
      </c>
      <c r="E33" s="10">
        <f>'A13-2'!E33/'A1'!E33*1000</f>
        <v>265625.84776383219</v>
      </c>
      <c r="F33" s="10">
        <f>'A13-2'!F33/'A1'!F33*1000</f>
        <v>28363.2972771354</v>
      </c>
      <c r="G33" s="10">
        <f>'A13-2'!G33/'A1'!G33*1000</f>
        <v>26176.666408658028</v>
      </c>
      <c r="H33" s="10">
        <f>'A13-2'!H33/'A1'!H33*1000</f>
        <v>26100.282805920939</v>
      </c>
      <c r="I33" s="10">
        <f>'A13-2'!I33/'A1'!I33*1000</f>
        <v>21517.649972604046</v>
      </c>
      <c r="J33" s="10">
        <f>'A13-2'!J33/'A1'!J33*1000</f>
        <v>31319.637998265462</v>
      </c>
      <c r="K33" s="10">
        <f>'A13-2'!K33/'A1'!K33*1000</f>
        <v>443651.98008937569</v>
      </c>
      <c r="L33" s="10">
        <f>'A13-2'!L33/'A1'!L33*1000</f>
        <v>18706.370451058447</v>
      </c>
      <c r="M33" s="10">
        <f>'A13-2'!M33/'A1'!M33*1000</f>
        <v>317122.34069891606</v>
      </c>
      <c r="N33" s="10">
        <f>'A13-2'!N33/'A1'!N33*1000</f>
        <v>21750.413149458673</v>
      </c>
      <c r="O33" s="10">
        <f>'A13-2'!O33/'A1'!O33*1000</f>
        <v>40731.919581596208</v>
      </c>
    </row>
    <row r="34" spans="1:15" ht="12.75" customHeight="1">
      <c r="A34" s="6">
        <v>2011</v>
      </c>
      <c r="B34" s="10">
        <f>'A13-2'!B34/'A1'!B34*1000</f>
        <v>53329.270367054603</v>
      </c>
      <c r="C34" s="10">
        <f>'A13-2'!C34/'A1'!C34*1000</f>
        <v>26713.780374990725</v>
      </c>
      <c r="D34" s="10">
        <f>'A13-2'!D34/'A1'!D34*1000</f>
        <v>40981.797924717503</v>
      </c>
      <c r="E34" s="10">
        <f>'A13-2'!E34/'A1'!E34*1000</f>
        <v>266798.41854660527</v>
      </c>
      <c r="F34" s="10">
        <f>'A13-2'!F34/'A1'!F34*1000</f>
        <v>28580.059413293726</v>
      </c>
      <c r="G34" s="10">
        <f>'A13-2'!G34/'A1'!G34*1000</f>
        <v>26423.521064116376</v>
      </c>
      <c r="H34" s="10">
        <f>'A13-2'!H34/'A1'!H34*1000</f>
        <v>27335.864190104239</v>
      </c>
      <c r="I34" s="10">
        <f>'A13-2'!I34/'A1'!I34*1000</f>
        <v>21367.249998515501</v>
      </c>
      <c r="J34" s="10">
        <f>'A13-2'!J34/'A1'!J34*1000</f>
        <v>31974.861424531256</v>
      </c>
      <c r="K34" s="10">
        <f>'A13-2'!K34/'A1'!K34*1000</f>
        <v>459100.68659127626</v>
      </c>
      <c r="L34" s="10">
        <f>'A13-2'!L34/'A1'!L34*1000</f>
        <v>18103.149460397555</v>
      </c>
      <c r="M34" s="10">
        <f>'A13-2'!M34/'A1'!M34*1000</f>
        <v>323137.76740465785</v>
      </c>
      <c r="N34" s="10">
        <f>'A13-2'!N34/'A1'!N34*1000</f>
        <v>21934.070844651738</v>
      </c>
      <c r="O34" s="10">
        <f>'A13-2'!O34/'A1'!O34*1000</f>
        <v>41289.900988574424</v>
      </c>
    </row>
    <row r="35" spans="1:15" ht="12.75" customHeight="1">
      <c r="A35" s="6">
        <v>2012</v>
      </c>
      <c r="B35" s="10">
        <f>'A13-2'!B35/'A1'!B35*1000</f>
        <v>52599.802023757147</v>
      </c>
      <c r="C35" s="10">
        <f>'A13-2'!C35/'A1'!C35*1000</f>
        <v>26805.865078395145</v>
      </c>
      <c r="D35" s="10">
        <f>'A13-2'!D35/'A1'!D35*1000</f>
        <v>40989.64206064766</v>
      </c>
      <c r="E35" s="10">
        <f>'A13-2'!E35/'A1'!E35*1000</f>
        <v>267576.88177850522</v>
      </c>
      <c r="F35" s="10">
        <f>'A13-2'!F35/'A1'!F35*1000</f>
        <v>27779.881766118604</v>
      </c>
      <c r="G35" s="10">
        <f>'A13-2'!G35/'A1'!G35*1000</f>
        <v>25903.773971092989</v>
      </c>
      <c r="H35" s="10">
        <f>'A13-2'!H35/'A1'!H35*1000</f>
        <v>27458.043946583322</v>
      </c>
      <c r="I35" s="10">
        <f>'A13-2'!I35/'A1'!I35*1000</f>
        <v>20453.076521516443</v>
      </c>
      <c r="J35" s="10">
        <f>'A13-2'!J35/'A1'!J35*1000</f>
        <v>31552.167238835547</v>
      </c>
      <c r="K35" s="10">
        <f>'A13-2'!K35/'A1'!K35*1000</f>
        <v>470029.61339178955</v>
      </c>
      <c r="L35" s="10">
        <f>'A13-2'!L35/'A1'!L35*1000</f>
        <v>17770.247442608368</v>
      </c>
      <c r="M35" s="10">
        <f>'A13-2'!M35/'A1'!M35*1000</f>
        <v>319137.36089020182</v>
      </c>
      <c r="N35" s="10">
        <f>'A13-2'!N35/'A1'!N35*1000</f>
        <v>21787.259699517013</v>
      </c>
      <c r="O35" s="10">
        <f>'A13-2'!O35/'A1'!O35*1000</f>
        <v>42500.842533605042</v>
      </c>
    </row>
    <row r="36" spans="1:15" ht="12.75" customHeight="1">
      <c r="A36" s="6">
        <v>2013</v>
      </c>
      <c r="B36" s="10">
        <f>'A13-2'!B36/'A1'!B36*1000</f>
        <v>52222.643141325032</v>
      </c>
      <c r="C36" s="10">
        <f>'A13-2'!C36/'A1'!C36*1000</f>
        <v>26291.465553892267</v>
      </c>
      <c r="D36" s="10">
        <f>'A13-2'!D36/'A1'!D36*1000</f>
        <v>41325.629859502682</v>
      </c>
      <c r="E36" s="10">
        <f>'A13-2'!E36/'A1'!E36*1000</f>
        <v>270768.14109235874</v>
      </c>
      <c r="F36" s="10">
        <f>'A13-2'!F36/'A1'!F36*1000</f>
        <v>27311.966911764706</v>
      </c>
      <c r="G36" s="10">
        <f>'A13-2'!G36/'A1'!G36*1000</f>
        <v>26039.711761834151</v>
      </c>
      <c r="H36" s="10">
        <f>'A13-2'!H36/'A1'!H36*1000</f>
        <v>27430.03214062515</v>
      </c>
      <c r="I36" s="10">
        <f>'A13-2'!I36/'A1'!I36*1000</f>
        <v>20054.870709185405</v>
      </c>
      <c r="J36" s="10">
        <f>'A13-2'!J36/'A1'!J36*1000</f>
        <v>31179.319976934654</v>
      </c>
      <c r="K36" s="10">
        <f>'A13-2'!K36/'A1'!K36*1000</f>
        <v>467131.57480314962</v>
      </c>
      <c r="L36" s="10">
        <f>'A13-2'!L36/'A1'!L36*1000</f>
        <v>17714.798909626996</v>
      </c>
      <c r="M36" s="10">
        <f>'A13-2'!M36/'A1'!M36*1000</f>
        <v>317881.59209157131</v>
      </c>
      <c r="N36" s="10">
        <f>'A13-2'!N36/'A1'!N36*1000</f>
        <v>22208.650376656798</v>
      </c>
      <c r="O36" s="10">
        <f>'A13-2'!O36/'A1'!O36*1000</f>
        <v>43220.043760219276</v>
      </c>
    </row>
    <row r="37" spans="1:15" ht="12.75" customHeight="1">
      <c r="A37" s="6">
        <v>2014</v>
      </c>
      <c r="B37" s="10">
        <f>'A13-2'!B37/'A1'!B37*1000</f>
        <v>51358.731375053219</v>
      </c>
      <c r="C37" s="10">
        <f>'A13-2'!C37/'A1'!C37*1000</f>
        <v>26506.715894105469</v>
      </c>
      <c r="D37" s="10">
        <f>'A13-2'!D37/'A1'!D37*1000</f>
        <v>41668.083581153362</v>
      </c>
      <c r="E37" s="10">
        <f>'A13-2'!E37/'A1'!E37*1000</f>
        <v>277803.24524365593</v>
      </c>
      <c r="F37" s="10">
        <f>'A13-2'!F37/'A1'!F37*1000</f>
        <v>27360.622140896612</v>
      </c>
      <c r="G37" s="10">
        <f>'A13-2'!G37/'A1'!G37*1000</f>
        <v>26067.596753242717</v>
      </c>
      <c r="H37" s="10">
        <f>'A13-2'!H37/'A1'!H37*1000</f>
        <v>28087.93884548395</v>
      </c>
      <c r="I37" s="10">
        <f>'A13-2'!I37/'A1'!I37*1000</f>
        <v>20120.78290875112</v>
      </c>
      <c r="J37" s="10">
        <f>'A13-2'!J37/'A1'!J37*1000</f>
        <v>31071.519976073509</v>
      </c>
      <c r="K37" s="10">
        <f>'A13-2'!K37/'A1'!K37*1000</f>
        <v>467577.96379209659</v>
      </c>
      <c r="L37" s="10">
        <f>'A13-2'!L37/'A1'!L37*1000</f>
        <v>18077.524451699755</v>
      </c>
      <c r="M37" s="10">
        <f>'A13-2'!M37/'A1'!M37*1000</f>
        <v>323944.34935038153</v>
      </c>
      <c r="N37" s="10">
        <f>'A13-2'!N37/'A1'!N37*1000</f>
        <v>22198.916189271909</v>
      </c>
      <c r="O37" s="10">
        <f>'A13-2'!O37/'A1'!O37*1000</f>
        <v>43675.801391800589</v>
      </c>
    </row>
    <row r="39" spans="1:15">
      <c r="A39" s="6" t="s">
        <v>314</v>
      </c>
    </row>
    <row r="40" spans="1:15">
      <c r="A40" s="6" t="s">
        <v>597</v>
      </c>
    </row>
    <row r="46" spans="1:15">
      <c r="A46" s="29"/>
    </row>
    <row r="47" spans="1:15">
      <c r="A47" s="29"/>
    </row>
    <row r="48" spans="1:15">
      <c r="A48" s="29"/>
    </row>
    <row r="49" spans="1:1">
      <c r="A49" s="29"/>
    </row>
    <row r="50" spans="1:1">
      <c r="A50" s="29"/>
    </row>
    <row r="51" spans="1:1">
      <c r="A51" s="29"/>
    </row>
    <row r="52" spans="1:1">
      <c r="A52" s="29"/>
    </row>
    <row r="53" spans="1:1">
      <c r="A53" s="29"/>
    </row>
    <row r="54" spans="1:1">
      <c r="A54" s="29"/>
    </row>
    <row r="55" spans="1:1">
      <c r="A55" s="29"/>
    </row>
    <row r="56" spans="1:1">
      <c r="A56" s="29"/>
    </row>
  </sheetData>
  <phoneticPr fontId="0" type="noConversion"/>
  <pageMargins left="0.75" right="0.75" top="1" bottom="1" header="0.5" footer="0.5"/>
  <pageSetup scale="76" orientation="landscape" r:id="rId1"/>
  <headerFooter alignWithMargins="0"/>
</worksheet>
</file>

<file path=xl/worksheets/sheet6.xml><?xml version="1.0" encoding="utf-8"?>
<worksheet xmlns="http://schemas.openxmlformats.org/spreadsheetml/2006/main" xmlns:r="http://schemas.openxmlformats.org/officeDocument/2006/relationships">
  <sheetPr codeName="Sheet6"/>
  <dimension ref="A1:FN67"/>
  <sheetViews>
    <sheetView view="pageBreakPreview" zoomScaleSheetLayoutView="100" workbookViewId="0">
      <pane xSplit="1" ySplit="3" topLeftCell="B34" activePane="bottomRight" state="frozen"/>
      <selection activeCell="C38" sqref="C38"/>
      <selection pane="topRight" activeCell="C38" sqref="C38"/>
      <selection pane="bottomLeft" activeCell="C38" sqref="C38"/>
      <selection pane="bottomRight" activeCell="C38" sqref="C38"/>
    </sheetView>
  </sheetViews>
  <sheetFormatPr defaultRowHeight="12.75"/>
  <cols>
    <col min="1" max="1" width="6" style="6" customWidth="1"/>
    <col min="2" max="7" width="9.28515625" style="13" customWidth="1"/>
    <col min="8" max="8" width="9.28515625" style="14" customWidth="1"/>
    <col min="9" max="9" width="9.28515625" style="13" bestFit="1" customWidth="1"/>
    <col min="10" max="10" width="9.28515625" style="13" customWidth="1"/>
    <col min="11" max="11" width="9.140625" style="13"/>
    <col min="12" max="12" width="10.28515625" style="13" bestFit="1" customWidth="1"/>
    <col min="13" max="13" width="11.7109375" style="14" customWidth="1"/>
    <col min="14" max="17" width="10" style="13" customWidth="1"/>
    <col min="18" max="18" width="10" style="14" customWidth="1"/>
    <col min="19" max="21" width="9.140625" style="13"/>
    <col min="22" max="22" width="10.42578125" style="13" customWidth="1"/>
    <col min="23" max="23" width="9.85546875" style="14" customWidth="1"/>
    <col min="24" max="27" width="9.85546875" style="13" customWidth="1"/>
    <col min="28" max="28" width="9.85546875" style="14" customWidth="1"/>
    <col min="29" max="32" width="9.85546875" style="13" customWidth="1"/>
    <col min="33" max="33" width="9.85546875" style="14" customWidth="1"/>
    <col min="34" max="37" width="9.85546875" style="13" customWidth="1"/>
    <col min="38" max="38" width="9.85546875" style="14" customWidth="1"/>
    <col min="39" max="41" width="9.140625" style="13"/>
    <col min="42" max="42" width="10.42578125" style="13" customWidth="1"/>
    <col min="43" max="43" width="10" style="14" customWidth="1"/>
    <col min="44" max="47" width="10" style="13" customWidth="1"/>
    <col min="48" max="48" width="10" style="14" customWidth="1"/>
    <col min="49" max="52" width="10" style="13" customWidth="1"/>
    <col min="53" max="53" width="10" style="14" customWidth="1"/>
    <col min="54" max="56" width="9.140625" style="13"/>
    <col min="57" max="57" width="10.28515625" style="13" customWidth="1"/>
    <col min="58" max="58" width="10.28515625" style="14" customWidth="1"/>
    <col min="59" max="62" width="10.28515625" style="13" customWidth="1"/>
    <col min="63" max="63" width="10.28515625" style="14" customWidth="1"/>
    <col min="64" max="66" width="9.140625" style="13"/>
    <col min="67" max="67" width="9.85546875" style="13" customWidth="1"/>
    <col min="68" max="68" width="9.85546875" style="14" customWidth="1"/>
    <col min="69" max="71" width="9.140625" style="13"/>
    <col min="72" max="72" width="9.85546875" style="13" customWidth="1"/>
    <col min="73" max="73" width="10" style="14" customWidth="1"/>
    <col min="74" max="76" width="9.140625" style="13"/>
    <col min="77" max="77" width="10" style="13" customWidth="1"/>
    <col min="78" max="78" width="10" style="14" customWidth="1"/>
    <col min="79" max="85" width="9.140625" style="8"/>
    <col min="86" max="86" width="12.7109375" style="8" customWidth="1"/>
    <col min="87" max="16384" width="9.140625" style="8"/>
  </cols>
  <sheetData>
    <row r="1" spans="1:170">
      <c r="B1" s="13" t="s">
        <v>296</v>
      </c>
      <c r="X1" s="13" t="s">
        <v>302</v>
      </c>
      <c r="AM1" s="13" t="s">
        <v>302</v>
      </c>
      <c r="BB1" s="13" t="s">
        <v>302</v>
      </c>
      <c r="BQ1" s="13" t="s">
        <v>302</v>
      </c>
    </row>
    <row r="2" spans="1:170">
      <c r="B2" s="13" t="s">
        <v>391</v>
      </c>
      <c r="I2" s="13" t="s">
        <v>115</v>
      </c>
      <c r="N2" s="13" t="s">
        <v>116</v>
      </c>
      <c r="S2" s="13" t="s">
        <v>106</v>
      </c>
      <c r="X2" s="13" t="s">
        <v>117</v>
      </c>
      <c r="AC2" s="13" t="s">
        <v>118</v>
      </c>
      <c r="AH2" s="13" t="s">
        <v>119</v>
      </c>
      <c r="AM2" s="13" t="s">
        <v>120</v>
      </c>
      <c r="AR2" s="13" t="s">
        <v>121</v>
      </c>
      <c r="AW2" s="13" t="s">
        <v>122</v>
      </c>
      <c r="BB2" s="13" t="s">
        <v>123</v>
      </c>
      <c r="BG2" s="13" t="s">
        <v>124</v>
      </c>
      <c r="BL2" s="13" t="s">
        <v>125</v>
      </c>
      <c r="BQ2" s="13" t="s">
        <v>126</v>
      </c>
      <c r="BV2" s="13" t="s">
        <v>107</v>
      </c>
    </row>
    <row r="3" spans="1:170" s="11" customFormat="1" ht="63" customHeight="1">
      <c r="A3" s="27" t="s">
        <v>114</v>
      </c>
      <c r="B3" s="22" t="s">
        <v>408</v>
      </c>
      <c r="C3" s="22" t="s">
        <v>409</v>
      </c>
      <c r="D3" s="22" t="s">
        <v>410</v>
      </c>
      <c r="E3" s="22" t="s">
        <v>244</v>
      </c>
      <c r="F3" s="22" t="s">
        <v>411</v>
      </c>
      <c r="G3" s="22" t="s">
        <v>245</v>
      </c>
      <c r="H3" s="23" t="s">
        <v>246</v>
      </c>
      <c r="I3" s="22" t="s">
        <v>243</v>
      </c>
      <c r="J3" s="22" t="s">
        <v>244</v>
      </c>
      <c r="K3" s="22" t="s">
        <v>242</v>
      </c>
      <c r="L3" s="22" t="s">
        <v>245</v>
      </c>
      <c r="M3" s="23" t="s">
        <v>246</v>
      </c>
      <c r="N3" s="22" t="s">
        <v>243</v>
      </c>
      <c r="O3" s="22" t="s">
        <v>244</v>
      </c>
      <c r="P3" s="22" t="s">
        <v>242</v>
      </c>
      <c r="Q3" s="22" t="s">
        <v>245</v>
      </c>
      <c r="R3" s="23" t="s">
        <v>246</v>
      </c>
      <c r="S3" s="22" t="s">
        <v>243</v>
      </c>
      <c r="T3" s="22" t="s">
        <v>244</v>
      </c>
      <c r="U3" s="22" t="s">
        <v>242</v>
      </c>
      <c r="V3" s="22" t="s">
        <v>245</v>
      </c>
      <c r="W3" s="23" t="s">
        <v>246</v>
      </c>
      <c r="X3" s="22" t="s">
        <v>243</v>
      </c>
      <c r="Y3" s="22" t="s">
        <v>244</v>
      </c>
      <c r="Z3" s="22" t="s">
        <v>242</v>
      </c>
      <c r="AA3" s="22" t="s">
        <v>245</v>
      </c>
      <c r="AB3" s="23" t="s">
        <v>246</v>
      </c>
      <c r="AC3" s="22" t="s">
        <v>243</v>
      </c>
      <c r="AD3" s="22" t="s">
        <v>244</v>
      </c>
      <c r="AE3" s="22" t="s">
        <v>242</v>
      </c>
      <c r="AF3" s="22" t="s">
        <v>245</v>
      </c>
      <c r="AG3" s="23" t="s">
        <v>246</v>
      </c>
      <c r="AH3" s="22" t="s">
        <v>243</v>
      </c>
      <c r="AI3" s="22" t="s">
        <v>244</v>
      </c>
      <c r="AJ3" s="22" t="s">
        <v>242</v>
      </c>
      <c r="AK3" s="22" t="s">
        <v>245</v>
      </c>
      <c r="AL3" s="23" t="s">
        <v>246</v>
      </c>
      <c r="AM3" s="22" t="s">
        <v>243</v>
      </c>
      <c r="AN3" s="22" t="s">
        <v>244</v>
      </c>
      <c r="AO3" s="22" t="s">
        <v>242</v>
      </c>
      <c r="AP3" s="22" t="s">
        <v>245</v>
      </c>
      <c r="AQ3" s="23" t="s">
        <v>246</v>
      </c>
      <c r="AR3" s="22" t="s">
        <v>243</v>
      </c>
      <c r="AS3" s="22" t="s">
        <v>244</v>
      </c>
      <c r="AT3" s="22" t="s">
        <v>242</v>
      </c>
      <c r="AU3" s="22" t="s">
        <v>245</v>
      </c>
      <c r="AV3" s="23" t="s">
        <v>246</v>
      </c>
      <c r="AW3" s="22" t="s">
        <v>243</v>
      </c>
      <c r="AX3" s="22" t="s">
        <v>244</v>
      </c>
      <c r="AY3" s="22" t="s">
        <v>242</v>
      </c>
      <c r="AZ3" s="22" t="s">
        <v>245</v>
      </c>
      <c r="BA3" s="23" t="s">
        <v>246</v>
      </c>
      <c r="BB3" s="22" t="s">
        <v>243</v>
      </c>
      <c r="BC3" s="22" t="s">
        <v>244</v>
      </c>
      <c r="BD3" s="22" t="s">
        <v>242</v>
      </c>
      <c r="BE3" s="22" t="s">
        <v>245</v>
      </c>
      <c r="BF3" s="23" t="s">
        <v>246</v>
      </c>
      <c r="BG3" s="22" t="s">
        <v>243</v>
      </c>
      <c r="BH3" s="22" t="s">
        <v>244</v>
      </c>
      <c r="BI3" s="22" t="s">
        <v>242</v>
      </c>
      <c r="BJ3" s="22" t="s">
        <v>245</v>
      </c>
      <c r="BK3" s="23" t="s">
        <v>246</v>
      </c>
      <c r="BL3" s="22" t="s">
        <v>243</v>
      </c>
      <c r="BM3" s="22" t="s">
        <v>244</v>
      </c>
      <c r="BN3" s="22" t="s">
        <v>242</v>
      </c>
      <c r="BO3" s="22" t="s">
        <v>245</v>
      </c>
      <c r="BP3" s="23" t="s">
        <v>246</v>
      </c>
      <c r="BQ3" s="22" t="s">
        <v>243</v>
      </c>
      <c r="BR3" s="22" t="s">
        <v>244</v>
      </c>
      <c r="BS3" s="22" t="s">
        <v>242</v>
      </c>
      <c r="BT3" s="22" t="s">
        <v>245</v>
      </c>
      <c r="BU3" s="23" t="s">
        <v>246</v>
      </c>
      <c r="BV3" s="22" t="s">
        <v>243</v>
      </c>
      <c r="BW3" s="22" t="s">
        <v>244</v>
      </c>
      <c r="BX3" s="22" t="s">
        <v>242</v>
      </c>
      <c r="BY3" s="22" t="s">
        <v>245</v>
      </c>
      <c r="BZ3" s="23" t="s">
        <v>246</v>
      </c>
    </row>
    <row r="4" spans="1:170" ht="12.75" customHeight="1">
      <c r="A4" s="6">
        <v>1980</v>
      </c>
      <c r="I4" s="13">
        <f>A11b!B3</f>
        <v>6.1051576884218184</v>
      </c>
      <c r="J4" s="13">
        <f>($M$65-I4)/$M$67</f>
        <v>0.76308504183465986</v>
      </c>
      <c r="K4" s="13">
        <f>'A22'!B4</f>
        <v>24.208280290262852</v>
      </c>
      <c r="L4" s="13">
        <f>(K4-$R$66)/$R$67</f>
        <v>0.40267635204629437</v>
      </c>
      <c r="M4" s="14">
        <f>J4*0.8+L4*0.2</f>
        <v>0.69100330387698683</v>
      </c>
      <c r="N4" s="13">
        <f>A11b!C3</f>
        <v>8.0924849999999999</v>
      </c>
      <c r="O4" s="13">
        <f>($M$65-N4)/$M$67</f>
        <v>0.69550127927398431</v>
      </c>
      <c r="P4" s="13">
        <f>'A22'!C4</f>
        <v>41.296635522043466</v>
      </c>
      <c r="Q4" s="13">
        <f>(P4-$R$66)/$R$67</f>
        <v>0.62873008454124835</v>
      </c>
      <c r="R4" s="14">
        <f>O4*0.8+Q4*0.2</f>
        <v>0.68214704032743723</v>
      </c>
      <c r="S4" s="13">
        <f>A11b!D3</f>
        <v>7.5350191932116646</v>
      </c>
      <c r="T4" s="13">
        <f>($M$65-S4)/$M$67</f>
        <v>0.71445922168346054</v>
      </c>
      <c r="U4" s="13">
        <f>'A22'!D4</f>
        <v>14.502055228027809</v>
      </c>
      <c r="V4" s="13">
        <f>(U4-$R$66)/$R$67</f>
        <v>0.2742773122326968</v>
      </c>
      <c r="W4" s="14">
        <f>T4*0.8+V4*0.2</f>
        <v>0.62642283979330782</v>
      </c>
      <c r="X4" s="13">
        <f>A11b!E3</f>
        <v>6.932931</v>
      </c>
      <c r="Y4" s="13">
        <f>($M$65-X4)/$M$67</f>
        <v>0.73493465381461232</v>
      </c>
      <c r="Z4" s="13">
        <f>'A22'!E4</f>
        <v>50.493831876495783</v>
      </c>
      <c r="AA4" s="13">
        <f>(Z4-$R$66)/$R$67</f>
        <v>0.75039542542474846</v>
      </c>
      <c r="AB4" s="14">
        <f>Y4*0.8+AA4*0.2</f>
        <v>0.73802680813663957</v>
      </c>
      <c r="AC4" s="13">
        <f>A11b!F3</f>
        <v>4.6683046683046676</v>
      </c>
      <c r="AD4" s="13">
        <f>($M$65-AC4)/$M$67</f>
        <v>0.81194862499000409</v>
      </c>
      <c r="AE4" s="13">
        <f>'A22'!F4</f>
        <v>26.362391846780845</v>
      </c>
      <c r="AF4" s="13">
        <f>(AE4-$R$66)/$R$67</f>
        <v>0.43117207038528332</v>
      </c>
      <c r="AG4" s="14">
        <f>AD4*0.8+AF4*0.2</f>
        <v>0.73579331406906001</v>
      </c>
      <c r="AH4" s="13">
        <f>A11b!G3</f>
        <v>5.377529</v>
      </c>
      <c r="AI4" s="13">
        <f>($M$65-AH4)/$M$67</f>
        <v>0.78782977523823017</v>
      </c>
      <c r="AJ4" s="13">
        <f>'A22'!G4</f>
        <v>25.506449930644781</v>
      </c>
      <c r="AK4" s="13">
        <f>(AJ4-$R$66)/$R$67</f>
        <v>0.41984922144417552</v>
      </c>
      <c r="AL4" s="14">
        <f>AI4*0.8+AK4*0.2</f>
        <v>0.71423366447941927</v>
      </c>
      <c r="AM4" s="13">
        <f>A11b!H3</f>
        <v>3.1801917847430938</v>
      </c>
      <c r="AN4" s="13">
        <f>($M$65-AM4)/$M$67</f>
        <v>0.8625554209617462</v>
      </c>
      <c r="AO4" s="13">
        <f>'A22'!H4</f>
        <v>32.960328321653485</v>
      </c>
      <c r="AP4" s="13">
        <f>(AO4-$R$66)/$R$67</f>
        <v>0.51845303725889536</v>
      </c>
      <c r="AQ4" s="14">
        <f>AN4*0.8+AP4*0.2</f>
        <v>0.79373494422117608</v>
      </c>
      <c r="AR4" s="13">
        <f>A11b!I3</f>
        <v>7.5853745753620601</v>
      </c>
      <c r="AS4" s="13">
        <f>($M$65-AR4)/$M$67</f>
        <v>0.71274676789133617</v>
      </c>
      <c r="AT4" s="13">
        <f>'A22'!I4</f>
        <v>0.16541828396745309</v>
      </c>
      <c r="AU4" s="13">
        <f>(AT4-$R$66)/$R$67</f>
        <v>8.4624753594249313E-2</v>
      </c>
      <c r="AV4" s="14">
        <f>AS4*0.8+AU4*0.2</f>
        <v>0.58712236503191884</v>
      </c>
      <c r="AW4" s="13">
        <f>A11b!J3</f>
        <v>4.6034149962880484</v>
      </c>
      <c r="AX4" s="13">
        <f>($M$65-AW4)/$M$67</f>
        <v>0.81415535166288855</v>
      </c>
      <c r="AY4" s="13">
        <f>'A22'!J4</f>
        <v>45.134491758750002</v>
      </c>
      <c r="AZ4" s="13">
        <f>(AY4-$R$66)/$R$67</f>
        <v>0.67949926128876093</v>
      </c>
      <c r="BA4" s="14">
        <f>AX4*0.8+AZ4*0.2</f>
        <v>0.78722413358806298</v>
      </c>
      <c r="BB4" s="13">
        <f>A11b!K3</f>
        <v>1.600413009808983</v>
      </c>
      <c r="BC4" s="13">
        <f>($M$65-BB4)/$M$67</f>
        <v>0.9162795322349695</v>
      </c>
      <c r="BD4" s="13">
        <f>'A22'!K4</f>
        <v>22.814579484777784</v>
      </c>
      <c r="BE4" s="13">
        <f>(BD4-$R$66)/$R$67</f>
        <v>0.38423974625317531</v>
      </c>
      <c r="BF4" s="14">
        <f>BC4*0.8+BE4*0.2</f>
        <v>0.80987157503861074</v>
      </c>
      <c r="BG4" s="13">
        <f>A11b!L3</f>
        <v>11.144230140093491</v>
      </c>
      <c r="BH4" s="13">
        <f>($M$65-BG4)/$M$67</f>
        <v>0.59171947255187596</v>
      </c>
      <c r="BI4" s="13">
        <f>'A22'!L4</f>
        <v>22.985081773395546</v>
      </c>
      <c r="BJ4" s="13">
        <f>(BI4-$R$66)/$R$67</f>
        <v>0.38649524002177954</v>
      </c>
      <c r="BK4" s="14">
        <f>BH4*0.8+BJ4*0.2</f>
        <v>0.55067462604585671</v>
      </c>
      <c r="BL4" s="13">
        <f>A11b!M3</f>
        <v>2.2261222981710702</v>
      </c>
      <c r="BM4" s="13">
        <f>($M$65-BL4)/$M$67</f>
        <v>0.89500080893141321</v>
      </c>
      <c r="BN4" s="13">
        <f>'A22'!M4</f>
        <v>25.823329454655042</v>
      </c>
      <c r="BO4" s="13">
        <f>(BN4-$R$66)/$R$67</f>
        <v>0.42404107011434622</v>
      </c>
      <c r="BP4" s="14">
        <f>BM4*0.8+BO4*0.2</f>
        <v>0.80080886116799976</v>
      </c>
      <c r="BQ4" s="13">
        <f>A11b!N3</f>
        <v>5.7057739999999999</v>
      </c>
      <c r="BR4" s="13">
        <f>($M$65-BQ4)/$M$67</f>
        <v>0.7766670281595357</v>
      </c>
      <c r="BS4" s="13">
        <f>'A22'!N4</f>
        <v>17.563868278397052</v>
      </c>
      <c r="BT4" s="13">
        <f>(BS4-$R$66)/$R$67</f>
        <v>0.31478058237484069</v>
      </c>
      <c r="BU4" s="14">
        <f>BR4*0.8+BT4*0.2</f>
        <v>0.68428973900259671</v>
      </c>
      <c r="BV4" s="13">
        <f>A11b!O3</f>
        <v>7.1411873614916352</v>
      </c>
      <c r="BW4" s="13">
        <f>($M$65-BV4)/$M$67</f>
        <v>0.72785240399858986</v>
      </c>
      <c r="BX4" s="13">
        <f>'A22'!O4</f>
        <v>8.0169489263472347</v>
      </c>
      <c r="BY4" s="13">
        <f>(BX4-$R$66)/$R$67</f>
        <v>0.18848892211338134</v>
      </c>
      <c r="BZ4" s="14">
        <f>BW4*0.8+BY4*0.2</f>
        <v>0.61997970762154819</v>
      </c>
    </row>
    <row r="5" spans="1:170" ht="12.75" customHeight="1">
      <c r="A5" s="6">
        <v>1981</v>
      </c>
      <c r="B5" s="13">
        <v>3.9</v>
      </c>
      <c r="C5" s="13">
        <v>7.6</v>
      </c>
      <c r="D5" s="13">
        <f>(B5/C5)*S5</f>
        <v>3.9036553781990109</v>
      </c>
      <c r="E5" s="13">
        <f t="shared" ref="E5:E11" si="0">($M$65-D5)/$M$67</f>
        <v>0.8379523314572852</v>
      </c>
      <c r="F5" s="13">
        <f>U5</f>
        <v>14.368702996045942</v>
      </c>
      <c r="G5" s="13">
        <f>(F5-$R$66)/$R$67</f>
        <v>0.27251325891292666</v>
      </c>
      <c r="H5" s="14">
        <f>E5*0.8+G5*0.2</f>
        <v>0.72486451694841347</v>
      </c>
      <c r="I5" s="13">
        <f>A11b!B4</f>
        <v>5.7836302494059764</v>
      </c>
      <c r="J5" s="13">
        <f t="shared" ref="J5:J29" si="1">($M$65-I5)/$M$67</f>
        <v>0.77401934237417824</v>
      </c>
      <c r="K5" s="13">
        <f>'A22'!B5</f>
        <v>22.835572134406242</v>
      </c>
      <c r="L5" s="13">
        <f t="shared" ref="L5:L29" si="2">(K5-$R$66)/$R$67</f>
        <v>0.38451744804127058</v>
      </c>
      <c r="M5" s="14">
        <f t="shared" ref="M5:M28" si="3">J5*0.8+L5*0.2</f>
        <v>0.69611896350759672</v>
      </c>
      <c r="N5" s="13">
        <f>A11b!C4</f>
        <v>10.4</v>
      </c>
      <c r="O5" s="13">
        <f t="shared" ref="O5:O29" si="4">($M$65-N5)/$M$67</f>
        <v>0.61702877755943097</v>
      </c>
      <c r="P5" s="13">
        <f>'A22'!C5</f>
        <v>40.490355877927918</v>
      </c>
      <c r="Q5" s="13">
        <f t="shared" ref="Q5:Q29" si="5">(P5-$R$66)/$R$67</f>
        <v>0.61806419420160619</v>
      </c>
      <c r="R5" s="14">
        <f t="shared" ref="R5:R28" si="6">O5*0.8+Q5*0.2</f>
        <v>0.61723586088786608</v>
      </c>
      <c r="S5" s="13">
        <f>A11b!D4</f>
        <v>7.607123301105764</v>
      </c>
      <c r="T5" s="13">
        <f t="shared" ref="T5:T29" si="7">($M$65-S5)/$M$67</f>
        <v>0.71200715106621826</v>
      </c>
      <c r="U5" s="13">
        <f>'A22'!D5</f>
        <v>14.368702996045942</v>
      </c>
      <c r="V5" s="13">
        <f t="shared" ref="V5:V29" si="8">(U5-$R$66)/$R$67</f>
        <v>0.27251325891292666</v>
      </c>
      <c r="W5" s="14">
        <f t="shared" ref="W5:W28" si="9">T5*0.8+V5*0.2</f>
        <v>0.62410837263555996</v>
      </c>
      <c r="X5" s="13">
        <f>A11b!E4</f>
        <v>10.43478</v>
      </c>
      <c r="Y5" s="13">
        <f t="shared" ref="Y5:Y29" si="10">($M$65-X5)/$M$67</f>
        <v>0.61584600145195956</v>
      </c>
      <c r="Z5" s="13">
        <f>'A22'!E5</f>
        <v>52.630109378962921</v>
      </c>
      <c r="AA5" s="13">
        <f t="shared" ref="AA5:AA29" si="11">(Z5-$R$66)/$R$67</f>
        <v>0.77865522553585453</v>
      </c>
      <c r="AB5" s="14">
        <f t="shared" ref="AB5:AB28" si="12">Y5*0.8+AA5*0.2</f>
        <v>0.6484078462687386</v>
      </c>
      <c r="AC5" s="13">
        <f>A11b!F4</f>
        <v>4.8908649959579629</v>
      </c>
      <c r="AD5" s="13">
        <f t="shared" ref="AD5:AD29" si="13">($M$65-AC5)/$M$67</f>
        <v>0.80437993499519822</v>
      </c>
      <c r="AE5" s="13">
        <f>'A22'!F5</f>
        <v>24.891979552538093</v>
      </c>
      <c r="AF5" s="13">
        <f t="shared" ref="AF5:AF29" si="14">(AE5-$R$66)/$R$67</f>
        <v>0.4117206847538642</v>
      </c>
      <c r="AG5" s="14">
        <f t="shared" ref="AG5:AG28" si="15">AD5*0.8+AF5*0.2</f>
        <v>0.72584808494693143</v>
      </c>
      <c r="AH5" s="13">
        <f>A11b!G4</f>
        <v>6.3460799999999997</v>
      </c>
      <c r="AI5" s="13">
        <f t="shared" ref="AI5:AI29" si="16">($M$65-AH5)/$M$67</f>
        <v>0.75489190917533033</v>
      </c>
      <c r="AJ5" s="13">
        <f>'A22'!G5</f>
        <v>28.873485816606934</v>
      </c>
      <c r="AK5" s="13">
        <f t="shared" ref="AK5:AK29" si="17">(AJ5-$R$66)/$R$67</f>
        <v>0.46439013946363833</v>
      </c>
      <c r="AL5" s="14">
        <f t="shared" ref="AL5:AL28" si="18">AI5*0.8+AK5*0.2</f>
        <v>0.69679155523299197</v>
      </c>
      <c r="AM5" s="13">
        <f>A11b!H4</f>
        <v>4.4921750803688143</v>
      </c>
      <c r="AN5" s="13">
        <f t="shared" ref="AN5:AN29" si="19">($M$65-AM5)/$M$67</f>
        <v>0.81793832793506838</v>
      </c>
      <c r="AO5" s="13">
        <f>'A22'!H5</f>
        <v>32.589987553994455</v>
      </c>
      <c r="AP5" s="13">
        <f t="shared" ref="AP5:AP29" si="20">(AO5-$R$66)/$R$67</f>
        <v>0.51355397519652235</v>
      </c>
      <c r="AQ5" s="14">
        <f t="shared" ref="AQ5:AQ28" si="21">AN5*0.8+AP5*0.2</f>
        <v>0.75706145738735919</v>
      </c>
      <c r="AR5" s="13">
        <f>A11b!I4</f>
        <v>7.8545422253796291</v>
      </c>
      <c r="AS5" s="13">
        <f t="shared" ref="AS5:AS29" si="22">($M$65-AR5)/$M$67</f>
        <v>0.7035930857365047</v>
      </c>
      <c r="AT5" s="13">
        <f>'A22'!I5</f>
        <v>0.13287698220336397</v>
      </c>
      <c r="AU5" s="13">
        <f t="shared" ref="AU5:AU29" si="23">(AT5-$R$66)/$R$67</f>
        <v>8.4194280173943981E-2</v>
      </c>
      <c r="AV5" s="14">
        <f t="shared" ref="AV5:AV28" si="24">AS5*0.8+AU5*0.2</f>
        <v>0.5797133246239925</v>
      </c>
      <c r="AW5" s="13">
        <f>A11b!J4</f>
        <v>6.929779120800057</v>
      </c>
      <c r="AX5" s="13">
        <f t="shared" ref="AX5:AX29" si="25">($M$65-AW5)/$M$67</f>
        <v>0.73504184091672065</v>
      </c>
      <c r="AY5" s="13">
        <f>'A22'!J5</f>
        <v>45.3709355456119</v>
      </c>
      <c r="AZ5" s="13">
        <f t="shared" ref="AZ5:AZ29" si="26">(AY5-$R$66)/$R$67</f>
        <v>0.68262706380810279</v>
      </c>
      <c r="BA5" s="14">
        <f t="shared" ref="BA5:BA28" si="27">AX5*0.8+AZ5*0.2</f>
        <v>0.72455888549499714</v>
      </c>
      <c r="BB5" s="13">
        <f>A11b!K4</f>
        <v>2.0314880650076179</v>
      </c>
      <c r="BC5" s="13">
        <f t="shared" ref="BC5:BC29" si="28">($M$65-BB5)/$M$67</f>
        <v>0.90161980607579995</v>
      </c>
      <c r="BD5" s="13">
        <f>'A22'!K5</f>
        <v>27.020330098817929</v>
      </c>
      <c r="BE5" s="13">
        <f t="shared" ref="BE5:BE29" si="29">(BD5-$R$66)/$R$67</f>
        <v>0.43987562292775295</v>
      </c>
      <c r="BF5" s="14">
        <f t="shared" ref="BF5:BF28" si="30">BC5*0.8+BE5*0.2</f>
        <v>0.80927096944619059</v>
      </c>
      <c r="BG5" s="13">
        <f>A11b!L4</f>
        <v>13.699503179362379</v>
      </c>
      <c r="BH5" s="13">
        <f t="shared" ref="BH5:BH29" si="31">($M$65-BG5)/$M$67</f>
        <v>0.504821373100657</v>
      </c>
      <c r="BI5" s="13">
        <f>'A22'!L5</f>
        <v>26.050796810199149</v>
      </c>
      <c r="BJ5" s="13">
        <f t="shared" ref="BJ5:BJ29" si="32">(BI5-$R$66)/$R$67</f>
        <v>0.42705012768858674</v>
      </c>
      <c r="BK5" s="14">
        <f t="shared" ref="BK5:BK28" si="33">BH5*0.8+BJ5*0.2</f>
        <v>0.48926712401824302</v>
      </c>
      <c r="BL5" s="13">
        <f>A11b!M4</f>
        <v>2.7589222025357238</v>
      </c>
      <c r="BM5" s="13">
        <f t="shared" ref="BM5:BM29" si="34">($M$65-BL5)/$M$67</f>
        <v>0.87688168883521911</v>
      </c>
      <c r="BN5" s="13">
        <f>'A22'!M5</f>
        <v>25.820190325876943</v>
      </c>
      <c r="BO5" s="13">
        <f t="shared" ref="BO5:BO29" si="35">(BN5-$R$66)/$R$67</f>
        <v>0.42399954407117552</v>
      </c>
      <c r="BP5" s="14">
        <f t="shared" ref="BP5:BP28" si="36">BM5*0.8+BO5*0.2</f>
        <v>0.78630525988241051</v>
      </c>
      <c r="BQ5" s="13">
        <f>A11b!N4</f>
        <v>9.0699079999999999</v>
      </c>
      <c r="BR5" s="13">
        <f t="shared" ref="BR5:BR29" si="37">($M$65-BQ5)/$M$67</f>
        <v>0.66226169988085193</v>
      </c>
      <c r="BS5" s="13">
        <f>'A22'!N5</f>
        <v>17.660178090024626</v>
      </c>
      <c r="BT5" s="13">
        <f t="shared" ref="BT5:BT29" si="38">(BS5-$R$66)/$R$67</f>
        <v>0.31605461911500682</v>
      </c>
      <c r="BU5" s="14">
        <f t="shared" ref="BU5:BU28" si="39">BR5*0.8+BT5*0.2</f>
        <v>0.59302028372768301</v>
      </c>
      <c r="BV5" s="13">
        <f>A11b!O4</f>
        <v>7.6119663939781548</v>
      </c>
      <c r="BW5" s="13">
        <f t="shared" ref="BW5:BW29" si="40">($M$65-BV5)/$M$67</f>
        <v>0.71184245024575443</v>
      </c>
      <c r="BX5" s="13">
        <f>'A22'!O5</f>
        <v>8.9086646437905195</v>
      </c>
      <c r="BY5" s="13">
        <f t="shared" ref="BY5:BY29" si="41">(BX5-$R$66)/$R$67</f>
        <v>0.20028500567545426</v>
      </c>
      <c r="BZ5" s="14">
        <f t="shared" ref="BZ5:BZ28" si="42">BW5*0.8+BY5*0.2</f>
        <v>0.60953096133169438</v>
      </c>
      <c r="FN5" s="8">
        <f>'[1]1'!$CN19</f>
        <v>17319.597888179673</v>
      </c>
    </row>
    <row r="6" spans="1:170" ht="12.75" customHeight="1">
      <c r="A6" s="6">
        <v>1982</v>
      </c>
      <c r="B6" s="13">
        <v>7.7</v>
      </c>
      <c r="C6" s="13">
        <v>11</v>
      </c>
      <c r="D6" s="13">
        <f t="shared" ref="D6:D35" si="43">(B6/C6)*S6</f>
        <v>7.7283996780985049</v>
      </c>
      <c r="E6" s="13">
        <f t="shared" si="0"/>
        <v>0.70788286121263211</v>
      </c>
      <c r="F6" s="13">
        <f t="shared" ref="F6:F35" si="44">U6</f>
        <v>14.885442894975666</v>
      </c>
      <c r="G6" s="13">
        <f t="shared" ref="G6:G35" si="45">(F6-$R$66)/$R$67</f>
        <v>0.27934896552703581</v>
      </c>
      <c r="H6" s="14">
        <f t="shared" ref="H6:H35" si="46">E6*0.8+G6*0.2</f>
        <v>0.62217608207551289</v>
      </c>
      <c r="I6" s="13">
        <f>A11b!B5</f>
        <v>7.1626488570321234</v>
      </c>
      <c r="J6" s="13">
        <f t="shared" si="1"/>
        <v>0.72712255511544155</v>
      </c>
      <c r="K6" s="13">
        <f>'A22'!B6</f>
        <v>22.914216872502191</v>
      </c>
      <c r="L6" s="13">
        <f t="shared" si="2"/>
        <v>0.38555780191655831</v>
      </c>
      <c r="M6" s="14">
        <f t="shared" si="3"/>
        <v>0.65880960447566494</v>
      </c>
      <c r="N6" s="13">
        <f>A11b!C5</f>
        <v>12.167870000000001</v>
      </c>
      <c r="O6" s="13">
        <f t="shared" si="4"/>
        <v>0.55690817959750782</v>
      </c>
      <c r="P6" s="13">
        <f>'A22'!C6</f>
        <v>40.024225458673619</v>
      </c>
      <c r="Q6" s="13">
        <f t="shared" si="5"/>
        <v>0.61189797634900056</v>
      </c>
      <c r="R6" s="14">
        <f t="shared" si="6"/>
        <v>0.56790613894780639</v>
      </c>
      <c r="S6" s="13">
        <f>A11b!D5</f>
        <v>11.040570968712149</v>
      </c>
      <c r="T6" s="13">
        <f t="shared" si="7"/>
        <v>0.59524464768787788</v>
      </c>
      <c r="U6" s="13">
        <f>'A22'!D6</f>
        <v>14.885442894975666</v>
      </c>
      <c r="V6" s="13">
        <f t="shared" si="8"/>
        <v>0.27934896552703581</v>
      </c>
      <c r="W6" s="14">
        <f t="shared" si="9"/>
        <v>0.53206551125570944</v>
      </c>
      <c r="X6" s="13">
        <f>A11b!E5</f>
        <v>11.08614</v>
      </c>
      <c r="Y6" s="13">
        <f t="shared" si="10"/>
        <v>0.59369496507005459</v>
      </c>
      <c r="Z6" s="13">
        <f>'A22'!E6</f>
        <v>53.601144607357064</v>
      </c>
      <c r="AA6" s="13">
        <f t="shared" si="11"/>
        <v>0.79150058922272082</v>
      </c>
      <c r="AB6" s="14">
        <f t="shared" si="12"/>
        <v>0.6332560899005879</v>
      </c>
      <c r="AC6" s="13">
        <f>A11b!F5</f>
        <v>5.376344086021505</v>
      </c>
      <c r="AD6" s="13">
        <f t="shared" si="13"/>
        <v>0.78787007103878137</v>
      </c>
      <c r="AE6" s="13">
        <f>'A22'!F6</f>
        <v>25.679700424453856</v>
      </c>
      <c r="AF6" s="13">
        <f t="shared" si="14"/>
        <v>0.42214106991355305</v>
      </c>
      <c r="AG6" s="14">
        <f t="shared" si="15"/>
        <v>0.7147242708137358</v>
      </c>
      <c r="AH6" s="13">
        <f>A11b!G5</f>
        <v>6.894031</v>
      </c>
      <c r="AI6" s="13">
        <f t="shared" si="16"/>
        <v>0.73625754026028911</v>
      </c>
      <c r="AJ6" s="13">
        <f>'A22'!G6</f>
        <v>28.550619361788645</v>
      </c>
      <c r="AK6" s="13">
        <f t="shared" si="17"/>
        <v>0.46011909253026517</v>
      </c>
      <c r="AL6" s="14">
        <f t="shared" si="18"/>
        <v>0.68102985071428435</v>
      </c>
      <c r="AM6" s="13">
        <f>A11b!H5</f>
        <v>6.4189662417705584</v>
      </c>
      <c r="AN6" s="13">
        <f t="shared" si="19"/>
        <v>0.75241324024693435</v>
      </c>
      <c r="AO6" s="13">
        <f>'A22'!H6</f>
        <v>32.404817170164947</v>
      </c>
      <c r="AP6" s="13">
        <f t="shared" si="20"/>
        <v>0.51110444416533596</v>
      </c>
      <c r="AQ6" s="14">
        <f t="shared" si="21"/>
        <v>0.70415148103061476</v>
      </c>
      <c r="AR6" s="13">
        <f>A11b!I5</f>
        <v>8.5051774493318</v>
      </c>
      <c r="AS6" s="13">
        <f t="shared" si="22"/>
        <v>0.6814666970772173</v>
      </c>
      <c r="AT6" s="13">
        <f>'A22'!I6</f>
        <v>0.11796221889482314</v>
      </c>
      <c r="AU6" s="13">
        <f t="shared" si="23"/>
        <v>8.3996979856304055E-2</v>
      </c>
      <c r="AV6" s="14">
        <f t="shared" si="24"/>
        <v>0.56197275363303467</v>
      </c>
      <c r="AW6" s="13">
        <f>A11b!J5</f>
        <v>9.5992768906297066</v>
      </c>
      <c r="AX6" s="13">
        <f t="shared" si="25"/>
        <v>0.64425925951640328</v>
      </c>
      <c r="AY6" s="13">
        <f>'A22'!J6</f>
        <v>45.081948695002914</v>
      </c>
      <c r="AZ6" s="13">
        <f t="shared" si="26"/>
        <v>0.67880419406224046</v>
      </c>
      <c r="BA6" s="14">
        <f t="shared" si="27"/>
        <v>0.65116824642557081</v>
      </c>
      <c r="BB6" s="13">
        <f>A11b!K5</f>
        <v>2.7054108216432859</v>
      </c>
      <c r="BC6" s="13">
        <f t="shared" si="28"/>
        <v>0.87870146982421804</v>
      </c>
      <c r="BD6" s="13">
        <f>'A22'!K6</f>
        <v>27.020330098817929</v>
      </c>
      <c r="BE6" s="13">
        <f t="shared" si="29"/>
        <v>0.43987562292775295</v>
      </c>
      <c r="BF6" s="14">
        <f t="shared" si="30"/>
        <v>0.79093630044492502</v>
      </c>
      <c r="BG6" s="13">
        <f>A11b!L5</f>
        <v>15.477468963443449</v>
      </c>
      <c r="BH6" s="13">
        <f t="shared" si="31"/>
        <v>0.44435744413823686</v>
      </c>
      <c r="BI6" s="13">
        <f>'A22'!L6</f>
        <v>26.050796810199149</v>
      </c>
      <c r="BJ6" s="13">
        <f t="shared" si="32"/>
        <v>0.42705012768858674</v>
      </c>
      <c r="BK6" s="14">
        <f t="shared" si="33"/>
        <v>0.44089598084830689</v>
      </c>
      <c r="BL6" s="13">
        <f>A11b!M5</f>
        <v>3.51037571990127</v>
      </c>
      <c r="BM6" s="13">
        <f t="shared" si="34"/>
        <v>0.85132673581004936</v>
      </c>
      <c r="BN6" s="13">
        <f>'A22'!M6</f>
        <v>27.280313270707175</v>
      </c>
      <c r="BO6" s="13">
        <f t="shared" si="35"/>
        <v>0.44331481678779994</v>
      </c>
      <c r="BP6" s="14">
        <f t="shared" si="36"/>
        <v>0.76972435200559952</v>
      </c>
      <c r="BQ6" s="13">
        <f>A11b!N5</f>
        <v>10.51074</v>
      </c>
      <c r="BR6" s="13">
        <f t="shared" si="37"/>
        <v>0.61326280210970707</v>
      </c>
      <c r="BS6" s="13">
        <f>'A22'!N6</f>
        <v>16.757907223197883</v>
      </c>
      <c r="BT6" s="13">
        <f t="shared" si="38"/>
        <v>0.30411890649660817</v>
      </c>
      <c r="BU6" s="14">
        <f t="shared" si="39"/>
        <v>0.55143402298708732</v>
      </c>
      <c r="BV6" s="13">
        <f>A11b!O5</f>
        <v>9.6866691469379234</v>
      </c>
      <c r="BW6" s="13">
        <f t="shared" si="40"/>
        <v>0.64128727927662799</v>
      </c>
      <c r="BX6" s="13">
        <f>'A22'!O6</f>
        <v>8.6793663164479593</v>
      </c>
      <c r="BY6" s="13">
        <f>(BX6-$R$66)/$R$67</f>
        <v>0.19725172704520694</v>
      </c>
      <c r="BZ6" s="14">
        <f t="shared" si="42"/>
        <v>0.55248016883034379</v>
      </c>
    </row>
    <row r="7" spans="1:170" ht="12.75" customHeight="1">
      <c r="A7" s="6">
        <v>1983</v>
      </c>
      <c r="B7" s="13">
        <v>11</v>
      </c>
      <c r="C7" s="13">
        <v>12</v>
      </c>
      <c r="D7" s="13">
        <f t="shared" si="43"/>
        <v>11.017297530292632</v>
      </c>
      <c r="E7" s="13">
        <f t="shared" si="0"/>
        <v>0.59603611597141182</v>
      </c>
      <c r="F7" s="13">
        <f t="shared" si="44"/>
        <v>15.402182793905393</v>
      </c>
      <c r="G7" s="13">
        <f t="shared" si="45"/>
        <v>0.28618467214114496</v>
      </c>
      <c r="H7" s="14">
        <f t="shared" si="46"/>
        <v>0.53406582720535845</v>
      </c>
      <c r="I7" s="13">
        <f>A11b!B6</f>
        <v>9.9613728452917361</v>
      </c>
      <c r="J7" s="13">
        <f t="shared" si="1"/>
        <v>0.63194533071288561</v>
      </c>
      <c r="K7" s="13">
        <f>'A22'!B7</f>
        <v>22.99286161059814</v>
      </c>
      <c r="L7" s="13">
        <f t="shared" si="2"/>
        <v>0.38659815579184614</v>
      </c>
      <c r="M7" s="14">
        <f t="shared" si="3"/>
        <v>0.58287589572867782</v>
      </c>
      <c r="N7" s="13">
        <f>A11b!C6</f>
        <v>11.658670155917481</v>
      </c>
      <c r="O7" s="13">
        <f t="shared" si="4"/>
        <v>0.57422472386171231</v>
      </c>
      <c r="P7" s="13">
        <f>'A22'!C7</f>
        <v>39.558095039419314</v>
      </c>
      <c r="Q7" s="13">
        <f t="shared" si="5"/>
        <v>0.60573175849639493</v>
      </c>
      <c r="R7" s="14">
        <f t="shared" si="6"/>
        <v>0.5805261307886489</v>
      </c>
      <c r="S7" s="13">
        <f>A11b!D6</f>
        <v>12.018870033046509</v>
      </c>
      <c r="T7" s="13">
        <f t="shared" si="7"/>
        <v>0.56197527565635308</v>
      </c>
      <c r="U7" s="13">
        <f>'A22'!D7</f>
        <v>15.402182793905393</v>
      </c>
      <c r="V7" s="13">
        <f t="shared" si="8"/>
        <v>0.28618467214114496</v>
      </c>
      <c r="W7" s="14">
        <f t="shared" si="9"/>
        <v>0.50681715495331148</v>
      </c>
      <c r="X7" s="13">
        <f>A11b!E6</f>
        <v>9.7442851197571336</v>
      </c>
      <c r="Y7" s="13">
        <f t="shared" si="10"/>
        <v>0.63932791193737293</v>
      </c>
      <c r="Z7" s="13">
        <f>'A22'!E7</f>
        <v>54.572179835751214</v>
      </c>
      <c r="AA7" s="13">
        <f t="shared" si="11"/>
        <v>0.80434595290958721</v>
      </c>
      <c r="AB7" s="14">
        <f t="shared" si="12"/>
        <v>0.67233152013181585</v>
      </c>
      <c r="AC7" s="13">
        <f>A11b!F6</f>
        <v>5.4962435745353897</v>
      </c>
      <c r="AD7" s="13">
        <f t="shared" si="13"/>
        <v>0.78379260553239039</v>
      </c>
      <c r="AE7" s="13">
        <f>'A22'!F7</f>
        <v>26.467421296369618</v>
      </c>
      <c r="AF7" s="13">
        <f t="shared" si="14"/>
        <v>0.43256145507324184</v>
      </c>
      <c r="AG7" s="14">
        <f t="shared" si="15"/>
        <v>0.71354637544056077</v>
      </c>
      <c r="AH7" s="13">
        <f>A11b!G6</f>
        <v>7.9199694437602179</v>
      </c>
      <c r="AI7" s="13">
        <f t="shared" si="16"/>
        <v>0.70136807852894612</v>
      </c>
      <c r="AJ7" s="13">
        <f>'A22'!G7</f>
        <v>28.227752906970352</v>
      </c>
      <c r="AK7" s="13">
        <f t="shared" si="17"/>
        <v>0.45584804559689202</v>
      </c>
      <c r="AL7" s="14">
        <f t="shared" si="18"/>
        <v>0.65226407194253533</v>
      </c>
      <c r="AM7" s="13">
        <f>A11b!H6</f>
        <v>7.8983430049639942</v>
      </c>
      <c r="AN7" s="13">
        <f t="shared" si="19"/>
        <v>0.70210353669737258</v>
      </c>
      <c r="AO7" s="13">
        <f>'A22'!H7</f>
        <v>32.219646786335431</v>
      </c>
      <c r="AP7" s="13">
        <f t="shared" si="20"/>
        <v>0.50865491313414934</v>
      </c>
      <c r="AQ7" s="14">
        <f t="shared" si="21"/>
        <v>0.66341381198472793</v>
      </c>
      <c r="AR7" s="13">
        <f>A11b!I6</f>
        <v>9.3732206210853661</v>
      </c>
      <c r="AS7" s="13">
        <f t="shared" si="22"/>
        <v>0.65194683727836966</v>
      </c>
      <c r="AT7" s="13">
        <f>'A22'!I7</f>
        <v>0.1030474555862823</v>
      </c>
      <c r="AU7" s="13">
        <f t="shared" si="23"/>
        <v>8.3799679538664115E-2</v>
      </c>
      <c r="AV7" s="14">
        <f t="shared" si="24"/>
        <v>0.53831740573042863</v>
      </c>
      <c r="AW7" s="13">
        <f>A11b!J6</f>
        <v>13.9390299105122</v>
      </c>
      <c r="AX7" s="13">
        <f t="shared" si="25"/>
        <v>0.49667570045244636</v>
      </c>
      <c r="AY7" s="13">
        <f>'A22'!J7</f>
        <v>44.792961844393915</v>
      </c>
      <c r="AZ7" s="13">
        <f t="shared" si="26"/>
        <v>0.67498132431637792</v>
      </c>
      <c r="BA7" s="14">
        <f t="shared" si="27"/>
        <v>0.53233682522523273</v>
      </c>
      <c r="BB7" s="13">
        <f>A11b!K6</f>
        <v>3.3780427223050178</v>
      </c>
      <c r="BC7" s="13">
        <f t="shared" si="28"/>
        <v>0.85582703218115141</v>
      </c>
      <c r="BD7" s="13">
        <f>'A22'!K7</f>
        <v>27.020330098817929</v>
      </c>
      <c r="BE7" s="13">
        <f t="shared" si="29"/>
        <v>0.43987562292775295</v>
      </c>
      <c r="BF7" s="14">
        <f t="shared" si="30"/>
        <v>0.77263675033047174</v>
      </c>
      <c r="BG7" s="13">
        <f>A11b!L6</f>
        <v>16.922043960703942</v>
      </c>
      <c r="BH7" s="13">
        <f t="shared" si="31"/>
        <v>0.3952312568981432</v>
      </c>
      <c r="BI7" s="13">
        <f>'A22'!L7</f>
        <v>26.050796810199149</v>
      </c>
      <c r="BJ7" s="13">
        <f t="shared" si="32"/>
        <v>0.42705012768858674</v>
      </c>
      <c r="BK7" s="14">
        <f t="shared" si="33"/>
        <v>0.40159503105623195</v>
      </c>
      <c r="BL7" s="13">
        <f>A11b!M6</f>
        <v>3.8973448911337112</v>
      </c>
      <c r="BM7" s="13">
        <f t="shared" si="34"/>
        <v>0.83816693448567359</v>
      </c>
      <c r="BN7" s="13">
        <f>'A22'!M7</f>
        <v>28.740436215537407</v>
      </c>
      <c r="BO7" s="13">
        <f t="shared" si="35"/>
        <v>0.4626300895044243</v>
      </c>
      <c r="BP7" s="14">
        <f t="shared" si="36"/>
        <v>0.76305956548942377</v>
      </c>
      <c r="BQ7" s="13">
        <f>A11b!N6</f>
        <v>11.351190000000001</v>
      </c>
      <c r="BR7" s="13">
        <f t="shared" si="37"/>
        <v>0.58468131333672146</v>
      </c>
      <c r="BS7" s="13">
        <f>'A22'!N7</f>
        <v>15.855636356371139</v>
      </c>
      <c r="BT7" s="13">
        <f t="shared" si="38"/>
        <v>0.29218319387820946</v>
      </c>
      <c r="BU7" s="14">
        <f t="shared" si="39"/>
        <v>0.52618168944501909</v>
      </c>
      <c r="BV7" s="13">
        <f>A11b!O6</f>
        <v>9.6080751577739534</v>
      </c>
      <c r="BW7" s="13">
        <f t="shared" si="40"/>
        <v>0.64396005364620879</v>
      </c>
      <c r="BX7" s="13">
        <f>'A22'!O7</f>
        <v>8.4500679891053991</v>
      </c>
      <c r="BY7" s="13">
        <f t="shared" si="41"/>
        <v>0.19421844841495958</v>
      </c>
      <c r="BZ7" s="14">
        <f t="shared" si="42"/>
        <v>0.55401173259995895</v>
      </c>
    </row>
    <row r="8" spans="1:170" ht="12.75" customHeight="1">
      <c r="A8" s="6">
        <v>1984</v>
      </c>
      <c r="B8" s="13">
        <v>11.3</v>
      </c>
      <c r="C8" s="13">
        <v>11.3</v>
      </c>
      <c r="D8" s="13">
        <f t="shared" si="43"/>
        <v>11.346093504863511</v>
      </c>
      <c r="E8" s="13">
        <f t="shared" si="0"/>
        <v>0.58485463170012808</v>
      </c>
      <c r="F8" s="13">
        <f t="shared" si="44"/>
        <v>15.402182793905393</v>
      </c>
      <c r="G8" s="13">
        <f>(F8-$R$66)/$R$67</f>
        <v>0.28618467214114496</v>
      </c>
      <c r="H8" s="14">
        <f>E8*0.8+G8*0.2</f>
        <v>0.52512063978833146</v>
      </c>
      <c r="I8" s="13">
        <f>A11b!B7</f>
        <v>8.9868099364995526</v>
      </c>
      <c r="J8" s="13">
        <f t="shared" si="1"/>
        <v>0.66508764594426439</v>
      </c>
      <c r="K8" s="13">
        <f>'A22'!B8</f>
        <v>23.593421428785405</v>
      </c>
      <c r="L8" s="13">
        <f t="shared" si="2"/>
        <v>0.39454267629404405</v>
      </c>
      <c r="M8" s="14">
        <f t="shared" si="3"/>
        <v>0.6109786520142203</v>
      </c>
      <c r="N8" s="13">
        <f>A11b!C7</f>
        <v>11.88019836970461</v>
      </c>
      <c r="O8" s="13">
        <f t="shared" si="4"/>
        <v>0.56669113333847299</v>
      </c>
      <c r="P8" s="13">
        <f>'A22'!C8</f>
        <v>39.331328889511816</v>
      </c>
      <c r="Q8" s="13">
        <f t="shared" si="5"/>
        <v>0.60273197683837054</v>
      </c>
      <c r="R8" s="14">
        <f t="shared" si="6"/>
        <v>0.57389930203845252</v>
      </c>
      <c r="S8" s="13">
        <f>A11b!D7</f>
        <v>11.346093504863511</v>
      </c>
      <c r="T8" s="13">
        <f t="shared" si="7"/>
        <v>0.58485463170012808</v>
      </c>
      <c r="U8" s="13">
        <f>'A22'!D8</f>
        <v>15.402182793905393</v>
      </c>
      <c r="V8" s="13">
        <f t="shared" si="8"/>
        <v>0.28618467214114496</v>
      </c>
      <c r="W8" s="14">
        <f t="shared" si="9"/>
        <v>0.52512063978833146</v>
      </c>
      <c r="X8" s="13">
        <f>A11b!E7</f>
        <v>8.8718872920799683</v>
      </c>
      <c r="Y8" s="13">
        <f t="shared" si="10"/>
        <v>0.6689958621037505</v>
      </c>
      <c r="Z8" s="13">
        <f>'A22'!E8</f>
        <v>53.067075231740283</v>
      </c>
      <c r="AA8" s="13">
        <f t="shared" si="11"/>
        <v>0.78443563919494441</v>
      </c>
      <c r="AB8" s="14">
        <f t="shared" si="12"/>
        <v>0.69208381752198922</v>
      </c>
      <c r="AC8" s="13">
        <f>A11b!F7</f>
        <v>5.1886792452830193</v>
      </c>
      <c r="AD8" s="13">
        <f t="shared" si="13"/>
        <v>0.79425205752060801</v>
      </c>
      <c r="AE8" s="13">
        <f>'A22'!F8</f>
        <v>31.298775977452962</v>
      </c>
      <c r="AF8" s="13">
        <f t="shared" si="14"/>
        <v>0.4964731507193334</v>
      </c>
      <c r="AG8" s="14">
        <f t="shared" si="15"/>
        <v>0.73469627616035305</v>
      </c>
      <c r="AH8" s="13">
        <f>A11b!G7</f>
        <v>9.533326635821016</v>
      </c>
      <c r="AI8" s="13">
        <f t="shared" si="16"/>
        <v>0.6465020538139703</v>
      </c>
      <c r="AJ8" s="13">
        <f>'A22'!G8</f>
        <v>29.975331654478865</v>
      </c>
      <c r="AK8" s="13">
        <f t="shared" si="17"/>
        <v>0.47896593455372127</v>
      </c>
      <c r="AL8" s="14">
        <f t="shared" si="18"/>
        <v>0.61299482996192045</v>
      </c>
      <c r="AM8" s="13">
        <f>A11b!H7</f>
        <v>7.047164229494375</v>
      </c>
      <c r="AN8" s="13">
        <f t="shared" si="19"/>
        <v>0.73104988283918793</v>
      </c>
      <c r="AO8" s="13">
        <f>'A22'!H8</f>
        <v>31.818444288038151</v>
      </c>
      <c r="AP8" s="13">
        <f t="shared" si="20"/>
        <v>0.50334759589991196</v>
      </c>
      <c r="AQ8" s="14">
        <f t="shared" si="21"/>
        <v>0.68550942545133275</v>
      </c>
      <c r="AR8" s="13">
        <f>A11b!I7</f>
        <v>10.03748256624826</v>
      </c>
      <c r="AS8" s="13">
        <f t="shared" si="22"/>
        <v>0.62935703975561996</v>
      </c>
      <c r="AT8" s="13">
        <f>'A22'!I8</f>
        <v>8.9488579851245156E-2</v>
      </c>
      <c r="AU8" s="13">
        <f t="shared" si="23"/>
        <v>8.3620315613536889E-2</v>
      </c>
      <c r="AV8" s="14">
        <f t="shared" si="24"/>
        <v>0.52020969492720337</v>
      </c>
      <c r="AW8" s="13">
        <f>A11b!J7</f>
        <v>14.239680725812031</v>
      </c>
      <c r="AX8" s="13">
        <f t="shared" si="25"/>
        <v>0.48645135884725732</v>
      </c>
      <c r="AY8" s="13">
        <f>'A22'!J8</f>
        <v>48.234532519828285</v>
      </c>
      <c r="AZ8" s="13">
        <f t="shared" si="26"/>
        <v>0.72050822765346711</v>
      </c>
      <c r="BA8" s="14">
        <f t="shared" si="27"/>
        <v>0.53326273260849932</v>
      </c>
      <c r="BB8" s="13">
        <f>A11b!K7</f>
        <v>3.152709359605911</v>
      </c>
      <c r="BC8" s="13">
        <f t="shared" si="28"/>
        <v>0.86349002578715262</v>
      </c>
      <c r="BD8" s="13">
        <f>'A22'!K8</f>
        <v>31.601363075341666</v>
      </c>
      <c r="BE8" s="13">
        <f t="shared" si="29"/>
        <v>0.50047593167483151</v>
      </c>
      <c r="BF8" s="14">
        <f t="shared" si="30"/>
        <v>0.79088720696468839</v>
      </c>
      <c r="BG8" s="13">
        <f>A11b!L7</f>
        <v>19.63836279017449</v>
      </c>
      <c r="BH8" s="13">
        <f t="shared" si="31"/>
        <v>0.30285641469651037</v>
      </c>
      <c r="BI8" s="13">
        <f>'A22'!L8</f>
        <v>29.093168839108305</v>
      </c>
      <c r="BJ8" s="13">
        <f t="shared" si="32"/>
        <v>0.46729622179447911</v>
      </c>
      <c r="BK8" s="14">
        <f t="shared" si="33"/>
        <v>0.33574437611610414</v>
      </c>
      <c r="BL8" s="13">
        <f>A11b!M7</f>
        <v>3.5002155025746888</v>
      </c>
      <c r="BM8" s="13">
        <f t="shared" si="34"/>
        <v>0.85167225801535684</v>
      </c>
      <c r="BN8" s="13">
        <f>'A22'!M8</f>
        <v>28.714609746953979</v>
      </c>
      <c r="BO8" s="13">
        <f t="shared" si="35"/>
        <v>0.4622884434219745</v>
      </c>
      <c r="BP8" s="14">
        <f t="shared" si="36"/>
        <v>0.77379549509668033</v>
      </c>
      <c r="BQ8" s="13">
        <f>A11b!N7</f>
        <v>11.79114698814171</v>
      </c>
      <c r="BR8" s="13">
        <f t="shared" si="37"/>
        <v>0.5697195360541123</v>
      </c>
      <c r="BS8" s="13">
        <f>'A22'!N8</f>
        <v>15.495741797131256</v>
      </c>
      <c r="BT8" s="13">
        <f t="shared" si="38"/>
        <v>0.28742231974390431</v>
      </c>
      <c r="BU8" s="14">
        <f t="shared" si="39"/>
        <v>0.51326009279207074</v>
      </c>
      <c r="BV8" s="13">
        <f>A11b!O7</f>
        <v>7.5195518917776374</v>
      </c>
      <c r="BW8" s="13">
        <f t="shared" si="40"/>
        <v>0.71498522382788909</v>
      </c>
      <c r="BX8" s="13">
        <f>'A22'!O8</f>
        <v>8.7133364390172261</v>
      </c>
      <c r="BY8" s="13">
        <f t="shared" si="41"/>
        <v>0.1977011016570954</v>
      </c>
      <c r="BZ8" s="14">
        <f t="shared" si="42"/>
        <v>0.61152839939373038</v>
      </c>
    </row>
    <row r="9" spans="1:170" ht="12.75" customHeight="1">
      <c r="A9" s="6">
        <v>1985</v>
      </c>
      <c r="B9" s="13">
        <v>9.8000000000000007</v>
      </c>
      <c r="C9" s="13">
        <v>10.5</v>
      </c>
      <c r="D9" s="13">
        <f t="shared" si="43"/>
        <v>9.9355486561536246</v>
      </c>
      <c r="E9" s="13">
        <f t="shared" si="0"/>
        <v>0.6328235433036673</v>
      </c>
      <c r="F9" s="13">
        <f t="shared" si="44"/>
        <v>15.402182793905393</v>
      </c>
      <c r="G9" s="13">
        <f t="shared" si="45"/>
        <v>0.28618467214114496</v>
      </c>
      <c r="H9" s="14">
        <f t="shared" si="46"/>
        <v>0.56349576907116283</v>
      </c>
      <c r="I9" s="13">
        <f>A11b!B8</f>
        <v>8.258136559213872</v>
      </c>
      <c r="J9" s="13">
        <f t="shared" si="1"/>
        <v>0.68986790646192075</v>
      </c>
      <c r="K9" s="13">
        <f>'A22'!B9</f>
        <v>24.193981246972669</v>
      </c>
      <c r="L9" s="13">
        <f t="shared" si="2"/>
        <v>0.40248719679624195</v>
      </c>
      <c r="M9" s="14">
        <f t="shared" si="3"/>
        <v>0.63239176452878498</v>
      </c>
      <c r="N9" s="13">
        <f>A11b!C8</f>
        <v>11.32417562217308</v>
      </c>
      <c r="O9" s="13">
        <f t="shared" si="4"/>
        <v>0.58560000110704602</v>
      </c>
      <c r="P9" s="13">
        <f>'A22'!C9</f>
        <v>39.104562739604319</v>
      </c>
      <c r="Q9" s="13">
        <f t="shared" si="5"/>
        <v>0.59973219518034615</v>
      </c>
      <c r="R9" s="14">
        <f t="shared" si="6"/>
        <v>0.58842643992170607</v>
      </c>
      <c r="S9" s="13">
        <f>A11b!D8</f>
        <v>10.64523070302174</v>
      </c>
      <c r="T9" s="13">
        <f t="shared" si="7"/>
        <v>0.60868912786556784</v>
      </c>
      <c r="U9" s="13">
        <f>'A22'!D9</f>
        <v>15.402182793905393</v>
      </c>
      <c r="V9" s="13">
        <f t="shared" si="8"/>
        <v>0.28618467214114496</v>
      </c>
      <c r="W9" s="14">
        <f t="shared" si="9"/>
        <v>0.54418823672068328</v>
      </c>
      <c r="X9" s="13">
        <f>A11b!E8</f>
        <v>7.7980141793921014</v>
      </c>
      <c r="Y9" s="13">
        <f t="shared" si="10"/>
        <v>0.70551545555237871</v>
      </c>
      <c r="Z9" s="13">
        <f>'A22'!E9</f>
        <v>51.561970627729345</v>
      </c>
      <c r="AA9" s="13">
        <f t="shared" si="11"/>
        <v>0.76452532548030139</v>
      </c>
      <c r="AB9" s="14">
        <f t="shared" si="12"/>
        <v>0.71731742953796329</v>
      </c>
      <c r="AC9" s="13">
        <f>A11b!F8</f>
        <v>5.099260412611911</v>
      </c>
      <c r="AD9" s="13">
        <f t="shared" si="13"/>
        <v>0.79729295627970465</v>
      </c>
      <c r="AE9" s="13">
        <f>'A22'!F9</f>
        <v>36.130130658536302</v>
      </c>
      <c r="AF9" s="13">
        <f t="shared" si="14"/>
        <v>0.56038484636542485</v>
      </c>
      <c r="AG9" s="14">
        <f t="shared" si="15"/>
        <v>0.74991133429684875</v>
      </c>
      <c r="AH9" s="13">
        <f>A11b!G8</f>
        <v>10.25859930065435</v>
      </c>
      <c r="AI9" s="13">
        <f t="shared" si="16"/>
        <v>0.62183744256132301</v>
      </c>
      <c r="AJ9" s="13">
        <f>'A22'!G9</f>
        <v>31.722910401987381</v>
      </c>
      <c r="AK9" s="13">
        <f t="shared" si="17"/>
        <v>0.50208382351055048</v>
      </c>
      <c r="AL9" s="14">
        <f t="shared" si="18"/>
        <v>0.5978867187511685</v>
      </c>
      <c r="AM9" s="13">
        <f>A11b!H8</f>
        <v>7.1069461066735267</v>
      </c>
      <c r="AN9" s="13">
        <f t="shared" si="19"/>
        <v>0.72901685880275036</v>
      </c>
      <c r="AO9" s="13">
        <f>'A22'!H9</f>
        <v>31.417241789740874</v>
      </c>
      <c r="AP9" s="13">
        <f t="shared" si="20"/>
        <v>0.49804027866567452</v>
      </c>
      <c r="AQ9" s="14">
        <f t="shared" si="21"/>
        <v>0.68282154277533524</v>
      </c>
      <c r="AR9" s="13">
        <f>A11b!I8</f>
        <v>10.30143147515461</v>
      </c>
      <c r="AS9" s="13">
        <f t="shared" si="22"/>
        <v>0.62038083322751159</v>
      </c>
      <c r="AT9" s="13">
        <f>'A22'!I9</f>
        <v>7.5929704116208016E-2</v>
      </c>
      <c r="AU9" s="13">
        <f t="shared" si="23"/>
        <v>8.3440951688409676E-2</v>
      </c>
      <c r="AV9" s="14">
        <f t="shared" si="24"/>
        <v>0.51299285691969121</v>
      </c>
      <c r="AW9" s="13">
        <f>A11b!J8</f>
        <v>13.083915001891141</v>
      </c>
      <c r="AX9" s="13">
        <f t="shared" si="25"/>
        <v>0.5257559041056864</v>
      </c>
      <c r="AY9" s="13">
        <f>'A22'!J9</f>
        <v>51.676103195262648</v>
      </c>
      <c r="AZ9" s="13">
        <f t="shared" si="26"/>
        <v>0.76603513099055631</v>
      </c>
      <c r="BA9" s="14">
        <f t="shared" si="27"/>
        <v>0.57381174948266045</v>
      </c>
      <c r="BB9" s="13">
        <f>A11b!K8</f>
        <v>2.5641025641025639</v>
      </c>
      <c r="BC9" s="13">
        <f t="shared" si="28"/>
        <v>0.88350699112403408</v>
      </c>
      <c r="BD9" s="13">
        <f>'A22'!K9</f>
        <v>36.182396051865403</v>
      </c>
      <c r="BE9" s="13">
        <f t="shared" si="29"/>
        <v>0.56107624042190996</v>
      </c>
      <c r="BF9" s="14">
        <f t="shared" si="30"/>
        <v>0.81902084098360928</v>
      </c>
      <c r="BG9" s="13">
        <f>A11b!L8</f>
        <v>21.037157337664159</v>
      </c>
      <c r="BH9" s="13">
        <f t="shared" si="31"/>
        <v>0.25528709985947107</v>
      </c>
      <c r="BI9" s="13">
        <f>'A22'!L9</f>
        <v>32.135540868017465</v>
      </c>
      <c r="BJ9" s="13">
        <f t="shared" si="32"/>
        <v>0.50754231590037158</v>
      </c>
      <c r="BK9" s="14">
        <f t="shared" si="33"/>
        <v>0.30573814306765118</v>
      </c>
      <c r="BL9" s="13">
        <f>A11b!M8</f>
        <v>3.10365812428156</v>
      </c>
      <c r="BM9" s="13">
        <f t="shared" si="34"/>
        <v>0.86515812898392108</v>
      </c>
      <c r="BN9" s="13">
        <f>'A22'!M9</f>
        <v>28.688783278370547</v>
      </c>
      <c r="BO9" s="13">
        <f t="shared" si="35"/>
        <v>0.46194679733952471</v>
      </c>
      <c r="BP9" s="14">
        <f t="shared" si="36"/>
        <v>0.78451586265504181</v>
      </c>
      <c r="BQ9" s="13">
        <f>A11b!N8</f>
        <v>11.26401310873554</v>
      </c>
      <c r="BR9" s="13">
        <f t="shared" si="37"/>
        <v>0.58764596957913795</v>
      </c>
      <c r="BS9" s="13">
        <f>'A22'!N9</f>
        <v>15.135847237891372</v>
      </c>
      <c r="BT9" s="13">
        <f t="shared" si="38"/>
        <v>0.28266144560959922</v>
      </c>
      <c r="BU9" s="14">
        <f t="shared" si="39"/>
        <v>0.52664906478523021</v>
      </c>
      <c r="BV9" s="13">
        <f>A11b!O8</f>
        <v>7.1989052675339078</v>
      </c>
      <c r="BW9" s="13">
        <f t="shared" si="40"/>
        <v>0.72588957017915101</v>
      </c>
      <c r="BX9" s="13">
        <f>'A22'!O9</f>
        <v>8.9766048889290531</v>
      </c>
      <c r="BY9" s="13">
        <f t="shared" si="41"/>
        <v>0.20118375489923121</v>
      </c>
      <c r="BZ9" s="14">
        <f t="shared" si="42"/>
        <v>0.62094840712316712</v>
      </c>
    </row>
    <row r="10" spans="1:170" ht="12.75" customHeight="1">
      <c r="A10" s="6">
        <v>1986</v>
      </c>
      <c r="B10" s="13">
        <v>9.9</v>
      </c>
      <c r="C10" s="13">
        <v>9.6</v>
      </c>
      <c r="D10" s="13">
        <f t="shared" si="43"/>
        <v>9.9877090867992759</v>
      </c>
      <c r="E10" s="13">
        <f t="shared" si="0"/>
        <v>0.6310497045709732</v>
      </c>
      <c r="F10" s="13">
        <f t="shared" si="44"/>
        <v>15.402182793905393</v>
      </c>
      <c r="G10" s="13">
        <f t="shared" si="45"/>
        <v>0.28618467214114496</v>
      </c>
      <c r="H10" s="14">
        <f t="shared" si="46"/>
        <v>0.5620766980850076</v>
      </c>
      <c r="I10" s="13">
        <f>A11b!B9</f>
        <v>8.0805681894562298</v>
      </c>
      <c r="J10" s="13">
        <f t="shared" si="1"/>
        <v>0.69590653858360008</v>
      </c>
      <c r="K10" s="13">
        <f>'A22'!B10</f>
        <v>24.708746805418894</v>
      </c>
      <c r="L10" s="13">
        <f t="shared" si="2"/>
        <v>0.40929678579812584</v>
      </c>
      <c r="M10" s="14">
        <f t="shared" si="3"/>
        <v>0.63858458802650531</v>
      </c>
      <c r="N10" s="13">
        <f>A11b!C9</f>
        <v>11.27783607637045</v>
      </c>
      <c r="O10" s="13">
        <f t="shared" si="4"/>
        <v>0.58717588689216482</v>
      </c>
      <c r="P10" s="13">
        <f>'A22'!C10</f>
        <v>38.8274041119396</v>
      </c>
      <c r="Q10" s="13">
        <f t="shared" si="5"/>
        <v>0.59606579537609417</v>
      </c>
      <c r="R10" s="14">
        <f t="shared" si="6"/>
        <v>0.58895386858895071</v>
      </c>
      <c r="S10" s="13">
        <f>A11b!D9</f>
        <v>9.6850512356841456</v>
      </c>
      <c r="T10" s="13">
        <f t="shared" si="7"/>
        <v>0.64134230017297578</v>
      </c>
      <c r="U10" s="13">
        <f>'A22'!D10</f>
        <v>15.402182793905393</v>
      </c>
      <c r="V10" s="13">
        <f t="shared" si="8"/>
        <v>0.28618467214114496</v>
      </c>
      <c r="W10" s="14">
        <f t="shared" si="9"/>
        <v>0.57031077456660961</v>
      </c>
      <c r="X10" s="13">
        <f>A11b!E9</f>
        <v>6.0313876867622369</v>
      </c>
      <c r="Y10" s="13">
        <f t="shared" si="10"/>
        <v>0.76559376510697408</v>
      </c>
      <c r="Z10" s="13">
        <f>'A22'!E10</f>
        <v>49.765555455200172</v>
      </c>
      <c r="AA10" s="13">
        <f t="shared" si="11"/>
        <v>0.74076140265959867</v>
      </c>
      <c r="AB10" s="14">
        <f t="shared" si="12"/>
        <v>0.76062729261749906</v>
      </c>
      <c r="AC10" s="13">
        <f>A11b!F9</f>
        <v>5.2897705173084404</v>
      </c>
      <c r="AD10" s="13">
        <f t="shared" si="13"/>
        <v>0.79081420987179918</v>
      </c>
      <c r="AE10" s="13">
        <f>'A22'!F10</f>
        <v>36.917851530452076</v>
      </c>
      <c r="AF10" s="13">
        <f t="shared" si="14"/>
        <v>0.57080523152511375</v>
      </c>
      <c r="AG10" s="14">
        <f t="shared" si="15"/>
        <v>0.74681241420246214</v>
      </c>
      <c r="AH10" s="13">
        <f>A11b!G9</f>
        <v>10.231484207471411</v>
      </c>
      <c r="AI10" s="13">
        <f t="shared" si="16"/>
        <v>0.62275955539538408</v>
      </c>
      <c r="AJ10" s="13">
        <f>'A22'!G10</f>
        <v>33.221933227929433</v>
      </c>
      <c r="AK10" s="13">
        <f t="shared" si="17"/>
        <v>0.52191368427264007</v>
      </c>
      <c r="AL10" s="14">
        <f t="shared" si="18"/>
        <v>0.6025903811708353</v>
      </c>
      <c r="AM10" s="13">
        <f>A11b!H9</f>
        <v>6.4311022669294431</v>
      </c>
      <c r="AN10" s="13">
        <f t="shared" si="19"/>
        <v>0.75200052602618672</v>
      </c>
      <c r="AO10" s="13">
        <f>'A22'!H10</f>
        <v>31.016039291443594</v>
      </c>
      <c r="AP10" s="13">
        <f t="shared" si="20"/>
        <v>0.49273296143143708</v>
      </c>
      <c r="AQ10" s="14">
        <f t="shared" si="21"/>
        <v>0.70014701310723693</v>
      </c>
      <c r="AR10" s="13">
        <f>A11b!I9</f>
        <v>11.122949073087581</v>
      </c>
      <c r="AS10" s="13">
        <f t="shared" si="22"/>
        <v>0.59244318553623743</v>
      </c>
      <c r="AT10" s="13">
        <f>'A22'!I10</f>
        <v>7.1862041395696866E-2</v>
      </c>
      <c r="AU10" s="13">
        <f t="shared" si="23"/>
        <v>8.3387142510871509E-2</v>
      </c>
      <c r="AV10" s="14">
        <f t="shared" si="24"/>
        <v>0.49063197693116428</v>
      </c>
      <c r="AW10" s="13">
        <f>A11b!J9</f>
        <v>12.104232308609379</v>
      </c>
      <c r="AX10" s="13">
        <f t="shared" si="25"/>
        <v>0.55907232970997112</v>
      </c>
      <c r="AY10" s="13">
        <f>'A22'!J10</f>
        <v>52.653557461357522</v>
      </c>
      <c r="AZ10" s="13">
        <f t="shared" si="26"/>
        <v>0.77896540907740985</v>
      </c>
      <c r="BA10" s="14">
        <f t="shared" si="27"/>
        <v>0.60305094558345895</v>
      </c>
      <c r="BB10" s="13">
        <f>A11b!K9</f>
        <v>1.8859028760018861</v>
      </c>
      <c r="BC10" s="13">
        <f t="shared" si="28"/>
        <v>0.90657077453921875</v>
      </c>
      <c r="BD10" s="13">
        <f>'A22'!K10</f>
        <v>36.182396051865403</v>
      </c>
      <c r="BE10" s="13">
        <f t="shared" si="29"/>
        <v>0.56107624042190996</v>
      </c>
      <c r="BF10" s="14">
        <f t="shared" si="30"/>
        <v>0.83747186771575699</v>
      </c>
      <c r="BG10" s="13">
        <f>A11b!L9</f>
        <v>20.62632593352653</v>
      </c>
      <c r="BH10" s="13">
        <f t="shared" si="31"/>
        <v>0.26925839281556552</v>
      </c>
      <c r="BI10" s="13">
        <f>'A22'!L10</f>
        <v>31.86320577591562</v>
      </c>
      <c r="BJ10" s="13">
        <f t="shared" si="32"/>
        <v>0.5039397243563658</v>
      </c>
      <c r="BK10" s="14">
        <f t="shared" si="33"/>
        <v>0.31619465912372557</v>
      </c>
      <c r="BL10" s="13">
        <f>A11b!M9</f>
        <v>2.8468953149518041</v>
      </c>
      <c r="BM10" s="13">
        <f t="shared" si="34"/>
        <v>0.8738899552105599</v>
      </c>
      <c r="BN10" s="13">
        <f>'A22'!M10</f>
        <v>29.503030477107352</v>
      </c>
      <c r="BO10" s="13">
        <f t="shared" si="35"/>
        <v>0.47271808667377835</v>
      </c>
      <c r="BP10" s="14">
        <f t="shared" si="36"/>
        <v>0.7936555815032037</v>
      </c>
      <c r="BQ10" s="13">
        <f>A11b!N9</f>
        <v>11.21614555413232</v>
      </c>
      <c r="BR10" s="13">
        <f t="shared" si="37"/>
        <v>0.58927381891518671</v>
      </c>
      <c r="BS10" s="13">
        <f>'A22'!N10</f>
        <v>14.360299807416697</v>
      </c>
      <c r="BT10" s="13">
        <f t="shared" si="38"/>
        <v>0.27240209712299807</v>
      </c>
      <c r="BU10" s="14">
        <f t="shared" si="39"/>
        <v>0.52589947455674901</v>
      </c>
      <c r="BV10" s="13">
        <f>A11b!O9</f>
        <v>6.9911909975049644</v>
      </c>
      <c r="BW10" s="13">
        <f t="shared" si="40"/>
        <v>0.73295338489367423</v>
      </c>
      <c r="BX10" s="13">
        <f>'A22'!O10</f>
        <v>7.9490086812086975</v>
      </c>
      <c r="BY10" s="13">
        <f t="shared" si="41"/>
        <v>0.18759017288960433</v>
      </c>
      <c r="BZ10" s="14">
        <f t="shared" si="42"/>
        <v>0.6238807424928603</v>
      </c>
    </row>
    <row r="11" spans="1:170" ht="12.75" customHeight="1">
      <c r="A11" s="6">
        <v>1987</v>
      </c>
      <c r="B11" s="13">
        <v>9.6</v>
      </c>
      <c r="C11" s="13">
        <v>8.8000000000000007</v>
      </c>
      <c r="D11" s="13">
        <f t="shared" si="43"/>
        <v>9.6187891423663032</v>
      </c>
      <c r="E11" s="13">
        <f t="shared" si="0"/>
        <v>0.64359569927612104</v>
      </c>
      <c r="F11" s="13">
        <f t="shared" si="44"/>
        <v>15.402182793905393</v>
      </c>
      <c r="G11" s="13">
        <f t="shared" si="45"/>
        <v>0.28618467214114496</v>
      </c>
      <c r="H11" s="14">
        <f t="shared" si="46"/>
        <v>0.5721134938491258</v>
      </c>
      <c r="I11" s="13">
        <f>A11b!B10</f>
        <v>8.1063891305516371</v>
      </c>
      <c r="J11" s="13">
        <f t="shared" si="1"/>
        <v>0.69502843645018786</v>
      </c>
      <c r="K11" s="13">
        <f>'A22'!B11</f>
        <v>25.223512363865122</v>
      </c>
      <c r="L11" s="13">
        <f t="shared" si="2"/>
        <v>0.41610637480000978</v>
      </c>
      <c r="M11" s="14">
        <f t="shared" si="3"/>
        <v>0.63924402412015224</v>
      </c>
      <c r="N11" s="13">
        <f>A11b!C10</f>
        <v>11.256481835957</v>
      </c>
      <c r="O11" s="13">
        <f t="shared" si="4"/>
        <v>0.58790208831120538</v>
      </c>
      <c r="P11" s="13">
        <f>'A22'!C11</f>
        <v>38.550245484274882</v>
      </c>
      <c r="Q11" s="13">
        <f t="shared" si="5"/>
        <v>0.59239939557184218</v>
      </c>
      <c r="R11" s="14">
        <f t="shared" si="6"/>
        <v>0.58880154976333277</v>
      </c>
      <c r="S11" s="13">
        <f>A11b!D10</f>
        <v>8.8172233805024458</v>
      </c>
      <c r="T11" s="13">
        <f t="shared" si="7"/>
        <v>0.67085483762286591</v>
      </c>
      <c r="U11" s="13">
        <f>'A22'!D11</f>
        <v>15.402182793905393</v>
      </c>
      <c r="V11" s="13">
        <f t="shared" si="8"/>
        <v>0.28618467214114496</v>
      </c>
      <c r="W11" s="14">
        <f t="shared" si="9"/>
        <v>0.59392080452652174</v>
      </c>
      <c r="X11" s="13">
        <f>A11b!E10</f>
        <v>6.0906743743463831</v>
      </c>
      <c r="Y11" s="13">
        <f t="shared" si="10"/>
        <v>0.76357758116316576</v>
      </c>
      <c r="Z11" s="13">
        <f>'A22'!E11</f>
        <v>47.969140282670999</v>
      </c>
      <c r="AA11" s="13">
        <f t="shared" si="11"/>
        <v>0.71699747983889595</v>
      </c>
      <c r="AB11" s="14">
        <f t="shared" si="12"/>
        <v>0.75426156089831187</v>
      </c>
      <c r="AC11" s="13">
        <f>A11b!F10</f>
        <v>5.1683633516053247</v>
      </c>
      <c r="AD11" s="13">
        <f t="shared" si="13"/>
        <v>0.79494294750461914</v>
      </c>
      <c r="AE11" s="13">
        <f>'A22'!F11</f>
        <v>37.705572402367842</v>
      </c>
      <c r="AF11" s="13">
        <f t="shared" si="14"/>
        <v>0.58122561668480266</v>
      </c>
      <c r="AG11" s="14">
        <f t="shared" si="15"/>
        <v>0.75219948134065595</v>
      </c>
      <c r="AH11" s="13">
        <f>A11b!G10</f>
        <v>10.73572177328521</v>
      </c>
      <c r="AI11" s="13">
        <f t="shared" si="16"/>
        <v>0.60561176513275716</v>
      </c>
      <c r="AJ11" s="13">
        <f>'A22'!G11</f>
        <v>34.72095605387149</v>
      </c>
      <c r="AK11" s="13">
        <f t="shared" si="17"/>
        <v>0.54174354503472977</v>
      </c>
      <c r="AL11" s="14">
        <f t="shared" si="18"/>
        <v>0.59283812111315171</v>
      </c>
      <c r="AM11" s="13">
        <f>A11b!H10</f>
        <v>6.2175951035446317</v>
      </c>
      <c r="AN11" s="13">
        <f t="shared" si="19"/>
        <v>0.75926134177160298</v>
      </c>
      <c r="AO11" s="13">
        <f>'A22'!H11</f>
        <v>30.614836793146313</v>
      </c>
      <c r="AP11" s="13">
        <f t="shared" si="20"/>
        <v>0.48742564419719964</v>
      </c>
      <c r="AQ11" s="14">
        <f t="shared" si="21"/>
        <v>0.70489420225672239</v>
      </c>
      <c r="AR11" s="13">
        <f>A11b!I10</f>
        <v>11.95234272677342</v>
      </c>
      <c r="AS11" s="13">
        <f t="shared" si="22"/>
        <v>0.56423769395291001</v>
      </c>
      <c r="AT11" s="13">
        <f>'A22'!I11</f>
        <v>6.7794378675185715E-2</v>
      </c>
      <c r="AU11" s="13">
        <f t="shared" si="23"/>
        <v>8.3333333333333343E-2</v>
      </c>
      <c r="AV11" s="14">
        <f t="shared" si="24"/>
        <v>0.46805682182899472</v>
      </c>
      <c r="AW11" s="13">
        <f>A11b!J10</f>
        <v>9.5113303530137188</v>
      </c>
      <c r="AX11" s="13">
        <f t="shared" si="25"/>
        <v>0.64725008940217199</v>
      </c>
      <c r="AY11" s="13">
        <f>'A22'!J11</f>
        <v>53.631011727452389</v>
      </c>
      <c r="AZ11" s="13">
        <f t="shared" si="26"/>
        <v>0.79189568716426328</v>
      </c>
      <c r="BA11" s="14">
        <f t="shared" si="27"/>
        <v>0.67617920895459027</v>
      </c>
      <c r="BB11" s="13">
        <f>A11b!K10</f>
        <v>2.115915363385465</v>
      </c>
      <c r="BC11" s="13">
        <f t="shared" si="28"/>
        <v>0.89874865623854616</v>
      </c>
      <c r="BD11" s="13">
        <f>'A22'!K11</f>
        <v>36.182396051865403</v>
      </c>
      <c r="BE11" s="13">
        <f t="shared" si="29"/>
        <v>0.56107624042190996</v>
      </c>
      <c r="BF11" s="14">
        <f t="shared" si="30"/>
        <v>0.83121417307521894</v>
      </c>
      <c r="BG11" s="13">
        <f>A11b!L10</f>
        <v>19.885228707520259</v>
      </c>
      <c r="BH11" s="13">
        <f t="shared" si="31"/>
        <v>0.29446115567449721</v>
      </c>
      <c r="BI11" s="13">
        <f>'A22'!L11</f>
        <v>31.590870683813773</v>
      </c>
      <c r="BJ11" s="13">
        <f t="shared" si="32"/>
        <v>0.50033713281236003</v>
      </c>
      <c r="BK11" s="14">
        <f t="shared" si="33"/>
        <v>0.3356363511020698</v>
      </c>
      <c r="BL11" s="13">
        <f>A11b!M10</f>
        <v>2.274754683318466</v>
      </c>
      <c r="BM11" s="13">
        <f t="shared" si="34"/>
        <v>0.89334694972492401</v>
      </c>
      <c r="BN11" s="13">
        <f>'A22'!M11</f>
        <v>30.317277675844153</v>
      </c>
      <c r="BO11" s="13">
        <f t="shared" si="35"/>
        <v>0.48348937600803188</v>
      </c>
      <c r="BP11" s="14">
        <f t="shared" si="36"/>
        <v>0.81137543498154563</v>
      </c>
      <c r="BQ11" s="13">
        <f>A11b!N10</f>
        <v>10.76778274014468</v>
      </c>
      <c r="BR11" s="13">
        <f t="shared" si="37"/>
        <v>0.60452145617405051</v>
      </c>
      <c r="BS11" s="13">
        <f>'A22'!N11</f>
        <v>13.584752376942021</v>
      </c>
      <c r="BT11" s="13">
        <f t="shared" si="38"/>
        <v>0.26214274863639697</v>
      </c>
      <c r="BU11" s="14">
        <f t="shared" si="39"/>
        <v>0.53604571466651985</v>
      </c>
      <c r="BV11" s="13">
        <f>A11b!O10</f>
        <v>6.1937378507128971</v>
      </c>
      <c r="BW11" s="13">
        <f t="shared" si="40"/>
        <v>0.76007266404415286</v>
      </c>
      <c r="BX11" s="13">
        <f>'A22'!O11</f>
        <v>6.9214124734883411</v>
      </c>
      <c r="BY11" s="13">
        <f t="shared" si="41"/>
        <v>0.17399659087997743</v>
      </c>
      <c r="BZ11" s="14">
        <f t="shared" si="42"/>
        <v>0.64285744941131784</v>
      </c>
    </row>
    <row r="12" spans="1:170" ht="12.75" customHeight="1">
      <c r="A12" s="6">
        <v>1988</v>
      </c>
      <c r="B12" s="13">
        <v>8</v>
      </c>
      <c r="C12" s="13">
        <v>7.8</v>
      </c>
      <c r="D12" s="13">
        <f t="shared" si="43"/>
        <v>7.9628341526537394</v>
      </c>
      <c r="E12" s="13">
        <f t="shared" ref="E12:E35" si="47">($M$65-D12)/$M$67</f>
        <v>0.69991036278619245</v>
      </c>
      <c r="F12" s="13">
        <f t="shared" si="44"/>
        <v>15.402182793905393</v>
      </c>
      <c r="G12" s="13">
        <f t="shared" si="45"/>
        <v>0.28618467214114496</v>
      </c>
      <c r="H12" s="14">
        <f t="shared" si="46"/>
        <v>0.61716522465718293</v>
      </c>
      <c r="I12" s="13">
        <f>A11b!B11</f>
        <v>7.2258049791703787</v>
      </c>
      <c r="J12" s="13">
        <f t="shared" si="1"/>
        <v>0.72497478190366227</v>
      </c>
      <c r="K12" s="13">
        <f>'A22'!B12</f>
        <v>25.237811407155295</v>
      </c>
      <c r="L12" s="13">
        <f t="shared" si="2"/>
        <v>0.41629553005006209</v>
      </c>
      <c r="M12" s="14">
        <f t="shared" si="3"/>
        <v>0.66323893153294222</v>
      </c>
      <c r="N12" s="13">
        <f>A11b!C11</f>
        <v>10.12935309203665</v>
      </c>
      <c r="O12" s="13">
        <f t="shared" si="4"/>
        <v>0.62623276537714523</v>
      </c>
      <c r="P12" s="13">
        <f>'A22'!C12</f>
        <v>38.373871812124598</v>
      </c>
      <c r="Q12" s="13">
        <f t="shared" si="5"/>
        <v>0.59006623206004538</v>
      </c>
      <c r="R12" s="14">
        <f t="shared" si="6"/>
        <v>0.6189994587137253</v>
      </c>
      <c r="S12" s="13">
        <f>A11b!D11</f>
        <v>7.7637632988373948</v>
      </c>
      <c r="T12" s="13">
        <f t="shared" si="7"/>
        <v>0.70668023770246413</v>
      </c>
      <c r="U12" s="13">
        <f>'A22'!D12</f>
        <v>15.402182793905393</v>
      </c>
      <c r="V12" s="13">
        <f t="shared" si="8"/>
        <v>0.28618467214114496</v>
      </c>
      <c r="W12" s="14">
        <f t="shared" si="9"/>
        <v>0.62258112459020032</v>
      </c>
      <c r="X12" s="13">
        <f>A11b!E11</f>
        <v>6.4865052219019601</v>
      </c>
      <c r="Y12" s="13">
        <f t="shared" si="10"/>
        <v>0.75011641758959058</v>
      </c>
      <c r="Z12" s="13">
        <f>'A22'!E12</f>
        <v>48.988727272484859</v>
      </c>
      <c r="AA12" s="13">
        <f t="shared" si="11"/>
        <v>0.73048511171010566</v>
      </c>
      <c r="AB12" s="14">
        <f t="shared" si="12"/>
        <v>0.74619015641369368</v>
      </c>
      <c r="AC12" s="13">
        <f>A11b!F11</f>
        <v>4.5168892380204246</v>
      </c>
      <c r="AD12" s="13">
        <f t="shared" si="13"/>
        <v>0.81709786458870226</v>
      </c>
      <c r="AE12" s="13">
        <f>'A22'!F12</f>
        <v>36.655277906480158</v>
      </c>
      <c r="AF12" s="13">
        <f t="shared" si="14"/>
        <v>0.5673317698052176</v>
      </c>
      <c r="AG12" s="14">
        <f t="shared" si="15"/>
        <v>0.76714464563200535</v>
      </c>
      <c r="AH12" s="13">
        <f>A11b!G11</f>
        <v>10.184339209701051</v>
      </c>
      <c r="AI12" s="13">
        <f t="shared" si="16"/>
        <v>0.62436283247846569</v>
      </c>
      <c r="AJ12" s="13">
        <f>'A22'!G12</f>
        <v>34.400652031234301</v>
      </c>
      <c r="AK12" s="13">
        <f t="shared" si="17"/>
        <v>0.5375063952992406</v>
      </c>
      <c r="AL12" s="14">
        <f t="shared" si="18"/>
        <v>0.60699154504262065</v>
      </c>
      <c r="AM12" s="13">
        <f>A11b!H11</f>
        <v>6.1845669144251003</v>
      </c>
      <c r="AN12" s="13">
        <f t="shared" si="19"/>
        <v>0.76038454340943018</v>
      </c>
      <c r="AO12" s="13">
        <f>'A22'!H12</f>
        <v>30.676560254422821</v>
      </c>
      <c r="AP12" s="13">
        <f t="shared" si="20"/>
        <v>0.48824215454092851</v>
      </c>
      <c r="AQ12" s="14">
        <f t="shared" si="21"/>
        <v>0.70595606563572999</v>
      </c>
      <c r="AR12" s="13">
        <f>A11b!I11</f>
        <v>12.027849578921041</v>
      </c>
      <c r="AS12" s="13">
        <f t="shared" si="22"/>
        <v>0.56166990497445723</v>
      </c>
      <c r="AT12" s="13">
        <f>'A22'!I12</f>
        <v>0.29558349102380976</v>
      </c>
      <c r="AU12" s="13">
        <f t="shared" si="23"/>
        <v>8.6346647275470603E-2</v>
      </c>
      <c r="AV12" s="14">
        <f t="shared" si="24"/>
        <v>0.46660525343465992</v>
      </c>
      <c r="AW12" s="13">
        <f>A11b!J11</f>
        <v>9.0662650602409638</v>
      </c>
      <c r="AX12" s="13">
        <f t="shared" si="25"/>
        <v>0.66238558665796377</v>
      </c>
      <c r="AY12" s="13">
        <f>'A22'!J12</f>
        <v>52.993533422414167</v>
      </c>
      <c r="AZ12" s="13">
        <f t="shared" si="26"/>
        <v>0.7834627895398949</v>
      </c>
      <c r="BA12" s="14">
        <f t="shared" si="27"/>
        <v>0.68660102723435001</v>
      </c>
      <c r="BB12" s="13">
        <f>A11b!K11</f>
        <v>3.112128146453089</v>
      </c>
      <c r="BC12" s="13">
        <f t="shared" si="28"/>
        <v>0.86487008585987735</v>
      </c>
      <c r="BD12" s="13">
        <f>'A22'!K12</f>
        <v>36.182396051865403</v>
      </c>
      <c r="BE12" s="13">
        <f t="shared" si="29"/>
        <v>0.56107624042190996</v>
      </c>
      <c r="BF12" s="14">
        <f t="shared" si="30"/>
        <v>0.80411131677228387</v>
      </c>
      <c r="BG12" s="13">
        <f>A11b!L11</f>
        <v>18.928810998443488</v>
      </c>
      <c r="BH12" s="13">
        <f t="shared" si="31"/>
        <v>0.32698640050079564</v>
      </c>
      <c r="BI12" s="13">
        <f>'A22'!L12</f>
        <v>31.590870683813773</v>
      </c>
      <c r="BJ12" s="13">
        <f t="shared" si="32"/>
        <v>0.50033713281236003</v>
      </c>
      <c r="BK12" s="14">
        <f t="shared" si="33"/>
        <v>0.36165654696310856</v>
      </c>
      <c r="BL12" s="13">
        <f>A11b!M11</f>
        <v>1.874310915104741</v>
      </c>
      <c r="BM12" s="13">
        <f t="shared" si="34"/>
        <v>0.90696498656877278</v>
      </c>
      <c r="BN12" s="13">
        <f>'A22'!M12</f>
        <v>30.013566966563278</v>
      </c>
      <c r="BO12" s="13">
        <f t="shared" si="35"/>
        <v>0.47947173133126691</v>
      </c>
      <c r="BP12" s="14">
        <f t="shared" si="36"/>
        <v>0.82146633552127168</v>
      </c>
      <c r="BQ12" s="13">
        <f>A11b!N11</f>
        <v>8.7968287817025601</v>
      </c>
      <c r="BR12" s="13">
        <f t="shared" si="37"/>
        <v>0.67154840416058781</v>
      </c>
      <c r="BS12" s="13">
        <f>'A22'!N12</f>
        <v>13.219788880248055</v>
      </c>
      <c r="BT12" s="13">
        <f t="shared" si="38"/>
        <v>0.25731481993681993</v>
      </c>
      <c r="BU12" s="14">
        <f t="shared" si="39"/>
        <v>0.58870168731583417</v>
      </c>
      <c r="BV12" s="13">
        <f>A11b!O11</f>
        <v>5.5075656083308004</v>
      </c>
      <c r="BW12" s="13">
        <f t="shared" si="40"/>
        <v>0.78340757301194186</v>
      </c>
      <c r="BX12" s="13">
        <f>'A22'!O12</f>
        <v>6.9383975347729754</v>
      </c>
      <c r="BY12" s="13">
        <f t="shared" si="41"/>
        <v>0.1742212781859217</v>
      </c>
      <c r="BZ12" s="14">
        <f t="shared" si="42"/>
        <v>0.66157031404673783</v>
      </c>
    </row>
    <row r="13" spans="1:170" ht="12.75" customHeight="1">
      <c r="A13" s="6">
        <v>1989</v>
      </c>
      <c r="B13" s="13">
        <v>7.2</v>
      </c>
      <c r="C13" s="13">
        <v>7.5</v>
      </c>
      <c r="D13" s="13">
        <f t="shared" si="43"/>
        <v>7.2446129658744116</v>
      </c>
      <c r="E13" s="13">
        <f t="shared" si="47"/>
        <v>0.72433517186044283</v>
      </c>
      <c r="F13" s="13">
        <f t="shared" si="44"/>
        <v>15.402182793905393</v>
      </c>
      <c r="G13" s="13">
        <f t="shared" si="45"/>
        <v>0.28618467214114496</v>
      </c>
      <c r="H13" s="14">
        <f t="shared" si="46"/>
        <v>0.63670507191658321</v>
      </c>
      <c r="I13" s="13">
        <f>A11b!B12</f>
        <v>6.1749772358126744</v>
      </c>
      <c r="J13" s="13">
        <f t="shared" si="1"/>
        <v>0.76071066309721369</v>
      </c>
      <c r="K13" s="13">
        <f>'A22'!B13</f>
        <v>25.252110450445468</v>
      </c>
      <c r="L13" s="13">
        <f t="shared" si="2"/>
        <v>0.41648468530011445</v>
      </c>
      <c r="M13" s="14">
        <f t="shared" si="3"/>
        <v>0.69186546753779399</v>
      </c>
      <c r="N13" s="13">
        <f>A11b!C12</f>
        <v>8.2866548505203621</v>
      </c>
      <c r="O13" s="13">
        <f t="shared" si="4"/>
        <v>0.6888980745590102</v>
      </c>
      <c r="P13" s="13">
        <f>'A22'!C13</f>
        <v>38.197498139974314</v>
      </c>
      <c r="Q13" s="13">
        <f t="shared" si="5"/>
        <v>0.58773306854824858</v>
      </c>
      <c r="R13" s="14">
        <f t="shared" si="6"/>
        <v>0.66866507335685788</v>
      </c>
      <c r="S13" s="13">
        <f>A11b!D12</f>
        <v>7.5464718394525114</v>
      </c>
      <c r="T13" s="13">
        <f t="shared" si="7"/>
        <v>0.71406974737808393</v>
      </c>
      <c r="U13" s="13">
        <f>'A22'!D13</f>
        <v>15.402182793905393</v>
      </c>
      <c r="V13" s="13">
        <f t="shared" si="8"/>
        <v>0.28618467214114496</v>
      </c>
      <c r="W13" s="14">
        <f t="shared" si="9"/>
        <v>0.62849273233069614</v>
      </c>
      <c r="X13" s="13">
        <f>A11b!E12</f>
        <v>8.1480400696067345</v>
      </c>
      <c r="Y13" s="13">
        <f t="shared" si="10"/>
        <v>0.69361199781970717</v>
      </c>
      <c r="Z13" s="13">
        <f>'A22'!E13</f>
        <v>50.008314262298732</v>
      </c>
      <c r="AA13" s="13">
        <f t="shared" si="11"/>
        <v>0.7439727435813156</v>
      </c>
      <c r="AB13" s="14">
        <f t="shared" si="12"/>
        <v>0.70368414697202897</v>
      </c>
      <c r="AC13" s="13">
        <f>A11b!F12</f>
        <v>3.177641653905054</v>
      </c>
      <c r="AD13" s="13">
        <f t="shared" si="13"/>
        <v>0.86264214418849039</v>
      </c>
      <c r="AE13" s="13">
        <f>'A22'!F13</f>
        <v>35.604983410592467</v>
      </c>
      <c r="AF13" s="13">
        <f t="shared" si="14"/>
        <v>0.55343792292563232</v>
      </c>
      <c r="AG13" s="14">
        <f t="shared" si="15"/>
        <v>0.80080129993591886</v>
      </c>
      <c r="AH13" s="13">
        <f>A11b!G12</f>
        <v>9.6223850888873947</v>
      </c>
      <c r="AI13" s="13">
        <f t="shared" si="16"/>
        <v>0.64347341061514085</v>
      </c>
      <c r="AJ13" s="13">
        <f>'A22'!G13</f>
        <v>34.080348008597106</v>
      </c>
      <c r="AK13" s="13">
        <f t="shared" si="17"/>
        <v>0.53326924556375122</v>
      </c>
      <c r="AL13" s="14">
        <f t="shared" si="18"/>
        <v>0.62143257760486292</v>
      </c>
      <c r="AM13" s="13">
        <f>A11b!H12</f>
        <v>5.5676035932779433</v>
      </c>
      <c r="AN13" s="13">
        <f t="shared" si="19"/>
        <v>0.78136583942550664</v>
      </c>
      <c r="AO13" s="13">
        <f>'A22'!H13</f>
        <v>30.738283715699325</v>
      </c>
      <c r="AP13" s="13">
        <f t="shared" si="20"/>
        <v>0.48905866488465738</v>
      </c>
      <c r="AQ13" s="14">
        <f t="shared" si="21"/>
        <v>0.72290440451733684</v>
      </c>
      <c r="AR13" s="13">
        <f>A11b!I12</f>
        <v>12.019774603041601</v>
      </c>
      <c r="AS13" s="13">
        <f t="shared" si="22"/>
        <v>0.56194451361559028</v>
      </c>
      <c r="AT13" s="13">
        <f>'A22'!I13</f>
        <v>0.52337260337243374</v>
      </c>
      <c r="AU13" s="13">
        <f t="shared" si="23"/>
        <v>8.9359961217607878E-2</v>
      </c>
      <c r="AV13" s="14">
        <f t="shared" si="24"/>
        <v>0.46742760313599385</v>
      </c>
      <c r="AW13" s="13">
        <f>A11b!J12</f>
        <v>8.2675405928794881</v>
      </c>
      <c r="AX13" s="13">
        <f t="shared" si="25"/>
        <v>0.68954810006935174</v>
      </c>
      <c r="AY13" s="13">
        <f>'A22'!J13</f>
        <v>52.356055117375952</v>
      </c>
      <c r="AZ13" s="13">
        <f t="shared" si="26"/>
        <v>0.77502989191552651</v>
      </c>
      <c r="BA13" s="14">
        <f t="shared" si="27"/>
        <v>0.7066444584385867</v>
      </c>
      <c r="BB13" s="13">
        <f>A11b!K12</f>
        <v>4.8678720445062584</v>
      </c>
      <c r="BC13" s="13">
        <f t="shared" si="28"/>
        <v>0.80516186465642092</v>
      </c>
      <c r="BD13" s="13">
        <f>'A22'!K13</f>
        <v>36.182396051865403</v>
      </c>
      <c r="BE13" s="13">
        <f t="shared" si="29"/>
        <v>0.56107624042190996</v>
      </c>
      <c r="BF13" s="14">
        <f t="shared" si="30"/>
        <v>0.75634473980951877</v>
      </c>
      <c r="BG13" s="13">
        <f>A11b!L12</f>
        <v>16.965799021724418</v>
      </c>
      <c r="BH13" s="13">
        <f t="shared" si="31"/>
        <v>0.39374326262683845</v>
      </c>
      <c r="BI13" s="13">
        <f>'A22'!L13</f>
        <v>31.590870683813773</v>
      </c>
      <c r="BJ13" s="13">
        <f t="shared" si="32"/>
        <v>0.50033713281236003</v>
      </c>
      <c r="BK13" s="14">
        <f t="shared" si="33"/>
        <v>0.41506203666394281</v>
      </c>
      <c r="BL13" s="13">
        <f>A11b!M12</f>
        <v>1.589029168480627</v>
      </c>
      <c r="BM13" s="13">
        <f t="shared" si="34"/>
        <v>0.91666666666666652</v>
      </c>
      <c r="BN13" s="13">
        <f>'A22'!M13</f>
        <v>29.709856257282407</v>
      </c>
      <c r="BO13" s="13">
        <f t="shared" si="35"/>
        <v>0.47545408665450206</v>
      </c>
      <c r="BP13" s="14">
        <f t="shared" si="36"/>
        <v>0.82842415066423369</v>
      </c>
      <c r="BQ13" s="13">
        <f>A11b!N12</f>
        <v>7.2026417586433178</v>
      </c>
      <c r="BR13" s="13">
        <f t="shared" si="37"/>
        <v>0.72576250196724779</v>
      </c>
      <c r="BS13" s="13">
        <f>'A22'!N13</f>
        <v>12.854825383554092</v>
      </c>
      <c r="BT13" s="13">
        <f t="shared" si="38"/>
        <v>0.25248689123724294</v>
      </c>
      <c r="BU13" s="14">
        <f t="shared" si="39"/>
        <v>0.63110737982124687</v>
      </c>
      <c r="BV13" s="13">
        <f>A11b!O12</f>
        <v>5.2723779385171792</v>
      </c>
      <c r="BW13" s="13">
        <f t="shared" si="40"/>
        <v>0.79140568562342717</v>
      </c>
      <c r="BX13" s="13">
        <f>'A22'!O13</f>
        <v>6.9553825960576088</v>
      </c>
      <c r="BY13" s="13">
        <f t="shared" si="41"/>
        <v>0.17444596549186592</v>
      </c>
      <c r="BZ13" s="14">
        <f t="shared" si="42"/>
        <v>0.66801374159711502</v>
      </c>
    </row>
    <row r="14" spans="1:170" ht="12.75" customHeight="1">
      <c r="A14" s="6">
        <v>1990</v>
      </c>
      <c r="B14" s="13">
        <v>6.9</v>
      </c>
      <c r="C14" s="13">
        <v>8.1</v>
      </c>
      <c r="D14" s="13">
        <f t="shared" si="43"/>
        <v>6.9273361871362553</v>
      </c>
      <c r="E14" s="13">
        <f t="shared" si="47"/>
        <v>0.73512491865017904</v>
      </c>
      <c r="F14" s="13">
        <f t="shared" si="44"/>
        <v>15.402182793905393</v>
      </c>
      <c r="G14" s="13">
        <f t="shared" si="45"/>
        <v>0.28618467214114496</v>
      </c>
      <c r="H14" s="14">
        <f t="shared" si="46"/>
        <v>0.6453368693483722</v>
      </c>
      <c r="I14" s="13">
        <f>A11b!B13</f>
        <v>6.9259740578123976</v>
      </c>
      <c r="J14" s="13">
        <f t="shared" si="1"/>
        <v>0.73517124107742304</v>
      </c>
      <c r="K14" s="13">
        <f>'A22'!B14</f>
        <v>26.260193002402659</v>
      </c>
      <c r="L14" s="13">
        <f t="shared" si="2"/>
        <v>0.42982013042880379</v>
      </c>
      <c r="M14" s="14">
        <f t="shared" si="3"/>
        <v>0.67410101894769925</v>
      </c>
      <c r="N14" s="13">
        <f>A11b!C13</f>
        <v>7.2498681445712183</v>
      </c>
      <c r="O14" s="13">
        <f t="shared" si="4"/>
        <v>0.72415645708749643</v>
      </c>
      <c r="P14" s="13">
        <f>'A22'!C14</f>
        <v>37.945535751188203</v>
      </c>
      <c r="Q14" s="13">
        <f t="shared" si="5"/>
        <v>0.58439997781711039</v>
      </c>
      <c r="R14" s="14">
        <f t="shared" si="6"/>
        <v>0.69620516123341925</v>
      </c>
      <c r="S14" s="13">
        <f>A11b!D13</f>
        <v>8.1320903066382115</v>
      </c>
      <c r="T14" s="13">
        <f t="shared" si="7"/>
        <v>0.69415440720898258</v>
      </c>
      <c r="U14" s="13">
        <f>'A22'!D14</f>
        <v>15.402182793905393</v>
      </c>
      <c r="V14" s="13">
        <f t="shared" si="8"/>
        <v>0.28618467214114496</v>
      </c>
      <c r="W14" s="14">
        <f t="shared" si="9"/>
        <v>0.6125604601954151</v>
      </c>
      <c r="X14" s="13">
        <f>A11b!E13</f>
        <v>8.3384956678743851</v>
      </c>
      <c r="Y14" s="13">
        <f t="shared" si="10"/>
        <v>0.68713510503174924</v>
      </c>
      <c r="Z14" s="13">
        <f>'A22'!E14</f>
        <v>50.202521307977555</v>
      </c>
      <c r="AA14" s="13">
        <f t="shared" si="11"/>
        <v>0.74654181631868877</v>
      </c>
      <c r="AB14" s="14">
        <f t="shared" si="12"/>
        <v>0.69901644728913714</v>
      </c>
      <c r="AC14" s="13">
        <f>A11b!F13</f>
        <v>3.068661296509398</v>
      </c>
      <c r="AD14" s="13">
        <f t="shared" si="13"/>
        <v>0.86634827883228815</v>
      </c>
      <c r="AE14" s="13">
        <f>'A22'!F14</f>
        <v>38.178204925517285</v>
      </c>
      <c r="AF14" s="13">
        <f t="shared" si="14"/>
        <v>0.58747784778061574</v>
      </c>
      <c r="AG14" s="14">
        <f t="shared" si="15"/>
        <v>0.81057419262195374</v>
      </c>
      <c r="AH14" s="13">
        <f>A11b!G13</f>
        <v>9.3598428764892176</v>
      </c>
      <c r="AI14" s="13">
        <f t="shared" si="16"/>
        <v>0.65240177910356179</v>
      </c>
      <c r="AJ14" s="13">
        <f>'A22'!G14</f>
        <v>34.375027709423321</v>
      </c>
      <c r="AK14" s="13">
        <f t="shared" si="17"/>
        <v>0.53716742332040135</v>
      </c>
      <c r="AL14" s="14">
        <f t="shared" si="18"/>
        <v>0.62935490794692972</v>
      </c>
      <c r="AM14" s="13">
        <f>A11b!H13</f>
        <v>4.8375188337012354</v>
      </c>
      <c r="AN14" s="13">
        <f t="shared" si="19"/>
        <v>0.80619409733397207</v>
      </c>
      <c r="AO14" s="13">
        <f>'A22'!H14</f>
        <v>31.35551832846437</v>
      </c>
      <c r="AP14" s="13">
        <f t="shared" si="20"/>
        <v>0.49722376832194576</v>
      </c>
      <c r="AQ14" s="14">
        <f t="shared" si="21"/>
        <v>0.74440003153156686</v>
      </c>
      <c r="AR14" s="13">
        <f>A11b!I13</f>
        <v>11.37060041407868</v>
      </c>
      <c r="AS14" s="13">
        <f t="shared" si="22"/>
        <v>0.58402121632670434</v>
      </c>
      <c r="AT14" s="13">
        <f>'A22'!I14</f>
        <v>0.50574606491688545</v>
      </c>
      <c r="AU14" s="13">
        <f t="shared" si="23"/>
        <v>8.9126788114942498E-2</v>
      </c>
      <c r="AV14" s="14">
        <f t="shared" si="24"/>
        <v>0.48504233068435199</v>
      </c>
      <c r="AW14" s="13">
        <f>A11b!J13</f>
        <v>7.4225003638480569</v>
      </c>
      <c r="AX14" s="13">
        <f t="shared" si="25"/>
        <v>0.71828569043020984</v>
      </c>
      <c r="AY14" s="13">
        <f>'A22'!J14</f>
        <v>51.313171288295813</v>
      </c>
      <c r="AZ14" s="13">
        <f t="shared" si="26"/>
        <v>0.76123407722624881</v>
      </c>
      <c r="BA14" s="14">
        <f t="shared" si="27"/>
        <v>0.72687536778941764</v>
      </c>
      <c r="BB14" s="13">
        <f>A11b!K13</f>
        <v>5.2607076350093109</v>
      </c>
      <c r="BC14" s="13">
        <f t="shared" si="28"/>
        <v>0.79180256187863263</v>
      </c>
      <c r="BD14" s="13">
        <f>'A22'!K14</f>
        <v>36.182396051865403</v>
      </c>
      <c r="BE14" s="13">
        <f t="shared" si="29"/>
        <v>0.56107624042190996</v>
      </c>
      <c r="BF14" s="14">
        <f t="shared" si="30"/>
        <v>0.74565729758728816</v>
      </c>
      <c r="BG14" s="13">
        <f>A11b!L13</f>
        <v>15.99982152304584</v>
      </c>
      <c r="BH14" s="13">
        <f t="shared" si="31"/>
        <v>0.42659361069446733</v>
      </c>
      <c r="BI14" s="13">
        <f>'A22'!L14</f>
        <v>31.435250631184154</v>
      </c>
      <c r="BJ14" s="13">
        <f t="shared" si="32"/>
        <v>0.49827850907292826</v>
      </c>
      <c r="BK14" s="14">
        <f t="shared" si="33"/>
        <v>0.44093059037015953</v>
      </c>
      <c r="BL14" s="13">
        <f>A11b!M13</f>
        <v>1.8315018315018321</v>
      </c>
      <c r="BM14" s="13">
        <f t="shared" si="34"/>
        <v>0.90842081064204105</v>
      </c>
      <c r="BN14" s="13">
        <f>'A22'!M14</f>
        <v>29.955849803347817</v>
      </c>
      <c r="BO14" s="13">
        <f t="shared" si="35"/>
        <v>0.47870821840115124</v>
      </c>
      <c r="BP14" s="14">
        <f t="shared" si="36"/>
        <v>0.82247829219386315</v>
      </c>
      <c r="BQ14" s="13">
        <f>A11b!N13</f>
        <v>6.8049114909913122</v>
      </c>
      <c r="BR14" s="13">
        <f t="shared" si="37"/>
        <v>0.73928825981075119</v>
      </c>
      <c r="BS14" s="13">
        <f>'A22'!N14</f>
        <v>12.915652633003084</v>
      </c>
      <c r="BT14" s="13">
        <f t="shared" si="38"/>
        <v>0.25329154602050574</v>
      </c>
      <c r="BU14" s="14">
        <f t="shared" si="39"/>
        <v>0.64208891705270221</v>
      </c>
      <c r="BV14" s="13">
        <f>A11b!O13</f>
        <v>5.5983344061156544</v>
      </c>
      <c r="BW14" s="13">
        <f t="shared" si="40"/>
        <v>0.78032076549831797</v>
      </c>
      <c r="BX14" s="13">
        <f>'A22'!O14</f>
        <v>6.87045728963444</v>
      </c>
      <c r="BY14" s="13">
        <f t="shared" si="41"/>
        <v>0.1733225289621447</v>
      </c>
      <c r="BZ14" s="14">
        <f t="shared" si="42"/>
        <v>0.65892111819108334</v>
      </c>
    </row>
    <row r="15" spans="1:170" ht="12.75" customHeight="1">
      <c r="A15" s="6">
        <v>1991</v>
      </c>
      <c r="B15" s="13">
        <v>8.1999999999999993</v>
      </c>
      <c r="C15" s="13">
        <v>10.3</v>
      </c>
      <c r="D15" s="13">
        <f t="shared" si="43"/>
        <v>8.2130542582490094</v>
      </c>
      <c r="E15" s="13">
        <f t="shared" si="47"/>
        <v>0.69140103666465447</v>
      </c>
      <c r="F15" s="13">
        <f t="shared" si="44"/>
        <v>15.402182793905393</v>
      </c>
      <c r="G15" s="13">
        <f t="shared" si="45"/>
        <v>0.28618467214114496</v>
      </c>
      <c r="H15" s="14">
        <f t="shared" si="46"/>
        <v>0.61035776375995254</v>
      </c>
      <c r="I15" s="13">
        <f>A11b!B14</f>
        <v>9.5792045228992428</v>
      </c>
      <c r="J15" s="13">
        <f t="shared" si="1"/>
        <v>0.64494186782497076</v>
      </c>
      <c r="K15" s="13">
        <f>'A22'!B15</f>
        <v>27.268275554359857</v>
      </c>
      <c r="L15" s="13">
        <f t="shared" si="2"/>
        <v>0.44315557555749319</v>
      </c>
      <c r="M15" s="14">
        <f t="shared" si="3"/>
        <v>0.60458460937147529</v>
      </c>
      <c r="N15" s="13">
        <f>A11b!C14</f>
        <v>6.9882502590755777</v>
      </c>
      <c r="O15" s="13">
        <f t="shared" si="4"/>
        <v>0.73305339165481864</v>
      </c>
      <c r="P15" s="13">
        <f>'A22'!C15</f>
        <v>37.693573362402091</v>
      </c>
      <c r="Q15" s="13">
        <f t="shared" si="5"/>
        <v>0.58106688708597209</v>
      </c>
      <c r="R15" s="14">
        <f t="shared" si="6"/>
        <v>0.70265609074104929</v>
      </c>
      <c r="S15" s="13">
        <f>A11b!D14</f>
        <v>10.316397421946929</v>
      </c>
      <c r="T15" s="13">
        <f t="shared" si="7"/>
        <v>0.61987188083269729</v>
      </c>
      <c r="U15" s="13">
        <f>'A22'!D15</f>
        <v>15.402182793905393</v>
      </c>
      <c r="V15" s="13">
        <f t="shared" si="8"/>
        <v>0.28618467214114496</v>
      </c>
      <c r="W15" s="14">
        <f t="shared" si="9"/>
        <v>0.55313443909438686</v>
      </c>
      <c r="X15" s="13">
        <f>A11b!E14</f>
        <v>9.0958811784186988</v>
      </c>
      <c r="Y15" s="13">
        <f t="shared" si="10"/>
        <v>0.66137842055742679</v>
      </c>
      <c r="Z15" s="13">
        <f>'A22'!E15</f>
        <v>50.396728353656385</v>
      </c>
      <c r="AA15" s="13">
        <f t="shared" si="11"/>
        <v>0.74911088905606205</v>
      </c>
      <c r="AB15" s="14">
        <f t="shared" si="12"/>
        <v>0.67892491425715384</v>
      </c>
      <c r="AC15" s="13">
        <f>A11b!F14</f>
        <v>6.5031152647975068</v>
      </c>
      <c r="AD15" s="13">
        <f t="shared" si="13"/>
        <v>0.74955155382073124</v>
      </c>
      <c r="AE15" s="13">
        <f>'A22'!F15</f>
        <v>40.751426440442117</v>
      </c>
      <c r="AF15" s="13">
        <f t="shared" si="14"/>
        <v>0.62151777263559937</v>
      </c>
      <c r="AG15" s="14">
        <f t="shared" si="15"/>
        <v>0.723944797583705</v>
      </c>
      <c r="AH15" s="13">
        <f>A11b!G14</f>
        <v>9.1674809058727877</v>
      </c>
      <c r="AI15" s="13">
        <f t="shared" si="16"/>
        <v>0.65894350258922163</v>
      </c>
      <c r="AJ15" s="13">
        <f>'A22'!G15</f>
        <v>34.669707410249536</v>
      </c>
      <c r="AK15" s="13">
        <f t="shared" si="17"/>
        <v>0.54106560107705148</v>
      </c>
      <c r="AL15" s="14">
        <f t="shared" si="18"/>
        <v>0.63536792228678762</v>
      </c>
      <c r="AM15" s="13">
        <f>A11b!H14</f>
        <v>5.5688910225636103</v>
      </c>
      <c r="AN15" s="13">
        <f t="shared" si="19"/>
        <v>0.78132205734962568</v>
      </c>
      <c r="AO15" s="13">
        <f>'A22'!H15</f>
        <v>31.972752941229412</v>
      </c>
      <c r="AP15" s="13">
        <f t="shared" si="20"/>
        <v>0.50538887175923397</v>
      </c>
      <c r="AQ15" s="14">
        <f t="shared" si="21"/>
        <v>0.72613542023154742</v>
      </c>
      <c r="AR15" s="13">
        <f>A11b!I14</f>
        <v>10.91688654353562</v>
      </c>
      <c r="AS15" s="13">
        <f t="shared" si="22"/>
        <v>0.59945082891171764</v>
      </c>
      <c r="AT15" s="13">
        <f>'A22'!I15</f>
        <v>0.48811952646133716</v>
      </c>
      <c r="AU15" s="13">
        <f t="shared" si="23"/>
        <v>8.8893615012277105E-2</v>
      </c>
      <c r="AV15" s="14">
        <f t="shared" si="24"/>
        <v>0.49733938613182954</v>
      </c>
      <c r="AW15" s="13">
        <f>A11b!J14</f>
        <v>6.9472182596291008</v>
      </c>
      <c r="AX15" s="13">
        <f t="shared" si="25"/>
        <v>0.73444878178095663</v>
      </c>
      <c r="AY15" s="13">
        <f>'A22'!J15</f>
        <v>50.27028745921568</v>
      </c>
      <c r="AZ15" s="13">
        <f t="shared" si="26"/>
        <v>0.7474382625369711</v>
      </c>
      <c r="BA15" s="14">
        <f t="shared" si="27"/>
        <v>0.73704667793215961</v>
      </c>
      <c r="BB15" s="13">
        <f>A11b!K14</f>
        <v>5.4066760695815699</v>
      </c>
      <c r="BC15" s="13">
        <f t="shared" si="28"/>
        <v>0.78683856024386878</v>
      </c>
      <c r="BD15" s="13">
        <f>'A22'!K15</f>
        <v>36.182396051865403</v>
      </c>
      <c r="BE15" s="13">
        <f t="shared" si="29"/>
        <v>0.56107624042190996</v>
      </c>
      <c r="BF15" s="14">
        <f t="shared" si="30"/>
        <v>0.74168609627947701</v>
      </c>
      <c r="BG15" s="13">
        <f>A11b!L14</f>
        <v>16.087093919858429</v>
      </c>
      <c r="BH15" s="13">
        <f t="shared" si="31"/>
        <v>0.42362570656014575</v>
      </c>
      <c r="BI15" s="13">
        <f>'A22'!L15</f>
        <v>31.279630578554535</v>
      </c>
      <c r="BJ15" s="13">
        <f t="shared" si="32"/>
        <v>0.49621988533349648</v>
      </c>
      <c r="BK15" s="14">
        <f t="shared" si="33"/>
        <v>0.43814454231481592</v>
      </c>
      <c r="BL15" s="13">
        <f>A11b!M14</f>
        <v>3.2418413658958292</v>
      </c>
      <c r="BM15" s="13">
        <f t="shared" si="34"/>
        <v>0.86045888123710323</v>
      </c>
      <c r="BN15" s="13">
        <f>'A22'!M15</f>
        <v>30.201843349413227</v>
      </c>
      <c r="BO15" s="13">
        <f t="shared" si="35"/>
        <v>0.48196235014780031</v>
      </c>
      <c r="BP15" s="14">
        <f t="shared" si="36"/>
        <v>0.78475957501924276</v>
      </c>
      <c r="BQ15" s="13">
        <f>A11b!N14</f>
        <v>8.3794577173684583</v>
      </c>
      <c r="BR15" s="13">
        <f t="shared" si="37"/>
        <v>0.68574209371907946</v>
      </c>
      <c r="BS15" s="13">
        <f>'A22'!N15</f>
        <v>12.976479882452079</v>
      </c>
      <c r="BT15" s="13">
        <f t="shared" si="38"/>
        <v>0.25409620080376855</v>
      </c>
      <c r="BU15" s="14">
        <f t="shared" si="39"/>
        <v>0.59941291513601724</v>
      </c>
      <c r="BV15" s="13">
        <f>A11b!O14</f>
        <v>6.8273378447900583</v>
      </c>
      <c r="BW15" s="13">
        <f t="shared" si="40"/>
        <v>0.73852559864195133</v>
      </c>
      <c r="BX15" s="13">
        <f>'A22'!O15</f>
        <v>6.7855319832112695</v>
      </c>
      <c r="BY15" s="13">
        <f t="shared" si="41"/>
        <v>0.17219909243242348</v>
      </c>
      <c r="BZ15" s="14">
        <f t="shared" si="42"/>
        <v>0.62526029740004574</v>
      </c>
    </row>
    <row r="16" spans="1:170" ht="12.75" customHeight="1">
      <c r="A16" s="6">
        <v>1992</v>
      </c>
      <c r="B16" s="13">
        <v>9.5</v>
      </c>
      <c r="C16" s="13">
        <v>11.2</v>
      </c>
      <c r="D16" s="13">
        <f t="shared" si="43"/>
        <v>9.4978369095034463</v>
      </c>
      <c r="E16" s="13">
        <f t="shared" si="47"/>
        <v>0.64770896584240978</v>
      </c>
      <c r="F16" s="13">
        <f t="shared" si="44"/>
        <v>15.402182793905393</v>
      </c>
      <c r="G16" s="13">
        <f t="shared" si="45"/>
        <v>0.28618467214114496</v>
      </c>
      <c r="H16" s="14">
        <f t="shared" si="46"/>
        <v>0.57540410710215684</v>
      </c>
      <c r="I16" s="13">
        <f>A11b!B15</f>
        <v>10.72874781802059</v>
      </c>
      <c r="J16" s="13">
        <f t="shared" si="1"/>
        <v>0.60584893096546466</v>
      </c>
      <c r="K16" s="13">
        <f>'A22'!B16</f>
        <v>27.6186021149691</v>
      </c>
      <c r="L16" s="13">
        <f t="shared" si="2"/>
        <v>0.44778987918377539</v>
      </c>
      <c r="M16" s="14">
        <f t="shared" si="3"/>
        <v>0.57423712060912679</v>
      </c>
      <c r="N16" s="13">
        <f>A11b!C15</f>
        <v>6.7028303927137847</v>
      </c>
      <c r="O16" s="13">
        <f t="shared" si="4"/>
        <v>0.74275976884085793</v>
      </c>
      <c r="P16" s="13">
        <f>'A22'!C16</f>
        <v>37.164452345951261</v>
      </c>
      <c r="Q16" s="13">
        <f t="shared" si="5"/>
        <v>0.57406739655058192</v>
      </c>
      <c r="R16" s="14">
        <f t="shared" si="6"/>
        <v>0.70902129438280281</v>
      </c>
      <c r="S16" s="13">
        <f>A11b!D15</f>
        <v>11.197449830151429</v>
      </c>
      <c r="T16" s="13">
        <f t="shared" si="7"/>
        <v>0.58990961119915675</v>
      </c>
      <c r="U16" s="13">
        <f>'A22'!D16</f>
        <v>15.402182793905393</v>
      </c>
      <c r="V16" s="13">
        <f t="shared" si="8"/>
        <v>0.28618467214114496</v>
      </c>
      <c r="W16" s="14">
        <f t="shared" si="9"/>
        <v>0.52916462338755443</v>
      </c>
      <c r="X16" s="13">
        <f>A11b!E15</f>
        <v>9.0286360069313378</v>
      </c>
      <c r="Y16" s="13">
        <f t="shared" si="10"/>
        <v>0.66366525155737133</v>
      </c>
      <c r="Z16" s="13">
        <f>'A22'!E16</f>
        <v>50.093063533523477</v>
      </c>
      <c r="AA16" s="13">
        <f t="shared" si="11"/>
        <v>0.74509385142503315</v>
      </c>
      <c r="AB16" s="14">
        <f t="shared" si="12"/>
        <v>0.67995097153090378</v>
      </c>
      <c r="AC16" s="13">
        <f>A11b!F15</f>
        <v>11.594776414721011</v>
      </c>
      <c r="AD16" s="13">
        <f t="shared" si="13"/>
        <v>0.57639758155303356</v>
      </c>
      <c r="AE16" s="13">
        <f>'A22'!F16</f>
        <v>40.541197657657477</v>
      </c>
      <c r="AF16" s="13">
        <f t="shared" si="14"/>
        <v>0.61873675595015754</v>
      </c>
      <c r="AG16" s="14">
        <f t="shared" si="15"/>
        <v>0.58486541643245837</v>
      </c>
      <c r="AH16" s="13">
        <f>A11b!G15</f>
        <v>10.24733350619654</v>
      </c>
      <c r="AI16" s="13">
        <f t="shared" si="16"/>
        <v>0.62222056253016667</v>
      </c>
      <c r="AJ16" s="13">
        <f>'A22'!G16</f>
        <v>34.72095605387149</v>
      </c>
      <c r="AK16" s="13">
        <f t="shared" si="17"/>
        <v>0.54174354503472977</v>
      </c>
      <c r="AL16" s="14">
        <f t="shared" si="18"/>
        <v>0.60612515903107933</v>
      </c>
      <c r="AM16" s="13">
        <f>A11b!H15</f>
        <v>6.6219296024309964</v>
      </c>
      <c r="AN16" s="13">
        <f t="shared" si="19"/>
        <v>0.74551099143493638</v>
      </c>
      <c r="AO16" s="13">
        <f>'A22'!H16</f>
        <v>31.417241789740874</v>
      </c>
      <c r="AP16" s="13">
        <f t="shared" si="20"/>
        <v>0.49804027866567452</v>
      </c>
      <c r="AQ16" s="14">
        <f t="shared" si="21"/>
        <v>0.69601684888108406</v>
      </c>
      <c r="AR16" s="13">
        <f>A11b!I15</f>
        <v>11.51784978151538</v>
      </c>
      <c r="AS16" s="13">
        <f t="shared" si="22"/>
        <v>0.57901365354221834</v>
      </c>
      <c r="AT16" s="13">
        <f>'A22'!I16</f>
        <v>1.8743789816115346</v>
      </c>
      <c r="AU16" s="13">
        <f t="shared" si="23"/>
        <v>0.10723178271728392</v>
      </c>
      <c r="AV16" s="14">
        <f t="shared" si="24"/>
        <v>0.48465727937723146</v>
      </c>
      <c r="AW16" s="13">
        <f>A11b!J15</f>
        <v>5.4839633447880871</v>
      </c>
      <c r="AX16" s="13">
        <f t="shared" si="25"/>
        <v>0.78421022377101512</v>
      </c>
      <c r="AY16" s="13">
        <f>'A22'!J16</f>
        <v>50.094023598803346</v>
      </c>
      <c r="AZ16" s="13">
        <f t="shared" si="26"/>
        <v>0.74510655167248285</v>
      </c>
      <c r="BA16" s="14">
        <f t="shared" si="27"/>
        <v>0.7763894893513088</v>
      </c>
      <c r="BB16" s="13">
        <f>A11b!K15</f>
        <v>5.9099437148217637</v>
      </c>
      <c r="BC16" s="13">
        <f t="shared" si="28"/>
        <v>0.76972375442289231</v>
      </c>
      <c r="BD16" s="13">
        <f>'A22'!K16</f>
        <v>36.182396051865403</v>
      </c>
      <c r="BE16" s="13">
        <f t="shared" si="29"/>
        <v>0.56107624042190996</v>
      </c>
      <c r="BF16" s="14">
        <f t="shared" si="30"/>
        <v>0.72799425162269593</v>
      </c>
      <c r="BG16" s="13">
        <f>A11b!L15</f>
        <v>18.141322880817409</v>
      </c>
      <c r="BH16" s="13">
        <f t="shared" si="31"/>
        <v>0.35376679528072247</v>
      </c>
      <c r="BI16" s="13">
        <f>'A22'!L16</f>
        <v>30.423720289091595</v>
      </c>
      <c r="BJ16" s="13">
        <f t="shared" si="32"/>
        <v>0.48489745476662127</v>
      </c>
      <c r="BK16" s="14">
        <f t="shared" si="33"/>
        <v>0.37999292717790223</v>
      </c>
      <c r="BL16" s="13">
        <f>A11b!M15</f>
        <v>5.721830985915493</v>
      </c>
      <c r="BM16" s="13">
        <f t="shared" si="34"/>
        <v>0.77612097240051181</v>
      </c>
      <c r="BN16" s="13">
        <f>'A22'!M16</f>
        <v>29.66980858408305</v>
      </c>
      <c r="BO16" s="13">
        <f t="shared" si="35"/>
        <v>0.47492431501283955</v>
      </c>
      <c r="BP16" s="14">
        <f t="shared" si="36"/>
        <v>0.71588164092297746</v>
      </c>
      <c r="BQ16" s="13">
        <f>A11b!N15</f>
        <v>9.6562201886725791</v>
      </c>
      <c r="BR16" s="13">
        <f t="shared" si="37"/>
        <v>0.64232276807287991</v>
      </c>
      <c r="BS16" s="13">
        <f>'A22'!N16</f>
        <v>13.240064630064383</v>
      </c>
      <c r="BT16" s="13">
        <f t="shared" si="38"/>
        <v>0.25758303819790751</v>
      </c>
      <c r="BU16" s="14">
        <f t="shared" si="39"/>
        <v>0.56537482209788548</v>
      </c>
      <c r="BV16" s="13">
        <f>A11b!O15</f>
        <v>7.5040592018984578</v>
      </c>
      <c r="BW16" s="13">
        <f t="shared" si="40"/>
        <v>0.71551208936640442</v>
      </c>
      <c r="BX16" s="13">
        <f>'A22'!O16</f>
        <v>7.0275691065173032</v>
      </c>
      <c r="BY16" s="13">
        <f t="shared" si="41"/>
        <v>0.17540088654212899</v>
      </c>
      <c r="BZ16" s="14">
        <f t="shared" si="42"/>
        <v>0.60748984880154944</v>
      </c>
    </row>
    <row r="17" spans="1:78" ht="12.75" customHeight="1">
      <c r="A17" s="6">
        <v>1993</v>
      </c>
      <c r="B17" s="13">
        <v>9.6</v>
      </c>
      <c r="C17" s="13">
        <v>11.4</v>
      </c>
      <c r="D17" s="13">
        <f t="shared" si="43"/>
        <v>9.5807405122528504</v>
      </c>
      <c r="E17" s="13">
        <f t="shared" si="47"/>
        <v>0.64488963287647227</v>
      </c>
      <c r="F17" s="13">
        <f t="shared" si="44"/>
        <v>15.402182793905393</v>
      </c>
      <c r="G17" s="13">
        <f t="shared" si="45"/>
        <v>0.28618467214114496</v>
      </c>
      <c r="H17" s="14">
        <f t="shared" si="46"/>
        <v>0.57314864072940686</v>
      </c>
      <c r="I17" s="13">
        <f>A11b!B16</f>
        <v>10.87378072679285</v>
      </c>
      <c r="J17" s="13">
        <f t="shared" si="1"/>
        <v>0.60091674409677798</v>
      </c>
      <c r="K17" s="13">
        <f>'A22'!B17</f>
        <v>27.968928675578336</v>
      </c>
      <c r="L17" s="13">
        <f t="shared" si="2"/>
        <v>0.45242418281005747</v>
      </c>
      <c r="M17" s="14">
        <f t="shared" si="3"/>
        <v>0.57121823183943388</v>
      </c>
      <c r="N17" s="13">
        <f>A11b!C16</f>
        <v>8.0759055046265118</v>
      </c>
      <c r="O17" s="13">
        <f t="shared" si="4"/>
        <v>0.69606510420215273</v>
      </c>
      <c r="P17" s="13">
        <f>'A22'!C17</f>
        <v>36.635331329500431</v>
      </c>
      <c r="Q17" s="13">
        <f t="shared" si="5"/>
        <v>0.56706790601519175</v>
      </c>
      <c r="R17" s="14">
        <f t="shared" si="6"/>
        <v>0.67026566456476055</v>
      </c>
      <c r="S17" s="13">
        <f>A11b!D16</f>
        <v>11.377129358300261</v>
      </c>
      <c r="T17" s="13">
        <f t="shared" si="7"/>
        <v>0.58379918414636223</v>
      </c>
      <c r="U17" s="13">
        <f>'A22'!D17</f>
        <v>15.402182793905393</v>
      </c>
      <c r="V17" s="13">
        <f t="shared" si="8"/>
        <v>0.28618467214114496</v>
      </c>
      <c r="W17" s="14">
        <f t="shared" si="9"/>
        <v>0.52427628174531882</v>
      </c>
      <c r="X17" s="13">
        <f>A11b!E16</f>
        <v>10.714428185497781</v>
      </c>
      <c r="Y17" s="13">
        <f t="shared" si="10"/>
        <v>0.60633590391588876</v>
      </c>
      <c r="Z17" s="13">
        <f>'A22'!E17</f>
        <v>49.789398713390575</v>
      </c>
      <c r="AA17" s="13">
        <f t="shared" si="11"/>
        <v>0.74107681379400425</v>
      </c>
      <c r="AB17" s="14">
        <f t="shared" si="12"/>
        <v>0.63328408589151186</v>
      </c>
      <c r="AC17" s="13">
        <f>A11b!F16</f>
        <v>16.201117318435749</v>
      </c>
      <c r="AD17" s="13">
        <f t="shared" si="13"/>
        <v>0.41974807138102105</v>
      </c>
      <c r="AE17" s="13">
        <f>'A22'!F17</f>
        <v>40.330968874872845</v>
      </c>
      <c r="AF17" s="13">
        <f t="shared" si="14"/>
        <v>0.61595573926471581</v>
      </c>
      <c r="AG17" s="14">
        <f t="shared" si="15"/>
        <v>0.45898960495776003</v>
      </c>
      <c r="AH17" s="13">
        <f>A11b!G16</f>
        <v>11.37089242295435</v>
      </c>
      <c r="AI17" s="13">
        <f t="shared" si="16"/>
        <v>0.58401128587468276</v>
      </c>
      <c r="AJ17" s="13">
        <f>'A22'!G17</f>
        <v>34.77220469749345</v>
      </c>
      <c r="AK17" s="13">
        <f t="shared" si="17"/>
        <v>0.54242148899240816</v>
      </c>
      <c r="AL17" s="14">
        <f t="shared" si="18"/>
        <v>0.57569332649822791</v>
      </c>
      <c r="AM17" s="13">
        <f>A11b!H16</f>
        <v>7.8696564451298121</v>
      </c>
      <c r="AN17" s="13">
        <f t="shared" si="19"/>
        <v>0.70307909096929389</v>
      </c>
      <c r="AO17" s="13">
        <f>'A22'!H17</f>
        <v>30.861730638252332</v>
      </c>
      <c r="AP17" s="13">
        <f t="shared" si="20"/>
        <v>0.49069168557211507</v>
      </c>
      <c r="AQ17" s="14">
        <f t="shared" si="21"/>
        <v>0.66060160988985817</v>
      </c>
      <c r="AR17" s="13">
        <f>A11b!I16</f>
        <v>9.9821746880570412</v>
      </c>
      <c r="AS17" s="13">
        <f t="shared" si="22"/>
        <v>0.63123791488154068</v>
      </c>
      <c r="AT17" s="13">
        <f>'A22'!I17</f>
        <v>3.2606384367617318</v>
      </c>
      <c r="AU17" s="13">
        <f t="shared" si="23"/>
        <v>0.12556995042229074</v>
      </c>
      <c r="AV17" s="14">
        <f t="shared" si="24"/>
        <v>0.53010432198969071</v>
      </c>
      <c r="AW17" s="13">
        <f>A11b!J16</f>
        <v>6.1256175017642907</v>
      </c>
      <c r="AX17" s="13">
        <f t="shared" si="25"/>
        <v>0.76238925752227338</v>
      </c>
      <c r="AY17" s="13">
        <f>'A22'!J17</f>
        <v>49.917759738390998</v>
      </c>
      <c r="AZ17" s="13">
        <f t="shared" si="26"/>
        <v>0.74277484080799439</v>
      </c>
      <c r="BA17" s="14">
        <f t="shared" si="27"/>
        <v>0.75846637417941765</v>
      </c>
      <c r="BB17" s="13">
        <f>A11b!K16</f>
        <v>5.9652418976045087</v>
      </c>
      <c r="BC17" s="13">
        <f t="shared" si="28"/>
        <v>0.76784320901225322</v>
      </c>
      <c r="BD17" s="13">
        <f>'A22'!K17</f>
        <v>36.182396051865396</v>
      </c>
      <c r="BE17" s="13">
        <f t="shared" si="29"/>
        <v>0.56107624042190984</v>
      </c>
      <c r="BF17" s="14">
        <f t="shared" si="30"/>
        <v>0.72648981529418466</v>
      </c>
      <c r="BG17" s="13">
        <f>A11b!L16</f>
        <v>22.42550380737547</v>
      </c>
      <c r="BH17" s="13">
        <f t="shared" si="31"/>
        <v>0.20807309660280104</v>
      </c>
      <c r="BI17" s="13">
        <f>'A22'!L17</f>
        <v>29.567809999628661</v>
      </c>
      <c r="BJ17" s="13">
        <f t="shared" si="32"/>
        <v>0.47357502419974623</v>
      </c>
      <c r="BK17" s="14">
        <f t="shared" si="33"/>
        <v>0.2611734821221901</v>
      </c>
      <c r="BL17" s="13">
        <f>A11b!M16</f>
        <v>9.3258426966292127</v>
      </c>
      <c r="BM17" s="13">
        <f t="shared" si="34"/>
        <v>0.65355803558395709</v>
      </c>
      <c r="BN17" s="13">
        <f>'A22'!M17</f>
        <v>29.137773818752876</v>
      </c>
      <c r="BO17" s="13">
        <f t="shared" si="35"/>
        <v>0.46788627987787879</v>
      </c>
      <c r="BP17" s="14">
        <f t="shared" si="36"/>
        <v>0.61642368444274143</v>
      </c>
      <c r="BQ17" s="13">
        <f>A11b!N16</f>
        <v>10.27329015728418</v>
      </c>
      <c r="BR17" s="13">
        <f t="shared" si="37"/>
        <v>0.62133784525769864</v>
      </c>
      <c r="BS17" s="13">
        <f>'A22'!N17</f>
        <v>13.503649377676691</v>
      </c>
      <c r="BT17" s="13">
        <f t="shared" si="38"/>
        <v>0.26106987559204642</v>
      </c>
      <c r="BU17" s="14">
        <f t="shared" si="39"/>
        <v>0.54928425132456826</v>
      </c>
      <c r="BV17" s="13">
        <f>A11b!O16</f>
        <v>6.9194510878398772</v>
      </c>
      <c r="BW17" s="13">
        <f t="shared" si="40"/>
        <v>0.73539307008930477</v>
      </c>
      <c r="BX17" s="13">
        <f>'A22'!O17</f>
        <v>7.2696062298233368</v>
      </c>
      <c r="BY17" s="13">
        <f t="shared" si="41"/>
        <v>0.17860268065183446</v>
      </c>
      <c r="BZ17" s="14">
        <f t="shared" si="42"/>
        <v>0.62403499220181069</v>
      </c>
    </row>
    <row r="18" spans="1:78" ht="12.75" customHeight="1">
      <c r="A18" s="6">
        <v>1994</v>
      </c>
      <c r="B18" s="13">
        <v>8.8000000000000007</v>
      </c>
      <c r="C18" s="13">
        <v>10.4</v>
      </c>
      <c r="D18" s="13">
        <f t="shared" si="43"/>
        <v>8.7939987606503323</v>
      </c>
      <c r="E18" s="13">
        <f t="shared" si="47"/>
        <v>0.67164464571562565</v>
      </c>
      <c r="F18" s="13">
        <f t="shared" si="44"/>
        <v>15.402182793905393</v>
      </c>
      <c r="G18" s="13">
        <f t="shared" si="45"/>
        <v>0.28618467214114496</v>
      </c>
      <c r="H18" s="14">
        <f t="shared" si="46"/>
        <v>0.59455265100072952</v>
      </c>
      <c r="I18" s="13">
        <f>A11b!B17</f>
        <v>9.7186726743296283</v>
      </c>
      <c r="J18" s="13">
        <f t="shared" si="1"/>
        <v>0.64019892368278897</v>
      </c>
      <c r="K18" s="13">
        <f>'A22'!B18</f>
        <v>27.890283937482383</v>
      </c>
      <c r="L18" s="13">
        <f t="shared" si="2"/>
        <v>0.45138382893476958</v>
      </c>
      <c r="M18" s="14">
        <f t="shared" si="3"/>
        <v>0.60243590473318509</v>
      </c>
      <c r="N18" s="13">
        <f>A11b!C17</f>
        <v>9.6467002162322952</v>
      </c>
      <c r="O18" s="13">
        <f t="shared" si="4"/>
        <v>0.64264651723751942</v>
      </c>
      <c r="P18" s="13">
        <f>'A22'!C18</f>
        <v>35.879444163142104</v>
      </c>
      <c r="Q18" s="13">
        <f t="shared" si="5"/>
        <v>0.55706863382177718</v>
      </c>
      <c r="R18" s="14">
        <f t="shared" si="6"/>
        <v>0.62553094055437097</v>
      </c>
      <c r="S18" s="13">
        <f>A11b!D17</f>
        <v>10.392907626223121</v>
      </c>
      <c r="T18" s="13">
        <f t="shared" si="7"/>
        <v>0.61726997049354693</v>
      </c>
      <c r="U18" s="13">
        <f>'A22'!D18</f>
        <v>15.402182793905393</v>
      </c>
      <c r="V18" s="13">
        <f t="shared" si="8"/>
        <v>0.28618467214114496</v>
      </c>
      <c r="W18" s="14">
        <f t="shared" si="9"/>
        <v>0.55105291082306651</v>
      </c>
      <c r="X18" s="13">
        <f>A11b!E17</f>
        <v>8.036162976259245</v>
      </c>
      <c r="Y18" s="13">
        <f t="shared" si="10"/>
        <v>0.69741664281639404</v>
      </c>
      <c r="Z18" s="13">
        <f>'A22'!E18</f>
        <v>56.42618755971305</v>
      </c>
      <c r="AA18" s="13">
        <f t="shared" si="11"/>
        <v>0.8288717402303355</v>
      </c>
      <c r="AB18" s="14">
        <f t="shared" si="12"/>
        <v>0.72370766229918226</v>
      </c>
      <c r="AC18" s="13">
        <f>A11b!F17</f>
        <v>16.425702811244982</v>
      </c>
      <c r="AD18" s="13">
        <f t="shared" si="13"/>
        <v>0.41211051085832184</v>
      </c>
      <c r="AE18" s="13">
        <f>'A22'!F18</f>
        <v>38.955066652702264</v>
      </c>
      <c r="AF18" s="13">
        <f t="shared" si="14"/>
        <v>0.59775458247396063</v>
      </c>
      <c r="AG18" s="14">
        <f t="shared" si="15"/>
        <v>0.4492393251814496</v>
      </c>
      <c r="AH18" s="13">
        <f>A11b!G17</f>
        <v>12.662625255992619</v>
      </c>
      <c r="AI18" s="13">
        <f t="shared" si="16"/>
        <v>0.54008285769313669</v>
      </c>
      <c r="AJ18" s="13">
        <f>'A22'!G18</f>
        <v>34.650489168891319</v>
      </c>
      <c r="AK18" s="13">
        <f t="shared" si="17"/>
        <v>0.54081137209292229</v>
      </c>
      <c r="AL18" s="14">
        <f t="shared" si="18"/>
        <v>0.54022856057309387</v>
      </c>
      <c r="AM18" s="13">
        <f>A11b!H17</f>
        <v>8.4017016104527507</v>
      </c>
      <c r="AN18" s="13">
        <f t="shared" si="19"/>
        <v>0.68498563755814634</v>
      </c>
      <c r="AO18" s="13">
        <f>'A22'!H18</f>
        <v>30.060511657966199</v>
      </c>
      <c r="AP18" s="13">
        <f t="shared" si="20"/>
        <v>0.48009274034989485</v>
      </c>
      <c r="AQ18" s="14">
        <f t="shared" si="21"/>
        <v>0.64400705811649606</v>
      </c>
      <c r="AR18" s="13">
        <f>A11b!I17</f>
        <v>10.96153846153846</v>
      </c>
      <c r="AS18" s="13">
        <f t="shared" si="22"/>
        <v>0.59793233489887876</v>
      </c>
      <c r="AT18" s="13">
        <f>'A22'!I18</f>
        <v>3.5144605905216273</v>
      </c>
      <c r="AU18" s="13">
        <f t="shared" si="23"/>
        <v>0.12892764310067226</v>
      </c>
      <c r="AV18" s="14">
        <f t="shared" si="24"/>
        <v>0.50413139653923755</v>
      </c>
      <c r="AW18" s="13">
        <f>A11b!J17</f>
        <v>6.8067928730512248</v>
      </c>
      <c r="AX18" s="13">
        <f t="shared" si="25"/>
        <v>0.73922427896689002</v>
      </c>
      <c r="AY18" s="13">
        <f>'A22'!J18</f>
        <v>49.671686625183966</v>
      </c>
      <c r="AZ18" s="13">
        <f t="shared" si="26"/>
        <v>0.73951965650543194</v>
      </c>
      <c r="BA18" s="14">
        <f t="shared" si="27"/>
        <v>0.73928335447459836</v>
      </c>
      <c r="BB18" s="13">
        <f>A11b!K17</f>
        <v>5.3488372093023253</v>
      </c>
      <c r="BC18" s="13">
        <f t="shared" si="28"/>
        <v>0.78880550739802835</v>
      </c>
      <c r="BD18" s="13">
        <f>'A22'!K18</f>
        <v>36.182396051865396</v>
      </c>
      <c r="BE18" s="13">
        <f t="shared" si="29"/>
        <v>0.56107624042190984</v>
      </c>
      <c r="BF18" s="14">
        <f t="shared" si="30"/>
        <v>0.74325965400280469</v>
      </c>
      <c r="BG18" s="13">
        <f>A11b!L17</f>
        <v>23.883334974884271</v>
      </c>
      <c r="BH18" s="13">
        <f t="shared" si="31"/>
        <v>0.15849610196057187</v>
      </c>
      <c r="BI18" s="13">
        <f>'A22'!L18</f>
        <v>33.009392942851697</v>
      </c>
      <c r="BJ18" s="13">
        <f t="shared" si="32"/>
        <v>0.51910208982158323</v>
      </c>
      <c r="BK18" s="14">
        <f t="shared" si="33"/>
        <v>0.23061729953277416</v>
      </c>
      <c r="BL18" s="13">
        <f>A11b!M17</f>
        <v>9.5819209039548028</v>
      </c>
      <c r="BM18" s="13">
        <f t="shared" si="34"/>
        <v>0.6448494908666238</v>
      </c>
      <c r="BN18" s="13">
        <f>'A22'!M18</f>
        <v>28.374347212431172</v>
      </c>
      <c r="BO18" s="13">
        <f t="shared" si="35"/>
        <v>0.45778727201525982</v>
      </c>
      <c r="BP18" s="14">
        <f t="shared" si="36"/>
        <v>0.60743704709635105</v>
      </c>
      <c r="BQ18" s="13">
        <f>A11b!N17</f>
        <v>9.5747335400848392</v>
      </c>
      <c r="BR18" s="13">
        <f t="shared" si="37"/>
        <v>0.64509391416337769</v>
      </c>
      <c r="BS18" s="13">
        <f>'A22'!N18</f>
        <v>13.229926755156217</v>
      </c>
      <c r="BT18" s="13">
        <f t="shared" si="38"/>
        <v>0.25744892906736366</v>
      </c>
      <c r="BU18" s="14">
        <f t="shared" si="39"/>
        <v>0.5675649171441749</v>
      </c>
      <c r="BV18" s="13">
        <f>A11b!O17</f>
        <v>6.1003990630031213</v>
      </c>
      <c r="BW18" s="13">
        <f t="shared" si="40"/>
        <v>0.76324687013971004</v>
      </c>
      <c r="BX18" s="13">
        <f>'A22'!O18</f>
        <v>7.2611136991810197</v>
      </c>
      <c r="BY18" s="13">
        <f t="shared" si="41"/>
        <v>0.17849033699886233</v>
      </c>
      <c r="BZ18" s="14">
        <f t="shared" si="42"/>
        <v>0.64629556351154049</v>
      </c>
    </row>
    <row r="19" spans="1:78" ht="12.75" customHeight="1">
      <c r="A19" s="6">
        <v>1995</v>
      </c>
      <c r="B19" s="13">
        <v>7.8</v>
      </c>
      <c r="C19" s="13">
        <v>9.5</v>
      </c>
      <c r="D19" s="13">
        <f t="shared" si="43"/>
        <v>7.7911490891866499</v>
      </c>
      <c r="E19" s="13">
        <f t="shared" si="47"/>
        <v>0.70574891917143123</v>
      </c>
      <c r="F19" s="13">
        <f t="shared" si="44"/>
        <v>15.402182793905395</v>
      </c>
      <c r="G19" s="13">
        <f t="shared" si="45"/>
        <v>0.28618467214114501</v>
      </c>
      <c r="H19" s="14">
        <f t="shared" si="46"/>
        <v>0.62183606976537398</v>
      </c>
      <c r="I19" s="13">
        <f>A11b!B18</f>
        <v>8.4692634024750912</v>
      </c>
      <c r="J19" s="13">
        <f t="shared" si="1"/>
        <v>0.68268803912853215</v>
      </c>
      <c r="K19" s="13">
        <f>'A22'!B19</f>
        <v>27.81163919938643</v>
      </c>
      <c r="L19" s="13">
        <f t="shared" si="2"/>
        <v>0.45034347505948175</v>
      </c>
      <c r="M19" s="14">
        <f t="shared" si="3"/>
        <v>0.63621912631472211</v>
      </c>
      <c r="N19" s="13">
        <f>A11b!C18</f>
        <v>9.3394733385357966</v>
      </c>
      <c r="O19" s="13">
        <f t="shared" si="4"/>
        <v>0.65309449338796488</v>
      </c>
      <c r="P19" s="13">
        <f>'A22'!C19</f>
        <v>35.123556996783776</v>
      </c>
      <c r="Q19" s="13">
        <f t="shared" si="5"/>
        <v>0.54706936162836262</v>
      </c>
      <c r="R19" s="14">
        <f t="shared" si="6"/>
        <v>0.63188946703604454</v>
      </c>
      <c r="S19" s="13">
        <f>A11b!D18</f>
        <v>9.4892200445222024</v>
      </c>
      <c r="T19" s="13">
        <f t="shared" si="7"/>
        <v>0.64800200270328157</v>
      </c>
      <c r="U19" s="13">
        <f>'A22'!D19</f>
        <v>15.402182793905395</v>
      </c>
      <c r="V19" s="13">
        <f t="shared" si="8"/>
        <v>0.28618467214114501</v>
      </c>
      <c r="W19" s="14">
        <f t="shared" si="9"/>
        <v>0.57563853659085429</v>
      </c>
      <c r="X19" s="13">
        <f>A11b!E18</f>
        <v>6.9921299268994446</v>
      </c>
      <c r="Y19" s="13">
        <f t="shared" si="10"/>
        <v>0.73292145438032197</v>
      </c>
      <c r="Z19" s="13">
        <f>'A22'!E19</f>
        <v>63.062976406035524</v>
      </c>
      <c r="AA19" s="13">
        <f t="shared" si="11"/>
        <v>0.91666666666666663</v>
      </c>
      <c r="AB19" s="14">
        <f t="shared" si="12"/>
        <v>0.76967049683759092</v>
      </c>
      <c r="AC19" s="13">
        <f>A11b!F18</f>
        <v>15.265045834994019</v>
      </c>
      <c r="AD19" s="13">
        <f t="shared" si="13"/>
        <v>0.4515813947134048</v>
      </c>
      <c r="AE19" s="13">
        <f>'A22'!F19</f>
        <v>37.579164430531684</v>
      </c>
      <c r="AF19" s="13">
        <f t="shared" si="14"/>
        <v>0.57955342568320545</v>
      </c>
      <c r="AG19" s="14">
        <f t="shared" si="15"/>
        <v>0.47717580090736494</v>
      </c>
      <c r="AH19" s="13">
        <f>A11b!G18</f>
        <v>11.89103280070025</v>
      </c>
      <c r="AI19" s="13">
        <f t="shared" si="16"/>
        <v>0.56632268290374943</v>
      </c>
      <c r="AJ19" s="13">
        <f>'A22'!G19</f>
        <v>34.528773640289188</v>
      </c>
      <c r="AK19" s="13">
        <f t="shared" si="17"/>
        <v>0.53920125519343642</v>
      </c>
      <c r="AL19" s="14">
        <f t="shared" si="18"/>
        <v>0.5608983973616869</v>
      </c>
      <c r="AM19" s="13">
        <f>A11b!H18</f>
        <v>8.1267777326290123</v>
      </c>
      <c r="AN19" s="13">
        <f t="shared" si="19"/>
        <v>0.69433507384518889</v>
      </c>
      <c r="AO19" s="13">
        <f>'A22'!H19</f>
        <v>29.259292677680069</v>
      </c>
      <c r="AP19" s="13">
        <f t="shared" si="20"/>
        <v>0.46949379512767481</v>
      </c>
      <c r="AQ19" s="14">
        <f t="shared" si="21"/>
        <v>0.64936681810168606</v>
      </c>
      <c r="AR19" s="13">
        <f>A11b!I18</f>
        <v>11.53577050900822</v>
      </c>
      <c r="AS19" s="13">
        <f t="shared" si="22"/>
        <v>0.5784042168456387</v>
      </c>
      <c r="AT19" s="13">
        <f>'A22'!I19</f>
        <v>3.7682827442815228</v>
      </c>
      <c r="AU19" s="13">
        <f t="shared" si="23"/>
        <v>0.13228533577905377</v>
      </c>
      <c r="AV19" s="14">
        <f t="shared" si="24"/>
        <v>0.48918044063232174</v>
      </c>
      <c r="AW19" s="13">
        <f>A11b!J18</f>
        <v>7.0435838618270141</v>
      </c>
      <c r="AX19" s="13">
        <f t="shared" si="25"/>
        <v>0.73117164170442428</v>
      </c>
      <c r="AY19" s="13">
        <f>'A22'!J19</f>
        <v>49.425613511976934</v>
      </c>
      <c r="AZ19" s="13">
        <f t="shared" si="26"/>
        <v>0.7362644722028695</v>
      </c>
      <c r="BA19" s="14">
        <f t="shared" si="27"/>
        <v>0.73219020780411337</v>
      </c>
      <c r="BB19" s="13">
        <f>A11b!K18</f>
        <v>4.8947849954254341</v>
      </c>
      <c r="BC19" s="13">
        <f t="shared" si="28"/>
        <v>0.80424662614783105</v>
      </c>
      <c r="BD19" s="13">
        <f>'A22'!K19</f>
        <v>36.182396051865396</v>
      </c>
      <c r="BE19" s="13">
        <f t="shared" si="29"/>
        <v>0.56107624042190984</v>
      </c>
      <c r="BF19" s="14">
        <f t="shared" si="30"/>
        <v>0.75561254900264685</v>
      </c>
      <c r="BG19" s="13">
        <f>A11b!L18</f>
        <v>22.676561775260598</v>
      </c>
      <c r="BH19" s="13">
        <f t="shared" si="31"/>
        <v>0.19953527699368998</v>
      </c>
      <c r="BI19" s="13">
        <f>'A22'!L19</f>
        <v>36.45097588607473</v>
      </c>
      <c r="BJ19" s="13">
        <f t="shared" si="32"/>
        <v>0.56462915544342007</v>
      </c>
      <c r="BK19" s="14">
        <f t="shared" si="33"/>
        <v>0.27255405268363603</v>
      </c>
      <c r="BL19" s="13">
        <f>A11b!M18</f>
        <v>9.0461262875055972</v>
      </c>
      <c r="BM19" s="13">
        <f t="shared" si="34"/>
        <v>0.66307045322568048</v>
      </c>
      <c r="BN19" s="13">
        <f>'A22'!M19</f>
        <v>27.610920606109467</v>
      </c>
      <c r="BO19" s="13">
        <f t="shared" si="35"/>
        <v>0.44768826415264101</v>
      </c>
      <c r="BP19" s="14">
        <f t="shared" si="36"/>
        <v>0.61999401541107257</v>
      </c>
      <c r="BQ19" s="13">
        <f>A11b!N18</f>
        <v>8.5878407306978737</v>
      </c>
      <c r="BR19" s="13">
        <f t="shared" si="37"/>
        <v>0.67865553680795365</v>
      </c>
      <c r="BS19" s="13">
        <f>'A22'!N19</f>
        <v>12.956204132635744</v>
      </c>
      <c r="BT19" s="13">
        <f t="shared" si="38"/>
        <v>0.25382798254268091</v>
      </c>
      <c r="BU19" s="14">
        <f t="shared" si="39"/>
        <v>0.59369002595489917</v>
      </c>
      <c r="BV19" s="13">
        <f>A11b!O18</f>
        <v>5.5962872821272542</v>
      </c>
      <c r="BW19" s="13">
        <f t="shared" si="40"/>
        <v>0.78039038278821193</v>
      </c>
      <c r="BX19" s="13">
        <f>'A22'!O19</f>
        <v>7.2526211685387016</v>
      </c>
      <c r="BY19" s="13">
        <f t="shared" si="41"/>
        <v>0.17837799334589019</v>
      </c>
      <c r="BZ19" s="14">
        <f t="shared" si="42"/>
        <v>0.65998790489974757</v>
      </c>
    </row>
    <row r="20" spans="1:78" ht="12.75" customHeight="1">
      <c r="A20" s="6">
        <v>1996</v>
      </c>
      <c r="B20" s="13">
        <v>6.9</v>
      </c>
      <c r="C20" s="13">
        <v>9.6</v>
      </c>
      <c r="D20" s="13">
        <f t="shared" si="43"/>
        <v>6.9040007476459264</v>
      </c>
      <c r="E20" s="13">
        <f t="shared" si="47"/>
        <v>0.73591849542667431</v>
      </c>
      <c r="F20" s="13">
        <f t="shared" si="44"/>
        <v>13.668603778141152</v>
      </c>
      <c r="G20" s="13">
        <f t="shared" si="45"/>
        <v>0.26325197898413361</v>
      </c>
      <c r="H20" s="14">
        <f t="shared" si="46"/>
        <v>0.64138519213816625</v>
      </c>
      <c r="I20" s="13">
        <f>A11b!B19</f>
        <v>8.5062218191156163</v>
      </c>
      <c r="J20" s="13">
        <f t="shared" si="1"/>
        <v>0.68143118081420229</v>
      </c>
      <c r="K20" s="13">
        <f>'A22'!B20</f>
        <v>27.554256420163316</v>
      </c>
      <c r="L20" s="13">
        <f t="shared" si="2"/>
        <v>0.4469386805585398</v>
      </c>
      <c r="M20" s="14">
        <f t="shared" si="3"/>
        <v>0.63453268076306979</v>
      </c>
      <c r="N20" s="13">
        <f>A11b!C19</f>
        <v>9.4828411917996931</v>
      </c>
      <c r="O20" s="13">
        <f t="shared" si="4"/>
        <v>0.64821893066743519</v>
      </c>
      <c r="P20" s="13">
        <f>'A22'!C20</f>
        <v>35.551893057720164</v>
      </c>
      <c r="Q20" s="13">
        <f t="shared" si="5"/>
        <v>0.5527356158712976</v>
      </c>
      <c r="R20" s="14">
        <f t="shared" si="6"/>
        <v>0.62912226770820767</v>
      </c>
      <c r="S20" s="13">
        <f>A11b!D19</f>
        <v>9.6055662575943312</v>
      </c>
      <c r="T20" s="13">
        <f t="shared" si="7"/>
        <v>0.64404537472695889</v>
      </c>
      <c r="U20" s="13">
        <f>'A22'!D20</f>
        <v>13.668603778141152</v>
      </c>
      <c r="V20" s="13">
        <f t="shared" si="8"/>
        <v>0.26325197898413361</v>
      </c>
      <c r="W20" s="14">
        <f t="shared" si="9"/>
        <v>0.56788669557839389</v>
      </c>
      <c r="X20" s="13">
        <f>A11b!E19</f>
        <v>6.8437772715117964</v>
      </c>
      <c r="Y20" s="13">
        <f t="shared" si="10"/>
        <v>0.73796653707935778</v>
      </c>
      <c r="Z20" s="13">
        <f>'A22'!E20</f>
        <v>61.868356580933046</v>
      </c>
      <c r="AA20" s="13">
        <f t="shared" si="11"/>
        <v>0.90086360857745662</v>
      </c>
      <c r="AB20" s="14">
        <f t="shared" si="12"/>
        <v>0.77054595137897763</v>
      </c>
      <c r="AC20" s="13">
        <f>A11b!F19</f>
        <v>14.393338620142741</v>
      </c>
      <c r="AD20" s="13">
        <f t="shared" si="13"/>
        <v>0.48122585895827663</v>
      </c>
      <c r="AE20" s="13">
        <f>'A22'!F20</f>
        <v>36.757505517185784</v>
      </c>
      <c r="AF20" s="13">
        <f t="shared" si="14"/>
        <v>0.56868409029777556</v>
      </c>
      <c r="AG20" s="14">
        <f t="shared" si="15"/>
        <v>0.49871750522617642</v>
      </c>
      <c r="AH20" s="13">
        <f>A11b!G19</f>
        <v>12.42127069779372</v>
      </c>
      <c r="AI20" s="13">
        <f t="shared" si="16"/>
        <v>0.54829068992048013</v>
      </c>
      <c r="AJ20" s="13">
        <f>'A22'!G20</f>
        <v>34.105972330408093</v>
      </c>
      <c r="AK20" s="13">
        <f t="shared" si="17"/>
        <v>0.53360821754259058</v>
      </c>
      <c r="AL20" s="14">
        <f t="shared" si="18"/>
        <v>0.54535419544490227</v>
      </c>
      <c r="AM20" s="13">
        <f>A11b!H19</f>
        <v>8.8621997471555005</v>
      </c>
      <c r="AN20" s="13">
        <f t="shared" si="19"/>
        <v>0.66932530996679585</v>
      </c>
      <c r="AO20" s="13">
        <f>'A22'!H20</f>
        <v>28.901821251697193</v>
      </c>
      <c r="AP20" s="13">
        <f t="shared" si="20"/>
        <v>0.46476497547196932</v>
      </c>
      <c r="AQ20" s="14">
        <f t="shared" si="21"/>
        <v>0.62841324306783064</v>
      </c>
      <c r="AR20" s="13">
        <f>A11b!I19</f>
        <v>11.547334058759519</v>
      </c>
      <c r="AS20" s="13">
        <f t="shared" si="22"/>
        <v>0.57801097100425292</v>
      </c>
      <c r="AT20" s="13">
        <f>'A22'!I20</f>
        <v>3.6413716674015748</v>
      </c>
      <c r="AU20" s="13">
        <f t="shared" si="23"/>
        <v>0.13060648943986303</v>
      </c>
      <c r="AV20" s="14">
        <f t="shared" si="24"/>
        <v>0.48853007469137499</v>
      </c>
      <c r="AW20" s="13">
        <f>A11b!J19</f>
        <v>6.3826946187742024</v>
      </c>
      <c r="AX20" s="13">
        <f t="shared" si="25"/>
        <v>0.75364674252005992</v>
      </c>
      <c r="AY20" s="13">
        <f>'A22'!J20</f>
        <v>49.37851034161006</v>
      </c>
      <c r="AZ20" s="13">
        <f t="shared" si="26"/>
        <v>0.73564136674132252</v>
      </c>
      <c r="BA20" s="14">
        <f t="shared" si="27"/>
        <v>0.75004566736431244</v>
      </c>
      <c r="BB20" s="13">
        <f>A11b!K19</f>
        <v>4.8325145154086657</v>
      </c>
      <c r="BC20" s="13">
        <f t="shared" si="28"/>
        <v>0.80636428100592827</v>
      </c>
      <c r="BD20" s="13">
        <f>'A22'!K20</f>
        <v>36.065929111784278</v>
      </c>
      <c r="BE20" s="13">
        <f t="shared" si="29"/>
        <v>0.55953555460630611</v>
      </c>
      <c r="BF20" s="14">
        <f t="shared" si="30"/>
        <v>0.75699853572600395</v>
      </c>
      <c r="BG20" s="13">
        <f>A11b!L19</f>
        <v>21.96997458833707</v>
      </c>
      <c r="BH20" s="13">
        <f t="shared" si="31"/>
        <v>0.22356444440423245</v>
      </c>
      <c r="BI20" s="13">
        <f>'A22'!L20</f>
        <v>36.26952553176416</v>
      </c>
      <c r="BJ20" s="13">
        <f t="shared" si="32"/>
        <v>0.56222883491531261</v>
      </c>
      <c r="BK20" s="14">
        <f t="shared" si="33"/>
        <v>0.29129732250644846</v>
      </c>
      <c r="BL20" s="13">
        <f>A11b!M19</f>
        <v>9.8925693822739476</v>
      </c>
      <c r="BM20" s="13">
        <f t="shared" si="34"/>
        <v>0.63428515509956607</v>
      </c>
      <c r="BN20" s="13">
        <f>'A22'!M20</f>
        <v>27.634444109621175</v>
      </c>
      <c r="BO20" s="13">
        <f t="shared" si="35"/>
        <v>0.44799944540432107</v>
      </c>
      <c r="BP20" s="14">
        <f t="shared" si="36"/>
        <v>0.59702801316051712</v>
      </c>
      <c r="BQ20" s="13">
        <f>A11b!N19</f>
        <v>8.0912936826762412</v>
      </c>
      <c r="BR20" s="13">
        <f t="shared" si="37"/>
        <v>0.6955417928354265</v>
      </c>
      <c r="BS20" s="13">
        <f>'A22'!N20</f>
        <v>13.174168443161307</v>
      </c>
      <c r="BT20" s="13">
        <f t="shared" si="38"/>
        <v>0.25671132884937276</v>
      </c>
      <c r="BU20" s="14">
        <f t="shared" si="39"/>
        <v>0.60777570003821579</v>
      </c>
      <c r="BV20" s="13">
        <f>A11b!O19</f>
        <v>5.4022576599175771</v>
      </c>
      <c r="BW20" s="13">
        <f t="shared" si="40"/>
        <v>0.78698881870803172</v>
      </c>
      <c r="BX20" s="13">
        <f>'A22'!O20</f>
        <v>7.8725759054278424</v>
      </c>
      <c r="BY20" s="13">
        <f t="shared" si="41"/>
        <v>0.1865790800128552</v>
      </c>
      <c r="BZ20" s="14">
        <f t="shared" si="42"/>
        <v>0.66690687096899648</v>
      </c>
    </row>
    <row r="21" spans="1:78" ht="12.75" customHeight="1">
      <c r="A21" s="6">
        <v>1997</v>
      </c>
      <c r="B21" s="13">
        <v>5.9</v>
      </c>
      <c r="C21" s="13">
        <v>9.1</v>
      </c>
      <c r="D21" s="13">
        <f t="shared" si="43"/>
        <v>5.895552108622832</v>
      </c>
      <c r="E21" s="13">
        <f t="shared" si="47"/>
        <v>0.77021317500829289</v>
      </c>
      <c r="F21" s="13">
        <f t="shared" si="44"/>
        <v>11.93502476237691</v>
      </c>
      <c r="G21" s="13">
        <f t="shared" si="45"/>
        <v>0.24031928582712217</v>
      </c>
      <c r="H21" s="14">
        <f t="shared" si="46"/>
        <v>0.66423439717205879</v>
      </c>
      <c r="I21" s="13">
        <f>A11b!B20</f>
        <v>8.3622276363275869</v>
      </c>
      <c r="J21" s="13">
        <f t="shared" si="1"/>
        <v>0.68632804335061892</v>
      </c>
      <c r="K21" s="13">
        <f>'A22'!B21</f>
        <v>27.296873640940206</v>
      </c>
      <c r="L21" s="13">
        <f t="shared" si="2"/>
        <v>0.44353388605759791</v>
      </c>
      <c r="M21" s="14">
        <f t="shared" si="3"/>
        <v>0.63776921189201485</v>
      </c>
      <c r="N21" s="13">
        <f>A11b!C20</f>
        <v>8.9558179464517362</v>
      </c>
      <c r="O21" s="13">
        <f t="shared" si="4"/>
        <v>0.66614160181981219</v>
      </c>
      <c r="P21" s="13">
        <f>'A22'!C21</f>
        <v>35.980229118656545</v>
      </c>
      <c r="Q21" s="13">
        <f t="shared" si="5"/>
        <v>0.55840187011423248</v>
      </c>
      <c r="R21" s="14">
        <f t="shared" si="6"/>
        <v>0.64459365547869629</v>
      </c>
      <c r="S21" s="13">
        <f>A11b!D20</f>
        <v>9.093139692960639</v>
      </c>
      <c r="T21" s="13">
        <f t="shared" si="7"/>
        <v>0.66147165125031848</v>
      </c>
      <c r="U21" s="13">
        <f>'A22'!D21</f>
        <v>11.93502476237691</v>
      </c>
      <c r="V21" s="13">
        <f t="shared" si="8"/>
        <v>0.24031928582712217</v>
      </c>
      <c r="W21" s="14">
        <f t="shared" si="9"/>
        <v>0.57724117816567921</v>
      </c>
      <c r="X21" s="13">
        <f>A11b!E20</f>
        <v>5.399964305339096</v>
      </c>
      <c r="Y21" s="13">
        <f t="shared" si="10"/>
        <v>0.7870668096511424</v>
      </c>
      <c r="Z21" s="13">
        <f>'A22'!E21</f>
        <v>60.673736755830561</v>
      </c>
      <c r="AA21" s="13">
        <f t="shared" si="11"/>
        <v>0.88506055048824661</v>
      </c>
      <c r="AB21" s="14">
        <f t="shared" si="12"/>
        <v>0.80666555781856331</v>
      </c>
      <c r="AC21" s="13">
        <f>A11b!F20</f>
        <v>12.564818508177099</v>
      </c>
      <c r="AD21" s="13">
        <f t="shared" si="13"/>
        <v>0.54340900733274822</v>
      </c>
      <c r="AE21" s="13">
        <f>'A22'!F21</f>
        <v>35.935846603839877</v>
      </c>
      <c r="AF21" s="13">
        <f t="shared" si="14"/>
        <v>0.55781475491234567</v>
      </c>
      <c r="AG21" s="14">
        <f t="shared" si="15"/>
        <v>0.54629015684866777</v>
      </c>
      <c r="AH21" s="13">
        <f>A11b!G20</f>
        <v>12.62992402942923</v>
      </c>
      <c r="AI21" s="13">
        <f t="shared" si="16"/>
        <v>0.54119494019641989</v>
      </c>
      <c r="AJ21" s="13">
        <f>'A22'!G21</f>
        <v>33.683171020526999</v>
      </c>
      <c r="AK21" s="13">
        <f t="shared" si="17"/>
        <v>0.52801517989174473</v>
      </c>
      <c r="AL21" s="14">
        <f t="shared" si="18"/>
        <v>0.53855898813548486</v>
      </c>
      <c r="AM21" s="13">
        <f>A11b!H20</f>
        <v>9.8151032507662155</v>
      </c>
      <c r="AN21" s="13">
        <f t="shared" si="19"/>
        <v>0.63691957400369459</v>
      </c>
      <c r="AO21" s="13">
        <f>'A22'!H21</f>
        <v>28.544349825714313</v>
      </c>
      <c r="AP21" s="13">
        <f t="shared" si="20"/>
        <v>0.46003615581626373</v>
      </c>
      <c r="AQ21" s="14">
        <f t="shared" si="21"/>
        <v>0.60154289036620845</v>
      </c>
      <c r="AR21" s="13">
        <f>A11b!I20</f>
        <v>11.634852616543309</v>
      </c>
      <c r="AS21" s="13">
        <f t="shared" si="22"/>
        <v>0.57503469558426934</v>
      </c>
      <c r="AT21" s="13">
        <f>'A22'!I21</f>
        <v>3.5144605905216273</v>
      </c>
      <c r="AU21" s="13">
        <f t="shared" si="23"/>
        <v>0.12892764310067226</v>
      </c>
      <c r="AV21" s="14">
        <f t="shared" si="24"/>
        <v>0.48581328508754995</v>
      </c>
      <c r="AW21" s="13">
        <f>A11b!J20</f>
        <v>5.4276746010986132</v>
      </c>
      <c r="AX21" s="13">
        <f t="shared" si="25"/>
        <v>0.78612445554661892</v>
      </c>
      <c r="AY21" s="13">
        <f>'A22'!J21</f>
        <v>49.331407171243185</v>
      </c>
      <c r="AZ21" s="13">
        <f t="shared" si="26"/>
        <v>0.73501826127977554</v>
      </c>
      <c r="BA21" s="14">
        <f t="shared" si="27"/>
        <v>0.77590321669325035</v>
      </c>
      <c r="BB21" s="13">
        <f>A11b!K20</f>
        <v>3.89326334208224</v>
      </c>
      <c r="BC21" s="13">
        <f t="shared" si="28"/>
        <v>0.83830573720848989</v>
      </c>
      <c r="BD21" s="13">
        <f>'A22'!K21</f>
        <v>35.949462171703168</v>
      </c>
      <c r="BE21" s="13">
        <f t="shared" si="29"/>
        <v>0.55799486879070248</v>
      </c>
      <c r="BF21" s="14">
        <f t="shared" si="30"/>
        <v>0.78224356352493252</v>
      </c>
      <c r="BG21" s="13">
        <f>A11b!L20</f>
        <v>20.569779637014349</v>
      </c>
      <c r="BH21" s="13">
        <f t="shared" si="31"/>
        <v>0.27118138328366814</v>
      </c>
      <c r="BI21" s="13">
        <f>'A22'!L21</f>
        <v>36.08807517745359</v>
      </c>
      <c r="BJ21" s="13">
        <f t="shared" si="32"/>
        <v>0.55982851438720505</v>
      </c>
      <c r="BK21" s="14">
        <f t="shared" si="33"/>
        <v>0.32891080950437557</v>
      </c>
      <c r="BL21" s="13">
        <f>A11b!M20</f>
        <v>10.01356238698011</v>
      </c>
      <c r="BM21" s="13">
        <f t="shared" si="34"/>
        <v>0.63017050199037572</v>
      </c>
      <c r="BN21" s="13">
        <f>'A22'!M21</f>
        <v>27.657967613132879</v>
      </c>
      <c r="BO21" s="13">
        <f t="shared" si="35"/>
        <v>0.44831062665600108</v>
      </c>
      <c r="BP21" s="14">
        <f t="shared" si="36"/>
        <v>0.59379852692350077</v>
      </c>
      <c r="BQ21" s="13">
        <f>A11b!N20</f>
        <v>7.0260512530086361</v>
      </c>
      <c r="BR21" s="13">
        <f t="shared" si="37"/>
        <v>0.73176787950810518</v>
      </c>
      <c r="BS21" s="13">
        <f>'A22'!N21</f>
        <v>13.392132753686871</v>
      </c>
      <c r="BT21" s="13">
        <f t="shared" si="38"/>
        <v>0.2595946751560646</v>
      </c>
      <c r="BU21" s="14">
        <f t="shared" si="39"/>
        <v>0.63733323863769709</v>
      </c>
      <c r="BV21" s="13">
        <f>A11b!O20</f>
        <v>4.9429546204923147</v>
      </c>
      <c r="BW21" s="13">
        <f t="shared" si="40"/>
        <v>0.80260850419167906</v>
      </c>
      <c r="BX21" s="13">
        <f>'A22'!O21</f>
        <v>8.4925306423169822</v>
      </c>
      <c r="BY21" s="13">
        <f t="shared" si="41"/>
        <v>0.19478016667982018</v>
      </c>
      <c r="BZ21" s="14">
        <f t="shared" si="42"/>
        <v>0.68104283668930732</v>
      </c>
    </row>
    <row r="22" spans="1:78" ht="12.75" customHeight="1">
      <c r="A22" s="6">
        <v>1998</v>
      </c>
      <c r="B22" s="13">
        <v>5.6</v>
      </c>
      <c r="C22" s="13">
        <v>8.3000000000000007</v>
      </c>
      <c r="D22" s="13">
        <f t="shared" si="43"/>
        <v>5.578870611353806</v>
      </c>
      <c r="E22" s="13">
        <f t="shared" si="47"/>
        <v>0.78098267784463893</v>
      </c>
      <c r="F22" s="13">
        <f t="shared" si="44"/>
        <v>12.10171505235424</v>
      </c>
      <c r="G22" s="13">
        <f t="shared" si="45"/>
        <v>0.24252435247683479</v>
      </c>
      <c r="H22" s="14">
        <f t="shared" si="46"/>
        <v>0.67329101277107817</v>
      </c>
      <c r="I22" s="13">
        <f>A11b!B21</f>
        <v>7.6755840037835794</v>
      </c>
      <c r="J22" s="13">
        <f t="shared" si="1"/>
        <v>0.70967898305506139</v>
      </c>
      <c r="K22" s="13">
        <f>'A22'!B22</f>
        <v>26.448026426721686</v>
      </c>
      <c r="L22" s="13">
        <f t="shared" si="2"/>
        <v>0.43230488955738611</v>
      </c>
      <c r="M22" s="14">
        <f t="shared" si="3"/>
        <v>0.65420416435552631</v>
      </c>
      <c r="N22" s="13">
        <f>A11b!C21</f>
        <v>9.3224884526966125</v>
      </c>
      <c r="O22" s="13">
        <f t="shared" si="4"/>
        <v>0.65367210457711711</v>
      </c>
      <c r="P22" s="13">
        <f>'A22'!C22</f>
        <v>35.67787425211322</v>
      </c>
      <c r="Q22" s="13">
        <f t="shared" si="5"/>
        <v>0.5544021612368667</v>
      </c>
      <c r="R22" s="14">
        <f t="shared" si="6"/>
        <v>0.633818115909067</v>
      </c>
      <c r="S22" s="13">
        <f>A11b!D21</f>
        <v>8.2686832275422493</v>
      </c>
      <c r="T22" s="13">
        <f t="shared" si="7"/>
        <v>0.68950924207686515</v>
      </c>
      <c r="U22" s="13">
        <f>'A22'!D22</f>
        <v>12.10171505235424</v>
      </c>
      <c r="V22" s="13">
        <f t="shared" si="8"/>
        <v>0.24252435247683479</v>
      </c>
      <c r="W22" s="14">
        <f t="shared" si="9"/>
        <v>0.60011226415685914</v>
      </c>
      <c r="X22" s="13">
        <f>A11b!E21</f>
        <v>5.0389033918180131</v>
      </c>
      <c r="Y22" s="13">
        <f t="shared" si="10"/>
        <v>0.79934553943419528</v>
      </c>
      <c r="Z22" s="13">
        <f>'A22'!E22</f>
        <v>59.986189775996429</v>
      </c>
      <c r="AA22" s="13">
        <f t="shared" si="11"/>
        <v>0.87596531815318335</v>
      </c>
      <c r="AB22" s="14">
        <f t="shared" si="12"/>
        <v>0.81466949517799292</v>
      </c>
      <c r="AC22" s="13">
        <f>A11b!F21</f>
        <v>11.41390205371248</v>
      </c>
      <c r="AD22" s="13">
        <f t="shared" si="13"/>
        <v>0.58254864172137943</v>
      </c>
      <c r="AE22" s="13">
        <f>'A22'!F22</f>
        <v>35.567449753658174</v>
      </c>
      <c r="AF22" s="13">
        <f t="shared" si="14"/>
        <v>0.55294140801070346</v>
      </c>
      <c r="AG22" s="14">
        <f t="shared" si="15"/>
        <v>0.57662719497924431</v>
      </c>
      <c r="AH22" s="13">
        <f>A11b!G21</f>
        <v>12.121809209844461</v>
      </c>
      <c r="AI22" s="13">
        <f t="shared" si="16"/>
        <v>0.55847458563796881</v>
      </c>
      <c r="AJ22" s="13">
        <f>'A22'!G22</f>
        <v>33.881759514562056</v>
      </c>
      <c r="AK22" s="13">
        <f t="shared" si="17"/>
        <v>0.53064221272774803</v>
      </c>
      <c r="AL22" s="14">
        <f t="shared" si="18"/>
        <v>0.55290811105592474</v>
      </c>
      <c r="AM22" s="13">
        <f>A11b!H21</f>
        <v>9.2117735096033915</v>
      </c>
      <c r="AN22" s="13">
        <f t="shared" si="19"/>
        <v>0.65743722790750048</v>
      </c>
      <c r="AO22" s="13">
        <f>'A22'!H22</f>
        <v>29.098866920859006</v>
      </c>
      <c r="AP22" s="13">
        <f t="shared" si="20"/>
        <v>0.46737159901073755</v>
      </c>
      <c r="AQ22" s="14">
        <f t="shared" si="21"/>
        <v>0.61942410212814791</v>
      </c>
      <c r="AR22" s="13">
        <f>A11b!I21</f>
        <v>11.75312446498887</v>
      </c>
      <c r="AS22" s="13">
        <f t="shared" si="22"/>
        <v>0.57101258182556025</v>
      </c>
      <c r="AT22" s="13">
        <f>'A22'!I22</f>
        <v>5.1211873651235278</v>
      </c>
      <c r="AU22" s="13">
        <f t="shared" si="23"/>
        <v>0.1501822682282476</v>
      </c>
      <c r="AV22" s="14">
        <f t="shared" si="24"/>
        <v>0.48684651910609772</v>
      </c>
      <c r="AW22" s="13">
        <f>A11b!J21</f>
        <v>4.2985842985842986</v>
      </c>
      <c r="AX22" s="13">
        <f t="shared" si="25"/>
        <v>0.82452184004896889</v>
      </c>
      <c r="AY22" s="13">
        <f>'A22'!J22</f>
        <v>49.339515755982283</v>
      </c>
      <c r="AZ22" s="13">
        <f t="shared" si="26"/>
        <v>0.73512552589481095</v>
      </c>
      <c r="BA22" s="14">
        <f t="shared" si="27"/>
        <v>0.80664257721813737</v>
      </c>
      <c r="BB22" s="13">
        <f>A11b!K21</f>
        <v>3.1869078380706291</v>
      </c>
      <c r="BC22" s="13">
        <f t="shared" si="28"/>
        <v>0.86232702569399711</v>
      </c>
      <c r="BD22" s="13">
        <f>'A22'!K22</f>
        <v>37.2305985125954</v>
      </c>
      <c r="BE22" s="13">
        <f t="shared" si="29"/>
        <v>0.57494241276234304</v>
      </c>
      <c r="BF22" s="14">
        <f t="shared" si="30"/>
        <v>0.80485010310766636</v>
      </c>
      <c r="BG22" s="13">
        <f>A11b!L21</f>
        <v>18.580877579783969</v>
      </c>
      <c r="BH22" s="13">
        <f t="shared" si="31"/>
        <v>0.3388186987923818</v>
      </c>
      <c r="BI22" s="13">
        <f>'A22'!L22</f>
        <v>35.683169805804184</v>
      </c>
      <c r="BJ22" s="13">
        <f t="shared" si="32"/>
        <v>0.55447221360066845</v>
      </c>
      <c r="BK22" s="14">
        <f t="shared" si="33"/>
        <v>0.38194940175403919</v>
      </c>
      <c r="BL22" s="13">
        <f>A11b!M21</f>
        <v>8.3257713248638847</v>
      </c>
      <c r="BM22" s="13">
        <f t="shared" si="34"/>
        <v>0.68756782639161396</v>
      </c>
      <c r="BN22" s="13">
        <f>'A22'!M22</f>
        <v>26.323215409690132</v>
      </c>
      <c r="BO22" s="13">
        <f t="shared" si="35"/>
        <v>0.43065382391216811</v>
      </c>
      <c r="BP22" s="14">
        <f t="shared" si="36"/>
        <v>0.63618502589572479</v>
      </c>
      <c r="BQ22" s="13">
        <f>A11b!N21</f>
        <v>6.1022715191891983</v>
      </c>
      <c r="BR22" s="13">
        <f t="shared" si="37"/>
        <v>0.76318319284128622</v>
      </c>
      <c r="BS22" s="13">
        <f>'A22'!N22</f>
        <v>12.753446634472432</v>
      </c>
      <c r="BT22" s="13">
        <f t="shared" si="38"/>
        <v>0.25114579993180486</v>
      </c>
      <c r="BU22" s="14">
        <f t="shared" si="39"/>
        <v>0.66077571425939008</v>
      </c>
      <c r="BV22" s="13">
        <f>A11b!O21</f>
        <v>4.5092028996034106</v>
      </c>
      <c r="BW22" s="13">
        <f t="shared" si="40"/>
        <v>0.81735925669432574</v>
      </c>
      <c r="BX22" s="13">
        <f>'A22'!O22</f>
        <v>8.3906202746091783</v>
      </c>
      <c r="BY22" s="13">
        <f t="shared" si="41"/>
        <v>0.19343204284415469</v>
      </c>
      <c r="BZ22" s="14">
        <f t="shared" si="42"/>
        <v>0.69257381392429163</v>
      </c>
    </row>
    <row r="23" spans="1:78" ht="12.75" customHeight="1">
      <c r="A23" s="6">
        <v>1999</v>
      </c>
      <c r="B23" s="13">
        <v>5.7</v>
      </c>
      <c r="C23" s="13">
        <v>7.6</v>
      </c>
      <c r="D23" s="13">
        <f t="shared" si="43"/>
        <v>5.6791490180978066</v>
      </c>
      <c r="E23" s="13">
        <f t="shared" si="47"/>
        <v>0.77757247360104742</v>
      </c>
      <c r="F23" s="13">
        <f t="shared" si="44"/>
        <v>12.268405342331572</v>
      </c>
      <c r="G23" s="13">
        <f t="shared" si="45"/>
        <v>0.24472941912654742</v>
      </c>
      <c r="H23" s="14">
        <f t="shared" si="46"/>
        <v>0.67100386270614754</v>
      </c>
      <c r="I23" s="13">
        <f>A11b!B22</f>
        <v>6.8723275315126067</v>
      </c>
      <c r="J23" s="13">
        <f t="shared" si="1"/>
        <v>0.73699561800543434</v>
      </c>
      <c r="K23" s="13">
        <f>'A22'!B23</f>
        <v>25.59917921250317</v>
      </c>
      <c r="L23" s="13">
        <f t="shared" si="2"/>
        <v>0.42107589305717436</v>
      </c>
      <c r="M23" s="14">
        <f t="shared" si="3"/>
        <v>0.67381167301578238</v>
      </c>
      <c r="N23" s="13">
        <f>A11b!C22</f>
        <v>8.6486056733231678</v>
      </c>
      <c r="O23" s="13">
        <f t="shared" si="4"/>
        <v>0.67658908130740525</v>
      </c>
      <c r="P23" s="13">
        <f>'A22'!C23</f>
        <v>35.375519385569888</v>
      </c>
      <c r="Q23" s="13">
        <f t="shared" si="5"/>
        <v>0.5504024523595008</v>
      </c>
      <c r="R23" s="14">
        <f t="shared" si="6"/>
        <v>0.65135175551782443</v>
      </c>
      <c r="S23" s="13">
        <f>A11b!D22</f>
        <v>7.5721986907970749</v>
      </c>
      <c r="T23" s="13">
        <f t="shared" si="7"/>
        <v>0.71319484498904362</v>
      </c>
      <c r="U23" s="13">
        <f>'A22'!D23</f>
        <v>12.268405342331572</v>
      </c>
      <c r="V23" s="13">
        <f t="shared" si="8"/>
        <v>0.24472941912654742</v>
      </c>
      <c r="W23" s="14">
        <f t="shared" si="9"/>
        <v>0.61950175981654443</v>
      </c>
      <c r="X23" s="13">
        <f>A11b!E22</f>
        <v>5.1415299723026564</v>
      </c>
      <c r="Y23" s="13">
        <f t="shared" si="10"/>
        <v>0.79585547999231088</v>
      </c>
      <c r="Z23" s="13">
        <f>'A22'!E23</f>
        <v>59.298642796162298</v>
      </c>
      <c r="AA23" s="13">
        <f t="shared" si="11"/>
        <v>0.8668700858181202</v>
      </c>
      <c r="AB23" s="14">
        <f t="shared" si="12"/>
        <v>0.81005840115747274</v>
      </c>
      <c r="AC23" s="13">
        <f>A11b!F22</f>
        <v>10.12020162853819</v>
      </c>
      <c r="AD23" s="13">
        <f t="shared" si="13"/>
        <v>0.62654398252419452</v>
      </c>
      <c r="AE23" s="13">
        <f>'A22'!F23</f>
        <v>35.199052903476471</v>
      </c>
      <c r="AF23" s="13">
        <f t="shared" si="14"/>
        <v>0.54806806110906137</v>
      </c>
      <c r="AG23" s="14">
        <f t="shared" si="15"/>
        <v>0.610848798241168</v>
      </c>
      <c r="AH23" s="13">
        <f>A11b!G22</f>
        <v>12.08310165633263</v>
      </c>
      <c r="AI23" s="13">
        <f t="shared" si="16"/>
        <v>0.55979092748594095</v>
      </c>
      <c r="AJ23" s="13">
        <f>'A22'!G23</f>
        <v>34.080348008597113</v>
      </c>
      <c r="AK23" s="13">
        <f t="shared" si="17"/>
        <v>0.53326924556375133</v>
      </c>
      <c r="AL23" s="14">
        <f t="shared" si="18"/>
        <v>0.55448659110150311</v>
      </c>
      <c r="AM23" s="13">
        <f>A11b!H22</f>
        <v>8.4069679373895472</v>
      </c>
      <c r="AN23" s="13">
        <f t="shared" si="19"/>
        <v>0.68480654366294857</v>
      </c>
      <c r="AO23" s="13">
        <f>'A22'!H23</f>
        <v>29.653384016003692</v>
      </c>
      <c r="AP23" s="13">
        <f t="shared" si="20"/>
        <v>0.47470704220521137</v>
      </c>
      <c r="AQ23" s="14">
        <f t="shared" si="21"/>
        <v>0.64278664337140112</v>
      </c>
      <c r="AR23" s="13">
        <f>A11b!I22</f>
        <v>11.342002379738229</v>
      </c>
      <c r="AS23" s="13">
        <f t="shared" si="22"/>
        <v>0.58499376007996884</v>
      </c>
      <c r="AT23" s="13">
        <f>'A22'!I23</f>
        <v>6.7279141397254287</v>
      </c>
      <c r="AU23" s="13">
        <f t="shared" si="23"/>
        <v>0.17143689335582299</v>
      </c>
      <c r="AV23" s="14">
        <f t="shared" si="24"/>
        <v>0.5022823867351397</v>
      </c>
      <c r="AW23" s="13">
        <f>A11b!J22</f>
        <v>3.523894029661554</v>
      </c>
      <c r="AX23" s="13">
        <f t="shared" si="25"/>
        <v>0.85086701373420504</v>
      </c>
      <c r="AY23" s="13">
        <f>'A22'!J23</f>
        <v>49.347624340721389</v>
      </c>
      <c r="AZ23" s="13">
        <f t="shared" si="26"/>
        <v>0.73523279050984647</v>
      </c>
      <c r="BA23" s="14">
        <f t="shared" si="27"/>
        <v>0.82774016908933334</v>
      </c>
      <c r="BB23" s="13">
        <f>A11b!K22</f>
        <v>3.171881697385341</v>
      </c>
      <c r="BC23" s="13">
        <f t="shared" si="28"/>
        <v>0.86283802512441876</v>
      </c>
      <c r="BD23" s="13">
        <f>'A22'!K23</f>
        <v>38.511734853487638</v>
      </c>
      <c r="BE23" s="13">
        <f t="shared" si="29"/>
        <v>0.5918899567339837</v>
      </c>
      <c r="BF23" s="14">
        <f t="shared" si="30"/>
        <v>0.80864841144633182</v>
      </c>
      <c r="BG23" s="13">
        <f>A11b!L22</f>
        <v>15.63972058181484</v>
      </c>
      <c r="BH23" s="13">
        <f t="shared" si="31"/>
        <v>0.43883969435076509</v>
      </c>
      <c r="BI23" s="13">
        <f>'A22'!L23</f>
        <v>35.278264434154778</v>
      </c>
      <c r="BJ23" s="13">
        <f t="shared" si="32"/>
        <v>0.54911591281413175</v>
      </c>
      <c r="BK23" s="14">
        <f t="shared" si="33"/>
        <v>0.46089493804343845</v>
      </c>
      <c r="BL23" s="13">
        <f>A11b!M22</f>
        <v>7.0800450958286358</v>
      </c>
      <c r="BM23" s="13">
        <f t="shared" si="34"/>
        <v>0.72993169126089219</v>
      </c>
      <c r="BN23" s="13">
        <f>'A22'!M23</f>
        <v>24.988463206247388</v>
      </c>
      <c r="BO23" s="13">
        <f t="shared" si="35"/>
        <v>0.4129970211683352</v>
      </c>
      <c r="BP23" s="14">
        <f t="shared" si="36"/>
        <v>0.66654475724238083</v>
      </c>
      <c r="BQ23" s="13">
        <f>A11b!N22</f>
        <v>5.9463252061041922</v>
      </c>
      <c r="BR23" s="13">
        <f t="shared" si="37"/>
        <v>0.76848651581900962</v>
      </c>
      <c r="BS23" s="13">
        <f>'A22'!N23</f>
        <v>12.114760515257995</v>
      </c>
      <c r="BT23" s="13">
        <f t="shared" si="38"/>
        <v>0.24269692470754506</v>
      </c>
      <c r="BU23" s="14">
        <f t="shared" si="39"/>
        <v>0.6633285975967167</v>
      </c>
      <c r="BV23" s="13">
        <f>A11b!O22</f>
        <v>4.2175504053957091</v>
      </c>
      <c r="BW23" s="13">
        <f t="shared" si="40"/>
        <v>0.82727758912196658</v>
      </c>
      <c r="BX23" s="13">
        <f>'A22'!O23</f>
        <v>8.2887099069013743</v>
      </c>
      <c r="BY23" s="13">
        <f t="shared" si="41"/>
        <v>0.19208391900848923</v>
      </c>
      <c r="BZ23" s="14">
        <f t="shared" si="42"/>
        <v>0.7002388550992712</v>
      </c>
    </row>
    <row r="24" spans="1:78" ht="12.75" customHeight="1">
      <c r="A24" s="6">
        <v>2000</v>
      </c>
      <c r="B24" s="13">
        <v>5</v>
      </c>
      <c r="C24" s="13">
        <v>6.8</v>
      </c>
      <c r="D24" s="13">
        <f t="shared" si="43"/>
        <v>5.0155316695662826</v>
      </c>
      <c r="E24" s="13">
        <f t="shared" si="47"/>
        <v>0.80014035009175155</v>
      </c>
      <c r="F24" s="13">
        <f t="shared" si="44"/>
        <v>12.250416308593937</v>
      </c>
      <c r="G24" s="13">
        <f t="shared" si="45"/>
        <v>0.24449145074602083</v>
      </c>
      <c r="H24" s="14">
        <f t="shared" si="46"/>
        <v>0.68901057022260548</v>
      </c>
      <c r="I24" s="13">
        <f>A11b!B23</f>
        <v>6.282621584888112</v>
      </c>
      <c r="J24" s="13">
        <f t="shared" si="1"/>
        <v>0.75704996257419033</v>
      </c>
      <c r="K24" s="13">
        <f>'A22'!B24</f>
        <v>25.41748351935793</v>
      </c>
      <c r="L24" s="13">
        <f t="shared" si="2"/>
        <v>0.41867232705818624</v>
      </c>
      <c r="M24" s="14">
        <f t="shared" si="3"/>
        <v>0.68937443547098964</v>
      </c>
      <c r="N24" s="13">
        <f>A11b!C23</f>
        <v>7.0090379392354558</v>
      </c>
      <c r="O24" s="13">
        <f t="shared" si="4"/>
        <v>0.73234645745634652</v>
      </c>
      <c r="P24" s="13">
        <f>'A22'!C24</f>
        <v>35.143527010172065</v>
      </c>
      <c r="Q24" s="13">
        <f t="shared" si="5"/>
        <v>0.54733353544750241</v>
      </c>
      <c r="R24" s="14">
        <f t="shared" si="6"/>
        <v>0.69534387305457768</v>
      </c>
      <c r="S24" s="13">
        <f>A11b!D23</f>
        <v>6.8211230706101436</v>
      </c>
      <c r="T24" s="13">
        <f t="shared" si="7"/>
        <v>0.73873694672744106</v>
      </c>
      <c r="U24" s="13">
        <f>'A22'!D24</f>
        <v>12.250416308593937</v>
      </c>
      <c r="V24" s="13">
        <f t="shared" si="8"/>
        <v>0.24449145074602083</v>
      </c>
      <c r="W24" s="14">
        <f t="shared" si="9"/>
        <v>0.63988784753115713</v>
      </c>
      <c r="X24" s="13">
        <f>A11b!E23</f>
        <v>4.625992446518076</v>
      </c>
      <c r="Y24" s="13">
        <f t="shared" si="10"/>
        <v>0.81338755210280511</v>
      </c>
      <c r="Z24" s="13">
        <f>'A22'!E24</f>
        <v>56.827449926953385</v>
      </c>
      <c r="AA24" s="13">
        <f t="shared" si="11"/>
        <v>0.83417984944237622</v>
      </c>
      <c r="AB24" s="14">
        <f t="shared" si="12"/>
        <v>0.81754601157071938</v>
      </c>
      <c r="AC24" s="13">
        <f>A11b!F23</f>
        <v>9.7318007662835235</v>
      </c>
      <c r="AD24" s="13">
        <f t="shared" si="13"/>
        <v>0.63975247188578621</v>
      </c>
      <c r="AE24" s="13">
        <f>'A22'!F24</f>
        <v>35.910282546584163</v>
      </c>
      <c r="AF24" s="13">
        <f t="shared" si="14"/>
        <v>0.55747658014467572</v>
      </c>
      <c r="AG24" s="14">
        <f t="shared" si="15"/>
        <v>0.62329729353756413</v>
      </c>
      <c r="AH24" s="13">
        <f>A11b!G23</f>
        <v>10.2172446284568</v>
      </c>
      <c r="AI24" s="13">
        <f t="shared" si="16"/>
        <v>0.62324380593704398</v>
      </c>
      <c r="AJ24" s="13">
        <f>'A22'!G24</f>
        <v>37.116949639922375</v>
      </c>
      <c r="AK24" s="13">
        <f t="shared" si="17"/>
        <v>0.57343900582158602</v>
      </c>
      <c r="AL24" s="14">
        <f t="shared" si="18"/>
        <v>0.61328284591395243</v>
      </c>
      <c r="AM24" s="13">
        <f>A11b!H23</f>
        <v>7.7483493966760273</v>
      </c>
      <c r="AN24" s="13">
        <f t="shared" si="19"/>
        <v>0.70720442387840909</v>
      </c>
      <c r="AO24" s="13">
        <f>'A22'!H24</f>
        <v>31.162831896836021</v>
      </c>
      <c r="AP24" s="13">
        <f t="shared" si="20"/>
        <v>0.49467481106538569</v>
      </c>
      <c r="AQ24" s="14">
        <f t="shared" si="21"/>
        <v>0.66469850131580444</v>
      </c>
      <c r="AR24" s="13">
        <f>A11b!I23</f>
        <v>10.51827348019482</v>
      </c>
      <c r="AS24" s="13">
        <f t="shared" si="22"/>
        <v>0.61300660830923159</v>
      </c>
      <c r="AT24" s="13">
        <f>'A22'!I24</f>
        <v>6.6972904031960478</v>
      </c>
      <c r="AU24" s="13">
        <f t="shared" si="23"/>
        <v>0.17103178649495121</v>
      </c>
      <c r="AV24" s="14">
        <f t="shared" si="24"/>
        <v>0.52461164394637549</v>
      </c>
      <c r="AW24" s="13">
        <f>A11b!J23</f>
        <v>3.0472636815920402</v>
      </c>
      <c r="AX24" s="13">
        <f t="shared" si="25"/>
        <v>0.86707595530385595</v>
      </c>
      <c r="AY24" s="13">
        <f>'A22'!J24</f>
        <v>49.672600840147631</v>
      </c>
      <c r="AZ24" s="13">
        <f t="shared" si="26"/>
        <v>0.73953175022083273</v>
      </c>
      <c r="BA24" s="14">
        <f t="shared" si="27"/>
        <v>0.84156711428725128</v>
      </c>
      <c r="BB24" s="13">
        <f>A11b!K23</f>
        <v>3.443877551020408</v>
      </c>
      <c r="BC24" s="13">
        <f t="shared" si="28"/>
        <v>0.85358816322071318</v>
      </c>
      <c r="BD24" s="13">
        <f>'A22'!K24</f>
        <v>47.427662601131985</v>
      </c>
      <c r="BE24" s="13">
        <f t="shared" si="29"/>
        <v>0.70983452885184217</v>
      </c>
      <c r="BF24" s="14">
        <f t="shared" si="30"/>
        <v>0.82483743634693896</v>
      </c>
      <c r="BG24" s="13">
        <f>A11b!L23</f>
        <v>13.86349447021049</v>
      </c>
      <c r="BH24" s="13">
        <f t="shared" si="31"/>
        <v>0.49924446163865122</v>
      </c>
      <c r="BI24" s="13">
        <f>'A22'!L24</f>
        <v>34.259325598595211</v>
      </c>
      <c r="BJ24" s="13">
        <f t="shared" si="32"/>
        <v>0.53563685506760683</v>
      </c>
      <c r="BK24" s="14">
        <f t="shared" si="33"/>
        <v>0.50652294032444245</v>
      </c>
      <c r="BL24" s="13">
        <f>A11b!M23</f>
        <v>5.7988402319536103</v>
      </c>
      <c r="BM24" s="13">
        <f t="shared" si="34"/>
        <v>0.7735020909666912</v>
      </c>
      <c r="BN24" s="13">
        <f>'A22'!M24</f>
        <v>31.45849148837349</v>
      </c>
      <c r="BO24" s="13">
        <f t="shared" si="35"/>
        <v>0.49858595133069811</v>
      </c>
      <c r="BP24" s="14">
        <f t="shared" si="36"/>
        <v>0.71851886303949253</v>
      </c>
      <c r="BQ24" s="13">
        <f>A11b!N23</f>
        <v>5.476687543493389</v>
      </c>
      <c r="BR24" s="13">
        <f t="shared" si="37"/>
        <v>0.78445765459143157</v>
      </c>
      <c r="BS24" s="13">
        <f>'A22'!N24</f>
        <v>12.111813462322319</v>
      </c>
      <c r="BT24" s="13">
        <f t="shared" si="38"/>
        <v>0.24265793954443643</v>
      </c>
      <c r="BU24" s="14">
        <f t="shared" si="39"/>
        <v>0.67609771158203258</v>
      </c>
      <c r="BV24" s="13">
        <f>A11b!O23</f>
        <v>3.9920327666498352</v>
      </c>
      <c r="BW24" s="13">
        <f t="shared" si="40"/>
        <v>0.83494684947050068</v>
      </c>
      <c r="BX24" s="13">
        <f>'A22'!O24</f>
        <v>8.2724534588999745</v>
      </c>
      <c r="BY24" s="13">
        <f t="shared" si="41"/>
        <v>0.19186887018149668</v>
      </c>
      <c r="BZ24" s="14">
        <f t="shared" si="42"/>
        <v>0.70633125361269999</v>
      </c>
    </row>
    <row r="25" spans="1:78" ht="12.75" customHeight="1">
      <c r="A25" s="6">
        <v>2001</v>
      </c>
      <c r="B25" s="13">
        <v>4.7</v>
      </c>
      <c r="C25" s="13">
        <v>7.2</v>
      </c>
      <c r="D25" s="13">
        <f t="shared" si="43"/>
        <v>4.7118630971018627</v>
      </c>
      <c r="E25" s="13">
        <f t="shared" si="47"/>
        <v>0.81046731766222035</v>
      </c>
      <c r="F25" s="13">
        <f t="shared" si="44"/>
        <v>12.232427274856303</v>
      </c>
      <c r="G25" s="13">
        <f t="shared" si="45"/>
        <v>0.24425348236549424</v>
      </c>
      <c r="H25" s="14">
        <f t="shared" si="46"/>
        <v>0.69722455060287514</v>
      </c>
      <c r="I25" s="13">
        <f>A11b!B24</f>
        <v>6.7423189764192246</v>
      </c>
      <c r="J25" s="13">
        <f t="shared" si="1"/>
        <v>0.74141686621507641</v>
      </c>
      <c r="K25" s="13">
        <f>'A22'!B25</f>
        <v>25.23578782621269</v>
      </c>
      <c r="L25" s="13">
        <f t="shared" si="2"/>
        <v>0.41626876105919802</v>
      </c>
      <c r="M25" s="14">
        <f t="shared" si="3"/>
        <v>0.67638724518390081</v>
      </c>
      <c r="N25" s="13">
        <f>A11b!C24</f>
        <v>6.6095720398724618</v>
      </c>
      <c r="O25" s="13">
        <f t="shared" si="4"/>
        <v>0.74593123955859419</v>
      </c>
      <c r="P25" s="13">
        <f>'A22'!C25</f>
        <v>34.911534634774242</v>
      </c>
      <c r="Q25" s="13">
        <f t="shared" si="5"/>
        <v>0.54426461853550401</v>
      </c>
      <c r="R25" s="14">
        <f t="shared" si="6"/>
        <v>0.7055979153539762</v>
      </c>
      <c r="S25" s="13">
        <f>A11b!D24</f>
        <v>7.2181732551347677</v>
      </c>
      <c r="T25" s="13">
        <f t="shared" si="7"/>
        <v>0.7252343167181573</v>
      </c>
      <c r="U25" s="13">
        <f>'A22'!D25</f>
        <v>12.232427274856303</v>
      </c>
      <c r="V25" s="13">
        <f t="shared" si="8"/>
        <v>0.24425348236549424</v>
      </c>
      <c r="W25" s="14">
        <f t="shared" si="9"/>
        <v>0.62903814984762463</v>
      </c>
      <c r="X25" s="13">
        <f>A11b!E24</f>
        <v>4.606133387878848</v>
      </c>
      <c r="Y25" s="13">
        <f t="shared" si="10"/>
        <v>0.81406290633153866</v>
      </c>
      <c r="Z25" s="13">
        <f>'A22'!E25</f>
        <v>54.356257057744486</v>
      </c>
      <c r="AA25" s="13">
        <f t="shared" si="11"/>
        <v>0.80148961306663236</v>
      </c>
      <c r="AB25" s="14">
        <f t="shared" si="12"/>
        <v>0.81154824767855738</v>
      </c>
      <c r="AC25" s="13">
        <f>A11b!F24</f>
        <v>9.0632140137090627</v>
      </c>
      <c r="AD25" s="13">
        <f t="shared" si="13"/>
        <v>0.66248934470686305</v>
      </c>
      <c r="AE25" s="13">
        <f>'A22'!F25</f>
        <v>36.621512189691849</v>
      </c>
      <c r="AF25" s="13">
        <f t="shared" si="14"/>
        <v>0.56688509918028995</v>
      </c>
      <c r="AG25" s="14">
        <f t="shared" si="15"/>
        <v>0.64336849560154841</v>
      </c>
      <c r="AH25" s="13">
        <f>A11b!G24</f>
        <v>8.6104048750081041</v>
      </c>
      <c r="AI25" s="13">
        <f t="shared" si="16"/>
        <v>0.67788818974712328</v>
      </c>
      <c r="AJ25" s="13">
        <f>'A22'!G25</f>
        <v>40.153551271247636</v>
      </c>
      <c r="AK25" s="13">
        <f t="shared" si="17"/>
        <v>0.61360876607942061</v>
      </c>
      <c r="AL25" s="14">
        <f t="shared" si="18"/>
        <v>0.66503230501358268</v>
      </c>
      <c r="AM25" s="13">
        <f>A11b!H24</f>
        <v>7.8336020963515427</v>
      </c>
      <c r="AN25" s="13">
        <f t="shared" si="19"/>
        <v>0.70430520431907484</v>
      </c>
      <c r="AO25" s="13">
        <f>'A22'!H25</f>
        <v>32.672279777668358</v>
      </c>
      <c r="AP25" s="13">
        <f t="shared" si="20"/>
        <v>0.51464257992556017</v>
      </c>
      <c r="AQ25" s="14">
        <f t="shared" si="21"/>
        <v>0.66637267944037193</v>
      </c>
      <c r="AR25" s="13">
        <f>A11b!I24</f>
        <v>9.4847903831041531</v>
      </c>
      <c r="AS25" s="13">
        <f t="shared" si="22"/>
        <v>0.64815264380993654</v>
      </c>
      <c r="AT25" s="13">
        <f>'A22'!I25</f>
        <v>6.666666666666667</v>
      </c>
      <c r="AU25" s="13">
        <f t="shared" si="23"/>
        <v>0.1706266796340794</v>
      </c>
      <c r="AV25" s="14">
        <f t="shared" si="24"/>
        <v>0.55264745097476509</v>
      </c>
      <c r="AW25" s="13">
        <f>A11b!J24</f>
        <v>2.4932115527030358</v>
      </c>
      <c r="AX25" s="13">
        <f t="shared" si="25"/>
        <v>0.8859178075276527</v>
      </c>
      <c r="AY25" s="13">
        <f>'A22'!J25</f>
        <v>49.997577339573873</v>
      </c>
      <c r="AZ25" s="13">
        <f t="shared" si="26"/>
        <v>0.74383070993181899</v>
      </c>
      <c r="BA25" s="14">
        <f t="shared" si="27"/>
        <v>0.85750038800848605</v>
      </c>
      <c r="BB25" s="13">
        <f>A11b!K24</f>
        <v>3.4307496823379928</v>
      </c>
      <c r="BC25" s="13">
        <f t="shared" si="28"/>
        <v>0.8540346074248415</v>
      </c>
      <c r="BD25" s="13">
        <f>'A22'!K25</f>
        <v>56.343590348776331</v>
      </c>
      <c r="BE25" s="13">
        <f t="shared" si="29"/>
        <v>0.82777910096970064</v>
      </c>
      <c r="BF25" s="14">
        <f t="shared" si="30"/>
        <v>0.84878350613381337</v>
      </c>
      <c r="BG25" s="13">
        <f>A11b!L24</f>
        <v>10.46874387395612</v>
      </c>
      <c r="BH25" s="13">
        <f t="shared" si="31"/>
        <v>0.61469097963964014</v>
      </c>
      <c r="BI25" s="13">
        <f>'A22'!L25</f>
        <v>33.240386763035644</v>
      </c>
      <c r="BJ25" s="13">
        <f t="shared" si="32"/>
        <v>0.52215779732108192</v>
      </c>
      <c r="BK25" s="14">
        <f t="shared" si="33"/>
        <v>0.59618434317592861</v>
      </c>
      <c r="BL25" s="13">
        <f>A11b!M24</f>
        <v>5.0165016501650168</v>
      </c>
      <c r="BM25" s="13">
        <f t="shared" si="34"/>
        <v>0.80010736360880474</v>
      </c>
      <c r="BN25" s="13">
        <f>'A22'!M25</f>
        <v>37.928519770499591</v>
      </c>
      <c r="BO25" s="13">
        <f t="shared" si="35"/>
        <v>0.58417488149306107</v>
      </c>
      <c r="BP25" s="14">
        <f t="shared" si="36"/>
        <v>0.75692086718565599</v>
      </c>
      <c r="BQ25" s="13">
        <f>A11b!N24</f>
        <v>4.7407201445850129</v>
      </c>
      <c r="BR25" s="13">
        <f t="shared" si="37"/>
        <v>0.80948596555482411</v>
      </c>
      <c r="BS25" s="13">
        <f>'A22'!N25</f>
        <v>12.108866409386643</v>
      </c>
      <c r="BT25" s="13">
        <f t="shared" si="38"/>
        <v>0.24261895438132777</v>
      </c>
      <c r="BU25" s="14">
        <f t="shared" si="39"/>
        <v>0.69611256332012494</v>
      </c>
      <c r="BV25" s="13">
        <f>A11b!O24</f>
        <v>4.7316570887890128</v>
      </c>
      <c r="BW25" s="13">
        <f t="shared" si="40"/>
        <v>0.80979417618898708</v>
      </c>
      <c r="BX25" s="13">
        <f>'A22'!O25</f>
        <v>8.2561970108985747</v>
      </c>
      <c r="BY25" s="13">
        <f t="shared" si="41"/>
        <v>0.19165382135450409</v>
      </c>
      <c r="BZ25" s="14">
        <f t="shared" si="42"/>
        <v>0.68616610522209043</v>
      </c>
    </row>
    <row r="26" spans="1:78" ht="12.75" customHeight="1">
      <c r="A26" s="6">
        <v>2002</v>
      </c>
      <c r="B26" s="13">
        <v>5.3</v>
      </c>
      <c r="C26" s="13">
        <v>7.7</v>
      </c>
      <c r="D26" s="13">
        <f t="shared" si="43"/>
        <v>5.2748505668461032</v>
      </c>
      <c r="E26" s="13">
        <f t="shared" si="47"/>
        <v>0.79132159805269375</v>
      </c>
      <c r="F26" s="13">
        <f t="shared" si="44"/>
        <v>12.230744907587106</v>
      </c>
      <c r="G26" s="13">
        <f t="shared" si="45"/>
        <v>0.24423122712820131</v>
      </c>
      <c r="H26" s="14">
        <f t="shared" si="46"/>
        <v>0.6819035238677954</v>
      </c>
      <c r="I26" s="13">
        <f>A11b!B25</f>
        <v>6.3676018335861322</v>
      </c>
      <c r="J26" s="13">
        <f t="shared" si="1"/>
        <v>0.7541600083543224</v>
      </c>
      <c r="K26" s="13">
        <f>'A22'!B26</f>
        <v>24.635178706013967</v>
      </c>
      <c r="L26" s="13">
        <f t="shared" si="2"/>
        <v>0.40832358836411453</v>
      </c>
      <c r="M26" s="14">
        <f t="shared" si="3"/>
        <v>0.68499272435628089</v>
      </c>
      <c r="N26" s="13">
        <f>A11b!C25</f>
        <v>7.5139402821143868</v>
      </c>
      <c r="O26" s="13">
        <f t="shared" si="4"/>
        <v>0.71517605987832467</v>
      </c>
      <c r="P26" s="13">
        <f>'A22'!C26</f>
        <v>36.549492937521705</v>
      </c>
      <c r="Q26" s="13">
        <f t="shared" si="5"/>
        <v>0.56593239071047308</v>
      </c>
      <c r="R26" s="14">
        <f t="shared" si="6"/>
        <v>0.68532732604475433</v>
      </c>
      <c r="S26" s="13">
        <f>A11b!D25</f>
        <v>7.6634621442858482</v>
      </c>
      <c r="T26" s="13">
        <f t="shared" si="7"/>
        <v>0.71009121553901888</v>
      </c>
      <c r="U26" s="13">
        <f>'A22'!D26</f>
        <v>12.230744907587106</v>
      </c>
      <c r="V26" s="13">
        <f t="shared" si="8"/>
        <v>0.24423122712820131</v>
      </c>
      <c r="W26" s="14">
        <f t="shared" si="9"/>
        <v>0.61691921785685544</v>
      </c>
      <c r="X26" s="13">
        <f>A11b!E25</f>
        <v>4.5860326563683627</v>
      </c>
      <c r="Y26" s="13">
        <f t="shared" si="10"/>
        <v>0.81474647921748755</v>
      </c>
      <c r="Z26" s="13">
        <f>'A22'!E26</f>
        <v>54.197964300224285</v>
      </c>
      <c r="AA26" s="13">
        <f t="shared" si="11"/>
        <v>0.79939563338403474</v>
      </c>
      <c r="AB26" s="14">
        <f t="shared" si="12"/>
        <v>0.81167631005079699</v>
      </c>
      <c r="AC26" s="13">
        <f>A11b!F25</f>
        <v>8.9802130898021311</v>
      </c>
      <c r="AD26" s="13">
        <f t="shared" si="13"/>
        <v>0.66531198730879459</v>
      </c>
      <c r="AE26" s="13">
        <f>'A22'!F26</f>
        <v>36.95731119795893</v>
      </c>
      <c r="AF26" s="13">
        <f t="shared" si="14"/>
        <v>0.57132722471883823</v>
      </c>
      <c r="AG26" s="14">
        <f t="shared" si="15"/>
        <v>0.64651503479080341</v>
      </c>
      <c r="AH26" s="13">
        <f>A11b!G25</f>
        <v>8.701657283489963</v>
      </c>
      <c r="AI26" s="13">
        <f t="shared" si="16"/>
        <v>0.67478493590866517</v>
      </c>
      <c r="AJ26" s="13">
        <f>'A22'!G26</f>
        <v>37.904283983177919</v>
      </c>
      <c r="AK26" s="13">
        <f t="shared" si="17"/>
        <v>0.58385427777727283</v>
      </c>
      <c r="AL26" s="14">
        <f t="shared" si="18"/>
        <v>0.65659880428238671</v>
      </c>
      <c r="AM26" s="13">
        <f>A11b!H25</f>
        <v>8.5668878181680572</v>
      </c>
      <c r="AN26" s="13">
        <f t="shared" si="19"/>
        <v>0.6793680901237158</v>
      </c>
      <c r="AO26" s="13">
        <f>'A22'!H26</f>
        <v>32.28258655425261</v>
      </c>
      <c r="AP26" s="13">
        <f t="shared" si="20"/>
        <v>0.50948751342054699</v>
      </c>
      <c r="AQ26" s="14">
        <f t="shared" si="21"/>
        <v>0.64539197478308208</v>
      </c>
      <c r="AR26" s="13">
        <f>A11b!I25</f>
        <v>8.9852184022587611</v>
      </c>
      <c r="AS26" s="13">
        <f t="shared" si="22"/>
        <v>0.66514176982793971</v>
      </c>
      <c r="AT26" s="13">
        <f>'A22'!I26</f>
        <v>6.6666667565344655</v>
      </c>
      <c r="AU26" s="13">
        <f t="shared" si="23"/>
        <v>0.17062668082289784</v>
      </c>
      <c r="AV26" s="14">
        <f t="shared" si="24"/>
        <v>0.56623875202693141</v>
      </c>
      <c r="AW26" s="13">
        <f>A11b!J25</f>
        <v>3.0655519205137529</v>
      </c>
      <c r="AX26" s="13">
        <f t="shared" si="25"/>
        <v>0.86645402051247211</v>
      </c>
      <c r="AY26" s="13">
        <f>'A22'!J26</f>
        <v>50.871139593900438</v>
      </c>
      <c r="AZ26" s="13">
        <f t="shared" si="26"/>
        <v>0.75538664995523164</v>
      </c>
      <c r="BA26" s="14">
        <f t="shared" si="27"/>
        <v>0.84424054640102408</v>
      </c>
      <c r="BB26" s="13">
        <f>A11b!K25</f>
        <v>3.9108494533221201</v>
      </c>
      <c r="BC26" s="13">
        <f t="shared" si="28"/>
        <v>0.83770767992850526</v>
      </c>
      <c r="BD26" s="13">
        <f>'A22'!K26</f>
        <v>55.618575231523607</v>
      </c>
      <c r="BE26" s="13">
        <f t="shared" si="29"/>
        <v>0.81818822044625272</v>
      </c>
      <c r="BF26" s="14">
        <f t="shared" si="30"/>
        <v>0.83380378803205479</v>
      </c>
      <c r="BG26" s="13">
        <f>A11b!L25</f>
        <v>11.45041748748031</v>
      </c>
      <c r="BH26" s="13">
        <f t="shared" si="31"/>
        <v>0.58130684808668853</v>
      </c>
      <c r="BI26" s="13">
        <f>'A22'!L26</f>
        <v>32.911904694393733</v>
      </c>
      <c r="BJ26" s="13">
        <f t="shared" si="32"/>
        <v>0.51781246410047621</v>
      </c>
      <c r="BK26" s="14">
        <f t="shared" si="33"/>
        <v>0.56860797128944607</v>
      </c>
      <c r="BL26" s="13">
        <f>A11b!M25</f>
        <v>5.2077635062690097</v>
      </c>
      <c r="BM26" s="13">
        <f t="shared" si="34"/>
        <v>0.793603052117417</v>
      </c>
      <c r="BN26" s="13">
        <f>'A22'!M26</f>
        <v>38.587620218091693</v>
      </c>
      <c r="BO26" s="13">
        <f t="shared" si="35"/>
        <v>0.59289380816835613</v>
      </c>
      <c r="BP26" s="14">
        <f t="shared" si="36"/>
        <v>0.7534612033276048</v>
      </c>
      <c r="BQ26" s="13">
        <f>A11b!N25</f>
        <v>5.0177815941864834</v>
      </c>
      <c r="BR26" s="13">
        <f t="shared" si="37"/>
        <v>0.80006383608702514</v>
      </c>
      <c r="BS26" s="13">
        <f>'A22'!N26</f>
        <v>11.877554399491425</v>
      </c>
      <c r="BT26" s="13">
        <f t="shared" si="38"/>
        <v>0.23955903770131412</v>
      </c>
      <c r="BU26" s="14">
        <f t="shared" si="39"/>
        <v>0.68796287640988296</v>
      </c>
      <c r="BV26" s="13">
        <f>A11b!O25</f>
        <v>5.7833953459475502</v>
      </c>
      <c r="BW26" s="13">
        <f t="shared" si="40"/>
        <v>0.77402733082150965</v>
      </c>
      <c r="BX26" s="13">
        <f>'A22'!O26</f>
        <v>8.5153909104453618</v>
      </c>
      <c r="BY26" s="13">
        <f t="shared" si="41"/>
        <v>0.19508257430572468</v>
      </c>
      <c r="BZ26" s="14">
        <f t="shared" si="42"/>
        <v>0.65823837951835262</v>
      </c>
    </row>
    <row r="27" spans="1:78" ht="12.75" customHeight="1">
      <c r="A27" s="6">
        <v>2003</v>
      </c>
      <c r="B27" s="13">
        <v>5.0999999999999996</v>
      </c>
      <c r="C27" s="13">
        <v>7.6</v>
      </c>
      <c r="D27" s="13">
        <f t="shared" si="43"/>
        <v>5.0819138899768719</v>
      </c>
      <c r="E27" s="13">
        <f t="shared" si="47"/>
        <v>0.79788286578288004</v>
      </c>
      <c r="F27" s="13">
        <f t="shared" si="44"/>
        <v>12.229062540317909</v>
      </c>
      <c r="G27" s="13">
        <f t="shared" si="45"/>
        <v>0.24420897189090834</v>
      </c>
      <c r="H27" s="14">
        <f t="shared" si="46"/>
        <v>0.68714808700448582</v>
      </c>
      <c r="I27" s="13">
        <f>A11b!B26</f>
        <v>5.9286963800491108</v>
      </c>
      <c r="J27" s="13">
        <f t="shared" si="1"/>
        <v>0.76908602571724771</v>
      </c>
      <c r="K27" s="13">
        <f>'A22'!B27</f>
        <v>24.034569585815248</v>
      </c>
      <c r="L27" s="13">
        <f t="shared" si="2"/>
        <v>0.40037841566903098</v>
      </c>
      <c r="M27" s="14">
        <f t="shared" si="3"/>
        <v>0.69534450370760437</v>
      </c>
      <c r="N27" s="13">
        <f>A11b!C26</f>
        <v>8.1742835808933076</v>
      </c>
      <c r="O27" s="13">
        <f t="shared" si="4"/>
        <v>0.69271952518813962</v>
      </c>
      <c r="P27" s="13">
        <f>'A22'!C27</f>
        <v>38.187451240269169</v>
      </c>
      <c r="Q27" s="13">
        <f t="shared" si="5"/>
        <v>0.58760016288544226</v>
      </c>
      <c r="R27" s="14">
        <f t="shared" si="6"/>
        <v>0.67169565272760012</v>
      </c>
      <c r="S27" s="13">
        <f>A11b!D26</f>
        <v>7.5730481497694564</v>
      </c>
      <c r="T27" s="13">
        <f t="shared" si="7"/>
        <v>0.71316595712887088</v>
      </c>
      <c r="U27" s="13">
        <f>'A22'!D27</f>
        <v>12.229062540317909</v>
      </c>
      <c r="V27" s="13">
        <f t="shared" si="8"/>
        <v>0.24420897189090834</v>
      </c>
      <c r="W27" s="14">
        <f t="shared" si="9"/>
        <v>0.61937456008127845</v>
      </c>
      <c r="X27" s="13">
        <f>A11b!E26</f>
        <v>5.4065457536008461</v>
      </c>
      <c r="Y27" s="13">
        <f t="shared" si="10"/>
        <v>0.78684299194681351</v>
      </c>
      <c r="Z27" s="13">
        <f>'A22'!E27</f>
        <v>54.039671542704085</v>
      </c>
      <c r="AA27" s="13">
        <f t="shared" si="11"/>
        <v>0.79730165370143713</v>
      </c>
      <c r="AB27" s="14">
        <f t="shared" si="12"/>
        <v>0.78893472429773825</v>
      </c>
      <c r="AC27" s="13">
        <f>A11b!F26</f>
        <v>8.9660434948492949</v>
      </c>
      <c r="AD27" s="13">
        <f t="shared" si="13"/>
        <v>0.66579385787701661</v>
      </c>
      <c r="AE27" s="13">
        <f>'A22'!F27</f>
        <v>37.293110206226018</v>
      </c>
      <c r="AF27" s="13">
        <f t="shared" si="14"/>
        <v>0.57576935025738651</v>
      </c>
      <c r="AG27" s="14">
        <f t="shared" si="15"/>
        <v>0.64778895635309053</v>
      </c>
      <c r="AH27" s="13">
        <f>A11b!G26</f>
        <v>8.460421284612309</v>
      </c>
      <c r="AI27" s="13">
        <f t="shared" si="16"/>
        <v>0.68298873624605783</v>
      </c>
      <c r="AJ27" s="13">
        <f>'A22'!G27</f>
        <v>35.655016695108209</v>
      </c>
      <c r="AK27" s="13">
        <f t="shared" si="17"/>
        <v>0.55409978947512517</v>
      </c>
      <c r="AL27" s="14">
        <f t="shared" si="18"/>
        <v>0.65721094689187132</v>
      </c>
      <c r="AM27" s="13">
        <f>A11b!H26</f>
        <v>9.2669467928922202</v>
      </c>
      <c r="AN27" s="13">
        <f t="shared" si="19"/>
        <v>0.65556092999936988</v>
      </c>
      <c r="AO27" s="13">
        <f>'A22'!H27</f>
        <v>31.892893330836859</v>
      </c>
      <c r="AP27" s="13">
        <f t="shared" si="20"/>
        <v>0.50433244691553369</v>
      </c>
      <c r="AQ27" s="14">
        <f t="shared" si="21"/>
        <v>0.62531523338260264</v>
      </c>
      <c r="AR27" s="13">
        <f>A11b!I26</f>
        <v>8.6509241264226553</v>
      </c>
      <c r="AS27" s="13">
        <f t="shared" si="22"/>
        <v>0.67651023682976386</v>
      </c>
      <c r="AT27" s="13">
        <f>'A22'!I27</f>
        <v>6.666666846402264</v>
      </c>
      <c r="AU27" s="13">
        <f t="shared" si="23"/>
        <v>0.17062668201171621</v>
      </c>
      <c r="AV27" s="14">
        <f t="shared" si="24"/>
        <v>0.57533352586615438</v>
      </c>
      <c r="AW27" s="13">
        <f>A11b!J26</f>
        <v>4.1159279103750617</v>
      </c>
      <c r="AX27" s="13">
        <f t="shared" si="25"/>
        <v>0.83073350226434928</v>
      </c>
      <c r="AY27" s="13">
        <f>'A22'!J27</f>
        <v>51.744701848226995</v>
      </c>
      <c r="AZ27" s="13">
        <f t="shared" si="26"/>
        <v>0.76694258997864417</v>
      </c>
      <c r="BA27" s="14">
        <f t="shared" si="27"/>
        <v>0.81797531980720828</v>
      </c>
      <c r="BB27" s="13">
        <f>A11b!K26</f>
        <v>4.4247787610619467</v>
      </c>
      <c r="BC27" s="13">
        <f t="shared" si="28"/>
        <v>0.82023029907387468</v>
      </c>
      <c r="BD27" s="13">
        <f>'A22'!K27</f>
        <v>54.89356011427089</v>
      </c>
      <c r="BE27" s="13">
        <f t="shared" si="29"/>
        <v>0.8085973399228048</v>
      </c>
      <c r="BF27" s="14">
        <f t="shared" si="30"/>
        <v>0.81790370724366068</v>
      </c>
      <c r="BG27" s="13">
        <f>A11b!L26</f>
        <v>11.48345593444437</v>
      </c>
      <c r="BH27" s="13">
        <f t="shared" si="31"/>
        <v>0.58018329760661236</v>
      </c>
      <c r="BI27" s="13">
        <f>'A22'!L27</f>
        <v>32.583422625751822</v>
      </c>
      <c r="BJ27" s="13">
        <f t="shared" si="32"/>
        <v>0.5134671308798705</v>
      </c>
      <c r="BK27" s="14">
        <f t="shared" si="33"/>
        <v>0.56684006426126399</v>
      </c>
      <c r="BL27" s="13">
        <f>A11b!M26</f>
        <v>5.7618521735714312</v>
      </c>
      <c r="BM27" s="13">
        <f t="shared" si="34"/>
        <v>0.77475995731850844</v>
      </c>
      <c r="BN27" s="13">
        <f>'A22'!M27</f>
        <v>39.246720665683796</v>
      </c>
      <c r="BO27" s="13">
        <f t="shared" si="35"/>
        <v>0.60161273484365108</v>
      </c>
      <c r="BP27" s="14">
        <f t="shared" si="36"/>
        <v>0.74013051282353703</v>
      </c>
      <c r="BQ27" s="13">
        <f>A11b!N26</f>
        <v>4.8022531219496294</v>
      </c>
      <c r="BR27" s="13">
        <f t="shared" si="37"/>
        <v>0.80739339121760567</v>
      </c>
      <c r="BS27" s="13">
        <f>'A22'!N27</f>
        <v>11.646242389596207</v>
      </c>
      <c r="BT27" s="13">
        <f t="shared" si="38"/>
        <v>0.23649912102130047</v>
      </c>
      <c r="BU27" s="14">
        <f t="shared" si="39"/>
        <v>0.69321453717834469</v>
      </c>
      <c r="BV27" s="13">
        <f>A11b!O26</f>
        <v>5.9893113827630691</v>
      </c>
      <c r="BW27" s="13">
        <f t="shared" si="40"/>
        <v>0.76702466927778845</v>
      </c>
      <c r="BX27" s="13">
        <f>'A22'!O27</f>
        <v>8.7745848099921506</v>
      </c>
      <c r="BY27" s="13">
        <f t="shared" si="41"/>
        <v>0.19851132725694529</v>
      </c>
      <c r="BZ27" s="14">
        <f t="shared" si="42"/>
        <v>0.65332200087361991</v>
      </c>
    </row>
    <row r="28" spans="1:78" ht="12.75" customHeight="1">
      <c r="A28" s="6">
        <v>2004</v>
      </c>
      <c r="B28" s="13">
        <v>4.7</v>
      </c>
      <c r="C28" s="13">
        <v>7.2</v>
      </c>
      <c r="D28" s="13">
        <f t="shared" si="43"/>
        <v>4.6901627982804612</v>
      </c>
      <c r="E28" s="13">
        <f t="shared" si="47"/>
        <v>0.81120528761538147</v>
      </c>
      <c r="F28" s="13">
        <f t="shared" si="44"/>
        <v>12.194129868443639</v>
      </c>
      <c r="G28" s="13">
        <f t="shared" si="45"/>
        <v>0.24374686417158184</v>
      </c>
      <c r="H28" s="14">
        <f t="shared" si="46"/>
        <v>0.69771360292662155</v>
      </c>
      <c r="I28" s="13">
        <f>A11b!B27</f>
        <v>5.3947017277887142</v>
      </c>
      <c r="J28" s="13">
        <f t="shared" si="1"/>
        <v>0.78724577603959289</v>
      </c>
      <c r="K28" s="13">
        <f>'A22'!B28</f>
        <v>23.521627734098452</v>
      </c>
      <c r="L28" s="13">
        <f t="shared" si="2"/>
        <v>0.39359295161700752</v>
      </c>
      <c r="M28" s="14">
        <f t="shared" si="3"/>
        <v>0.70851521115507587</v>
      </c>
      <c r="N28" s="13">
        <f>A11b!C27</f>
        <v>8.3916980897199629</v>
      </c>
      <c r="O28" s="13">
        <f t="shared" si="4"/>
        <v>0.68532583092540733</v>
      </c>
      <c r="P28" s="13">
        <f>'A22'!C28</f>
        <v>37.492268487036945</v>
      </c>
      <c r="Q28" s="13">
        <f t="shared" si="5"/>
        <v>0.5784039205319359</v>
      </c>
      <c r="R28" s="14">
        <f t="shared" si="6"/>
        <v>0.66394144884671302</v>
      </c>
      <c r="S28" s="13">
        <f>A11b!D27</f>
        <v>7.1849302441743239</v>
      </c>
      <c r="T28" s="13">
        <f t="shared" si="7"/>
        <v>0.72636482388044676</v>
      </c>
      <c r="U28" s="13">
        <f>'A22'!D28</f>
        <v>12.194129868443639</v>
      </c>
      <c r="V28" s="13">
        <f t="shared" si="8"/>
        <v>0.24374686417158184</v>
      </c>
      <c r="W28" s="14">
        <f t="shared" si="9"/>
        <v>0.62984123193867381</v>
      </c>
      <c r="X28" s="13">
        <f>A11b!E27</f>
        <v>5.5077459826765471</v>
      </c>
      <c r="Y28" s="13">
        <f t="shared" si="10"/>
        <v>0.78340143895597447</v>
      </c>
      <c r="Z28" s="13">
        <f>'A22'!E28</f>
        <v>54.587158384014614</v>
      </c>
      <c r="AA28" s="13">
        <f t="shared" si="11"/>
        <v>0.80454409700809004</v>
      </c>
      <c r="AB28" s="14">
        <f t="shared" si="12"/>
        <v>0.78762997056639772</v>
      </c>
      <c r="AC28" s="13">
        <f>A11b!F27</f>
        <v>8.7853323147440801</v>
      </c>
      <c r="AD28" s="13">
        <f t="shared" si="13"/>
        <v>0.67193936869304405</v>
      </c>
      <c r="AE28" s="13">
        <f>'A22'!F28</f>
        <v>36.760322561408543</v>
      </c>
      <c r="AF28" s="13">
        <f t="shared" si="14"/>
        <v>0.56872135563738968</v>
      </c>
      <c r="AG28" s="14">
        <f t="shared" si="15"/>
        <v>0.6512957660819132</v>
      </c>
      <c r="AH28" s="13">
        <f>A11b!G27</f>
        <v>8.8536510655013103</v>
      </c>
      <c r="AI28" s="13">
        <f t="shared" si="16"/>
        <v>0.66961602809247034</v>
      </c>
      <c r="AJ28" s="13">
        <f>'A22'!G28</f>
        <v>35.461611570789756</v>
      </c>
      <c r="AK28" s="13">
        <f t="shared" si="17"/>
        <v>0.55154132497442654</v>
      </c>
      <c r="AL28" s="14">
        <f t="shared" si="18"/>
        <v>0.64600108746886165</v>
      </c>
      <c r="AM28" s="13">
        <f>A11b!H27</f>
        <v>10.289075209610809</v>
      </c>
      <c r="AN28" s="13">
        <f t="shared" si="19"/>
        <v>0.62080103724311764</v>
      </c>
      <c r="AO28" s="13">
        <f>'A22'!H28</f>
        <v>27.352628576706088</v>
      </c>
      <c r="AP28" s="13">
        <f t="shared" si="20"/>
        <v>0.44427144161305909</v>
      </c>
      <c r="AQ28" s="14">
        <f t="shared" si="21"/>
        <v>0.58549511811710597</v>
      </c>
      <c r="AR28" s="13">
        <f>A11b!I27</f>
        <v>7.9983027840915373</v>
      </c>
      <c r="AS28" s="13">
        <f t="shared" si="22"/>
        <v>0.69870416813900016</v>
      </c>
      <c r="AT28" s="13">
        <f>'A22'!I28</f>
        <v>7.9867417437320825</v>
      </c>
      <c r="AU28" s="13">
        <f t="shared" si="23"/>
        <v>0.18808932564633152</v>
      </c>
      <c r="AV28" s="14">
        <f t="shared" si="24"/>
        <v>0.59658119964046652</v>
      </c>
      <c r="AW28" s="13">
        <f>A11b!J27</f>
        <v>5.0429314306445763</v>
      </c>
      <c r="AX28" s="13">
        <f t="shared" si="25"/>
        <v>0.799208556453056</v>
      </c>
      <c r="AY28" s="13">
        <f>'A22'!J28</f>
        <v>43.372350442027802</v>
      </c>
      <c r="AZ28" s="13">
        <f t="shared" si="26"/>
        <v>0.65618873102264119</v>
      </c>
      <c r="BA28" s="14">
        <f t="shared" si="27"/>
        <v>0.77060459136697301</v>
      </c>
      <c r="BB28" s="13">
        <f>A11b!K27</f>
        <v>4.3660789252728804</v>
      </c>
      <c r="BC28" s="13">
        <f t="shared" si="28"/>
        <v>0.82222652573528388</v>
      </c>
      <c r="BD28" s="13">
        <f>'A22'!K28</f>
        <v>55.077719199127728</v>
      </c>
      <c r="BE28" s="13">
        <f t="shared" si="29"/>
        <v>0.81103349296036109</v>
      </c>
      <c r="BF28" s="14">
        <f t="shared" si="30"/>
        <v>0.81998791918029945</v>
      </c>
      <c r="BG28" s="13">
        <f>A11b!L27</f>
        <v>10.96160336617514</v>
      </c>
      <c r="BH28" s="13">
        <f t="shared" si="31"/>
        <v>0.59793012766329712</v>
      </c>
      <c r="BI28" s="13">
        <f>'A22'!L28</f>
        <v>32.701791798314083</v>
      </c>
      <c r="BJ28" s="13">
        <f t="shared" si="32"/>
        <v>0.51503298042519563</v>
      </c>
      <c r="BK28" s="14">
        <f t="shared" si="33"/>
        <v>0.58135069821567686</v>
      </c>
      <c r="BL28" s="13">
        <f>A11b!M27</f>
        <v>6.5263295382806881</v>
      </c>
      <c r="BM28" s="13">
        <f t="shared" si="34"/>
        <v>0.748762097580702</v>
      </c>
      <c r="BN28" s="13">
        <f>'A22'!M28</f>
        <v>38.66080431541068</v>
      </c>
      <c r="BO28" s="13">
        <f t="shared" si="35"/>
        <v>0.59386192582121611</v>
      </c>
      <c r="BP28" s="14">
        <f t="shared" si="36"/>
        <v>0.71778206322880489</v>
      </c>
      <c r="BQ28" s="13">
        <f>A11b!N27</f>
        <v>4.6769484525309686</v>
      </c>
      <c r="BR28" s="13">
        <f t="shared" si="37"/>
        <v>0.81165467267657665</v>
      </c>
      <c r="BS28" s="13">
        <f>'A22'!N28</f>
        <v>11.296493770832914</v>
      </c>
      <c r="BT28" s="13">
        <f t="shared" si="38"/>
        <v>0.23187246271311179</v>
      </c>
      <c r="BU28" s="14">
        <f t="shared" si="39"/>
        <v>0.6956982306838837</v>
      </c>
      <c r="BV28" s="13">
        <f>A11b!O27</f>
        <v>5.5285314011628302</v>
      </c>
      <c r="BW28" s="13">
        <f t="shared" si="40"/>
        <v>0.78269458167105854</v>
      </c>
      <c r="BX28" s="13">
        <f>'A22'!O28</f>
        <v>8.6880642234593033</v>
      </c>
      <c r="BY28" s="13">
        <f t="shared" si="41"/>
        <v>0.19736678752458833</v>
      </c>
      <c r="BZ28" s="14">
        <f t="shared" si="42"/>
        <v>0.66562902284176451</v>
      </c>
    </row>
    <row r="29" spans="1:78" ht="12.75" customHeight="1">
      <c r="A29" s="6">
        <v>2005</v>
      </c>
      <c r="B29" s="13">
        <v>4</v>
      </c>
      <c r="C29" s="13">
        <v>6.8</v>
      </c>
      <c r="D29" s="13">
        <f t="shared" si="43"/>
        <v>3.975316671764658</v>
      </c>
      <c r="E29" s="13">
        <f t="shared" si="47"/>
        <v>0.83551531978793636</v>
      </c>
      <c r="F29" s="13">
        <f t="shared" si="44"/>
        <v>12.159197196569371</v>
      </c>
      <c r="G29" s="13">
        <f t="shared" si="45"/>
        <v>0.24328475645225531</v>
      </c>
      <c r="H29" s="14">
        <f t="shared" si="46"/>
        <v>0.71706920712080024</v>
      </c>
      <c r="I29" s="13">
        <f>A11b!B28</f>
        <v>5.0324853671383121</v>
      </c>
      <c r="J29" s="13">
        <f t="shared" si="1"/>
        <v>0.79956379953334178</v>
      </c>
      <c r="K29" s="13">
        <f>'A22'!B29</f>
        <v>23.008685882381659</v>
      </c>
      <c r="L29" s="13">
        <f t="shared" si="2"/>
        <v>0.38680748756498401</v>
      </c>
      <c r="M29" s="14">
        <f t="shared" ref="M29:M34" si="48">J29*0.8+L29*0.2</f>
        <v>0.71701253713967028</v>
      </c>
      <c r="N29" s="13">
        <f>A11b!C28</f>
        <v>8.4402123621287224</v>
      </c>
      <c r="O29" s="13">
        <f t="shared" si="4"/>
        <v>0.6836759884217718</v>
      </c>
      <c r="P29" s="13">
        <f>'A22'!C29</f>
        <v>36.797085733804721</v>
      </c>
      <c r="Q29" s="13">
        <f t="shared" si="5"/>
        <v>0.56920767817842954</v>
      </c>
      <c r="R29" s="14">
        <f t="shared" ref="R29:R34" si="49">O29*0.8+Q29*0.2</f>
        <v>0.6607823263731033</v>
      </c>
      <c r="S29" s="13">
        <f>A11b!D28</f>
        <v>6.7580383419999182</v>
      </c>
      <c r="T29" s="13">
        <f t="shared" si="7"/>
        <v>0.74088229203355094</v>
      </c>
      <c r="U29" s="13">
        <f>'A22'!D29</f>
        <v>12.159197196569371</v>
      </c>
      <c r="V29" s="13">
        <f t="shared" si="8"/>
        <v>0.24328475645225531</v>
      </c>
      <c r="W29" s="14">
        <f t="shared" ref="W29:W34" si="50">T29*0.8+V29*0.2</f>
        <v>0.64136278491729193</v>
      </c>
      <c r="X29" s="13">
        <f>A11b!E28</f>
        <v>4.8298862652927461</v>
      </c>
      <c r="Y29" s="13">
        <f t="shared" si="10"/>
        <v>0.80645366086336256</v>
      </c>
      <c r="Z29" s="13">
        <f>'A22'!E29</f>
        <v>55.134645225325144</v>
      </c>
      <c r="AA29" s="13">
        <f t="shared" si="11"/>
        <v>0.81178654031474307</v>
      </c>
      <c r="AB29" s="14">
        <f t="shared" ref="AB29:AB34" si="51">Y29*0.8+AA29*0.2</f>
        <v>0.80752023675363871</v>
      </c>
      <c r="AC29" s="13">
        <f>A11b!F28</f>
        <v>8.3712121212121211</v>
      </c>
      <c r="AD29" s="13">
        <f t="shared" si="13"/>
        <v>0.68602250470601378</v>
      </c>
      <c r="AE29" s="13">
        <f>'A22'!F29</f>
        <v>36.227534916591075</v>
      </c>
      <c r="AF29" s="13">
        <f t="shared" si="14"/>
        <v>0.56167336101739285</v>
      </c>
      <c r="AG29" s="14">
        <f t="shared" ref="AG29:AG34" si="52">AD29*0.8+AF29*0.2</f>
        <v>0.66115267596828964</v>
      </c>
      <c r="AH29" s="13">
        <f>A11b!G28</f>
        <v>8.8810075971531539</v>
      </c>
      <c r="AI29" s="13">
        <f t="shared" si="16"/>
        <v>0.66868570457260001</v>
      </c>
      <c r="AJ29" s="13">
        <f>'A22'!G29</f>
        <v>35.268206446471311</v>
      </c>
      <c r="AK29" s="13">
        <f t="shared" si="17"/>
        <v>0.54898286047372813</v>
      </c>
      <c r="AL29" s="14">
        <f t="shared" ref="AL29:AL34" si="53">AI29*0.8+AK29*0.2</f>
        <v>0.64474513575282577</v>
      </c>
      <c r="AM29" s="13">
        <f>A11b!H28</f>
        <v>11.147660818713449</v>
      </c>
      <c r="AN29" s="13">
        <f t="shared" si="19"/>
        <v>0.59160280421650779</v>
      </c>
      <c r="AO29" s="13">
        <f>'A22'!H29</f>
        <v>22.812363822575321</v>
      </c>
      <c r="AP29" s="13">
        <f t="shared" si="20"/>
        <v>0.38421043631058455</v>
      </c>
      <c r="AQ29" s="14">
        <f t="shared" ref="AQ29:AQ34" si="54">AN29*0.8+AP29*0.2</f>
        <v>0.55012433063532318</v>
      </c>
      <c r="AR29" s="13">
        <f>A11b!I28</f>
        <v>7.7304737782820956</v>
      </c>
      <c r="AS29" s="13">
        <f t="shared" si="22"/>
        <v>0.7078123265334586</v>
      </c>
      <c r="AT29" s="13">
        <f>'A22'!I29</f>
        <v>9.3068166410619018</v>
      </c>
      <c r="AU29" s="13">
        <f t="shared" si="23"/>
        <v>0.20555196928094682</v>
      </c>
      <c r="AV29" s="14">
        <f t="shared" ref="AV29:AV34" si="55">AS29*0.8+AU29*0.2</f>
        <v>0.60736025508295621</v>
      </c>
      <c r="AW29" s="13">
        <f>A11b!J28</f>
        <v>5.2593746256139928</v>
      </c>
      <c r="AX29" s="13">
        <f t="shared" si="25"/>
        <v>0.79184789401387745</v>
      </c>
      <c r="AY29" s="13">
        <f>'A22'!J29</f>
        <v>34.999999035828608</v>
      </c>
      <c r="AZ29" s="13">
        <f t="shared" si="26"/>
        <v>0.54543487206663832</v>
      </c>
      <c r="BA29" s="14">
        <f t="shared" ref="BA29:BA34" si="56">AX29*0.8+AZ29*0.2</f>
        <v>0.74256528962442969</v>
      </c>
      <c r="BB29" s="13">
        <f>A11b!K28</f>
        <v>4.6082100437591169</v>
      </c>
      <c r="BC29" s="13">
        <f t="shared" si="28"/>
        <v>0.81399228473985885</v>
      </c>
      <c r="BD29" s="13">
        <f>'A22'!K29</f>
        <v>55.261878283984565</v>
      </c>
      <c r="BE29" s="13">
        <f t="shared" si="29"/>
        <v>0.81346964599791738</v>
      </c>
      <c r="BF29" s="14">
        <f t="shared" ref="BF29:BF34" si="57">BC29*0.8+BE29*0.2</f>
        <v>0.81388775699147065</v>
      </c>
      <c r="BG29" s="13">
        <f>A11b!L28</f>
        <v>9.1461713569649898</v>
      </c>
      <c r="BH29" s="13">
        <f t="shared" si="31"/>
        <v>0.6596681841679779</v>
      </c>
      <c r="BI29" s="13">
        <f>'A22'!L29</f>
        <v>32.820160970876344</v>
      </c>
      <c r="BJ29" s="13">
        <f t="shared" si="32"/>
        <v>0.51659882997052076</v>
      </c>
      <c r="BK29" s="14">
        <f t="shared" ref="BK29:BK34" si="58">BH29*0.8+BJ29*0.2</f>
        <v>0.63105431332848649</v>
      </c>
      <c r="BL29" s="13">
        <f>A11b!M28</f>
        <v>7.6668153718692249</v>
      </c>
      <c r="BM29" s="13">
        <f t="shared" si="34"/>
        <v>0.70997718110921648</v>
      </c>
      <c r="BN29" s="13">
        <f>'A22'!M29</f>
        <v>38.074887965137563</v>
      </c>
      <c r="BO29" s="13">
        <f t="shared" si="35"/>
        <v>0.58611111679878125</v>
      </c>
      <c r="BP29" s="14">
        <f t="shared" ref="BP29:BP34" si="59">BM29*0.8+BO29*0.2</f>
        <v>0.68520396824712948</v>
      </c>
      <c r="BQ29" s="13">
        <f>A11b!N28</f>
        <v>4.6384208989680573</v>
      </c>
      <c r="BR29" s="13">
        <f t="shared" si="37"/>
        <v>0.81296489320083032</v>
      </c>
      <c r="BS29" s="13">
        <f>'A22'!N29</f>
        <v>10.946745152069623</v>
      </c>
      <c r="BT29" s="13">
        <f t="shared" si="38"/>
        <v>0.22724580440492317</v>
      </c>
      <c r="BU29" s="14">
        <f t="shared" ref="BU29:BU34" si="60">BR29*0.8+BT29*0.2</f>
        <v>0.69582107544164895</v>
      </c>
      <c r="BV29" s="13">
        <f>A11b!O28</f>
        <v>5.0825095770044744</v>
      </c>
      <c r="BW29" s="13">
        <f t="shared" si="40"/>
        <v>0.79786260803751541</v>
      </c>
      <c r="BX29" s="13">
        <f>'A22'!O29</f>
        <v>8.601543636926456</v>
      </c>
      <c r="BY29" s="13">
        <f t="shared" si="41"/>
        <v>0.19622224779223138</v>
      </c>
      <c r="BZ29" s="14">
        <f t="shared" ref="BZ29:BZ34" si="61">BW29*0.8+BY29*0.2</f>
        <v>0.6775345359884587</v>
      </c>
    </row>
    <row r="30" spans="1:78" ht="12.75" customHeight="1">
      <c r="A30" s="6">
        <v>2006</v>
      </c>
      <c r="B30" s="13">
        <v>3.5</v>
      </c>
      <c r="C30" s="13">
        <v>6.3</v>
      </c>
      <c r="D30" s="13">
        <f t="shared" si="43"/>
        <v>3.5113447367277839</v>
      </c>
      <c r="E30" s="13">
        <f t="shared" si="47"/>
        <v>0.85129378210245477</v>
      </c>
      <c r="F30" s="13">
        <f t="shared" si="44"/>
        <v>12.054522722177152</v>
      </c>
      <c r="G30" s="13">
        <f t="shared" si="45"/>
        <v>0.24190006756251931</v>
      </c>
      <c r="H30" s="14">
        <f t="shared" si="46"/>
        <v>0.72941503919446771</v>
      </c>
      <c r="I30" s="13">
        <f>A11b!B29</f>
        <v>4.7822785556081708</v>
      </c>
      <c r="J30" s="13">
        <f t="shared" ref="J30:J35" si="62">($M$65-I30)/$M$67</f>
        <v>0.80807267355877255</v>
      </c>
      <c r="K30" s="13">
        <f>'A22'!B30</f>
        <v>22.754446817503233</v>
      </c>
      <c r="L30" s="13">
        <f t="shared" ref="L30:L35" si="63">(K30-$R$66)/$R$67</f>
        <v>0.38344427976749451</v>
      </c>
      <c r="M30" s="14">
        <f t="shared" si="48"/>
        <v>0.72314699480051703</v>
      </c>
      <c r="N30" s="13">
        <f>A11b!C29</f>
        <v>8.2458800179831702</v>
      </c>
      <c r="O30" s="13">
        <f t="shared" ref="O30:O35" si="64">($M$65-N30)/$M$67</f>
        <v>0.69028471911654732</v>
      </c>
      <c r="P30" s="13">
        <f>'A22'!C30</f>
        <v>36.738379088557394</v>
      </c>
      <c r="Q30" s="13">
        <f t="shared" ref="Q30:Q35" si="65">(P30-$R$66)/$R$67</f>
        <v>0.56843107586062802</v>
      </c>
      <c r="R30" s="14">
        <f t="shared" si="49"/>
        <v>0.66591399046536348</v>
      </c>
      <c r="S30" s="13">
        <f>A11b!D29</f>
        <v>6.320420526110011</v>
      </c>
      <c r="T30" s="13">
        <f t="shared" ref="T30:T35" si="66">($M$65-S30)/$M$67</f>
        <v>0.7557645202347717</v>
      </c>
      <c r="U30" s="13">
        <f>'A22'!D30</f>
        <v>12.054522722177152</v>
      </c>
      <c r="V30" s="13">
        <f t="shared" ref="V30:V35" si="67">(U30-$R$66)/$R$67</f>
        <v>0.24190006756251931</v>
      </c>
      <c r="W30" s="14">
        <f t="shared" si="50"/>
        <v>0.65299162970032132</v>
      </c>
      <c r="X30" s="13">
        <f>A11b!E29</f>
        <v>3.8970126944157788</v>
      </c>
      <c r="Y30" s="13">
        <f t="shared" ref="Y30:Y35" si="68">($M$65-X30)/$M$67</f>
        <v>0.83817823162026095</v>
      </c>
      <c r="Z30" s="13">
        <f>'A22'!E30</f>
        <v>54.187846580582786</v>
      </c>
      <c r="AA30" s="13">
        <f t="shared" ref="AA30:AA35" si="69">(Z30-$R$66)/$R$67</f>
        <v>0.79926179087793769</v>
      </c>
      <c r="AB30" s="14">
        <f t="shared" si="51"/>
        <v>0.83039494347179632</v>
      </c>
      <c r="AC30" s="13">
        <f>A11b!F29</f>
        <v>7.6375889180082366</v>
      </c>
      <c r="AD30" s="13">
        <f t="shared" ref="AD30:AD35" si="70">($M$65-AC30)/$M$67</f>
        <v>0.71097109575363548</v>
      </c>
      <c r="AE30" s="13">
        <f>'A22'!F30</f>
        <v>35.202817779936652</v>
      </c>
      <c r="AF30" s="13">
        <f t="shared" ref="AF30:AF35" si="71">(AE30-$R$66)/$R$67</f>
        <v>0.54811786487101866</v>
      </c>
      <c r="AG30" s="14">
        <f t="shared" si="52"/>
        <v>0.67840044957711221</v>
      </c>
      <c r="AH30" s="13">
        <f>A11b!G29</f>
        <v>8.8296987729376184</v>
      </c>
      <c r="AI30" s="13">
        <f t="shared" ref="AI30:AI35" si="72">($M$65-AH30)/$M$67</f>
        <v>0.67043058241574527</v>
      </c>
      <c r="AJ30" s="13">
        <f>'A22'!G30</f>
        <v>35.262734420998058</v>
      </c>
      <c r="AK30" s="13">
        <f t="shared" ref="AK30:AK35" si="73">(AJ30-$R$66)/$R$67</f>
        <v>0.54891047364856216</v>
      </c>
      <c r="AL30" s="14">
        <f t="shared" si="53"/>
        <v>0.64612656066230867</v>
      </c>
      <c r="AM30" s="13">
        <f>A11b!H29</f>
        <v>10.29284269338214</v>
      </c>
      <c r="AN30" s="13">
        <f t="shared" ref="AN30:AN35" si="74">($M$65-AM30)/$M$67</f>
        <v>0.62067291505249056</v>
      </c>
      <c r="AO30" s="13">
        <f>'A22'!H30</f>
        <v>22.530685985885576</v>
      </c>
      <c r="AP30" s="13">
        <f t="shared" ref="AP30:AP35" si="75">(AO30-$R$66)/$R$67</f>
        <v>0.3804842540372666</v>
      </c>
      <c r="AQ30" s="14">
        <f t="shared" si="54"/>
        <v>0.57263518284944581</v>
      </c>
      <c r="AR30" s="13">
        <f>A11b!I29</f>
        <v>6.7766062987511146</v>
      </c>
      <c r="AS30" s="13">
        <f t="shared" ref="AS30:AS35" si="76">($M$65-AR30)/$M$67</f>
        <v>0.74025084477622249</v>
      </c>
      <c r="AT30" s="13">
        <f>'A22'!I30</f>
        <v>9.2579627178590442</v>
      </c>
      <c r="AU30" s="13">
        <f t="shared" ref="AU30:AU35" si="77">(AT30-$R$66)/$R$67</f>
        <v>0.20490570394193461</v>
      </c>
      <c r="AV30" s="14">
        <f t="shared" si="55"/>
        <v>0.6331818166093649</v>
      </c>
      <c r="AW30" s="13">
        <f>A11b!J29</f>
        <v>4.324002382370459</v>
      </c>
      <c r="AX30" s="13">
        <f t="shared" ref="AX30:AX35" si="78">($M$65-AW30)/$M$67</f>
        <v>0.82365743803056801</v>
      </c>
      <c r="AY30" s="13">
        <f>'A22'!J30</f>
        <v>34.166666184580968</v>
      </c>
      <c r="AZ30" s="13">
        <f t="shared" ref="AZ30:AZ35" si="79">(AY30-$R$66)/$R$67</f>
        <v>0.53441110770312317</v>
      </c>
      <c r="BA30" s="14">
        <f t="shared" si="56"/>
        <v>0.76580817196507911</v>
      </c>
      <c r="BB30" s="13">
        <f>A11b!K29</f>
        <v>3.4260016353229759</v>
      </c>
      <c r="BC30" s="13">
        <f t="shared" ref="BC30:BC35" si="80">($M$65-BB30)/$M$67</f>
        <v>0.8541960759862709</v>
      </c>
      <c r="BD30" s="13">
        <f>'A22'!K30</f>
        <v>55.311431968578674</v>
      </c>
      <c r="BE30" s="13">
        <f t="shared" ref="BE30:BE35" si="81">(BD30-$R$66)/$R$67</f>
        <v>0.81412516814791003</v>
      </c>
      <c r="BF30" s="14">
        <f t="shared" si="57"/>
        <v>0.84618189441859881</v>
      </c>
      <c r="BG30" s="13">
        <f>A11b!L29</f>
        <v>8.4521656929896807</v>
      </c>
      <c r="BH30" s="13">
        <f t="shared" ref="BH30:BH35" si="82">($M$65-BG30)/$M$67</f>
        <v>0.68326948715244906</v>
      </c>
      <c r="BI30" s="13">
        <f>'A22'!L30</f>
        <v>32.788172642532501</v>
      </c>
      <c r="BJ30" s="13">
        <f t="shared" ref="BJ30:BJ35" si="83">(BI30-$R$66)/$R$67</f>
        <v>0.51617567157286814</v>
      </c>
      <c r="BK30" s="14">
        <f t="shared" si="58"/>
        <v>0.64985072403653288</v>
      </c>
      <c r="BL30" s="13">
        <f>A11b!M29</f>
        <v>6.975033624747816</v>
      </c>
      <c r="BM30" s="13">
        <f t="shared" ref="BM30:BM35" si="84">($M$65-BL30)/$M$67</f>
        <v>0.73350285454452724</v>
      </c>
      <c r="BN30" s="13">
        <f>'A22'!M30</f>
        <v>36.571690841527122</v>
      </c>
      <c r="BO30" s="13">
        <f t="shared" ref="BO30:BO35" si="85">(BN30-$R$66)/$R$67</f>
        <v>0.56622603623609147</v>
      </c>
      <c r="BP30" s="14">
        <f t="shared" si="59"/>
        <v>0.70004749088284013</v>
      </c>
      <c r="BQ30" s="13">
        <f>A11b!N29</f>
        <v>5.3730361054471256</v>
      </c>
      <c r="BR30" s="13">
        <f t="shared" ref="BR30:BR35" si="86">($M$65-BQ30)/$M$67</f>
        <v>0.78798256673709532</v>
      </c>
      <c r="BS30" s="13">
        <f>'A22'!N30</f>
        <v>10.734966317193271</v>
      </c>
      <c r="BT30" s="13">
        <f t="shared" ref="BT30:BT35" si="87">(BS30-$R$66)/$R$67</f>
        <v>0.22444428281680698</v>
      </c>
      <c r="BU30" s="14">
        <f t="shared" si="60"/>
        <v>0.67527490995303774</v>
      </c>
      <c r="BV30" s="13">
        <f>A11b!O29</f>
        <v>4.6239797131309928</v>
      </c>
      <c r="BW30" s="13">
        <f t="shared" ref="BW30:BW35" si="88">($M$65-BV30)/$M$67</f>
        <v>0.81345599985901418</v>
      </c>
      <c r="BX30" s="13">
        <f>'A22'!O30</f>
        <v>8.3795008596124383</v>
      </c>
      <c r="BY30" s="13">
        <f t="shared" ref="BY30:BY35" si="89">(BX30-$R$66)/$R$67</f>
        <v>0.19328494938611968</v>
      </c>
      <c r="BZ30" s="14">
        <f t="shared" si="61"/>
        <v>0.68942178976443524</v>
      </c>
    </row>
    <row r="31" spans="1:78" ht="12.75" customHeight="1">
      <c r="A31" s="6">
        <v>2007</v>
      </c>
      <c r="B31" s="13">
        <v>3.5</v>
      </c>
      <c r="C31" s="13">
        <v>6</v>
      </c>
      <c r="D31" s="13">
        <f t="shared" si="43"/>
        <v>3.5212984307255399</v>
      </c>
      <c r="E31" s="13">
        <f t="shared" si="47"/>
        <v>0.85095528321109104</v>
      </c>
      <c r="F31" s="13">
        <f t="shared" si="44"/>
        <v>11.949848247784933</v>
      </c>
      <c r="G31" s="13">
        <f t="shared" si="45"/>
        <v>0.2405153786727833</v>
      </c>
      <c r="H31" s="14">
        <f t="shared" si="46"/>
        <v>0.72886730230342955</v>
      </c>
      <c r="I31" s="13">
        <f>A11b!B30</f>
        <v>4.3769734352449321</v>
      </c>
      <c r="J31" s="13">
        <f t="shared" si="62"/>
        <v>0.82185603217296199</v>
      </c>
      <c r="K31" s="13">
        <f>'A22'!B31</f>
        <v>22.500207752624807</v>
      </c>
      <c r="L31" s="13">
        <f t="shared" si="63"/>
        <v>0.38008107197000501</v>
      </c>
      <c r="M31" s="14">
        <f t="shared" si="48"/>
        <v>0.73350104013237061</v>
      </c>
      <c r="N31" s="13">
        <f>A11b!C30</f>
        <v>7.4579336622308503</v>
      </c>
      <c r="O31" s="13">
        <f t="shared" si="64"/>
        <v>0.71708069736706781</v>
      </c>
      <c r="P31" s="13">
        <f>'A22'!C31</f>
        <v>36.679672443310068</v>
      </c>
      <c r="Q31" s="13">
        <f t="shared" si="65"/>
        <v>0.56765447354282661</v>
      </c>
      <c r="R31" s="14">
        <f t="shared" si="49"/>
        <v>0.68719545260221959</v>
      </c>
      <c r="S31" s="13">
        <f>A11b!D30</f>
        <v>6.0365115955294968</v>
      </c>
      <c r="T31" s="13">
        <f t="shared" si="66"/>
        <v>0.76541951447825707</v>
      </c>
      <c r="U31" s="13">
        <f>'A22'!D31</f>
        <v>11.949848247784933</v>
      </c>
      <c r="V31" s="13">
        <f t="shared" si="67"/>
        <v>0.2405153786727833</v>
      </c>
      <c r="W31" s="14">
        <f t="shared" si="50"/>
        <v>0.66043868731716238</v>
      </c>
      <c r="X31" s="13">
        <f>A11b!E30</f>
        <v>3.8009828581343048</v>
      </c>
      <c r="Y31" s="13">
        <f t="shared" si="68"/>
        <v>0.84144395318317444</v>
      </c>
      <c r="Z31" s="13">
        <f>'A22'!E31</f>
        <v>53.241047935840434</v>
      </c>
      <c r="AA31" s="13">
        <f t="shared" si="69"/>
        <v>0.78673704144113243</v>
      </c>
      <c r="AB31" s="14">
        <f t="shared" si="51"/>
        <v>0.83050257083476609</v>
      </c>
      <c r="AC31" s="13">
        <f>A11b!F30</f>
        <v>6.8274582560296864</v>
      </c>
      <c r="AD31" s="13">
        <f t="shared" si="70"/>
        <v>0.73852150377313863</v>
      </c>
      <c r="AE31" s="13">
        <f>'A22'!F31</f>
        <v>34.178100643282228</v>
      </c>
      <c r="AF31" s="13">
        <f t="shared" si="71"/>
        <v>0.53456236872464458</v>
      </c>
      <c r="AG31" s="14">
        <f t="shared" si="52"/>
        <v>0.69772967676343989</v>
      </c>
      <c r="AH31" s="13">
        <f>A11b!G30</f>
        <v>8.0039607868023968</v>
      </c>
      <c r="AI31" s="13">
        <f t="shared" si="72"/>
        <v>0.69851175438332413</v>
      </c>
      <c r="AJ31" s="13">
        <f>'A22'!G31</f>
        <v>35.257262395524812</v>
      </c>
      <c r="AK31" s="13">
        <f t="shared" si="73"/>
        <v>0.54883808682339641</v>
      </c>
      <c r="AL31" s="14">
        <f t="shared" si="53"/>
        <v>0.66857702087133863</v>
      </c>
      <c r="AM31" s="13">
        <f>A11b!H30</f>
        <v>8.6366144471367221</v>
      </c>
      <c r="AN31" s="13">
        <f t="shared" si="74"/>
        <v>0.67699687129684205</v>
      </c>
      <c r="AO31" s="13">
        <f>'A22'!H31</f>
        <v>22.249008149195831</v>
      </c>
      <c r="AP31" s="13">
        <f t="shared" si="75"/>
        <v>0.37675807176394865</v>
      </c>
      <c r="AQ31" s="14">
        <f t="shared" si="54"/>
        <v>0.61694911139026332</v>
      </c>
      <c r="AR31" s="13">
        <f>A11b!I30</f>
        <v>6.0754164070038801</v>
      </c>
      <c r="AS31" s="13">
        <f t="shared" si="76"/>
        <v>0.76409646440702106</v>
      </c>
      <c r="AT31" s="13">
        <f>'A22'!I31</f>
        <v>9.2091087946561849</v>
      </c>
      <c r="AU31" s="13">
        <f t="shared" si="77"/>
        <v>0.20425943860292237</v>
      </c>
      <c r="AV31" s="14">
        <f t="shared" si="55"/>
        <v>0.65212905924620135</v>
      </c>
      <c r="AW31" s="13">
        <f>A11b!J30</f>
        <v>3.5697620158656092</v>
      </c>
      <c r="AX31" s="13">
        <f t="shared" si="78"/>
        <v>0.84930716444783383</v>
      </c>
      <c r="AY31" s="13">
        <f>'A22'!J31</f>
        <v>33.333333333333329</v>
      </c>
      <c r="AZ31" s="13">
        <f t="shared" si="79"/>
        <v>0.52338734333960801</v>
      </c>
      <c r="BA31" s="14">
        <f t="shared" si="56"/>
        <v>0.78412320022618875</v>
      </c>
      <c r="BB31" s="13">
        <f>A11b!K30</f>
        <v>2.524930195452733</v>
      </c>
      <c r="BC31" s="13">
        <f t="shared" si="80"/>
        <v>0.88483914010943054</v>
      </c>
      <c r="BD31" s="13">
        <f>'A22'!K31</f>
        <v>55.36098565317279</v>
      </c>
      <c r="BE31" s="13">
        <f t="shared" si="81"/>
        <v>0.8147806902979029</v>
      </c>
      <c r="BF31" s="14">
        <f t="shared" si="57"/>
        <v>0.87082745014712515</v>
      </c>
      <c r="BG31" s="13">
        <f>A11b!L30</f>
        <v>8.232030087168571</v>
      </c>
      <c r="BH31" s="13">
        <f t="shared" si="82"/>
        <v>0.69075571875017705</v>
      </c>
      <c r="BI31" s="13">
        <f>'A22'!L31</f>
        <v>32.756184314188665</v>
      </c>
      <c r="BJ31" s="13">
        <f t="shared" si="83"/>
        <v>0.51575251317521553</v>
      </c>
      <c r="BK31" s="14">
        <f t="shared" si="58"/>
        <v>0.65575507763518481</v>
      </c>
      <c r="BL31" s="13">
        <f>A11b!M30</f>
        <v>6.1463074021356734</v>
      </c>
      <c r="BM31" s="13">
        <f t="shared" si="84"/>
        <v>0.76168564855662546</v>
      </c>
      <c r="BN31" s="13">
        <f>'A22'!M31</f>
        <v>35.068493717916681</v>
      </c>
      <c r="BO31" s="13">
        <f t="shared" si="85"/>
        <v>0.54634095567340168</v>
      </c>
      <c r="BP31" s="14">
        <f t="shared" si="59"/>
        <v>0.71861670997998073</v>
      </c>
      <c r="BQ31" s="13">
        <f>A11b!N30</f>
        <v>5.2587364283514608</v>
      </c>
      <c r="BR31" s="13">
        <f t="shared" si="86"/>
        <v>0.79186959742025975</v>
      </c>
      <c r="BS31" s="13">
        <f>'A22'!N31</f>
        <v>10.523187482316919</v>
      </c>
      <c r="BT31" s="13">
        <f t="shared" si="87"/>
        <v>0.22164276122869078</v>
      </c>
      <c r="BU31" s="14">
        <f t="shared" si="60"/>
        <v>0.67782423018194604</v>
      </c>
      <c r="BV31" s="13">
        <f>A11b!O30</f>
        <v>4.6218048353600398</v>
      </c>
      <c r="BW31" s="13">
        <f t="shared" si="88"/>
        <v>0.81352996171824798</v>
      </c>
      <c r="BX31" s="13">
        <f>'A22'!O31</f>
        <v>8.1574580822984224</v>
      </c>
      <c r="BY31" s="13">
        <f t="shared" si="89"/>
        <v>0.190347650980008</v>
      </c>
      <c r="BZ31" s="14">
        <f t="shared" si="61"/>
        <v>0.68889349957059998</v>
      </c>
    </row>
    <row r="32" spans="1:78" ht="12.75" customHeight="1">
      <c r="A32" s="6">
        <v>2008</v>
      </c>
      <c r="B32" s="13">
        <v>3.6</v>
      </c>
      <c r="C32" s="13">
        <v>6.1</v>
      </c>
      <c r="D32" s="13">
        <f t="shared" si="43"/>
        <v>3.6221938948808865</v>
      </c>
      <c r="E32" s="13">
        <f t="shared" si="47"/>
        <v>0.84752409447172372</v>
      </c>
      <c r="F32" s="13">
        <f t="shared" si="44"/>
        <v>13.587285942212636</v>
      </c>
      <c r="G32" s="13">
        <f t="shared" si="45"/>
        <v>0.26217626396763705</v>
      </c>
      <c r="H32" s="14">
        <f t="shared" si="46"/>
        <v>0.73045452837090652</v>
      </c>
      <c r="I32" s="13">
        <f>A11b!B31</f>
        <v>4.2341639332758811</v>
      </c>
      <c r="J32" s="13">
        <f t="shared" si="62"/>
        <v>0.82671260683796788</v>
      </c>
      <c r="K32" s="13">
        <f>'A22'!B32</f>
        <v>22.054449229527435</v>
      </c>
      <c r="L32" s="13">
        <f t="shared" si="63"/>
        <v>0.3741843442527466</v>
      </c>
      <c r="M32" s="14">
        <f t="shared" si="48"/>
        <v>0.73620695432092365</v>
      </c>
      <c r="N32" s="13">
        <f>A11b!C31</f>
        <v>6.9755961130665911</v>
      </c>
      <c r="O32" s="13">
        <f t="shared" si="64"/>
        <v>0.73348372579972632</v>
      </c>
      <c r="P32" s="13">
        <f>'A22'!C32</f>
        <v>37.554824479768172</v>
      </c>
      <c r="Q32" s="13">
        <f t="shared" si="65"/>
        <v>0.57923144403873428</v>
      </c>
      <c r="R32" s="14">
        <f t="shared" si="49"/>
        <v>0.70263326944752791</v>
      </c>
      <c r="S32" s="13">
        <f>A11b!D31</f>
        <v>6.1376063218815009</v>
      </c>
      <c r="T32" s="13">
        <f t="shared" si="66"/>
        <v>0.76198154935690787</v>
      </c>
      <c r="U32" s="13">
        <f>'A22'!D32</f>
        <v>13.587285942212636</v>
      </c>
      <c r="V32" s="13">
        <f t="shared" si="67"/>
        <v>0.26217626396763705</v>
      </c>
      <c r="W32" s="14">
        <f t="shared" si="50"/>
        <v>0.6620204922790538</v>
      </c>
      <c r="X32" s="13">
        <f>A11b!E31</f>
        <v>3.433710074761307</v>
      </c>
      <c r="Y32" s="13">
        <f t="shared" si="68"/>
        <v>0.8539339322831786</v>
      </c>
      <c r="Z32" s="13">
        <f>'A22'!E32</f>
        <v>53.288212494292665</v>
      </c>
      <c r="AA32" s="13">
        <f t="shared" si="69"/>
        <v>0.78736095897649439</v>
      </c>
      <c r="AB32" s="14">
        <f t="shared" si="51"/>
        <v>0.84061933762184182</v>
      </c>
      <c r="AC32" s="13">
        <f>A11b!F31</f>
        <v>6.3096111518708726</v>
      </c>
      <c r="AD32" s="13">
        <f t="shared" si="70"/>
        <v>0.7561321185552653</v>
      </c>
      <c r="AE32" s="13">
        <f>'A22'!F32</f>
        <v>33.964218833788422</v>
      </c>
      <c r="AF32" s="13">
        <f t="shared" si="71"/>
        <v>0.53173302788446053</v>
      </c>
      <c r="AG32" s="14">
        <f t="shared" si="52"/>
        <v>0.71125230042110443</v>
      </c>
      <c r="AH32" s="13">
        <f>A11b!G31</f>
        <v>7.3861931181393157</v>
      </c>
      <c r="AI32" s="13">
        <f t="shared" si="72"/>
        <v>0.71952040413786933</v>
      </c>
      <c r="AJ32" s="13">
        <f>'A22'!G32</f>
        <v>35.42664881924658</v>
      </c>
      <c r="AK32" s="13">
        <f t="shared" si="73"/>
        <v>0.55107881934545122</v>
      </c>
      <c r="AL32" s="14">
        <f t="shared" si="53"/>
        <v>0.68583208717938571</v>
      </c>
      <c r="AM32" s="13">
        <f>A11b!H31</f>
        <v>7.5107707036859743</v>
      </c>
      <c r="AN32" s="13">
        <f t="shared" si="74"/>
        <v>0.71528384888453178</v>
      </c>
      <c r="AO32" s="13">
        <f>'A22'!H32</f>
        <v>22.445925050588244</v>
      </c>
      <c r="AP32" s="13">
        <f t="shared" si="75"/>
        <v>0.37936299189507455</v>
      </c>
      <c r="AQ32" s="14">
        <f t="shared" si="54"/>
        <v>0.64809967748664044</v>
      </c>
      <c r="AR32" s="13">
        <f>A11b!I31</f>
        <v>6.7232464401271024</v>
      </c>
      <c r="AS32" s="13">
        <f t="shared" si="76"/>
        <v>0.74206547289233926</v>
      </c>
      <c r="AT32" s="13">
        <f>'A22'!I32</f>
        <v>10.30136475815752</v>
      </c>
      <c r="AU32" s="13">
        <f t="shared" si="77"/>
        <v>0.21870837380121186</v>
      </c>
      <c r="AV32" s="14">
        <f t="shared" si="55"/>
        <v>0.63739405307411379</v>
      </c>
      <c r="AW32" s="13">
        <f>A11b!J31</f>
        <v>3.027522935779817</v>
      </c>
      <c r="AX32" s="13">
        <f t="shared" si="78"/>
        <v>0.86774728602525808</v>
      </c>
      <c r="AY32" s="13">
        <f>'A22'!J32</f>
        <v>33.333333450022984</v>
      </c>
      <c r="AZ32" s="13">
        <f t="shared" si="79"/>
        <v>0.52338734488324001</v>
      </c>
      <c r="BA32" s="14">
        <f t="shared" si="56"/>
        <v>0.79887529779685451</v>
      </c>
      <c r="BB32" s="13">
        <f>A11b!K31</f>
        <v>2.5971520086443092</v>
      </c>
      <c r="BC32" s="13">
        <f t="shared" si="80"/>
        <v>0.88238306664533428</v>
      </c>
      <c r="BD32" s="13">
        <f>'A22'!K32</f>
        <v>43.037501826477786</v>
      </c>
      <c r="BE32" s="13">
        <f t="shared" si="81"/>
        <v>0.65175917777780501</v>
      </c>
      <c r="BF32" s="14">
        <f t="shared" si="57"/>
        <v>0.8362582888718284</v>
      </c>
      <c r="BG32" s="13">
        <f>A11b!L31</f>
        <v>11.254562050789071</v>
      </c>
      <c r="BH32" s="13">
        <f t="shared" si="82"/>
        <v>0.58796737514352582</v>
      </c>
      <c r="BI32" s="13">
        <f>'A22'!L32</f>
        <v>32.427092932491</v>
      </c>
      <c r="BJ32" s="13">
        <f t="shared" si="83"/>
        <v>0.51139911964168661</v>
      </c>
      <c r="BK32" s="14">
        <f t="shared" si="58"/>
        <v>0.57265372404315795</v>
      </c>
      <c r="BL32" s="13">
        <f>A11b!M31</f>
        <v>6.2241730793953991</v>
      </c>
      <c r="BM32" s="13">
        <f t="shared" si="84"/>
        <v>0.75903764215481706</v>
      </c>
      <c r="BN32" s="13">
        <f>'A22'!M32</f>
        <v>36.73454293358931</v>
      </c>
      <c r="BO32" s="13">
        <f t="shared" si="85"/>
        <v>0.56838032918915482</v>
      </c>
      <c r="BP32" s="14">
        <f t="shared" si="59"/>
        <v>0.72090617956168468</v>
      </c>
      <c r="BQ32" s="13">
        <f>A11b!N31</f>
        <v>5.2614485497245527</v>
      </c>
      <c r="BR32" s="13">
        <f t="shared" si="86"/>
        <v>0.79177736532248366</v>
      </c>
      <c r="BS32" s="13">
        <f>'A22'!N32</f>
        <v>10.953591716065167</v>
      </c>
      <c r="BT32" s="13">
        <f t="shared" si="87"/>
        <v>0.22733637434714207</v>
      </c>
      <c r="BU32" s="14">
        <f t="shared" si="60"/>
        <v>0.67888916712741532</v>
      </c>
      <c r="BV32" s="13">
        <f>A11b!O31</f>
        <v>5.7841008523187609</v>
      </c>
      <c r="BW32" s="13">
        <f t="shared" si="88"/>
        <v>0.77400333840979207</v>
      </c>
      <c r="BX32" s="13">
        <f>'A22'!O32</f>
        <v>14.207462228986317</v>
      </c>
      <c r="BY32" s="13">
        <f t="shared" si="89"/>
        <v>0.27038028141276382</v>
      </c>
      <c r="BZ32" s="14">
        <f t="shared" si="61"/>
        <v>0.67327872701038649</v>
      </c>
    </row>
    <row r="33" spans="1:78" ht="12.75" customHeight="1">
      <c r="A33" s="6">
        <v>2009</v>
      </c>
      <c r="B33" s="13">
        <v>6.5</v>
      </c>
      <c r="C33" s="13">
        <v>8.3000000000000007</v>
      </c>
      <c r="D33" s="13">
        <f t="shared" si="43"/>
        <v>6.5335065201447327</v>
      </c>
      <c r="E33" s="13">
        <f t="shared" si="47"/>
        <v>0.74851802734859885</v>
      </c>
      <c r="F33" s="13">
        <f t="shared" si="44"/>
        <v>15.22472363664034</v>
      </c>
      <c r="G33" s="13">
        <f t="shared" si="45"/>
        <v>0.28383714926249082</v>
      </c>
      <c r="H33" s="14">
        <f t="shared" si="46"/>
        <v>0.65558185173137729</v>
      </c>
      <c r="I33" s="13">
        <f>A11b!B32</f>
        <v>5.5606543040363343</v>
      </c>
      <c r="J33" s="13">
        <f t="shared" si="62"/>
        <v>0.78160216643180014</v>
      </c>
      <c r="K33" s="13">
        <f>'A22'!B33</f>
        <v>21.60869070643006</v>
      </c>
      <c r="L33" s="13">
        <f t="shared" si="63"/>
        <v>0.36828761653548814</v>
      </c>
      <c r="M33" s="14">
        <f t="shared" si="48"/>
        <v>0.69893925645253774</v>
      </c>
      <c r="N33" s="13">
        <f>A11b!C32</f>
        <v>7.9075683622991724</v>
      </c>
      <c r="O33" s="13">
        <f t="shared" si="64"/>
        <v>0.70178980661574697</v>
      </c>
      <c r="P33" s="13">
        <f>'A22'!C33</f>
        <v>38.429976516226276</v>
      </c>
      <c r="Q33" s="13">
        <f t="shared" si="65"/>
        <v>0.59080841453464206</v>
      </c>
      <c r="R33" s="14">
        <f t="shared" si="49"/>
        <v>0.67959352819952601</v>
      </c>
      <c r="S33" s="13">
        <f>A11b!D32</f>
        <v>8.3427852488001975</v>
      </c>
      <c r="T33" s="13">
        <f t="shared" si="66"/>
        <v>0.68698922769333304</v>
      </c>
      <c r="U33" s="13">
        <f>'A22'!D33</f>
        <v>15.22472363664034</v>
      </c>
      <c r="V33" s="13">
        <f t="shared" si="67"/>
        <v>0.28383714926249082</v>
      </c>
      <c r="W33" s="14">
        <f t="shared" si="50"/>
        <v>0.60635881200716457</v>
      </c>
      <c r="X33" s="13">
        <f>A11b!E32</f>
        <v>6.0073069708837057</v>
      </c>
      <c r="Y33" s="13">
        <f t="shared" si="68"/>
        <v>0.76641268676861685</v>
      </c>
      <c r="Z33" s="13">
        <f>'A22'!E33</f>
        <v>53.335377052744889</v>
      </c>
      <c r="AA33" s="13">
        <f t="shared" si="69"/>
        <v>0.78798487651185634</v>
      </c>
      <c r="AB33" s="14">
        <f t="shared" si="51"/>
        <v>0.77072712471726479</v>
      </c>
      <c r="AC33" s="13">
        <f>A11b!F32</f>
        <v>8.2804923535994028</v>
      </c>
      <c r="AD33" s="13">
        <f t="shared" si="70"/>
        <v>0.68910764483274445</v>
      </c>
      <c r="AE33" s="13">
        <f>'A22'!F33</f>
        <v>33.750337024294609</v>
      </c>
      <c r="AF33" s="13">
        <f t="shared" si="71"/>
        <v>0.52890368704427637</v>
      </c>
      <c r="AG33" s="14">
        <f t="shared" si="52"/>
        <v>0.65706685327505088</v>
      </c>
      <c r="AH33" s="13">
        <f>A11b!G32</f>
        <v>9.1224305414463753</v>
      </c>
      <c r="AI33" s="13">
        <f t="shared" si="72"/>
        <v>0.66047554671447894</v>
      </c>
      <c r="AJ33" s="13">
        <f>'A22'!G33</f>
        <v>35.596035242968348</v>
      </c>
      <c r="AK33" s="13">
        <f t="shared" si="73"/>
        <v>0.55331955186750614</v>
      </c>
      <c r="AL33" s="14">
        <f t="shared" si="53"/>
        <v>0.63904434774508434</v>
      </c>
      <c r="AM33" s="13">
        <f>A11b!H32</f>
        <v>7.7256093185677717</v>
      </c>
      <c r="AN33" s="13">
        <f t="shared" si="74"/>
        <v>0.70797775398388585</v>
      </c>
      <c r="AO33" s="13">
        <f>'A22'!H33</f>
        <v>22.642841951980657</v>
      </c>
      <c r="AP33" s="13">
        <f t="shared" si="75"/>
        <v>0.38196791202620045</v>
      </c>
      <c r="AQ33" s="14">
        <f t="shared" si="54"/>
        <v>0.64277578559234883</v>
      </c>
      <c r="AR33" s="13">
        <f>A11b!I32</f>
        <v>7.7485624215946984</v>
      </c>
      <c r="AS33" s="13">
        <f t="shared" si="76"/>
        <v>0.70719717946253502</v>
      </c>
      <c r="AT33" s="13">
        <f>'A22'!I33</f>
        <v>11.393620721658856</v>
      </c>
      <c r="AU33" s="13">
        <f t="shared" si="77"/>
        <v>0.23315730899950135</v>
      </c>
      <c r="AV33" s="14">
        <f t="shared" si="55"/>
        <v>0.61238920536992836</v>
      </c>
      <c r="AW33" s="13">
        <f>A11b!J32</f>
        <v>3.6779776816214991</v>
      </c>
      <c r="AX33" s="13">
        <f t="shared" si="78"/>
        <v>0.84562703495070357</v>
      </c>
      <c r="AY33" s="13">
        <f>'A22'!J33</f>
        <v>33.333333566712639</v>
      </c>
      <c r="AZ33" s="13">
        <f t="shared" si="79"/>
        <v>0.52338734642687201</v>
      </c>
      <c r="BA33" s="14">
        <f t="shared" si="56"/>
        <v>0.78117909724593737</v>
      </c>
      <c r="BB33" s="13">
        <f>A11b!K32</f>
        <v>3.1550492373045</v>
      </c>
      <c r="BC33" s="13">
        <f t="shared" si="80"/>
        <v>0.86341045271537875</v>
      </c>
      <c r="BD33" s="13">
        <f>'A22'!K33</f>
        <v>30.714017999782779</v>
      </c>
      <c r="BE33" s="13">
        <f t="shared" si="81"/>
        <v>0.48873766525770695</v>
      </c>
      <c r="BF33" s="14">
        <f t="shared" si="57"/>
        <v>0.78847589522384443</v>
      </c>
      <c r="BG33" s="13">
        <f>A11b!L32</f>
        <v>17.856642237638351</v>
      </c>
      <c r="BH33" s="13">
        <f t="shared" si="82"/>
        <v>0.36344803343517379</v>
      </c>
      <c r="BI33" s="13">
        <f>'A22'!L33</f>
        <v>32.098001550793335</v>
      </c>
      <c r="BJ33" s="13">
        <f t="shared" si="83"/>
        <v>0.50704572610815768</v>
      </c>
      <c r="BK33" s="14">
        <f t="shared" si="58"/>
        <v>0.39216757196977059</v>
      </c>
      <c r="BL33" s="13">
        <f>A11b!M32</f>
        <v>8.3164420034916677</v>
      </c>
      <c r="BM33" s="13">
        <f t="shared" si="84"/>
        <v>0.68788509201605263</v>
      </c>
      <c r="BN33" s="13">
        <f>'A22'!M33</f>
        <v>38.400592149261939</v>
      </c>
      <c r="BO33" s="13">
        <f t="shared" si="85"/>
        <v>0.59041970270490807</v>
      </c>
      <c r="BP33" s="14">
        <f t="shared" si="59"/>
        <v>0.66839201415382377</v>
      </c>
      <c r="BQ33" s="13">
        <f>A11b!N32</f>
        <v>7.6803637323474732</v>
      </c>
      <c r="BR33" s="13">
        <f t="shared" si="86"/>
        <v>0.70951643708767864</v>
      </c>
      <c r="BS33" s="13">
        <f>'A22'!N33</f>
        <v>11.383995949813416</v>
      </c>
      <c r="BT33" s="13">
        <f t="shared" si="87"/>
        <v>0.23302998746559339</v>
      </c>
      <c r="BU33" s="14">
        <f t="shared" si="60"/>
        <v>0.61421914716326165</v>
      </c>
      <c r="BV33" s="13">
        <f>A11b!O32</f>
        <v>9.2556310981938967</v>
      </c>
      <c r="BW33" s="13">
        <f t="shared" si="88"/>
        <v>0.65594574694383845</v>
      </c>
      <c r="BX33" s="13">
        <f>'A22'!O33</f>
        <v>20.257466375674213</v>
      </c>
      <c r="BY33" s="13">
        <f t="shared" si="89"/>
        <v>0.3504129118455197</v>
      </c>
      <c r="BZ33" s="14">
        <f t="shared" si="61"/>
        <v>0.59483917992417468</v>
      </c>
    </row>
    <row r="34" spans="1:78" ht="12.75" customHeight="1">
      <c r="A34" s="6">
        <v>2010</v>
      </c>
      <c r="B34" s="13">
        <v>6.6</v>
      </c>
      <c r="C34" s="13">
        <v>8.1</v>
      </c>
      <c r="D34" s="13">
        <f t="shared" si="43"/>
        <v>6.5638645678508007</v>
      </c>
      <c r="E34" s="13">
        <f t="shared" si="47"/>
        <v>0.74748563018079495</v>
      </c>
      <c r="F34" s="13">
        <f t="shared" si="44"/>
        <v>15.22472363664034</v>
      </c>
      <c r="G34" s="13">
        <f t="shared" si="45"/>
        <v>0.28383714926249082</v>
      </c>
      <c r="H34" s="14">
        <f t="shared" si="46"/>
        <v>0.65475593399713417</v>
      </c>
      <c r="I34" s="13">
        <f>A11b!B33</f>
        <v>5.2113270977548449</v>
      </c>
      <c r="J34" s="13">
        <f t="shared" si="62"/>
        <v>0.79348186376588647</v>
      </c>
      <c r="K34" s="13">
        <f>'A22'!B34</f>
        <v>21.60869070643006</v>
      </c>
      <c r="L34" s="13">
        <f t="shared" si="63"/>
        <v>0.36828761653548814</v>
      </c>
      <c r="M34" s="14">
        <f t="shared" si="48"/>
        <v>0.70844301431980683</v>
      </c>
      <c r="N34" s="13">
        <f>A11b!C33</f>
        <v>8.2924609793024064</v>
      </c>
      <c r="O34" s="13">
        <f t="shared" si="64"/>
        <v>0.68870062342616634</v>
      </c>
      <c r="P34" s="13">
        <f>'A22'!C34</f>
        <v>38.429976516226276</v>
      </c>
      <c r="Q34" s="13">
        <f t="shared" si="65"/>
        <v>0.59080841453464206</v>
      </c>
      <c r="R34" s="14">
        <f t="shared" si="49"/>
        <v>0.66912218164786152</v>
      </c>
      <c r="S34" s="13">
        <f>A11b!D33</f>
        <v>8.0556519696350737</v>
      </c>
      <c r="T34" s="13">
        <f t="shared" si="66"/>
        <v>0.69675387353164409</v>
      </c>
      <c r="U34" s="13">
        <f>'A22'!D34</f>
        <v>15.22472363664034</v>
      </c>
      <c r="V34" s="13">
        <f t="shared" si="67"/>
        <v>0.28383714926249082</v>
      </c>
      <c r="W34" s="14">
        <f t="shared" si="50"/>
        <v>0.61417052867781341</v>
      </c>
      <c r="X34" s="13">
        <f>A11b!E33</f>
        <v>7.4635790216336044</v>
      </c>
      <c r="Y34" s="13">
        <f t="shared" si="68"/>
        <v>0.71688871357696826</v>
      </c>
      <c r="Z34" s="13">
        <f>'A22'!E34</f>
        <v>53.335377052744889</v>
      </c>
      <c r="AA34" s="13">
        <f t="shared" si="69"/>
        <v>0.78798487651185634</v>
      </c>
      <c r="AB34" s="14">
        <f t="shared" si="51"/>
        <v>0.73110794616394592</v>
      </c>
      <c r="AC34" s="13">
        <f>A11b!F33</f>
        <v>8.3952451708766702</v>
      </c>
      <c r="AD34" s="13">
        <f t="shared" si="70"/>
        <v>0.6852052040466432</v>
      </c>
      <c r="AE34" s="13">
        <f>'A22'!F34</f>
        <v>33.750337024294609</v>
      </c>
      <c r="AF34" s="13">
        <f t="shared" si="71"/>
        <v>0.52890368704427637</v>
      </c>
      <c r="AG34" s="14">
        <f t="shared" si="52"/>
        <v>0.65394490064616984</v>
      </c>
      <c r="AH34" s="13">
        <f>A11b!G33</f>
        <v>9.2761956383806385</v>
      </c>
      <c r="AI34" s="13">
        <f t="shared" si="72"/>
        <v>0.65524640114757582</v>
      </c>
      <c r="AJ34" s="13">
        <f>'A22'!G34</f>
        <v>35.596035242968348</v>
      </c>
      <c r="AK34" s="13">
        <f t="shared" si="73"/>
        <v>0.55331955186750614</v>
      </c>
      <c r="AL34" s="14">
        <f t="shared" si="53"/>
        <v>0.63486103129156191</v>
      </c>
      <c r="AM34" s="13">
        <f>A11b!H33</f>
        <v>7.0578943589498122</v>
      </c>
      <c r="AN34" s="13">
        <f t="shared" si="74"/>
        <v>0.73068497942487021</v>
      </c>
      <c r="AO34" s="13">
        <f>'A22'!H34</f>
        <v>22.642841951980657</v>
      </c>
      <c r="AP34" s="13">
        <f t="shared" si="75"/>
        <v>0.38196791202620045</v>
      </c>
      <c r="AQ34" s="14">
        <f t="shared" si="54"/>
        <v>0.66094156594513631</v>
      </c>
      <c r="AR34" s="13">
        <f>A11b!I33</f>
        <v>8.3625060135060068</v>
      </c>
      <c r="AS34" s="13">
        <f t="shared" si="76"/>
        <v>0.68631857647668271</v>
      </c>
      <c r="AT34" s="13">
        <f>'A22'!I34</f>
        <v>11.393620721658856</v>
      </c>
      <c r="AU34" s="13">
        <f t="shared" si="77"/>
        <v>0.23315730899950135</v>
      </c>
      <c r="AV34" s="14">
        <f t="shared" si="55"/>
        <v>0.59568632298124646</v>
      </c>
      <c r="AW34" s="13">
        <f>A11b!J33</f>
        <v>4.4515466270973638</v>
      </c>
      <c r="AX34" s="13">
        <f t="shared" si="78"/>
        <v>0.81931999451968573</v>
      </c>
      <c r="AY34" s="13">
        <f>'A22'!J34</f>
        <v>33.333333566712639</v>
      </c>
      <c r="AZ34" s="13">
        <f t="shared" si="79"/>
        <v>0.52338734642687201</v>
      </c>
      <c r="BA34" s="14">
        <f t="shared" si="56"/>
        <v>0.7601334649011231</v>
      </c>
      <c r="BB34" s="13">
        <f>A11b!K33</f>
        <v>3.6087624903920061</v>
      </c>
      <c r="BC34" s="13">
        <f t="shared" si="80"/>
        <v>0.84798086112840099</v>
      </c>
      <c r="BD34" s="13">
        <f>'A22'!K34</f>
        <v>30.714017999782779</v>
      </c>
      <c r="BE34" s="13">
        <f t="shared" si="81"/>
        <v>0.48873766525770695</v>
      </c>
      <c r="BF34" s="14">
        <f t="shared" si="57"/>
        <v>0.77613222195426224</v>
      </c>
      <c r="BG34" s="13">
        <f>A11b!L33</f>
        <v>19.85968522321906</v>
      </c>
      <c r="BH34" s="13">
        <f t="shared" si="82"/>
        <v>0.29532982223381382</v>
      </c>
      <c r="BI34" s="13">
        <f>'A22'!L34</f>
        <v>32.098001550793335</v>
      </c>
      <c r="BJ34" s="13">
        <f t="shared" si="83"/>
        <v>0.50704572610815768</v>
      </c>
      <c r="BK34" s="14">
        <f t="shared" si="58"/>
        <v>0.33767300300868258</v>
      </c>
      <c r="BL34" s="13">
        <f>A11b!M33</f>
        <v>8.5783570779023925</v>
      </c>
      <c r="BM34" s="13">
        <f t="shared" si="84"/>
        <v>0.67897805083722484</v>
      </c>
      <c r="BN34" s="13">
        <f>'A22'!M34</f>
        <v>38.400592149261939</v>
      </c>
      <c r="BO34" s="13">
        <f t="shared" si="85"/>
        <v>0.59041970270490807</v>
      </c>
      <c r="BP34" s="14">
        <f t="shared" si="59"/>
        <v>0.66126638121076153</v>
      </c>
      <c r="BQ34" s="13">
        <f>A11b!N33</f>
        <v>7.7645726000889859</v>
      </c>
      <c r="BR34" s="13">
        <f t="shared" si="86"/>
        <v>0.70665271550050524</v>
      </c>
      <c r="BS34" s="13">
        <f>'A22'!N34</f>
        <v>11.383995949813416</v>
      </c>
      <c r="BT34" s="13">
        <f t="shared" si="87"/>
        <v>0.23302998746559339</v>
      </c>
      <c r="BU34" s="14">
        <f t="shared" si="60"/>
        <v>0.61192816989352283</v>
      </c>
      <c r="BV34" s="13">
        <f>A11b!O33</f>
        <v>9.6318053624111357</v>
      </c>
      <c r="BW34" s="13">
        <f t="shared" si="88"/>
        <v>0.64315305194781114</v>
      </c>
      <c r="BX34" s="13">
        <f>'A22'!O34</f>
        <v>20.257466375674213</v>
      </c>
      <c r="BY34" s="13">
        <f t="shared" si="89"/>
        <v>0.3504129118455197</v>
      </c>
      <c r="BZ34" s="14">
        <f t="shared" si="61"/>
        <v>0.58460502392735281</v>
      </c>
    </row>
    <row r="35" spans="1:78" ht="12.75" customHeight="1">
      <c r="A35" s="6">
        <v>2011</v>
      </c>
      <c r="B35" s="13">
        <v>5.4</v>
      </c>
      <c r="C35" s="13">
        <v>7.5</v>
      </c>
      <c r="D35" s="13">
        <f t="shared" si="43"/>
        <v>5.4075211753661625</v>
      </c>
      <c r="E35" s="13">
        <f t="shared" si="47"/>
        <v>0.78680982042413594</v>
      </c>
      <c r="F35" s="13">
        <f t="shared" si="44"/>
        <v>13.560625034671808</v>
      </c>
      <c r="G35" s="13">
        <f t="shared" si="45"/>
        <v>0.26182357948867108</v>
      </c>
      <c r="H35" s="14">
        <f t="shared" si="46"/>
        <v>0.68181257223704295</v>
      </c>
      <c r="I35" s="13">
        <f>A11b!B34</f>
        <v>5.0808323627265759</v>
      </c>
      <c r="J35" s="13">
        <f t="shared" si="62"/>
        <v>0.7979196456733697</v>
      </c>
      <c r="K35" s="13">
        <f>'A22'!B35</f>
        <v>20.585905188153511</v>
      </c>
      <c r="L35" s="13">
        <f t="shared" si="63"/>
        <v>0.35475767285090171</v>
      </c>
      <c r="M35" s="14">
        <f>J35*0.8+L35*0.2</f>
        <v>0.70928725110887614</v>
      </c>
      <c r="N35" s="13">
        <f>A11b!C34</f>
        <v>7.139615769787663</v>
      </c>
      <c r="O35" s="13">
        <f t="shared" si="64"/>
        <v>0.72790584968916372</v>
      </c>
      <c r="P35" s="13">
        <f>'A22'!C35</f>
        <v>37.190318339609782</v>
      </c>
      <c r="Q35" s="13">
        <f t="shared" si="65"/>
        <v>0.57440956549147126</v>
      </c>
      <c r="R35" s="14">
        <f>O35*0.8+Q35*0.2</f>
        <v>0.69720659284962516</v>
      </c>
      <c r="S35" s="13">
        <f>A11b!D34</f>
        <v>7.5104460768974466</v>
      </c>
      <c r="T35" s="13">
        <f t="shared" si="66"/>
        <v>0.71529488858577717</v>
      </c>
      <c r="U35" s="13">
        <f>'A22'!D35</f>
        <v>13.560625034671808</v>
      </c>
      <c r="V35" s="13">
        <f t="shared" si="67"/>
        <v>0.26182357948867108</v>
      </c>
      <c r="W35" s="14">
        <f>T35*0.8+V35*0.2</f>
        <v>0.62460062676635597</v>
      </c>
      <c r="X35" s="13">
        <f>A11b!E34</f>
        <v>7.5726708583519997</v>
      </c>
      <c r="Y35" s="13">
        <f t="shared" si="68"/>
        <v>0.71317878781530331</v>
      </c>
      <c r="Z35" s="13">
        <f>'A22'!E35</f>
        <v>32.113161734536376</v>
      </c>
      <c r="AA35" s="13">
        <f t="shared" si="69"/>
        <v>0.50724627297612368</v>
      </c>
      <c r="AB35" s="14">
        <f>Y35*0.8+AA35*0.2</f>
        <v>0.67199228484746731</v>
      </c>
      <c r="AC35" s="13">
        <f>A11b!F34</f>
        <v>7.7321494635590087</v>
      </c>
      <c r="AD35" s="13">
        <f t="shared" si="70"/>
        <v>0.707755340894897</v>
      </c>
      <c r="AE35" s="13">
        <f>'A22'!F35</f>
        <v>34.602731684505699</v>
      </c>
      <c r="AF35" s="13">
        <f t="shared" si="71"/>
        <v>0.54017961102209311</v>
      </c>
      <c r="AG35" s="14">
        <f>AD35*0.8+AF35*0.2</f>
        <v>0.67424019492033627</v>
      </c>
      <c r="AH35" s="13">
        <f>A11b!G34</f>
        <v>9.1677594551572348</v>
      </c>
      <c r="AI35" s="13">
        <f t="shared" si="72"/>
        <v>0.65893402986241323</v>
      </c>
      <c r="AJ35" s="13">
        <f>'A22'!G35</f>
        <v>35.606168445739293</v>
      </c>
      <c r="AK35" s="13">
        <f t="shared" si="73"/>
        <v>0.55345359919256643</v>
      </c>
      <c r="AL35" s="14">
        <f>AI35*0.8+AK35*0.2</f>
        <v>0.63783794372844393</v>
      </c>
      <c r="AM35" s="13">
        <f>A11b!H34</f>
        <v>5.8185787048265833</v>
      </c>
      <c r="AN35" s="13">
        <f t="shared" si="74"/>
        <v>0.77283083754196069</v>
      </c>
      <c r="AO35" s="13">
        <f>'A22'!H35</f>
        <v>20.798936997077739</v>
      </c>
      <c r="AP35" s="13">
        <f t="shared" si="75"/>
        <v>0.35757576943739544</v>
      </c>
      <c r="AQ35" s="14">
        <f>AN35*0.8+AP35*0.2</f>
        <v>0.68977982392104764</v>
      </c>
      <c r="AR35" s="13">
        <f>A11b!I34</f>
        <v>8.3590159829354533</v>
      </c>
      <c r="AS35" s="13">
        <f t="shared" si="76"/>
        <v>0.68643726321541743</v>
      </c>
      <c r="AT35" s="13">
        <f>'A22'!I35</f>
        <v>10.978674059618699</v>
      </c>
      <c r="AU35" s="13">
        <f t="shared" si="77"/>
        <v>0.22766817675311335</v>
      </c>
      <c r="AV35" s="14">
        <f>AS35*0.8+AU35*0.2</f>
        <v>0.59468344592295663</v>
      </c>
      <c r="AW35" s="13">
        <f>A11b!J34</f>
        <v>4.4297294211667992</v>
      </c>
      <c r="AX35" s="13">
        <f t="shared" si="78"/>
        <v>0.82006194017542056</v>
      </c>
      <c r="AY35" s="13">
        <f>'A22'!J35</f>
        <v>33.333333602044</v>
      </c>
      <c r="AZ35" s="13">
        <f t="shared" si="79"/>
        <v>0.52338734689425381</v>
      </c>
      <c r="BA35" s="14">
        <f>AX35*0.8+AZ35*0.2</f>
        <v>0.76072702151918725</v>
      </c>
      <c r="BB35" s="13">
        <f>A11b!K34</f>
        <v>3.271081358639838</v>
      </c>
      <c r="BC35" s="13">
        <f t="shared" si="80"/>
        <v>0.85946450617096604</v>
      </c>
      <c r="BD35" s="13">
        <f>'A22'!K35</f>
        <v>30.846194172683404</v>
      </c>
      <c r="BE35" s="13">
        <f t="shared" si="81"/>
        <v>0.49048616105065007</v>
      </c>
      <c r="BF35" s="14">
        <f>BC35*0.8+BE35*0.2</f>
        <v>0.78566883714690283</v>
      </c>
      <c r="BG35" s="13">
        <f>A11b!L34</f>
        <v>21.390547028919599</v>
      </c>
      <c r="BH35" s="13">
        <f t="shared" si="82"/>
        <v>0.24326924812158507</v>
      </c>
      <c r="BI35" s="13">
        <f>'A22'!L35</f>
        <v>31.390716356928337</v>
      </c>
      <c r="BJ35" s="13">
        <f t="shared" si="83"/>
        <v>0.49768938631752357</v>
      </c>
      <c r="BK35" s="14">
        <f>BH35*0.8+BJ35*0.2</f>
        <v>0.29415327576077277</v>
      </c>
      <c r="BL35" s="13">
        <f>A11b!M34</f>
        <v>7.7826286306640364</v>
      </c>
      <c r="BM35" s="13">
        <f t="shared" si="84"/>
        <v>0.70603867750280702</v>
      </c>
      <c r="BN35" s="13">
        <f>'A22'!M35</f>
        <v>37.468098169679223</v>
      </c>
      <c r="BO35" s="13">
        <f t="shared" si="85"/>
        <v>0.57808418288719521</v>
      </c>
      <c r="BP35" s="14">
        <f>BM35*0.8+BO35*0.2</f>
        <v>0.68044777857968464</v>
      </c>
      <c r="BQ35" s="13">
        <f>A11b!N34</f>
        <v>7.847571854933542</v>
      </c>
      <c r="BR35" s="13">
        <f t="shared" si="86"/>
        <v>0.70383012965898473</v>
      </c>
      <c r="BS35" s="13">
        <f>'A22'!N35</f>
        <v>11.706385889377849</v>
      </c>
      <c r="BT35" s="13">
        <f t="shared" si="87"/>
        <v>0.23729473080507096</v>
      </c>
      <c r="BU35" s="14">
        <f>BR35*0.8+BT35*0.2</f>
        <v>0.61052304988820205</v>
      </c>
      <c r="BV35" s="13">
        <f>A11b!O34</f>
        <v>8.9496468443836861</v>
      </c>
      <c r="BW35" s="13">
        <f t="shared" si="88"/>
        <v>0.66635146473191265</v>
      </c>
      <c r="BX35" s="13">
        <f>'A22'!O35</f>
        <v>22.609401756770861</v>
      </c>
      <c r="BY35" s="13">
        <f t="shared" si="89"/>
        <v>0.38152554757157603</v>
      </c>
      <c r="BZ35" s="14">
        <f>BW35*0.8+BY35*0.2</f>
        <v>0.6093862812998454</v>
      </c>
    </row>
    <row r="36" spans="1:78" ht="12.75" customHeight="1">
      <c r="A36" s="6">
        <v>2012</v>
      </c>
      <c r="B36" s="13">
        <v>4.5999999999999996</v>
      </c>
      <c r="C36" s="13">
        <v>7.3</v>
      </c>
      <c r="D36" s="13">
        <f>(B36/C36)*S36</f>
        <v>4.5949232870620564</v>
      </c>
      <c r="E36" s="13">
        <f>($M$65-D36)/$M$67</f>
        <v>0.81444413230647972</v>
      </c>
      <c r="F36" s="13">
        <f>U36</f>
        <v>13.560625034671808</v>
      </c>
      <c r="G36" s="13">
        <f>(F36-$R$66)/$R$67</f>
        <v>0.26182357948867108</v>
      </c>
      <c r="H36" s="14">
        <f>E36*0.8+G36*0.2</f>
        <v>0.70392002174291801</v>
      </c>
      <c r="I36" s="13">
        <f>A11b!B35</f>
        <v>5.2210351816061422</v>
      </c>
      <c r="J36" s="13">
        <f>($M$65-I36)/$M$67</f>
        <v>0.79315171742808754</v>
      </c>
      <c r="K36" s="13">
        <f>'A22'!B36</f>
        <v>20.585905188153511</v>
      </c>
      <c r="L36" s="13">
        <f>(K36-$R$66)/$R$67</f>
        <v>0.35475767285090171</v>
      </c>
      <c r="M36" s="14">
        <f>J36*0.8+L36*0.2</f>
        <v>0.70547290851265043</v>
      </c>
      <c r="N36" s="13">
        <f>A11b!C35</f>
        <v>7.5416988308078956</v>
      </c>
      <c r="O36" s="13">
        <f>($M$65-N36)/$M$67</f>
        <v>0.71423206481872814</v>
      </c>
      <c r="P36" s="13">
        <f>'A22'!C36</f>
        <v>37.190318339609782</v>
      </c>
      <c r="Q36" s="13">
        <f>(P36-$R$66)/$R$67</f>
        <v>0.57440956549147126</v>
      </c>
      <c r="R36" s="14">
        <f>O36*0.8+Q36*0.2</f>
        <v>0.68626756495327679</v>
      </c>
      <c r="S36" s="13">
        <f>A11b!D35</f>
        <v>7.2919434772941329</v>
      </c>
      <c r="T36" s="13">
        <f>($M$65-S36)/$M$67</f>
        <v>0.7227255859472268</v>
      </c>
      <c r="U36" s="13">
        <f>'A22'!D36</f>
        <v>13.560625034671808</v>
      </c>
      <c r="V36" s="13">
        <f>(U36-$R$66)/$R$67</f>
        <v>0.26182357948867108</v>
      </c>
      <c r="W36" s="14">
        <f>T36*0.8+V36*0.2</f>
        <v>0.63054518465551568</v>
      </c>
      <c r="X36" s="13">
        <f>A11b!E35</f>
        <v>7.5258095589410976</v>
      </c>
      <c r="Y36" s="13">
        <f>($M$65-X36)/$M$67</f>
        <v>0.71477241706511019</v>
      </c>
      <c r="Z36" s="13">
        <f>'A22'!E36</f>
        <v>32.113161734536376</v>
      </c>
      <c r="AA36" s="13">
        <f>(Z36-$R$66)/$R$67</f>
        <v>0.50724627297612368</v>
      </c>
      <c r="AB36" s="14">
        <f>Y36*0.8+AA36*0.2</f>
        <v>0.67326718824731291</v>
      </c>
      <c r="AC36" s="13">
        <f>A11b!F35</f>
        <v>7.6099002585888433</v>
      </c>
      <c r="AD36" s="13">
        <f>($M$65-AC36)/$M$67</f>
        <v>0.71191271406327239</v>
      </c>
      <c r="AE36" s="13">
        <f>'A22'!F36</f>
        <v>34.602731684505699</v>
      </c>
      <c r="AF36" s="13">
        <f>(AE36-$R$66)/$R$67</f>
        <v>0.54017961102209311</v>
      </c>
      <c r="AG36" s="14">
        <f>AD36*0.8+AF36*0.2</f>
        <v>0.67756609345503649</v>
      </c>
      <c r="AH36" s="13">
        <f>A11b!G35</f>
        <v>9.8286206436223704</v>
      </c>
      <c r="AI36" s="13">
        <f>($M$65-AH36)/$M$67</f>
        <v>0.63645988310934254</v>
      </c>
      <c r="AJ36" s="13">
        <f>'A22'!G36</f>
        <v>35.606168445739293</v>
      </c>
      <c r="AK36" s="13">
        <f>(AJ36-$R$66)/$R$67</f>
        <v>0.55345359919256643</v>
      </c>
      <c r="AL36" s="14">
        <f>AI36*0.8+AK36*0.2</f>
        <v>0.61985862632598732</v>
      </c>
      <c r="AM36" s="13">
        <f>A11b!H35</f>
        <v>5.3740805265195508</v>
      </c>
      <c r="AN36" s="13">
        <f>($M$65-AM36)/$M$67</f>
        <v>0.78794704872988974</v>
      </c>
      <c r="AO36" s="13">
        <f>'A22'!H36</f>
        <v>20.798936997077739</v>
      </c>
      <c r="AP36" s="13">
        <f>(AO36-$R$66)/$R$67</f>
        <v>0.35757576943739544</v>
      </c>
      <c r="AQ36" s="14">
        <f>AN36*0.8+AP36*0.2</f>
        <v>0.70187279287139093</v>
      </c>
      <c r="AR36" s="13">
        <f>A11b!I35</f>
        <v>10.6545425270549</v>
      </c>
      <c r="AS36" s="13">
        <f>($M$65-AR36)/$M$67</f>
        <v>0.60837245727950118</v>
      </c>
      <c r="AT36" s="13">
        <f>'A22'!I36</f>
        <v>10.978674059618699</v>
      </c>
      <c r="AU36" s="13">
        <f>(AT36-$R$66)/$R$67</f>
        <v>0.22766817675311335</v>
      </c>
      <c r="AV36" s="14">
        <f>AS36*0.8+AU36*0.2</f>
        <v>0.53223160117422363</v>
      </c>
      <c r="AW36" s="13">
        <f>A11b!J35</f>
        <v>5.2684153382763643</v>
      </c>
      <c r="AX36" s="13">
        <f>($M$65-AW36)/$M$67</f>
        <v>0.79154044321078454</v>
      </c>
      <c r="AY36" s="13">
        <f>'A22'!J36</f>
        <v>33.333333602044</v>
      </c>
      <c r="AZ36" s="13">
        <f>(AY36-$R$66)/$R$67</f>
        <v>0.52338734689425381</v>
      </c>
      <c r="BA36" s="14">
        <f>AX36*0.8+AZ36*0.2</f>
        <v>0.7379098239474785</v>
      </c>
      <c r="BB36" s="13">
        <f>A11b!K35</f>
        <v>3.2154460917951968</v>
      </c>
      <c r="BC36" s="13">
        <f>($M$65-BB36)/$M$67</f>
        <v>0.86135651492187582</v>
      </c>
      <c r="BD36" s="13">
        <f>'A22'!K36</f>
        <v>30.846194172683404</v>
      </c>
      <c r="BE36" s="13">
        <f>(BD36-$R$66)/$R$67</f>
        <v>0.49048616105065007</v>
      </c>
      <c r="BF36" s="14">
        <f>BC36*0.8+BE36*0.2</f>
        <v>0.78718244414763072</v>
      </c>
      <c r="BG36" s="13">
        <f>A11b!L35</f>
        <v>24.787224604404958</v>
      </c>
      <c r="BH36" s="13">
        <f>($M$65-BG36)/$M$67</f>
        <v>0.12775719863715726</v>
      </c>
      <c r="BI36" s="13">
        <f>'A22'!L36</f>
        <v>31.390716356928337</v>
      </c>
      <c r="BJ36" s="13">
        <f>(BI36-$R$66)/$R$67</f>
        <v>0.49768938631752357</v>
      </c>
      <c r="BK36" s="14">
        <f>BH36*0.8+BJ36*0.2</f>
        <v>0.20174363617323054</v>
      </c>
      <c r="BL36" s="13">
        <f>A11b!M35</f>
        <v>7.9641120904312066</v>
      </c>
      <c r="BM36" s="13">
        <f>($M$65-BL36)/$M$67</f>
        <v>0.69986690349148206</v>
      </c>
      <c r="BN36" s="13">
        <f>'A22'!M36</f>
        <v>37.468098169679223</v>
      </c>
      <c r="BO36" s="13">
        <f>(BN36-$R$66)/$R$67</f>
        <v>0.57808418288719521</v>
      </c>
      <c r="BP36" s="14">
        <f>BM36*0.8+BO36*0.2</f>
        <v>0.67551035937062476</v>
      </c>
      <c r="BQ36" s="13">
        <f>A11b!N35</f>
        <v>7.911376739236446</v>
      </c>
      <c r="BR36" s="13">
        <f>($M$65-BQ36)/$M$67</f>
        <v>0.70166029375635508</v>
      </c>
      <c r="BS36" s="13">
        <f>'A22'!N36</f>
        <v>11.706385889377849</v>
      </c>
      <c r="BT36" s="13">
        <f>(BS36-$R$66)/$R$67</f>
        <v>0.23729473080507096</v>
      </c>
      <c r="BU36" s="14">
        <f>BR36*0.8+BT36*0.2</f>
        <v>0.60878718116609831</v>
      </c>
      <c r="BV36" s="13">
        <f>A11b!O35</f>
        <v>8.0685022552315555</v>
      </c>
      <c r="BW36" s="13">
        <f>($M$65-BV36)/$M$67</f>
        <v>0.69631686919646008</v>
      </c>
      <c r="BX36" s="13">
        <f>'A22'!O36</f>
        <v>22.609401756770861</v>
      </c>
      <c r="BY36" s="13">
        <f>(BX36-$R$66)/$R$67</f>
        <v>0.38152554757157603</v>
      </c>
      <c r="BZ36" s="14">
        <f>BW36*0.8+BY36*0.2</f>
        <v>0.63335860487148332</v>
      </c>
    </row>
    <row r="37" spans="1:78" ht="12.75" customHeight="1">
      <c r="A37" s="6">
        <v>2013</v>
      </c>
      <c r="B37" s="13">
        <v>4.5999999999999996</v>
      </c>
      <c r="C37" s="13">
        <v>7.1</v>
      </c>
      <c r="D37" s="13">
        <f>(B37/C37)*S37</f>
        <v>4.5827230889443635</v>
      </c>
      <c r="E37" s="13">
        <f>($M$65-D37)/$M$67</f>
        <v>0.81485902888037354</v>
      </c>
      <c r="F37" s="13">
        <f>U37</f>
        <v>13.560625034671808</v>
      </c>
      <c r="G37" s="13">
        <f>(F37-$R$66)/$R$67</f>
        <v>0.26182357948867108</v>
      </c>
      <c r="H37" s="14">
        <f>E37*0.8+G37*0.2</f>
        <v>0.70425193900203309</v>
      </c>
      <c r="I37" s="13">
        <f>A11b!B36</f>
        <v>5.6549682644515054</v>
      </c>
      <c r="J37" s="13">
        <f>($M$65-I37)/$M$67</f>
        <v>0.77839479728343675</v>
      </c>
      <c r="K37" s="13">
        <f>'A22'!B37</f>
        <v>20.585905188153511</v>
      </c>
      <c r="L37" s="13">
        <f>(K37-$R$66)/$R$67</f>
        <v>0.35475767285090171</v>
      </c>
      <c r="M37" s="14">
        <f>J37*0.8+L37*0.2</f>
        <v>0.69366737239692977</v>
      </c>
      <c r="N37" s="13">
        <f>A11b!C36</f>
        <v>8.4253131294965193</v>
      </c>
      <c r="O37" s="13">
        <f>($M$65-N37)/$M$67</f>
        <v>0.68418267204388306</v>
      </c>
      <c r="P37" s="13">
        <f>'A22'!C37</f>
        <v>37.190318339609782</v>
      </c>
      <c r="Q37" s="13">
        <f>(P37-$R$66)/$R$67</f>
        <v>0.57440956549147126</v>
      </c>
      <c r="R37" s="14">
        <f>O37*0.8+Q37*0.2</f>
        <v>0.66222805073340063</v>
      </c>
      <c r="S37" s="13">
        <f>A11b!D36</f>
        <v>7.0733334633706484</v>
      </c>
      <c r="T37" s="13">
        <f>($M$65-S37)/$M$67</f>
        <v>0.73015993618652286</v>
      </c>
      <c r="U37" s="13">
        <f>'A22'!D37</f>
        <v>13.560625034671808</v>
      </c>
      <c r="V37" s="13">
        <f>(U37-$R$66)/$R$67</f>
        <v>0.26182357948867108</v>
      </c>
      <c r="W37" s="14">
        <f>T37*0.8+V37*0.2</f>
        <v>0.63649266484695244</v>
      </c>
      <c r="X37" s="13">
        <f>A11b!E36</f>
        <v>6.9967443289772708</v>
      </c>
      <c r="Y37" s="13">
        <f>($M$65-X37)/$M$67</f>
        <v>0.73276453073087056</v>
      </c>
      <c r="Z37" s="13">
        <f>'A22'!E37</f>
        <v>32.113161734536376</v>
      </c>
      <c r="AA37" s="13">
        <f>(Z37-$R$66)/$R$67</f>
        <v>0.50724627297612368</v>
      </c>
      <c r="AB37" s="14">
        <f>Y37*0.8+AA37*0.2</f>
        <v>0.68766087917992125</v>
      </c>
      <c r="AC37" s="13">
        <f>A11b!F36</f>
        <v>8.1807994023160262</v>
      </c>
      <c r="AD37" s="13">
        <f>($M$65-AC37)/$M$67</f>
        <v>0.69249793927959036</v>
      </c>
      <c r="AE37" s="13">
        <f>'A22'!F37</f>
        <v>34.602731684505699</v>
      </c>
      <c r="AF37" s="13">
        <f>(AE37-$R$66)/$R$67</f>
        <v>0.54017961102209311</v>
      </c>
      <c r="AG37" s="14">
        <f>AD37*0.8+AF37*0.2</f>
        <v>0.66203427362809086</v>
      </c>
      <c r="AH37" s="13">
        <f>A11b!G36</f>
        <v>9.8568001379203274</v>
      </c>
      <c r="AI37" s="13">
        <f>($M$65-AH37)/$M$67</f>
        <v>0.63550157279950203</v>
      </c>
      <c r="AJ37" s="13">
        <f>'A22'!G37</f>
        <v>35.606168445739293</v>
      </c>
      <c r="AK37" s="13">
        <f>(AJ37-$R$66)/$R$67</f>
        <v>0.55345359919256643</v>
      </c>
      <c r="AL37" s="14">
        <f>AI37*0.8+AK37*0.2</f>
        <v>0.619091978078115</v>
      </c>
      <c r="AM37" s="13">
        <f>A11b!H36</f>
        <v>5.2309684846740554</v>
      </c>
      <c r="AN37" s="13">
        <f>($M$65-AM37)/$M$67</f>
        <v>0.79281391197849016</v>
      </c>
      <c r="AO37" s="13">
        <f>'A22'!H37</f>
        <v>20.798936997077739</v>
      </c>
      <c r="AP37" s="13">
        <f>(AO37-$R$66)/$R$67</f>
        <v>0.35757576943739544</v>
      </c>
      <c r="AQ37" s="14">
        <f>AN37*0.8+AP37*0.2</f>
        <v>0.70576628347027126</v>
      </c>
      <c r="AR37" s="13">
        <f>A11b!I36</f>
        <v>12.14869177880847</v>
      </c>
      <c r="AS37" s="13">
        <f>($M$65-AR37)/$M$67</f>
        <v>0.55756038033957644</v>
      </c>
      <c r="AT37" s="13">
        <f>'A22'!I37</f>
        <v>10.978674059618699</v>
      </c>
      <c r="AU37" s="13">
        <f>(AT37-$R$66)/$R$67</f>
        <v>0.22766817675311335</v>
      </c>
      <c r="AV37" s="14">
        <f>AS37*0.8+AU37*0.2</f>
        <v>0.49158193962228386</v>
      </c>
      <c r="AW37" s="13">
        <f>A11b!J36</f>
        <v>6.6936104235421761</v>
      </c>
      <c r="AX37" s="13">
        <f>($M$65-AW37)/$M$67</f>
        <v>0.74307331568524559</v>
      </c>
      <c r="AY37" s="13">
        <f>'A22'!J37</f>
        <v>33.333333602044</v>
      </c>
      <c r="AZ37" s="13">
        <f>(AY37-$R$66)/$R$67</f>
        <v>0.52338734689425381</v>
      </c>
      <c r="BA37" s="14">
        <f>AX37*0.8+AZ37*0.2</f>
        <v>0.69913612192704733</v>
      </c>
      <c r="BB37" s="13">
        <f>A11b!K36</f>
        <v>3.5014419471413452</v>
      </c>
      <c r="BC37" s="13">
        <f>($M$65-BB37)/$M$67</f>
        <v>0.85163054986899178</v>
      </c>
      <c r="BD37" s="13">
        <f>'A22'!K37</f>
        <v>30.846194172683404</v>
      </c>
      <c r="BE37" s="13">
        <f>(BD37-$R$66)/$R$67</f>
        <v>0.49048616105065007</v>
      </c>
      <c r="BF37" s="14">
        <f>BC37*0.8+BE37*0.2</f>
        <v>0.77940167210532352</v>
      </c>
      <c r="BG37" s="13">
        <f>A11b!L36</f>
        <v>26.0935259622925</v>
      </c>
      <c r="BH37" s="13">
        <f>($M$65-BG37)/$M$67</f>
        <v>8.3333333333333315E-2</v>
      </c>
      <c r="BI37" s="13">
        <f>'A22'!L37</f>
        <v>31.390716356928337</v>
      </c>
      <c r="BJ37" s="13">
        <f>(BI37-$R$66)/$R$67</f>
        <v>0.49768938631752357</v>
      </c>
      <c r="BK37" s="14">
        <f>BH37*0.8+BJ37*0.2</f>
        <v>0.16620454393017137</v>
      </c>
      <c r="BL37" s="13">
        <f>A11b!M36</f>
        <v>8.0268997417129562</v>
      </c>
      <c r="BM37" s="13">
        <f>($M$65-BL37)/$M$67</f>
        <v>0.69773166100211159</v>
      </c>
      <c r="BN37" s="13">
        <f>'A22'!M37</f>
        <v>37.468098169679223</v>
      </c>
      <c r="BO37" s="13">
        <f>(BN37-$R$66)/$R$67</f>
        <v>0.57808418288719521</v>
      </c>
      <c r="BP37" s="14">
        <f>BM37*0.8+BO37*0.2</f>
        <v>0.67380216537912829</v>
      </c>
      <c r="BQ37" s="13">
        <f>A11b!N36</f>
        <v>7.6811785910312462</v>
      </c>
      <c r="BR37" s="13">
        <f>($M$65-BQ37)/$M$67</f>
        <v>0.70948872589210266</v>
      </c>
      <c r="BS37" s="13">
        <f>'A22'!N37</f>
        <v>11.706385889377849</v>
      </c>
      <c r="BT37" s="13">
        <f>(BS37-$R$66)/$R$67</f>
        <v>0.23729473080507096</v>
      </c>
      <c r="BU37" s="14">
        <f>BR37*0.8+BT37*0.2</f>
        <v>0.6150499268746964</v>
      </c>
      <c r="BV37" s="13">
        <f>A11b!O36</f>
        <v>7.3750868792956989</v>
      </c>
      <c r="BW37" s="13">
        <f>($M$65-BV37)/$M$67</f>
        <v>0.71989809804092009</v>
      </c>
      <c r="BX37" s="13">
        <f>'A22'!O37</f>
        <v>22.609401756770861</v>
      </c>
      <c r="BY37" s="13">
        <f>(BX37-$R$66)/$R$67</f>
        <v>0.38152554757157603</v>
      </c>
      <c r="BZ37" s="14">
        <f>BW37*0.8+BY37*0.2</f>
        <v>0.65222358794705138</v>
      </c>
    </row>
    <row r="38" spans="1:78" ht="12.75" customHeight="1">
      <c r="A38" s="6">
        <v>2014</v>
      </c>
      <c r="B38" s="13">
        <v>4.7</v>
      </c>
      <c r="C38" s="13">
        <v>6.9</v>
      </c>
      <c r="D38" s="13">
        <f>(B38/C38)*S38</f>
        <v>4.7106696895464966</v>
      </c>
      <c r="E38" s="13">
        <f>($M$65-D38)/$M$67</f>
        <v>0.81050790230692882</v>
      </c>
      <c r="F38" s="13">
        <f>U38</f>
        <v>13.560625034671808</v>
      </c>
      <c r="G38" s="13">
        <f>(F38-$R$66)/$R$67</f>
        <v>0.26182357948867108</v>
      </c>
      <c r="H38" s="14">
        <f>E38*0.8+G38*0.2</f>
        <v>0.70077103774327731</v>
      </c>
      <c r="I38" s="13">
        <f>A11b!B37</f>
        <v>6.0677869077850337</v>
      </c>
      <c r="J38" s="13">
        <f>($M$65-I38)/$M$67</f>
        <v>0.76435592356136339</v>
      </c>
      <c r="K38" s="13">
        <f>'A22'!B38</f>
        <v>20.585905188153511</v>
      </c>
      <c r="L38" s="13">
        <f>(K38-$R$66)/$R$67</f>
        <v>0.35475767285090171</v>
      </c>
      <c r="M38" s="14">
        <f>J38*0.8+L38*0.2</f>
        <v>0.68243627341927104</v>
      </c>
      <c r="N38" s="13">
        <f>A11b!C37</f>
        <v>8.5226981191809301</v>
      </c>
      <c r="O38" s="13">
        <f>($M$65-N38)/$M$67</f>
        <v>0.68087086528640517</v>
      </c>
      <c r="P38" s="13">
        <f>'A22'!C38</f>
        <v>37.190318339609782</v>
      </c>
      <c r="Q38" s="13">
        <f>(P38-$R$66)/$R$67</f>
        <v>0.57440956549147126</v>
      </c>
      <c r="R38" s="14">
        <f>O38*0.8+Q38*0.2</f>
        <v>0.65957860532741841</v>
      </c>
      <c r="S38" s="13">
        <f>A11b!D37</f>
        <v>6.9156640123129414</v>
      </c>
      <c r="T38" s="13">
        <f>($M$65-S38)/$M$67</f>
        <v>0.73552185854388941</v>
      </c>
      <c r="U38" s="13">
        <f>'A22'!D38</f>
        <v>13.560625034671808</v>
      </c>
      <c r="V38" s="13">
        <f>(U38-$R$66)/$R$67</f>
        <v>0.26182357948867108</v>
      </c>
      <c r="W38" s="14">
        <f>T38*0.8+V38*0.2</f>
        <v>0.6407822027328457</v>
      </c>
      <c r="X38" s="13">
        <f>A11b!E37</f>
        <v>6.5891699232492567</v>
      </c>
      <c r="Y38" s="13">
        <f>($M$65-X38)/$M$67</f>
        <v>0.74662506175766763</v>
      </c>
      <c r="Z38" s="13">
        <f>'A22'!E38</f>
        <v>32.113161734536376</v>
      </c>
      <c r="AA38" s="13">
        <f>(Z38-$R$66)/$R$67</f>
        <v>0.50724627297612368</v>
      </c>
      <c r="AB38" s="14">
        <f>Y38*0.8+AA38*0.2</f>
        <v>0.69874930400135882</v>
      </c>
      <c r="AC38" s="13">
        <f>A11b!F37</f>
        <v>8.5311572700296736</v>
      </c>
      <c r="AD38" s="13">
        <f>($M$65-AC38)/$M$67</f>
        <v>0.68058319186738869</v>
      </c>
      <c r="AE38" s="13">
        <f>'A22'!F38</f>
        <v>34.602731684505699</v>
      </c>
      <c r="AF38" s="13">
        <f>(AE38-$R$66)/$R$67</f>
        <v>0.54017961102209311</v>
      </c>
      <c r="AG38" s="14">
        <f>AD38*0.8+AF38*0.2</f>
        <v>0.65250247569832953</v>
      </c>
      <c r="AH38" s="13">
        <f>A11b!G37</f>
        <v>9.8609009836804518</v>
      </c>
      <c r="AI38" s="13">
        <f>($M$65-AH38)/$M$67</f>
        <v>0.63536211384649732</v>
      </c>
      <c r="AJ38" s="13">
        <f>'A22'!G38</f>
        <v>35.606168445739293</v>
      </c>
      <c r="AK38" s="13">
        <f>(AJ38-$R$66)/$R$67</f>
        <v>0.55345359919256643</v>
      </c>
      <c r="AL38" s="14">
        <f>AI38*0.8+AK38*0.2</f>
        <v>0.61898041091571121</v>
      </c>
      <c r="AM38" s="13">
        <f>A11b!H37</f>
        <v>4.975681861529659</v>
      </c>
      <c r="AN38" s="13">
        <f>($M$65-AM38)/$M$67</f>
        <v>0.80149553700472009</v>
      </c>
      <c r="AO38" s="13">
        <f>'A22'!H38</f>
        <v>20.798936997077739</v>
      </c>
      <c r="AP38" s="13">
        <f>(AO38-$R$66)/$R$67</f>
        <v>0.35757576943739544</v>
      </c>
      <c r="AQ38" s="14">
        <f>AN38*0.8+AP38*0.2</f>
        <v>0.71271158349125519</v>
      </c>
      <c r="AR38" s="13">
        <f>A11b!I37</f>
        <v>12.682794595853199</v>
      </c>
      <c r="AS38" s="13">
        <f>($M$65-AR38)/$M$67</f>
        <v>0.53939695161807732</v>
      </c>
      <c r="AT38" s="13">
        <f>'A22'!I38</f>
        <v>10.978674059618699</v>
      </c>
      <c r="AU38" s="13">
        <f>(AT38-$R$66)/$R$67</f>
        <v>0.22766817675311335</v>
      </c>
      <c r="AV38" s="14">
        <f>AS38*0.8+AU38*0.2</f>
        <v>0.47705119664508455</v>
      </c>
      <c r="AW38" s="13">
        <f>A11b!J37</f>
        <v>7.415766738379526</v>
      </c>
      <c r="AX38" s="13">
        <f>($M$65-AW38)/$M$67</f>
        <v>0.71851468328014767</v>
      </c>
      <c r="AY38" s="13">
        <f>'A22'!J38</f>
        <v>33.333333602044</v>
      </c>
      <c r="AZ38" s="13">
        <f>(AY38-$R$66)/$R$67</f>
        <v>0.52338734689425381</v>
      </c>
      <c r="BA38" s="14">
        <f>AX38*0.8+AZ38*0.2</f>
        <v>0.67948921600296897</v>
      </c>
      <c r="BB38" s="13">
        <f>A11b!K37</f>
        <v>3.5189113643074261</v>
      </c>
      <c r="BC38" s="13">
        <f>($M$65-BB38)/$M$67</f>
        <v>0.85103646104680974</v>
      </c>
      <c r="BD38" s="13">
        <f>'A22'!K38</f>
        <v>30.846194172683404</v>
      </c>
      <c r="BE38" s="13">
        <f>(BD38-$R$66)/$R$67</f>
        <v>0.49048616105065007</v>
      </c>
      <c r="BF38" s="14">
        <f>BC38*0.8+BE38*0.2</f>
        <v>0.77892640104757782</v>
      </c>
      <c r="BG38" s="13">
        <f>A11b!L37</f>
        <v>24.44127687404098</v>
      </c>
      <c r="BH38" s="13">
        <f>($M$65-BG38)/$M$67</f>
        <v>0.13952196890479715</v>
      </c>
      <c r="BI38" s="13">
        <f>'A22'!L38</f>
        <v>31.390716356928337</v>
      </c>
      <c r="BJ38" s="13">
        <f>(BI38-$R$66)/$R$67</f>
        <v>0.49768938631752357</v>
      </c>
      <c r="BK38" s="14">
        <f>BH38*0.8+BJ38*0.2</f>
        <v>0.21115545238734246</v>
      </c>
      <c r="BL38" s="13">
        <f>A11b!M37</f>
        <v>7.9309346892862207</v>
      </c>
      <c r="BM38" s="13">
        <f>($M$65-BL38)/$M$67</f>
        <v>0.70099517943691869</v>
      </c>
      <c r="BN38" s="13">
        <f>'A22'!M38</f>
        <v>37.468098169679223</v>
      </c>
      <c r="BO38" s="13">
        <f>(BN38-$R$66)/$R$67</f>
        <v>0.57808418288719521</v>
      </c>
      <c r="BP38" s="14">
        <f>BM38*0.8+BO38*0.2</f>
        <v>0.67641298012697404</v>
      </c>
      <c r="BQ38" s="13">
        <f>A11b!N37</f>
        <v>6.2227439681101737</v>
      </c>
      <c r="BR38" s="13">
        <f>($M$65-BQ38)/$M$67</f>
        <v>0.75908624246197876</v>
      </c>
      <c r="BS38" s="13">
        <f>'A22'!N38</f>
        <v>11.706385889377849</v>
      </c>
      <c r="BT38" s="13">
        <f>(BS38-$R$66)/$R$67</f>
        <v>0.23729473080507096</v>
      </c>
      <c r="BU38" s="14">
        <f>BR38*0.8+BT38*0.2</f>
        <v>0.65472794013059721</v>
      </c>
      <c r="BV38" s="13">
        <f>A11b!O37</f>
        <v>6.1671466044137171</v>
      </c>
      <c r="BW38" s="13">
        <f>($M$65-BV38)/$M$67</f>
        <v>0.76097696222674516</v>
      </c>
      <c r="BX38" s="13">
        <f>'A22'!O38</f>
        <v>22.609401756770861</v>
      </c>
      <c r="BY38" s="13">
        <f>(BX38-$R$66)/$R$67</f>
        <v>0.38152554757157603</v>
      </c>
      <c r="BZ38" s="14">
        <f>BW38*0.8+BY38*0.2</f>
        <v>0.68508667929571143</v>
      </c>
    </row>
    <row r="39" spans="1:78" ht="12.75" customHeight="1"/>
    <row r="40" spans="1:78" ht="12.75" customHeight="1">
      <c r="B40" s="13" t="s">
        <v>321</v>
      </c>
      <c r="I40" s="13" t="s">
        <v>321</v>
      </c>
      <c r="N40" s="13" t="s">
        <v>321</v>
      </c>
      <c r="S40" s="13" t="s">
        <v>321</v>
      </c>
      <c r="X40" s="13" t="s">
        <v>321</v>
      </c>
      <c r="AC40" s="13" t="s">
        <v>321</v>
      </c>
      <c r="AH40" s="13" t="s">
        <v>321</v>
      </c>
      <c r="AM40" s="13" t="s">
        <v>321</v>
      </c>
      <c r="AR40" s="13" t="s">
        <v>321</v>
      </c>
      <c r="AW40" s="13" t="s">
        <v>321</v>
      </c>
      <c r="BB40" s="13" t="s">
        <v>321</v>
      </c>
      <c r="BG40" s="13" t="s">
        <v>321</v>
      </c>
      <c r="BL40" s="13" t="s">
        <v>321</v>
      </c>
      <c r="BQ40" s="13" t="s">
        <v>321</v>
      </c>
      <c r="BV40" s="13" t="s">
        <v>321</v>
      </c>
    </row>
    <row r="41" spans="1:78" ht="12.75" customHeight="1">
      <c r="A41" s="6" t="s">
        <v>632</v>
      </c>
      <c r="B41" s="13">
        <f>(POWER(B38/B5, 1/33)-1)*100</f>
        <v>0.56701345705958417</v>
      </c>
      <c r="D41" s="13">
        <f>(POWER(D38/D5, 1/33)-1)*100</f>
        <v>0.57106893817451265</v>
      </c>
      <c r="I41" s="13">
        <f>(POWER(I38/I5, 1/33)-1)*100</f>
        <v>0.14544623766750142</v>
      </c>
      <c r="K41" s="13">
        <f>(POWER(K38/K5, 1/33)-1)*100</f>
        <v>-0.31378808931211699</v>
      </c>
      <c r="N41" s="13">
        <f>(POWER(N38/N5, 1/33)-1)*100</f>
        <v>-0.60143510888847063</v>
      </c>
      <c r="P41" s="13">
        <f>(POWER(P38/P5, 1/33)-1)*100</f>
        <v>-0.25729071607358822</v>
      </c>
      <c r="S41" s="13">
        <f>(POWER(S38/S5, 1/33)-1)*100</f>
        <v>-0.2883595016718532</v>
      </c>
      <c r="U41" s="13">
        <f>(POWER(U38/U5, 1/33)-1)*100</f>
        <v>-0.17524645409455752</v>
      </c>
      <c r="X41" s="13">
        <f>(POWER(X38/X5, 1/33)-1)*100</f>
        <v>-1.3834235653898741</v>
      </c>
      <c r="Z41" s="13">
        <f>(POWER(Z38/Z5, 1/33)-1)*100</f>
        <v>-1.4858877027797313</v>
      </c>
      <c r="AC41" s="13">
        <f>(POWER(AC38/AC5, 1/33)-1)*100</f>
        <v>1.7002187509403077</v>
      </c>
      <c r="AE41" s="13">
        <f>(POWER(AE38/AE5, 1/33)-1)*100</f>
        <v>1.0031404324949644</v>
      </c>
      <c r="AH41" s="13">
        <f>(POWER(AH38/AH5, 1/33)-1)*100</f>
        <v>1.3445351545432249</v>
      </c>
      <c r="AJ41" s="13">
        <f>(POWER(AJ38/AJ5, 1/33)-1)*100</f>
        <v>0.63715813659883658</v>
      </c>
      <c r="AM41" s="13">
        <f>(POWER(AM38/AM5, 1/33)-1)*100</f>
        <v>0.31025425491177927</v>
      </c>
      <c r="AO41" s="13">
        <f>(POWER(AO38/AO5, 1/33)-1)*100</f>
        <v>-1.3517002489451535</v>
      </c>
      <c r="AR41" s="13">
        <f>(POWER(AR38/AR5, 1/33)-1)*100</f>
        <v>1.4625752838378858</v>
      </c>
      <c r="AT41" s="13">
        <f>(POWER(AT38/AT5, 1/33)-1)*100</f>
        <v>14.312558086141959</v>
      </c>
      <c r="AW41" s="13">
        <f>(POWER(AW38/AW5, 1/33)-1)*100</f>
        <v>0.20560633552471064</v>
      </c>
      <c r="AY41" s="13">
        <f>(POWER(AY38/AY5, 1/33)-1)*100</f>
        <v>-0.9299333929207898</v>
      </c>
      <c r="BB41" s="13">
        <f>(POWER(BB38/BB5, 1/33)-1)*100</f>
        <v>1.678732271944039</v>
      </c>
      <c r="BD41" s="13">
        <f>(POWER(BD38/BD5, 1/33)-1)*100</f>
        <v>0.40209055057445209</v>
      </c>
      <c r="BG41" s="13">
        <f>(POWER(BG38/BG5, 1/33)-1)*100</f>
        <v>1.7697622167634153</v>
      </c>
      <c r="BI41" s="13">
        <f>(POWER(BI38/BI5, 1/33)-1)*100</f>
        <v>0.56664130110595234</v>
      </c>
      <c r="BL41" s="13">
        <f>(POWER(BL38/BL5, 1/33)-1)*100</f>
        <v>3.2515340120319314</v>
      </c>
      <c r="BN41" s="13">
        <f>(POWER(BN38/BN5, 1/33)-1)*100</f>
        <v>1.1346712266725456</v>
      </c>
      <c r="BQ41" s="13">
        <f>(POWER(BQ38/BQ5, 1/33)-1)*100</f>
        <v>-1.1351778547988856</v>
      </c>
      <c r="BS41" s="13">
        <f>(POWER(BS38/BS5, 1/33)-1)*100</f>
        <v>-1.2382629286395663</v>
      </c>
      <c r="BV41" s="13">
        <f>(POWER(BV38/BV5, 1/33)-1)*100</f>
        <v>-0.63580429668245175</v>
      </c>
      <c r="BX41" s="13">
        <f>(POWER(BX38/BX5, 1/33)-1)*100</f>
        <v>2.8624495753881707</v>
      </c>
    </row>
    <row r="42" spans="1:78" ht="12.75" customHeight="1">
      <c r="B42" s="13" t="s">
        <v>322</v>
      </c>
      <c r="I42" s="13" t="s">
        <v>322</v>
      </c>
      <c r="N42" s="13" t="s">
        <v>322</v>
      </c>
      <c r="S42" s="13" t="s">
        <v>322</v>
      </c>
      <c r="X42" s="13" t="s">
        <v>322</v>
      </c>
      <c r="AC42" s="13" t="s">
        <v>322</v>
      </c>
      <c r="AH42" s="13" t="s">
        <v>322</v>
      </c>
      <c r="AM42" s="13" t="s">
        <v>322</v>
      </c>
      <c r="AR42" s="13" t="s">
        <v>322</v>
      </c>
      <c r="AW42" s="13" t="s">
        <v>322</v>
      </c>
      <c r="BB42" s="13" t="s">
        <v>322</v>
      </c>
      <c r="BG42" s="13" t="s">
        <v>322</v>
      </c>
      <c r="BL42" s="13" t="s">
        <v>322</v>
      </c>
      <c r="BQ42" s="13" t="s">
        <v>322</v>
      </c>
      <c r="BV42" s="13" t="s">
        <v>322</v>
      </c>
    </row>
    <row r="43" spans="1:78" s="13" customFormat="1" ht="12.75" customHeight="1">
      <c r="A43" s="28" t="s">
        <v>632</v>
      </c>
      <c r="B43" s="13">
        <f t="shared" ref="B43:M43" si="90">B38-B5</f>
        <v>0.80000000000000027</v>
      </c>
      <c r="C43" s="13">
        <f t="shared" si="90"/>
        <v>-0.69999999999999929</v>
      </c>
      <c r="D43" s="13">
        <f t="shared" si="90"/>
        <v>0.80701431134748569</v>
      </c>
      <c r="E43" s="13">
        <f t="shared" si="90"/>
        <v>-2.7444429150356386E-2</v>
      </c>
      <c r="F43" s="13">
        <f t="shared" si="90"/>
        <v>-0.80807796137413312</v>
      </c>
      <c r="G43" s="13">
        <f t="shared" si="90"/>
        <v>-1.0689679424255583E-2</v>
      </c>
      <c r="H43" s="13">
        <f t="shared" si="90"/>
        <v>-2.4093479205136159E-2</v>
      </c>
      <c r="I43" s="13">
        <f t="shared" si="90"/>
        <v>0.28415665837905735</v>
      </c>
      <c r="J43" s="13">
        <f t="shared" si="90"/>
        <v>-9.6634188128148502E-3</v>
      </c>
      <c r="K43" s="13">
        <f t="shared" si="90"/>
        <v>-2.2496669462527308</v>
      </c>
      <c r="L43" s="13">
        <f t="shared" si="90"/>
        <v>-2.9759775190368876E-2</v>
      </c>
      <c r="M43" s="13">
        <f t="shared" si="90"/>
        <v>-1.3682690088325677E-2</v>
      </c>
      <c r="N43" s="13">
        <f t="shared" ref="N43:BY43" si="91">N38-N5</f>
        <v>-1.8773018808190702</v>
      </c>
      <c r="O43" s="13">
        <f t="shared" si="91"/>
        <v>6.3842087726974195E-2</v>
      </c>
      <c r="P43" s="13">
        <f t="shared" si="91"/>
        <v>-3.3000375383181364</v>
      </c>
      <c r="Q43" s="13">
        <f t="shared" si="91"/>
        <v>-4.3654628710134924E-2</v>
      </c>
      <c r="R43" s="13">
        <f t="shared" si="91"/>
        <v>4.2342744439552327E-2</v>
      </c>
      <c r="S43" s="13">
        <f t="shared" si="91"/>
        <v>-0.69145928879282259</v>
      </c>
      <c r="T43" s="13">
        <f t="shared" si="91"/>
        <v>2.3514707477671148E-2</v>
      </c>
      <c r="U43" s="13">
        <f t="shared" si="91"/>
        <v>-0.80807796137413312</v>
      </c>
      <c r="V43" s="13">
        <f t="shared" si="91"/>
        <v>-1.0689679424255583E-2</v>
      </c>
      <c r="W43" s="13">
        <f t="shared" si="91"/>
        <v>1.6673830097285736E-2</v>
      </c>
      <c r="X43" s="13">
        <f t="shared" si="91"/>
        <v>-3.8456100767507433</v>
      </c>
      <c r="Y43" s="13">
        <f t="shared" si="91"/>
        <v>0.13077906030570807</v>
      </c>
      <c r="Z43" s="13">
        <f t="shared" si="91"/>
        <v>-20.516947644426544</v>
      </c>
      <c r="AA43" s="13">
        <f t="shared" si="91"/>
        <v>-0.27140895255973085</v>
      </c>
      <c r="AB43" s="13">
        <f t="shared" si="91"/>
        <v>5.0341457732620221E-2</v>
      </c>
      <c r="AC43" s="13">
        <f t="shared" si="91"/>
        <v>3.6402922740717107</v>
      </c>
      <c r="AD43" s="13">
        <f t="shared" si="91"/>
        <v>-0.12379674312780953</v>
      </c>
      <c r="AE43" s="13">
        <f t="shared" si="91"/>
        <v>9.710752131967606</v>
      </c>
      <c r="AF43" s="13">
        <f t="shared" si="91"/>
        <v>0.12845892626822891</v>
      </c>
      <c r="AG43" s="13">
        <f t="shared" si="91"/>
        <v>-7.3345609248601895E-2</v>
      </c>
      <c r="AH43" s="13">
        <f t="shared" si="91"/>
        <v>3.514820983680452</v>
      </c>
      <c r="AI43" s="13">
        <f t="shared" si="91"/>
        <v>-0.11952979532883301</v>
      </c>
      <c r="AJ43" s="13">
        <f t="shared" si="91"/>
        <v>6.7326826291323592</v>
      </c>
      <c r="AK43" s="13">
        <f t="shared" si="91"/>
        <v>8.9063459728928096E-2</v>
      </c>
      <c r="AL43" s="13">
        <f t="shared" si="91"/>
        <v>-7.7811144317280756E-2</v>
      </c>
      <c r="AM43" s="13">
        <f t="shared" si="91"/>
        <v>0.48350678116084467</v>
      </c>
      <c r="AN43" s="13">
        <f t="shared" si="91"/>
        <v>-1.6442790930348283E-2</v>
      </c>
      <c r="AO43" s="13">
        <f t="shared" si="91"/>
        <v>-11.791050556916716</v>
      </c>
      <c r="AP43" s="13">
        <f t="shared" si="91"/>
        <v>-0.15597820575912691</v>
      </c>
      <c r="AQ43" s="13">
        <f t="shared" si="91"/>
        <v>-4.4349873896104008E-2</v>
      </c>
      <c r="AR43" s="13">
        <f t="shared" si="91"/>
        <v>4.82825237047357</v>
      </c>
      <c r="AS43" s="13">
        <f t="shared" si="91"/>
        <v>-0.16419613411842737</v>
      </c>
      <c r="AT43" s="13">
        <f t="shared" si="91"/>
        <v>10.845797077415336</v>
      </c>
      <c r="AU43" s="13">
        <f t="shared" si="91"/>
        <v>0.14347389657916937</v>
      </c>
      <c r="AV43" s="13">
        <f t="shared" si="91"/>
        <v>-0.10266212797890795</v>
      </c>
      <c r="AW43" s="13">
        <f t="shared" si="91"/>
        <v>0.48598761757946907</v>
      </c>
      <c r="AX43" s="13">
        <f t="shared" si="91"/>
        <v>-1.6527157636572976E-2</v>
      </c>
      <c r="AY43" s="13">
        <f t="shared" si="91"/>
        <v>-12.0376019435679</v>
      </c>
      <c r="AZ43" s="13">
        <f t="shared" si="91"/>
        <v>-0.15923971691384897</v>
      </c>
      <c r="BA43" s="13">
        <f t="shared" si="91"/>
        <v>-4.5069669492028175E-2</v>
      </c>
      <c r="BB43" s="13">
        <f t="shared" si="91"/>
        <v>1.4874232992998082</v>
      </c>
      <c r="BC43" s="13">
        <f t="shared" si="91"/>
        <v>-5.0583345028990201E-2</v>
      </c>
      <c r="BD43" s="13">
        <f t="shared" si="91"/>
        <v>3.8258640738654748</v>
      </c>
      <c r="BE43" s="13">
        <f t="shared" si="91"/>
        <v>5.061053812289712E-2</v>
      </c>
      <c r="BF43" s="13">
        <f t="shared" si="91"/>
        <v>-3.034456839861277E-2</v>
      </c>
      <c r="BG43" s="13">
        <f t="shared" si="91"/>
        <v>10.741773694678601</v>
      </c>
      <c r="BH43" s="13">
        <f t="shared" si="91"/>
        <v>-0.36529940419585982</v>
      </c>
      <c r="BI43" s="13">
        <f t="shared" si="91"/>
        <v>5.3399195467291882</v>
      </c>
      <c r="BJ43" s="13">
        <f t="shared" si="91"/>
        <v>7.063925862893683E-2</v>
      </c>
      <c r="BK43" s="13">
        <f t="shared" si="91"/>
        <v>-0.27811167163090056</v>
      </c>
      <c r="BL43" s="13">
        <f t="shared" si="91"/>
        <v>5.1720124867504964</v>
      </c>
      <c r="BM43" s="13">
        <f t="shared" si="91"/>
        <v>-0.17588650939830042</v>
      </c>
      <c r="BN43" s="13">
        <f t="shared" si="91"/>
        <v>11.64790784380228</v>
      </c>
      <c r="BO43" s="13">
        <f t="shared" si="91"/>
        <v>0.15408463881601969</v>
      </c>
      <c r="BP43" s="13">
        <f t="shared" si="91"/>
        <v>-0.10989227975543647</v>
      </c>
      <c r="BQ43" s="13">
        <f t="shared" si="91"/>
        <v>-2.8471640318898261</v>
      </c>
      <c r="BR43" s="13">
        <f t="shared" si="91"/>
        <v>9.6824542581126827E-2</v>
      </c>
      <c r="BS43" s="13">
        <f t="shared" si="91"/>
        <v>-5.9537922006467774</v>
      </c>
      <c r="BT43" s="13">
        <f t="shared" si="91"/>
        <v>-7.8759888309935855E-2</v>
      </c>
      <c r="BU43" s="13">
        <f t="shared" si="91"/>
        <v>6.1707656402914202E-2</v>
      </c>
      <c r="BV43" s="13">
        <f t="shared" si="91"/>
        <v>-1.4448197895644377</v>
      </c>
      <c r="BW43" s="13">
        <f t="shared" si="91"/>
        <v>4.9134511980990725E-2</v>
      </c>
      <c r="BX43" s="13">
        <f t="shared" si="91"/>
        <v>13.700737112980342</v>
      </c>
      <c r="BY43" s="13">
        <f t="shared" si="91"/>
        <v>0.18124054189612177</v>
      </c>
      <c r="BZ43" s="13">
        <f t="shared" ref="BZ43" si="92">BZ38-BZ5</f>
        <v>7.5555717964017055E-2</v>
      </c>
    </row>
    <row r="44" spans="1:78" ht="12.75" customHeight="1"/>
    <row r="45" spans="1:78" s="29" customFormat="1" ht="12.75" customHeight="1">
      <c r="B45" s="30" t="s">
        <v>442</v>
      </c>
      <c r="C45" s="30"/>
      <c r="D45" s="30"/>
      <c r="E45" s="30"/>
      <c r="F45" s="30"/>
      <c r="G45" s="30"/>
      <c r="H45" s="34"/>
      <c r="I45" s="30"/>
      <c r="J45" s="30"/>
      <c r="K45" s="30"/>
      <c r="L45" s="30"/>
      <c r="M45" s="34"/>
      <c r="N45" s="30"/>
      <c r="O45" s="30"/>
      <c r="P45" s="30"/>
      <c r="Q45" s="30"/>
      <c r="R45" s="34"/>
      <c r="S45" s="30"/>
      <c r="T45" s="30"/>
      <c r="U45" s="30"/>
      <c r="V45" s="30"/>
      <c r="W45" s="34"/>
      <c r="X45" s="30"/>
      <c r="Y45" s="30"/>
      <c r="Z45" s="30"/>
      <c r="AA45" s="30"/>
      <c r="AB45" s="34"/>
      <c r="AC45" s="30"/>
      <c r="AD45" s="30"/>
      <c r="AE45" s="30"/>
      <c r="AF45" s="30"/>
      <c r="AG45" s="34"/>
      <c r="AH45" s="30"/>
      <c r="AI45" s="30"/>
      <c r="AJ45" s="30"/>
      <c r="AK45" s="30"/>
      <c r="AL45" s="34"/>
      <c r="AM45" s="30"/>
      <c r="AN45" s="30"/>
      <c r="AO45" s="30"/>
      <c r="AP45" s="30"/>
      <c r="AQ45" s="34"/>
      <c r="AR45" s="30"/>
      <c r="AS45" s="30"/>
      <c r="AT45" s="30"/>
      <c r="AU45" s="30"/>
      <c r="AV45" s="34"/>
      <c r="AW45" s="30"/>
      <c r="AX45" s="30"/>
      <c r="AY45" s="30"/>
      <c r="AZ45" s="30"/>
      <c r="BA45" s="34"/>
      <c r="BB45" s="30"/>
      <c r="BC45" s="30"/>
      <c r="BD45" s="30"/>
      <c r="BE45" s="30"/>
      <c r="BF45" s="34"/>
      <c r="BG45" s="30"/>
      <c r="BH45" s="30"/>
      <c r="BI45" s="30"/>
      <c r="BJ45" s="30"/>
      <c r="BK45" s="34"/>
      <c r="BL45" s="30"/>
      <c r="BM45" s="30"/>
      <c r="BN45" s="30"/>
      <c r="BO45" s="30"/>
      <c r="BP45" s="34"/>
      <c r="BQ45" s="30"/>
      <c r="BR45" s="30"/>
      <c r="BS45" s="30"/>
      <c r="BT45" s="30"/>
      <c r="BU45" s="34"/>
      <c r="BV45" s="30"/>
      <c r="BW45" s="30"/>
      <c r="BX45" s="30"/>
      <c r="BY45" s="30"/>
      <c r="BZ45" s="34"/>
    </row>
    <row r="46" spans="1:78" s="29" customFormat="1" ht="12.75" customHeight="1">
      <c r="B46" s="30" t="s">
        <v>669</v>
      </c>
      <c r="C46" s="30"/>
      <c r="D46" s="30"/>
      <c r="E46" s="30"/>
      <c r="F46" s="30"/>
      <c r="G46" s="30"/>
      <c r="H46" s="34"/>
      <c r="I46" s="30"/>
      <c r="J46" s="30"/>
      <c r="K46" s="30"/>
      <c r="L46" s="30"/>
      <c r="M46" s="34"/>
      <c r="N46" s="30"/>
      <c r="O46" s="30"/>
      <c r="P46" s="30"/>
      <c r="Q46" s="30"/>
      <c r="R46" s="34"/>
      <c r="S46" s="30"/>
      <c r="T46" s="30"/>
      <c r="U46" s="30"/>
      <c r="V46" s="30"/>
      <c r="W46" s="34"/>
      <c r="X46" s="30"/>
      <c r="Y46" s="30"/>
      <c r="Z46" s="30"/>
      <c r="AA46" s="30"/>
      <c r="AB46" s="34"/>
      <c r="AC46" s="30"/>
      <c r="AD46" s="30"/>
      <c r="AE46" s="30"/>
      <c r="AF46" s="30"/>
      <c r="AG46" s="34"/>
      <c r="AH46" s="30"/>
      <c r="AI46" s="30"/>
      <c r="AJ46" s="30"/>
      <c r="AK46" s="30"/>
      <c r="AL46" s="34"/>
      <c r="AM46" s="30"/>
      <c r="AN46" s="30"/>
      <c r="AO46" s="30"/>
      <c r="AP46" s="30"/>
      <c r="AQ46" s="34"/>
      <c r="AR46" s="30"/>
      <c r="AS46" s="30"/>
      <c r="AT46" s="30"/>
      <c r="AU46" s="30"/>
      <c r="AV46" s="34"/>
      <c r="AW46" s="30"/>
      <c r="AX46" s="30"/>
      <c r="AY46" s="30"/>
      <c r="AZ46" s="30"/>
      <c r="BA46" s="34"/>
      <c r="BB46" s="30"/>
      <c r="BC46" s="30"/>
      <c r="BD46" s="30"/>
      <c r="BE46" s="30"/>
      <c r="BF46" s="34"/>
      <c r="BG46" s="30"/>
      <c r="BH46" s="30"/>
      <c r="BI46" s="30"/>
      <c r="BJ46" s="30"/>
      <c r="BK46" s="34"/>
      <c r="BL46" s="30"/>
      <c r="BM46" s="30"/>
      <c r="BN46" s="30"/>
      <c r="BO46" s="30"/>
      <c r="BP46" s="34"/>
      <c r="BQ46" s="30"/>
      <c r="BR46" s="30"/>
      <c r="BS46" s="30"/>
      <c r="BT46" s="30"/>
      <c r="BU46" s="34"/>
      <c r="BV46" s="30"/>
      <c r="BW46" s="30"/>
      <c r="BX46" s="30"/>
      <c r="BY46" s="30"/>
      <c r="BZ46" s="34"/>
    </row>
    <row r="47" spans="1:78" s="29" customFormat="1" ht="12.75" customHeight="1">
      <c r="B47" s="30" t="s">
        <v>670</v>
      </c>
      <c r="C47" s="30"/>
      <c r="D47" s="30"/>
      <c r="E47" s="30"/>
      <c r="F47" s="30"/>
      <c r="G47" s="30"/>
      <c r="H47" s="34"/>
      <c r="I47" s="30"/>
      <c r="J47" s="30"/>
      <c r="K47" s="30"/>
      <c r="L47" s="30"/>
      <c r="M47" s="34"/>
      <c r="N47" s="30"/>
      <c r="O47" s="30"/>
      <c r="P47" s="30"/>
      <c r="Q47" s="30"/>
      <c r="R47" s="34"/>
      <c r="S47" s="30"/>
      <c r="T47" s="30"/>
      <c r="U47" s="30"/>
      <c r="V47" s="30"/>
      <c r="W47" s="34"/>
      <c r="X47" s="30"/>
      <c r="Y47" s="30"/>
      <c r="Z47" s="30"/>
      <c r="AA47" s="30"/>
      <c r="AB47" s="34"/>
      <c r="AC47" s="30"/>
      <c r="AD47" s="30"/>
      <c r="AE47" s="30"/>
      <c r="AF47" s="30"/>
      <c r="AG47" s="34"/>
      <c r="AH47" s="30"/>
      <c r="AI47" s="30"/>
      <c r="AJ47" s="30"/>
      <c r="AK47" s="30"/>
      <c r="AL47" s="34"/>
      <c r="AM47" s="30"/>
      <c r="AN47" s="30"/>
      <c r="AO47" s="30"/>
      <c r="AP47" s="30"/>
      <c r="AQ47" s="34"/>
      <c r="AR47" s="30"/>
      <c r="AS47" s="30"/>
      <c r="AT47" s="30"/>
      <c r="AU47" s="30"/>
      <c r="AV47" s="34"/>
      <c r="AW47" s="30"/>
      <c r="AX47" s="30"/>
      <c r="AY47" s="30"/>
      <c r="AZ47" s="30"/>
      <c r="BA47" s="34"/>
      <c r="BB47" s="30"/>
      <c r="BC47" s="30"/>
      <c r="BD47" s="30"/>
      <c r="BE47" s="30"/>
      <c r="BF47" s="34"/>
      <c r="BG47" s="30"/>
      <c r="BH47" s="30"/>
      <c r="BI47" s="30"/>
      <c r="BJ47" s="30"/>
      <c r="BK47" s="34"/>
      <c r="BL47" s="30"/>
      <c r="BM47" s="30"/>
      <c r="BN47" s="30"/>
      <c r="BO47" s="30"/>
      <c r="BP47" s="34"/>
      <c r="BQ47" s="30"/>
      <c r="BR47" s="30"/>
      <c r="BS47" s="30"/>
      <c r="BT47" s="30"/>
      <c r="BU47" s="34"/>
      <c r="BV47" s="30"/>
      <c r="BW47" s="30"/>
      <c r="BX47" s="30"/>
      <c r="BY47" s="30"/>
      <c r="BZ47" s="34"/>
    </row>
    <row r="48" spans="1:78" s="29" customFormat="1" ht="12.75" customHeight="1">
      <c r="B48" s="30" t="s">
        <v>680</v>
      </c>
      <c r="C48" s="30"/>
      <c r="D48" s="30"/>
      <c r="E48" s="30"/>
      <c r="F48" s="30"/>
      <c r="G48" s="30"/>
      <c r="H48" s="34"/>
      <c r="I48" s="30"/>
      <c r="J48" s="30"/>
      <c r="K48" s="30"/>
      <c r="L48" s="30"/>
      <c r="M48" s="34"/>
      <c r="N48" s="30"/>
      <c r="O48" s="30"/>
      <c r="P48" s="30"/>
      <c r="Q48" s="30"/>
      <c r="R48" s="34"/>
      <c r="S48" s="30"/>
      <c r="T48" s="30"/>
      <c r="U48" s="30"/>
      <c r="V48" s="30"/>
      <c r="W48" s="34"/>
      <c r="X48" s="30"/>
      <c r="Y48" s="30"/>
      <c r="Z48" s="30"/>
      <c r="AA48" s="30"/>
      <c r="AB48" s="34"/>
      <c r="AC48" s="30"/>
      <c r="AD48" s="30"/>
      <c r="AE48" s="30"/>
      <c r="AF48" s="30"/>
      <c r="AG48" s="34"/>
      <c r="AH48" s="30"/>
      <c r="AI48" s="30"/>
      <c r="AJ48" s="30"/>
      <c r="AK48" s="30"/>
      <c r="AL48" s="34"/>
      <c r="AM48" s="30"/>
      <c r="AN48" s="30"/>
      <c r="AO48" s="30"/>
      <c r="AP48" s="30"/>
      <c r="AQ48" s="34"/>
      <c r="AR48" s="30"/>
      <c r="AS48" s="30"/>
      <c r="AT48" s="30"/>
      <c r="AU48" s="30"/>
      <c r="AV48" s="34"/>
      <c r="AW48" s="30"/>
      <c r="AX48" s="30"/>
      <c r="AY48" s="30"/>
      <c r="AZ48" s="30"/>
      <c r="BA48" s="34"/>
      <c r="BB48" s="30"/>
      <c r="BC48" s="30"/>
      <c r="BD48" s="30"/>
      <c r="BE48" s="30"/>
      <c r="BF48" s="34"/>
      <c r="BG48" s="30"/>
      <c r="BH48" s="30"/>
      <c r="BI48" s="30"/>
      <c r="BJ48" s="30"/>
      <c r="BK48" s="34"/>
      <c r="BL48" s="30"/>
      <c r="BM48" s="30"/>
      <c r="BN48" s="30"/>
      <c r="BO48" s="30"/>
      <c r="BP48" s="34"/>
      <c r="BQ48" s="30"/>
      <c r="BR48" s="30"/>
      <c r="BS48" s="30"/>
      <c r="BT48" s="30"/>
      <c r="BU48" s="34"/>
      <c r="BV48" s="30"/>
      <c r="BW48" s="30"/>
      <c r="BX48" s="30"/>
      <c r="BY48" s="30"/>
      <c r="BZ48" s="34"/>
    </row>
    <row r="49" spans="1:78" s="29" customFormat="1" ht="12.75" customHeight="1">
      <c r="B49" s="30" t="s">
        <v>651</v>
      </c>
      <c r="C49" s="30"/>
      <c r="D49" s="30"/>
      <c r="E49" s="30"/>
      <c r="F49" s="30"/>
      <c r="G49" s="30"/>
      <c r="H49" s="34"/>
      <c r="I49" s="30"/>
      <c r="J49" s="30"/>
      <c r="K49" s="30"/>
      <c r="L49" s="30"/>
      <c r="M49" s="34"/>
      <c r="N49" s="30"/>
      <c r="O49" s="30"/>
      <c r="P49" s="30"/>
      <c r="Q49" s="30"/>
      <c r="R49" s="34"/>
      <c r="S49" s="30"/>
      <c r="T49" s="30"/>
      <c r="U49" s="30"/>
      <c r="V49" s="30"/>
      <c r="W49" s="34"/>
      <c r="X49" s="30"/>
      <c r="Y49" s="30"/>
      <c r="Z49" s="30"/>
      <c r="AA49" s="30"/>
      <c r="AB49" s="34"/>
      <c r="AC49" s="30"/>
      <c r="AD49" s="30"/>
      <c r="AE49" s="30"/>
      <c r="AF49" s="30"/>
      <c r="AG49" s="34"/>
      <c r="AH49" s="30"/>
      <c r="AI49" s="30"/>
      <c r="AJ49" s="30"/>
      <c r="AK49" s="30"/>
      <c r="AL49" s="34"/>
      <c r="AM49" s="30"/>
      <c r="AN49" s="30"/>
      <c r="AO49" s="30"/>
      <c r="AP49" s="30"/>
      <c r="AQ49" s="34"/>
      <c r="AR49" s="30"/>
      <c r="AS49" s="30"/>
      <c r="AT49" s="30"/>
      <c r="AU49" s="30"/>
      <c r="AV49" s="34"/>
      <c r="AW49" s="30"/>
      <c r="AX49" s="30"/>
      <c r="AY49" s="30"/>
      <c r="AZ49" s="30"/>
      <c r="BA49" s="34"/>
      <c r="BB49" s="30"/>
      <c r="BC49" s="30"/>
      <c r="BD49" s="30"/>
      <c r="BE49" s="30"/>
      <c r="BF49" s="34"/>
      <c r="BG49" s="30"/>
      <c r="BH49" s="30"/>
      <c r="BI49" s="30"/>
      <c r="BJ49" s="30"/>
      <c r="BK49" s="34"/>
      <c r="BL49" s="30"/>
      <c r="BM49" s="30"/>
      <c r="BN49" s="30"/>
      <c r="BO49" s="30"/>
      <c r="BP49" s="34"/>
      <c r="BQ49" s="30"/>
      <c r="BR49" s="30"/>
      <c r="BS49" s="30"/>
      <c r="BT49" s="30"/>
      <c r="BU49" s="34"/>
      <c r="BV49" s="30"/>
      <c r="BW49" s="30"/>
      <c r="BX49" s="30"/>
      <c r="BY49" s="30"/>
      <c r="BZ49" s="34"/>
    </row>
    <row r="50" spans="1:78">
      <c r="A50" s="29"/>
      <c r="I50" s="13" t="s">
        <v>671</v>
      </c>
      <c r="O50" s="13" t="s">
        <v>672</v>
      </c>
    </row>
    <row r="51" spans="1:78">
      <c r="A51" s="29"/>
      <c r="I51" s="13" t="s">
        <v>247</v>
      </c>
      <c r="M51" s="14">
        <f>MAXA(I4:I38,N4:N38,S4:S38,X4:X38,AC4:AC38,AH4:AH38,AM4:AM38,AR4:AR38,AW4:AW38,BB4:BB38,BG4:BG38,BL4:BL38,BQ4:BQ38,BV4:BV38)</f>
        <v>26.0935259622925</v>
      </c>
      <c r="O51" s="13" t="s">
        <v>247</v>
      </c>
      <c r="R51" s="14">
        <f>MAXA(K4:K38,P4:P38,U4:U38,Z4:Z38,AE4:AE38,AJ4:AJ38,AO4:AO38,AT4:AT38,AY4:AY38,BD4:BD38,BI4:BI38,BN4:BN38,BS4:BS38,BX4:BX38)</f>
        <v>63.062976406035524</v>
      </c>
      <c r="U51" s="13" t="s">
        <v>192</v>
      </c>
    </row>
    <row r="52" spans="1:78">
      <c r="A52" s="29"/>
      <c r="I52" s="13" t="s">
        <v>196</v>
      </c>
      <c r="M52" s="14">
        <f>MINA(I4:I38,N4:N38,S4:S38,X4:X38,AC4:AC38,AH4:AH38,AM4:AM38,AR4:AR38,AW4:AW38,BB4:BB38,BG4:BG38,BL4:BL38,BQ4:BQ38,BV4:BV38)</f>
        <v>1.589029168480627</v>
      </c>
      <c r="O52" s="13" t="s">
        <v>196</v>
      </c>
      <c r="R52" s="14">
        <f>MINA(K4:K38,P4:P38,U4:U38,Z4:Z38,AE4:AE38,AJ4:AJ38,AO4:AO38,AT4:AT38,AY4:AY38,BD4:BD38,BI4:BI38,BN4:BN38,BS4:BS38,BX4:BX38)</f>
        <v>6.7794378675185715E-2</v>
      </c>
      <c r="U52" s="13" t="s">
        <v>193</v>
      </c>
      <c r="V52" s="13">
        <f>M51+M54</f>
        <v>26.252428879140563</v>
      </c>
    </row>
    <row r="53" spans="1:78">
      <c r="A53" s="29"/>
      <c r="I53" s="13" t="s">
        <v>103</v>
      </c>
      <c r="M53" s="14">
        <f>M51*0.1</f>
        <v>2.6093525962292503</v>
      </c>
      <c r="O53" s="13" t="s">
        <v>103</v>
      </c>
      <c r="R53" s="14">
        <f>R51*0.1</f>
        <v>6.3062976406035531</v>
      </c>
      <c r="U53" s="13" t="s">
        <v>194</v>
      </c>
      <c r="V53" s="13">
        <f>M52-M54</f>
        <v>1.4301262516325643</v>
      </c>
    </row>
    <row r="54" spans="1:78">
      <c r="A54" s="29"/>
      <c r="I54" s="13" t="s">
        <v>104</v>
      </c>
      <c r="M54" s="14">
        <f>M52*0.1</f>
        <v>0.15890291684806271</v>
      </c>
      <c r="O54" s="13" t="s">
        <v>104</v>
      </c>
      <c r="R54" s="14">
        <f>R52*0.1</f>
        <v>6.7794378675185719E-3</v>
      </c>
    </row>
    <row r="55" spans="1:78">
      <c r="A55" s="29"/>
    </row>
    <row r="56" spans="1:78">
      <c r="A56" s="29"/>
      <c r="I56" s="13" t="s">
        <v>193</v>
      </c>
      <c r="M56" s="14">
        <f>M51+M53</f>
        <v>28.70287855852175</v>
      </c>
      <c r="O56" s="13" t="s">
        <v>193</v>
      </c>
      <c r="R56" s="14">
        <f>R51+R53</f>
        <v>69.369274046639077</v>
      </c>
    </row>
    <row r="57" spans="1:78">
      <c r="I57" s="13" t="s">
        <v>194</v>
      </c>
      <c r="M57" s="14">
        <f>M52-M54</f>
        <v>1.4301262516325643</v>
      </c>
      <c r="O57" s="13" t="s">
        <v>194</v>
      </c>
      <c r="R57" s="14">
        <f>R52-R54</f>
        <v>6.1014940807667145E-2</v>
      </c>
    </row>
    <row r="58" spans="1:78">
      <c r="I58" s="13" t="s">
        <v>42</v>
      </c>
      <c r="M58" s="14">
        <f>M56-M57</f>
        <v>27.272752306889185</v>
      </c>
      <c r="O58" s="13" t="s">
        <v>42</v>
      </c>
      <c r="R58" s="14">
        <f>R56-R57</f>
        <v>69.308259105831411</v>
      </c>
    </row>
    <row r="60" spans="1:78">
      <c r="I60" s="13" t="s">
        <v>247</v>
      </c>
      <c r="M60" s="14">
        <f>M51</f>
        <v>26.0935259622925</v>
      </c>
      <c r="O60" s="13" t="s">
        <v>247</v>
      </c>
      <c r="R60" s="14">
        <f>R51</f>
        <v>63.062976406035524</v>
      </c>
    </row>
    <row r="61" spans="1:78">
      <c r="I61" s="13" t="s">
        <v>196</v>
      </c>
      <c r="M61" s="14">
        <f>M52</f>
        <v>1.589029168480627</v>
      </c>
      <c r="O61" s="13" t="s">
        <v>196</v>
      </c>
      <c r="R61" s="14">
        <f>R52</f>
        <v>6.7794378675185715E-2</v>
      </c>
    </row>
    <row r="62" spans="1:78">
      <c r="I62" s="13" t="s">
        <v>190</v>
      </c>
      <c r="M62" s="14">
        <f>M60-M61</f>
        <v>24.504496793811871</v>
      </c>
      <c r="O62" s="13" t="s">
        <v>190</v>
      </c>
      <c r="R62" s="14">
        <f>R60-R61</f>
        <v>62.995182027360336</v>
      </c>
    </row>
    <row r="63" spans="1:78">
      <c r="I63" s="13" t="s">
        <v>197</v>
      </c>
      <c r="M63" s="14">
        <f>M62*0.1</f>
        <v>2.4504496793811872</v>
      </c>
      <c r="O63" s="13" t="s">
        <v>197</v>
      </c>
      <c r="R63" s="14">
        <f>R62*0.1</f>
        <v>6.2995182027360341</v>
      </c>
    </row>
    <row r="65" spans="9:18">
      <c r="I65" s="13" t="s">
        <v>193</v>
      </c>
      <c r="M65" s="14">
        <f>M60+M63</f>
        <v>28.543975641673686</v>
      </c>
      <c r="O65" s="13" t="s">
        <v>193</v>
      </c>
      <c r="R65" s="14">
        <f>R60+R63</f>
        <v>69.362494608771556</v>
      </c>
    </row>
    <row r="66" spans="9:18">
      <c r="I66" s="13" t="s">
        <v>194</v>
      </c>
      <c r="M66" s="14">
        <f>M61-M63</f>
        <v>-0.86142051090056015</v>
      </c>
      <c r="O66" s="13" t="s">
        <v>194</v>
      </c>
      <c r="R66" s="14">
        <f>R61-R63</f>
        <v>-6.2317238240608486</v>
      </c>
    </row>
    <row r="67" spans="9:18">
      <c r="I67" s="13" t="s">
        <v>42</v>
      </c>
      <c r="M67" s="14">
        <f>M65-M66</f>
        <v>29.405396152574248</v>
      </c>
      <c r="O67" s="13" t="s">
        <v>42</v>
      </c>
      <c r="R67" s="14">
        <f>R65-R66</f>
        <v>75.594218432832406</v>
      </c>
    </row>
  </sheetData>
  <phoneticPr fontId="0" type="noConversion"/>
  <pageMargins left="0.35433070866141736" right="0.35433070866141736" top="0.98425196850393704" bottom="0.78740157480314965" header="0.51181102362204722" footer="0.51181102362204722"/>
  <pageSetup scale="59" orientation="landscape" r:id="rId1"/>
  <headerFooter alignWithMargins="0"/>
  <colBreaks count="4" manualBreakCount="4">
    <brk id="23" max="61" man="1"/>
    <brk id="38" max="61" man="1"/>
    <brk id="53" max="61" man="1"/>
    <brk id="68" max="61" man="1"/>
  </colBreaks>
</worksheet>
</file>

<file path=xl/worksheets/sheet60.xml><?xml version="1.0" encoding="utf-8"?>
<worksheet xmlns="http://schemas.openxmlformats.org/spreadsheetml/2006/main" xmlns:r="http://schemas.openxmlformats.org/officeDocument/2006/relationships">
  <sheetPr codeName="Sheet56">
    <pageSetUpPr fitToPage="1"/>
  </sheetPr>
  <dimension ref="A1:AE56"/>
  <sheetViews>
    <sheetView showOutlineSymbols="0" view="pageBreakPreview" zoomScaleSheetLayoutView="100" workbookViewId="0">
      <pane xSplit="1" ySplit="2" topLeftCell="G3" activePane="bottomRight" state="frozen"/>
      <selection activeCell="C38" sqref="C38"/>
      <selection pane="topRight" activeCell="C38" sqref="C38"/>
      <selection pane="bottomLeft" activeCell="C38" sqref="C38"/>
      <selection pane="bottomRight" activeCell="C38" sqref="C38"/>
    </sheetView>
  </sheetViews>
  <sheetFormatPr defaultColWidth="3.85546875" defaultRowHeight="12.75" customHeight="1"/>
  <cols>
    <col min="1" max="1" width="5" style="6" customWidth="1"/>
    <col min="2" max="2" width="9.140625" style="10" customWidth="1"/>
    <col min="3" max="3" width="8.7109375" style="10" customWidth="1"/>
    <col min="4" max="4" width="10.5703125" style="10" customWidth="1"/>
    <col min="5" max="5" width="9.7109375" style="10" customWidth="1"/>
    <col min="6" max="6" width="8.7109375" style="10" customWidth="1"/>
    <col min="7" max="7" width="10.28515625" style="10" customWidth="1"/>
    <col min="8" max="8" width="10.85546875" style="10" customWidth="1"/>
    <col min="9" max="9" width="9.42578125" style="10" customWidth="1"/>
    <col min="10" max="10" width="10.42578125" style="10" customWidth="1"/>
    <col min="11" max="11" width="10" style="10" customWidth="1"/>
    <col min="12" max="12" width="8.7109375" style="10" customWidth="1"/>
    <col min="13" max="13" width="10.42578125" style="10" customWidth="1"/>
    <col min="14" max="14" width="10.140625" style="10" customWidth="1"/>
    <col min="15" max="15" width="10.28515625" style="10" customWidth="1"/>
    <col min="16" max="16" width="3.7109375" style="8" customWidth="1"/>
    <col min="17" max="17" width="5.5703125" style="8" customWidth="1"/>
    <col min="18" max="18" width="8.28515625" style="10" customWidth="1"/>
    <col min="19" max="23" width="7.42578125" style="10" customWidth="1"/>
    <col min="24" max="24" width="10.42578125" style="10" customWidth="1"/>
    <col min="25" max="30" width="7.42578125" style="10" customWidth="1"/>
    <col min="31" max="31" width="14.140625" style="10" bestFit="1" customWidth="1"/>
    <col min="32" max="16384" width="3.85546875" style="8"/>
  </cols>
  <sheetData>
    <row r="1" spans="1:31" ht="12.75" customHeight="1">
      <c r="A1" s="6" t="s">
        <v>603</v>
      </c>
    </row>
    <row r="2" spans="1:31" ht="27.6" customHeight="1">
      <c r="A2" s="6" t="s">
        <v>225</v>
      </c>
      <c r="B2" s="10" t="s">
        <v>226</v>
      </c>
      <c r="C2" s="10" t="s">
        <v>227</v>
      </c>
      <c r="D2" s="10" t="s">
        <v>228</v>
      </c>
      <c r="E2" s="10" t="s">
        <v>229</v>
      </c>
      <c r="F2" s="10" t="s">
        <v>230</v>
      </c>
      <c r="G2" s="10" t="s">
        <v>231</v>
      </c>
      <c r="H2" s="10" t="s">
        <v>232</v>
      </c>
      <c r="I2" s="10" t="s">
        <v>233</v>
      </c>
      <c r="J2" s="10" t="s">
        <v>234</v>
      </c>
      <c r="K2" s="10" t="s">
        <v>235</v>
      </c>
      <c r="L2" s="10" t="s">
        <v>236</v>
      </c>
      <c r="M2" s="10" t="s">
        <v>237</v>
      </c>
      <c r="N2" s="10" t="s">
        <v>238</v>
      </c>
      <c r="O2" s="10" t="s">
        <v>239</v>
      </c>
      <c r="Q2" s="8" t="s">
        <v>225</v>
      </c>
      <c r="R2" s="10" t="s">
        <v>226</v>
      </c>
      <c r="S2" s="10" t="s">
        <v>227</v>
      </c>
      <c r="T2" s="10" t="s">
        <v>228</v>
      </c>
      <c r="U2" s="10" t="s">
        <v>229</v>
      </c>
      <c r="V2" s="10" t="s">
        <v>230</v>
      </c>
      <c r="W2" s="10" t="s">
        <v>231</v>
      </c>
      <c r="X2" s="10" t="s">
        <v>232</v>
      </c>
      <c r="Y2" s="10" t="s">
        <v>233</v>
      </c>
      <c r="Z2" s="10" t="s">
        <v>234</v>
      </c>
      <c r="AA2" s="10" t="s">
        <v>235</v>
      </c>
      <c r="AB2" s="10" t="s">
        <v>236</v>
      </c>
      <c r="AC2" s="10" t="s">
        <v>237</v>
      </c>
      <c r="AD2" s="10" t="s">
        <v>238</v>
      </c>
      <c r="AE2" s="10" t="s">
        <v>239</v>
      </c>
    </row>
    <row r="3" spans="1:31" ht="12.75" customHeight="1">
      <c r="A3" s="6">
        <v>1980</v>
      </c>
      <c r="B3" s="10">
        <v>392632.9</v>
      </c>
      <c r="C3" s="10">
        <v>172245.2</v>
      </c>
      <c r="D3" s="51">
        <f>D4*((D4/D9)^(1/5))</f>
        <v>644066.74748668284</v>
      </c>
      <c r="E3" s="10">
        <v>840165.6</v>
      </c>
      <c r="F3" s="10">
        <v>79829.7</v>
      </c>
      <c r="G3" s="10">
        <v>952018.2</v>
      </c>
      <c r="H3" s="10">
        <v>1320005.2</v>
      </c>
      <c r="I3" s="10">
        <v>885506.8</v>
      </c>
      <c r="J3" s="10">
        <v>273229.3</v>
      </c>
      <c r="K3" s="51">
        <f>K4*AA3/AA4</f>
        <v>868787.2531844246</v>
      </c>
      <c r="L3" s="10">
        <v>397010.1</v>
      </c>
      <c r="M3" s="10">
        <v>1694996.8</v>
      </c>
      <c r="N3" s="10">
        <v>625382</v>
      </c>
      <c r="O3" s="10">
        <v>5739104.5999999996</v>
      </c>
      <c r="Q3" s="8">
        <v>1980</v>
      </c>
      <c r="R3" s="10">
        <v>247307.161054136</v>
      </c>
      <c r="S3" s="10">
        <v>103759.685593929</v>
      </c>
      <c r="T3" s="10">
        <v>414096.11605375301</v>
      </c>
      <c r="V3" s="10">
        <v>37156.108004861999</v>
      </c>
      <c r="W3" s="10">
        <v>583168.76805232</v>
      </c>
      <c r="X3" s="10">
        <v>732109.86703473702</v>
      </c>
      <c r="Y3" s="10">
        <v>525226.84687054704</v>
      </c>
      <c r="Z3" s="10">
        <v>124413.396636833</v>
      </c>
      <c r="AA3" s="10">
        <v>377225.04855882499</v>
      </c>
      <c r="AB3" s="10">
        <v>218112.08869750999</v>
      </c>
      <c r="AC3" s="10">
        <v>797136.45530645305</v>
      </c>
      <c r="AD3" s="10">
        <v>329953.87700538698</v>
      </c>
      <c r="AE3" s="10">
        <v>3658314.46125702</v>
      </c>
    </row>
    <row r="4" spans="1:31" ht="12.75" customHeight="1">
      <c r="A4" s="6">
        <v>1981</v>
      </c>
      <c r="B4" s="10">
        <v>403644.7</v>
      </c>
      <c r="C4" s="10">
        <v>166817.70000000001</v>
      </c>
      <c r="D4" s="10">
        <v>655986.6</v>
      </c>
      <c r="E4" s="10">
        <v>810775.5</v>
      </c>
      <c r="F4" s="10">
        <v>80635.3</v>
      </c>
      <c r="G4" s="10">
        <v>944364.7</v>
      </c>
      <c r="H4" s="10">
        <v>1298188</v>
      </c>
      <c r="I4" s="10">
        <v>868410.9</v>
      </c>
      <c r="J4" s="10">
        <v>270320.90000000002</v>
      </c>
      <c r="K4" s="51">
        <f t="shared" ref="K4:K16" si="0">K5*AA4/AA5</f>
        <v>891456.57299591915</v>
      </c>
      <c r="L4" s="10">
        <v>384298.3</v>
      </c>
      <c r="M4" s="10">
        <v>1670468</v>
      </c>
      <c r="N4" s="10">
        <v>619427.4</v>
      </c>
      <c r="O4" s="10">
        <v>5896211.7000000002</v>
      </c>
      <c r="Q4" s="8">
        <v>1981</v>
      </c>
      <c r="R4" s="10">
        <v>254842.19256172699</v>
      </c>
      <c r="S4" s="10">
        <v>103656.39864625401</v>
      </c>
      <c r="T4" s="10">
        <v>432002.40913196502</v>
      </c>
      <c r="V4" s="10">
        <v>37351.866299615998</v>
      </c>
      <c r="W4" s="10">
        <v>595465.93163121794</v>
      </c>
      <c r="X4" s="10">
        <v>734936.17807771801</v>
      </c>
      <c r="Y4" s="10">
        <v>551670.96410582901</v>
      </c>
      <c r="Z4" s="10">
        <v>122706.854879982</v>
      </c>
      <c r="AA4" s="10">
        <v>387068.00520366803</v>
      </c>
      <c r="AB4" s="10">
        <v>219223.29463135</v>
      </c>
      <c r="AC4" s="10">
        <v>781192.39973122801</v>
      </c>
      <c r="AD4" s="10">
        <v>328401.50473245798</v>
      </c>
      <c r="AE4" s="10">
        <v>3741650.0051435698</v>
      </c>
    </row>
    <row r="5" spans="1:31" ht="12.75" customHeight="1">
      <c r="A5" s="6">
        <v>1982</v>
      </c>
      <c r="B5" s="10">
        <v>396641.6</v>
      </c>
      <c r="C5" s="10">
        <v>166519.4</v>
      </c>
      <c r="D5" s="10">
        <v>622551.69999999995</v>
      </c>
      <c r="E5" s="10">
        <v>828847.8</v>
      </c>
      <c r="F5" s="10">
        <v>83091.3</v>
      </c>
      <c r="G5" s="10">
        <v>961348</v>
      </c>
      <c r="H5" s="10">
        <v>1292347.3999999999</v>
      </c>
      <c r="I5" s="10">
        <v>876912.9</v>
      </c>
      <c r="J5" s="10">
        <v>267168.2</v>
      </c>
      <c r="K5" s="51">
        <f t="shared" si="0"/>
        <v>894103.8598881599</v>
      </c>
      <c r="L5" s="10">
        <v>387973.2</v>
      </c>
      <c r="M5" s="10">
        <v>1662008.9</v>
      </c>
      <c r="N5" s="10">
        <v>630203.30000000005</v>
      </c>
      <c r="O5" s="10">
        <v>5811333.0999999996</v>
      </c>
      <c r="Q5" s="8">
        <v>1982</v>
      </c>
      <c r="R5" s="10">
        <v>260539.19316969</v>
      </c>
      <c r="S5" s="10">
        <v>103285.737641523</v>
      </c>
      <c r="T5" s="10">
        <v>433767.295001494</v>
      </c>
      <c r="V5" s="10">
        <v>39653.091319134001</v>
      </c>
      <c r="W5" s="10">
        <v>606072.62154108298</v>
      </c>
      <c r="X5" s="10">
        <v>721196.71385131602</v>
      </c>
      <c r="Y5" s="10">
        <v>559420.68710151897</v>
      </c>
      <c r="Z5" s="10">
        <v>122234.278267613</v>
      </c>
      <c r="AA5" s="10">
        <v>388217.44992999698</v>
      </c>
      <c r="AB5" s="10">
        <v>221353.40585685501</v>
      </c>
      <c r="AC5" s="10">
        <v>760831.79277482699</v>
      </c>
      <c r="AD5" s="10">
        <v>327655.618953906</v>
      </c>
      <c r="AE5" s="10">
        <v>3791220.9313230412</v>
      </c>
    </row>
    <row r="6" spans="1:31" ht="12.75" customHeight="1">
      <c r="A6" s="6">
        <v>1983</v>
      </c>
      <c r="B6" s="10">
        <v>418729.9</v>
      </c>
      <c r="C6" s="10">
        <v>167285.6</v>
      </c>
      <c r="D6" s="10">
        <v>645928</v>
      </c>
      <c r="E6" s="10">
        <v>853364.2</v>
      </c>
      <c r="F6" s="10">
        <v>85051.7</v>
      </c>
      <c r="G6" s="10">
        <v>971869.6</v>
      </c>
      <c r="H6" s="10">
        <v>1321657.5</v>
      </c>
      <c r="I6" s="10">
        <v>892159.1</v>
      </c>
      <c r="J6" s="10">
        <v>273997.90000000002</v>
      </c>
      <c r="K6" s="51">
        <f t="shared" si="0"/>
        <v>908494.92853952083</v>
      </c>
      <c r="L6" s="10">
        <v>390170.5</v>
      </c>
      <c r="M6" s="10">
        <v>1680070.5</v>
      </c>
      <c r="N6" s="10">
        <v>660684.30000000005</v>
      </c>
      <c r="O6" s="10">
        <v>5996801.0999999996</v>
      </c>
      <c r="Q6" s="8">
        <v>1983</v>
      </c>
      <c r="R6" s="10">
        <v>262692.61186681601</v>
      </c>
      <c r="S6" s="10">
        <v>103316.068166795</v>
      </c>
      <c r="T6" s="10">
        <v>424047.86038822</v>
      </c>
      <c r="V6" s="10">
        <v>41573.947969768</v>
      </c>
      <c r="W6" s="10">
        <v>603188.19657934597</v>
      </c>
      <c r="X6" s="10">
        <v>717204.37265711196</v>
      </c>
      <c r="Y6" s="10">
        <v>576513.05107150995</v>
      </c>
      <c r="Z6" s="10">
        <v>118740.290985917</v>
      </c>
      <c r="AA6" s="10">
        <v>394466.01256823202</v>
      </c>
      <c r="AB6" s="10">
        <v>221228.08427624</v>
      </c>
      <c r="AC6" s="10">
        <v>748820.77207830199</v>
      </c>
      <c r="AD6" s="10">
        <v>335638.63732027198</v>
      </c>
      <c r="AE6" s="10">
        <v>3906752.2789398301</v>
      </c>
    </row>
    <row r="7" spans="1:31" ht="12.75" customHeight="1">
      <c r="A7" s="6">
        <v>1984</v>
      </c>
      <c r="B7" s="10">
        <v>434652.9</v>
      </c>
      <c r="C7" s="10">
        <v>172741.2</v>
      </c>
      <c r="D7" s="10">
        <v>679597.3</v>
      </c>
      <c r="E7" s="10">
        <v>892204.3</v>
      </c>
      <c r="F7" s="10">
        <v>88925</v>
      </c>
      <c r="G7" s="10">
        <v>984277.3</v>
      </c>
      <c r="H7" s="10">
        <v>1354582.8</v>
      </c>
      <c r="I7" s="10">
        <v>922397.7</v>
      </c>
      <c r="J7" s="10">
        <v>285156.3</v>
      </c>
      <c r="K7" s="51">
        <f t="shared" si="0"/>
        <v>944626.05359416618</v>
      </c>
      <c r="L7" s="10">
        <v>399528.8</v>
      </c>
      <c r="M7" s="10">
        <v>1775721.2</v>
      </c>
      <c r="N7" s="10">
        <v>676205.5</v>
      </c>
      <c r="O7" s="10">
        <v>6473325.5999999996</v>
      </c>
      <c r="Q7" s="8">
        <v>1984</v>
      </c>
      <c r="R7" s="10">
        <v>271801.73594302603</v>
      </c>
      <c r="S7" s="10">
        <v>103089.939803052</v>
      </c>
      <c r="T7" s="10">
        <v>440392.82050463097</v>
      </c>
      <c r="V7" s="10">
        <v>42438.719085805998</v>
      </c>
      <c r="W7" s="10">
        <v>595398.88213732501</v>
      </c>
      <c r="X7" s="10">
        <v>735543.42991926696</v>
      </c>
      <c r="Y7" s="10">
        <v>589427.53638250695</v>
      </c>
      <c r="Z7" s="10">
        <v>119880.676997178</v>
      </c>
      <c r="AA7" s="10">
        <v>410154.04822168598</v>
      </c>
      <c r="AB7" s="10">
        <v>217751.84708646699</v>
      </c>
      <c r="AC7" s="10">
        <v>758606.42908896797</v>
      </c>
      <c r="AD7" s="10">
        <v>347556.36706966202</v>
      </c>
      <c r="AE7" s="10">
        <v>4207877.289465257</v>
      </c>
    </row>
    <row r="8" spans="1:31" ht="12.75" customHeight="1">
      <c r="A8" s="6">
        <v>1985</v>
      </c>
      <c r="B8" s="10">
        <v>442980</v>
      </c>
      <c r="C8" s="10">
        <v>177681.2</v>
      </c>
      <c r="D8" s="10">
        <v>711143.1</v>
      </c>
      <c r="E8" s="10">
        <v>929250.1</v>
      </c>
      <c r="F8" s="10">
        <v>91471</v>
      </c>
      <c r="G8" s="10">
        <v>1007766.3</v>
      </c>
      <c r="H8" s="10">
        <v>1390030.6</v>
      </c>
      <c r="I8" s="10">
        <v>945852.4</v>
      </c>
      <c r="J8" s="10">
        <v>286296.90000000002</v>
      </c>
      <c r="K8" s="51">
        <f t="shared" si="0"/>
        <v>963278.44616148411</v>
      </c>
      <c r="L8" s="10">
        <v>414679.4</v>
      </c>
      <c r="M8" s="10">
        <v>1812387.5</v>
      </c>
      <c r="N8" s="10">
        <v>694425.59999999998</v>
      </c>
      <c r="O8" s="10">
        <v>6701130.9000000004</v>
      </c>
      <c r="Q8" s="8">
        <v>1985</v>
      </c>
      <c r="R8" s="10">
        <v>276853.54046925303</v>
      </c>
      <c r="S8" s="10">
        <v>103372.00815208101</v>
      </c>
      <c r="T8" s="10">
        <v>456996.19541178102</v>
      </c>
      <c r="V8" s="10">
        <v>43298.742102636003</v>
      </c>
      <c r="W8" s="10">
        <v>599244.02429969201</v>
      </c>
      <c r="X8" s="10">
        <v>750702.15100267995</v>
      </c>
      <c r="Y8" s="10">
        <v>608627.77420091606</v>
      </c>
      <c r="Z8" s="10">
        <v>123310.410265638</v>
      </c>
      <c r="AA8" s="10">
        <v>418252.86604636599</v>
      </c>
      <c r="AB8" s="10">
        <v>221492.59885587901</v>
      </c>
      <c r="AC8" s="10">
        <v>781263.93638241303</v>
      </c>
      <c r="AD8" s="10">
        <v>359662.07698510698</v>
      </c>
      <c r="AE8" s="10">
        <v>4347474.0115571776</v>
      </c>
    </row>
    <row r="9" spans="1:31" ht="12.75" customHeight="1">
      <c r="A9" s="6">
        <v>1986</v>
      </c>
      <c r="B9" s="10">
        <v>446406.7</v>
      </c>
      <c r="C9" s="10">
        <v>186101</v>
      </c>
      <c r="D9" s="10">
        <v>718977.7</v>
      </c>
      <c r="E9" s="10">
        <v>995139.5</v>
      </c>
      <c r="F9" s="10">
        <v>95051.7</v>
      </c>
      <c r="G9" s="10">
        <v>1060213.3</v>
      </c>
      <c r="H9" s="10">
        <v>1466248</v>
      </c>
      <c r="I9" s="10">
        <v>997258</v>
      </c>
      <c r="J9" s="10">
        <v>292820.2</v>
      </c>
      <c r="K9" s="51">
        <f t="shared" si="0"/>
        <v>983404.73880059773</v>
      </c>
      <c r="L9" s="10">
        <v>441377.9</v>
      </c>
      <c r="M9" s="10">
        <v>1902963.8</v>
      </c>
      <c r="N9" s="10">
        <v>722521</v>
      </c>
      <c r="O9" s="10">
        <v>6854463.5</v>
      </c>
      <c r="Q9" s="8">
        <v>1986</v>
      </c>
      <c r="R9" s="10">
        <v>279733.86811530998</v>
      </c>
      <c r="S9" s="10">
        <v>109360.80390094301</v>
      </c>
      <c r="T9" s="10">
        <v>461668.56830947602</v>
      </c>
      <c r="V9" s="10">
        <v>44382.144198137998</v>
      </c>
      <c r="W9" s="10">
        <v>613887.69401843101</v>
      </c>
      <c r="X9" s="10">
        <v>787716.21307488705</v>
      </c>
      <c r="Y9" s="10">
        <v>618444.97809777397</v>
      </c>
      <c r="Z9" s="10">
        <v>130054.260832359</v>
      </c>
      <c r="AA9" s="10">
        <v>426991.64725001599</v>
      </c>
      <c r="AB9" s="10">
        <v>231670.29543366301</v>
      </c>
      <c r="AC9" s="10">
        <v>811759.83039612102</v>
      </c>
      <c r="AD9" s="10">
        <v>375212.12497947202</v>
      </c>
      <c r="AE9" s="10">
        <v>4486383.0545649221</v>
      </c>
    </row>
    <row r="10" spans="1:31" ht="12.75" customHeight="1">
      <c r="A10" s="6">
        <v>1987</v>
      </c>
      <c r="B10" s="10">
        <v>480543</v>
      </c>
      <c r="C10" s="10">
        <v>192366.7</v>
      </c>
      <c r="D10" s="10">
        <v>758924.4</v>
      </c>
      <c r="E10" s="10">
        <v>997683</v>
      </c>
      <c r="F10" s="10">
        <v>98240.9</v>
      </c>
      <c r="G10" s="10">
        <v>1088562.2</v>
      </c>
      <c r="H10" s="10">
        <v>1496268.5</v>
      </c>
      <c r="I10" s="10">
        <v>1038537.3</v>
      </c>
      <c r="J10" s="10">
        <v>296162.7</v>
      </c>
      <c r="K10" s="51">
        <f t="shared" si="0"/>
        <v>975314.7396182901</v>
      </c>
      <c r="L10" s="10">
        <v>470463.3</v>
      </c>
      <c r="M10" s="10">
        <v>1971510.2</v>
      </c>
      <c r="N10" s="10">
        <v>752439</v>
      </c>
      <c r="O10" s="10">
        <v>7124606.2000000002</v>
      </c>
      <c r="Q10" s="8">
        <v>1987</v>
      </c>
      <c r="R10" s="10">
        <v>278766.35992933199</v>
      </c>
      <c r="S10" s="10">
        <v>109333.820517097</v>
      </c>
      <c r="T10" s="10">
        <v>472787.53790922899</v>
      </c>
      <c r="V10" s="10">
        <v>47395.723191525998</v>
      </c>
      <c r="W10" s="10">
        <v>618384.611856287</v>
      </c>
      <c r="X10" s="10">
        <v>816929.57066373795</v>
      </c>
      <c r="Y10" s="10">
        <v>637701.15759295505</v>
      </c>
      <c r="Z10" s="10">
        <v>133806.343177378</v>
      </c>
      <c r="AA10" s="10">
        <v>423478.99173717201</v>
      </c>
      <c r="AB10" s="10">
        <v>241203.49701131799</v>
      </c>
      <c r="AC10" s="10">
        <v>817096.31894757098</v>
      </c>
      <c r="AD10" s="10">
        <v>388128.68597537401</v>
      </c>
      <c r="AE10" s="10">
        <v>4582455.9889061544</v>
      </c>
    </row>
    <row r="11" spans="1:31" ht="12.75" customHeight="1">
      <c r="A11" s="6">
        <v>1988</v>
      </c>
      <c r="B11" s="10">
        <v>508858.5</v>
      </c>
      <c r="C11" s="10">
        <v>204330.7</v>
      </c>
      <c r="D11" s="10">
        <v>800383.3</v>
      </c>
      <c r="E11" s="10">
        <v>990337.4</v>
      </c>
      <c r="F11" s="10">
        <v>105208.2</v>
      </c>
      <c r="G11" s="10">
        <v>1144534</v>
      </c>
      <c r="H11" s="10">
        <v>1560336.8</v>
      </c>
      <c r="I11" s="10">
        <v>1080344.7</v>
      </c>
      <c r="J11" s="10">
        <v>304118.5</v>
      </c>
      <c r="K11" s="51">
        <f t="shared" si="0"/>
        <v>987592.65809113148</v>
      </c>
      <c r="L11" s="10">
        <v>497059.6</v>
      </c>
      <c r="M11" s="10">
        <v>2021708.4</v>
      </c>
      <c r="N11" s="10">
        <v>792192.9</v>
      </c>
      <c r="O11" s="10">
        <v>7521046.7999999998</v>
      </c>
      <c r="Q11" s="8">
        <v>1988</v>
      </c>
      <c r="R11" s="10">
        <v>285321.75005210098</v>
      </c>
      <c r="S11" s="10">
        <v>112866.683567329</v>
      </c>
      <c r="T11" s="10">
        <v>496493.70582731202</v>
      </c>
      <c r="U11" s="10">
        <v>484691.43166095502</v>
      </c>
      <c r="V11" s="10">
        <v>47730.792994326999</v>
      </c>
      <c r="W11" s="10">
        <v>636432.84143638797</v>
      </c>
      <c r="X11" s="10">
        <v>841909.72120431799</v>
      </c>
      <c r="Y11" s="10">
        <v>657391.230622701</v>
      </c>
      <c r="Z11" s="10">
        <v>134701.205065193</v>
      </c>
      <c r="AA11" s="10">
        <v>428810.03034891799</v>
      </c>
      <c r="AB11" s="10">
        <v>254111.000802455</v>
      </c>
      <c r="AC11" s="10">
        <v>822262.57248353597</v>
      </c>
      <c r="AD11" s="10">
        <v>408762.19275914802</v>
      </c>
      <c r="AE11" s="10">
        <v>4784069.647857951</v>
      </c>
    </row>
    <row r="12" spans="1:31" ht="12.75" customHeight="1">
      <c r="A12" s="6">
        <v>1989</v>
      </c>
      <c r="B12" s="10">
        <v>522219.4</v>
      </c>
      <c r="C12" s="10">
        <v>212418.9</v>
      </c>
      <c r="D12" s="10">
        <v>819546</v>
      </c>
      <c r="E12" s="10">
        <v>988499.3</v>
      </c>
      <c r="F12" s="10">
        <v>108406</v>
      </c>
      <c r="G12" s="10">
        <v>1190910.7</v>
      </c>
      <c r="H12" s="10">
        <v>1612557.8</v>
      </c>
      <c r="I12" s="10">
        <v>1110467.3999999999</v>
      </c>
      <c r="J12" s="10">
        <v>317553.09999999998</v>
      </c>
      <c r="K12" s="51">
        <f t="shared" si="0"/>
        <v>1005253.1322174628</v>
      </c>
      <c r="L12" s="10">
        <v>525945.30000000005</v>
      </c>
      <c r="M12" s="10">
        <v>2066586</v>
      </c>
      <c r="N12" s="10">
        <v>809711</v>
      </c>
      <c r="O12" s="10">
        <v>7703046.2000000002</v>
      </c>
      <c r="Q12" s="8">
        <v>1989</v>
      </c>
      <c r="R12" s="10">
        <v>306900.95673383301</v>
      </c>
      <c r="S12" s="10">
        <v>114252.934176272</v>
      </c>
      <c r="T12" s="10">
        <v>520783.89160647802</v>
      </c>
      <c r="U12" s="10">
        <v>490434.47025975498</v>
      </c>
      <c r="V12" s="10">
        <v>49971.651782337001</v>
      </c>
      <c r="W12" s="10">
        <v>659234.97470467305</v>
      </c>
      <c r="X12" s="10">
        <v>863568.99750934006</v>
      </c>
      <c r="Y12" s="10">
        <v>677588.33841642598</v>
      </c>
      <c r="Z12" s="10">
        <v>142026.426469809</v>
      </c>
      <c r="AA12" s="10">
        <v>436478.15990015003</v>
      </c>
      <c r="AB12" s="10">
        <v>265662.246089097</v>
      </c>
      <c r="AC12" s="10">
        <v>832816.36687547795</v>
      </c>
      <c r="AD12" s="10">
        <v>427603.12364703201</v>
      </c>
      <c r="AE12" s="10">
        <v>4906194.5760667846</v>
      </c>
    </row>
    <row r="13" spans="1:31" ht="12.75" customHeight="1">
      <c r="A13" s="6">
        <v>1990</v>
      </c>
      <c r="B13" s="10">
        <v>509688.5</v>
      </c>
      <c r="C13" s="10">
        <v>218487.8</v>
      </c>
      <c r="D13" s="10">
        <v>810241</v>
      </c>
      <c r="E13" s="10">
        <v>1001815.7</v>
      </c>
      <c r="F13" s="10">
        <v>105614.1</v>
      </c>
      <c r="G13" s="10">
        <v>1224663.2</v>
      </c>
      <c r="H13" s="10">
        <v>1672480.2</v>
      </c>
      <c r="I13" s="10">
        <v>1135919.7</v>
      </c>
      <c r="J13" s="10">
        <v>324520</v>
      </c>
      <c r="K13" s="51">
        <f t="shared" si="0"/>
        <v>1024549.5179311307</v>
      </c>
      <c r="L13" s="10">
        <v>549819.6</v>
      </c>
      <c r="M13" s="10">
        <v>2052400.6</v>
      </c>
      <c r="N13" s="10">
        <v>816056.5</v>
      </c>
      <c r="O13" s="10">
        <v>7797106.5</v>
      </c>
      <c r="Q13" s="8">
        <v>1990</v>
      </c>
      <c r="R13" s="10">
        <v>317599.15328204603</v>
      </c>
      <c r="S13" s="10">
        <v>121883.91540837901</v>
      </c>
      <c r="T13" s="10">
        <v>528021.94619797496</v>
      </c>
      <c r="U13" s="10">
        <v>505538.98396202602</v>
      </c>
      <c r="V13" s="10">
        <v>50731.296778923002</v>
      </c>
      <c r="W13" s="10">
        <v>681409.122756853</v>
      </c>
      <c r="X13" s="10">
        <v>910594.15286457201</v>
      </c>
      <c r="Y13" s="10">
        <v>694095.51428743603</v>
      </c>
      <c r="Z13" s="10">
        <v>150891.92021108401</v>
      </c>
      <c r="AA13" s="10">
        <v>444856.59778717899</v>
      </c>
      <c r="AB13" s="10">
        <v>281429.89857969002</v>
      </c>
      <c r="AC13" s="10">
        <v>866541.98738327995</v>
      </c>
      <c r="AD13" s="10">
        <v>442419.92197039397</v>
      </c>
      <c r="AE13" s="10">
        <v>5014206.5517747616</v>
      </c>
    </row>
    <row r="14" spans="1:31" ht="12.75" customHeight="1">
      <c r="A14" s="6">
        <v>1991</v>
      </c>
      <c r="B14" s="10">
        <v>508132</v>
      </c>
      <c r="C14" s="10">
        <v>222824.3</v>
      </c>
      <c r="D14" s="10">
        <v>791492.6</v>
      </c>
      <c r="E14" s="10">
        <v>1000162.4</v>
      </c>
      <c r="F14" s="10">
        <v>94038.6</v>
      </c>
      <c r="G14" s="10">
        <v>1222476.2</v>
      </c>
      <c r="H14" s="10">
        <v>1691175.1</v>
      </c>
      <c r="I14" s="10">
        <v>1155132.1000000001</v>
      </c>
      <c r="J14" s="10">
        <v>333095.7</v>
      </c>
      <c r="K14" s="51">
        <f t="shared" si="0"/>
        <v>1058196.7000407123</v>
      </c>
      <c r="L14" s="10">
        <v>568614.69999999995</v>
      </c>
      <c r="M14" s="10">
        <v>2022149.2</v>
      </c>
      <c r="N14" s="10">
        <v>813744.3</v>
      </c>
      <c r="O14" s="10">
        <v>7843320.5</v>
      </c>
      <c r="Q14" s="8">
        <v>1991</v>
      </c>
      <c r="R14" s="10">
        <v>308636.42753756401</v>
      </c>
      <c r="S14" s="10">
        <v>125291.12830569901</v>
      </c>
      <c r="T14" s="10">
        <v>519487.76905657299</v>
      </c>
      <c r="U14" s="10">
        <v>512176.37268988002</v>
      </c>
      <c r="V14" s="10">
        <v>51370.861509158</v>
      </c>
      <c r="W14" s="10">
        <v>693072.08215589705</v>
      </c>
      <c r="X14" s="10">
        <v>1100196.617517683</v>
      </c>
      <c r="Y14" s="10">
        <v>706891.45040932798</v>
      </c>
      <c r="Z14" s="10">
        <v>148203.98886082799</v>
      </c>
      <c r="AA14" s="10">
        <v>459466.11220930202</v>
      </c>
      <c r="AB14" s="10">
        <v>293205.05971449998</v>
      </c>
      <c r="AC14" s="10">
        <v>906292.80178773205</v>
      </c>
      <c r="AD14" s="10">
        <v>450409.12228900101</v>
      </c>
      <c r="AE14" s="10">
        <v>5033044.2256846083</v>
      </c>
    </row>
    <row r="15" spans="1:31" ht="12.75" customHeight="1">
      <c r="A15" s="6">
        <v>1992</v>
      </c>
      <c r="B15" s="10">
        <v>532245</v>
      </c>
      <c r="C15" s="10">
        <v>227970.2</v>
      </c>
      <c r="D15" s="10">
        <v>791386.9</v>
      </c>
      <c r="E15" s="10">
        <v>1033097.4</v>
      </c>
      <c r="F15" s="10">
        <v>88761.7</v>
      </c>
      <c r="G15" s="10">
        <v>1247883.2</v>
      </c>
      <c r="H15" s="10">
        <v>1741500.8</v>
      </c>
      <c r="I15" s="10">
        <v>1155479.2</v>
      </c>
      <c r="J15" s="10">
        <v>334935</v>
      </c>
      <c r="K15" s="51">
        <f t="shared" si="0"/>
        <v>1101296.3606309355</v>
      </c>
      <c r="L15" s="10">
        <v>575613.5</v>
      </c>
      <c r="M15" s="10">
        <v>1966687.8</v>
      </c>
      <c r="N15" s="10">
        <v>828713.6</v>
      </c>
      <c r="O15" s="10">
        <v>8031849.0999999996</v>
      </c>
      <c r="Q15" s="8">
        <v>1992</v>
      </c>
      <c r="R15" s="10">
        <v>314817.50465852098</v>
      </c>
      <c r="S15" s="10">
        <v>129679.334115908</v>
      </c>
      <c r="T15" s="10">
        <v>522724.26062281302</v>
      </c>
      <c r="U15" s="10">
        <v>515515.15129922499</v>
      </c>
      <c r="V15" s="10">
        <v>50368.576695057003</v>
      </c>
      <c r="W15" s="10">
        <v>705331.31594890705</v>
      </c>
      <c r="X15" s="10">
        <v>1127994.313135732</v>
      </c>
      <c r="Y15" s="10">
        <v>707992.08897398796</v>
      </c>
      <c r="Z15" s="10">
        <v>153856.840655921</v>
      </c>
      <c r="AA15" s="10">
        <v>478179.86692822003</v>
      </c>
      <c r="AB15" s="10">
        <v>294681.30528345</v>
      </c>
      <c r="AC15" s="10">
        <v>938583.65300486796</v>
      </c>
      <c r="AD15" s="10">
        <v>464011.08992636303</v>
      </c>
      <c r="AE15" s="10">
        <v>5189241.584217215</v>
      </c>
    </row>
    <row r="16" spans="1:31" ht="12.75" customHeight="1">
      <c r="A16" s="6">
        <v>1993</v>
      </c>
      <c r="B16" s="10">
        <v>553498.80000000005</v>
      </c>
      <c r="C16" s="10">
        <v>229350.8</v>
      </c>
      <c r="D16" s="10">
        <v>809714.5</v>
      </c>
      <c r="E16" s="10">
        <v>1026128.5</v>
      </c>
      <c r="F16" s="10">
        <v>87480.9</v>
      </c>
      <c r="G16" s="10">
        <v>1242031.1000000001</v>
      </c>
      <c r="H16" s="10">
        <v>1712565.9</v>
      </c>
      <c r="I16" s="10">
        <v>1134418.8999999999</v>
      </c>
      <c r="J16" s="10">
        <v>340023.9</v>
      </c>
      <c r="K16" s="51">
        <f t="shared" si="0"/>
        <v>1147268.7514726208</v>
      </c>
      <c r="L16" s="10">
        <v>567182.1</v>
      </c>
      <c r="M16" s="10">
        <v>1871055.2</v>
      </c>
      <c r="N16" s="10">
        <v>860322.6</v>
      </c>
      <c r="O16" s="10">
        <v>8197933.7999999998</v>
      </c>
      <c r="Q16" s="8">
        <v>1993</v>
      </c>
      <c r="R16" s="10">
        <v>315667.47988475999</v>
      </c>
      <c r="S16" s="10">
        <v>129812.69247428099</v>
      </c>
      <c r="T16" s="10">
        <v>523087.63428058999</v>
      </c>
      <c r="U16" s="10">
        <v>508202.78553530102</v>
      </c>
      <c r="V16" s="10">
        <v>47571.574770794003</v>
      </c>
      <c r="W16" s="10">
        <v>708183.12824279605</v>
      </c>
      <c r="X16" s="10">
        <v>1125876.5405086989</v>
      </c>
      <c r="Y16" s="10">
        <v>678889.332295025</v>
      </c>
      <c r="Z16" s="10">
        <v>152914.066456815</v>
      </c>
      <c r="AA16" s="10">
        <v>498140.95326328703</v>
      </c>
      <c r="AB16" s="10">
        <v>297249.55790686503</v>
      </c>
      <c r="AC16" s="10">
        <v>914038.21776016697</v>
      </c>
      <c r="AD16" s="10">
        <v>478765.55210589699</v>
      </c>
      <c r="AE16" s="10">
        <v>5261320.0299683474</v>
      </c>
    </row>
    <row r="17" spans="1:31" ht="12.75" customHeight="1">
      <c r="A17" s="6">
        <v>1994</v>
      </c>
      <c r="B17" s="10">
        <v>572473.30000000005</v>
      </c>
      <c r="C17" s="10">
        <v>238087</v>
      </c>
      <c r="D17" s="10">
        <v>843595.2</v>
      </c>
      <c r="E17" s="10">
        <v>1084454.1000000001</v>
      </c>
      <c r="F17" s="10">
        <v>93820</v>
      </c>
      <c r="G17" s="10">
        <v>1268578.5</v>
      </c>
      <c r="H17" s="10">
        <v>1752114.7</v>
      </c>
      <c r="I17" s="10">
        <v>1157103.5</v>
      </c>
      <c r="J17" s="10">
        <v>354379.5</v>
      </c>
      <c r="K17" s="51">
        <f>K18*AA17/AA18</f>
        <v>1167047.4974488153</v>
      </c>
      <c r="L17" s="10">
        <v>570076.80000000005</v>
      </c>
      <c r="M17" s="10">
        <v>2012748</v>
      </c>
      <c r="N17" s="10">
        <v>908127.1</v>
      </c>
      <c r="O17" s="10">
        <v>8558872.1999999993</v>
      </c>
      <c r="Q17" s="8">
        <v>1994</v>
      </c>
      <c r="R17" s="10">
        <v>332034.49554933002</v>
      </c>
      <c r="S17" s="10">
        <v>132487.87515000001</v>
      </c>
      <c r="T17" s="10">
        <v>524675.66791258205</v>
      </c>
      <c r="U17" s="10">
        <v>513894.60223724297</v>
      </c>
      <c r="V17" s="10">
        <v>46185.443619995</v>
      </c>
      <c r="W17" s="10">
        <v>710085.11407266604</v>
      </c>
      <c r="X17" s="10">
        <v>1127721.238447882</v>
      </c>
      <c r="Y17" s="10">
        <v>676276.63205336104</v>
      </c>
      <c r="Z17" s="10">
        <v>156702.749996242</v>
      </c>
      <c r="AA17" s="10">
        <v>506728.83065669402</v>
      </c>
      <c r="AB17" s="10">
        <v>292164.36446826998</v>
      </c>
      <c r="AC17" s="10">
        <v>927098.76344447106</v>
      </c>
      <c r="AD17" s="10">
        <v>486458.478034381</v>
      </c>
      <c r="AE17" s="10">
        <v>5397282.4201191589</v>
      </c>
    </row>
    <row r="18" spans="1:31" ht="12.75" customHeight="1">
      <c r="A18" s="6">
        <v>1995</v>
      </c>
      <c r="B18" s="10">
        <v>602025.6</v>
      </c>
      <c r="C18" s="10">
        <v>242123.7</v>
      </c>
      <c r="D18" s="10">
        <v>876605.2</v>
      </c>
      <c r="E18" s="10">
        <v>1124475</v>
      </c>
      <c r="F18" s="10">
        <v>104988.3</v>
      </c>
      <c r="G18" s="10">
        <v>1296677.6000000001</v>
      </c>
      <c r="H18" s="10">
        <v>1788357</v>
      </c>
      <c r="I18" s="10">
        <v>1195135.3999999999</v>
      </c>
      <c r="J18" s="10">
        <v>370937.3</v>
      </c>
      <c r="K18" s="10">
        <v>1202118</v>
      </c>
      <c r="L18" s="10">
        <v>598766.69999999995</v>
      </c>
      <c r="M18" s="10">
        <v>2123565.1</v>
      </c>
      <c r="N18" s="10">
        <v>928465.6</v>
      </c>
      <c r="O18" s="10">
        <v>8853499.1999999993</v>
      </c>
      <c r="Q18" s="8">
        <v>1995</v>
      </c>
      <c r="R18" s="10">
        <v>343291.97706512897</v>
      </c>
      <c r="S18" s="10">
        <v>133883.444607727</v>
      </c>
      <c r="T18" s="10">
        <v>536467.90808971901</v>
      </c>
      <c r="U18" s="10">
        <v>540936.06159356295</v>
      </c>
      <c r="V18" s="10">
        <v>49919.199999999997</v>
      </c>
      <c r="W18" s="10">
        <v>730651.88052805199</v>
      </c>
      <c r="X18" s="10">
        <v>1142740</v>
      </c>
      <c r="Y18" s="10">
        <v>674086.61267514306</v>
      </c>
      <c r="Z18" s="10">
        <v>158620.68395493701</v>
      </c>
      <c r="AA18" s="10">
        <v>521956.34692073002</v>
      </c>
      <c r="AB18" s="10">
        <v>304254.81149122299</v>
      </c>
      <c r="AC18" s="10">
        <v>905809</v>
      </c>
      <c r="AD18" s="10">
        <v>499059</v>
      </c>
      <c r="AE18" s="10">
        <v>5538986.2345856037</v>
      </c>
    </row>
    <row r="19" spans="1:31" ht="12.75" customHeight="1">
      <c r="A19" s="6">
        <v>1996</v>
      </c>
      <c r="B19" s="10">
        <v>634015.1</v>
      </c>
      <c r="C19" s="10">
        <v>243204.6</v>
      </c>
      <c r="D19" s="10">
        <v>895924.9</v>
      </c>
      <c r="E19" s="10">
        <v>1162221.8</v>
      </c>
      <c r="F19" s="10">
        <v>107972.2</v>
      </c>
      <c r="G19" s="10">
        <v>1318868.8</v>
      </c>
      <c r="H19" s="10">
        <v>1802462.1</v>
      </c>
      <c r="I19" s="10">
        <v>1216916</v>
      </c>
      <c r="J19" s="10">
        <v>385011.9</v>
      </c>
      <c r="K19" s="10">
        <v>1310306.6000000001</v>
      </c>
      <c r="L19" s="10">
        <v>611121.6</v>
      </c>
      <c r="M19" s="10">
        <v>2144862.9</v>
      </c>
      <c r="N19" s="10">
        <v>958558.4</v>
      </c>
      <c r="O19" s="10">
        <v>9239636</v>
      </c>
      <c r="Q19" s="8">
        <v>1996</v>
      </c>
      <c r="R19" s="10">
        <v>357185.482369832</v>
      </c>
      <c r="S19" s="10">
        <v>132255.711680826</v>
      </c>
      <c r="T19" s="10">
        <v>536272.47931371501</v>
      </c>
      <c r="U19" s="10">
        <v>542911.946795722</v>
      </c>
      <c r="V19" s="10">
        <v>49784.154447164001</v>
      </c>
      <c r="W19" s="10">
        <v>730602.91885656596</v>
      </c>
      <c r="X19" s="10">
        <v>1152772.6008781099</v>
      </c>
      <c r="Y19" s="10">
        <v>691438.25539256702</v>
      </c>
      <c r="Z19" s="10">
        <v>163516.44121117701</v>
      </c>
      <c r="AA19" s="10">
        <v>541165.71541866299</v>
      </c>
      <c r="AB19" s="10">
        <v>310072.77454974997</v>
      </c>
      <c r="AC19" s="10">
        <v>902629.82617557095</v>
      </c>
      <c r="AD19" s="10">
        <v>510925.97202881001</v>
      </c>
      <c r="AE19" s="10">
        <v>5677722.8986973809</v>
      </c>
    </row>
    <row r="20" spans="1:31" ht="12.75" customHeight="1">
      <c r="A20" s="6">
        <v>1997</v>
      </c>
      <c r="B20" s="10">
        <v>660791.80000000005</v>
      </c>
      <c r="C20" s="10">
        <v>252081.4</v>
      </c>
      <c r="D20" s="10">
        <v>933387</v>
      </c>
      <c r="E20" s="10">
        <v>1203527.6000000001</v>
      </c>
      <c r="F20" s="10">
        <v>117199.1</v>
      </c>
      <c r="G20" s="10">
        <v>1355638.4</v>
      </c>
      <c r="H20" s="10">
        <v>1821778.8</v>
      </c>
      <c r="I20" s="10">
        <v>1247753.8999999999</v>
      </c>
      <c r="J20" s="10">
        <v>403433.5</v>
      </c>
      <c r="K20" s="10">
        <v>1396355.9</v>
      </c>
      <c r="L20" s="10">
        <v>633848.69999999995</v>
      </c>
      <c r="M20" s="10">
        <v>2185628.9</v>
      </c>
      <c r="N20" s="10">
        <v>1007101.5</v>
      </c>
      <c r="O20" s="10">
        <v>9724321.8000000007</v>
      </c>
      <c r="Q20" s="8">
        <v>1997</v>
      </c>
      <c r="R20" s="10">
        <v>363981.31700852601</v>
      </c>
      <c r="S20" s="10">
        <v>132859.58112177701</v>
      </c>
      <c r="T20" s="10">
        <v>546166.26736408204</v>
      </c>
      <c r="U20" s="10">
        <v>545671.672627814</v>
      </c>
      <c r="V20" s="10">
        <v>52738.412225510001</v>
      </c>
      <c r="W20" s="10">
        <v>741734.33375175996</v>
      </c>
      <c r="X20" s="10">
        <v>1153636.4184965319</v>
      </c>
      <c r="Y20" s="10">
        <v>688204.70211301895</v>
      </c>
      <c r="Z20" s="10">
        <v>167885.03388484201</v>
      </c>
      <c r="AA20" s="10">
        <v>562134.76757459296</v>
      </c>
      <c r="AB20" s="10">
        <v>316792.15976391901</v>
      </c>
      <c r="AC20" s="10">
        <v>900456.37543951697</v>
      </c>
      <c r="AD20" s="10">
        <v>533211.44694594003</v>
      </c>
      <c r="AE20" s="10">
        <v>5854458.1732769059</v>
      </c>
    </row>
    <row r="21" spans="1:31" ht="12.75" customHeight="1">
      <c r="A21" s="6">
        <v>1998</v>
      </c>
      <c r="B21" s="10">
        <v>686915.1</v>
      </c>
      <c r="C21" s="10">
        <v>256906.6</v>
      </c>
      <c r="D21" s="10">
        <v>948238.9</v>
      </c>
      <c r="E21" s="10">
        <v>1227634.2</v>
      </c>
      <c r="F21" s="10">
        <v>124927.2</v>
      </c>
      <c r="G21" s="10">
        <v>1413469.5</v>
      </c>
      <c r="H21" s="10">
        <v>1859435.5</v>
      </c>
      <c r="I21" s="10">
        <v>1269790.8</v>
      </c>
      <c r="J21" s="10">
        <v>418805.1</v>
      </c>
      <c r="K21" s="10">
        <v>1365471.2</v>
      </c>
      <c r="L21" s="10">
        <v>668055.69999999995</v>
      </c>
      <c r="M21" s="10">
        <v>2274837.1</v>
      </c>
      <c r="N21" s="10">
        <v>1062751.2</v>
      </c>
      <c r="O21" s="10">
        <v>10258384.199999999</v>
      </c>
      <c r="Q21" s="8">
        <v>1998</v>
      </c>
      <c r="R21" s="10">
        <v>375496.24407019501</v>
      </c>
      <c r="S21" s="10">
        <v>135338.382857866</v>
      </c>
      <c r="T21" s="10">
        <v>561953.15197046497</v>
      </c>
      <c r="U21" s="10">
        <v>563304.05962137901</v>
      </c>
      <c r="V21" s="10">
        <v>54589.281535130998</v>
      </c>
      <c r="W21" s="10">
        <v>763864.77762978198</v>
      </c>
      <c r="X21" s="10">
        <v>1170472.9042099391</v>
      </c>
      <c r="Y21" s="10">
        <v>683683.40647465095</v>
      </c>
      <c r="Z21" s="10">
        <v>173953.46208630901</v>
      </c>
      <c r="AA21" s="10">
        <v>594379.75893548795</v>
      </c>
      <c r="AB21" s="10">
        <v>326516.38819062099</v>
      </c>
      <c r="AC21" s="10">
        <v>912613.60349519399</v>
      </c>
      <c r="AD21" s="10">
        <v>532299.98088102299</v>
      </c>
      <c r="AE21" s="10">
        <v>6168649.6892089779</v>
      </c>
    </row>
    <row r="22" spans="1:31" ht="12.75" customHeight="1">
      <c r="A22" s="6">
        <v>1999</v>
      </c>
      <c r="B22" s="10">
        <v>722251</v>
      </c>
      <c r="C22" s="10">
        <v>263326</v>
      </c>
      <c r="D22" s="10">
        <v>1003964.7</v>
      </c>
      <c r="E22" s="10">
        <v>1255034.8</v>
      </c>
      <c r="F22" s="10">
        <v>130876.2</v>
      </c>
      <c r="G22" s="10">
        <v>1470076.5</v>
      </c>
      <c r="H22" s="10">
        <v>1898010.6</v>
      </c>
      <c r="I22" s="10">
        <v>1293162.3</v>
      </c>
      <c r="J22" s="10">
        <v>447699.5</v>
      </c>
      <c r="K22" s="10">
        <v>1463187</v>
      </c>
      <c r="L22" s="10">
        <v>697971.3</v>
      </c>
      <c r="M22" s="10">
        <v>2350181.9</v>
      </c>
      <c r="N22" s="10">
        <v>1089132.1000000001</v>
      </c>
      <c r="O22" s="10">
        <v>10691653.1</v>
      </c>
      <c r="Q22" s="8">
        <v>1999</v>
      </c>
      <c r="R22" s="10">
        <v>393575.51142606098</v>
      </c>
      <c r="S22" s="10">
        <v>137559.467666893</v>
      </c>
      <c r="T22" s="10">
        <v>579860.15359236195</v>
      </c>
      <c r="U22" s="10">
        <v>547682.70294985001</v>
      </c>
      <c r="V22" s="10">
        <v>57019.027818663999</v>
      </c>
      <c r="W22" s="10">
        <v>787420.71613613702</v>
      </c>
      <c r="X22" s="10">
        <v>1207165.657068742</v>
      </c>
      <c r="Y22" s="10">
        <v>689359.44339942397</v>
      </c>
      <c r="Z22" s="10">
        <v>176583.36185252099</v>
      </c>
      <c r="AA22" s="10">
        <v>611465.95345668902</v>
      </c>
      <c r="AB22" s="10">
        <v>335932.84487166099</v>
      </c>
      <c r="AC22" s="10">
        <v>945454.20887214399</v>
      </c>
      <c r="AD22" s="10">
        <v>552975.33065204497</v>
      </c>
      <c r="AE22" s="10">
        <v>6328128.4399125921</v>
      </c>
    </row>
    <row r="23" spans="1:31" ht="12.75" customHeight="1">
      <c r="A23" s="6">
        <v>2000</v>
      </c>
      <c r="B23" s="10">
        <v>737310.1</v>
      </c>
      <c r="C23" s="10">
        <v>270540.79999999999</v>
      </c>
      <c r="D23" s="10">
        <v>1089180.8999999999</v>
      </c>
      <c r="E23" s="10">
        <v>1292785.8999999999</v>
      </c>
      <c r="F23" s="10">
        <v>136689.29999999999</v>
      </c>
      <c r="G23" s="10">
        <v>1509200.5</v>
      </c>
      <c r="H23" s="10">
        <v>1924749.1</v>
      </c>
      <c r="I23" s="10">
        <v>1318203.3</v>
      </c>
      <c r="J23" s="10">
        <v>466501.1</v>
      </c>
      <c r="K23" s="10">
        <v>1706010.9</v>
      </c>
      <c r="L23" s="10">
        <v>722654.7</v>
      </c>
      <c r="M23" s="10">
        <v>2440766.9</v>
      </c>
      <c r="N23" s="10">
        <v>1138609.7</v>
      </c>
      <c r="O23" s="10">
        <v>11132981.4</v>
      </c>
      <c r="Q23" s="8">
        <v>2000</v>
      </c>
      <c r="R23" s="10">
        <v>413054.92729274801</v>
      </c>
      <c r="S23" s="10">
        <v>141115.08936030301</v>
      </c>
      <c r="T23" s="10">
        <v>606972.67875856999</v>
      </c>
      <c r="U23" s="10">
        <v>563701.50768026605</v>
      </c>
      <c r="V23" s="10">
        <v>56632.592515368997</v>
      </c>
      <c r="W23" s="10">
        <v>812917.62477381399</v>
      </c>
      <c r="X23" s="10">
        <v>1223004.0557220951</v>
      </c>
      <c r="Y23" s="10">
        <v>695274.39960700704</v>
      </c>
      <c r="Z23" s="10">
        <v>178450.903649149</v>
      </c>
      <c r="AA23" s="10">
        <v>628022.90951296897</v>
      </c>
      <c r="AB23" s="10">
        <v>344939.237855746</v>
      </c>
      <c r="AC23" s="10">
        <v>973174.59733087895</v>
      </c>
      <c r="AD23" s="10">
        <v>578155.64448661299</v>
      </c>
      <c r="AE23" s="10">
        <v>6630278.5099121006</v>
      </c>
    </row>
    <row r="24" spans="1:31" ht="12.75" customHeight="1">
      <c r="A24" s="6">
        <v>2001</v>
      </c>
      <c r="B24" s="10">
        <v>770549</v>
      </c>
      <c r="C24" s="10">
        <v>270060</v>
      </c>
      <c r="D24" s="10">
        <v>1093583.8</v>
      </c>
      <c r="E24" s="10">
        <v>1312504.3999999999</v>
      </c>
      <c r="F24" s="10">
        <v>141278.70000000001</v>
      </c>
      <c r="G24" s="10">
        <v>1534000.5</v>
      </c>
      <c r="H24" s="10">
        <v>1954752.5</v>
      </c>
      <c r="I24" s="10">
        <v>1344471.1</v>
      </c>
      <c r="J24" s="10">
        <v>467855.3</v>
      </c>
      <c r="K24" s="10">
        <v>1735600.6</v>
      </c>
      <c r="L24" s="10">
        <v>749700</v>
      </c>
      <c r="M24" s="10">
        <v>2449680.7000000002</v>
      </c>
      <c r="N24" s="10">
        <v>1177137.8999999999</v>
      </c>
      <c r="O24" s="10">
        <v>11240202</v>
      </c>
      <c r="Q24" s="8">
        <v>2001</v>
      </c>
      <c r="R24" s="10">
        <v>424940.05384627503</v>
      </c>
      <c r="S24" s="10">
        <v>141493.51447630601</v>
      </c>
      <c r="T24" s="10">
        <v>622180.08656087401</v>
      </c>
      <c r="U24" s="10">
        <v>573504.55707035505</v>
      </c>
      <c r="V24" s="10">
        <v>58664.644109759</v>
      </c>
      <c r="W24" s="10">
        <v>841368.765257639</v>
      </c>
      <c r="X24" s="10">
        <v>1245078.8535008479</v>
      </c>
      <c r="Y24" s="10">
        <v>716724.82130091405</v>
      </c>
      <c r="Z24" s="10">
        <v>190292.787222935</v>
      </c>
      <c r="AA24" s="10">
        <v>642195.39460713998</v>
      </c>
      <c r="AB24" s="10">
        <v>354696.70951430302</v>
      </c>
      <c r="AC24" s="10">
        <v>1002640.284456962</v>
      </c>
      <c r="AD24" s="10">
        <v>615916.41053645802</v>
      </c>
      <c r="AE24" s="10">
        <v>6747927.8289937424</v>
      </c>
    </row>
    <row r="25" spans="1:31" ht="12.75" customHeight="1">
      <c r="A25" s="6">
        <v>2002</v>
      </c>
      <c r="B25" s="10">
        <v>797953.4</v>
      </c>
      <c r="C25" s="10">
        <v>274653.40000000002</v>
      </c>
      <c r="D25" s="10">
        <v>1115133.8</v>
      </c>
      <c r="E25" s="10">
        <v>1316983.8999999999</v>
      </c>
      <c r="F25" s="10">
        <v>143241.9</v>
      </c>
      <c r="G25" s="10">
        <v>1540813.3</v>
      </c>
      <c r="H25" s="10">
        <v>1951695.4</v>
      </c>
      <c r="I25" s="10">
        <v>1345354.5</v>
      </c>
      <c r="J25" s="10">
        <v>467979.8</v>
      </c>
      <c r="K25" s="10">
        <v>1694709.2</v>
      </c>
      <c r="L25" s="10">
        <v>776761.3</v>
      </c>
      <c r="M25" s="10">
        <v>2481031.2999999998</v>
      </c>
      <c r="N25" s="10">
        <v>1213084.5</v>
      </c>
      <c r="O25" s="10">
        <v>11370682.5</v>
      </c>
      <c r="Q25" s="8" t="s">
        <v>249</v>
      </c>
    </row>
    <row r="26" spans="1:31" ht="12.75" customHeight="1">
      <c r="A26" s="6">
        <v>2003</v>
      </c>
      <c r="B26" s="10">
        <v>847089.8</v>
      </c>
      <c r="C26" s="10">
        <v>273761.59999999998</v>
      </c>
      <c r="D26" s="10">
        <v>1165807.8</v>
      </c>
      <c r="E26" s="10">
        <v>1325509.8999999999</v>
      </c>
      <c r="F26" s="10">
        <v>142530.5</v>
      </c>
      <c r="G26" s="10">
        <v>1553531.3</v>
      </c>
      <c r="H26" s="10">
        <v>1945859.5</v>
      </c>
      <c r="I26" s="10">
        <v>1351722.8</v>
      </c>
      <c r="J26" s="10">
        <v>475488</v>
      </c>
      <c r="K26" s="10">
        <v>1721967.7</v>
      </c>
      <c r="L26" s="10">
        <v>803961.3</v>
      </c>
      <c r="M26" s="10">
        <v>2585307.2999999998</v>
      </c>
      <c r="N26" s="10">
        <v>1256873.1000000001</v>
      </c>
      <c r="O26" s="10">
        <v>11601242.4</v>
      </c>
    </row>
    <row r="27" spans="1:31" ht="12.75" customHeight="1">
      <c r="A27" s="6">
        <v>2004</v>
      </c>
      <c r="B27" s="10">
        <v>877003.1</v>
      </c>
      <c r="C27" s="10">
        <v>280642.3</v>
      </c>
      <c r="D27" s="10">
        <v>1230480.7</v>
      </c>
      <c r="E27" s="10">
        <v>1380321</v>
      </c>
      <c r="F27" s="10">
        <v>149299.4</v>
      </c>
      <c r="G27" s="10">
        <v>1595046.1</v>
      </c>
      <c r="H27" s="10">
        <v>2011172.8</v>
      </c>
      <c r="I27" s="10">
        <v>1370944.4</v>
      </c>
      <c r="J27" s="10">
        <v>485853.6</v>
      </c>
      <c r="K27" s="10">
        <v>1862862</v>
      </c>
      <c r="L27" s="10">
        <v>824107.3</v>
      </c>
      <c r="M27" s="10">
        <v>2651926</v>
      </c>
      <c r="N27" s="10">
        <v>1293924.8</v>
      </c>
      <c r="O27" s="10">
        <v>12023391.4</v>
      </c>
    </row>
    <row r="28" spans="1:31" ht="12.75" customHeight="1">
      <c r="A28" s="6">
        <v>2005</v>
      </c>
      <c r="B28" s="10">
        <v>918118.8</v>
      </c>
      <c r="C28" s="10">
        <v>284035.40000000002</v>
      </c>
      <c r="D28" s="10">
        <v>1285364.1000000001</v>
      </c>
      <c r="E28" s="10">
        <v>1444256.6</v>
      </c>
      <c r="F28" s="10">
        <v>150519.1</v>
      </c>
      <c r="G28" s="10">
        <v>1612901.3</v>
      </c>
      <c r="H28" s="10">
        <v>2014623.1</v>
      </c>
      <c r="I28" s="10">
        <v>1373084.9</v>
      </c>
      <c r="J28" s="10">
        <v>489887.1</v>
      </c>
      <c r="K28" s="10">
        <v>2071830.1</v>
      </c>
      <c r="L28" s="10">
        <v>845937.4</v>
      </c>
      <c r="M28" s="10">
        <v>2731021.9</v>
      </c>
      <c r="N28" s="10">
        <v>1341812.7</v>
      </c>
      <c r="O28" s="10">
        <v>12384839.9</v>
      </c>
    </row>
    <row r="29" spans="1:31" ht="12.75" customHeight="1">
      <c r="A29" s="6">
        <v>2006</v>
      </c>
      <c r="B29" s="10">
        <v>960151.6</v>
      </c>
      <c r="C29" s="10">
        <v>289100.5</v>
      </c>
      <c r="D29" s="10">
        <v>1324539.3999999999</v>
      </c>
      <c r="E29" s="10">
        <v>1511957.4</v>
      </c>
      <c r="F29" s="10">
        <v>155857.70000000001</v>
      </c>
      <c r="G29" s="10">
        <v>1641934.4</v>
      </c>
      <c r="H29" s="10">
        <v>2106208.7999999998</v>
      </c>
      <c r="I29" s="10">
        <v>1389876.8</v>
      </c>
      <c r="J29" s="10">
        <v>519948.79999999999</v>
      </c>
      <c r="K29" s="10">
        <v>2209403.1</v>
      </c>
      <c r="L29" s="10">
        <v>873650.5</v>
      </c>
      <c r="M29" s="10">
        <v>2895439.5</v>
      </c>
      <c r="N29" s="10">
        <v>1351851.7</v>
      </c>
      <c r="O29" s="10">
        <v>12852896.9</v>
      </c>
    </row>
    <row r="30" spans="1:31" ht="12.75" customHeight="1">
      <c r="A30" s="6">
        <v>2007</v>
      </c>
      <c r="B30" s="10">
        <v>1014105.6</v>
      </c>
      <c r="C30" s="10">
        <v>300076.3</v>
      </c>
      <c r="D30" s="10">
        <v>1359981.6</v>
      </c>
      <c r="E30" s="10">
        <v>1499136.2</v>
      </c>
      <c r="F30" s="10">
        <v>162999.70000000001</v>
      </c>
      <c r="G30" s="10">
        <v>1684127.4</v>
      </c>
      <c r="H30" s="10">
        <v>2167018.5</v>
      </c>
      <c r="I30" s="10">
        <v>1406732.3</v>
      </c>
      <c r="J30" s="10">
        <v>536751.6</v>
      </c>
      <c r="K30" s="10">
        <v>2222494.2999999998</v>
      </c>
      <c r="L30" s="10">
        <v>901019.6</v>
      </c>
      <c r="M30" s="10">
        <v>3057084.7</v>
      </c>
      <c r="N30" s="10">
        <v>1385076.7</v>
      </c>
      <c r="O30" s="10">
        <v>12813824.1</v>
      </c>
    </row>
    <row r="31" spans="1:31" ht="12.75" customHeight="1">
      <c r="A31" s="6">
        <v>2008</v>
      </c>
      <c r="B31" s="10">
        <v>1054539</v>
      </c>
      <c r="C31" s="10">
        <v>296174.5</v>
      </c>
      <c r="D31" s="10">
        <v>1387558.8</v>
      </c>
      <c r="E31" s="10">
        <v>1497967.8</v>
      </c>
      <c r="F31" s="10">
        <v>160952.29999999999</v>
      </c>
      <c r="G31" s="10">
        <v>1675113.9</v>
      </c>
      <c r="H31" s="10">
        <v>2151115.7999999998</v>
      </c>
      <c r="I31" s="10">
        <v>1358967.1</v>
      </c>
      <c r="J31" s="10">
        <v>525143.9</v>
      </c>
      <c r="K31" s="10">
        <v>2349576.7999999998</v>
      </c>
      <c r="L31" s="10">
        <v>894451</v>
      </c>
      <c r="M31" s="10">
        <v>3018450</v>
      </c>
      <c r="N31" s="10">
        <v>1362536.2</v>
      </c>
      <c r="O31" s="10">
        <v>12506853</v>
      </c>
    </row>
    <row r="32" spans="1:31" ht="12.75" customHeight="1">
      <c r="A32" s="6">
        <v>2009</v>
      </c>
      <c r="B32" s="10">
        <v>1058052.8</v>
      </c>
      <c r="C32" s="10">
        <v>285120.59999999998</v>
      </c>
      <c r="D32" s="10">
        <v>1276997.8</v>
      </c>
      <c r="E32" s="10">
        <v>1409015.6</v>
      </c>
      <c r="F32" s="10">
        <v>146914.70000000001</v>
      </c>
      <c r="G32" s="10">
        <v>1613003.3</v>
      </c>
      <c r="H32" s="10">
        <v>2064526</v>
      </c>
      <c r="I32" s="10">
        <v>1301327.3999999999</v>
      </c>
      <c r="J32" s="10">
        <v>513040</v>
      </c>
      <c r="K32" s="10">
        <v>2089684.5</v>
      </c>
      <c r="L32" s="10">
        <v>874909.6</v>
      </c>
      <c r="M32" s="10">
        <v>2778794.8</v>
      </c>
      <c r="N32" s="10">
        <v>1303248.2</v>
      </c>
      <c r="O32" s="10">
        <v>12235180.1</v>
      </c>
    </row>
    <row r="33" spans="1:15" ht="12.75" customHeight="1">
      <c r="A33" s="6">
        <v>2010</v>
      </c>
      <c r="B33" s="10">
        <v>1131974</v>
      </c>
      <c r="C33" s="10">
        <v>301280.59999999998</v>
      </c>
      <c r="D33" s="10">
        <v>1351025</v>
      </c>
      <c r="E33" s="10">
        <v>1473608</v>
      </c>
      <c r="F33" s="10">
        <v>152084</v>
      </c>
      <c r="G33" s="10">
        <v>1646978</v>
      </c>
      <c r="H33" s="10">
        <v>2134401</v>
      </c>
      <c r="I33" s="10">
        <v>1301460.2</v>
      </c>
      <c r="J33" s="10">
        <v>520388</v>
      </c>
      <c r="K33" s="10">
        <v>2169125</v>
      </c>
      <c r="L33" s="10">
        <v>871015</v>
      </c>
      <c r="M33" s="10">
        <v>2974012</v>
      </c>
      <c r="N33" s="10">
        <v>1346669</v>
      </c>
      <c r="O33" s="10">
        <v>12600301.199999999</v>
      </c>
    </row>
    <row r="34" spans="1:15" ht="12.75" customHeight="1">
      <c r="A34" s="6">
        <v>2011</v>
      </c>
      <c r="B34" s="10">
        <v>1191375.8999999999</v>
      </c>
      <c r="C34" s="10">
        <v>295126.90000000002</v>
      </c>
      <c r="D34" s="10">
        <v>1413215.5</v>
      </c>
      <c r="E34" s="10">
        <v>1486219.8</v>
      </c>
      <c r="F34" s="10">
        <v>153932.20000000001</v>
      </c>
      <c r="G34" s="10">
        <v>1670578.5</v>
      </c>
      <c r="H34" s="10">
        <v>2215291.6</v>
      </c>
      <c r="I34" s="10">
        <v>1295420.3</v>
      </c>
      <c r="J34" s="10">
        <v>533758.6</v>
      </c>
      <c r="K34" s="10">
        <v>2273466.6</v>
      </c>
      <c r="L34" s="10">
        <v>846073.5</v>
      </c>
      <c r="M34" s="10">
        <v>3053396.3</v>
      </c>
      <c r="N34" s="10">
        <v>1369458.1</v>
      </c>
      <c r="O34" s="10">
        <v>12870954</v>
      </c>
    </row>
    <row r="35" spans="1:15" ht="12.75" customHeight="1">
      <c r="A35" s="6">
        <v>2012</v>
      </c>
      <c r="B35" s="10">
        <v>1195593.5</v>
      </c>
      <c r="C35" s="10">
        <v>298302.09999999998</v>
      </c>
      <c r="D35" s="10">
        <v>1429738.8</v>
      </c>
      <c r="E35" s="10">
        <v>1496175.4</v>
      </c>
      <c r="F35" s="10">
        <v>150372.5</v>
      </c>
      <c r="G35" s="10">
        <v>1645252.3</v>
      </c>
      <c r="H35" s="10">
        <v>2208335.7000000002</v>
      </c>
      <c r="I35" s="10">
        <v>1245923.7</v>
      </c>
      <c r="J35" s="10">
        <v>528655.30000000005</v>
      </c>
      <c r="K35" s="10">
        <v>2358608.6</v>
      </c>
      <c r="L35" s="10">
        <v>831050.5</v>
      </c>
      <c r="M35" s="10">
        <v>3037986.3</v>
      </c>
      <c r="N35" s="10">
        <v>1369521</v>
      </c>
      <c r="O35" s="10">
        <v>13350028.9</v>
      </c>
    </row>
    <row r="36" spans="1:15" ht="12.75" customHeight="1">
      <c r="A36" s="6">
        <v>2013</v>
      </c>
      <c r="B36" s="10">
        <v>1207596.3999999999</v>
      </c>
      <c r="C36" s="10">
        <v>294360.3</v>
      </c>
      <c r="D36" s="10">
        <v>1459513.8</v>
      </c>
      <c r="E36" s="10">
        <v>1520344.7</v>
      </c>
      <c r="F36" s="10">
        <v>148577.1</v>
      </c>
      <c r="G36" s="10">
        <v>1660972.7</v>
      </c>
      <c r="H36" s="10">
        <v>2212111.4</v>
      </c>
      <c r="I36" s="10">
        <v>1226924.1000000001</v>
      </c>
      <c r="J36" s="10">
        <v>523950.7</v>
      </c>
      <c r="K36" s="10">
        <v>2373028.4</v>
      </c>
      <c r="L36" s="10">
        <v>825389.7</v>
      </c>
      <c r="M36" s="10">
        <v>3054842.1</v>
      </c>
      <c r="N36" s="10">
        <v>1404429.3</v>
      </c>
      <c r="O36" s="10">
        <v>13679035.800000001</v>
      </c>
    </row>
    <row r="37" spans="1:15" ht="12.75" customHeight="1">
      <c r="A37" s="6">
        <v>2014</v>
      </c>
      <c r="B37" s="10">
        <v>1206416.6000000001</v>
      </c>
      <c r="C37" s="10">
        <v>299093.3</v>
      </c>
      <c r="D37" s="10">
        <v>1488025.6000000001</v>
      </c>
      <c r="E37" s="10">
        <v>1554776.7</v>
      </c>
      <c r="F37" s="10">
        <v>149525.79999999999</v>
      </c>
      <c r="G37" s="10">
        <v>1677700.1</v>
      </c>
      <c r="H37" s="10">
        <v>2272699.9</v>
      </c>
      <c r="I37" s="10">
        <v>1235770.8</v>
      </c>
      <c r="J37" s="10">
        <v>525683.19999999995</v>
      </c>
      <c r="K37" s="10">
        <v>2401948</v>
      </c>
      <c r="L37" s="10">
        <v>839955</v>
      </c>
      <c r="M37" s="10">
        <v>3141612.3</v>
      </c>
      <c r="N37" s="51">
        <f>N36*((N36/N31)^(1/5))</f>
        <v>1412961.237436319</v>
      </c>
      <c r="O37" s="51">
        <f>O36*((O36/O31)^(1/5))</f>
        <v>13926339.3719655</v>
      </c>
    </row>
    <row r="39" spans="1:15" ht="12.75" customHeight="1">
      <c r="A39" s="74" t="s">
        <v>605</v>
      </c>
      <c r="B39" s="74"/>
      <c r="C39" s="74"/>
      <c r="D39" s="74"/>
      <c r="E39" s="74"/>
      <c r="F39" s="74"/>
      <c r="G39" s="74"/>
      <c r="H39" s="74"/>
      <c r="I39" s="74"/>
      <c r="J39" s="74"/>
      <c r="K39" s="74"/>
    </row>
    <row r="40" spans="1:15" ht="12.75" customHeight="1">
      <c r="A40" s="74"/>
      <c r="B40" s="74"/>
      <c r="C40" s="74"/>
      <c r="D40" s="74"/>
      <c r="E40" s="74"/>
      <c r="F40" s="74"/>
      <c r="G40" s="74"/>
      <c r="H40" s="74"/>
      <c r="I40" s="74"/>
      <c r="J40" s="74"/>
      <c r="K40" s="74"/>
    </row>
    <row r="41" spans="1:15" ht="12.75" customHeight="1">
      <c r="A41" s="6" t="s">
        <v>604</v>
      </c>
    </row>
    <row r="42" spans="1:15" ht="12.75" customHeight="1">
      <c r="A42" s="6" t="s">
        <v>597</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mergeCells count="1">
    <mergeCell ref="A39:K40"/>
  </mergeCells>
  <phoneticPr fontId="0" type="noConversion"/>
  <pageMargins left="0.74803149606299213" right="0.74803149606299213" top="0.98425196850393704" bottom="0.98425196850393704" header="0.51181102362204722" footer="0.51181102362204722"/>
  <pageSetup scale="86" orientation="landscape" r:id="rId1"/>
  <headerFooter alignWithMargins="0"/>
</worksheet>
</file>

<file path=xl/worksheets/sheet61.xml><?xml version="1.0" encoding="utf-8"?>
<worksheet xmlns="http://schemas.openxmlformats.org/spreadsheetml/2006/main" xmlns:r="http://schemas.openxmlformats.org/officeDocument/2006/relationships">
  <sheetPr codeName="Sheet57">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C38" sqref="C38"/>
    </sheetView>
  </sheetViews>
  <sheetFormatPr defaultColWidth="3.85546875" defaultRowHeight="12.75" customHeight="1"/>
  <cols>
    <col min="1" max="1" width="5" style="6" customWidth="1"/>
    <col min="2" max="15" width="8.7109375" style="10" customWidth="1"/>
    <col min="16" max="16" width="3.85546875" style="8"/>
    <col min="17" max="17" width="5.85546875" style="8" customWidth="1"/>
    <col min="18" max="31" width="7.85546875" style="8" customWidth="1"/>
    <col min="32" max="32" width="3.85546875" style="8"/>
    <col min="33" max="33" width="5.5703125" style="8" bestFit="1" customWidth="1"/>
    <col min="34" max="34" width="7.85546875" style="8" bestFit="1" customWidth="1"/>
    <col min="35" max="35" width="5.5703125" style="8" bestFit="1" customWidth="1"/>
    <col min="36" max="36" width="6.7109375" style="8" bestFit="1" customWidth="1"/>
    <col min="37" max="37" width="4.140625" style="8" bestFit="1" customWidth="1"/>
    <col min="38" max="40" width="6.42578125" style="8" bestFit="1" customWidth="1"/>
    <col min="41" max="41" width="8.140625" style="8" bestFit="1" customWidth="1"/>
    <col min="42" max="42" width="4.140625" style="8" bestFit="1" customWidth="1"/>
    <col min="43" max="43" width="5.5703125" style="8" bestFit="1" customWidth="1"/>
    <col min="44" max="44" width="4.85546875" style="8" bestFit="1" customWidth="1"/>
    <col min="45" max="45" width="8.42578125" style="8" bestFit="1" customWidth="1"/>
    <col min="46" max="46" width="6.42578125" style="8" bestFit="1" customWidth="1"/>
    <col min="47" max="16384" width="3.85546875" style="8"/>
  </cols>
  <sheetData>
    <row r="1" spans="1:15" ht="12.75" customHeight="1">
      <c r="A1" s="6" t="s">
        <v>224</v>
      </c>
    </row>
    <row r="2" spans="1:15" ht="15.75" customHeight="1">
      <c r="A2" s="6" t="s">
        <v>225</v>
      </c>
      <c r="B2" s="10" t="s">
        <v>226</v>
      </c>
      <c r="C2" s="10" t="s">
        <v>116</v>
      </c>
      <c r="D2" s="10" t="s">
        <v>228</v>
      </c>
      <c r="E2" s="10" t="s">
        <v>117</v>
      </c>
      <c r="F2" s="10" t="s">
        <v>230</v>
      </c>
      <c r="G2" s="10" t="s">
        <v>119</v>
      </c>
      <c r="H2" s="10" t="s">
        <v>232</v>
      </c>
      <c r="I2" s="10" t="s">
        <v>121</v>
      </c>
      <c r="J2" s="10" t="s">
        <v>122</v>
      </c>
      <c r="K2" s="10" t="s">
        <v>123</v>
      </c>
      <c r="L2" s="10" t="s">
        <v>124</v>
      </c>
      <c r="M2" s="10" t="s">
        <v>237</v>
      </c>
      <c r="N2" s="10" t="s">
        <v>108</v>
      </c>
      <c r="O2" s="10" t="s">
        <v>109</v>
      </c>
    </row>
    <row r="3" spans="1:15" ht="12.75" customHeight="1">
      <c r="A3" s="6">
        <v>1980</v>
      </c>
      <c r="B3" s="10">
        <f>'A16'!B3+'A17'!B3</f>
        <v>10984.377</v>
      </c>
      <c r="C3" s="10">
        <f>'A16'!C3+'A17'!C3</f>
        <v>7876.8919999999998</v>
      </c>
      <c r="D3" s="10">
        <f>'A16'!D3+'A17'!D3</f>
        <v>18944</v>
      </c>
      <c r="E3" s="10">
        <f>'A16'!E3+'A17'!E3</f>
        <v>4054.8935000000001</v>
      </c>
      <c r="F3" s="10">
        <f>'A16'!F3+'A17'!F3</f>
        <v>3807</v>
      </c>
      <c r="G3" s="10">
        <f>'A16'!G3+'A17'!G3</f>
        <v>41823.856</v>
      </c>
      <c r="H3" s="10">
        <f>'A16'!H3+'A17'!H3</f>
        <v>53042.51</v>
      </c>
      <c r="I3" s="10">
        <f>'A16'!I3+'A17'!I3</f>
        <v>43863.990999999995</v>
      </c>
      <c r="J3" s="10">
        <f>'A16'!J3+'A17'!J3</f>
        <v>10990.665999999999</v>
      </c>
      <c r="K3" s="10">
        <f>'A16'!K3+'A17'!K3</f>
        <v>3179.9389999999999</v>
      </c>
      <c r="L3" s="10">
        <f>'A16'!L3+'A17'!L3</f>
        <v>27719.504000000001</v>
      </c>
      <c r="M3" s="10">
        <f>'A16'!M3+'A17'!M3</f>
        <v>6682.1479999999992</v>
      </c>
      <c r="N3" s="10">
        <f>'A16'!N3+'A17'!N3</f>
        <v>44503</v>
      </c>
      <c r="O3" s="10">
        <f>'A16'!O3+'A17'!O3</f>
        <v>175934.86</v>
      </c>
    </row>
    <row r="4" spans="1:15" ht="12.75" customHeight="1">
      <c r="A4" s="6">
        <v>1981</v>
      </c>
      <c r="B4" s="10">
        <f>'A16'!B4+'A17'!B4</f>
        <v>11197.699000000001</v>
      </c>
      <c r="C4" s="10">
        <f>'A16'!C4+'A17'!C4</f>
        <v>7902.5379999999996</v>
      </c>
      <c r="D4" s="10">
        <f>'A16'!D4+'A17'!D4</f>
        <v>19289</v>
      </c>
      <c r="E4" s="10">
        <f>'A16'!E4+'A17'!E4</f>
        <v>4083.951</v>
      </c>
      <c r="F4" s="10">
        <f>'A16'!F4+'A17'!F4</f>
        <v>3838</v>
      </c>
      <c r="G4" s="10">
        <f>'A16'!G4+'A17'!G4</f>
        <v>42186.675000000003</v>
      </c>
      <c r="H4" s="10">
        <f>'A16'!H4+'A17'!H4</f>
        <v>53456.18</v>
      </c>
      <c r="I4" s="10">
        <f>'A16'!I4+'A17'!I4</f>
        <v>44267.329999999994</v>
      </c>
      <c r="J4" s="10">
        <f>'A16'!J4+'A17'!J4</f>
        <v>11143.334000000001</v>
      </c>
      <c r="K4" s="10">
        <f>'A16'!K4+'A17'!K4</f>
        <v>3208.46</v>
      </c>
      <c r="L4" s="10">
        <f>'A16'!L4+'A17'!L4</f>
        <v>28127.485000000001</v>
      </c>
      <c r="M4" s="10">
        <f>'A16'!M4+'A17'!M4</f>
        <v>6719.7989999999991</v>
      </c>
      <c r="N4" s="10">
        <f>'A16'!N4+'A17'!N4</f>
        <v>44754</v>
      </c>
      <c r="O4" s="10">
        <f>'A16'!O4+'A17'!O4</f>
        <v>178212.5</v>
      </c>
    </row>
    <row r="5" spans="1:15" ht="12.75" customHeight="1">
      <c r="A5" s="6">
        <v>1982</v>
      </c>
      <c r="B5" s="10">
        <f>'A16'!B5+'A17'!B5</f>
        <v>11439.268</v>
      </c>
      <c r="C5" s="10">
        <f>'A16'!C5+'A17'!C5</f>
        <v>7924.1949999999997</v>
      </c>
      <c r="D5" s="10">
        <f>'A16'!D5+'A17'!D5</f>
        <v>19593</v>
      </c>
      <c r="E5" s="10">
        <f>'A16'!E5+'A17'!E5</f>
        <v>4111.4949999999999</v>
      </c>
      <c r="F5" s="10">
        <f>'A16'!F5+'A17'!F5</f>
        <v>3873</v>
      </c>
      <c r="G5" s="10">
        <f>'A16'!G5+'A17'!G5</f>
        <v>42540.137999999999</v>
      </c>
      <c r="H5" s="10">
        <f>'A16'!H5+'A17'!H5</f>
        <v>53714.64</v>
      </c>
      <c r="I5" s="10">
        <f>'A16'!I5+'A17'!I5</f>
        <v>44639.553</v>
      </c>
      <c r="J5" s="10">
        <f>'A16'!J5+'A17'!J5</f>
        <v>11274.388000000001</v>
      </c>
      <c r="K5" s="10">
        <f>'A16'!K5+'A17'!K5</f>
        <v>3236.87</v>
      </c>
      <c r="L5" s="10">
        <f>'A16'!L5+'A17'!L5</f>
        <v>28502.02</v>
      </c>
      <c r="M5" s="10">
        <f>'A16'!M5+'A17'!M5</f>
        <v>6754.0940000000001</v>
      </c>
      <c r="N5" s="10">
        <f>'A16'!N5+'A17'!N5</f>
        <v>44935</v>
      </c>
      <c r="O5" s="10">
        <f>'A16'!O5+'A17'!O5</f>
        <v>180334.08000000002</v>
      </c>
    </row>
    <row r="6" spans="1:15" ht="12.75" customHeight="1">
      <c r="A6" s="6">
        <v>1983</v>
      </c>
      <c r="B6" s="10">
        <f>'A16'!B6+'A17'!B6</f>
        <v>11642.460000000001</v>
      </c>
      <c r="C6" s="10">
        <f>'A16'!C6+'A17'!C6</f>
        <v>7948.2289999999994</v>
      </c>
      <c r="D6" s="10">
        <f>'A16'!D6+'A17'!D6</f>
        <v>19844</v>
      </c>
      <c r="E6" s="10">
        <f>'A16'!E6+'A17'!E6</f>
        <v>4133.4544999999998</v>
      </c>
      <c r="F6" s="10">
        <f>'A16'!F6+'A17'!F6</f>
        <v>3906</v>
      </c>
      <c r="G6" s="10">
        <f>'A16'!G6+'A17'!G6</f>
        <v>42872.269</v>
      </c>
      <c r="H6" s="10">
        <f>'A16'!H6+'A17'!H6</f>
        <v>53831.6</v>
      </c>
      <c r="I6" s="10">
        <f>'A16'!I6+'A17'!I6</f>
        <v>44963.001000000004</v>
      </c>
      <c r="J6" s="10">
        <f>'A16'!J6+'A17'!J6</f>
        <v>11400.486000000001</v>
      </c>
      <c r="K6" s="10">
        <f>'A16'!K6+'A17'!K6</f>
        <v>3265.777</v>
      </c>
      <c r="L6" s="10">
        <f>'A16'!L6+'A17'!L6</f>
        <v>28835.355</v>
      </c>
      <c r="M6" s="10">
        <f>'A16'!M6+'A17'!M6</f>
        <v>6783.9380000000001</v>
      </c>
      <c r="N6" s="10">
        <f>'A16'!N6+'A17'!N6</f>
        <v>45160</v>
      </c>
      <c r="O6" s="10">
        <f>'A16'!O6+'A17'!O6</f>
        <v>182323.37</v>
      </c>
    </row>
    <row r="7" spans="1:15" ht="12.75" customHeight="1">
      <c r="A7" s="6">
        <v>1984</v>
      </c>
      <c r="B7" s="10">
        <f>'A16'!B7+'A17'!B7</f>
        <v>11843.585999999999</v>
      </c>
      <c r="C7" s="10">
        <f>'A16'!C7+'A17'!C7</f>
        <v>7975.2869999999994</v>
      </c>
      <c r="D7" s="10">
        <f>'A16'!D7+'A17'!D7</f>
        <v>20090</v>
      </c>
      <c r="E7" s="10">
        <f>'A16'!E7+'A17'!E7</f>
        <v>4151.6125000000002</v>
      </c>
      <c r="F7" s="10">
        <f>'A16'!F7+'A17'!F7</f>
        <v>3930</v>
      </c>
      <c r="G7" s="10">
        <f>'A16'!G7+'A17'!G7</f>
        <v>43203.732000000004</v>
      </c>
      <c r="H7" s="10">
        <f>'A16'!H7+'A17'!H7</f>
        <v>53902.68</v>
      </c>
      <c r="I7" s="10">
        <f>'A16'!I7+'A17'!I7</f>
        <v>45293.47</v>
      </c>
      <c r="J7" s="10">
        <f>'A16'!J7+'A17'!J7</f>
        <v>11534.102000000001</v>
      </c>
      <c r="K7" s="10">
        <f>'A16'!K7+'A17'!K7</f>
        <v>3294.538</v>
      </c>
      <c r="L7" s="10">
        <f>'A16'!L7+'A17'!L7</f>
        <v>29168.933000000001</v>
      </c>
      <c r="M7" s="10">
        <f>'A16'!M7+'A17'!M7</f>
        <v>6809.1030000000001</v>
      </c>
      <c r="N7" s="10">
        <f>'A16'!N7+'A17'!N7</f>
        <v>45432</v>
      </c>
      <c r="O7" s="10">
        <f>'A16'!O7+'A17'!O7</f>
        <v>184341.81</v>
      </c>
    </row>
    <row r="8" spans="1:15" ht="12.75" customHeight="1">
      <c r="A8" s="6">
        <v>1985</v>
      </c>
      <c r="B8" s="10">
        <f>'A16'!B8+'A17'!B8</f>
        <v>12062.729000000001</v>
      </c>
      <c r="C8" s="10">
        <f>'A16'!C8+'A17'!C8</f>
        <v>8009.6779999999999</v>
      </c>
      <c r="D8" s="10">
        <f>'A16'!D8+'A17'!D8</f>
        <v>20339</v>
      </c>
      <c r="E8" s="10">
        <f>'A16'!E8+'A17'!E8</f>
        <v>4170.7939999999999</v>
      </c>
      <c r="F8" s="10">
        <f>'A16'!F8+'A17'!F8</f>
        <v>3951</v>
      </c>
      <c r="G8" s="10">
        <f>'A16'!G8+'A17'!G8</f>
        <v>43544.568999999996</v>
      </c>
      <c r="H8" s="10">
        <f>'A16'!H8+'A17'!H8</f>
        <v>54038.96</v>
      </c>
      <c r="I8" s="10">
        <f>'A16'!I8+'A17'!I8</f>
        <v>45629.036999999997</v>
      </c>
      <c r="J8" s="10">
        <f>'A16'!J8+'A17'!J8</f>
        <v>11672.367</v>
      </c>
      <c r="K8" s="10">
        <f>'A16'!K8+'A17'!K8</f>
        <v>3321.9430000000002</v>
      </c>
      <c r="L8" s="10">
        <f>'A16'!L8+'A17'!L8</f>
        <v>29496.905999999999</v>
      </c>
      <c r="M8" s="10">
        <f>'A16'!M8+'A17'!M8</f>
        <v>6833.8620000000001</v>
      </c>
      <c r="N8" s="10">
        <f>'A16'!N8+'A17'!N8</f>
        <v>45681</v>
      </c>
      <c r="O8" s="10">
        <f>'A16'!O8+'A17'!O8</f>
        <v>186389.88</v>
      </c>
    </row>
    <row r="9" spans="1:15" ht="12.75" customHeight="1">
      <c r="A9" s="6">
        <v>1986</v>
      </c>
      <c r="B9" s="10">
        <f>'A16'!B9+'A17'!B9</f>
        <v>12318.811000000002</v>
      </c>
      <c r="C9" s="10">
        <f>'A16'!C9+'A17'!C9</f>
        <v>8039.1090000000004</v>
      </c>
      <c r="D9" s="10">
        <f>'A16'!D9+'A17'!D9</f>
        <v>20614</v>
      </c>
      <c r="E9" s="10">
        <f>'A16'!E9+'A17'!E9</f>
        <v>4193.9790000000003</v>
      </c>
      <c r="F9" s="10">
        <f>'A16'!F9+'A17'!F9</f>
        <v>3966</v>
      </c>
      <c r="G9" s="10">
        <f>'A16'!G9+'A17'!G9</f>
        <v>43900.724000000002</v>
      </c>
      <c r="H9" s="10">
        <f>'A16'!H9+'A17'!H9</f>
        <v>54232.97</v>
      </c>
      <c r="I9" s="10">
        <f>'A16'!I9+'A17'!I9</f>
        <v>45959.186000000002</v>
      </c>
      <c r="J9" s="10">
        <f>'A16'!J9+'A17'!J9</f>
        <v>11805.401</v>
      </c>
      <c r="K9" s="10">
        <f>'A16'!K9+'A17'!K9</f>
        <v>3349.895</v>
      </c>
      <c r="L9" s="10">
        <f>'A16'!L9+'A17'!L9</f>
        <v>29816.627</v>
      </c>
      <c r="M9" s="10">
        <f>'A16'!M9+'A17'!M9</f>
        <v>6862.0099999999993</v>
      </c>
      <c r="N9" s="10">
        <f>'A16'!N9+'A17'!N9</f>
        <v>45905</v>
      </c>
      <c r="O9" s="10">
        <f>'A16'!O9+'A17'!O9</f>
        <v>188597.80000000002</v>
      </c>
    </row>
    <row r="10" spans="1:15" ht="12.75" customHeight="1">
      <c r="A10" s="6">
        <v>1987</v>
      </c>
      <c r="B10" s="10">
        <f>'A16'!B10+'A17'!B10</f>
        <v>12576.487000000001</v>
      </c>
      <c r="C10" s="10">
        <f>'A16'!C10+'A17'!C10</f>
        <v>8063.5280000000002</v>
      </c>
      <c r="D10" s="10">
        <f>'A16'!D10+'A17'!D10</f>
        <v>20924</v>
      </c>
      <c r="E10" s="10">
        <f>'A16'!E10+'A17'!E10</f>
        <v>4217.4125000000004</v>
      </c>
      <c r="F10" s="10">
        <f>'A16'!F10+'A17'!F10</f>
        <v>3980</v>
      </c>
      <c r="G10" s="10">
        <f>'A16'!G10+'A17'!G10</f>
        <v>44281.775999999998</v>
      </c>
      <c r="H10" s="10">
        <f>'A16'!H10+'A17'!H10</f>
        <v>54412.79</v>
      </c>
      <c r="I10" s="10">
        <f>'A16'!I10+'A17'!I10</f>
        <v>46302.853999999999</v>
      </c>
      <c r="J10" s="10">
        <f>'A16'!J10+'A17'!J10</f>
        <v>11932.940999999999</v>
      </c>
      <c r="K10" s="10">
        <f>'A16'!K10+'A17'!K10</f>
        <v>3379.1570000000002</v>
      </c>
      <c r="L10" s="10">
        <f>'A16'!L10+'A17'!L10</f>
        <v>30156.044000000002</v>
      </c>
      <c r="M10" s="10">
        <f>'A16'!M10+'A17'!M10</f>
        <v>6895.5590000000002</v>
      </c>
      <c r="N10" s="10">
        <f>'A16'!N10+'A17'!N10</f>
        <v>46081</v>
      </c>
      <c r="O10" s="10">
        <f>'A16'!O10+'A17'!O10</f>
        <v>190429.57</v>
      </c>
    </row>
    <row r="11" spans="1:15" ht="12.75" customHeight="1">
      <c r="A11" s="6">
        <v>1988</v>
      </c>
      <c r="B11" s="10">
        <f>'A16'!B11+'A17'!B11</f>
        <v>12833.182999999999</v>
      </c>
      <c r="C11" s="10">
        <f>'A16'!C11+'A17'!C11</f>
        <v>8100.1440000000002</v>
      </c>
      <c r="D11" s="10">
        <f>'A16'!D11+'A17'!D11</f>
        <v>21217</v>
      </c>
      <c r="E11" s="10">
        <f>'A16'!E11+'A17'!E11</f>
        <v>4234.2705000000005</v>
      </c>
      <c r="F11" s="10">
        <f>'A16'!F11+'A17'!F11</f>
        <v>3991</v>
      </c>
      <c r="G11" s="10">
        <f>'A16'!G11+'A17'!G11</f>
        <v>44666.49</v>
      </c>
      <c r="H11" s="10">
        <f>'A16'!H11+'A17'!H11</f>
        <v>54642.86</v>
      </c>
      <c r="I11" s="10">
        <f>'A16'!I11+'A17'!I11</f>
        <v>46646.337</v>
      </c>
      <c r="J11" s="10">
        <f>'A16'!J11+'A17'!J11</f>
        <v>12045.937</v>
      </c>
      <c r="K11" s="10">
        <f>'A16'!K11+'A17'!K11</f>
        <v>3406.8469999999998</v>
      </c>
      <c r="L11" s="10">
        <f>'A16'!L11+'A17'!L11</f>
        <v>30487.95</v>
      </c>
      <c r="M11" s="10">
        <f>'A16'!M11+'A17'!M11</f>
        <v>6932.1289999999999</v>
      </c>
      <c r="N11" s="10">
        <f>'A16'!N11+'A17'!N11</f>
        <v>46188</v>
      </c>
      <c r="O11" s="10">
        <f>'A16'!O11+'A17'!O11</f>
        <v>192048.01</v>
      </c>
    </row>
    <row r="12" spans="1:15" ht="12.75" customHeight="1">
      <c r="A12" s="6">
        <v>1989</v>
      </c>
      <c r="B12" s="10">
        <f>'A16'!B12+'A17'!B12</f>
        <v>13089.494999999999</v>
      </c>
      <c r="C12" s="10">
        <f>'A16'!C12+'A17'!C12</f>
        <v>8136.826</v>
      </c>
      <c r="D12" s="10">
        <f>'A16'!D12+'A17'!D12</f>
        <v>21623</v>
      </c>
      <c r="E12" s="10">
        <f>'A16'!E12+'A17'!E12</f>
        <v>4247.6620000000003</v>
      </c>
      <c r="F12" s="10">
        <f>'A16'!F12+'A17'!F12</f>
        <v>4003</v>
      </c>
      <c r="G12" s="10">
        <f>'A16'!G12+'A17'!G12</f>
        <v>45022.187999999995</v>
      </c>
      <c r="H12" s="10">
        <f>'A16'!H12+'A17'!H12</f>
        <v>55014.78</v>
      </c>
      <c r="I12" s="10">
        <f>'A16'!I12+'A17'!I12</f>
        <v>46995.134999999995</v>
      </c>
      <c r="J12" s="10">
        <f>'A16'!J12+'A17'!J12</f>
        <v>12136.716</v>
      </c>
      <c r="K12" s="10">
        <f>'A16'!K12+'A17'!K12</f>
        <v>3426.1710000000003</v>
      </c>
      <c r="L12" s="10">
        <f>'A16'!L12+'A17'!L12</f>
        <v>30808.46</v>
      </c>
      <c r="M12" s="10">
        <f>'A16'!M12+'A17'!M12</f>
        <v>6978.0329999999994</v>
      </c>
      <c r="N12" s="10">
        <f>'A16'!N12+'A17'!N12</f>
        <v>46286</v>
      </c>
      <c r="O12" s="10">
        <f>'A16'!O12+'A17'!O12</f>
        <v>193597.56</v>
      </c>
    </row>
    <row r="13" spans="1:15" ht="12.75" customHeight="1">
      <c r="A13" s="6">
        <v>1990</v>
      </c>
      <c r="B13" s="10">
        <f>'A16'!B13+'A17'!B13</f>
        <v>13310.180999999999</v>
      </c>
      <c r="C13" s="10">
        <f>'A16'!C13+'A17'!C13</f>
        <v>8161.1689999999999</v>
      </c>
      <c r="D13" s="10">
        <f>'A16'!D13+'A17'!D13</f>
        <v>21961.608</v>
      </c>
      <c r="E13" s="10">
        <f>'A16'!E13+'A17'!E13</f>
        <v>4263.8069999999998</v>
      </c>
      <c r="F13" s="10">
        <f>'A16'!F13+'A17'!F13</f>
        <v>4024</v>
      </c>
      <c r="G13" s="10">
        <f>'A16'!G13+'A17'!G13</f>
        <v>45315.263999999996</v>
      </c>
      <c r="H13" s="10">
        <f>'A16'!H13+'A17'!H13</f>
        <v>56103.22</v>
      </c>
      <c r="I13" s="10">
        <f>'A16'!I13+'A17'!I13</f>
        <v>47331.338000000003</v>
      </c>
      <c r="J13" s="10">
        <f>'A16'!J13+'A17'!J13</f>
        <v>12224.932999999999</v>
      </c>
      <c r="K13" s="10">
        <f>'A16'!K13+'A17'!K13</f>
        <v>3437.9229999999998</v>
      </c>
      <c r="L13" s="10">
        <f>'A16'!L13+'A17'!L13</f>
        <v>31133.669000000002</v>
      </c>
      <c r="M13" s="10">
        <f>'A16'!M13+'A17'!M13</f>
        <v>7023.8069999999998</v>
      </c>
      <c r="N13" s="10">
        <f>'A16'!N13+'A17'!N13</f>
        <v>46361</v>
      </c>
      <c r="O13" s="10">
        <f>'A16'!O13+'A17'!O13</f>
        <v>195476.78</v>
      </c>
    </row>
    <row r="14" spans="1:15" ht="12.75" customHeight="1">
      <c r="A14" s="6">
        <v>1991</v>
      </c>
      <c r="B14" s="10">
        <f>'A16'!B14+'A17'!B14</f>
        <v>13498.514999999999</v>
      </c>
      <c r="C14" s="10">
        <f>'A16'!C14+'A17'!C14</f>
        <v>8188.232</v>
      </c>
      <c r="D14" s="10">
        <f>'A16'!D14+'A17'!D14</f>
        <v>22242.718000000001</v>
      </c>
      <c r="E14" s="10">
        <f>'A16'!E14+'A17'!E14</f>
        <v>4280.0015000000003</v>
      </c>
      <c r="F14" s="10">
        <f>'A16'!F14+'A17'!F14</f>
        <v>4048</v>
      </c>
      <c r="G14" s="10">
        <f>'A16'!G14+'A17'!G14</f>
        <v>45560.634999999995</v>
      </c>
      <c r="H14" s="10">
        <f>'A16'!H14+'A17'!H14</f>
        <v>67282.36</v>
      </c>
      <c r="I14" s="10">
        <f>'A16'!I14+'A17'!I14</f>
        <v>47756.872000000003</v>
      </c>
      <c r="J14" s="10">
        <f>'A16'!J14+'A17'!J14</f>
        <v>12318.169</v>
      </c>
      <c r="K14" s="10">
        <f>'A16'!K14+'A17'!K14</f>
        <v>3452.4059999999999</v>
      </c>
      <c r="L14" s="10">
        <f>'A16'!L14+'A17'!L14</f>
        <v>31493.186999999998</v>
      </c>
      <c r="M14" s="10">
        <f>'A16'!M14+'A17'!M14</f>
        <v>7054.6710000000003</v>
      </c>
      <c r="N14" s="10">
        <f>'A16'!N14+'A17'!N14</f>
        <v>46428</v>
      </c>
      <c r="O14" s="10">
        <f>'A16'!O14+'A17'!O14</f>
        <v>197735.82</v>
      </c>
    </row>
    <row r="15" spans="1:15" ht="12.75" customHeight="1">
      <c r="A15" s="6">
        <v>1992</v>
      </c>
      <c r="B15" s="10">
        <f>'A16'!B15+'A17'!B15</f>
        <v>13666</v>
      </c>
      <c r="C15" s="10">
        <f>'A16'!C15+'A17'!C15</f>
        <v>8219.7919999999995</v>
      </c>
      <c r="D15" s="10">
        <f>'A16'!D15+'A17'!D15</f>
        <v>22499.918999999998</v>
      </c>
      <c r="E15" s="10">
        <f>'A16'!E15+'A17'!E15</f>
        <v>4292.6540000000005</v>
      </c>
      <c r="F15" s="10">
        <f>'A16'!F15+'A17'!F15</f>
        <v>4075</v>
      </c>
      <c r="G15" s="10">
        <f>'A16'!G15+'A17'!G15</f>
        <v>45812.683000000005</v>
      </c>
      <c r="H15" s="10">
        <f>'A16'!H15+'A17'!H15</f>
        <v>67363.38</v>
      </c>
      <c r="I15" s="10">
        <f>'A16'!I15+'A17'!I15</f>
        <v>48111.310000000005</v>
      </c>
      <c r="J15" s="10">
        <f>'A16'!J15+'A17'!J15</f>
        <v>12406.211000000001</v>
      </c>
      <c r="K15" s="10">
        <f>'A16'!K15+'A17'!K15</f>
        <v>3467.2269999999999</v>
      </c>
      <c r="L15" s="10">
        <f>'A16'!L15+'A17'!L15</f>
        <v>31926.738000000001</v>
      </c>
      <c r="M15" s="10">
        <f>'A16'!M15+'A17'!M15</f>
        <v>7076.5409999999993</v>
      </c>
      <c r="N15" s="10">
        <f>'A16'!N15+'A17'!N15</f>
        <v>46439</v>
      </c>
      <c r="O15" s="10">
        <f>'A16'!O15+'A17'!O15</f>
        <v>200309.28999999998</v>
      </c>
    </row>
    <row r="16" spans="1:15" ht="12.75" customHeight="1">
      <c r="A16" s="6">
        <v>1993</v>
      </c>
      <c r="B16" s="10">
        <f>'A16'!B16+'A17'!B16</f>
        <v>13804</v>
      </c>
      <c r="C16" s="10">
        <f>'A16'!C16+'A17'!C16</f>
        <v>8254.3369999999995</v>
      </c>
      <c r="D16" s="10">
        <f>'A16'!D16+'A17'!D16</f>
        <v>22759.735999999997</v>
      </c>
      <c r="E16" s="10">
        <f>'A16'!E16+'A17'!E16</f>
        <v>4302.7105000000001</v>
      </c>
      <c r="F16" s="10">
        <f>'A16'!F16+'A17'!F16</f>
        <v>4097</v>
      </c>
      <c r="G16" s="10">
        <f>'A16'!G16+'A17'!G16</f>
        <v>46062.400000000001</v>
      </c>
      <c r="H16" s="10">
        <f>'A16'!H16+'A17'!H16</f>
        <v>67720.22</v>
      </c>
      <c r="I16" s="10">
        <f>'A16'!I16+'A17'!I16</f>
        <v>48273.008999999998</v>
      </c>
      <c r="J16" s="10">
        <f>'A16'!J16+'A17'!J16</f>
        <v>12486.960000000001</v>
      </c>
      <c r="K16" s="10">
        <f>'A16'!K16+'A17'!K16</f>
        <v>3481.85</v>
      </c>
      <c r="L16" s="10">
        <f>'A16'!L16+'A17'!L16</f>
        <v>32350.242999999999</v>
      </c>
      <c r="M16" s="10">
        <f>'A16'!M16+'A17'!M16</f>
        <v>7097.8249999999998</v>
      </c>
      <c r="N16" s="10">
        <f>'A16'!N16+'A17'!N16</f>
        <v>46470</v>
      </c>
      <c r="O16" s="10">
        <f>'A16'!O16+'A17'!O16</f>
        <v>202821.91</v>
      </c>
    </row>
    <row r="17" spans="1:15" ht="12.75" customHeight="1">
      <c r="A17" s="6">
        <v>1994</v>
      </c>
      <c r="B17" s="10">
        <f>'A16'!B17+'A17'!B17</f>
        <v>13954</v>
      </c>
      <c r="C17" s="10">
        <f>'A16'!C17+'A17'!C17</f>
        <v>8286.8089999999993</v>
      </c>
      <c r="D17" s="10">
        <f>'A16'!D17+'A17'!D17</f>
        <v>23040.874</v>
      </c>
      <c r="E17" s="10">
        <f>'A16'!E17+'A17'!E17</f>
        <v>4311.0715</v>
      </c>
      <c r="F17" s="10">
        <f>'A16'!F17+'A17'!F17</f>
        <v>4117</v>
      </c>
      <c r="G17" s="10">
        <f>'A16'!G17+'A17'!G17</f>
        <v>46300.592000000004</v>
      </c>
      <c r="H17" s="10">
        <f>'A16'!H17+'A17'!H17</f>
        <v>68001.02</v>
      </c>
      <c r="I17" s="10">
        <f>'A16'!I17+'A17'!I17</f>
        <v>48398.684999999998</v>
      </c>
      <c r="J17" s="10">
        <f>'A16'!J17+'A17'!J17</f>
        <v>12555.785</v>
      </c>
      <c r="K17" s="10">
        <f>'A16'!K17+'A17'!K17</f>
        <v>3496.1179999999999</v>
      </c>
      <c r="L17" s="10">
        <f>'A16'!L17+'A17'!L17</f>
        <v>32754.932000000001</v>
      </c>
      <c r="M17" s="10">
        <f>'A16'!M17+'A17'!M17</f>
        <v>7131.6149999999998</v>
      </c>
      <c r="N17" s="10">
        <f>'A16'!N17+'A17'!N17</f>
        <v>46568</v>
      </c>
      <c r="O17" s="10">
        <f>'A16'!O17+'A17'!O17</f>
        <v>205323</v>
      </c>
    </row>
    <row r="18" spans="1:15" ht="12.75" customHeight="1">
      <c r="A18" s="6">
        <v>1995</v>
      </c>
      <c r="B18" s="10">
        <f>'A16'!B18+'A17'!B18</f>
        <v>14129</v>
      </c>
      <c r="C18" s="10">
        <f>'A16'!C18+'A17'!C18</f>
        <v>8314.8719999999994</v>
      </c>
      <c r="D18" s="10">
        <f>'A16'!D18+'A17'!D18</f>
        <v>23330.052</v>
      </c>
      <c r="E18" s="10">
        <f>'A16'!E18+'A17'!E18</f>
        <v>4323.0874999999996</v>
      </c>
      <c r="F18" s="10">
        <f>'A16'!F18+'A17'!F18</f>
        <v>4136</v>
      </c>
      <c r="G18" s="10">
        <f>'A16'!G18+'A17'!G18</f>
        <v>46556.133000000002</v>
      </c>
      <c r="H18" s="10">
        <f>'A16'!H18+'A17'!H18</f>
        <v>68089.11</v>
      </c>
      <c r="I18" s="10">
        <f>'A16'!I18+'A17'!I18</f>
        <v>48491.387000000002</v>
      </c>
      <c r="J18" s="10">
        <f>'A16'!J18+'A17'!J18</f>
        <v>12615.924000000001</v>
      </c>
      <c r="K18" s="10">
        <f>'A16'!K18+'A17'!K18</f>
        <v>3510.17</v>
      </c>
      <c r="L18" s="10">
        <f>'A16'!L18+'A17'!L18</f>
        <v>33130.356</v>
      </c>
      <c r="M18" s="10">
        <f>'A16'!M18+'A17'!M18</f>
        <v>7162.9219999999996</v>
      </c>
      <c r="N18" s="10">
        <f>'A16'!N18+'A17'!N18</f>
        <v>46733</v>
      </c>
      <c r="O18" s="10">
        <f>'A16'!O18+'A17'!O18</f>
        <v>208006.7</v>
      </c>
    </row>
    <row r="19" spans="1:15" ht="12.75" customHeight="1">
      <c r="A19" s="6">
        <v>1996</v>
      </c>
      <c r="B19" s="10">
        <f>'A16'!B19+'A17'!B19</f>
        <v>14330</v>
      </c>
      <c r="C19" s="10">
        <f>'A16'!C19+'A17'!C19</f>
        <v>8342.5429999999997</v>
      </c>
      <c r="D19" s="10">
        <f>'A16'!D19+'A17'!D19</f>
        <v>23624.698</v>
      </c>
      <c r="E19" s="10">
        <f>'A16'!E19+'A17'!E19</f>
        <v>4334.7525000000005</v>
      </c>
      <c r="F19" s="10">
        <f>'A16'!F19+'A17'!F19</f>
        <v>4155</v>
      </c>
      <c r="G19" s="10">
        <f>'A16'!G19+'A17'!G19</f>
        <v>46818.675999999999</v>
      </c>
      <c r="H19" s="10">
        <f>'A16'!H19+'A17'!H19</f>
        <v>68345.61</v>
      </c>
      <c r="I19" s="10">
        <f>'A16'!I19+'A17'!I19</f>
        <v>48575.631000000001</v>
      </c>
      <c r="J19" s="10">
        <f>'A16'!J19+'A17'!J19</f>
        <v>12675.956</v>
      </c>
      <c r="K19" s="10">
        <f>'A16'!K19+'A17'!K19</f>
        <v>3522.5859999999998</v>
      </c>
      <c r="L19" s="10">
        <f>'A16'!L19+'A17'!L19</f>
        <v>33475.688000000002</v>
      </c>
      <c r="M19" s="10">
        <f>'A16'!M19+'A17'!M19</f>
        <v>7177.6130000000003</v>
      </c>
      <c r="N19" s="10">
        <f>'A16'!N19+'A17'!N19</f>
        <v>46882</v>
      </c>
      <c r="O19" s="10">
        <f>'A16'!O19+'A17'!O19</f>
        <v>210690.34999999998</v>
      </c>
    </row>
    <row r="20" spans="1:15" ht="12.75" customHeight="1">
      <c r="A20" s="6">
        <v>1997</v>
      </c>
      <c r="B20" s="10">
        <f>'A16'!B20+'A17'!B20</f>
        <v>14514</v>
      </c>
      <c r="C20" s="10">
        <f>'A16'!C20+'A17'!C20</f>
        <v>8371.9369999999999</v>
      </c>
      <c r="D20" s="10">
        <f>'A16'!D20+'A17'!D20</f>
        <v>23929.677</v>
      </c>
      <c r="E20" s="10">
        <f>'A16'!E20+'A17'!E20</f>
        <v>4340.4274999999998</v>
      </c>
      <c r="F20" s="10">
        <f>'A16'!F20+'A17'!F20</f>
        <v>4175</v>
      </c>
      <c r="G20" s="10">
        <f>'A16'!G20+'A17'!G20</f>
        <v>47076.047000000006</v>
      </c>
      <c r="H20" s="10">
        <f>'A16'!H20+'A17'!H20</f>
        <v>68570.600000000006</v>
      </c>
      <c r="I20" s="10">
        <f>'A16'!I20+'A17'!I20</f>
        <v>48655.864000000001</v>
      </c>
      <c r="J20" s="10">
        <f>'A16'!J20+'A17'!J20</f>
        <v>12738.479000000001</v>
      </c>
      <c r="K20" s="10">
        <f>'A16'!K20+'A17'!K20</f>
        <v>3536.8639999999996</v>
      </c>
      <c r="L20" s="10">
        <f>'A16'!L20+'A17'!L20</f>
        <v>33793.847999999998</v>
      </c>
      <c r="M20" s="10">
        <f>'A16'!M20+'A17'!M20</f>
        <v>7188.134</v>
      </c>
      <c r="N20" s="10">
        <f>'A16'!N20+'A17'!N20</f>
        <v>47020</v>
      </c>
      <c r="O20" s="10">
        <f>'A16'!O20+'A17'!O20</f>
        <v>213559.56</v>
      </c>
    </row>
    <row r="21" spans="1:15" ht="12.75" customHeight="1">
      <c r="A21" s="6">
        <v>1998</v>
      </c>
      <c r="B21" s="10">
        <f>'A16'!B21+'A17'!B21</f>
        <v>14692</v>
      </c>
      <c r="C21" s="10">
        <f>'A16'!C21+'A17'!C21</f>
        <v>8396.7209999999995</v>
      </c>
      <c r="D21" s="10">
        <f>'A16'!D21+'A17'!D21</f>
        <v>24197.904999999999</v>
      </c>
      <c r="E21" s="10">
        <f>'A16'!E21+'A17'!E21</f>
        <v>4344.2674999999999</v>
      </c>
      <c r="F21" s="10">
        <f>'A16'!F21+'A17'!F21</f>
        <v>4199</v>
      </c>
      <c r="G21" s="10">
        <f>'A16'!G21+'A17'!G21</f>
        <v>47310.203999999998</v>
      </c>
      <c r="H21" s="10">
        <f>'A16'!H21+'A17'!H21</f>
        <v>68669.929999999993</v>
      </c>
      <c r="I21" s="10">
        <f>'A16'!I21+'A17'!I21</f>
        <v>48715.68</v>
      </c>
      <c r="J21" s="10">
        <f>'A16'!J21+'A17'!J21</f>
        <v>12807.826000000001</v>
      </c>
      <c r="K21" s="10">
        <f>'A16'!K21+'A17'!K21</f>
        <v>3553.759</v>
      </c>
      <c r="L21" s="10">
        <f>'A16'!L21+'A17'!L21</f>
        <v>34086.688000000002</v>
      </c>
      <c r="M21" s="10">
        <f>'A16'!M21+'A17'!M21</f>
        <v>7199.5140000000001</v>
      </c>
      <c r="N21" s="10">
        <f>'A16'!N21+'A17'!N21</f>
        <v>47185</v>
      </c>
      <c r="O21" s="10">
        <f>'A16'!O21+'A17'!O21</f>
        <v>216373.66</v>
      </c>
    </row>
    <row r="22" spans="1:15" ht="12.75" customHeight="1">
      <c r="A22" s="6">
        <v>1999</v>
      </c>
      <c r="B22" s="10">
        <f>'A16'!B22+'A17'!B22</f>
        <v>14883</v>
      </c>
      <c r="C22" s="10">
        <f>'A16'!C22+'A17'!C22</f>
        <v>8421.3719999999994</v>
      </c>
      <c r="D22" s="10">
        <f>'A16'!D22+'A17'!D22</f>
        <v>24484.080999999998</v>
      </c>
      <c r="E22" s="10">
        <f>'A16'!E22+'A17'!E22</f>
        <v>4347.4345000000003</v>
      </c>
      <c r="F22" s="10">
        <f>'A16'!F22+'A17'!F22</f>
        <v>4218</v>
      </c>
      <c r="G22" s="10">
        <f>'A16'!G22+'A17'!G22</f>
        <v>47580.442000000003</v>
      </c>
      <c r="H22" s="10">
        <f>'A16'!H22+'A17'!H22</f>
        <v>68819.350000000006</v>
      </c>
      <c r="I22" s="10">
        <f>'A16'!I22+'A17'!I22</f>
        <v>48758.47</v>
      </c>
      <c r="J22" s="10">
        <f>'A16'!J22+'A17'!J22</f>
        <v>12881.388000000001</v>
      </c>
      <c r="K22" s="10">
        <f>'A16'!K22+'A17'!K22</f>
        <v>3574.491</v>
      </c>
      <c r="L22" s="10">
        <f>'A16'!L22+'A17'!L22</f>
        <v>34341.983999999997</v>
      </c>
      <c r="M22" s="10">
        <f>'A16'!M22+'A17'!M22</f>
        <v>7213.8040000000001</v>
      </c>
      <c r="N22" s="10">
        <f>'A16'!N22+'A17'!N22</f>
        <v>47400</v>
      </c>
      <c r="O22" s="10">
        <f>'A16'!O22+'A17'!O22</f>
        <v>219084.84</v>
      </c>
    </row>
    <row r="23" spans="1:15" ht="12.75" customHeight="1">
      <c r="A23" s="6">
        <v>2000</v>
      </c>
      <c r="B23" s="10">
        <f>'A16'!B23+'A17'!B23</f>
        <v>15085</v>
      </c>
      <c r="C23" s="10">
        <f>'A16'!C23+'A17'!C23</f>
        <v>8446.3130000000001</v>
      </c>
      <c r="D23" s="10">
        <f>'A16'!D23+'A17'!D23</f>
        <v>24803.592000000001</v>
      </c>
      <c r="E23" s="10">
        <f>'A16'!E23+'A17'!E23</f>
        <v>4351.8729999999996</v>
      </c>
      <c r="F23" s="10">
        <f>'A16'!F23+'A17'!F23</f>
        <v>4236</v>
      </c>
      <c r="G23" s="10">
        <f>'A16'!G23+'A17'!G23</f>
        <v>47923.811999999998</v>
      </c>
      <c r="H23" s="10">
        <f>'A16'!H23+'A17'!H23</f>
        <v>68955.63</v>
      </c>
      <c r="I23" s="10">
        <f>'A16'!I23+'A17'!I23</f>
        <v>48808.85</v>
      </c>
      <c r="J23" s="10">
        <f>'A16'!J23+'A17'!J23</f>
        <v>12963.971</v>
      </c>
      <c r="K23" s="10">
        <f>'A16'!K23+'A17'!K23</f>
        <v>3591.9279999999999</v>
      </c>
      <c r="L23" s="10">
        <f>'A16'!L23+'A17'!L23</f>
        <v>34589.33</v>
      </c>
      <c r="M23" s="10">
        <f>'A16'!M23+'A17'!M23</f>
        <v>7236.8200000000006</v>
      </c>
      <c r="N23" s="10">
        <f>'A16'!N23+'A17'!N23</f>
        <v>47684</v>
      </c>
      <c r="O23" s="10">
        <f>'A16'!O23+'A17'!O23</f>
        <v>221882.57</v>
      </c>
    </row>
    <row r="24" spans="1:15" ht="12.75" customHeight="1">
      <c r="A24" s="6">
        <v>2001</v>
      </c>
      <c r="B24" s="10">
        <f>'A16'!B24+'A17'!B24</f>
        <v>15314</v>
      </c>
      <c r="C24" s="10">
        <f>'A16'!C24+'A17'!C24</f>
        <v>8481.362000000001</v>
      </c>
      <c r="D24" s="10">
        <f>'A16'!D24+'A17'!D24</f>
        <v>25164.698</v>
      </c>
      <c r="E24" s="10">
        <f>'A16'!E24+'A17'!E24</f>
        <v>4358.9639999999999</v>
      </c>
      <c r="F24" s="10">
        <f>'A16'!F24+'A17'!F24</f>
        <v>4254</v>
      </c>
      <c r="G24" s="10">
        <f>'A16'!G24+'A17'!G24</f>
        <v>48300.153000000006</v>
      </c>
      <c r="H24" s="10">
        <f>'A16'!H24+'A17'!H24</f>
        <v>69191.87</v>
      </c>
      <c r="I24" s="10">
        <f>'A16'!I24+'A17'!I24</f>
        <v>48861.67</v>
      </c>
      <c r="J24" s="10">
        <f>'A16'!J24+'A17'!J24</f>
        <v>13058.307000000001</v>
      </c>
      <c r="K24" s="10">
        <f>'A16'!K24+'A17'!K24</f>
        <v>3610.3229999999999</v>
      </c>
      <c r="L24" s="10">
        <f>'A16'!L24+'A17'!L24</f>
        <v>34832.655999999995</v>
      </c>
      <c r="M24" s="10">
        <f>'A16'!M24+'A17'!M24</f>
        <v>7270.375</v>
      </c>
      <c r="N24" s="10">
        <f>'A16'!N24+'A17'!N24</f>
        <v>48008</v>
      </c>
      <c r="O24" s="10">
        <f>'A16'!O24+'A17'!O24</f>
        <v>224518.69</v>
      </c>
    </row>
    <row r="25" spans="1:15" ht="12.75" customHeight="1">
      <c r="A25" s="6">
        <v>2002</v>
      </c>
      <c r="B25" s="10">
        <f>'A16'!B25+'A17'!B25</f>
        <v>15530</v>
      </c>
      <c r="C25" s="10">
        <f>'A16'!C25+'A17'!C25</f>
        <v>8528.7899999999991</v>
      </c>
      <c r="D25" s="10">
        <f>'A16'!D25+'A17'!D25</f>
        <v>25523.710000000003</v>
      </c>
      <c r="E25" s="10">
        <f>'A16'!E25+'A17'!E25</f>
        <v>4366.7674999999999</v>
      </c>
      <c r="F25" s="10">
        <f>'A16'!F25+'A17'!F25</f>
        <v>4271</v>
      </c>
      <c r="G25" s="10">
        <f>'A16'!G25+'A17'!G25</f>
        <v>48695.623999999996</v>
      </c>
      <c r="H25" s="10">
        <f>'A16'!H25+'A17'!H25</f>
        <v>69483.27</v>
      </c>
      <c r="I25" s="10">
        <f>'A16'!I25+'A17'!I25</f>
        <v>49028.689999999995</v>
      </c>
      <c r="J25" s="10">
        <f>'A16'!J25+'A17'!J25</f>
        <v>13144.785</v>
      </c>
      <c r="K25" s="10">
        <f>'A16'!K25+'A17'!K25</f>
        <v>3629.6970000000001</v>
      </c>
      <c r="L25" s="10">
        <f>'A16'!L25+'A17'!L25</f>
        <v>35428.095000000001</v>
      </c>
      <c r="M25" s="10">
        <f>'A16'!M25+'A17'!M25</f>
        <v>7308.8279999999995</v>
      </c>
      <c r="N25" s="10">
        <f>'A16'!N25+'A17'!N25</f>
        <v>47547.959000000003</v>
      </c>
      <c r="O25" s="10">
        <f>'A16'!O25+'A17'!O25</f>
        <v>227062.21</v>
      </c>
    </row>
    <row r="26" spans="1:15" ht="12.75" customHeight="1">
      <c r="A26" s="6">
        <v>2003</v>
      </c>
      <c r="B26" s="10">
        <f>'A16'!B26+'A17'!B26</f>
        <v>15751</v>
      </c>
      <c r="C26" s="10">
        <f>'A16'!C26+'A17'!C26</f>
        <v>8576.0540000000001</v>
      </c>
      <c r="D26" s="10">
        <f>'A16'!D26+'A17'!D26</f>
        <v>25843.924999999999</v>
      </c>
      <c r="E26" s="10">
        <f>'A16'!E26+'A17'!E26</f>
        <v>4375.2645000000002</v>
      </c>
      <c r="F26" s="10">
        <f>'A16'!F26+'A17'!F26</f>
        <v>4288</v>
      </c>
      <c r="G26" s="10">
        <f>'A16'!G26+'A17'!G26</f>
        <v>49091.934999999998</v>
      </c>
      <c r="H26" s="10">
        <f>'A16'!H26+'A17'!H26</f>
        <v>69708.41</v>
      </c>
      <c r="I26" s="10">
        <f>'A16'!I26+'A17'!I26</f>
        <v>49435.4</v>
      </c>
      <c r="J26" s="10">
        <f>'A16'!J26+'A17'!J26</f>
        <v>13212.405000000001</v>
      </c>
      <c r="K26" s="10">
        <f>'A16'!K26+'A17'!K26</f>
        <v>3653.9659999999999</v>
      </c>
      <c r="L26" s="10">
        <f>'A16'!L26+'A17'!L26</f>
        <v>36085.947</v>
      </c>
      <c r="M26" s="10">
        <f>'A16'!M26+'A17'!M26</f>
        <v>7352.723</v>
      </c>
      <c r="N26" s="10">
        <f>'A16'!N26+'A17'!N26</f>
        <v>47866.785000000003</v>
      </c>
      <c r="O26" s="10">
        <f>'A16'!O26+'A17'!O26</f>
        <v>229479.33</v>
      </c>
    </row>
    <row r="27" spans="1:15" ht="12.75" customHeight="1">
      <c r="A27" s="6">
        <v>2004</v>
      </c>
      <c r="B27" s="10">
        <f>'A16'!B27+'A17'!B27</f>
        <v>15960</v>
      </c>
      <c r="C27" s="10">
        <f>'A16'!C27+'A17'!C27</f>
        <v>8625.009</v>
      </c>
      <c r="D27" s="10">
        <f>'A16'!D27+'A17'!D27</f>
        <v>26186.045999999998</v>
      </c>
      <c r="E27" s="10">
        <f>'A16'!E27+'A17'!E27</f>
        <v>4386.6404999999995</v>
      </c>
      <c r="F27" s="10">
        <f>'A16'!F27+'A17'!F27</f>
        <v>4311</v>
      </c>
      <c r="G27" s="10">
        <f>'A16'!G27+'A17'!G27</f>
        <v>49510.017</v>
      </c>
      <c r="H27" s="10">
        <f>'A16'!H27+'A17'!H27</f>
        <v>69885.72</v>
      </c>
      <c r="I27" s="10">
        <f>'A16'!I27+'A17'!I27</f>
        <v>49510.11</v>
      </c>
      <c r="J27" s="10">
        <f>'A16'!J27+'A17'!J27</f>
        <v>13269.612000000001</v>
      </c>
      <c r="K27" s="10">
        <f>'A16'!K27+'A17'!K27</f>
        <v>3681.9380000000001</v>
      </c>
      <c r="L27" s="10">
        <f>'A16'!L27+'A17'!L27</f>
        <v>36655.96</v>
      </c>
      <c r="M27" s="10">
        <f>'A16'!M27+'A17'!M27</f>
        <v>7402.2929999999997</v>
      </c>
      <c r="N27" s="10">
        <f>'A16'!N27+'A17'!N27</f>
        <v>48213.254999999997</v>
      </c>
      <c r="O27" s="10">
        <f>'A16'!O27+'A17'!O27</f>
        <v>232153.52000000002</v>
      </c>
    </row>
    <row r="28" spans="1:15" ht="12.75" customHeight="1">
      <c r="A28" s="6">
        <v>2005</v>
      </c>
      <c r="B28" s="10">
        <f>'A16'!B28+'A17'!B28</f>
        <v>16194</v>
      </c>
      <c r="C28" s="10">
        <f>'A16'!C28+'A17'!C28</f>
        <v>8683.1569999999992</v>
      </c>
      <c r="D28" s="10">
        <f>'A16'!D28+'A17'!D28</f>
        <v>26546.638999999999</v>
      </c>
      <c r="E28" s="10">
        <f>'A16'!E28+'A17'!E28</f>
        <v>4402.4650000000001</v>
      </c>
      <c r="F28" s="10">
        <f>'A16'!F28+'A17'!F28</f>
        <v>4335</v>
      </c>
      <c r="G28" s="10">
        <f>'A16'!G28+'A17'!G28</f>
        <v>49935.69</v>
      </c>
      <c r="H28" s="10">
        <f>'A16'!H28+'A17'!H28</f>
        <v>70747.759999999995</v>
      </c>
      <c r="I28" s="10">
        <f>'A16'!I28+'A17'!I28</f>
        <v>49856.84</v>
      </c>
      <c r="J28" s="10">
        <f>'A16'!J28+'A17'!J28</f>
        <v>13323.264000000001</v>
      </c>
      <c r="K28" s="10">
        <f>'A16'!K28+'A17'!K28</f>
        <v>3715.1929999999998</v>
      </c>
      <c r="L28" s="10">
        <f>'A16'!L28+'A17'!L28</f>
        <v>37350.529000000002</v>
      </c>
      <c r="M28" s="10">
        <f>'A16'!M28+'A17'!M28</f>
        <v>7457.3540000000003</v>
      </c>
      <c r="N28" s="10">
        <f>'A16'!N28+'A17'!N28</f>
        <v>48695.727999999996</v>
      </c>
      <c r="O28" s="10">
        <f>'A16'!O28+'A17'!O28</f>
        <v>234997.59999999998</v>
      </c>
    </row>
    <row r="29" spans="1:15" ht="12.75" customHeight="1">
      <c r="A29" s="6">
        <v>2006</v>
      </c>
      <c r="B29" s="10">
        <f>'A16'!B29+'A17'!B29</f>
        <v>16449</v>
      </c>
      <c r="C29" s="10">
        <f>'A16'!C29+'A17'!C29</f>
        <v>8751.0380000000005</v>
      </c>
      <c r="D29" s="10">
        <f>'A16'!D29+'A17'!D29</f>
        <v>26924.314999999999</v>
      </c>
      <c r="E29" s="10">
        <f>'A16'!E29+'A17'!E29</f>
        <v>4422.2860000000001</v>
      </c>
      <c r="F29" s="10">
        <f>'A16'!F29+'A17'!F29</f>
        <v>4363</v>
      </c>
      <c r="G29" s="10">
        <f>'A16'!G29+'A17'!G29</f>
        <v>50307.759999999995</v>
      </c>
      <c r="H29" s="10">
        <f>'A16'!H29+'A17'!H29</f>
        <v>70942.679999999993</v>
      </c>
      <c r="I29" s="10">
        <f>'A16'!I29+'A17'!I29</f>
        <v>50069.340000000004</v>
      </c>
      <c r="J29" s="10">
        <f>'A16'!J29+'A17'!J29</f>
        <v>13374.506000000001</v>
      </c>
      <c r="K29" s="10">
        <f>'A16'!K29+'A17'!K29</f>
        <v>3754.0329999999999</v>
      </c>
      <c r="L29" s="10">
        <f>'A16'!L29+'A17'!L29</f>
        <v>37915.722000000002</v>
      </c>
      <c r="M29" s="10">
        <f>'A16'!M29+'A17'!M29</f>
        <v>7525.3049999999994</v>
      </c>
      <c r="N29" s="10">
        <f>'A16'!N29+'A17'!N29</f>
        <v>49154.650999999998</v>
      </c>
      <c r="O29" s="10">
        <f>'A16'!O29+'A17'!O29</f>
        <v>237863.21000000002</v>
      </c>
    </row>
    <row r="30" spans="1:15" ht="12.75" customHeight="1">
      <c r="A30" s="6">
        <v>2007</v>
      </c>
      <c r="B30" s="10">
        <f>'A16'!B30+'A17'!B30</f>
        <v>16781</v>
      </c>
      <c r="C30" s="10">
        <f>'A16'!C30+'A17'!C30</f>
        <v>8826.5920000000006</v>
      </c>
      <c r="D30" s="10">
        <f>'A16'!D30+'A17'!D30</f>
        <v>27307.862999999998</v>
      </c>
      <c r="E30" s="10">
        <f>'A16'!E30+'A17'!E30</f>
        <v>4449.393</v>
      </c>
      <c r="F30" s="10">
        <f>'A16'!F30+'A17'!F30</f>
        <v>4391</v>
      </c>
      <c r="G30" s="10">
        <f>'A16'!G30+'A17'!G30</f>
        <v>50619.7</v>
      </c>
      <c r="H30" s="10">
        <f>'A16'!H30+'A17'!H30</f>
        <v>70958.02</v>
      </c>
      <c r="I30" s="10">
        <f>'A16'!I30+'A17'!I30</f>
        <v>50321.270000000004</v>
      </c>
      <c r="J30" s="10">
        <f>'A16'!J30+'A17'!J30</f>
        <v>13434.489</v>
      </c>
      <c r="K30" s="10">
        <f>'A16'!K30+'A17'!K30</f>
        <v>3802.451</v>
      </c>
      <c r="L30" s="10">
        <f>'A16'!L30+'A17'!L30</f>
        <v>38639.834000000003</v>
      </c>
      <c r="M30" s="10">
        <f>'A16'!M30+'A17'!M30</f>
        <v>7602.424</v>
      </c>
      <c r="N30" s="10">
        <f>'A16'!N30+'A17'!N30</f>
        <v>49657.962</v>
      </c>
      <c r="O30" s="10">
        <f>'A16'!O30+'A17'!O30</f>
        <v>240549.61</v>
      </c>
    </row>
    <row r="31" spans="1:15" ht="12.75" customHeight="1">
      <c r="A31" s="6">
        <v>2008</v>
      </c>
      <c r="B31" s="10">
        <f>'A16'!B31+'A17'!B31</f>
        <v>17149</v>
      </c>
      <c r="C31" s="10">
        <f>'A16'!C31+'A17'!C31</f>
        <v>8902.3510000000006</v>
      </c>
      <c r="D31" s="10">
        <f>'A16'!D31+'A17'!D31</f>
        <v>27706.681</v>
      </c>
      <c r="E31" s="10">
        <f>'A16'!E31+'A17'!E31</f>
        <v>4484.6684999999998</v>
      </c>
      <c r="F31" s="10">
        <f>'A16'!F31+'A17'!F31</f>
        <v>4420</v>
      </c>
      <c r="G31" s="10">
        <f>'A16'!G31+'A17'!G31</f>
        <v>50884.47</v>
      </c>
      <c r="H31" s="10">
        <f>'A16'!H31+'A17'!H31</f>
        <v>71016.88</v>
      </c>
      <c r="I31" s="10">
        <f>'A16'!I31+'A17'!I31</f>
        <v>50728.67</v>
      </c>
      <c r="J31" s="10">
        <f>'A16'!J31+'A17'!J31</f>
        <v>13516.221</v>
      </c>
      <c r="K31" s="10">
        <f>'A16'!K31+'A17'!K31</f>
        <v>3858.0590000000002</v>
      </c>
      <c r="L31" s="10">
        <f>'A16'!L31+'A17'!L31</f>
        <v>39225.394</v>
      </c>
      <c r="M31" s="10">
        <f>'A16'!M31+'A17'!M31</f>
        <v>7677.5460000000003</v>
      </c>
      <c r="N31" s="10">
        <f>'A16'!N31+'A17'!N31</f>
        <v>50058.252</v>
      </c>
      <c r="O31" s="10">
        <f>'A16'!O31+'A17'!O31</f>
        <v>243186.62</v>
      </c>
    </row>
    <row r="32" spans="1:15" ht="12.75" customHeight="1">
      <c r="A32" s="6">
        <v>2009</v>
      </c>
      <c r="B32" s="10">
        <f>'A16'!B32+'A17'!B32</f>
        <v>17534</v>
      </c>
      <c r="C32" s="10">
        <f>'A16'!C32+'A17'!C32</f>
        <v>8972.9670000000006</v>
      </c>
      <c r="D32" s="10">
        <f>'A16'!D32+'A17'!D32</f>
        <v>28112.260999999999</v>
      </c>
      <c r="E32" s="10">
        <f>'A16'!E32+'A17'!E32</f>
        <v>4518.3774999999996</v>
      </c>
      <c r="F32" s="10">
        <f>'A16'!F32+'A17'!F32</f>
        <v>4449</v>
      </c>
      <c r="G32" s="10">
        <f>'A16'!G32+'A17'!G32</f>
        <v>51112.639999999999</v>
      </c>
      <c r="H32" s="10">
        <f>'A16'!H32+'A17'!H32</f>
        <v>70918.38</v>
      </c>
      <c r="I32" s="10">
        <f>'A16'!I32+'A17'!I32</f>
        <v>51057.61</v>
      </c>
      <c r="J32" s="10">
        <f>'A16'!J32+'A17'!J32</f>
        <v>13612.371999999999</v>
      </c>
      <c r="K32" s="10">
        <f>'A16'!K32+'A17'!K32</f>
        <v>3913.7420000000002</v>
      </c>
      <c r="L32" s="10">
        <f>'A16'!L32+'A17'!L32</f>
        <v>39484.014999999999</v>
      </c>
      <c r="M32" s="10">
        <f>'A16'!M32+'A17'!M32</f>
        <v>7752.6279999999997</v>
      </c>
      <c r="N32" s="10">
        <f>'A16'!N32+'A17'!N32</f>
        <v>50464.111000000004</v>
      </c>
      <c r="O32" s="10">
        <f>'A16'!O32+'A17'!O32</f>
        <v>245683.97999999998</v>
      </c>
    </row>
    <row r="33" spans="1:15" ht="12.75" customHeight="1">
      <c r="A33" s="6">
        <v>2010</v>
      </c>
      <c r="B33" s="10">
        <f>'A16'!B33+'A17'!B33</f>
        <v>17833</v>
      </c>
      <c r="C33" s="10">
        <f>'A16'!C33+'A17'!C33</f>
        <v>9070.469000000001</v>
      </c>
      <c r="D33" s="10">
        <f>'A16'!D33+'A17'!D33</f>
        <v>28505.256999999998</v>
      </c>
      <c r="E33" s="10">
        <f>'A16'!E33+'A17'!E33</f>
        <v>4549.5199999999995</v>
      </c>
      <c r="F33" s="10">
        <f>'A16'!F33+'A17'!F33</f>
        <v>4475</v>
      </c>
      <c r="G33" s="10">
        <f>'A16'!G33+'A17'!G33</f>
        <v>51341.24</v>
      </c>
      <c r="H33" s="10">
        <f>'A16'!H33+'A17'!H33</f>
        <v>70775.02</v>
      </c>
      <c r="I33" s="10">
        <f>'A16'!I33+'A17'!I33</f>
        <v>51282.3</v>
      </c>
      <c r="J33" s="10">
        <f>'A16'!J33+'A17'!J33</f>
        <v>13705.437</v>
      </c>
      <c r="K33" s="10">
        <f>'A16'!K33+'A17'!K33</f>
        <v>3969.4569999999999</v>
      </c>
      <c r="L33" s="10">
        <f>'A16'!L33+'A17'!L33</f>
        <v>39598.188000000002</v>
      </c>
      <c r="M33" s="10">
        <f>'A16'!M33+'A17'!M33</f>
        <v>7820.91</v>
      </c>
      <c r="N33" s="10">
        <f>'A16'!N33+'A17'!N33</f>
        <v>50900.112999999998</v>
      </c>
      <c r="O33" s="10">
        <f>'A16'!O33+'A17'!O33</f>
        <v>248144.65</v>
      </c>
    </row>
    <row r="34" spans="1:15" ht="12.75" customHeight="1">
      <c r="A34" s="6">
        <v>2011</v>
      </c>
      <c r="B34" s="10">
        <f>'A16'!B34+'A17'!B34</f>
        <v>18107</v>
      </c>
      <c r="C34" s="10">
        <f>'A16'!C34+'A17'!C34</f>
        <v>9171.1560000000009</v>
      </c>
      <c r="D34" s="10">
        <f>'A16'!D34+'A17'!D34</f>
        <v>28849.062000000002</v>
      </c>
      <c r="E34" s="10">
        <f>'A16'!E34+'A17'!E34</f>
        <v>4579.8325000000004</v>
      </c>
      <c r="F34" s="10">
        <f>'A16'!F34+'A17'!F34</f>
        <v>4500</v>
      </c>
      <c r="G34" s="10">
        <f>'A16'!G34+'A17'!G34</f>
        <v>51580.07</v>
      </c>
      <c r="H34" s="10">
        <f>'A16'!H34+'A17'!H34</f>
        <v>69342.86</v>
      </c>
      <c r="I34" s="10">
        <f>'A16'!I34+'A17'!I34</f>
        <v>51416.24</v>
      </c>
      <c r="J34" s="10">
        <f>'A16'!J34+'A17'!J34</f>
        <v>13791.257000000001</v>
      </c>
      <c r="K34" s="10">
        <f>'A16'!K34+'A17'!K34</f>
        <v>4029</v>
      </c>
      <c r="L34" s="10">
        <f>'A16'!L34+'A17'!L34</f>
        <v>39696.300999999999</v>
      </c>
      <c r="M34" s="10">
        <f>'A16'!M34+'A17'!M34</f>
        <v>7874.5560000000005</v>
      </c>
      <c r="N34" s="10">
        <f>'A16'!N34+'A17'!N34</f>
        <v>51375.950000000004</v>
      </c>
      <c r="O34" s="10">
        <f>'A16'!O34+'A17'!O34</f>
        <v>250545.83000000002</v>
      </c>
    </row>
    <row r="35" spans="1:15" ht="12.75" customHeight="1">
      <c r="A35" s="6">
        <v>2012</v>
      </c>
      <c r="B35" s="10">
        <f>'A16'!B35+'A17'!B35</f>
        <v>18428</v>
      </c>
      <c r="C35" s="10">
        <f>'A16'!C35+'A17'!C35</f>
        <v>9236.1929999999993</v>
      </c>
      <c r="D35" s="10">
        <f>'A16'!D35+'A17'!D35</f>
        <v>29217.322</v>
      </c>
      <c r="E35" s="10">
        <f>'A16'!E35+'A17'!E35</f>
        <v>4609.5424999999996</v>
      </c>
      <c r="F35" s="10">
        <f>'A16'!F35+'A17'!F35</f>
        <v>4524</v>
      </c>
      <c r="G35" s="10">
        <f>'A16'!G35+'A17'!G35</f>
        <v>51806.210000000006</v>
      </c>
      <c r="H35" s="10">
        <f>'A16'!H35+'A17'!H35</f>
        <v>69386.25</v>
      </c>
      <c r="I35" s="10">
        <f>'A16'!I35+'A17'!I35</f>
        <v>51662.06</v>
      </c>
      <c r="J35" s="10">
        <f>'A16'!J35+'A17'!J35</f>
        <v>13867.655999999999</v>
      </c>
      <c r="K35" s="10">
        <f>'A16'!K35+'A17'!K35</f>
        <v>4094</v>
      </c>
      <c r="L35" s="10">
        <f>'A16'!L35+'A17'!L35</f>
        <v>39684.383000000002</v>
      </c>
      <c r="M35" s="10">
        <f>'A16'!M35+'A17'!M35</f>
        <v>7921.2740000000003</v>
      </c>
      <c r="N35" s="10">
        <f>'A16'!N35+'A17'!N35</f>
        <v>51724.71</v>
      </c>
      <c r="O35" s="10">
        <f>'A16'!O35+'A17'!O35</f>
        <v>252987.91</v>
      </c>
    </row>
    <row r="36" spans="1:15" ht="12.75" customHeight="1">
      <c r="A36" s="6">
        <v>2013</v>
      </c>
      <c r="B36" s="10">
        <f>'A16'!B36+'A17'!B36</f>
        <v>18754</v>
      </c>
      <c r="C36" s="10">
        <f>'A16'!C36+'A17'!C36</f>
        <v>9298.8359999999993</v>
      </c>
      <c r="D36" s="10">
        <f>'A16'!D36+'A17'!D36</f>
        <v>29472.1</v>
      </c>
      <c r="E36" s="10">
        <f>'A16'!E36+'A17'!E36</f>
        <v>4641.768</v>
      </c>
      <c r="F36" s="10">
        <f>'A16'!F36+'A17'!F36</f>
        <v>4545</v>
      </c>
      <c r="G36" s="10">
        <f>'A16'!G36+'A17'!G36</f>
        <v>52028.44</v>
      </c>
      <c r="H36" s="10">
        <f>'A16'!H36+'A17'!H36</f>
        <v>69605.66</v>
      </c>
      <c r="I36" s="10">
        <f>'A16'!I36+'A17'!I36</f>
        <v>51965.39</v>
      </c>
      <c r="J36" s="10">
        <f>'A16'!J36+'A17'!J36</f>
        <v>13940.484999999999</v>
      </c>
      <c r="K36" s="10">
        <f>'A16'!K36+'A17'!K36</f>
        <v>4151</v>
      </c>
      <c r="L36" s="10">
        <f>'A16'!L36+'A17'!L36</f>
        <v>39522.629999999997</v>
      </c>
      <c r="M36" s="10">
        <f>'A16'!M36+'A17'!M36</f>
        <v>8029</v>
      </c>
      <c r="N36" s="10">
        <f>'A16'!N36+'A17'!N36</f>
        <v>51997.91</v>
      </c>
      <c r="O36" s="10">
        <f>'A16'!O36+'A17'!O36</f>
        <v>255396.54</v>
      </c>
    </row>
    <row r="37" spans="1:15" ht="12.75" customHeight="1">
      <c r="A37" s="6">
        <v>2014</v>
      </c>
      <c r="B37" s="10">
        <f>'A16'!B37+'A17'!B37</f>
        <v>19068</v>
      </c>
      <c r="C37" s="10">
        <f>'A16'!C37+'A17'!C37</f>
        <v>9337.2360000000008</v>
      </c>
      <c r="D37" s="10">
        <f>'A16'!D37+'A17'!D37</f>
        <v>29807.5</v>
      </c>
      <c r="E37" s="10">
        <f>'A16'!E37+'A17'!E37</f>
        <v>4651.0471733806817</v>
      </c>
      <c r="F37" s="10">
        <f>'A16'!F37+'A17'!F37</f>
        <v>4560</v>
      </c>
      <c r="G37" s="10">
        <f>'A16'!G37+'A17'!G37</f>
        <v>52452.699150971304</v>
      </c>
      <c r="H37" s="10">
        <f>'A16'!H37+'A17'!H37</f>
        <v>69914.12</v>
      </c>
      <c r="I37" s="10">
        <f>'A16'!I37+'A17'!I37</f>
        <v>52200.31</v>
      </c>
      <c r="J37" s="10">
        <f>'A16'!J37+'A17'!J37</f>
        <v>14029.757182192488</v>
      </c>
      <c r="K37" s="10">
        <f>'A16'!K37+'A17'!K37</f>
        <v>4205</v>
      </c>
      <c r="L37" s="10">
        <f>'A16'!L37+'A17'!L37</f>
        <v>39413.322999999997</v>
      </c>
      <c r="M37" s="10">
        <f>'A16'!M37+'A17'!M37</f>
        <v>8022.124065916466</v>
      </c>
      <c r="N37" s="10">
        <f>'A16'!N37+'A17'!N37</f>
        <v>52312.18</v>
      </c>
      <c r="O37" s="10">
        <f>'A16'!O37+'A17'!O37</f>
        <v>257789.11</v>
      </c>
    </row>
    <row r="39" spans="1:15" ht="12.75" customHeight="1">
      <c r="A39" s="6" t="s">
        <v>327</v>
      </c>
    </row>
    <row r="40" spans="1:15" ht="12.75" customHeight="1">
      <c r="A40" s="6" t="s">
        <v>567</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honeticPr fontId="0" type="noConversion"/>
  <pageMargins left="0.74803149606299213" right="0.55000000000000004" top="0.98425196850393704" bottom="0.98425196850393704" header="0.51181102362204722" footer="0.51181102362204722"/>
  <pageSetup scale="94" orientation="landscape" r:id="rId1"/>
  <headerFooter alignWithMargins="0"/>
</worksheet>
</file>

<file path=xl/worksheets/sheet62.xml><?xml version="1.0" encoding="utf-8"?>
<worksheet xmlns="http://schemas.openxmlformats.org/spreadsheetml/2006/main" xmlns:r="http://schemas.openxmlformats.org/officeDocument/2006/relationships">
  <sheetPr codeName="Sheet58">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C38" sqref="C38"/>
    </sheetView>
  </sheetViews>
  <sheetFormatPr defaultColWidth="3.85546875" defaultRowHeight="12.75" customHeight="1"/>
  <cols>
    <col min="1" max="1" width="5" style="6" customWidth="1"/>
    <col min="2" max="9" width="8.7109375" style="10" customWidth="1"/>
    <col min="10" max="10" width="10.5703125" style="10" customWidth="1"/>
    <col min="11" max="15" width="8.7109375" style="10" customWidth="1"/>
    <col min="16" max="19" width="3.85546875" style="8"/>
    <col min="20" max="28" width="6.140625" style="8" customWidth="1"/>
    <col min="29" max="29" width="6" style="8" bestFit="1" customWidth="1"/>
    <col min="30" max="41" width="6.140625" style="8" customWidth="1"/>
    <col min="42" max="42" width="7.28515625" style="8" customWidth="1"/>
    <col min="43" max="49" width="6.140625" style="8" customWidth="1"/>
    <col min="50" max="16384" width="3.85546875" style="8"/>
  </cols>
  <sheetData>
    <row r="1" spans="1:15" ht="12.75" customHeight="1">
      <c r="A1" s="6" t="s">
        <v>223</v>
      </c>
    </row>
    <row r="2" spans="1:15" ht="28.9" customHeight="1">
      <c r="A2" s="6" t="s">
        <v>225</v>
      </c>
      <c r="B2" s="10" t="s">
        <v>226</v>
      </c>
      <c r="C2" s="10" t="s">
        <v>227</v>
      </c>
      <c r="D2" s="10" t="s">
        <v>228</v>
      </c>
      <c r="E2" s="10" t="s">
        <v>229</v>
      </c>
      <c r="F2" s="10" t="s">
        <v>230</v>
      </c>
      <c r="G2" s="10" t="s">
        <v>231</v>
      </c>
      <c r="H2" s="10" t="s">
        <v>232</v>
      </c>
      <c r="I2" s="10" t="s">
        <v>233</v>
      </c>
      <c r="J2" s="10" t="s">
        <v>234</v>
      </c>
      <c r="K2" s="10" t="s">
        <v>235</v>
      </c>
      <c r="L2" s="10" t="s">
        <v>236</v>
      </c>
      <c r="M2" s="10" t="s">
        <v>237</v>
      </c>
      <c r="N2" s="10" t="s">
        <v>238</v>
      </c>
      <c r="O2" s="10" t="s">
        <v>239</v>
      </c>
    </row>
    <row r="3" spans="1:15" ht="12.75" customHeight="1">
      <c r="A3" s="6">
        <v>1980</v>
      </c>
      <c r="B3" s="10">
        <f>'A15-1'!B3+'A15-2'!B3+'A15-3'!B3+'A15-4'!B3</f>
        <v>2843.6189999999997</v>
      </c>
      <c r="C3" s="10">
        <f>'A15-1'!C3+'A15-2'!C3+'A15-3'!C3+'A15-4'!C3</f>
        <v>2234.0750000000003</v>
      </c>
      <c r="D3" s="10">
        <f>'A15-1'!D3+'A15-2'!D3+'A15-3'!D3+'A15-4'!D3</f>
        <v>4637</v>
      </c>
      <c r="E3" s="10">
        <f>'A15-1'!E3+'A15-2'!E3+'A15-3'!E3+'A15-4'!E3</f>
        <v>1091.1640000000002</v>
      </c>
      <c r="F3" s="10">
        <f>'A15-1'!F3+'A15-2'!F3+'A15-3'!F3+'A15-4'!F3</f>
        <v>1017</v>
      </c>
      <c r="G3" s="10">
        <f>'A15-1'!G3+'A15-2'!G3+'A15-3'!G3+'A15-4'!G3</f>
        <v>11218.715</v>
      </c>
      <c r="H3" s="10">
        <f>'A15-1'!H3+'A15-2'!H3+'A15-3'!H3+'A15-4'!H3</f>
        <v>16877.083000000002</v>
      </c>
      <c r="I3" s="10">
        <f>'A15-1'!I3+'A15-2'!I3+'A15-3'!I3+'A15-4'!I3</f>
        <v>12761.215</v>
      </c>
      <c r="J3" s="10">
        <f>'A15-1'!J3+'A15-2'!J3+'A15-3'!J3+'A15-4'!J3</f>
        <v>2808.8690000000001</v>
      </c>
      <c r="K3" s="10">
        <f>'A15-1'!K3+'A15-2'!K3+'A15-3'!K3+'A15-4'!K3</f>
        <v>877.39300000000003</v>
      </c>
      <c r="L3" s="10">
        <f>'A15-1'!L3+'A15-2'!L3+'A15-3'!L3+'A15-4'!L3</f>
        <v>8168.0829999999996</v>
      </c>
      <c r="M3" s="10">
        <f>'A15-1'!M3+'A15-2'!M3+'A15-3'!M3+'A15-4'!M3</f>
        <v>1874.703</v>
      </c>
      <c r="N3" s="10">
        <f>'A15-1'!N3+'A15-2'!N3+'A15-3'!N3+'A15-4'!N3</f>
        <v>12525</v>
      </c>
      <c r="O3" s="10">
        <f>'A15-1'!O3+'A15-2'!O3+'A15-3'!O3+'A15-4'!O3</f>
        <v>44496.799999999996</v>
      </c>
    </row>
    <row r="4" spans="1:15" ht="12.75" customHeight="1">
      <c r="A4" s="6">
        <v>1981</v>
      </c>
      <c r="B4" s="10">
        <f>'A15-1'!B4+'A15-2'!B4+'A15-3'!B4+'A15-4'!B4</f>
        <v>2864.009</v>
      </c>
      <c r="C4" s="10">
        <f>'A15-1'!C4+'A15-2'!C4+'A15-3'!C4+'A15-4'!C4</f>
        <v>2253.8419999999996</v>
      </c>
      <c r="D4" s="10">
        <f>'A15-1'!D4+'A15-2'!D4+'A15-3'!D4+'A15-4'!D4</f>
        <v>4691</v>
      </c>
      <c r="E4" s="10">
        <f>'A15-1'!E4+'A15-2'!E4+'A15-3'!E4+'A15-4'!E4</f>
        <v>1088.3724999999999</v>
      </c>
      <c r="F4" s="10">
        <f>'A15-1'!F4+'A15-2'!F4+'A15-3'!F4+'A15-4'!F4</f>
        <v>1022</v>
      </c>
      <c r="G4" s="10">
        <f>'A15-1'!G4+'A15-2'!G4+'A15-3'!G4+'A15-4'!G4</f>
        <v>11442.324000000001</v>
      </c>
      <c r="H4" s="10">
        <f>'A15-1'!H4+'A15-2'!H4+'A15-3'!H4+'A15-4'!H4</f>
        <v>17339.716</v>
      </c>
      <c r="I4" s="10">
        <f>'A15-1'!I4+'A15-2'!I4+'A15-3'!I4+'A15-4'!I4</f>
        <v>12897.951999999999</v>
      </c>
      <c r="J4" s="10">
        <f>'A15-1'!J4+'A15-2'!J4+'A15-3'!J4+'A15-4'!J4</f>
        <v>2831.4605000000001</v>
      </c>
      <c r="K4" s="10">
        <f>'A15-1'!K4+'A15-2'!K4+'A15-3'!K4+'A15-4'!K4</f>
        <v>866.58199999999999</v>
      </c>
      <c r="L4" s="10">
        <f>'A15-1'!L4+'A15-2'!L4+'A15-3'!L4+'A15-4'!L4</f>
        <v>8302.9889999999996</v>
      </c>
      <c r="M4" s="10">
        <f>'A15-1'!M4+'A15-2'!M4+'A15-3'!M4+'A15-4'!M4</f>
        <v>1859.9930000000002</v>
      </c>
      <c r="N4" s="10">
        <f>'A15-1'!N4+'A15-2'!N4+'A15-3'!N4+'A15-4'!N4</f>
        <v>12475</v>
      </c>
      <c r="O4" s="10">
        <f>'A15-1'!O4+'A15-2'!O4+'A15-3'!O4+'A15-4'!O4</f>
        <v>44493.35</v>
      </c>
    </row>
    <row r="5" spans="1:15" ht="12.75" customHeight="1">
      <c r="A5" s="6">
        <v>1982</v>
      </c>
      <c r="B5" s="10">
        <f>'A15-1'!B5+'A15-2'!B5+'A15-3'!B5+'A15-4'!B5</f>
        <v>2896.8429999999998</v>
      </c>
      <c r="C5" s="10">
        <f>'A15-1'!C5+'A15-2'!C5+'A15-3'!C5+'A15-4'!C5</f>
        <v>2285.4719999999998</v>
      </c>
      <c r="D5" s="10">
        <f>'A15-1'!D5+'A15-2'!D5+'A15-3'!D5+'A15-4'!D5</f>
        <v>4746</v>
      </c>
      <c r="E5" s="10">
        <f>'A15-1'!E5+'A15-2'!E5+'A15-3'!E5+'A15-4'!E5</f>
        <v>1087.33</v>
      </c>
      <c r="F5" s="10">
        <f>'A15-1'!F5+'A15-2'!F5+'A15-3'!F5+'A15-4'!F5</f>
        <v>1029</v>
      </c>
      <c r="G5" s="10">
        <f>'A15-1'!G5+'A15-2'!G5+'A15-3'!G5+'A15-4'!G5</f>
        <v>11682.213</v>
      </c>
      <c r="H5" s="10">
        <f>'A15-1'!H5+'A15-2'!H5+'A15-3'!H5+'A15-4'!H5</f>
        <v>17908.391</v>
      </c>
      <c r="I5" s="10">
        <f>'A15-1'!I5+'A15-2'!I5+'A15-3'!I5+'A15-4'!I5</f>
        <v>13123.865</v>
      </c>
      <c r="J5" s="10">
        <f>'A15-1'!J5+'A15-2'!J5+'A15-3'!J5+'A15-4'!J5</f>
        <v>2855.0245</v>
      </c>
      <c r="K5" s="10">
        <f>'A15-1'!K5+'A15-2'!K5+'A15-3'!K5+'A15-4'!K5</f>
        <v>856.03500000000008</v>
      </c>
      <c r="L5" s="10">
        <f>'A15-1'!L5+'A15-2'!L5+'A15-3'!L5+'A15-4'!L5</f>
        <v>8407.8909999999996</v>
      </c>
      <c r="M5" s="10">
        <f>'A15-1'!M5+'A15-2'!M5+'A15-3'!M5+'A15-4'!M5</f>
        <v>1848.067</v>
      </c>
      <c r="N5" s="10">
        <f>'A15-1'!N5+'A15-2'!N5+'A15-3'!N5+'A15-4'!N5</f>
        <v>12476</v>
      </c>
      <c r="O5" s="10">
        <f>'A15-1'!O5+'A15-2'!O5+'A15-3'!O5+'A15-4'!O5</f>
        <v>44455.21</v>
      </c>
    </row>
    <row r="6" spans="1:15" ht="12.75" customHeight="1">
      <c r="A6" s="6">
        <v>1983</v>
      </c>
      <c r="B6" s="10">
        <f>'A15-1'!B6+'A15-2'!B6+'A15-3'!B6+'A15-4'!B6</f>
        <v>2936.364</v>
      </c>
      <c r="C6" s="10">
        <f>'A15-1'!C6+'A15-2'!C6+'A15-3'!C6+'A15-4'!C6</f>
        <v>2325.4410000000003</v>
      </c>
      <c r="D6" s="10">
        <f>'A15-1'!D6+'A15-2'!D6+'A15-3'!D6+'A15-4'!D6</f>
        <v>4804</v>
      </c>
      <c r="E6" s="10">
        <f>'A15-1'!E6+'A15-2'!E6+'A15-3'!E6+'A15-4'!E6</f>
        <v>1087.3019999999999</v>
      </c>
      <c r="F6" s="10">
        <f>'A15-1'!F6+'A15-2'!F6+'A15-3'!F6+'A15-4'!F6</f>
        <v>1037</v>
      </c>
      <c r="G6" s="10">
        <f>'A15-1'!G6+'A15-2'!G6+'A15-3'!G6+'A15-4'!G6</f>
        <v>11883.467000000001</v>
      </c>
      <c r="H6" s="10">
        <f>'A15-1'!H6+'A15-2'!H6+'A15-3'!H6+'A15-4'!H6</f>
        <v>18519.449000000001</v>
      </c>
      <c r="I6" s="10">
        <f>'A15-1'!I6+'A15-2'!I6+'A15-3'!I6+'A15-4'!I6</f>
        <v>13425.269</v>
      </c>
      <c r="J6" s="10">
        <f>'A15-1'!J6+'A15-2'!J6+'A15-3'!J6+'A15-4'!J6</f>
        <v>2884.6484999999998</v>
      </c>
      <c r="K6" s="10">
        <f>'A15-1'!K6+'A15-2'!K6+'A15-3'!K6+'A15-4'!K6</f>
        <v>846.17599999999993</v>
      </c>
      <c r="L6" s="10">
        <f>'A15-1'!L6+'A15-2'!L6+'A15-3'!L6+'A15-4'!L6</f>
        <v>8447.844000000001</v>
      </c>
      <c r="M6" s="10">
        <f>'A15-1'!M6+'A15-2'!M6+'A15-3'!M6+'A15-4'!M6</f>
        <v>1839.982</v>
      </c>
      <c r="N6" s="10">
        <f>'A15-1'!N6+'A15-2'!N6+'A15-3'!N6+'A15-4'!N6</f>
        <v>12544</v>
      </c>
      <c r="O6" s="10">
        <f>'A15-1'!O6+'A15-2'!O6+'A15-3'!O6+'A15-4'!O6</f>
        <v>44467.35</v>
      </c>
    </row>
    <row r="7" spans="1:15" ht="12.75" customHeight="1">
      <c r="A7" s="6">
        <v>1984</v>
      </c>
      <c r="B7" s="10">
        <f>'A15-1'!B7+'A15-2'!B7+'A15-3'!B7+'A15-4'!B7</f>
        <v>2981.9470000000001</v>
      </c>
      <c r="C7" s="10">
        <f>'A15-1'!C7+'A15-2'!C7+'A15-3'!C7+'A15-4'!C7</f>
        <v>2350.6269999999995</v>
      </c>
      <c r="D7" s="10">
        <f>'A15-1'!D7+'A15-2'!D7+'A15-3'!D7+'A15-4'!D7</f>
        <v>4863</v>
      </c>
      <c r="E7" s="10">
        <f>'A15-1'!E7+'A15-2'!E7+'A15-3'!E7+'A15-4'!E7</f>
        <v>1088.48</v>
      </c>
      <c r="F7" s="10">
        <f>'A15-1'!F7+'A15-2'!F7+'A15-3'!F7+'A15-4'!F7</f>
        <v>1051</v>
      </c>
      <c r="G7" s="10">
        <f>'A15-1'!G7+'A15-2'!G7+'A15-3'!G7+'A15-4'!G7</f>
        <v>12041.41</v>
      </c>
      <c r="H7" s="10">
        <f>'A15-1'!H7+'A15-2'!H7+'A15-3'!H7+'A15-4'!H7</f>
        <v>19065.154999999999</v>
      </c>
      <c r="I7" s="10">
        <f>'A15-1'!I7+'A15-2'!I7+'A15-3'!I7+'A15-4'!I7</f>
        <v>13720.878000000001</v>
      </c>
      <c r="J7" s="10">
        <f>'A15-1'!J7+'A15-2'!J7+'A15-3'!J7+'A15-4'!J7</f>
        <v>2918.5190000000002</v>
      </c>
      <c r="K7" s="10">
        <f>'A15-1'!K7+'A15-2'!K7+'A15-3'!K7+'A15-4'!K7</f>
        <v>839.22700000000009</v>
      </c>
      <c r="L7" s="10">
        <f>'A15-1'!L7+'A15-2'!L7+'A15-3'!L7+'A15-4'!L7</f>
        <v>8434.9570000000003</v>
      </c>
      <c r="M7" s="10">
        <f>'A15-1'!M7+'A15-2'!M7+'A15-3'!M7+'A15-4'!M7</f>
        <v>1837.0559999999998</v>
      </c>
      <c r="N7" s="10">
        <f>'A15-1'!N7+'A15-2'!N7+'A15-3'!N7+'A15-4'!N7</f>
        <v>12602</v>
      </c>
      <c r="O7" s="10">
        <f>'A15-1'!O7+'A15-2'!O7+'A15-3'!O7+'A15-4'!O7</f>
        <v>44539.59</v>
      </c>
    </row>
    <row r="8" spans="1:15" ht="12.75" customHeight="1">
      <c r="A8" s="6">
        <v>1985</v>
      </c>
      <c r="B8" s="10">
        <f>'A15-1'!B8+'A15-2'!B8+'A15-3'!B8+'A15-4'!B8</f>
        <v>3019.27</v>
      </c>
      <c r="C8" s="10">
        <f>'A15-1'!C8+'A15-2'!C8+'A15-3'!C8+'A15-4'!C8</f>
        <v>2341.6819999999998</v>
      </c>
      <c r="D8" s="10">
        <f>'A15-1'!D8+'A15-2'!D8+'A15-3'!D8+'A15-4'!D8</f>
        <v>4899</v>
      </c>
      <c r="E8" s="10">
        <f>'A15-1'!E8+'A15-2'!E8+'A15-3'!E8+'A15-4'!E8</f>
        <v>1088.2225000000001</v>
      </c>
      <c r="F8" s="10">
        <f>'A15-1'!F8+'A15-2'!F8+'A15-3'!F8+'A15-4'!F8</f>
        <v>1058</v>
      </c>
      <c r="G8" s="10">
        <f>'A15-1'!G8+'A15-2'!G8+'A15-3'!G8+'A15-4'!G8</f>
        <v>12042.571</v>
      </c>
      <c r="H8" s="10">
        <f>'A15-1'!H8+'A15-2'!H8+'A15-3'!H8+'A15-4'!H8</f>
        <v>19443.171999999999</v>
      </c>
      <c r="I8" s="10">
        <f>'A15-1'!I8+'A15-2'!I8+'A15-3'!I8+'A15-4'!I8</f>
        <v>13875.300999999999</v>
      </c>
      <c r="J8" s="10">
        <f>'A15-1'!J8+'A15-2'!J8+'A15-3'!J8+'A15-4'!J8</f>
        <v>2944.4119999999998</v>
      </c>
      <c r="K8" s="10">
        <f>'A15-1'!K8+'A15-2'!K8+'A15-3'!K8+'A15-4'!K8</f>
        <v>830.79000000000008</v>
      </c>
      <c r="L8" s="10">
        <f>'A15-1'!L8+'A15-2'!L8+'A15-3'!L8+'A15-4'!L8</f>
        <v>8453.6610000000001</v>
      </c>
      <c r="M8" s="10">
        <f>'A15-1'!M8+'A15-2'!M8+'A15-3'!M8+'A15-4'!M8</f>
        <v>1826.3310000000001</v>
      </c>
      <c r="N8" s="10">
        <f>'A15-1'!N8+'A15-2'!N8+'A15-3'!N8+'A15-4'!N8</f>
        <v>12443</v>
      </c>
      <c r="O8" s="10">
        <f>'A15-1'!O8+'A15-2'!O8+'A15-3'!O8+'A15-4'!O8</f>
        <v>44594.43</v>
      </c>
    </row>
    <row r="9" spans="1:15" ht="12.75" customHeight="1">
      <c r="A9" s="6">
        <v>1986</v>
      </c>
      <c r="B9" s="10">
        <f>'A15-1'!B9+'A15-2'!B9+'A15-3'!B9+'A15-4'!B9</f>
        <v>3054.0920000000001</v>
      </c>
      <c r="C9" s="10">
        <f>'A15-1'!C9+'A15-2'!C9+'A15-3'!C9+'A15-4'!C9</f>
        <v>2311.0700000000002</v>
      </c>
      <c r="D9" s="10">
        <f>'A15-1'!D9+'A15-2'!D9+'A15-3'!D9+'A15-4'!D9</f>
        <v>4947</v>
      </c>
      <c r="E9" s="10">
        <f>'A15-1'!E9+'A15-2'!E9+'A15-3'!E9+'A15-4'!E9</f>
        <v>1087.2065</v>
      </c>
      <c r="F9" s="10">
        <f>'A15-1'!F9+'A15-2'!F9+'A15-3'!F9+'A15-4'!F9</f>
        <v>1065</v>
      </c>
      <c r="G9" s="10">
        <f>'A15-1'!G9+'A15-2'!G9+'A15-3'!G9+'A15-4'!G9</f>
        <v>11901.219000000001</v>
      </c>
      <c r="H9" s="10">
        <f>'A15-1'!H9+'A15-2'!H9+'A15-3'!H9+'A15-4'!H9</f>
        <v>19706.704000000002</v>
      </c>
      <c r="I9" s="10">
        <f>'A15-1'!I9+'A15-2'!I9+'A15-3'!I9+'A15-4'!I9</f>
        <v>13891.752</v>
      </c>
      <c r="J9" s="10">
        <f>'A15-1'!J9+'A15-2'!J9+'A15-3'!J9+'A15-4'!J9</f>
        <v>2961.5225</v>
      </c>
      <c r="K9" s="10">
        <f>'A15-1'!K9+'A15-2'!K9+'A15-3'!K9+'A15-4'!K9</f>
        <v>820.18900000000008</v>
      </c>
      <c r="L9" s="10">
        <f>'A15-1'!L9+'A15-2'!L9+'A15-3'!L9+'A15-4'!L9</f>
        <v>8470.402</v>
      </c>
      <c r="M9" s="10">
        <f>'A15-1'!M9+'A15-2'!M9+'A15-3'!M9+'A15-4'!M9</f>
        <v>1811.585</v>
      </c>
      <c r="N9" s="10">
        <f>'A15-1'!N9+'A15-2'!N9+'A15-3'!N9+'A15-4'!N9</f>
        <v>12280</v>
      </c>
      <c r="O9" s="10">
        <f>'A15-1'!O9+'A15-2'!O9+'A15-3'!O9+'A15-4'!O9</f>
        <v>44652.81</v>
      </c>
    </row>
    <row r="10" spans="1:15" ht="12.75" customHeight="1">
      <c r="A10" s="6">
        <v>1987</v>
      </c>
      <c r="B10" s="10">
        <f>'A15-1'!B10+'A15-2'!B10+'A15-3'!B10+'A15-4'!B10</f>
        <v>3092.3870000000002</v>
      </c>
      <c r="C10" s="10">
        <f>'A15-1'!C10+'A15-2'!C10+'A15-3'!C10+'A15-4'!C10</f>
        <v>2277.7839999999997</v>
      </c>
      <c r="D10" s="10">
        <f>'A15-1'!D10+'A15-2'!D10+'A15-3'!D10+'A15-4'!D10</f>
        <v>5016</v>
      </c>
      <c r="E10" s="10">
        <f>'A15-1'!E10+'A15-2'!E10+'A15-3'!E10+'A15-4'!E10</f>
        <v>1093.518</v>
      </c>
      <c r="F10" s="10">
        <f>'A15-1'!F10+'A15-2'!F10+'A15-3'!F10+'A15-4'!F10</f>
        <v>1072</v>
      </c>
      <c r="G10" s="10">
        <f>'A15-1'!G10+'A15-2'!G10+'A15-3'!G10+'A15-4'!G10</f>
        <v>11792.742</v>
      </c>
      <c r="H10" s="10">
        <f>'A15-1'!H10+'A15-2'!H10+'A15-3'!H10+'A15-4'!H10</f>
        <v>19927.106</v>
      </c>
      <c r="I10" s="10">
        <f>'A15-1'!I10+'A15-2'!I10+'A15-3'!I10+'A15-4'!I10</f>
        <v>13869.136999999999</v>
      </c>
      <c r="J10" s="10">
        <f>'A15-1'!J10+'A15-2'!J10+'A15-3'!J10+'A15-4'!J10</f>
        <v>2981.9030000000002</v>
      </c>
      <c r="K10" s="10">
        <f>'A15-1'!K10+'A15-2'!K10+'A15-3'!K10+'A15-4'!K10</f>
        <v>814.02499999999998</v>
      </c>
      <c r="L10" s="10">
        <f>'A15-1'!L10+'A15-2'!L10+'A15-3'!L10+'A15-4'!L10</f>
        <v>8435.0879999999997</v>
      </c>
      <c r="M10" s="10">
        <f>'A15-1'!M10+'A15-2'!M10+'A15-3'!M10+'A15-4'!M10</f>
        <v>1813.395</v>
      </c>
      <c r="N10" s="10">
        <f>'A15-1'!N10+'A15-2'!N10+'A15-3'!N10+'A15-4'!N10</f>
        <v>12189</v>
      </c>
      <c r="O10" s="10">
        <f>'A15-1'!O10+'A15-2'!O10+'A15-3'!O10+'A15-4'!O10</f>
        <v>44846.57</v>
      </c>
    </row>
    <row r="11" spans="1:15" ht="12.75" customHeight="1">
      <c r="A11" s="6">
        <v>1988</v>
      </c>
      <c r="B11" s="10">
        <f>'A15-1'!B11+'A15-2'!B11+'A15-3'!B11+'A15-4'!B11</f>
        <v>3137.53</v>
      </c>
      <c r="C11" s="10">
        <f>'A15-1'!C11+'A15-2'!C11+'A15-3'!C11+'A15-4'!C11</f>
        <v>2260.462</v>
      </c>
      <c r="D11" s="10">
        <f>'A15-1'!D11+'A15-2'!D11+'A15-3'!D11+'A15-4'!D11</f>
        <v>5110</v>
      </c>
      <c r="E11" s="10">
        <f>'A15-1'!E11+'A15-2'!E11+'A15-3'!E11+'A15-4'!E11</f>
        <v>1106.9095</v>
      </c>
      <c r="F11" s="10">
        <f>'A15-1'!F11+'A15-2'!F11+'A15-3'!F11+'A15-4'!F11</f>
        <v>1073</v>
      </c>
      <c r="G11" s="10">
        <f>'A15-1'!G11+'A15-2'!G11+'A15-3'!G11+'A15-4'!G11</f>
        <v>11746.487000000001</v>
      </c>
      <c r="H11" s="10">
        <f>'A15-1'!H11+'A15-2'!H11+'A15-3'!H11+'A15-4'!H11</f>
        <v>20121.662</v>
      </c>
      <c r="I11" s="10">
        <f>'A15-1'!I11+'A15-2'!I11+'A15-3'!I11+'A15-4'!I11</f>
        <v>13838.036000000002</v>
      </c>
      <c r="J11" s="10">
        <f>'A15-1'!J11+'A15-2'!J11+'A15-3'!J11+'A15-4'!J11</f>
        <v>3011.6750000000002</v>
      </c>
      <c r="K11" s="10">
        <f>'A15-1'!K11+'A15-2'!K11+'A15-3'!K11+'A15-4'!K11</f>
        <v>813.39300000000003</v>
      </c>
      <c r="L11" s="10">
        <f>'A15-1'!L11+'A15-2'!L11+'A15-3'!L11+'A15-4'!L11</f>
        <v>8432.8430000000008</v>
      </c>
      <c r="M11" s="10">
        <f>'A15-1'!M11+'A15-2'!M11+'A15-3'!M11+'A15-4'!M11</f>
        <v>1831.9740000000002</v>
      </c>
      <c r="N11" s="10">
        <f>'A15-1'!N11+'A15-2'!N11+'A15-3'!N11+'A15-4'!N11</f>
        <v>12199</v>
      </c>
      <c r="O11" s="10">
        <f>'A15-1'!O11+'A15-2'!O11+'A15-3'!O11+'A15-4'!O11</f>
        <v>45462.97</v>
      </c>
    </row>
    <row r="12" spans="1:15" ht="12.75" customHeight="1">
      <c r="A12" s="6">
        <v>1989</v>
      </c>
      <c r="B12" s="10">
        <f>'A15-1'!B12+'A15-2'!B12+'A15-3'!B12+'A15-4'!B12</f>
        <v>3200.7950000000001</v>
      </c>
      <c r="C12" s="10">
        <f>'A15-1'!C12+'A15-2'!C12+'A15-3'!C12+'A15-4'!C12</f>
        <v>2255.585</v>
      </c>
      <c r="D12" s="10">
        <f>'A15-1'!D12+'A15-2'!D12+'A15-3'!D12+'A15-4'!D12</f>
        <v>5216</v>
      </c>
      <c r="E12" s="10">
        <f>'A15-1'!E12+'A15-2'!E12+'A15-3'!E12+'A15-4'!E12</f>
        <v>1125.2529999999999</v>
      </c>
      <c r="F12" s="10">
        <f>'A15-1'!F12+'A15-2'!F12+'A15-3'!F12+'A15-4'!F12</f>
        <v>1080</v>
      </c>
      <c r="G12" s="10">
        <f>'A15-1'!G12+'A15-2'!G12+'A15-3'!G12+'A15-4'!G12</f>
        <v>11731.474</v>
      </c>
      <c r="H12" s="10">
        <f>'A15-1'!H12+'A15-2'!H12+'A15-3'!H12+'A15-4'!H12</f>
        <v>20298.46</v>
      </c>
      <c r="I12" s="10">
        <f>'A15-1'!I12+'A15-2'!I12+'A15-3'!I12+'A15-4'!I12</f>
        <v>13800.674000000001</v>
      </c>
      <c r="J12" s="10">
        <f>'A15-1'!J12+'A15-2'!J12+'A15-3'!J12+'A15-4'!J12</f>
        <v>3052.8935000000001</v>
      </c>
      <c r="K12" s="10">
        <f>'A15-1'!K12+'A15-2'!K12+'A15-3'!K12+'A15-4'!K12</f>
        <v>818.89099999999996</v>
      </c>
      <c r="L12" s="10">
        <f>'A15-1'!L12+'A15-2'!L12+'A15-3'!L12+'A15-4'!L12</f>
        <v>8456.7839999999997</v>
      </c>
      <c r="M12" s="10">
        <f>'A15-1'!M12+'A15-2'!M12+'A15-3'!M12+'A15-4'!M12</f>
        <v>1862.6039999999998</v>
      </c>
      <c r="N12" s="10">
        <f>'A15-1'!N12+'A15-2'!N12+'A15-3'!N12+'A15-4'!N12</f>
        <v>12258</v>
      </c>
      <c r="O12" s="10">
        <f>'A15-1'!O12+'A15-2'!O12+'A15-3'!O12+'A15-4'!O12</f>
        <v>45874.19</v>
      </c>
    </row>
    <row r="13" spans="1:15" ht="12.75" customHeight="1">
      <c r="A13" s="6">
        <v>1990</v>
      </c>
      <c r="B13" s="10">
        <f>'A15-1'!B13+'A15-2'!B13+'A15-3'!B13+'A15-4'!B13</f>
        <v>3267.7950000000001</v>
      </c>
      <c r="C13" s="10">
        <f>'A15-1'!C13+'A15-2'!C13+'A15-3'!C13+'A15-4'!C13</f>
        <v>2251.21</v>
      </c>
      <c r="D13" s="10">
        <f>'A15-1'!D13+'A15-2'!D13+'A15-3'!D13+'A15-4'!D13</f>
        <v>5319.3069999999998</v>
      </c>
      <c r="E13" s="10">
        <f>'A15-1'!E13+'A15-2'!E13+'A15-3'!E13+'A15-4'!E13</f>
        <v>1149.5630000000001</v>
      </c>
      <c r="F13" s="10">
        <f>'A15-1'!F13+'A15-2'!F13+'A15-3'!F13+'A15-4'!F13</f>
        <v>1097</v>
      </c>
      <c r="G13" s="10">
        <f>'A15-1'!G13+'A15-2'!G13+'A15-3'!G13+'A15-4'!G13</f>
        <v>11723.148999999999</v>
      </c>
      <c r="H13" s="10">
        <f>'A15-1'!H13+'A15-2'!H13+'A15-3'!H13+'A15-4'!H13</f>
        <v>20323.387000000002</v>
      </c>
      <c r="I13" s="10">
        <f>'A15-1'!I13+'A15-2'!I13+'A15-3'!I13+'A15-4'!I13</f>
        <v>13749.435999999998</v>
      </c>
      <c r="J13" s="10">
        <f>'A15-1'!J13+'A15-2'!J13+'A15-3'!J13+'A15-4'!J13</f>
        <v>3097.2205000000004</v>
      </c>
      <c r="K13" s="10">
        <f>'A15-1'!K13+'A15-2'!K13+'A15-3'!K13+'A15-4'!K13</f>
        <v>830.51299999999992</v>
      </c>
      <c r="L13" s="10">
        <f>'A15-1'!L13+'A15-2'!L13+'A15-3'!L13+'A15-4'!L13</f>
        <v>8488.4619999999995</v>
      </c>
      <c r="M13" s="10">
        <f>'A15-1'!M13+'A15-2'!M13+'A15-3'!M13+'A15-4'!M13</f>
        <v>1900.0359999999998</v>
      </c>
      <c r="N13" s="10">
        <f>'A15-1'!N13+'A15-2'!N13+'A15-3'!N13+'A15-4'!N13</f>
        <v>12318</v>
      </c>
      <c r="O13" s="10">
        <f>'A15-1'!O13+'A15-2'!O13+'A15-3'!O13+'A15-4'!O13</f>
        <v>46308.42</v>
      </c>
    </row>
    <row r="14" spans="1:15" ht="12.75" customHeight="1">
      <c r="A14" s="6">
        <v>1991</v>
      </c>
      <c r="B14" s="10">
        <f>'A15-1'!B14+'A15-2'!B14+'A15-3'!B14+'A15-4'!B14</f>
        <v>3338.8969999999999</v>
      </c>
      <c r="C14" s="10">
        <f>'A15-1'!C14+'A15-2'!C14+'A15-3'!C14+'A15-4'!C14</f>
        <v>2259.0740000000001</v>
      </c>
      <c r="D14" s="10">
        <f>'A15-1'!D14+'A15-2'!D14+'A15-3'!D14+'A15-4'!D14</f>
        <v>5443.4950000000008</v>
      </c>
      <c r="E14" s="10">
        <f>'A15-1'!E14+'A15-2'!E14+'A15-3'!E14+'A15-4'!E14</f>
        <v>1178.1985</v>
      </c>
      <c r="F14" s="10">
        <f>'A15-1'!F14+'A15-2'!F14+'A15-3'!F14+'A15-4'!F14</f>
        <v>1124</v>
      </c>
      <c r="G14" s="10">
        <f>'A15-1'!G14+'A15-2'!G14+'A15-3'!G14+'A15-4'!G14</f>
        <v>11811.21</v>
      </c>
      <c r="H14" s="10">
        <f>'A15-1'!H14+'A15-2'!H14+'A15-3'!H14+'A15-4'!H14</f>
        <v>20228.607</v>
      </c>
      <c r="I14" s="10">
        <f>'A15-1'!I14+'A15-2'!I14+'A15-3'!I14+'A15-4'!I14</f>
        <v>13810.421999999999</v>
      </c>
      <c r="J14" s="10">
        <f>'A15-1'!J14+'A15-2'!J14+'A15-3'!J14+'A15-4'!J14</f>
        <v>3175.0680000000002</v>
      </c>
      <c r="K14" s="10">
        <f>'A15-1'!K14+'A15-2'!K14+'A15-3'!K14+'A15-4'!K14</f>
        <v>848.19799999999998</v>
      </c>
      <c r="L14" s="10">
        <f>'A15-1'!L14+'A15-2'!L14+'A15-3'!L14+'A15-4'!L14</f>
        <v>8515.9269999999997</v>
      </c>
      <c r="M14" s="10">
        <f>'A15-1'!M14+'A15-2'!M14+'A15-3'!M14+'A15-4'!M14</f>
        <v>1940.2470000000001</v>
      </c>
      <c r="N14" s="10">
        <f>'A15-1'!N14+'A15-2'!N14+'A15-3'!N14+'A15-4'!N14</f>
        <v>12389</v>
      </c>
      <c r="O14" s="10">
        <f>'A15-1'!O14+'A15-2'!O14+'A15-3'!O14+'A15-4'!O14</f>
        <v>46866.01</v>
      </c>
    </row>
    <row r="15" spans="1:15" ht="12.75" customHeight="1">
      <c r="A15" s="6">
        <v>1992</v>
      </c>
      <c r="B15" s="10">
        <f>'A15-1'!B15+'A15-2'!B15+'A15-3'!B15+'A15-4'!B15</f>
        <v>3436</v>
      </c>
      <c r="C15" s="10">
        <f>'A15-1'!C15+'A15-2'!C15+'A15-3'!C15+'A15-4'!C15</f>
        <v>2279.4709999999995</v>
      </c>
      <c r="D15" s="10">
        <f>'A15-1'!D15+'A15-2'!D15+'A15-3'!D15+'A15-4'!D15</f>
        <v>5617.6679999999997</v>
      </c>
      <c r="E15" s="10">
        <f>'A15-1'!E15+'A15-2'!E15+'A15-3'!E15+'A15-4'!E15</f>
        <v>1207.6745000000001</v>
      </c>
      <c r="F15" s="10">
        <f>'A15-1'!F15+'A15-2'!F15+'A15-3'!F15+'A15-4'!F15</f>
        <v>1157</v>
      </c>
      <c r="G15" s="10">
        <f>'A15-1'!G15+'A15-2'!G15+'A15-3'!G15+'A15-4'!G15</f>
        <v>12019.306</v>
      </c>
      <c r="H15" s="10">
        <f>'A15-1'!H15+'A15-2'!H15+'A15-3'!H15+'A15-4'!H15</f>
        <v>20225.037</v>
      </c>
      <c r="I15" s="10">
        <f>'A15-1'!I15+'A15-2'!I15+'A15-3'!I15+'A15-4'!I15</f>
        <v>13946.925999999999</v>
      </c>
      <c r="J15" s="10">
        <f>'A15-1'!J15+'A15-2'!J15+'A15-3'!J15+'A15-4'!J15</f>
        <v>3285.2725</v>
      </c>
      <c r="K15" s="10">
        <f>'A15-1'!K15+'A15-2'!K15+'A15-3'!K15+'A15-4'!K15</f>
        <v>869.59600000000012</v>
      </c>
      <c r="L15" s="10">
        <f>'A15-1'!L15+'A15-2'!L15+'A15-3'!L15+'A15-4'!L15</f>
        <v>8551.241</v>
      </c>
      <c r="M15" s="10">
        <f>'A15-1'!M15+'A15-2'!M15+'A15-3'!M15+'A15-4'!M15</f>
        <v>1981.9360000000001</v>
      </c>
      <c r="N15" s="10">
        <f>'A15-1'!N15+'A15-2'!N15+'A15-3'!N15+'A15-4'!N15</f>
        <v>12681</v>
      </c>
      <c r="O15" s="10">
        <f>'A15-1'!O15+'A15-2'!O15+'A15-3'!O15+'A15-4'!O15</f>
        <v>48545.78</v>
      </c>
    </row>
    <row r="16" spans="1:15" ht="12.75" customHeight="1">
      <c r="A16" s="6">
        <v>1993</v>
      </c>
      <c r="B16" s="10">
        <f>'A15-1'!B16+'A15-2'!B16+'A15-3'!B16+'A15-4'!B16</f>
        <v>3529</v>
      </c>
      <c r="C16" s="10">
        <f>'A15-1'!C16+'A15-2'!C16+'A15-3'!C16+'A15-4'!C16</f>
        <v>2300.9139999999998</v>
      </c>
      <c r="D16" s="10">
        <f>'A15-1'!D16+'A15-2'!D16+'A15-3'!D16+'A15-4'!D16</f>
        <v>5791.6779999999999</v>
      </c>
      <c r="E16" s="10">
        <f>'A15-1'!E16+'A15-2'!E16+'A15-3'!E16+'A15-4'!E16</f>
        <v>1233.502</v>
      </c>
      <c r="F16" s="10">
        <f>'A15-1'!F16+'A15-2'!F16+'A15-3'!F16+'A15-4'!F16</f>
        <v>1191</v>
      </c>
      <c r="G16" s="10">
        <f>'A15-1'!G16+'A15-2'!G16+'A15-3'!G16+'A15-4'!G16</f>
        <v>12249.657999999999</v>
      </c>
      <c r="H16" s="10">
        <f>'A15-1'!H16+'A15-2'!H16+'A15-3'!H16+'A15-4'!H16</f>
        <v>20269.917000000001</v>
      </c>
      <c r="I16" s="10">
        <f>'A15-1'!I16+'A15-2'!I16+'A15-3'!I16+'A15-4'!I16</f>
        <v>14045.142</v>
      </c>
      <c r="J16" s="10">
        <f>'A15-1'!J16+'A15-2'!J16+'A15-3'!J16+'A15-4'!J16</f>
        <v>3381.61</v>
      </c>
      <c r="K16" s="10">
        <f>'A15-1'!K16+'A15-2'!K16+'A15-3'!K16+'A15-4'!K16</f>
        <v>890.47900000000004</v>
      </c>
      <c r="L16" s="10">
        <f>'A15-1'!L16+'A15-2'!L16+'A15-3'!L16+'A15-4'!L16</f>
        <v>8614.4689999999991</v>
      </c>
      <c r="M16" s="10">
        <f>'A15-1'!M16+'A15-2'!M16+'A15-3'!M16+'A15-4'!M16</f>
        <v>2022.7619999999997</v>
      </c>
      <c r="N16" s="10">
        <f>'A15-1'!N16+'A15-2'!N16+'A15-3'!N16+'A15-4'!N16</f>
        <v>12907</v>
      </c>
      <c r="O16" s="10">
        <f>'A15-1'!O16+'A15-2'!O16+'A15-3'!O16+'A15-4'!O16</f>
        <v>49892.42</v>
      </c>
    </row>
    <row r="17" spans="1:15" ht="12.75" customHeight="1">
      <c r="A17" s="6">
        <v>1994</v>
      </c>
      <c r="B17" s="10">
        <f>'A15-1'!B17+'A15-2'!B17+'A15-3'!B17+'A15-4'!B17</f>
        <v>3621</v>
      </c>
      <c r="C17" s="10">
        <f>'A15-1'!C17+'A15-2'!C17+'A15-3'!C17+'A15-4'!C17</f>
        <v>2320.4459999999999</v>
      </c>
      <c r="D17" s="10">
        <f>'A15-1'!D17+'A15-2'!D17+'A15-3'!D17+'A15-4'!D17</f>
        <v>5970.9299999999994</v>
      </c>
      <c r="E17" s="10">
        <f>'A15-1'!E17+'A15-2'!E17+'A15-3'!E17+'A15-4'!E17</f>
        <v>1254.9984999999999</v>
      </c>
      <c r="F17" s="10">
        <f>'A15-1'!F17+'A15-2'!F17+'A15-3'!F17+'A15-4'!F17</f>
        <v>1222</v>
      </c>
      <c r="G17" s="10">
        <f>'A15-1'!G17+'A15-2'!G17+'A15-3'!G17+'A15-4'!G17</f>
        <v>12480.514000000001</v>
      </c>
      <c r="H17" s="10">
        <f>'A15-1'!H17+'A15-2'!H17+'A15-3'!H17+'A15-4'!H17</f>
        <v>20345.617000000002</v>
      </c>
      <c r="I17" s="10">
        <f>'A15-1'!I17+'A15-2'!I17+'A15-3'!I17+'A15-4'!I17</f>
        <v>14132.567000000001</v>
      </c>
      <c r="J17" s="10">
        <f>'A15-1'!J17+'A15-2'!J17+'A15-3'!J17+'A15-4'!J17</f>
        <v>3464.0075000000002</v>
      </c>
      <c r="K17" s="10">
        <f>'A15-1'!K17+'A15-2'!K17+'A15-3'!K17+'A15-4'!K17</f>
        <v>910.39300000000003</v>
      </c>
      <c r="L17" s="10">
        <f>'A15-1'!L17+'A15-2'!L17+'A15-3'!L17+'A15-4'!L17</f>
        <v>8678.0590000000011</v>
      </c>
      <c r="M17" s="10">
        <f>'A15-1'!M17+'A15-2'!M17+'A15-3'!M17+'A15-4'!M17</f>
        <v>2063.5320000000002</v>
      </c>
      <c r="N17" s="10">
        <f>'A15-1'!N17+'A15-2'!N17+'A15-3'!N17+'A15-4'!N17</f>
        <v>13079</v>
      </c>
      <c r="O17" s="10">
        <f>'A15-1'!O17+'A15-2'!O17+'A15-3'!O17+'A15-4'!O17</f>
        <v>51311.9</v>
      </c>
    </row>
    <row r="18" spans="1:15" ht="12.75" customHeight="1">
      <c r="A18" s="6">
        <v>1995</v>
      </c>
      <c r="B18" s="10">
        <f>'A15-1'!B18+'A15-2'!B18+'A15-3'!B18+'A15-4'!B18</f>
        <v>3722</v>
      </c>
      <c r="C18" s="10">
        <f>'A15-1'!C18+'A15-2'!C18+'A15-3'!C18+'A15-4'!C18</f>
        <v>2335.3179999999998</v>
      </c>
      <c r="D18" s="10">
        <f>'A15-1'!D18+'A15-2'!D18+'A15-3'!D18+'A15-4'!D18</f>
        <v>6144.1730000000007</v>
      </c>
      <c r="E18" s="10">
        <f>'A15-1'!E18+'A15-2'!E18+'A15-3'!E18+'A15-4'!E18</f>
        <v>1275.9704999999999</v>
      </c>
      <c r="F18" s="10">
        <f>'A15-1'!F18+'A15-2'!F18+'A15-3'!F18+'A15-4'!F18</f>
        <v>1251</v>
      </c>
      <c r="G18" s="10">
        <f>'A15-1'!G18+'A15-2'!G18+'A15-3'!G18+'A15-4'!G18</f>
        <v>12702.112999999999</v>
      </c>
      <c r="H18" s="10">
        <f>'A15-1'!H18+'A15-2'!H18+'A15-3'!H18+'A15-4'!H18</f>
        <v>20477.966</v>
      </c>
      <c r="I18" s="10">
        <f>'A15-1'!I18+'A15-2'!I18+'A15-3'!I18+'A15-4'!I18</f>
        <v>14171.582999999999</v>
      </c>
      <c r="J18" s="10">
        <f>'A15-1'!J18+'A15-2'!J18+'A15-3'!J18+'A15-4'!J18</f>
        <v>3536.5304999999998</v>
      </c>
      <c r="K18" s="10">
        <f>'A15-1'!K18+'A15-2'!K18+'A15-3'!K18+'A15-4'!K18</f>
        <v>929.26700000000005</v>
      </c>
      <c r="L18" s="10">
        <f>'A15-1'!L18+'A15-2'!L18+'A15-3'!L18+'A15-4'!L18</f>
        <v>8711.1280000000006</v>
      </c>
      <c r="M18" s="10">
        <f>'A15-1'!M18+'A15-2'!M18+'A15-3'!M18+'A15-4'!M18</f>
        <v>2100.0730000000003</v>
      </c>
      <c r="N18" s="10">
        <f>'A15-1'!N18+'A15-2'!N18+'A15-3'!N18+'A15-4'!N18</f>
        <v>13219</v>
      </c>
      <c r="O18" s="10">
        <f>'A15-1'!O18+'A15-2'!O18+'A15-3'!O18+'A15-4'!O18</f>
        <v>52800.26</v>
      </c>
    </row>
    <row r="19" spans="1:15" ht="12.75" customHeight="1">
      <c r="A19" s="6">
        <v>1996</v>
      </c>
      <c r="B19" s="10">
        <f>'A15-1'!B19+'A15-2'!B19+'A15-3'!B19+'A15-4'!B19</f>
        <v>3829</v>
      </c>
      <c r="C19" s="10">
        <f>'A15-1'!C19+'A15-2'!C19+'A15-3'!C19+'A15-4'!C19</f>
        <v>2347.6669999999999</v>
      </c>
      <c r="D19" s="10">
        <f>'A15-1'!D19+'A15-2'!D19+'A15-3'!D19+'A15-4'!D19</f>
        <v>6320.3290000000006</v>
      </c>
      <c r="E19" s="10">
        <f>'A15-1'!E19+'A15-2'!E19+'A15-3'!E19+'A15-4'!E19</f>
        <v>1296.1685</v>
      </c>
      <c r="F19" s="10">
        <f>'A15-1'!F19+'A15-2'!F19+'A15-3'!F19+'A15-4'!F19</f>
        <v>1277</v>
      </c>
      <c r="G19" s="10">
        <f>'A15-1'!G19+'A15-2'!G19+'A15-3'!G19+'A15-4'!G19</f>
        <v>12901.505999999999</v>
      </c>
      <c r="H19" s="10">
        <f>'A15-1'!H19+'A15-2'!H19+'A15-3'!H19+'A15-4'!H19</f>
        <v>20640.139000000003</v>
      </c>
      <c r="I19" s="10">
        <f>'A15-1'!I19+'A15-2'!I19+'A15-3'!I19+'A15-4'!I19</f>
        <v>14182.473</v>
      </c>
      <c r="J19" s="10">
        <f>'A15-1'!J19+'A15-2'!J19+'A15-3'!J19+'A15-4'!J19</f>
        <v>3603.3424999999997</v>
      </c>
      <c r="K19" s="10">
        <f>'A15-1'!K19+'A15-2'!K19+'A15-3'!K19+'A15-4'!K19</f>
        <v>947.38400000000001</v>
      </c>
      <c r="L19" s="10">
        <f>'A15-1'!L19+'A15-2'!L19+'A15-3'!L19+'A15-4'!L19</f>
        <v>8734.4160000000011</v>
      </c>
      <c r="M19" s="10">
        <f>'A15-1'!M19+'A15-2'!M19+'A15-3'!M19+'A15-4'!M19</f>
        <v>2129.3280000000004</v>
      </c>
      <c r="N19" s="10">
        <f>'A15-1'!N19+'A15-2'!N19+'A15-3'!N19+'A15-4'!N19</f>
        <v>13338</v>
      </c>
      <c r="O19" s="10">
        <f>'A15-1'!O19+'A15-2'!O19+'A15-3'!O19+'A15-4'!O19</f>
        <v>54389.96</v>
      </c>
    </row>
    <row r="20" spans="1:15" ht="12.75" customHeight="1">
      <c r="A20" s="6">
        <v>1997</v>
      </c>
      <c r="B20" s="10">
        <f>'A15-1'!B20+'A15-2'!B20+'A15-3'!B20+'A15-4'!B20</f>
        <v>3949</v>
      </c>
      <c r="C20" s="10">
        <f>'A15-1'!C20+'A15-2'!C20+'A15-3'!C20+'A15-4'!C20</f>
        <v>2363.8490000000002</v>
      </c>
      <c r="D20" s="10">
        <f>'A15-1'!D20+'A15-2'!D20+'A15-3'!D20+'A15-4'!D20</f>
        <v>6508.5830000000005</v>
      </c>
      <c r="E20" s="10">
        <f>'A15-1'!E20+'A15-2'!E20+'A15-3'!E20+'A15-4'!E20</f>
        <v>1315.1375</v>
      </c>
      <c r="F20" s="10">
        <f>'A15-1'!F20+'A15-2'!F20+'A15-3'!F20+'A15-4'!F20</f>
        <v>1302</v>
      </c>
      <c r="G20" s="10">
        <f>'A15-1'!G20+'A15-2'!G20+'A15-3'!G20+'A15-4'!G20</f>
        <v>13093.566999999999</v>
      </c>
      <c r="H20" s="10">
        <f>'A15-1'!H20+'A15-2'!H20+'A15-3'!H20+'A15-4'!H20</f>
        <v>20831.939999999999</v>
      </c>
      <c r="I20" s="10">
        <f>'A15-1'!I20+'A15-2'!I20+'A15-3'!I20+'A15-4'!I20</f>
        <v>14199.257</v>
      </c>
      <c r="J20" s="10">
        <f>'A15-1'!J20+'A15-2'!J20+'A15-3'!J20+'A15-4'!J20</f>
        <v>3673.1065000000003</v>
      </c>
      <c r="K20" s="10">
        <f>'A15-1'!K20+'A15-2'!K20+'A15-3'!K20+'A15-4'!K20</f>
        <v>966.65299999999991</v>
      </c>
      <c r="L20" s="10">
        <f>'A15-1'!L20+'A15-2'!L20+'A15-3'!L20+'A15-4'!L20</f>
        <v>8776.8389999999999</v>
      </c>
      <c r="M20" s="10">
        <f>'A15-1'!M20+'A15-2'!M20+'A15-3'!M20+'A15-4'!M20</f>
        <v>2156.2880000000005</v>
      </c>
      <c r="N20" s="10">
        <f>'A15-1'!N20+'A15-2'!N20+'A15-3'!N20+'A15-4'!N20</f>
        <v>13458</v>
      </c>
      <c r="O20" s="10">
        <f>'A15-1'!O20+'A15-2'!O20+'A15-3'!O20+'A15-4'!O20</f>
        <v>56276.820000000007</v>
      </c>
    </row>
    <row r="21" spans="1:15" ht="12.75" customHeight="1">
      <c r="A21" s="6">
        <v>1998</v>
      </c>
      <c r="B21" s="10">
        <f>'A15-1'!B21+'A15-2'!B21+'A15-3'!B21+'A15-4'!B21</f>
        <v>4078</v>
      </c>
      <c r="C21" s="10">
        <f>'A15-1'!C21+'A15-2'!C21+'A15-3'!C21+'A15-4'!C21</f>
        <v>2385.8879999999999</v>
      </c>
      <c r="D21" s="10">
        <f>'A15-1'!D21+'A15-2'!D21+'A15-3'!D21+'A15-4'!D21</f>
        <v>6709.9049999999997</v>
      </c>
      <c r="E21" s="10">
        <f>'A15-1'!E21+'A15-2'!E21+'A15-3'!E21+'A15-4'!E21</f>
        <v>1335.2195000000002</v>
      </c>
      <c r="F21" s="10">
        <f>'A15-1'!F21+'A15-2'!F21+'A15-3'!F21+'A15-4'!F21</f>
        <v>1332</v>
      </c>
      <c r="G21" s="10">
        <f>'A15-1'!G21+'A15-2'!G21+'A15-3'!G21+'A15-4'!G21</f>
        <v>13295.883</v>
      </c>
      <c r="H21" s="10">
        <f>'A15-1'!H21+'A15-2'!H21+'A15-3'!H21+'A15-4'!H21</f>
        <v>21039.589</v>
      </c>
      <c r="I21" s="10">
        <f>'A15-1'!I21+'A15-2'!I21+'A15-3'!I21+'A15-4'!I21</f>
        <v>14218.697</v>
      </c>
      <c r="J21" s="10">
        <f>'A15-1'!J21+'A15-2'!J21+'A15-3'!J21+'A15-4'!J21</f>
        <v>3747.9049999999997</v>
      </c>
      <c r="K21" s="10">
        <f>'A15-1'!K21+'A15-2'!K21+'A15-3'!K21+'A15-4'!K21</f>
        <v>988.87599999999998</v>
      </c>
      <c r="L21" s="10">
        <f>'A15-1'!L21+'A15-2'!L21+'A15-3'!L21+'A15-4'!L21</f>
        <v>8829.2710000000006</v>
      </c>
      <c r="M21" s="10">
        <f>'A15-1'!M21+'A15-2'!M21+'A15-3'!M21+'A15-4'!M21</f>
        <v>2185.7329999999997</v>
      </c>
      <c r="N21" s="10">
        <f>'A15-1'!N21+'A15-2'!N21+'A15-3'!N21+'A15-4'!N21</f>
        <v>13602</v>
      </c>
      <c r="O21" s="10">
        <f>'A15-1'!O21+'A15-2'!O21+'A15-3'!O21+'A15-4'!O21</f>
        <v>58242.810000000005</v>
      </c>
    </row>
    <row r="22" spans="1:15" ht="12.75" customHeight="1">
      <c r="A22" s="6">
        <v>1999</v>
      </c>
      <c r="B22" s="10">
        <f>'A15-1'!B22+'A15-2'!B22+'A15-3'!B22+'A15-4'!B22</f>
        <v>4206</v>
      </c>
      <c r="C22" s="10">
        <f>'A15-1'!C22+'A15-2'!C22+'A15-3'!C22+'A15-4'!C22</f>
        <v>2412.9639999999999</v>
      </c>
      <c r="D22" s="10">
        <f>'A15-1'!D22+'A15-2'!D22+'A15-3'!D22+'A15-4'!D22</f>
        <v>6932.8589999999995</v>
      </c>
      <c r="E22" s="10">
        <f>'A15-1'!E22+'A15-2'!E22+'A15-3'!E22+'A15-4'!E22</f>
        <v>1354.2554999999998</v>
      </c>
      <c r="F22" s="10">
        <f>'A15-1'!F22+'A15-2'!F22+'A15-3'!F22+'A15-4'!F22</f>
        <v>1358</v>
      </c>
      <c r="G22" s="10">
        <f>'A15-1'!G22+'A15-2'!G22+'A15-3'!G22+'A15-4'!G22</f>
        <v>13524.899000000001</v>
      </c>
      <c r="H22" s="10">
        <f>'A15-1'!H22+'A15-2'!H22+'A15-3'!H22+'A15-4'!H22</f>
        <v>21187.315999999999</v>
      </c>
      <c r="I22" s="10">
        <f>'A15-1'!I22+'A15-2'!I22+'A15-3'!I22+'A15-4'!I22</f>
        <v>14248.434000000001</v>
      </c>
      <c r="J22" s="10">
        <f>'A15-1'!J22+'A15-2'!J22+'A15-3'!J22+'A15-4'!J22</f>
        <v>3824.3624999999997</v>
      </c>
      <c r="K22" s="10">
        <f>'A15-1'!K22+'A15-2'!K22+'A15-3'!K22+'A15-4'!K22</f>
        <v>1013.253</v>
      </c>
      <c r="L22" s="10">
        <f>'A15-1'!L22+'A15-2'!L22+'A15-3'!L22+'A15-4'!L22</f>
        <v>8890.1409999999996</v>
      </c>
      <c r="M22" s="10">
        <f>'A15-1'!M22+'A15-2'!M22+'A15-3'!M22+'A15-4'!M22</f>
        <v>2215.5940000000001</v>
      </c>
      <c r="N22" s="10">
        <f>'A15-1'!N22+'A15-2'!N22+'A15-3'!N22+'A15-4'!N22</f>
        <v>13764</v>
      </c>
      <c r="O22" s="10">
        <f>'A15-1'!O22+'A15-2'!O22+'A15-3'!O22+'A15-4'!O22</f>
        <v>60355.85</v>
      </c>
    </row>
    <row r="23" spans="1:15" ht="12.75" customHeight="1">
      <c r="A23" s="6">
        <v>2000</v>
      </c>
      <c r="B23" s="10">
        <f>'A15-1'!B23+'A15-2'!B23+'A15-3'!B23+'A15-4'!B23</f>
        <v>4334</v>
      </c>
      <c r="C23" s="10">
        <f>'A15-1'!C23+'A15-2'!C23+'A15-3'!C23+'A15-4'!C23</f>
        <v>2445.0039999999999</v>
      </c>
      <c r="D23" s="10">
        <f>'A15-1'!D23+'A15-2'!D23+'A15-3'!D23+'A15-4'!D23</f>
        <v>7169.4529999999995</v>
      </c>
      <c r="E23" s="10">
        <f>'A15-1'!E23+'A15-2'!E23+'A15-3'!E23+'A15-4'!E23</f>
        <v>1371.9450000000002</v>
      </c>
      <c r="F23" s="10">
        <f>'A15-1'!F23+'A15-2'!F23+'A15-3'!F23+'A15-4'!F23</f>
        <v>1383</v>
      </c>
      <c r="G23" s="10">
        <f>'A15-1'!G23+'A15-2'!G23+'A15-3'!G23+'A15-4'!G23</f>
        <v>13783.450999999999</v>
      </c>
      <c r="H23" s="10">
        <f>'A15-1'!H23+'A15-2'!H23+'A15-3'!H23+'A15-4'!H23</f>
        <v>21253.649999999998</v>
      </c>
      <c r="I23" s="10">
        <f>'A15-1'!I23+'A15-2'!I23+'A15-3'!I23+'A15-4'!I23</f>
        <v>14290.913</v>
      </c>
      <c r="J23" s="10">
        <f>'A15-1'!J23+'A15-2'!J23+'A15-3'!J23+'A15-4'!J23</f>
        <v>3902.3719999999998</v>
      </c>
      <c r="K23" s="10">
        <f>'A15-1'!K23+'A15-2'!K23+'A15-3'!K23+'A15-4'!K23</f>
        <v>1038.046</v>
      </c>
      <c r="L23" s="10">
        <f>'A15-1'!L23+'A15-2'!L23+'A15-3'!L23+'A15-4'!L23</f>
        <v>8973.0079999999998</v>
      </c>
      <c r="M23" s="10">
        <f>'A15-1'!M23+'A15-2'!M23+'A15-3'!M23+'A15-4'!M23</f>
        <v>2244.3939999999998</v>
      </c>
      <c r="N23" s="10">
        <f>'A15-1'!N23+'A15-2'!N23+'A15-3'!N23+'A15-4'!N23</f>
        <v>13911</v>
      </c>
      <c r="O23" s="10">
        <f>'A15-1'!O23+'A15-2'!O23+'A15-3'!O23+'A15-4'!O23</f>
        <v>62428.049999999996</v>
      </c>
    </row>
    <row r="24" spans="1:15" ht="12.75" customHeight="1">
      <c r="A24" s="6">
        <v>2001</v>
      </c>
      <c r="B24" s="10">
        <f>'A15-1'!B24+'A15-2'!B24+'A15-3'!B24+'A15-4'!B24</f>
        <v>4460</v>
      </c>
      <c r="C24" s="10">
        <f>'A15-1'!C24+'A15-2'!C24+'A15-3'!C24+'A15-4'!C24</f>
        <v>2482.0050000000001</v>
      </c>
      <c r="D24" s="10">
        <f>'A15-1'!D24+'A15-2'!D24+'A15-3'!D24+'A15-4'!D24</f>
        <v>7413.2469999999994</v>
      </c>
      <c r="E24" s="10">
        <f>'A15-1'!E24+'A15-2'!E24+'A15-3'!E24+'A15-4'!E24</f>
        <v>1389.4090000000001</v>
      </c>
      <c r="F24" s="10">
        <f>'A15-1'!F24+'A15-2'!F24+'A15-3'!F24+'A15-4'!F24</f>
        <v>1407</v>
      </c>
      <c r="G24" s="10">
        <f>'A15-1'!G24+'A15-2'!G24+'A15-3'!G24+'A15-4'!G24</f>
        <v>14048.851000000001</v>
      </c>
      <c r="H24" s="10">
        <f>'A15-1'!H24+'A15-2'!H24+'A15-3'!H24+'A15-4'!H24</f>
        <v>21306.28</v>
      </c>
      <c r="I24" s="10">
        <f>'A15-1'!I24+'A15-2'!I24+'A15-3'!I24+'A15-4'!I24</f>
        <v>14343.036</v>
      </c>
      <c r="J24" s="10">
        <f>'A15-1'!J24+'A15-2'!J24+'A15-3'!J24+'A15-4'!J24</f>
        <v>3982.5510000000004</v>
      </c>
      <c r="K24" s="10">
        <f>'A15-1'!K24+'A15-2'!K24+'A15-3'!K24+'A15-4'!K24</f>
        <v>1062.5339999999999</v>
      </c>
      <c r="L24" s="10">
        <f>'A15-1'!L24+'A15-2'!L24+'A15-3'!L24+'A15-4'!L24</f>
        <v>9073.9169999999995</v>
      </c>
      <c r="M24" s="10">
        <f>'A15-1'!M24+'A15-2'!M24+'A15-3'!M24+'A15-4'!M24</f>
        <v>2273.4829999999997</v>
      </c>
      <c r="N24" s="10">
        <f>'A15-1'!N24+'A15-2'!N24+'A15-3'!N24+'A15-4'!N24</f>
        <v>14052</v>
      </c>
      <c r="O24" s="10">
        <f>'A15-1'!O24+'A15-2'!O24+'A15-3'!O24+'A15-4'!O24</f>
        <v>64491.560000000005</v>
      </c>
    </row>
    <row r="25" spans="1:15" ht="12.75" customHeight="1">
      <c r="A25" s="6">
        <v>2002</v>
      </c>
      <c r="B25" s="10">
        <f>'A15-1'!B25+'A15-2'!B25+'A15-3'!B25+'A15-4'!B25</f>
        <v>4576</v>
      </c>
      <c r="C25" s="10">
        <f>'A15-1'!C25+'A15-2'!C25+'A15-3'!C25+'A15-4'!C25</f>
        <v>2521.598</v>
      </c>
      <c r="D25" s="10">
        <f>'A15-1'!D25+'A15-2'!D25+'A15-3'!D25+'A15-4'!D25</f>
        <v>7684.9290000000001</v>
      </c>
      <c r="E25" s="10">
        <f>'A15-1'!E25+'A15-2'!E25+'A15-3'!E25+'A15-4'!E25</f>
        <v>1405.0650000000001</v>
      </c>
      <c r="F25" s="10">
        <f>'A15-1'!F25+'A15-2'!F25+'A15-3'!F25+'A15-4'!F25</f>
        <v>1430</v>
      </c>
      <c r="G25" s="10">
        <f>'A15-1'!G25+'A15-2'!G25+'A15-3'!G25+'A15-4'!G25</f>
        <v>14319.475</v>
      </c>
      <c r="H25" s="10">
        <f>'A15-1'!H25+'A15-2'!H25+'A15-3'!H25+'A15-4'!H25</f>
        <v>21370.078000000001</v>
      </c>
      <c r="I25" s="10">
        <f>'A15-1'!I25+'A15-2'!I25+'A15-3'!I25+'A15-4'!I25</f>
        <v>14426.052</v>
      </c>
      <c r="J25" s="10">
        <f>'A15-1'!J25+'A15-2'!J25+'A15-3'!J25+'A15-4'!J25</f>
        <v>4063.14</v>
      </c>
      <c r="K25" s="10">
        <f>'A15-1'!K25+'A15-2'!K25+'A15-3'!K25+'A15-4'!K25</f>
        <v>1086.1619999999998</v>
      </c>
      <c r="L25" s="10">
        <f>'A15-1'!L25+'A15-2'!L25+'A15-3'!L25+'A15-4'!L25</f>
        <v>9275.2540000000008</v>
      </c>
      <c r="M25" s="10">
        <f>'A15-1'!M25+'A15-2'!M25+'A15-3'!M25+'A15-4'!M25</f>
        <v>2300.9849999999997</v>
      </c>
      <c r="N25" s="10">
        <f>'A15-1'!N25+'A15-2'!N25+'A15-3'!N25+'A15-4'!N25</f>
        <v>14112.048999999999</v>
      </c>
      <c r="O25" s="10">
        <f>'A15-1'!O25+'A15-2'!O25+'A15-3'!O25+'A15-4'!O25</f>
        <v>66695.53</v>
      </c>
    </row>
    <row r="26" spans="1:15" ht="12.75" customHeight="1">
      <c r="A26" s="6">
        <v>2003</v>
      </c>
      <c r="B26" s="10">
        <f>'A15-1'!B26+'A15-2'!B26+'A15-3'!B26+'A15-4'!B26</f>
        <v>4698</v>
      </c>
      <c r="C26" s="10">
        <f>'A15-1'!C26+'A15-2'!C26+'A15-3'!C26+'A15-4'!C26</f>
        <v>2561.4290000000001</v>
      </c>
      <c r="D26" s="10">
        <f>'A15-1'!D26+'A15-2'!D26+'A15-3'!D26+'A15-4'!D26</f>
        <v>7951.1309999999994</v>
      </c>
      <c r="E26" s="10">
        <f>'A15-1'!E26+'A15-2'!E26+'A15-3'!E26+'A15-4'!E26</f>
        <v>1418.8154999999999</v>
      </c>
      <c r="F26" s="10">
        <f>'A15-1'!F26+'A15-2'!F26+'A15-3'!F26+'A15-4'!F26</f>
        <v>1445</v>
      </c>
      <c r="G26" s="10">
        <f>'A15-1'!G26+'A15-2'!G26+'A15-3'!G26+'A15-4'!G26</f>
        <v>14593.447</v>
      </c>
      <c r="H26" s="10">
        <f>'A15-1'!H26+'A15-2'!H26+'A15-3'!H26+'A15-4'!H26</f>
        <v>21415.438000000002</v>
      </c>
      <c r="I26" s="10">
        <f>'A15-1'!I26+'A15-2'!I26+'A15-3'!I26+'A15-4'!I26</f>
        <v>14541.897000000001</v>
      </c>
      <c r="J26" s="10">
        <f>'A15-1'!J26+'A15-2'!J26+'A15-3'!J26+'A15-4'!J26</f>
        <v>4140.2775000000001</v>
      </c>
      <c r="K26" s="10">
        <f>'A15-1'!K26+'A15-2'!K26+'A15-3'!K26+'A15-4'!K26</f>
        <v>1108.5339999999999</v>
      </c>
      <c r="L26" s="10">
        <f>'A15-1'!L26+'A15-2'!L26+'A15-3'!L26+'A15-4'!L26</f>
        <v>9562.1890000000003</v>
      </c>
      <c r="M26" s="10">
        <f>'A15-1'!M26+'A15-2'!M26+'A15-3'!M26+'A15-4'!M26</f>
        <v>2324.4009999999998</v>
      </c>
      <c r="N26" s="10">
        <f>'A15-1'!N26+'A15-2'!N26+'A15-3'!N26+'A15-4'!N26</f>
        <v>14275.326999999999</v>
      </c>
      <c r="O26" s="10">
        <f>'A15-1'!O26+'A15-2'!O26+'A15-3'!O26+'A15-4'!O26</f>
        <v>68828.91</v>
      </c>
    </row>
    <row r="27" spans="1:15" ht="12.75" customHeight="1">
      <c r="A27" s="6">
        <v>2004</v>
      </c>
      <c r="B27" s="10">
        <f>'A15-1'!B27+'A15-2'!B27+'A15-3'!B27+'A15-4'!B27</f>
        <v>4816</v>
      </c>
      <c r="C27" s="10">
        <f>'A15-1'!C27+'A15-2'!C27+'A15-3'!C27+'A15-4'!C27</f>
        <v>2603.915</v>
      </c>
      <c r="D27" s="10">
        <f>'A15-1'!D27+'A15-2'!D27+'A15-3'!D27+'A15-4'!D27</f>
        <v>8213.4</v>
      </c>
      <c r="E27" s="10">
        <f>'A15-1'!E27+'A15-2'!E27+'A15-3'!E27+'A15-4'!E27</f>
        <v>1431.7094999999999</v>
      </c>
      <c r="F27" s="10">
        <f>'A15-1'!F27+'A15-2'!F27+'A15-3'!F27+'A15-4'!F27</f>
        <v>1459</v>
      </c>
      <c r="G27" s="10">
        <f>'A15-1'!G27+'A15-2'!G27+'A15-3'!G27+'A15-4'!G27</f>
        <v>14872.782999999999</v>
      </c>
      <c r="H27" s="10">
        <f>'A15-1'!H27+'A15-2'!H27+'A15-3'!H27+'A15-4'!H27</f>
        <v>21434.372000000003</v>
      </c>
      <c r="I27" s="10">
        <f>'A15-1'!I27+'A15-2'!I27+'A15-3'!I27+'A15-4'!I27</f>
        <v>14679.031999999999</v>
      </c>
      <c r="J27" s="10">
        <f>'A15-1'!J27+'A15-2'!J27+'A15-3'!J27+'A15-4'!J27</f>
        <v>4215.3194999999996</v>
      </c>
      <c r="K27" s="10">
        <f>'A15-1'!K27+'A15-2'!K27+'A15-3'!K27+'A15-4'!K27</f>
        <v>1130.182</v>
      </c>
      <c r="L27" s="10">
        <f>'A15-1'!L27+'A15-2'!L27+'A15-3'!L27+'A15-4'!L27</f>
        <v>9905.018</v>
      </c>
      <c r="M27" s="10">
        <f>'A15-1'!M27+'A15-2'!M27+'A15-3'!M27+'A15-4'!M27</f>
        <v>2342.893</v>
      </c>
      <c r="N27" s="10">
        <f>'A15-1'!N27+'A15-2'!N27+'A15-3'!N27+'A15-4'!N27</f>
        <v>14450.050999999999</v>
      </c>
      <c r="O27" s="10">
        <f>'A15-1'!O27+'A15-2'!O27+'A15-3'!O27+'A15-4'!O27</f>
        <v>70935.239999999991</v>
      </c>
    </row>
    <row r="28" spans="1:15" ht="12.75" customHeight="1">
      <c r="A28" s="6">
        <v>2005</v>
      </c>
      <c r="B28" s="10">
        <f>'A15-1'!B28+'A15-2'!B28+'A15-3'!B28+'A15-4'!B28</f>
        <v>4937</v>
      </c>
      <c r="C28" s="10">
        <f>'A15-1'!C28+'A15-2'!C28+'A15-3'!C28+'A15-4'!C28</f>
        <v>2653.1869999999999</v>
      </c>
      <c r="D28" s="10">
        <f>'A15-1'!D28+'A15-2'!D28+'A15-3'!D28+'A15-4'!D28</f>
        <v>8479.7070000000003</v>
      </c>
      <c r="E28" s="10">
        <f>'A15-1'!E28+'A15-2'!E28+'A15-3'!E28+'A15-4'!E28</f>
        <v>1444.777</v>
      </c>
      <c r="F28" s="10">
        <f>'A15-1'!F28+'A15-2'!F28+'A15-3'!F28+'A15-4'!F28</f>
        <v>1477</v>
      </c>
      <c r="G28" s="10">
        <f>'A15-1'!G28+'A15-2'!G28+'A15-3'!G28+'A15-4'!G28</f>
        <v>15174.750000000002</v>
      </c>
      <c r="H28" s="10">
        <f>'A15-1'!H28+'A15-2'!H28+'A15-3'!H28+'A15-4'!H28</f>
        <v>21466.995999999999</v>
      </c>
      <c r="I28" s="10">
        <f>'A15-1'!I28+'A15-2'!I28+'A15-3'!I28+'A15-4'!I28</f>
        <v>14815.641</v>
      </c>
      <c r="J28" s="10">
        <f>'A15-1'!J28+'A15-2'!J28+'A15-3'!J28+'A15-4'!J28</f>
        <v>4288.4689999999991</v>
      </c>
      <c r="K28" s="10">
        <f>'A15-1'!K28+'A15-2'!K28+'A15-3'!K28+'A15-4'!K28</f>
        <v>1151.03</v>
      </c>
      <c r="L28" s="10">
        <f>'A15-1'!L28+'A15-2'!L28+'A15-3'!L28+'A15-4'!L28</f>
        <v>10227.833999999999</v>
      </c>
      <c r="M28" s="10">
        <f>'A15-1'!M28+'A15-2'!M28+'A15-3'!M28+'A15-4'!M28</f>
        <v>2359.3140000000003</v>
      </c>
      <c r="N28" s="10">
        <f>'A15-1'!N28+'A15-2'!N28+'A15-3'!N28+'A15-4'!N28</f>
        <v>14654.344999999999</v>
      </c>
      <c r="O28" s="10">
        <f>'A15-1'!O28+'A15-2'!O28+'A15-3'!O28+'A15-4'!O28</f>
        <v>73137.399999999994</v>
      </c>
    </row>
    <row r="29" spans="1:15" ht="12.75" customHeight="1">
      <c r="A29" s="6">
        <v>2006</v>
      </c>
      <c r="B29" s="10">
        <f>'A15-1'!B29+'A15-2'!B29+'A15-3'!B29+'A15-4'!B29</f>
        <v>5063</v>
      </c>
      <c r="C29" s="10">
        <f>'A15-1'!C29+'A15-2'!C29+'A15-3'!C29+'A15-4'!C29</f>
        <v>2713.2559999999999</v>
      </c>
      <c r="D29" s="10">
        <f>'A15-1'!D29+'A15-2'!D29+'A15-3'!D29+'A15-4'!D29</f>
        <v>8742.1769999999997</v>
      </c>
      <c r="E29" s="10">
        <f>'A15-1'!E29+'A15-2'!E29+'A15-3'!E29+'A15-4'!E29</f>
        <v>1457.5905</v>
      </c>
      <c r="F29" s="10">
        <f>'A15-1'!F29+'A15-2'!F29+'A15-3'!F29+'A15-4'!F29</f>
        <v>1489</v>
      </c>
      <c r="G29" s="10">
        <f>'A15-1'!G29+'A15-2'!G29+'A15-3'!G29+'A15-4'!G29</f>
        <v>15502.107</v>
      </c>
      <c r="H29" s="10">
        <f>'A15-1'!H29+'A15-2'!H29+'A15-3'!H29+'A15-4'!H29</f>
        <v>21568.344000000001</v>
      </c>
      <c r="I29" s="10">
        <f>'A15-1'!I29+'A15-2'!I29+'A15-3'!I29+'A15-4'!I29</f>
        <v>15005.093000000001</v>
      </c>
      <c r="J29" s="10">
        <f>'A15-1'!J29+'A15-2'!J29+'A15-3'!J29+'A15-4'!J29</f>
        <v>4363.5825000000004</v>
      </c>
      <c r="K29" s="10">
        <f>'A15-1'!K29+'A15-2'!K29+'A15-3'!K29+'A15-4'!K29</f>
        <v>1172.7650000000001</v>
      </c>
      <c r="L29" s="10">
        <f>'A15-1'!L29+'A15-2'!L29+'A15-3'!L29+'A15-4'!L29</f>
        <v>10517.361000000001</v>
      </c>
      <c r="M29" s="10">
        <f>'A15-1'!M29+'A15-2'!M29+'A15-3'!M29+'A15-4'!M29</f>
        <v>2375.4389999999999</v>
      </c>
      <c r="N29" s="10">
        <f>'A15-1'!N29+'A15-2'!N29+'A15-3'!N29+'A15-4'!N29</f>
        <v>14915.708999999999</v>
      </c>
      <c r="O29" s="10">
        <f>'A15-1'!O29+'A15-2'!O29+'A15-3'!O29+'A15-4'!O29</f>
        <v>75216.27</v>
      </c>
    </row>
    <row r="30" spans="1:15" ht="12.75" customHeight="1">
      <c r="A30" s="6">
        <v>2007</v>
      </c>
      <c r="B30" s="10">
        <f>'A15-1'!B30+'A15-2'!B30+'A15-3'!B30+'A15-4'!B30</f>
        <v>5192</v>
      </c>
      <c r="C30" s="10">
        <f>'A15-1'!C30+'A15-2'!C30+'A15-3'!C30+'A15-4'!C30</f>
        <v>2777.049</v>
      </c>
      <c r="D30" s="10">
        <f>'A15-1'!D30+'A15-2'!D30+'A15-3'!D30+'A15-4'!D30</f>
        <v>8988.4639999999999</v>
      </c>
      <c r="E30" s="10">
        <f>'A15-1'!E30+'A15-2'!E30+'A15-3'!E30+'A15-4'!E30</f>
        <v>1467.635</v>
      </c>
      <c r="F30" s="10">
        <f>'A15-1'!F30+'A15-2'!F30+'A15-3'!F30+'A15-4'!F30</f>
        <v>1503</v>
      </c>
      <c r="G30" s="10">
        <f>'A15-1'!G30+'A15-2'!G30+'A15-3'!G30+'A15-4'!G30</f>
        <v>15807.569</v>
      </c>
      <c r="H30" s="10">
        <f>'A15-1'!H30+'A15-2'!H30+'A15-3'!H30+'A15-4'!H30</f>
        <v>21833.470999999998</v>
      </c>
      <c r="I30" s="10">
        <f>'A15-1'!I30+'A15-2'!I30+'A15-3'!I30+'A15-4'!I30</f>
        <v>15272.08</v>
      </c>
      <c r="J30" s="10">
        <f>'A15-1'!J30+'A15-2'!J30+'A15-3'!J30+'A15-4'!J30</f>
        <v>4441.8665000000001</v>
      </c>
      <c r="K30" s="10">
        <f>'A15-1'!K30+'A15-2'!K30+'A15-3'!K30+'A15-4'!K30</f>
        <v>1194.7249999999999</v>
      </c>
      <c r="L30" s="10">
        <f>'A15-1'!L30+'A15-2'!L30+'A15-3'!L30+'A15-4'!L30</f>
        <v>10862.440999999999</v>
      </c>
      <c r="M30" s="10">
        <f>'A15-1'!M30+'A15-2'!M30+'A15-3'!M30+'A15-4'!M30</f>
        <v>2387.9189999999999</v>
      </c>
      <c r="N30" s="10">
        <f>'A15-1'!N30+'A15-2'!N30+'A15-3'!N30+'A15-4'!N30</f>
        <v>15160.523999999999</v>
      </c>
      <c r="O30" s="10">
        <f>'A15-1'!O30+'A15-2'!O30+'A15-3'!O30+'A15-4'!O30</f>
        <v>77068.37000000001</v>
      </c>
    </row>
    <row r="31" spans="1:15" ht="12.75" customHeight="1">
      <c r="A31" s="6">
        <v>2008</v>
      </c>
      <c r="B31" s="10">
        <f>'A15-1'!B31+'A15-2'!B31+'A15-3'!B31+'A15-4'!B31</f>
        <v>5323</v>
      </c>
      <c r="C31" s="10">
        <f>'A15-1'!C31+'A15-2'!C31+'A15-3'!C31+'A15-4'!C31</f>
        <v>2832.817</v>
      </c>
      <c r="D31" s="10">
        <f>'A15-1'!D31+'A15-2'!D31+'A15-3'!D31+'A15-4'!D31</f>
        <v>9233.0419999999995</v>
      </c>
      <c r="E31" s="10">
        <f>'A15-1'!E31+'A15-2'!E31+'A15-3'!E31+'A15-4'!E31</f>
        <v>1476.4960000000001</v>
      </c>
      <c r="F31" s="10">
        <f>'A15-1'!F31+'A15-2'!F31+'A15-3'!F31+'A15-4'!F31</f>
        <v>1522</v>
      </c>
      <c r="G31" s="10">
        <f>'A15-1'!G31+'A15-2'!G31+'A15-3'!G31+'A15-4'!G31</f>
        <v>16070.886999999999</v>
      </c>
      <c r="H31" s="10">
        <f>'A15-1'!H31+'A15-2'!H31+'A15-3'!H31+'A15-4'!H31</f>
        <v>22211.885999999999</v>
      </c>
      <c r="I31" s="10">
        <f>'A15-1'!I31+'A15-2'!I31+'A15-3'!I31+'A15-4'!I31</f>
        <v>15568.429</v>
      </c>
      <c r="J31" s="10">
        <f>'A15-1'!J31+'A15-2'!J31+'A15-3'!J31+'A15-4'!J31</f>
        <v>4515.5569999999998</v>
      </c>
      <c r="K31" s="10">
        <f>'A15-1'!K31+'A15-2'!K31+'A15-3'!K31+'A15-4'!K31</f>
        <v>1214.6170000000002</v>
      </c>
      <c r="L31" s="10">
        <f>'A15-1'!L31+'A15-2'!L31+'A15-3'!L31+'A15-4'!L31</f>
        <v>11163.928</v>
      </c>
      <c r="M31" s="10">
        <f>'A15-1'!M31+'A15-2'!M31+'A15-3'!M31+'A15-4'!M31</f>
        <v>2395.2139999999999</v>
      </c>
      <c r="N31" s="10">
        <f>'A15-1'!N31+'A15-2'!N31+'A15-3'!N31+'A15-4'!N31</f>
        <v>15394.477000000003</v>
      </c>
      <c r="O31" s="10">
        <f>'A15-1'!O31+'A15-2'!O31+'A15-3'!O31+'A15-4'!O31</f>
        <v>78617.510000000009</v>
      </c>
    </row>
    <row r="32" spans="1:15" ht="12.75" customHeight="1">
      <c r="A32" s="6">
        <v>2009</v>
      </c>
      <c r="B32" s="10">
        <f>'A15-1'!B32+'A15-2'!B32+'A15-3'!B32+'A15-4'!B32</f>
        <v>5429</v>
      </c>
      <c r="C32" s="10">
        <f>'A15-1'!C32+'A15-2'!C32+'A15-3'!C32+'A15-4'!C32</f>
        <v>2883.5820000000003</v>
      </c>
      <c r="D32" s="10">
        <f>'A15-1'!D32+'A15-2'!D32+'A15-3'!D32+'A15-4'!D32</f>
        <v>9464.4639999999999</v>
      </c>
      <c r="E32" s="10">
        <f>'A15-1'!E32+'A15-2'!E32+'A15-3'!E32+'A15-4'!E32</f>
        <v>1484.1095</v>
      </c>
      <c r="F32" s="10">
        <f>'A15-1'!F32+'A15-2'!F32+'A15-3'!F32+'A15-4'!F32</f>
        <v>1535</v>
      </c>
      <c r="G32" s="10">
        <f>'A15-1'!G32+'A15-2'!G32+'A15-3'!G32+'A15-4'!G32</f>
        <v>16320.758000000002</v>
      </c>
      <c r="H32" s="10">
        <f>'A15-1'!H32+'A15-2'!H32+'A15-3'!H32+'A15-4'!H32</f>
        <v>22604.743999999999</v>
      </c>
      <c r="I32" s="10">
        <f>'A15-1'!I32+'A15-2'!I32+'A15-3'!I32+'A15-4'!I32</f>
        <v>15908.066999999999</v>
      </c>
      <c r="J32" s="10">
        <f>'A15-1'!J32+'A15-2'!J32+'A15-3'!J32+'A15-4'!J32</f>
        <v>4584.866</v>
      </c>
      <c r="K32" s="10">
        <f>'A15-1'!K32+'A15-2'!K32+'A15-3'!K32+'A15-4'!K32</f>
        <v>1231.922</v>
      </c>
      <c r="L32" s="10">
        <f>'A15-1'!L32+'A15-2'!L32+'A15-3'!L32+'A15-4'!L32</f>
        <v>11422.925999999999</v>
      </c>
      <c r="M32" s="10">
        <f>'A15-1'!M32+'A15-2'!M32+'A15-3'!M32+'A15-4'!M32</f>
        <v>2402.5620000000004</v>
      </c>
      <c r="N32" s="10">
        <f>'A15-1'!N32+'A15-2'!N32+'A15-3'!N32+'A15-4'!N32</f>
        <v>15619.997000000001</v>
      </c>
      <c r="O32" s="10">
        <f>'A15-1'!O32+'A15-2'!O32+'A15-3'!O32+'A15-4'!O32</f>
        <v>80272.679999999993</v>
      </c>
    </row>
    <row r="33" spans="1:15" ht="12.75" customHeight="1">
      <c r="A33" s="6">
        <v>2010</v>
      </c>
      <c r="B33" s="10">
        <f>'A15-1'!B33+'A15-2'!B33+'A15-3'!B33+'A15-4'!B33</f>
        <v>5518</v>
      </c>
      <c r="C33" s="10">
        <f>'A15-1'!C33+'A15-2'!C33+'A15-3'!C33+'A15-4'!C33</f>
        <v>2935.7809999999999</v>
      </c>
      <c r="D33" s="10">
        <f>'A15-1'!D33+'A15-2'!D33+'A15-3'!D33+'A15-4'!D33</f>
        <v>9668.5669999999991</v>
      </c>
      <c r="E33" s="10">
        <f>'A15-1'!E33+'A15-2'!E33+'A15-3'!E33+'A15-4'!E33</f>
        <v>1488.6965</v>
      </c>
      <c r="F33" s="10">
        <f>'A15-1'!F33+'A15-2'!F33+'A15-3'!F33+'A15-4'!F33</f>
        <v>1539</v>
      </c>
      <c r="G33" s="10">
        <f>'A15-1'!G33+'A15-2'!G33+'A15-3'!G33+'A15-4'!G33</f>
        <v>16558.724000000002</v>
      </c>
      <c r="H33" s="10">
        <f>'A15-1'!H33+'A15-2'!H33+'A15-3'!H33+'A15-4'!H33</f>
        <v>23125.088</v>
      </c>
      <c r="I33" s="10">
        <f>'A15-1'!I33+'A15-2'!I33+'A15-3'!I33+'A15-4'!I33</f>
        <v>16286.437</v>
      </c>
      <c r="J33" s="10">
        <f>'A15-1'!J33+'A15-2'!J33+'A15-3'!J33+'A15-4'!J33</f>
        <v>4653.643</v>
      </c>
      <c r="K33" s="10">
        <f>'A15-1'!K33+'A15-2'!K33+'A15-3'!K33+'A15-4'!K33</f>
        <v>1247.1380000000001</v>
      </c>
      <c r="L33" s="10">
        <f>'A15-1'!L33+'A15-2'!L33+'A15-3'!L33+'A15-4'!L33</f>
        <v>11667.547999999999</v>
      </c>
      <c r="M33" s="10">
        <f>'A15-1'!M33+'A15-2'!M33+'A15-3'!M33+'A15-4'!M33</f>
        <v>2409.9659999999999</v>
      </c>
      <c r="N33" s="10">
        <f>'A15-1'!N33+'A15-2'!N33+'A15-3'!N33+'A15-4'!N33</f>
        <v>15852.586000000003</v>
      </c>
      <c r="O33" s="10">
        <f>'A15-1'!O33+'A15-2'!O33+'A15-3'!O33+'A15-4'!O33</f>
        <v>81776.89</v>
      </c>
    </row>
    <row r="34" spans="1:15" ht="12.75" customHeight="1">
      <c r="A34" s="6">
        <v>2011</v>
      </c>
      <c r="B34" s="10">
        <f>'A15-1'!B34+'A15-2'!B34+'A15-3'!B34+'A15-4'!B34</f>
        <v>5598</v>
      </c>
      <c r="C34" s="10">
        <f>'A15-1'!C34+'A15-2'!C34+'A15-3'!C34+'A15-4'!C34</f>
        <v>2973.8719999999994</v>
      </c>
      <c r="D34" s="10">
        <f>'A15-1'!D34+'A15-2'!D34+'A15-3'!D34+'A15-4'!D34</f>
        <v>9810.3810000000012</v>
      </c>
      <c r="E34" s="10">
        <f>'A15-1'!E34+'A15-2'!E34+'A15-3'!E34+'A15-4'!E34</f>
        <v>1492.7819999999999</v>
      </c>
      <c r="F34" s="10">
        <f>'A15-1'!F34+'A15-2'!F34+'A15-3'!F34+'A15-4'!F34</f>
        <v>1531</v>
      </c>
      <c r="G34" s="10">
        <f>'A15-1'!G34+'A15-2'!G34+'A15-3'!G34+'A15-4'!G34</f>
        <v>16705.024999999998</v>
      </c>
      <c r="H34" s="10">
        <f>'A15-1'!H34+'A15-2'!H34+'A15-3'!H34+'A15-4'!H34</f>
        <v>23531.077000000001</v>
      </c>
      <c r="I34" s="10">
        <f>'A15-1'!I34+'A15-2'!I34+'A15-3'!I34+'A15-4'!I34</f>
        <v>16480.437000000002</v>
      </c>
      <c r="J34" s="10">
        <f>'A15-1'!J34+'A15-2'!J34+'A15-3'!J34+'A15-4'!J34</f>
        <v>4688.6450000000004</v>
      </c>
      <c r="K34" s="10">
        <f>'A15-1'!K34+'A15-2'!K34+'A15-3'!K34+'A15-4'!K34</f>
        <v>1260</v>
      </c>
      <c r="L34" s="10">
        <f>'A15-1'!L34+'A15-2'!L34+'A15-3'!L34+'A15-4'!L34</f>
        <v>11910.755000000001</v>
      </c>
      <c r="M34" s="10">
        <f>'A15-1'!M34+'A15-2'!M34+'A15-3'!M34+'A15-4'!M34</f>
        <v>2415.8069999999998</v>
      </c>
      <c r="N34" s="10">
        <f>'A15-1'!N34+'A15-2'!N34+'A15-3'!N34+'A15-4'!N34</f>
        <v>16068.306999999997</v>
      </c>
      <c r="O34" s="10">
        <f>'A15-1'!O34+'A15-2'!O34+'A15-3'!O34+'A15-4'!O34</f>
        <v>82851.56</v>
      </c>
    </row>
    <row r="35" spans="1:15" ht="12.75" customHeight="1">
      <c r="A35" s="6">
        <v>2012</v>
      </c>
      <c r="B35" s="10">
        <f>'A15-1'!B35+'A15-2'!B35+'A15-3'!B35+'A15-4'!B35</f>
        <v>5647</v>
      </c>
      <c r="C35" s="10">
        <f>'A15-1'!C35+'A15-2'!C35+'A15-3'!C35+'A15-4'!C35</f>
        <v>2993.2790000000005</v>
      </c>
      <c r="D35" s="10">
        <f>'A15-1'!D35+'A15-2'!D35+'A15-3'!D35+'A15-4'!D35</f>
        <v>9876.0630000000001</v>
      </c>
      <c r="E35" s="10">
        <f>'A15-1'!E35+'A15-2'!E35+'A15-3'!E35+'A15-4'!E35</f>
        <v>1495.7734999999998</v>
      </c>
      <c r="F35" s="10">
        <f>'A15-1'!F35+'A15-2'!F35+'A15-3'!F35+'A15-4'!F35</f>
        <v>1519</v>
      </c>
      <c r="G35" s="10">
        <f>'A15-1'!G35+'A15-2'!G35+'A15-3'!G35+'A15-4'!G35</f>
        <v>16734.762000000002</v>
      </c>
      <c r="H35" s="10">
        <f>'A15-1'!H35+'A15-2'!H35+'A15-3'!H35+'A15-4'!H35</f>
        <v>23830.413999999997</v>
      </c>
      <c r="I35" s="10">
        <f>'A15-1'!I35+'A15-2'!I35+'A15-3'!I35+'A15-4'!I35</f>
        <v>16695.898000000001</v>
      </c>
      <c r="J35" s="10">
        <f>'A15-1'!J35+'A15-2'!J35+'A15-3'!J35+'A15-4'!J35</f>
        <v>4691.3449999999993</v>
      </c>
      <c r="K35" s="10">
        <f>'A15-1'!K35+'A15-2'!K35+'A15-3'!K35+'A15-4'!K35</f>
        <v>1272</v>
      </c>
      <c r="L35" s="10">
        <f>'A15-1'!L35+'A15-2'!L35+'A15-3'!L35+'A15-4'!L35</f>
        <v>12145.924000000001</v>
      </c>
      <c r="M35" s="10">
        <f>'A15-1'!M35+'A15-2'!M35+'A15-3'!M35+'A15-4'!M35</f>
        <v>2422.36</v>
      </c>
      <c r="N35" s="10">
        <f>'A15-1'!N35+'A15-2'!N35+'A15-3'!N35+'A15-4'!N35</f>
        <v>16118.527</v>
      </c>
      <c r="O35" s="10">
        <f>'A15-1'!O35+'A15-2'!O35+'A15-3'!O35+'A15-4'!O35</f>
        <v>82933.079999999987</v>
      </c>
    </row>
    <row r="36" spans="1:15" ht="12.75" customHeight="1">
      <c r="A36" s="6">
        <v>2013</v>
      </c>
      <c r="B36" s="10">
        <f>'A15-1'!B36+'A15-2'!B36+'A15-3'!B36+'A15-4'!B36</f>
        <v>5712</v>
      </c>
      <c r="C36" s="10">
        <f>'A15-1'!C36+'A15-2'!C36+'A15-3'!C36+'A15-4'!C36</f>
        <v>3015.0279</v>
      </c>
      <c r="D36" s="10">
        <f>'A15-1'!D36+'A15-2'!D36+'A15-3'!D36+'A15-4'!D36</f>
        <v>9955</v>
      </c>
      <c r="E36" s="10">
        <f>'A15-1'!E36+'A15-2'!E36+'A15-3'!E36+'A15-4'!E36</f>
        <v>1497.2660000000001</v>
      </c>
      <c r="F36" s="10">
        <f>'A15-1'!F36+'A15-2'!F36+'A15-3'!F36+'A15-4'!F36</f>
        <v>1506</v>
      </c>
      <c r="G36" s="10">
        <f>'A15-1'!G36+'A15-2'!G36+'A15-3'!G36+'A15-4'!G36</f>
        <v>16728.03</v>
      </c>
      <c r="H36" s="10">
        <f>'A15-1'!H36+'A15-2'!H36+'A15-3'!H36+'A15-4'!H36</f>
        <v>24213.725999999999</v>
      </c>
      <c r="I36" s="10">
        <f>'A15-1'!I36+'A15-2'!I36+'A15-3'!I36+'A15-4'!I36</f>
        <v>16907.806</v>
      </c>
      <c r="J36" s="10">
        <f>'A15-1'!J36+'A15-2'!J36+'A15-3'!J36+'A15-4'!J36</f>
        <v>4704.0830000000005</v>
      </c>
      <c r="K36" s="10">
        <f>'A15-1'!K36+'A15-2'!K36+'A15-3'!K36+'A15-4'!K36</f>
        <v>1287</v>
      </c>
      <c r="L36" s="10">
        <f>'A15-1'!L36+'A15-2'!L36+'A15-3'!L36+'A15-4'!L36</f>
        <v>12319.401000000002</v>
      </c>
      <c r="M36" s="10">
        <f>'A15-1'!M36+'A15-2'!M36+'A15-3'!M36+'A15-4'!M36</f>
        <v>2433</v>
      </c>
      <c r="N36" s="10">
        <f>'A15-1'!N36+'A15-2'!N36+'A15-3'!N36+'A15-4'!N36</f>
        <v>16196.571</v>
      </c>
      <c r="O36" s="10">
        <f>'A15-1'!O36+'A15-2'!O36+'A15-3'!O36+'A15-4'!O36</f>
        <v>83188.89</v>
      </c>
    </row>
    <row r="37" spans="1:15" ht="12.75" customHeight="1">
      <c r="A37" s="6">
        <v>2014</v>
      </c>
      <c r="B37" s="10">
        <f>'A15-1'!B37+'A15-2'!B37+'A15-3'!B37+'A15-4'!B37</f>
        <v>5793</v>
      </c>
      <c r="C37" s="10">
        <f>'A15-1'!C37+'A15-2'!C37+'A15-3'!C37+'A15-4'!C37</f>
        <v>3034.6529999999998</v>
      </c>
      <c r="D37" s="10">
        <f>'A15-1'!D37+'A15-2'!D37+'A15-3'!D37+'A15-4'!D37</f>
        <v>10021.900000000001</v>
      </c>
      <c r="E37" s="10">
        <f>'A15-1'!E37+'A15-2'!E37+'A15-3'!E37+'A15-4'!E37</f>
        <v>1495.0910000000001</v>
      </c>
      <c r="F37" s="10">
        <f>'A15-1'!F37+'A15-2'!F37+'A15-3'!F37+'A15-4'!F37</f>
        <v>1489</v>
      </c>
      <c r="G37" s="10">
        <f>'A15-1'!G37+'A15-2'!G37+'A15-3'!G37+'A15-4'!G37</f>
        <v>16697.971000000001</v>
      </c>
      <c r="H37" s="10">
        <f>'A15-1'!H37+'A15-2'!H37+'A15-3'!H37+'A15-4'!H37</f>
        <v>24487.315000000002</v>
      </c>
      <c r="I37" s="10">
        <f>'A15-1'!I37+'A15-2'!I37+'A15-3'!I37+'A15-4'!I37</f>
        <v>17105.045000000002</v>
      </c>
      <c r="J37" s="10">
        <f>'A15-1'!J37+'A15-2'!J37+'A15-3'!J37+'A15-4'!J37</f>
        <v>4738.616</v>
      </c>
      <c r="K37" s="10">
        <f>'A15-1'!K37+'A15-2'!K37+'A15-3'!K37+'A15-4'!K37</f>
        <v>1303</v>
      </c>
      <c r="L37" s="10">
        <f>'A15-1'!L37+'A15-2'!L37+'A15-3'!L37+'A15-4'!L37</f>
        <v>12491.589</v>
      </c>
      <c r="M37" s="10">
        <f>'A15-1'!M37+'A15-2'!M37+'A15-3'!M37+'A15-4'!M37</f>
        <v>2432</v>
      </c>
      <c r="N37" s="10">
        <f>'A15-1'!N37+'A15-2'!N37+'A15-3'!N37+'A15-4'!N37</f>
        <v>16322.386</v>
      </c>
      <c r="O37" s="10">
        <f>'A15-1'!O37+'A15-2'!O37+'A15-3'!O37+'A15-4'!O37</f>
        <v>83536.430000000008</v>
      </c>
    </row>
    <row r="39" spans="1:15">
      <c r="A39" s="6" t="s">
        <v>573</v>
      </c>
    </row>
    <row r="40" spans="1:15" ht="12.75" customHeight="1">
      <c r="A40" s="6" t="s">
        <v>567</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honeticPr fontId="0" type="noConversion"/>
  <pageMargins left="0.75" right="0.75" top="1" bottom="1" header="0.5" footer="0.5"/>
  <pageSetup scale="91" orientation="landscape" r:id="rId1"/>
  <headerFooter alignWithMargins="0"/>
</worksheet>
</file>

<file path=xl/worksheets/sheet63.xml><?xml version="1.0" encoding="utf-8"?>
<worksheet xmlns="http://schemas.openxmlformats.org/spreadsheetml/2006/main" xmlns:r="http://schemas.openxmlformats.org/officeDocument/2006/relationships">
  <sheetPr>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C38" sqref="C38"/>
    </sheetView>
  </sheetViews>
  <sheetFormatPr defaultColWidth="3.85546875" defaultRowHeight="12.75" customHeight="1"/>
  <cols>
    <col min="1" max="1" width="5" style="6" customWidth="1"/>
    <col min="2" max="9" width="8.7109375" style="10" customWidth="1"/>
    <col min="10" max="10" width="10.5703125" style="10" customWidth="1"/>
    <col min="11" max="15" width="8.7109375" style="10" customWidth="1"/>
    <col min="16" max="19" width="3.85546875" style="8"/>
    <col min="20" max="28" width="6.140625" style="8" customWidth="1"/>
    <col min="29" max="29" width="6" style="8" bestFit="1" customWidth="1"/>
    <col min="30" max="41" width="6.140625" style="8" customWidth="1"/>
    <col min="42" max="42" width="7.28515625" style="8" customWidth="1"/>
    <col min="43" max="49" width="6.140625" style="8" customWidth="1"/>
    <col min="50" max="16384" width="3.85546875" style="8"/>
  </cols>
  <sheetData>
    <row r="1" spans="1:15" ht="12.75" customHeight="1">
      <c r="A1" s="6" t="s">
        <v>576</v>
      </c>
    </row>
    <row r="2" spans="1:15" ht="28.9" customHeight="1">
      <c r="A2" s="6" t="s">
        <v>225</v>
      </c>
      <c r="B2" s="10" t="s">
        <v>226</v>
      </c>
      <c r="C2" s="10" t="s">
        <v>227</v>
      </c>
      <c r="D2" s="10" t="s">
        <v>228</v>
      </c>
      <c r="E2" s="10" t="s">
        <v>229</v>
      </c>
      <c r="F2" s="10" t="s">
        <v>230</v>
      </c>
      <c r="G2" s="10" t="s">
        <v>231</v>
      </c>
      <c r="H2" s="10" t="s">
        <v>232</v>
      </c>
      <c r="I2" s="10" t="s">
        <v>233</v>
      </c>
      <c r="J2" s="10" t="s">
        <v>234</v>
      </c>
      <c r="K2" s="10" t="s">
        <v>235</v>
      </c>
      <c r="L2" s="10" t="s">
        <v>236</v>
      </c>
      <c r="M2" s="10" t="s">
        <v>237</v>
      </c>
      <c r="N2" s="10" t="s">
        <v>238</v>
      </c>
      <c r="O2" s="10" t="s">
        <v>239</v>
      </c>
    </row>
    <row r="3" spans="1:15" ht="12.75" customHeight="1">
      <c r="A3" s="6">
        <v>1980</v>
      </c>
      <c r="B3" s="10">
        <v>741.52800000000002</v>
      </c>
      <c r="C3" s="10">
        <v>621.17600000000004</v>
      </c>
      <c r="D3" s="10">
        <v>1268</v>
      </c>
      <c r="E3" s="10">
        <v>272.43400000000003</v>
      </c>
      <c r="F3" s="10">
        <v>270</v>
      </c>
      <c r="G3" s="10">
        <v>3222.2130000000002</v>
      </c>
      <c r="H3" s="10">
        <v>4860.0450000000001</v>
      </c>
      <c r="I3" s="10">
        <v>3611.7</v>
      </c>
      <c r="J3" s="10">
        <v>765.77700000000004</v>
      </c>
      <c r="K3" s="10">
        <v>195.97</v>
      </c>
      <c r="L3" s="10">
        <v>2366.1529999999998</v>
      </c>
      <c r="M3" s="10">
        <v>436.274</v>
      </c>
      <c r="N3" s="10">
        <v>3115</v>
      </c>
      <c r="O3" s="10">
        <v>11048.04</v>
      </c>
    </row>
    <row r="4" spans="1:15" ht="12.75" customHeight="1">
      <c r="A4" s="6">
        <v>1981</v>
      </c>
      <c r="B4" s="10">
        <v>735.66399999999999</v>
      </c>
      <c r="C4" s="10">
        <v>603.71900000000005</v>
      </c>
      <c r="D4" s="10">
        <v>1265</v>
      </c>
      <c r="E4" s="10">
        <v>273.98450000000003</v>
      </c>
      <c r="F4" s="10">
        <v>267</v>
      </c>
      <c r="G4" s="10">
        <v>3163.4650000000001</v>
      </c>
      <c r="H4" s="10">
        <v>5043.4719999999998</v>
      </c>
      <c r="I4" s="10">
        <v>3573.98</v>
      </c>
      <c r="J4" s="10">
        <v>765.39449999999999</v>
      </c>
      <c r="K4" s="10">
        <v>191.96700000000001</v>
      </c>
      <c r="L4" s="10">
        <v>2365.652</v>
      </c>
      <c r="M4" s="10">
        <v>433.89699999999999</v>
      </c>
      <c r="N4" s="10">
        <v>3090</v>
      </c>
      <c r="O4" s="10">
        <v>10984.9</v>
      </c>
    </row>
    <row r="5" spans="1:15" ht="12.75" customHeight="1">
      <c r="A5" s="6">
        <v>1982</v>
      </c>
      <c r="B5" s="10">
        <v>748.322</v>
      </c>
      <c r="C5" s="10">
        <v>589.05200000000002</v>
      </c>
      <c r="D5" s="10">
        <v>1262</v>
      </c>
      <c r="E5" s="10">
        <v>277.49849999999998</v>
      </c>
      <c r="F5" s="10">
        <v>267</v>
      </c>
      <c r="G5" s="10">
        <v>3106.4769999999999</v>
      </c>
      <c r="H5" s="10">
        <v>5284.69</v>
      </c>
      <c r="I5" s="10">
        <v>3563.8009999999999</v>
      </c>
      <c r="J5" s="10">
        <v>767.36850000000004</v>
      </c>
      <c r="K5" s="10">
        <v>190.20500000000001</v>
      </c>
      <c r="L5" s="10">
        <v>2331.6909999999998</v>
      </c>
      <c r="M5" s="10">
        <v>435.64499999999998</v>
      </c>
      <c r="N5" s="10">
        <v>3086</v>
      </c>
      <c r="O5" s="10">
        <v>11011.48</v>
      </c>
    </row>
    <row r="6" spans="1:15" ht="12.75" customHeight="1">
      <c r="A6" s="6">
        <v>1983</v>
      </c>
      <c r="B6" s="10">
        <v>767.07299999999998</v>
      </c>
      <c r="C6" s="10">
        <v>583.04200000000003</v>
      </c>
      <c r="D6" s="10">
        <v>1264</v>
      </c>
      <c r="E6" s="10">
        <v>282.596</v>
      </c>
      <c r="F6" s="10">
        <v>272</v>
      </c>
      <c r="G6" s="10">
        <v>3057.0120000000002</v>
      </c>
      <c r="H6" s="10">
        <v>5580.4809999999998</v>
      </c>
      <c r="I6" s="10">
        <v>3590.797</v>
      </c>
      <c r="J6" s="10">
        <v>774.78399999999999</v>
      </c>
      <c r="K6" s="10">
        <v>191.524</v>
      </c>
      <c r="L6" s="10">
        <v>2232.9789999999998</v>
      </c>
      <c r="M6" s="10">
        <v>442.69</v>
      </c>
      <c r="N6" s="10">
        <v>3114</v>
      </c>
      <c r="O6" s="10">
        <v>11200.9</v>
      </c>
    </row>
    <row r="7" spans="1:15" ht="12.75" customHeight="1">
      <c r="A7" s="6">
        <v>1984</v>
      </c>
      <c r="B7" s="10">
        <v>791.06700000000001</v>
      </c>
      <c r="C7" s="10">
        <v>581.27599999999995</v>
      </c>
      <c r="D7" s="10">
        <v>1284</v>
      </c>
      <c r="E7" s="10">
        <v>288.005</v>
      </c>
      <c r="F7" s="10">
        <v>281</v>
      </c>
      <c r="G7" s="10">
        <v>3015.183</v>
      </c>
      <c r="H7" s="10">
        <v>5850.7079999999996</v>
      </c>
      <c r="I7" s="10">
        <v>3641.5889999999999</v>
      </c>
      <c r="J7" s="10">
        <v>788.03750000000002</v>
      </c>
      <c r="K7" s="10">
        <v>195.71199999999999</v>
      </c>
      <c r="L7" s="10">
        <v>2097.788</v>
      </c>
      <c r="M7" s="10">
        <v>455.22899999999998</v>
      </c>
      <c r="N7" s="10">
        <v>3149</v>
      </c>
      <c r="O7" s="10">
        <v>11428.78</v>
      </c>
    </row>
    <row r="8" spans="1:15" ht="12.75" customHeight="1">
      <c r="A8" s="6">
        <v>1985</v>
      </c>
      <c r="B8" s="10">
        <v>818.65800000000002</v>
      </c>
      <c r="C8" s="10">
        <v>575.25599999999997</v>
      </c>
      <c r="D8" s="10">
        <v>1304</v>
      </c>
      <c r="E8" s="10">
        <v>293.67599999999999</v>
      </c>
      <c r="F8" s="10">
        <v>283</v>
      </c>
      <c r="G8" s="10">
        <v>2961.3420000000001</v>
      </c>
      <c r="H8" s="10">
        <v>6042.7470000000003</v>
      </c>
      <c r="I8" s="10">
        <v>3695.665</v>
      </c>
      <c r="J8" s="10">
        <v>804.11350000000004</v>
      </c>
      <c r="K8" s="10">
        <v>201.3</v>
      </c>
      <c r="L8" s="10">
        <v>2030.8150000000001</v>
      </c>
      <c r="M8" s="10">
        <v>467.834</v>
      </c>
      <c r="N8" s="10">
        <v>3165</v>
      </c>
      <c r="O8" s="10">
        <v>11605.64</v>
      </c>
    </row>
    <row r="9" spans="1:15" ht="12.75" customHeight="1">
      <c r="A9" s="6">
        <v>1986</v>
      </c>
      <c r="B9" s="10">
        <v>842.27200000000005</v>
      </c>
      <c r="C9" s="10">
        <v>561.00300000000004</v>
      </c>
      <c r="D9" s="10">
        <v>1336</v>
      </c>
      <c r="E9" s="10">
        <v>300.26549999999997</v>
      </c>
      <c r="F9" s="10">
        <v>291</v>
      </c>
      <c r="G9" s="10">
        <v>2885.4580000000001</v>
      </c>
      <c r="H9" s="10">
        <v>6170.4390000000003</v>
      </c>
      <c r="I9" s="10">
        <v>3721.3</v>
      </c>
      <c r="J9" s="10">
        <v>819.36350000000004</v>
      </c>
      <c r="K9" s="10">
        <v>206.28100000000001</v>
      </c>
      <c r="L9" s="10">
        <v>1986.7270000000001</v>
      </c>
      <c r="M9" s="10">
        <v>479.68599999999998</v>
      </c>
      <c r="N9" s="10">
        <v>3133</v>
      </c>
      <c r="O9" s="10">
        <v>11877.75</v>
      </c>
    </row>
    <row r="10" spans="1:15" ht="12.75" customHeight="1">
      <c r="A10" s="6">
        <v>1987</v>
      </c>
      <c r="B10" s="10">
        <v>868.39</v>
      </c>
      <c r="C10" s="10">
        <v>543.14</v>
      </c>
      <c r="D10" s="10">
        <v>1388</v>
      </c>
      <c r="E10" s="10">
        <v>309.8</v>
      </c>
      <c r="F10" s="10">
        <v>296</v>
      </c>
      <c r="G10" s="10">
        <v>2829.761</v>
      </c>
      <c r="H10" s="10">
        <v>6163.4380000000001</v>
      </c>
      <c r="I10" s="10">
        <v>3704.163</v>
      </c>
      <c r="J10" s="10">
        <v>834.53150000000005</v>
      </c>
      <c r="K10" s="10">
        <v>212.15100000000001</v>
      </c>
      <c r="L10" s="10">
        <v>1929.932</v>
      </c>
      <c r="M10" s="10">
        <v>497.86399999999998</v>
      </c>
      <c r="N10" s="10">
        <v>3140</v>
      </c>
      <c r="O10" s="10">
        <v>12294.16</v>
      </c>
    </row>
    <row r="11" spans="1:15" ht="12.75" customHeight="1">
      <c r="A11" s="6">
        <v>1988</v>
      </c>
      <c r="B11" s="10">
        <v>896.22900000000004</v>
      </c>
      <c r="C11" s="10">
        <v>534.62099999999998</v>
      </c>
      <c r="D11" s="10">
        <v>1459</v>
      </c>
      <c r="E11" s="10">
        <v>323.572</v>
      </c>
      <c r="F11" s="10">
        <v>294</v>
      </c>
      <c r="G11" s="10">
        <v>2829.0360000000001</v>
      </c>
      <c r="H11" s="10">
        <v>6025.634</v>
      </c>
      <c r="I11" s="10">
        <v>3645.82</v>
      </c>
      <c r="J11" s="10">
        <v>855.94</v>
      </c>
      <c r="K11" s="10">
        <v>221.416</v>
      </c>
      <c r="L11" s="10">
        <v>1971.58</v>
      </c>
      <c r="M11" s="10">
        <v>525.024</v>
      </c>
      <c r="N11" s="10">
        <v>3196</v>
      </c>
      <c r="O11" s="10">
        <v>12954.49</v>
      </c>
    </row>
    <row r="12" spans="1:15" ht="12.75" customHeight="1">
      <c r="A12" s="6">
        <v>1989</v>
      </c>
      <c r="B12" s="10">
        <v>938.21</v>
      </c>
      <c r="C12" s="10">
        <v>536.69799999999998</v>
      </c>
      <c r="D12" s="10">
        <v>1531</v>
      </c>
      <c r="E12" s="10">
        <v>341.63799999999998</v>
      </c>
      <c r="F12" s="10">
        <v>296</v>
      </c>
      <c r="G12" s="10">
        <v>2855.4119999999998</v>
      </c>
      <c r="H12" s="10">
        <v>5795.1980000000003</v>
      </c>
      <c r="I12" s="10">
        <v>3550.33</v>
      </c>
      <c r="J12" s="10">
        <v>883.69</v>
      </c>
      <c r="K12" s="10">
        <v>234.17</v>
      </c>
      <c r="L12" s="10">
        <v>2091.5300000000002</v>
      </c>
      <c r="M12" s="10">
        <v>557.827</v>
      </c>
      <c r="N12" s="10">
        <v>3286</v>
      </c>
      <c r="O12" s="10">
        <v>13421.24</v>
      </c>
    </row>
    <row r="13" spans="1:15" ht="12.75" customHeight="1">
      <c r="A13" s="6">
        <v>1990</v>
      </c>
      <c r="B13" s="10">
        <v>982.11900000000003</v>
      </c>
      <c r="C13" s="10">
        <v>547.17100000000005</v>
      </c>
      <c r="D13" s="10">
        <v>1598.5540000000001</v>
      </c>
      <c r="E13" s="10">
        <v>363.44499999999999</v>
      </c>
      <c r="F13" s="10">
        <v>312</v>
      </c>
      <c r="G13" s="10">
        <v>2910.68</v>
      </c>
      <c r="H13" s="10">
        <v>5381.9409999999998</v>
      </c>
      <c r="I13" s="10">
        <v>3430.1529999999998</v>
      </c>
      <c r="J13" s="10">
        <v>907.57899999999995</v>
      </c>
      <c r="K13" s="10">
        <v>249.75399999999999</v>
      </c>
      <c r="L13" s="10">
        <v>2170.9050000000002</v>
      </c>
      <c r="M13" s="10">
        <v>594.16899999999998</v>
      </c>
      <c r="N13" s="10">
        <v>3376</v>
      </c>
      <c r="O13" s="10">
        <v>13829.02</v>
      </c>
    </row>
    <row r="14" spans="1:15" ht="12.75" customHeight="1">
      <c r="A14" s="6">
        <v>1991</v>
      </c>
      <c r="B14" s="10">
        <v>1029.145</v>
      </c>
      <c r="C14" s="10">
        <v>578.73299999999995</v>
      </c>
      <c r="D14" s="10">
        <v>1673.8779999999999</v>
      </c>
      <c r="E14" s="10">
        <v>386.36849999999998</v>
      </c>
      <c r="F14" s="10">
        <v>333</v>
      </c>
      <c r="G14" s="10">
        <v>3102.6149999999998</v>
      </c>
      <c r="H14" s="10">
        <v>4910.7370000000001</v>
      </c>
      <c r="I14" s="10">
        <v>3434.3870000000002</v>
      </c>
      <c r="J14" s="10">
        <v>962.66099999999994</v>
      </c>
      <c r="K14" s="10">
        <v>270.15699999999998</v>
      </c>
      <c r="L14" s="10">
        <v>2219.9389999999999</v>
      </c>
      <c r="M14" s="10">
        <v>629.51700000000005</v>
      </c>
      <c r="N14" s="10">
        <v>3514</v>
      </c>
      <c r="O14" s="10">
        <v>14129.09</v>
      </c>
    </row>
    <row r="15" spans="1:15" ht="12.75" customHeight="1">
      <c r="A15" s="6">
        <v>1992</v>
      </c>
      <c r="B15" s="10">
        <v>1099</v>
      </c>
      <c r="C15" s="10">
        <v>622.26900000000001</v>
      </c>
      <c r="D15" s="10">
        <v>1790.492</v>
      </c>
      <c r="E15" s="10">
        <v>404.42849999999999</v>
      </c>
      <c r="F15" s="10">
        <v>361</v>
      </c>
      <c r="G15" s="10">
        <v>3398.623</v>
      </c>
      <c r="H15" s="10">
        <v>4688.1719999999996</v>
      </c>
      <c r="I15" s="10">
        <v>3564.7350000000001</v>
      </c>
      <c r="J15" s="10">
        <v>1048.2329999999999</v>
      </c>
      <c r="K15" s="10">
        <v>290.733</v>
      </c>
      <c r="L15" s="10">
        <v>2299.8760000000002</v>
      </c>
      <c r="M15" s="10">
        <v>654.84900000000005</v>
      </c>
      <c r="N15" s="10">
        <v>3805</v>
      </c>
      <c r="O15" s="10">
        <v>15412.7</v>
      </c>
    </row>
    <row r="16" spans="1:15" ht="12.75" customHeight="1">
      <c r="A16" s="6">
        <v>1993</v>
      </c>
      <c r="B16" s="10">
        <v>1167</v>
      </c>
      <c r="C16" s="10">
        <v>655.19899999999996</v>
      </c>
      <c r="D16" s="10">
        <v>1885.672</v>
      </c>
      <c r="E16" s="10">
        <v>412.65050000000002</v>
      </c>
      <c r="F16" s="10">
        <v>395</v>
      </c>
      <c r="G16" s="10">
        <v>3671.5459999999998</v>
      </c>
      <c r="H16" s="10">
        <v>4643.6639999999998</v>
      </c>
      <c r="I16" s="10">
        <v>3693.7280000000001</v>
      </c>
      <c r="J16" s="10">
        <v>1111.4380000000001</v>
      </c>
      <c r="K16" s="10">
        <v>304.36399999999998</v>
      </c>
      <c r="L16" s="10">
        <v>2367.2620000000002</v>
      </c>
      <c r="M16" s="10">
        <v>666.78399999999999</v>
      </c>
      <c r="N16" s="10">
        <v>3962</v>
      </c>
      <c r="O16" s="10">
        <v>16013.32</v>
      </c>
    </row>
    <row r="17" spans="1:15" ht="12.75" customHeight="1">
      <c r="A17" s="6">
        <v>1994</v>
      </c>
      <c r="B17" s="10">
        <v>1209</v>
      </c>
      <c r="C17" s="10">
        <v>677.60599999999999</v>
      </c>
      <c r="D17" s="10">
        <v>1973.402</v>
      </c>
      <c r="E17" s="10">
        <v>411.012</v>
      </c>
      <c r="F17" s="10">
        <v>420</v>
      </c>
      <c r="G17" s="10">
        <v>3921.462</v>
      </c>
      <c r="H17" s="10">
        <v>4661.9250000000002</v>
      </c>
      <c r="I17" s="10">
        <v>3816.261</v>
      </c>
      <c r="J17" s="10">
        <v>1151.519</v>
      </c>
      <c r="K17" s="10">
        <v>311.19</v>
      </c>
      <c r="L17" s="10">
        <v>2412.17</v>
      </c>
      <c r="M17" s="10">
        <v>667.10900000000004</v>
      </c>
      <c r="N17" s="10">
        <v>4034</v>
      </c>
      <c r="O17" s="10">
        <v>16790.57</v>
      </c>
    </row>
    <row r="18" spans="1:15" ht="12.75" customHeight="1">
      <c r="A18" s="6">
        <v>1995</v>
      </c>
      <c r="B18" s="10">
        <v>1248</v>
      </c>
      <c r="C18" s="10">
        <v>696.096</v>
      </c>
      <c r="D18" s="10">
        <v>2060.12</v>
      </c>
      <c r="E18" s="10">
        <v>402.89850000000001</v>
      </c>
      <c r="F18" s="10">
        <v>434</v>
      </c>
      <c r="G18" s="10">
        <v>4162.5919999999996</v>
      </c>
      <c r="H18" s="10">
        <v>4883.473</v>
      </c>
      <c r="I18" s="10">
        <v>3929.9070000000002</v>
      </c>
      <c r="J18" s="10">
        <v>1184.838</v>
      </c>
      <c r="K18" s="10">
        <v>312.72300000000001</v>
      </c>
      <c r="L18" s="10">
        <v>2420.4699999999998</v>
      </c>
      <c r="M18" s="10">
        <v>657.72900000000004</v>
      </c>
      <c r="N18" s="10">
        <v>4079</v>
      </c>
      <c r="O18" s="10">
        <v>17623.740000000002</v>
      </c>
    </row>
    <row r="19" spans="1:15" ht="12.75" customHeight="1">
      <c r="A19" s="6">
        <v>1996</v>
      </c>
      <c r="B19" s="10">
        <v>1289</v>
      </c>
      <c r="C19" s="10">
        <v>703.65099999999995</v>
      </c>
      <c r="D19" s="10">
        <v>2129.529</v>
      </c>
      <c r="E19" s="10">
        <v>390.83350000000002</v>
      </c>
      <c r="F19" s="10">
        <v>433</v>
      </c>
      <c r="G19" s="10">
        <v>4288.5919999999996</v>
      </c>
      <c r="H19" s="10">
        <v>5200.0870000000004</v>
      </c>
      <c r="I19" s="10">
        <v>3945.76</v>
      </c>
      <c r="J19" s="10">
        <v>1183.375</v>
      </c>
      <c r="K19" s="10">
        <v>308.83100000000002</v>
      </c>
      <c r="L19" s="10">
        <v>2425.6260000000002</v>
      </c>
      <c r="M19" s="10">
        <v>641.39</v>
      </c>
      <c r="N19" s="10">
        <v>4089</v>
      </c>
      <c r="O19" s="10">
        <v>18610.53</v>
      </c>
    </row>
    <row r="20" spans="1:15" ht="12.75" customHeight="1">
      <c r="A20" s="6">
        <v>1997</v>
      </c>
      <c r="B20" s="10">
        <v>1287</v>
      </c>
      <c r="C20" s="10">
        <v>703.048</v>
      </c>
      <c r="D20" s="10">
        <v>2153.5309999999999</v>
      </c>
      <c r="E20" s="10">
        <v>378.14350000000002</v>
      </c>
      <c r="F20" s="10">
        <v>425</v>
      </c>
      <c r="G20" s="10">
        <v>4285.7129999999997</v>
      </c>
      <c r="H20" s="10">
        <v>5413.3869999999997</v>
      </c>
      <c r="I20" s="10">
        <v>3862.0340000000001</v>
      </c>
      <c r="J20" s="10">
        <v>1153.1289999999999</v>
      </c>
      <c r="K20" s="10">
        <v>303.387</v>
      </c>
      <c r="L20" s="10">
        <v>2456.7829999999999</v>
      </c>
      <c r="M20" s="10">
        <v>623.35199999999998</v>
      </c>
      <c r="N20" s="10">
        <v>3906</v>
      </c>
      <c r="O20" s="10">
        <v>18686.64</v>
      </c>
    </row>
    <row r="21" spans="1:15" ht="12.75" customHeight="1">
      <c r="A21" s="6">
        <v>1998</v>
      </c>
      <c r="B21" s="10">
        <v>1302</v>
      </c>
      <c r="C21" s="10">
        <v>705.20500000000004</v>
      </c>
      <c r="D21" s="10">
        <v>2191.259</v>
      </c>
      <c r="E21" s="10">
        <v>370.69200000000001</v>
      </c>
      <c r="F21" s="10">
        <v>417</v>
      </c>
      <c r="G21" s="10">
        <v>4256.2120000000004</v>
      </c>
      <c r="H21" s="10">
        <v>5547.55</v>
      </c>
      <c r="I21" s="10">
        <v>3778.346</v>
      </c>
      <c r="J21" s="10">
        <v>1137.5119999999999</v>
      </c>
      <c r="K21" s="10">
        <v>301.78800000000001</v>
      </c>
      <c r="L21" s="10">
        <v>2473.34</v>
      </c>
      <c r="M21" s="10">
        <v>607.99800000000005</v>
      </c>
      <c r="N21" s="10">
        <v>3797</v>
      </c>
      <c r="O21" s="10">
        <v>19114.16</v>
      </c>
    </row>
    <row r="22" spans="1:15" ht="12.75" customHeight="1">
      <c r="A22" s="6">
        <v>1999</v>
      </c>
      <c r="B22" s="10">
        <v>1320</v>
      </c>
      <c r="C22" s="10">
        <v>709.95</v>
      </c>
      <c r="D22" s="10">
        <v>2248.2809999999999</v>
      </c>
      <c r="E22" s="10">
        <v>367.71949999999998</v>
      </c>
      <c r="F22" s="10">
        <v>408</v>
      </c>
      <c r="G22" s="10">
        <v>4227.5240000000003</v>
      </c>
      <c r="H22" s="10">
        <v>5630.201</v>
      </c>
      <c r="I22" s="10">
        <v>3725.0160000000001</v>
      </c>
      <c r="J22" s="10">
        <v>1133.6420000000001</v>
      </c>
      <c r="K22" s="10">
        <v>302.36</v>
      </c>
      <c r="L22" s="10">
        <v>2480.114</v>
      </c>
      <c r="M22" s="10">
        <v>594.67100000000005</v>
      </c>
      <c r="N22" s="10">
        <v>3756</v>
      </c>
      <c r="O22" s="10">
        <v>19654.21</v>
      </c>
    </row>
    <row r="23" spans="1:15" ht="12.75" customHeight="1">
      <c r="A23" s="6">
        <v>2000</v>
      </c>
      <c r="B23" s="10">
        <v>1333</v>
      </c>
      <c r="C23" s="10">
        <v>718.28899999999999</v>
      </c>
      <c r="D23" s="10">
        <v>2315.7510000000002</v>
      </c>
      <c r="E23" s="10">
        <v>366.5095</v>
      </c>
      <c r="F23" s="10">
        <v>402</v>
      </c>
      <c r="G23" s="10">
        <v>4205.933</v>
      </c>
      <c r="H23" s="10">
        <v>5682.55</v>
      </c>
      <c r="I23" s="10">
        <v>3713.1640000000002</v>
      </c>
      <c r="J23" s="10">
        <v>1138.549</v>
      </c>
      <c r="K23" s="10">
        <v>304.37900000000002</v>
      </c>
      <c r="L23" s="10">
        <v>2521.261</v>
      </c>
      <c r="M23" s="10">
        <v>586.00099999999998</v>
      </c>
      <c r="N23" s="10">
        <v>3735</v>
      </c>
      <c r="O23" s="10">
        <v>20219.53</v>
      </c>
    </row>
    <row r="24" spans="1:15" ht="12.75" customHeight="1">
      <c r="A24" s="6">
        <v>2001</v>
      </c>
      <c r="B24" s="10">
        <v>1350</v>
      </c>
      <c r="C24" s="10">
        <v>729.67499999999995</v>
      </c>
      <c r="D24" s="10">
        <v>2379.1010000000001</v>
      </c>
      <c r="E24" s="10">
        <v>367.44049999999999</v>
      </c>
      <c r="F24" s="10">
        <v>399</v>
      </c>
      <c r="G24" s="10">
        <v>4195.9279999999999</v>
      </c>
      <c r="H24" s="10">
        <v>5748.75</v>
      </c>
      <c r="I24" s="10">
        <v>3727.1959999999999</v>
      </c>
      <c r="J24" s="10">
        <v>1150.2070000000001</v>
      </c>
      <c r="K24" s="10">
        <v>308.16199999999998</v>
      </c>
      <c r="L24" s="10">
        <v>2588.8679999999999</v>
      </c>
      <c r="M24" s="10">
        <v>584.58900000000006</v>
      </c>
      <c r="N24" s="10">
        <v>3755</v>
      </c>
      <c r="O24" s="10">
        <v>20698.98</v>
      </c>
    </row>
    <row r="25" spans="1:15" ht="12.75" customHeight="1">
      <c r="A25" s="6">
        <v>2002</v>
      </c>
      <c r="B25" s="10">
        <v>1371</v>
      </c>
      <c r="C25" s="10">
        <v>741.59</v>
      </c>
      <c r="D25" s="10">
        <v>2455.5030000000002</v>
      </c>
      <c r="E25" s="10">
        <v>369.12049999999999</v>
      </c>
      <c r="F25" s="10">
        <v>396</v>
      </c>
      <c r="G25" s="10">
        <v>4199.7299999999996</v>
      </c>
      <c r="H25" s="10">
        <v>5841.5119999999997</v>
      </c>
      <c r="I25" s="10">
        <v>3779.24</v>
      </c>
      <c r="J25" s="10">
        <v>1163.0029999999999</v>
      </c>
      <c r="K25" s="10">
        <v>311.80399999999997</v>
      </c>
      <c r="L25" s="10">
        <v>2682.7869999999998</v>
      </c>
      <c r="M25" s="10">
        <v>586.03599999999994</v>
      </c>
      <c r="N25" s="10">
        <v>3774.5329999999999</v>
      </c>
      <c r="O25" s="10">
        <v>21252.29</v>
      </c>
    </row>
    <row r="26" spans="1:15" ht="12.75" customHeight="1">
      <c r="A26" s="6">
        <v>2003</v>
      </c>
      <c r="B26" s="10">
        <v>1396</v>
      </c>
      <c r="C26" s="10">
        <v>753.13599999999997</v>
      </c>
      <c r="D26" s="10">
        <v>2523.1309999999999</v>
      </c>
      <c r="E26" s="10">
        <v>369.34</v>
      </c>
      <c r="F26" s="10">
        <v>390</v>
      </c>
      <c r="G26" s="10">
        <v>4205.4530000000004</v>
      </c>
      <c r="H26" s="10">
        <v>5951.201</v>
      </c>
      <c r="I26" s="10">
        <v>3860.8960000000002</v>
      </c>
      <c r="J26" s="10">
        <v>1175.7919999999999</v>
      </c>
      <c r="K26" s="10">
        <v>314.00200000000001</v>
      </c>
      <c r="L26" s="10">
        <v>2791.165</v>
      </c>
      <c r="M26" s="10">
        <v>585.673</v>
      </c>
      <c r="N26" s="10">
        <v>3845.145</v>
      </c>
      <c r="O26" s="10">
        <v>21722.68</v>
      </c>
    </row>
    <row r="27" spans="1:15" ht="12.75" customHeight="1">
      <c r="A27" s="6">
        <v>2004</v>
      </c>
      <c r="B27" s="10">
        <v>1424</v>
      </c>
      <c r="C27" s="10">
        <v>765.97500000000002</v>
      </c>
      <c r="D27" s="10">
        <v>2574.3710000000001</v>
      </c>
      <c r="E27" s="10">
        <v>369.53050000000002</v>
      </c>
      <c r="F27" s="10">
        <v>385</v>
      </c>
      <c r="G27" s="10">
        <v>4220.8090000000002</v>
      </c>
      <c r="H27" s="10">
        <v>6090.0290000000005</v>
      </c>
      <c r="I27" s="10">
        <v>3955.7739999999999</v>
      </c>
      <c r="J27" s="10">
        <v>1192.502</v>
      </c>
      <c r="K27" s="10">
        <v>316.35300000000001</v>
      </c>
      <c r="L27" s="10">
        <v>2911.9319999999998</v>
      </c>
      <c r="M27" s="10">
        <v>585.65499999999997</v>
      </c>
      <c r="N27" s="10">
        <v>3922.136</v>
      </c>
      <c r="O27" s="10">
        <v>22065.26</v>
      </c>
    </row>
    <row r="28" spans="1:15" ht="12.75" customHeight="1">
      <c r="A28" s="6">
        <v>2005</v>
      </c>
      <c r="B28" s="10">
        <v>1451</v>
      </c>
      <c r="C28" s="10">
        <v>777.41600000000005</v>
      </c>
      <c r="D28" s="10">
        <v>2620.0039999999999</v>
      </c>
      <c r="E28" s="10">
        <v>371.16649999999998</v>
      </c>
      <c r="F28" s="10">
        <v>381</v>
      </c>
      <c r="G28" s="10">
        <v>4241.6040000000003</v>
      </c>
      <c r="H28" s="10">
        <v>6258.2470000000003</v>
      </c>
      <c r="I28" s="10">
        <v>4051.8589999999999</v>
      </c>
      <c r="J28" s="10">
        <v>1209.9169999999999</v>
      </c>
      <c r="K28" s="10">
        <v>318.27800000000002</v>
      </c>
      <c r="L28" s="10">
        <v>3046.0259999999998</v>
      </c>
      <c r="M28" s="10">
        <v>585.64499999999998</v>
      </c>
      <c r="N28" s="10">
        <v>4020.3290000000002</v>
      </c>
      <c r="O28" s="10">
        <v>22417.17</v>
      </c>
    </row>
    <row r="29" spans="1:15" ht="12.75" customHeight="1">
      <c r="A29" s="6">
        <v>2006</v>
      </c>
      <c r="B29" s="10">
        <v>1478</v>
      </c>
      <c r="C29" s="10">
        <v>787.77</v>
      </c>
      <c r="D29" s="10">
        <v>2670.8049999999998</v>
      </c>
      <c r="E29" s="10">
        <v>373.36900000000003</v>
      </c>
      <c r="F29" s="10">
        <v>377</v>
      </c>
      <c r="G29" s="10">
        <v>4266.3360000000002</v>
      </c>
      <c r="H29" s="10">
        <v>6440.5050000000001</v>
      </c>
      <c r="I29" s="10">
        <v>4156.3440000000001</v>
      </c>
      <c r="J29" s="10">
        <v>1226.963</v>
      </c>
      <c r="K29" s="10">
        <v>319.488</v>
      </c>
      <c r="L29" s="10">
        <v>3160.3719999999998</v>
      </c>
      <c r="M29" s="10">
        <v>584.649</v>
      </c>
      <c r="N29" s="10">
        <v>4131.4049999999997</v>
      </c>
      <c r="O29" s="10">
        <v>22715.29</v>
      </c>
    </row>
    <row r="30" spans="1:15" ht="12.75" customHeight="1">
      <c r="A30" s="6">
        <v>2007</v>
      </c>
      <c r="B30" s="10">
        <v>1510</v>
      </c>
      <c r="C30" s="10">
        <v>797.59199999999998</v>
      </c>
      <c r="D30" s="10">
        <v>2706.43</v>
      </c>
      <c r="E30" s="10">
        <v>376.79</v>
      </c>
      <c r="F30" s="10">
        <v>375</v>
      </c>
      <c r="G30" s="10">
        <v>4285.1750000000002</v>
      </c>
      <c r="H30" s="10">
        <v>6619.7740000000003</v>
      </c>
      <c r="I30" s="10">
        <v>4277.6459999999997</v>
      </c>
      <c r="J30" s="10">
        <v>1244.3910000000001</v>
      </c>
      <c r="K30" s="10">
        <v>321.93099999999998</v>
      </c>
      <c r="L30" s="10">
        <v>3262.7739999999999</v>
      </c>
      <c r="M30" s="10">
        <v>586.53599999999994</v>
      </c>
      <c r="N30" s="10">
        <v>4237.3590000000004</v>
      </c>
      <c r="O30" s="10">
        <v>22799.759999999998</v>
      </c>
    </row>
    <row r="31" spans="1:15" ht="12.75" customHeight="1">
      <c r="A31" s="6">
        <v>2008</v>
      </c>
      <c r="B31" s="10">
        <v>1538</v>
      </c>
      <c r="C31" s="10">
        <v>806.43499999999995</v>
      </c>
      <c r="D31" s="10">
        <v>2750.7080000000001</v>
      </c>
      <c r="E31" s="10">
        <v>384.00850000000003</v>
      </c>
      <c r="F31" s="10">
        <v>376</v>
      </c>
      <c r="G31" s="10">
        <v>4310.518</v>
      </c>
      <c r="H31" s="10">
        <v>6800.7939999999999</v>
      </c>
      <c r="I31" s="10">
        <v>4415.4740000000002</v>
      </c>
      <c r="J31" s="10">
        <v>1262.2809999999999</v>
      </c>
      <c r="K31" s="10">
        <v>326.11099999999999</v>
      </c>
      <c r="L31" s="10">
        <v>3350.2280000000001</v>
      </c>
      <c r="M31" s="10">
        <v>594.41300000000001</v>
      </c>
      <c r="N31" s="10">
        <v>4344.0110000000004</v>
      </c>
      <c r="O31" s="10">
        <v>22820.97</v>
      </c>
    </row>
    <row r="32" spans="1:15" ht="12.75" customHeight="1">
      <c r="A32" s="6">
        <v>2009</v>
      </c>
      <c r="B32" s="10">
        <v>1554</v>
      </c>
      <c r="C32" s="10">
        <v>815.46100000000001</v>
      </c>
      <c r="D32" s="10">
        <v>2787.1289999999999</v>
      </c>
      <c r="E32" s="10">
        <v>394.28500000000003</v>
      </c>
      <c r="F32" s="10">
        <v>378</v>
      </c>
      <c r="G32" s="10">
        <v>4347.152</v>
      </c>
      <c r="H32" s="10">
        <v>6958.6779999999999</v>
      </c>
      <c r="I32" s="10">
        <v>4569.6639999999998</v>
      </c>
      <c r="J32" s="10">
        <v>1280.0519999999999</v>
      </c>
      <c r="K32" s="10">
        <v>331.55200000000002</v>
      </c>
      <c r="L32" s="10">
        <v>3435.248</v>
      </c>
      <c r="M32" s="10">
        <v>610.67200000000003</v>
      </c>
      <c r="N32" s="10">
        <v>4453.2420000000002</v>
      </c>
      <c r="O32" s="10">
        <v>22862.240000000002</v>
      </c>
    </row>
    <row r="33" spans="1:15" ht="12.75" customHeight="1">
      <c r="A33" s="6">
        <v>2010</v>
      </c>
      <c r="B33" s="10">
        <v>1555</v>
      </c>
      <c r="C33" s="10">
        <v>824.11599999999999</v>
      </c>
      <c r="D33" s="10">
        <v>2792.239</v>
      </c>
      <c r="E33" s="10">
        <v>404.86950000000002</v>
      </c>
      <c r="F33" s="10">
        <v>378</v>
      </c>
      <c r="G33" s="10">
        <v>4374.1019999999999</v>
      </c>
      <c r="H33" s="10">
        <v>7060.518</v>
      </c>
      <c r="I33" s="10">
        <v>4717.7169999999996</v>
      </c>
      <c r="J33" s="10">
        <v>1293.425</v>
      </c>
      <c r="K33" s="10">
        <v>338.58300000000003</v>
      </c>
      <c r="L33" s="10">
        <v>3510.74</v>
      </c>
      <c r="M33" s="10">
        <v>631.83600000000001</v>
      </c>
      <c r="N33" s="10">
        <v>4556.3720000000003</v>
      </c>
      <c r="O33" s="10">
        <v>22637.5</v>
      </c>
    </row>
    <row r="34" spans="1:15" ht="12.75" customHeight="1">
      <c r="A34" s="6">
        <v>2011</v>
      </c>
      <c r="B34" s="10">
        <v>1542</v>
      </c>
      <c r="C34" s="10">
        <v>827.76099999999997</v>
      </c>
      <c r="D34" s="10">
        <v>2749.009</v>
      </c>
      <c r="E34" s="10">
        <v>416.2475</v>
      </c>
      <c r="F34" s="10">
        <v>376</v>
      </c>
      <c r="G34" s="10">
        <v>4394.1229999999996</v>
      </c>
      <c r="H34" s="10">
        <v>7048.2430000000004</v>
      </c>
      <c r="I34" s="10">
        <v>4784.79</v>
      </c>
      <c r="J34" s="10">
        <v>1297.798</v>
      </c>
      <c r="K34" s="10">
        <v>347</v>
      </c>
      <c r="L34" s="10">
        <v>3577.0630000000001</v>
      </c>
      <c r="M34" s="10">
        <v>652.46900000000005</v>
      </c>
      <c r="N34" s="10">
        <v>4619.0519999999997</v>
      </c>
      <c r="O34" s="10">
        <v>22180.9</v>
      </c>
    </row>
    <row r="35" spans="1:15" ht="12.75" customHeight="1">
      <c r="A35" s="6">
        <v>2012</v>
      </c>
      <c r="B35" s="10">
        <v>1533</v>
      </c>
      <c r="C35" s="10">
        <v>824.44100000000003</v>
      </c>
      <c r="D35" s="10">
        <v>2681.337</v>
      </c>
      <c r="E35" s="10">
        <v>424.971</v>
      </c>
      <c r="F35" s="10">
        <v>374</v>
      </c>
      <c r="G35" s="10">
        <v>4403.0339999999997</v>
      </c>
      <c r="H35" s="10">
        <v>6996.4790000000003</v>
      </c>
      <c r="I35" s="10">
        <v>4894.9399999999996</v>
      </c>
      <c r="J35" s="10">
        <v>1294.665</v>
      </c>
      <c r="K35" s="10">
        <v>355</v>
      </c>
      <c r="L35" s="10">
        <v>3640.6640000000002</v>
      </c>
      <c r="M35" s="10">
        <v>669.95</v>
      </c>
      <c r="N35" s="10">
        <v>4651.6629999999996</v>
      </c>
      <c r="O35" s="10">
        <v>21717.52</v>
      </c>
    </row>
    <row r="36" spans="1:15" ht="12.75" customHeight="1">
      <c r="A36" s="6">
        <v>2013</v>
      </c>
      <c r="B36" s="10">
        <v>1530</v>
      </c>
      <c r="C36" s="10">
        <v>808.73350000000005</v>
      </c>
      <c r="D36" s="10">
        <v>2601.6999999999998</v>
      </c>
      <c r="E36" s="10">
        <v>424.88799999999998</v>
      </c>
      <c r="F36" s="10">
        <v>371</v>
      </c>
      <c r="G36" s="10">
        <v>4389.17</v>
      </c>
      <c r="H36" s="10">
        <v>6946.9430000000002</v>
      </c>
      <c r="I36" s="10">
        <v>4975.7979999999998</v>
      </c>
      <c r="J36" s="10">
        <v>1288.751</v>
      </c>
      <c r="K36" s="10">
        <v>363</v>
      </c>
      <c r="L36" s="10">
        <v>3678.7660000000001</v>
      </c>
      <c r="M36" s="10">
        <v>681</v>
      </c>
      <c r="N36" s="10">
        <v>4651.1450000000004</v>
      </c>
      <c r="O36" s="10">
        <v>21254.55</v>
      </c>
    </row>
    <row r="37" spans="1:15" ht="12.75" customHeight="1">
      <c r="A37" s="6">
        <v>2014</v>
      </c>
      <c r="B37" s="10">
        <v>1542</v>
      </c>
      <c r="C37" s="10">
        <v>799.38019999999995</v>
      </c>
      <c r="D37" s="10">
        <v>2521.1</v>
      </c>
      <c r="E37" s="10">
        <v>421.40699999999998</v>
      </c>
      <c r="F37" s="10">
        <v>364</v>
      </c>
      <c r="G37" s="10">
        <v>4337.4040000000005</v>
      </c>
      <c r="H37" s="10">
        <v>6810.3450000000003</v>
      </c>
      <c r="I37" s="10">
        <v>5022.6379999999999</v>
      </c>
      <c r="J37" s="10">
        <v>1287.0340000000001</v>
      </c>
      <c r="K37" s="10">
        <v>370</v>
      </c>
      <c r="L37" s="10">
        <v>3690.4259999999999</v>
      </c>
      <c r="M37" s="10">
        <v>675</v>
      </c>
      <c r="N37" s="10">
        <v>4631.0439999999999</v>
      </c>
      <c r="O37" s="10">
        <v>20888.04</v>
      </c>
    </row>
    <row r="39" spans="1:15">
      <c r="A39" s="6" t="s">
        <v>571</v>
      </c>
    </row>
    <row r="40" spans="1:15" ht="12.75" customHeight="1">
      <c r="A40" s="6" t="s">
        <v>567</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ageMargins left="0.75" right="0.75" top="1" bottom="1" header="0.5" footer="0.5"/>
  <pageSetup scale="91" orientation="landscape" r:id="rId1"/>
  <headerFooter alignWithMargins="0"/>
</worksheet>
</file>

<file path=xl/worksheets/sheet64.xml><?xml version="1.0" encoding="utf-8"?>
<worksheet xmlns="http://schemas.openxmlformats.org/spreadsheetml/2006/main" xmlns:r="http://schemas.openxmlformats.org/officeDocument/2006/relationships">
  <sheetPr>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C38" sqref="C38"/>
    </sheetView>
  </sheetViews>
  <sheetFormatPr defaultColWidth="3.85546875" defaultRowHeight="12.75" customHeight="1"/>
  <cols>
    <col min="1" max="1" width="5" style="6" customWidth="1"/>
    <col min="2" max="9" width="8.7109375" style="10" customWidth="1"/>
    <col min="10" max="10" width="10.5703125" style="10" customWidth="1"/>
    <col min="11" max="15" width="8.7109375" style="10" customWidth="1"/>
    <col min="16" max="19" width="3.85546875" style="8"/>
    <col min="20" max="28" width="6.140625" style="8" customWidth="1"/>
    <col min="29" max="29" width="6" style="8" bestFit="1" customWidth="1"/>
    <col min="30" max="41" width="6.140625" style="8" customWidth="1"/>
    <col min="42" max="42" width="7.28515625" style="8" customWidth="1"/>
    <col min="43" max="49" width="6.140625" style="8" customWidth="1"/>
    <col min="50" max="16384" width="3.85546875" style="8"/>
  </cols>
  <sheetData>
    <row r="1" spans="1:15" ht="12.75" customHeight="1">
      <c r="A1" s="6" t="s">
        <v>577</v>
      </c>
    </row>
    <row r="2" spans="1:15" ht="28.9" customHeight="1">
      <c r="A2" s="6" t="s">
        <v>225</v>
      </c>
      <c r="B2" s="10" t="s">
        <v>226</v>
      </c>
      <c r="C2" s="10" t="s">
        <v>227</v>
      </c>
      <c r="D2" s="10" t="s">
        <v>228</v>
      </c>
      <c r="E2" s="10" t="s">
        <v>229</v>
      </c>
      <c r="F2" s="10" t="s">
        <v>230</v>
      </c>
      <c r="G2" s="10" t="s">
        <v>231</v>
      </c>
      <c r="H2" s="10" t="s">
        <v>232</v>
      </c>
      <c r="I2" s="10" t="s">
        <v>233</v>
      </c>
      <c r="J2" s="10" t="s">
        <v>234</v>
      </c>
      <c r="K2" s="10" t="s">
        <v>235</v>
      </c>
      <c r="L2" s="10" t="s">
        <v>236</v>
      </c>
      <c r="M2" s="10" t="s">
        <v>237</v>
      </c>
      <c r="N2" s="10" t="s">
        <v>238</v>
      </c>
      <c r="O2" s="10" t="s">
        <v>239</v>
      </c>
    </row>
    <row r="3" spans="1:15" ht="12.75" customHeight="1">
      <c r="A3" s="6">
        <v>1980</v>
      </c>
      <c r="B3" s="10">
        <v>774.53599999999994</v>
      </c>
      <c r="C3" s="10">
        <v>618.13800000000003</v>
      </c>
      <c r="D3" s="10">
        <v>1241</v>
      </c>
      <c r="E3" s="10">
        <v>273.26850000000002</v>
      </c>
      <c r="F3" s="10">
        <v>280</v>
      </c>
      <c r="G3" s="10">
        <v>3177.7919999999999</v>
      </c>
      <c r="H3" s="10">
        <v>4706.6379999999999</v>
      </c>
      <c r="I3" s="10">
        <v>3566.7869999999998</v>
      </c>
      <c r="J3" s="10">
        <v>732.31</v>
      </c>
      <c r="K3" s="10">
        <v>214.869</v>
      </c>
      <c r="L3" s="10">
        <v>2228.377</v>
      </c>
      <c r="M3" s="10">
        <v>459.19400000000002</v>
      </c>
      <c r="N3" s="10">
        <v>3208</v>
      </c>
      <c r="O3" s="10">
        <v>11694.71</v>
      </c>
    </row>
    <row r="4" spans="1:15" ht="12.75" customHeight="1">
      <c r="A4" s="6">
        <v>1981</v>
      </c>
      <c r="B4" s="10">
        <v>774.60900000000004</v>
      </c>
      <c r="C4" s="10">
        <v>619.80499999999995</v>
      </c>
      <c r="D4" s="10">
        <v>1250</v>
      </c>
      <c r="E4" s="10">
        <v>269.96050000000002</v>
      </c>
      <c r="F4" s="10">
        <v>280</v>
      </c>
      <c r="G4" s="10">
        <v>3188.8879999999999</v>
      </c>
      <c r="H4" s="10">
        <v>4732.893</v>
      </c>
      <c r="I4" s="10">
        <v>3590.9589999999998</v>
      </c>
      <c r="J4" s="10">
        <v>739.34100000000001</v>
      </c>
      <c r="K4" s="10">
        <v>210.351</v>
      </c>
      <c r="L4" s="10">
        <v>2266.1999999999998</v>
      </c>
      <c r="M4" s="10">
        <v>451.995</v>
      </c>
      <c r="N4" s="10">
        <v>3179</v>
      </c>
      <c r="O4" s="10">
        <v>11594.63</v>
      </c>
    </row>
    <row r="5" spans="1:15" ht="12.75" customHeight="1">
      <c r="A5" s="6">
        <v>1982</v>
      </c>
      <c r="B5" s="10">
        <v>766.10699999999997</v>
      </c>
      <c r="C5" s="10">
        <v>621.75199999999995</v>
      </c>
      <c r="D5" s="10">
        <v>1260</v>
      </c>
      <c r="E5" s="10">
        <v>267.40800000000002</v>
      </c>
      <c r="F5" s="10">
        <v>279</v>
      </c>
      <c r="G5" s="10">
        <v>3196.3690000000001</v>
      </c>
      <c r="H5" s="10">
        <v>4708.7920000000004</v>
      </c>
      <c r="I5" s="10">
        <v>3577.723</v>
      </c>
      <c r="J5" s="10">
        <v>746.65200000000004</v>
      </c>
      <c r="K5" s="10">
        <v>206.29300000000001</v>
      </c>
      <c r="L5" s="10">
        <v>2297.4470000000001</v>
      </c>
      <c r="M5" s="10">
        <v>446.613</v>
      </c>
      <c r="N5" s="10">
        <v>3150</v>
      </c>
      <c r="O5" s="10">
        <v>11413.83</v>
      </c>
    </row>
    <row r="6" spans="1:15" ht="12.75" customHeight="1">
      <c r="A6" s="6">
        <v>1983</v>
      </c>
      <c r="B6" s="10">
        <v>752.61099999999999</v>
      </c>
      <c r="C6" s="10">
        <v>620.76</v>
      </c>
      <c r="D6" s="10">
        <v>1264</v>
      </c>
      <c r="E6" s="10">
        <v>265.22300000000001</v>
      </c>
      <c r="F6" s="10">
        <v>274</v>
      </c>
      <c r="G6" s="10">
        <v>3185.5430000000001</v>
      </c>
      <c r="H6" s="10">
        <v>4628.8270000000002</v>
      </c>
      <c r="I6" s="10">
        <v>3558.1689999999999</v>
      </c>
      <c r="J6" s="10">
        <v>751.15350000000001</v>
      </c>
      <c r="K6" s="10">
        <v>202.06800000000001</v>
      </c>
      <c r="L6" s="10">
        <v>2328.2539999999999</v>
      </c>
      <c r="M6" s="10">
        <v>439.73599999999999</v>
      </c>
      <c r="N6" s="10">
        <v>3113</v>
      </c>
      <c r="O6" s="10">
        <v>11154.57</v>
      </c>
    </row>
    <row r="7" spans="1:15" ht="12.75" customHeight="1">
      <c r="A7" s="6">
        <v>1984</v>
      </c>
      <c r="B7" s="10">
        <v>741.95699999999999</v>
      </c>
      <c r="C7" s="10">
        <v>614.66099999999994</v>
      </c>
      <c r="D7" s="10">
        <v>1259</v>
      </c>
      <c r="E7" s="10">
        <v>264.37549999999999</v>
      </c>
      <c r="F7" s="10">
        <v>267</v>
      </c>
      <c r="G7" s="10">
        <v>3163.6149999999998</v>
      </c>
      <c r="H7" s="10">
        <v>4609.9629999999997</v>
      </c>
      <c r="I7" s="10">
        <v>3551.1460000000002</v>
      </c>
      <c r="J7" s="10">
        <v>752.01</v>
      </c>
      <c r="K7" s="10">
        <v>197.13399999999999</v>
      </c>
      <c r="L7" s="10">
        <v>2338.3539999999998</v>
      </c>
      <c r="M7" s="10">
        <v>432.61799999999999</v>
      </c>
      <c r="N7" s="10">
        <v>3071</v>
      </c>
      <c r="O7" s="10">
        <v>10956.64</v>
      </c>
    </row>
    <row r="8" spans="1:15" ht="12.75" customHeight="1">
      <c r="A8" s="6">
        <v>1985</v>
      </c>
      <c r="B8" s="10">
        <v>733.04300000000001</v>
      </c>
      <c r="C8" s="10">
        <v>602.59199999999998</v>
      </c>
      <c r="D8" s="10">
        <v>1249</v>
      </c>
      <c r="E8" s="10">
        <v>265.13249999999999</v>
      </c>
      <c r="F8" s="10">
        <v>263</v>
      </c>
      <c r="G8" s="10">
        <v>3124.4569999999999</v>
      </c>
      <c r="H8" s="10">
        <v>4715.1490000000003</v>
      </c>
      <c r="I8" s="10">
        <v>3527.9769999999999</v>
      </c>
      <c r="J8" s="10">
        <v>751.27800000000002</v>
      </c>
      <c r="K8" s="10">
        <v>192.346</v>
      </c>
      <c r="L8" s="10">
        <v>2325.1019999999999</v>
      </c>
      <c r="M8" s="10">
        <v>427.85399999999998</v>
      </c>
      <c r="N8" s="10">
        <v>3040</v>
      </c>
      <c r="O8" s="10">
        <v>10853.67</v>
      </c>
    </row>
    <row r="9" spans="1:15" ht="12.75" customHeight="1">
      <c r="A9" s="6">
        <v>1986</v>
      </c>
      <c r="B9" s="10">
        <v>736.851</v>
      </c>
      <c r="C9" s="10">
        <v>586.96600000000001</v>
      </c>
      <c r="D9" s="10">
        <v>1245</v>
      </c>
      <c r="E9" s="10">
        <v>266.84500000000003</v>
      </c>
      <c r="F9" s="10">
        <v>261</v>
      </c>
      <c r="G9" s="10">
        <v>3067.9549999999999</v>
      </c>
      <c r="H9" s="10">
        <v>4891.5339999999997</v>
      </c>
      <c r="I9" s="10">
        <v>3491.3829999999998</v>
      </c>
      <c r="J9" s="10">
        <v>750.64750000000004</v>
      </c>
      <c r="K9" s="10">
        <v>188.46100000000001</v>
      </c>
      <c r="L9" s="10">
        <v>2313.2170000000001</v>
      </c>
      <c r="M9" s="10">
        <v>425.84</v>
      </c>
      <c r="N9" s="10">
        <v>3019</v>
      </c>
      <c r="O9" s="10">
        <v>10781.17</v>
      </c>
    </row>
    <row r="10" spans="1:15" ht="12.75" customHeight="1">
      <c r="A10" s="6">
        <v>1987</v>
      </c>
      <c r="B10" s="10">
        <v>752.70399999999995</v>
      </c>
      <c r="C10" s="10">
        <v>573.38599999999997</v>
      </c>
      <c r="D10" s="10">
        <v>1242</v>
      </c>
      <c r="E10" s="10">
        <v>270.41550000000001</v>
      </c>
      <c r="F10" s="10">
        <v>261</v>
      </c>
      <c r="G10" s="10">
        <v>3013.6779999999999</v>
      </c>
      <c r="H10" s="10">
        <v>5154.4269999999997</v>
      </c>
      <c r="I10" s="10">
        <v>3483.0610000000001</v>
      </c>
      <c r="J10" s="10">
        <v>752.06399999999996</v>
      </c>
      <c r="K10" s="10">
        <v>186.70500000000001</v>
      </c>
      <c r="L10" s="10">
        <v>2278.7849999999999</v>
      </c>
      <c r="M10" s="10">
        <v>427.99299999999999</v>
      </c>
      <c r="N10" s="10">
        <v>3018</v>
      </c>
      <c r="O10" s="10">
        <v>10801.72</v>
      </c>
    </row>
    <row r="11" spans="1:15" ht="12.75" customHeight="1">
      <c r="A11" s="6">
        <v>1988</v>
      </c>
      <c r="B11" s="10">
        <v>771.27599999999995</v>
      </c>
      <c r="C11" s="10">
        <v>567.70299999999997</v>
      </c>
      <c r="D11" s="10">
        <v>1246</v>
      </c>
      <c r="E11" s="10">
        <v>275.50900000000001</v>
      </c>
      <c r="F11" s="10">
        <v>266</v>
      </c>
      <c r="G11" s="10">
        <v>2967.5320000000002</v>
      </c>
      <c r="H11" s="10">
        <v>5483.4319999999998</v>
      </c>
      <c r="I11" s="10">
        <v>3514.3429999999998</v>
      </c>
      <c r="J11" s="10">
        <v>758.86149999999998</v>
      </c>
      <c r="K11" s="10">
        <v>187.93</v>
      </c>
      <c r="L11" s="10">
        <v>2182.0970000000002</v>
      </c>
      <c r="M11" s="10">
        <v>435.49099999999999</v>
      </c>
      <c r="N11" s="10">
        <v>3047</v>
      </c>
      <c r="O11" s="10">
        <v>10994.76</v>
      </c>
    </row>
    <row r="12" spans="1:15" ht="12.75" customHeight="1">
      <c r="A12" s="6">
        <v>1989</v>
      </c>
      <c r="B12" s="10">
        <v>795.10699999999997</v>
      </c>
      <c r="C12" s="10">
        <v>566.93700000000001</v>
      </c>
      <c r="D12" s="10">
        <v>1273</v>
      </c>
      <c r="E12" s="10">
        <v>280.83949999999999</v>
      </c>
      <c r="F12" s="10">
        <v>274</v>
      </c>
      <c r="G12" s="10">
        <v>2931.819</v>
      </c>
      <c r="H12" s="10">
        <v>5784.4290000000001</v>
      </c>
      <c r="I12" s="10">
        <v>3569.4690000000001</v>
      </c>
      <c r="J12" s="10">
        <v>772.33299999999997</v>
      </c>
      <c r="K12" s="10">
        <v>191.98</v>
      </c>
      <c r="L12" s="10">
        <v>2049.0859999999998</v>
      </c>
      <c r="M12" s="10">
        <v>448.53100000000001</v>
      </c>
      <c r="N12" s="10">
        <v>3083</v>
      </c>
      <c r="O12" s="10">
        <v>11211.95</v>
      </c>
    </row>
    <row r="13" spans="1:15" ht="12.75" customHeight="1">
      <c r="A13" s="6">
        <v>1990</v>
      </c>
      <c r="B13" s="10">
        <v>821.14200000000005</v>
      </c>
      <c r="C13" s="10">
        <v>561.85699999999997</v>
      </c>
      <c r="D13" s="10">
        <v>1300.8</v>
      </c>
      <c r="E13" s="10">
        <v>286.44900000000001</v>
      </c>
      <c r="F13" s="10">
        <v>277</v>
      </c>
      <c r="G13" s="10">
        <v>2885.8519999999999</v>
      </c>
      <c r="H13" s="10">
        <v>6011.8860000000004</v>
      </c>
      <c r="I13" s="10">
        <v>3627.692</v>
      </c>
      <c r="J13" s="10">
        <v>788.67600000000004</v>
      </c>
      <c r="K13" s="10">
        <v>197.40299999999999</v>
      </c>
      <c r="L13" s="10">
        <v>1982.9839999999999</v>
      </c>
      <c r="M13" s="10">
        <v>461.52</v>
      </c>
      <c r="N13" s="10">
        <v>3099</v>
      </c>
      <c r="O13" s="10">
        <v>11377.76</v>
      </c>
    </row>
    <row r="14" spans="1:15" ht="12.75" customHeight="1">
      <c r="A14" s="6">
        <v>1991</v>
      </c>
      <c r="B14" s="10">
        <v>846.93399999999997</v>
      </c>
      <c r="C14" s="10">
        <v>548.46400000000006</v>
      </c>
      <c r="D14" s="10">
        <v>1342.9680000000001</v>
      </c>
      <c r="E14" s="10">
        <v>293.0455</v>
      </c>
      <c r="F14" s="10">
        <v>284</v>
      </c>
      <c r="G14" s="10">
        <v>2816.6109999999999</v>
      </c>
      <c r="H14" s="10">
        <v>6162.7950000000001</v>
      </c>
      <c r="I14" s="10">
        <v>3667.5880000000002</v>
      </c>
      <c r="J14" s="10">
        <v>804.29750000000001</v>
      </c>
      <c r="K14" s="10">
        <v>202.214</v>
      </c>
      <c r="L14" s="10">
        <v>1942.806</v>
      </c>
      <c r="M14" s="10">
        <v>473.69400000000002</v>
      </c>
      <c r="N14" s="10">
        <v>3070</v>
      </c>
      <c r="O14" s="10">
        <v>11691.06</v>
      </c>
    </row>
    <row r="15" spans="1:15" ht="12.75" customHeight="1">
      <c r="A15" s="6">
        <v>1992</v>
      </c>
      <c r="B15" s="10">
        <v>870</v>
      </c>
      <c r="C15" s="10">
        <v>533.00699999999995</v>
      </c>
      <c r="D15" s="10">
        <v>1392.5830000000001</v>
      </c>
      <c r="E15" s="10">
        <v>302.59300000000002</v>
      </c>
      <c r="F15" s="10">
        <v>290</v>
      </c>
      <c r="G15" s="10">
        <v>2766.2730000000001</v>
      </c>
      <c r="H15" s="10">
        <v>6142.5320000000002</v>
      </c>
      <c r="I15" s="10">
        <v>3663.328</v>
      </c>
      <c r="J15" s="10">
        <v>819.89750000000004</v>
      </c>
      <c r="K15" s="10">
        <v>207.97200000000001</v>
      </c>
      <c r="L15" s="10">
        <v>1895.213</v>
      </c>
      <c r="M15" s="10">
        <v>491.93700000000001</v>
      </c>
      <c r="N15" s="10">
        <v>3083</v>
      </c>
      <c r="O15" s="10">
        <v>12135.02</v>
      </c>
    </row>
    <row r="16" spans="1:15" ht="12.75" customHeight="1">
      <c r="A16" s="6">
        <v>1993</v>
      </c>
      <c r="B16" s="10">
        <v>888</v>
      </c>
      <c r="C16" s="10">
        <v>525.87400000000002</v>
      </c>
      <c r="D16" s="10">
        <v>1457.171</v>
      </c>
      <c r="E16" s="10">
        <v>316.44200000000001</v>
      </c>
      <c r="F16" s="10">
        <v>288</v>
      </c>
      <c r="G16" s="10">
        <v>2770.02</v>
      </c>
      <c r="H16" s="10">
        <v>5979.692</v>
      </c>
      <c r="I16" s="10">
        <v>3606.1840000000002</v>
      </c>
      <c r="J16" s="10">
        <v>841.58349999999996</v>
      </c>
      <c r="K16" s="10">
        <v>217.27500000000001</v>
      </c>
      <c r="L16" s="10">
        <v>1943.72</v>
      </c>
      <c r="M16" s="10">
        <v>518.69299999999998</v>
      </c>
      <c r="N16" s="10">
        <v>3143</v>
      </c>
      <c r="O16" s="10">
        <v>12850.63</v>
      </c>
    </row>
    <row r="17" spans="1:15" ht="12.75" customHeight="1">
      <c r="A17" s="6">
        <v>1994</v>
      </c>
      <c r="B17" s="10">
        <v>925</v>
      </c>
      <c r="C17" s="10">
        <v>527.66</v>
      </c>
      <c r="D17" s="10">
        <v>1520.5129999999999</v>
      </c>
      <c r="E17" s="10">
        <v>334.48450000000003</v>
      </c>
      <c r="F17" s="10">
        <v>291</v>
      </c>
      <c r="G17" s="10">
        <v>2799.23</v>
      </c>
      <c r="H17" s="10">
        <v>5738.509</v>
      </c>
      <c r="I17" s="10">
        <v>3510.92</v>
      </c>
      <c r="J17" s="10">
        <v>869.03750000000002</v>
      </c>
      <c r="K17" s="10">
        <v>230.21299999999999</v>
      </c>
      <c r="L17" s="10">
        <v>2069.7849999999999</v>
      </c>
      <c r="M17" s="10">
        <v>551.03499999999997</v>
      </c>
      <c r="N17" s="10">
        <v>3232</v>
      </c>
      <c r="O17" s="10">
        <v>13362.19</v>
      </c>
    </row>
    <row r="18" spans="1:15" ht="12.75" customHeight="1">
      <c r="A18" s="6">
        <v>1995</v>
      </c>
      <c r="B18" s="10">
        <v>968</v>
      </c>
      <c r="C18" s="10">
        <v>537.899</v>
      </c>
      <c r="D18" s="10">
        <v>1583.0640000000001</v>
      </c>
      <c r="E18" s="10">
        <v>356.41149999999999</v>
      </c>
      <c r="F18" s="10">
        <v>306</v>
      </c>
      <c r="G18" s="10">
        <v>2854.64</v>
      </c>
      <c r="H18" s="10">
        <v>5311.3190000000004</v>
      </c>
      <c r="I18" s="10">
        <v>3390.0729999999999</v>
      </c>
      <c r="J18" s="10">
        <v>891.96900000000005</v>
      </c>
      <c r="K18" s="10">
        <v>245.95699999999999</v>
      </c>
      <c r="L18" s="10">
        <v>2156.0329999999999</v>
      </c>
      <c r="M18" s="10">
        <v>586.62</v>
      </c>
      <c r="N18" s="10">
        <v>3328</v>
      </c>
      <c r="O18" s="10">
        <v>13856.5</v>
      </c>
    </row>
    <row r="19" spans="1:15" ht="12.75" customHeight="1">
      <c r="A19" s="6">
        <v>1996</v>
      </c>
      <c r="B19" s="10">
        <v>1010</v>
      </c>
      <c r="C19" s="10">
        <v>568.66200000000003</v>
      </c>
      <c r="D19" s="10">
        <v>1654.5630000000001</v>
      </c>
      <c r="E19" s="10">
        <v>379.4325</v>
      </c>
      <c r="F19" s="10">
        <v>327</v>
      </c>
      <c r="G19" s="10">
        <v>3040.607</v>
      </c>
      <c r="H19" s="10">
        <v>4833.7</v>
      </c>
      <c r="I19" s="10">
        <v>3381.866</v>
      </c>
      <c r="J19" s="10">
        <v>945.14200000000005</v>
      </c>
      <c r="K19" s="10">
        <v>266.17500000000001</v>
      </c>
      <c r="L19" s="10">
        <v>2209.835</v>
      </c>
      <c r="M19" s="10">
        <v>620.92100000000005</v>
      </c>
      <c r="N19" s="10">
        <v>3466</v>
      </c>
      <c r="O19" s="10">
        <v>14189.44</v>
      </c>
    </row>
    <row r="20" spans="1:15" ht="12.75" customHeight="1">
      <c r="A20" s="6">
        <v>1997</v>
      </c>
      <c r="B20" s="10">
        <v>1090</v>
      </c>
      <c r="C20" s="10">
        <v>611.14400000000001</v>
      </c>
      <c r="D20" s="10">
        <v>1775.0060000000001</v>
      </c>
      <c r="E20" s="10">
        <v>397.3775</v>
      </c>
      <c r="F20" s="10">
        <v>354</v>
      </c>
      <c r="G20" s="10">
        <v>3328.8119999999999</v>
      </c>
      <c r="H20" s="10">
        <v>4603.0339999999997</v>
      </c>
      <c r="I20" s="10">
        <v>3498.116</v>
      </c>
      <c r="J20" s="10">
        <v>1028.3330000000001</v>
      </c>
      <c r="K20" s="10">
        <v>286.339</v>
      </c>
      <c r="L20" s="10">
        <v>2290.6190000000001</v>
      </c>
      <c r="M20" s="10">
        <v>645.73800000000006</v>
      </c>
      <c r="N20" s="10">
        <v>3745</v>
      </c>
      <c r="O20" s="10">
        <v>15490.87</v>
      </c>
    </row>
    <row r="21" spans="1:15" ht="12.75" customHeight="1">
      <c r="A21" s="6">
        <v>1998</v>
      </c>
      <c r="B21" s="10">
        <v>1158</v>
      </c>
      <c r="C21" s="10">
        <v>642.88599999999997</v>
      </c>
      <c r="D21" s="10">
        <v>1872.2560000000001</v>
      </c>
      <c r="E21" s="10">
        <v>405.52300000000002</v>
      </c>
      <c r="F21" s="10">
        <v>388</v>
      </c>
      <c r="G21" s="10">
        <v>3594.4879999999998</v>
      </c>
      <c r="H21" s="10">
        <v>4552.8969999999999</v>
      </c>
      <c r="I21" s="10">
        <v>3621.8359999999998</v>
      </c>
      <c r="J21" s="10">
        <v>1090.2429999999999</v>
      </c>
      <c r="K21" s="10">
        <v>299.63600000000002</v>
      </c>
      <c r="L21" s="10">
        <v>2359.4549999999999</v>
      </c>
      <c r="M21" s="10">
        <v>657.57799999999997</v>
      </c>
      <c r="N21" s="10">
        <v>3902</v>
      </c>
      <c r="O21" s="10">
        <v>16117.69</v>
      </c>
    </row>
    <row r="22" spans="1:15" ht="12.75" customHeight="1">
      <c r="A22" s="6">
        <v>1999</v>
      </c>
      <c r="B22" s="10">
        <v>1205</v>
      </c>
      <c r="C22" s="10">
        <v>664.56299999999999</v>
      </c>
      <c r="D22" s="10">
        <v>1958.0429999999999</v>
      </c>
      <c r="E22" s="10">
        <v>404.00799999999998</v>
      </c>
      <c r="F22" s="10">
        <v>412</v>
      </c>
      <c r="G22" s="10">
        <v>3843.2689999999998</v>
      </c>
      <c r="H22" s="10">
        <v>4575.8959999999997</v>
      </c>
      <c r="I22" s="10">
        <v>3740.3270000000002</v>
      </c>
      <c r="J22" s="10">
        <v>1129.8789999999999</v>
      </c>
      <c r="K22" s="10">
        <v>306.46300000000002</v>
      </c>
      <c r="L22" s="10">
        <v>2406.5479999999998</v>
      </c>
      <c r="M22" s="10">
        <v>657.53800000000001</v>
      </c>
      <c r="N22" s="10">
        <v>3977</v>
      </c>
      <c r="O22" s="10">
        <v>16923.61</v>
      </c>
    </row>
    <row r="23" spans="1:15" ht="12.75" customHeight="1">
      <c r="A23" s="6">
        <v>2000</v>
      </c>
      <c r="B23" s="10">
        <v>1250</v>
      </c>
      <c r="C23" s="10">
        <v>682.79600000000005</v>
      </c>
      <c r="D23" s="10">
        <v>2044.615</v>
      </c>
      <c r="E23" s="10">
        <v>395.89749999999998</v>
      </c>
      <c r="F23" s="10">
        <v>426</v>
      </c>
      <c r="G23" s="10">
        <v>4091.799</v>
      </c>
      <c r="H23" s="10">
        <v>4796.6959999999999</v>
      </c>
      <c r="I23" s="10">
        <v>3853.36</v>
      </c>
      <c r="J23" s="10">
        <v>1163.5340000000001</v>
      </c>
      <c r="K23" s="10">
        <v>308.19499999999999</v>
      </c>
      <c r="L23" s="10">
        <v>2417.614</v>
      </c>
      <c r="M23" s="10">
        <v>648.19899999999996</v>
      </c>
      <c r="N23" s="10">
        <v>4023</v>
      </c>
      <c r="O23" s="10">
        <v>17779.45</v>
      </c>
    </row>
    <row r="24" spans="1:15" ht="12.75" customHeight="1">
      <c r="A24" s="6">
        <v>2001</v>
      </c>
      <c r="B24" s="10">
        <v>1292</v>
      </c>
      <c r="C24" s="10">
        <v>690.56299999999999</v>
      </c>
      <c r="D24" s="10">
        <v>2117.1469999999999</v>
      </c>
      <c r="E24" s="10">
        <v>383.63799999999998</v>
      </c>
      <c r="F24" s="10">
        <v>425</v>
      </c>
      <c r="G24" s="10">
        <v>4228.0410000000002</v>
      </c>
      <c r="H24" s="10">
        <v>5109.6390000000001</v>
      </c>
      <c r="I24" s="10">
        <v>3871.5610000000001</v>
      </c>
      <c r="J24" s="10">
        <v>1163.5920000000001</v>
      </c>
      <c r="K24" s="10">
        <v>304.49</v>
      </c>
      <c r="L24" s="10">
        <v>2425.2640000000001</v>
      </c>
      <c r="M24" s="10">
        <v>632.82799999999997</v>
      </c>
      <c r="N24" s="10">
        <v>4021</v>
      </c>
      <c r="O24" s="10">
        <v>18687.29</v>
      </c>
    </row>
    <row r="25" spans="1:15" ht="12.75" customHeight="1">
      <c r="A25" s="6">
        <v>2002</v>
      </c>
      <c r="B25" s="10">
        <v>1288</v>
      </c>
      <c r="C25" s="10">
        <v>690.59799999999996</v>
      </c>
      <c r="D25" s="10">
        <v>2141.1750000000002</v>
      </c>
      <c r="E25" s="10">
        <v>370.93200000000002</v>
      </c>
      <c r="F25" s="10">
        <v>418</v>
      </c>
      <c r="G25" s="10">
        <v>4237.0110000000004</v>
      </c>
      <c r="H25" s="10">
        <v>5326.2370000000001</v>
      </c>
      <c r="I25" s="10">
        <v>3795.4009999999998</v>
      </c>
      <c r="J25" s="10">
        <v>1134.6310000000001</v>
      </c>
      <c r="K25" s="10">
        <v>299.34199999999998</v>
      </c>
      <c r="L25" s="10">
        <v>2472.0819999999999</v>
      </c>
      <c r="M25" s="10">
        <v>616.06200000000001</v>
      </c>
      <c r="N25" s="10">
        <v>3848.806</v>
      </c>
      <c r="O25" s="10">
        <v>18739.91</v>
      </c>
    </row>
    <row r="26" spans="1:15" ht="12.75" customHeight="1">
      <c r="A26" s="6">
        <v>2003</v>
      </c>
      <c r="B26" s="10">
        <v>1297</v>
      </c>
      <c r="C26" s="10">
        <v>693.66</v>
      </c>
      <c r="D26" s="10">
        <v>2179.1109999999999</v>
      </c>
      <c r="E26" s="10">
        <v>363.49950000000001</v>
      </c>
      <c r="F26" s="10">
        <v>409</v>
      </c>
      <c r="G26" s="10">
        <v>4218.5050000000001</v>
      </c>
      <c r="H26" s="10">
        <v>5465.9960000000001</v>
      </c>
      <c r="I26" s="10">
        <v>3733.4369999999999</v>
      </c>
      <c r="J26" s="10">
        <v>1118.722</v>
      </c>
      <c r="K26" s="10">
        <v>297.95999999999998</v>
      </c>
      <c r="L26" s="10">
        <v>2507.335</v>
      </c>
      <c r="M26" s="10">
        <v>601.827</v>
      </c>
      <c r="N26" s="10">
        <v>3732.5819999999999</v>
      </c>
      <c r="O26" s="10">
        <v>19097.28</v>
      </c>
    </row>
    <row r="27" spans="1:15" ht="12.75" customHeight="1">
      <c r="A27" s="6">
        <v>2004</v>
      </c>
      <c r="B27" s="10">
        <v>1310</v>
      </c>
      <c r="C27" s="10">
        <v>699.33299999999997</v>
      </c>
      <c r="D27" s="10">
        <v>2240.1460000000002</v>
      </c>
      <c r="E27" s="10">
        <v>360.59649999999999</v>
      </c>
      <c r="F27" s="10">
        <v>401</v>
      </c>
      <c r="G27" s="10">
        <v>4193.0680000000002</v>
      </c>
      <c r="H27" s="10">
        <v>5549.4449999999997</v>
      </c>
      <c r="I27" s="10">
        <v>3710.4189999999999</v>
      </c>
      <c r="J27" s="10">
        <v>1113.5619999999999</v>
      </c>
      <c r="K27" s="10">
        <v>298.50099999999998</v>
      </c>
      <c r="L27" s="10">
        <v>2532.1559999999999</v>
      </c>
      <c r="M27" s="10">
        <v>589.40200000000004</v>
      </c>
      <c r="N27" s="10">
        <v>3677.3649999999998</v>
      </c>
      <c r="O27" s="10">
        <v>19564.669999999998</v>
      </c>
    </row>
    <row r="28" spans="1:15" ht="12.75" customHeight="1">
      <c r="A28" s="6">
        <v>2005</v>
      </c>
      <c r="B28" s="10">
        <v>1325</v>
      </c>
      <c r="C28" s="10">
        <v>708.75599999999997</v>
      </c>
      <c r="D28" s="10">
        <v>2312.8910000000001</v>
      </c>
      <c r="E28" s="10">
        <v>359.45850000000002</v>
      </c>
      <c r="F28" s="10">
        <v>395</v>
      </c>
      <c r="G28" s="10">
        <v>4168.2290000000003</v>
      </c>
      <c r="H28" s="10">
        <v>5598.9059999999999</v>
      </c>
      <c r="I28" s="10">
        <v>3723.8240000000001</v>
      </c>
      <c r="J28" s="10">
        <v>1116.5129999999999</v>
      </c>
      <c r="K28" s="10">
        <v>300.64699999999999</v>
      </c>
      <c r="L28" s="10">
        <v>2594.748</v>
      </c>
      <c r="M28" s="10">
        <v>581.202</v>
      </c>
      <c r="N28" s="10">
        <v>3653.8879999999999</v>
      </c>
      <c r="O28" s="10">
        <v>20078.73</v>
      </c>
    </row>
    <row r="29" spans="1:15" ht="12.75" customHeight="1">
      <c r="A29" s="6">
        <v>2006</v>
      </c>
      <c r="B29" s="10">
        <v>1348</v>
      </c>
      <c r="C29" s="10">
        <v>720.93600000000004</v>
      </c>
      <c r="D29" s="10">
        <v>2381.9920000000002</v>
      </c>
      <c r="E29" s="10">
        <v>360.42849999999999</v>
      </c>
      <c r="F29" s="10">
        <v>393</v>
      </c>
      <c r="G29" s="10">
        <v>4156.2619999999997</v>
      </c>
      <c r="H29" s="10">
        <v>5660.4009999999998</v>
      </c>
      <c r="I29" s="10">
        <v>3765.3760000000002</v>
      </c>
      <c r="J29" s="10">
        <v>1125.876</v>
      </c>
      <c r="K29" s="10">
        <v>305.08699999999999</v>
      </c>
      <c r="L29" s="10">
        <v>2680.8780000000002</v>
      </c>
      <c r="M29" s="10">
        <v>580.05600000000004</v>
      </c>
      <c r="N29" s="10">
        <v>3669.2150000000001</v>
      </c>
      <c r="O29" s="10">
        <v>20570.87</v>
      </c>
    </row>
    <row r="30" spans="1:15" ht="12.75" customHeight="1">
      <c r="A30" s="6">
        <v>2007</v>
      </c>
      <c r="B30" s="10">
        <v>1373</v>
      </c>
      <c r="C30" s="10">
        <v>733.56500000000005</v>
      </c>
      <c r="D30" s="10">
        <v>2456.8380000000002</v>
      </c>
      <c r="E30" s="10">
        <v>362.24900000000002</v>
      </c>
      <c r="F30" s="10">
        <v>390</v>
      </c>
      <c r="G30" s="10">
        <v>4158.04</v>
      </c>
      <c r="H30" s="10">
        <v>5747.0190000000002</v>
      </c>
      <c r="I30" s="10">
        <v>3839.6410000000001</v>
      </c>
      <c r="J30" s="10">
        <v>1137.0409999999999</v>
      </c>
      <c r="K30" s="10">
        <v>309.70999999999998</v>
      </c>
      <c r="L30" s="10">
        <v>2780.415</v>
      </c>
      <c r="M30" s="10">
        <v>582.048</v>
      </c>
      <c r="N30" s="10">
        <v>3719.7379999999998</v>
      </c>
      <c r="O30" s="10">
        <v>21140.18</v>
      </c>
    </row>
    <row r="31" spans="1:15" ht="12.75" customHeight="1">
      <c r="A31" s="6">
        <v>2008</v>
      </c>
      <c r="B31" s="10">
        <v>1398</v>
      </c>
      <c r="C31" s="10">
        <v>746.21900000000005</v>
      </c>
      <c r="D31" s="10">
        <v>2522.9699999999998</v>
      </c>
      <c r="E31" s="10">
        <v>362.93349999999998</v>
      </c>
      <c r="F31" s="10">
        <v>384</v>
      </c>
      <c r="G31" s="10">
        <v>4161.2389999999996</v>
      </c>
      <c r="H31" s="10">
        <v>5849.6369999999997</v>
      </c>
      <c r="I31" s="10">
        <v>3922.36</v>
      </c>
      <c r="J31" s="10">
        <v>1149.7660000000001</v>
      </c>
      <c r="K31" s="10">
        <v>313.17500000000001</v>
      </c>
      <c r="L31" s="10">
        <v>2885.6149999999998</v>
      </c>
      <c r="M31" s="10">
        <v>582.43600000000004</v>
      </c>
      <c r="N31" s="10">
        <v>3794.7049999999999</v>
      </c>
      <c r="O31" s="10">
        <v>21639.47</v>
      </c>
    </row>
    <row r="32" spans="1:15" ht="12.75" customHeight="1">
      <c r="A32" s="6">
        <v>2009</v>
      </c>
      <c r="B32" s="10">
        <v>1430</v>
      </c>
      <c r="C32" s="10">
        <v>760.34299999999996</v>
      </c>
      <c r="D32" s="10">
        <v>2573.413</v>
      </c>
      <c r="E32" s="10">
        <v>363.70350000000002</v>
      </c>
      <c r="F32" s="10">
        <v>380</v>
      </c>
      <c r="G32" s="10">
        <v>4173.5150000000003</v>
      </c>
      <c r="H32" s="10">
        <v>5979.8389999999999</v>
      </c>
      <c r="I32" s="10">
        <v>4005.6439999999998</v>
      </c>
      <c r="J32" s="10">
        <v>1167.5239999999999</v>
      </c>
      <c r="K32" s="10">
        <v>316.779</v>
      </c>
      <c r="L32" s="10">
        <v>2993.8420000000001</v>
      </c>
      <c r="M32" s="10">
        <v>583.60299999999995</v>
      </c>
      <c r="N32" s="10">
        <v>3875.7890000000002</v>
      </c>
      <c r="O32" s="10">
        <v>22004.84</v>
      </c>
    </row>
    <row r="33" spans="1:15" ht="12.75" customHeight="1">
      <c r="A33" s="6">
        <v>2010</v>
      </c>
      <c r="B33" s="10">
        <v>1461</v>
      </c>
      <c r="C33" s="10">
        <v>774.38300000000004</v>
      </c>
      <c r="D33" s="10">
        <v>2618.27</v>
      </c>
      <c r="E33" s="10">
        <v>365.76100000000002</v>
      </c>
      <c r="F33" s="10">
        <v>376</v>
      </c>
      <c r="G33" s="10">
        <v>4190.5839999999998</v>
      </c>
      <c r="H33" s="10">
        <v>6142.0910000000003</v>
      </c>
      <c r="I33" s="10">
        <v>4095.1840000000002</v>
      </c>
      <c r="J33" s="10">
        <v>1186.8430000000001</v>
      </c>
      <c r="K33" s="10">
        <v>319.73200000000003</v>
      </c>
      <c r="L33" s="10">
        <v>3102.2190000000001</v>
      </c>
      <c r="M33" s="10">
        <v>584.93399999999997</v>
      </c>
      <c r="N33" s="10">
        <v>3972.5790000000002</v>
      </c>
      <c r="O33" s="10">
        <v>22353.77</v>
      </c>
    </row>
    <row r="34" spans="1:15" ht="12.75" customHeight="1">
      <c r="A34" s="6">
        <v>2011</v>
      </c>
      <c r="B34" s="10">
        <v>1494</v>
      </c>
      <c r="C34" s="10">
        <v>786.95899999999995</v>
      </c>
      <c r="D34" s="10">
        <v>2667.67</v>
      </c>
      <c r="E34" s="10">
        <v>368.25099999999998</v>
      </c>
      <c r="F34" s="10">
        <v>373</v>
      </c>
      <c r="G34" s="10">
        <v>4212.134</v>
      </c>
      <c r="H34" s="10">
        <v>6277.527</v>
      </c>
      <c r="I34" s="10">
        <v>4143.2</v>
      </c>
      <c r="J34" s="10">
        <v>1206.3810000000001</v>
      </c>
      <c r="K34" s="10">
        <v>322</v>
      </c>
      <c r="L34" s="10">
        <v>3196.7849999999999</v>
      </c>
      <c r="M34" s="10">
        <v>584.61699999999996</v>
      </c>
      <c r="N34" s="10">
        <v>4083.1019999999999</v>
      </c>
      <c r="O34" s="10">
        <v>22580.240000000002</v>
      </c>
    </row>
    <row r="35" spans="1:15" ht="12.75" customHeight="1">
      <c r="A35" s="6">
        <v>2012</v>
      </c>
      <c r="B35" s="10">
        <v>1524</v>
      </c>
      <c r="C35" s="10">
        <v>796.68</v>
      </c>
      <c r="D35" s="10">
        <v>2703.1979999999999</v>
      </c>
      <c r="E35" s="10">
        <v>371.82350000000002</v>
      </c>
      <c r="F35" s="10">
        <v>371</v>
      </c>
      <c r="G35" s="10">
        <v>4230.9650000000001</v>
      </c>
      <c r="H35" s="10">
        <v>6418.808</v>
      </c>
      <c r="I35" s="10">
        <v>4252.5320000000002</v>
      </c>
      <c r="J35" s="10">
        <v>1225.6769999999999</v>
      </c>
      <c r="K35" s="10">
        <v>325</v>
      </c>
      <c r="L35" s="10">
        <v>3262.1979999999999</v>
      </c>
      <c r="M35" s="10">
        <v>586.60500000000002</v>
      </c>
      <c r="N35" s="10">
        <v>4198.0169999999998</v>
      </c>
      <c r="O35" s="10">
        <v>22600.6</v>
      </c>
    </row>
    <row r="36" spans="1:15" ht="12.75" customHeight="1">
      <c r="A36" s="6">
        <v>2013</v>
      </c>
      <c r="B36" s="10">
        <v>1547</v>
      </c>
      <c r="C36" s="10">
        <v>807.82569999999998</v>
      </c>
      <c r="D36" s="10">
        <v>2751.9</v>
      </c>
      <c r="E36" s="10">
        <v>378.93299999999999</v>
      </c>
      <c r="F36" s="10">
        <v>373</v>
      </c>
      <c r="G36" s="10">
        <v>4260.4589999999998</v>
      </c>
      <c r="H36" s="10">
        <v>6615.66</v>
      </c>
      <c r="I36" s="10">
        <v>4367.482</v>
      </c>
      <c r="J36" s="10">
        <v>1244.0889999999999</v>
      </c>
      <c r="K36" s="10">
        <v>329</v>
      </c>
      <c r="L36" s="10">
        <v>3308.6489999999999</v>
      </c>
      <c r="M36" s="10">
        <v>601</v>
      </c>
      <c r="N36" s="10">
        <v>4303.2619999999997</v>
      </c>
      <c r="O36" s="10">
        <v>22591.3</v>
      </c>
    </row>
    <row r="37" spans="1:15" ht="12.75" customHeight="1">
      <c r="A37" s="6">
        <v>2014</v>
      </c>
      <c r="B37" s="10">
        <v>1561</v>
      </c>
      <c r="C37" s="10">
        <v>815.36630000000002</v>
      </c>
      <c r="D37" s="10">
        <v>2787</v>
      </c>
      <c r="E37" s="10">
        <v>382.57299999999998</v>
      </c>
      <c r="F37" s="10">
        <v>375</v>
      </c>
      <c r="G37" s="10">
        <v>4281.1170000000002</v>
      </c>
      <c r="H37" s="10">
        <v>6787.893</v>
      </c>
      <c r="I37" s="10">
        <v>4506.9049999999997</v>
      </c>
      <c r="J37" s="10">
        <v>1262.941</v>
      </c>
      <c r="K37" s="10">
        <v>333</v>
      </c>
      <c r="L37" s="10">
        <v>3371.8330000000001</v>
      </c>
      <c r="M37" s="10">
        <v>612</v>
      </c>
      <c r="N37" s="10">
        <v>4409.7160000000003</v>
      </c>
      <c r="O37" s="10">
        <v>22570.81</v>
      </c>
    </row>
    <row r="39" spans="1:15">
      <c r="A39" s="6" t="s">
        <v>571</v>
      </c>
    </row>
    <row r="40" spans="1:15" ht="12.75" customHeight="1">
      <c r="A40" s="6" t="s">
        <v>567</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ageMargins left="0.75" right="0.75" top="1" bottom="1" header="0.5" footer="0.5"/>
  <pageSetup scale="91" orientation="landscape" r:id="rId1"/>
  <headerFooter alignWithMargins="0"/>
</worksheet>
</file>

<file path=xl/worksheets/sheet65.xml><?xml version="1.0" encoding="utf-8"?>
<worksheet xmlns="http://schemas.openxmlformats.org/spreadsheetml/2006/main" xmlns:r="http://schemas.openxmlformats.org/officeDocument/2006/relationships">
  <sheetPr>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C38" sqref="C38"/>
    </sheetView>
  </sheetViews>
  <sheetFormatPr defaultColWidth="3.85546875" defaultRowHeight="12.75" customHeight="1"/>
  <cols>
    <col min="1" max="1" width="5" style="6" customWidth="1"/>
    <col min="2" max="9" width="8.7109375" style="10" customWidth="1"/>
    <col min="10" max="10" width="10.5703125" style="10" customWidth="1"/>
    <col min="11" max="15" width="8.7109375" style="10" customWidth="1"/>
    <col min="16" max="19" width="3.85546875" style="8"/>
    <col min="20" max="28" width="6.140625" style="8" customWidth="1"/>
    <col min="29" max="29" width="6" style="8" bestFit="1" customWidth="1"/>
    <col min="30" max="41" width="6.140625" style="8" customWidth="1"/>
    <col min="42" max="42" width="7.28515625" style="8" customWidth="1"/>
    <col min="43" max="49" width="6.140625" style="8" customWidth="1"/>
    <col min="50" max="16384" width="3.85546875" style="8"/>
  </cols>
  <sheetData>
    <row r="1" spans="1:15" ht="12.75" customHeight="1">
      <c r="A1" s="6" t="s">
        <v>578</v>
      </c>
    </row>
    <row r="2" spans="1:15" ht="28.9" customHeight="1">
      <c r="A2" s="6" t="s">
        <v>225</v>
      </c>
      <c r="B2" s="10" t="s">
        <v>226</v>
      </c>
      <c r="C2" s="10" t="s">
        <v>227</v>
      </c>
      <c r="D2" s="10" t="s">
        <v>228</v>
      </c>
      <c r="E2" s="10" t="s">
        <v>229</v>
      </c>
      <c r="F2" s="10" t="s">
        <v>230</v>
      </c>
      <c r="G2" s="10" t="s">
        <v>231</v>
      </c>
      <c r="H2" s="10" t="s">
        <v>232</v>
      </c>
      <c r="I2" s="10" t="s">
        <v>233</v>
      </c>
      <c r="J2" s="10" t="s">
        <v>234</v>
      </c>
      <c r="K2" s="10" t="s">
        <v>235</v>
      </c>
      <c r="L2" s="10" t="s">
        <v>236</v>
      </c>
      <c r="M2" s="10" t="s">
        <v>237</v>
      </c>
      <c r="N2" s="10" t="s">
        <v>238</v>
      </c>
      <c r="O2" s="10" t="s">
        <v>239</v>
      </c>
    </row>
    <row r="3" spans="1:15" ht="12.75" customHeight="1">
      <c r="A3" s="6">
        <v>1980</v>
      </c>
      <c r="B3" s="10">
        <v>736.84400000000005</v>
      </c>
      <c r="C3" s="10">
        <v>608.49300000000005</v>
      </c>
      <c r="D3" s="10">
        <v>1176</v>
      </c>
      <c r="E3" s="10">
        <v>285.79899999999998</v>
      </c>
      <c r="F3" s="10">
        <v>258</v>
      </c>
      <c r="G3" s="10">
        <v>3068.5540000000001</v>
      </c>
      <c r="H3" s="10">
        <v>4423.1490000000003</v>
      </c>
      <c r="I3" s="10">
        <v>3413.4029999999998</v>
      </c>
      <c r="J3" s="10">
        <v>716.92700000000002</v>
      </c>
      <c r="K3" s="10">
        <v>241.68600000000001</v>
      </c>
      <c r="L3" s="10">
        <v>1990.797</v>
      </c>
      <c r="M3" s="10">
        <v>509.40699999999998</v>
      </c>
      <c r="N3" s="10">
        <v>3370</v>
      </c>
      <c r="O3" s="10">
        <v>11611.38</v>
      </c>
    </row>
    <row r="4" spans="1:15" ht="12.75" customHeight="1">
      <c r="A4" s="6">
        <v>1981</v>
      </c>
      <c r="B4" s="10">
        <v>740.59299999999996</v>
      </c>
      <c r="C4" s="10">
        <v>605.46299999999997</v>
      </c>
      <c r="D4" s="10">
        <v>1188</v>
      </c>
      <c r="E4" s="10">
        <v>279.10300000000001</v>
      </c>
      <c r="F4" s="10">
        <v>260</v>
      </c>
      <c r="G4" s="10">
        <v>3045.5509999999999</v>
      </c>
      <c r="H4" s="10">
        <v>4355.4009999999998</v>
      </c>
      <c r="I4" s="10">
        <v>3416.8969999999999</v>
      </c>
      <c r="J4" s="10">
        <v>712.19550000000004</v>
      </c>
      <c r="K4" s="10">
        <v>233.958</v>
      </c>
      <c r="L4" s="10">
        <v>2053.607</v>
      </c>
      <c r="M4" s="10">
        <v>490.12</v>
      </c>
      <c r="N4" s="10">
        <v>3271</v>
      </c>
      <c r="O4" s="10">
        <v>11554.43</v>
      </c>
    </row>
    <row r="5" spans="1:15" ht="12.75" customHeight="1">
      <c r="A5" s="6">
        <v>1982</v>
      </c>
      <c r="B5" s="10">
        <v>746.26199999999994</v>
      </c>
      <c r="C5" s="10">
        <v>602.33199999999999</v>
      </c>
      <c r="D5" s="10">
        <v>1192</v>
      </c>
      <c r="E5" s="10">
        <v>274.54250000000002</v>
      </c>
      <c r="F5" s="10">
        <v>262</v>
      </c>
      <c r="G5" s="10">
        <v>3034.5459999999998</v>
      </c>
      <c r="H5" s="10">
        <v>4315.1329999999998</v>
      </c>
      <c r="I5" s="10">
        <v>3423.92</v>
      </c>
      <c r="J5" s="10">
        <v>708.8415</v>
      </c>
      <c r="K5" s="10">
        <v>227.30500000000001</v>
      </c>
      <c r="L5" s="10">
        <v>2081.08</v>
      </c>
      <c r="M5" s="10">
        <v>475.30799999999999</v>
      </c>
      <c r="N5" s="10">
        <v>3193</v>
      </c>
      <c r="O5" s="10">
        <v>11462.58</v>
      </c>
    </row>
    <row r="6" spans="1:15" ht="12.75" customHeight="1">
      <c r="A6" s="6">
        <v>1983</v>
      </c>
      <c r="B6" s="10">
        <v>753.66</v>
      </c>
      <c r="C6" s="10">
        <v>598.55700000000002</v>
      </c>
      <c r="D6" s="10">
        <v>1203</v>
      </c>
      <c r="E6" s="10">
        <v>270.99849999999998</v>
      </c>
      <c r="F6" s="10">
        <v>265</v>
      </c>
      <c r="G6" s="10">
        <v>3036.9670000000001</v>
      </c>
      <c r="H6" s="10">
        <v>4359.1959999999999</v>
      </c>
      <c r="I6" s="10">
        <v>3423.8319999999999</v>
      </c>
      <c r="J6" s="10">
        <v>706.06150000000002</v>
      </c>
      <c r="K6" s="10">
        <v>219.88</v>
      </c>
      <c r="L6" s="10">
        <v>2106.1799999999998</v>
      </c>
      <c r="M6" s="10">
        <v>464.47500000000002</v>
      </c>
      <c r="N6" s="10">
        <v>3143</v>
      </c>
      <c r="O6" s="10">
        <v>11456.95</v>
      </c>
    </row>
    <row r="7" spans="1:15" ht="12.75" customHeight="1">
      <c r="A7" s="6">
        <v>1984</v>
      </c>
      <c r="B7" s="10">
        <v>756.94200000000001</v>
      </c>
      <c r="C7" s="10">
        <v>593.82299999999998</v>
      </c>
      <c r="D7" s="10">
        <v>1207</v>
      </c>
      <c r="E7" s="10">
        <v>266.28550000000001</v>
      </c>
      <c r="F7" s="10">
        <v>267</v>
      </c>
      <c r="G7" s="10">
        <v>3043.761</v>
      </c>
      <c r="H7" s="10">
        <v>4451.2759999999998</v>
      </c>
      <c r="I7" s="10">
        <v>3417.44</v>
      </c>
      <c r="J7" s="10">
        <v>704.91250000000002</v>
      </c>
      <c r="K7" s="10">
        <v>212.97800000000001</v>
      </c>
      <c r="L7" s="10">
        <v>2137.3000000000002</v>
      </c>
      <c r="M7" s="10">
        <v>454.52300000000002</v>
      </c>
      <c r="N7" s="10">
        <v>3106</v>
      </c>
      <c r="O7" s="10">
        <v>11351.54</v>
      </c>
    </row>
    <row r="8" spans="1:15" ht="12.75" customHeight="1">
      <c r="A8" s="6">
        <v>1985</v>
      </c>
      <c r="B8" s="10">
        <v>759.024</v>
      </c>
      <c r="C8" s="10">
        <v>592.36599999999999</v>
      </c>
      <c r="D8" s="10">
        <v>1218</v>
      </c>
      <c r="E8" s="10">
        <v>261.92599999999999</v>
      </c>
      <c r="F8" s="10">
        <v>269</v>
      </c>
      <c r="G8" s="10">
        <v>3055.7890000000002</v>
      </c>
      <c r="H8" s="10">
        <v>4518.0540000000001</v>
      </c>
      <c r="I8" s="10">
        <v>3435.07</v>
      </c>
      <c r="J8" s="10">
        <v>709.2645</v>
      </c>
      <c r="K8" s="10">
        <v>207.88900000000001</v>
      </c>
      <c r="L8" s="10">
        <v>2171.2359999999999</v>
      </c>
      <c r="M8" s="10">
        <v>445.483</v>
      </c>
      <c r="N8" s="10">
        <v>3084</v>
      </c>
      <c r="O8" s="10">
        <v>11228.65</v>
      </c>
    </row>
    <row r="9" spans="1:15" ht="12.75" customHeight="1">
      <c r="A9" s="6">
        <v>1986</v>
      </c>
      <c r="B9" s="10">
        <v>755.53599999999994</v>
      </c>
      <c r="C9" s="10">
        <v>594.78399999999999</v>
      </c>
      <c r="D9" s="10">
        <v>1227</v>
      </c>
      <c r="E9" s="10">
        <v>258.69900000000001</v>
      </c>
      <c r="F9" s="10">
        <v>269</v>
      </c>
      <c r="G9" s="10">
        <v>3068.66</v>
      </c>
      <c r="H9" s="10">
        <v>4539.4790000000003</v>
      </c>
      <c r="I9" s="10">
        <v>3457.3760000000002</v>
      </c>
      <c r="J9" s="10">
        <v>715.91499999999996</v>
      </c>
      <c r="K9" s="10">
        <v>203.54</v>
      </c>
      <c r="L9" s="10">
        <v>2201.2950000000001</v>
      </c>
      <c r="M9" s="10">
        <v>438.68900000000002</v>
      </c>
      <c r="N9" s="10">
        <v>3059</v>
      </c>
      <c r="O9" s="10">
        <v>11135.06</v>
      </c>
    </row>
    <row r="10" spans="1:15" ht="12.75" customHeight="1">
      <c r="A10" s="6">
        <v>1987</v>
      </c>
      <c r="B10" s="10">
        <v>747.58100000000002</v>
      </c>
      <c r="C10" s="10">
        <v>596.81899999999996</v>
      </c>
      <c r="D10" s="10">
        <v>1237</v>
      </c>
      <c r="E10" s="10">
        <v>256.19349999999997</v>
      </c>
      <c r="F10" s="10">
        <v>268</v>
      </c>
      <c r="G10" s="10">
        <v>3079</v>
      </c>
      <c r="H10" s="10">
        <v>4527.7539999999999</v>
      </c>
      <c r="I10" s="10">
        <v>3449.308</v>
      </c>
      <c r="J10" s="10">
        <v>722.43650000000002</v>
      </c>
      <c r="K10" s="10">
        <v>199.62</v>
      </c>
      <c r="L10" s="10">
        <v>2230.1959999999999</v>
      </c>
      <c r="M10" s="10">
        <v>433.80399999999997</v>
      </c>
      <c r="N10" s="10">
        <v>3033</v>
      </c>
      <c r="O10" s="10">
        <v>10968.11</v>
      </c>
    </row>
    <row r="11" spans="1:15" ht="12.75" customHeight="1">
      <c r="A11" s="6">
        <v>1988</v>
      </c>
      <c r="B11" s="10">
        <v>738.83</v>
      </c>
      <c r="C11" s="10">
        <v>596.50400000000002</v>
      </c>
      <c r="D11" s="10">
        <v>1242</v>
      </c>
      <c r="E11" s="10">
        <v>254.08349999999999</v>
      </c>
      <c r="F11" s="10">
        <v>264</v>
      </c>
      <c r="G11" s="10">
        <v>3073.991</v>
      </c>
      <c r="H11" s="10">
        <v>4471.6260000000002</v>
      </c>
      <c r="I11" s="10">
        <v>3438.2910000000002</v>
      </c>
      <c r="J11" s="10">
        <v>726.4085</v>
      </c>
      <c r="K11" s="10">
        <v>195.60499999999999</v>
      </c>
      <c r="L11" s="10">
        <v>2259.4749999999999</v>
      </c>
      <c r="M11" s="10">
        <v>427.66399999999999</v>
      </c>
      <c r="N11" s="10">
        <v>3001</v>
      </c>
      <c r="O11" s="10">
        <v>10722.44</v>
      </c>
    </row>
    <row r="12" spans="1:15" ht="12.75" customHeight="1">
      <c r="A12" s="6">
        <v>1989</v>
      </c>
      <c r="B12" s="10">
        <v>732.15300000000002</v>
      </c>
      <c r="C12" s="10">
        <v>592.43100000000004</v>
      </c>
      <c r="D12" s="10">
        <v>1241</v>
      </c>
      <c r="E12" s="10">
        <v>253.34049999999999</v>
      </c>
      <c r="F12" s="10">
        <v>258</v>
      </c>
      <c r="G12" s="10">
        <v>3057.2620000000002</v>
      </c>
      <c r="H12" s="10">
        <v>4478.2610000000004</v>
      </c>
      <c r="I12" s="10">
        <v>3439.4560000000001</v>
      </c>
      <c r="J12" s="10">
        <v>727.35850000000005</v>
      </c>
      <c r="K12" s="10">
        <v>190.82599999999999</v>
      </c>
      <c r="L12" s="10">
        <v>2267.3910000000001</v>
      </c>
      <c r="M12" s="10">
        <v>421.43599999999998</v>
      </c>
      <c r="N12" s="10">
        <v>2965</v>
      </c>
      <c r="O12" s="10">
        <v>10533.75</v>
      </c>
    </row>
    <row r="13" spans="1:15" ht="12.75" customHeight="1">
      <c r="A13" s="6">
        <v>1990</v>
      </c>
      <c r="B13" s="10">
        <v>726.06600000000003</v>
      </c>
      <c r="C13" s="10">
        <v>582.27200000000005</v>
      </c>
      <c r="D13" s="10">
        <v>1237.155</v>
      </c>
      <c r="E13" s="10">
        <v>254.126</v>
      </c>
      <c r="F13" s="10">
        <v>254</v>
      </c>
      <c r="G13" s="10">
        <v>3022.5169999999998</v>
      </c>
      <c r="H13" s="10">
        <v>4610.0690000000004</v>
      </c>
      <c r="I13" s="10">
        <v>3424.239</v>
      </c>
      <c r="J13" s="10">
        <v>727.07799999999997</v>
      </c>
      <c r="K13" s="10">
        <v>186.12299999999999</v>
      </c>
      <c r="L13" s="10">
        <v>2253.462</v>
      </c>
      <c r="M13" s="10">
        <v>417.41699999999997</v>
      </c>
      <c r="N13" s="10">
        <v>2936</v>
      </c>
      <c r="O13" s="10">
        <v>10478.16</v>
      </c>
    </row>
    <row r="14" spans="1:15" ht="12.75" customHeight="1">
      <c r="A14" s="6">
        <v>1991</v>
      </c>
      <c r="B14" s="10">
        <v>725.95</v>
      </c>
      <c r="C14" s="10">
        <v>568.37099999999998</v>
      </c>
      <c r="D14" s="10">
        <v>1235.3920000000001</v>
      </c>
      <c r="E14" s="10">
        <v>255.95150000000001</v>
      </c>
      <c r="F14" s="10">
        <v>252</v>
      </c>
      <c r="G14" s="10">
        <v>2971.1190000000001</v>
      </c>
      <c r="H14" s="10">
        <v>4803.4989999999998</v>
      </c>
      <c r="I14" s="10">
        <v>3403.3270000000002</v>
      </c>
      <c r="J14" s="10">
        <v>727.44100000000003</v>
      </c>
      <c r="K14" s="10">
        <v>182.47</v>
      </c>
      <c r="L14" s="10">
        <v>2243.5239999999999</v>
      </c>
      <c r="M14" s="10">
        <v>415.899</v>
      </c>
      <c r="N14" s="10">
        <v>2917</v>
      </c>
      <c r="O14" s="10">
        <v>10442.790000000001</v>
      </c>
    </row>
    <row r="15" spans="1:15" ht="12.75" customHeight="1">
      <c r="A15" s="6">
        <v>1992</v>
      </c>
      <c r="B15" s="10">
        <v>740</v>
      </c>
      <c r="C15" s="10">
        <v>556.77200000000005</v>
      </c>
      <c r="D15" s="10">
        <v>1231.761</v>
      </c>
      <c r="E15" s="10">
        <v>259.774</v>
      </c>
      <c r="F15" s="10">
        <v>252</v>
      </c>
      <c r="G15" s="10">
        <v>2920.7089999999998</v>
      </c>
      <c r="H15" s="10">
        <v>5056.7610000000004</v>
      </c>
      <c r="I15" s="10">
        <v>3407.232</v>
      </c>
      <c r="J15" s="10">
        <v>729.61699999999996</v>
      </c>
      <c r="K15" s="10">
        <v>180.964</v>
      </c>
      <c r="L15" s="10">
        <v>2216.1289999999999</v>
      </c>
      <c r="M15" s="10">
        <v>418.31700000000001</v>
      </c>
      <c r="N15" s="10">
        <v>2924</v>
      </c>
      <c r="O15" s="10">
        <v>10520.9</v>
      </c>
    </row>
    <row r="16" spans="1:15" ht="12.75" customHeight="1">
      <c r="A16" s="6">
        <v>1993</v>
      </c>
      <c r="B16" s="10">
        <v>758</v>
      </c>
      <c r="C16" s="10">
        <v>551.94899999999996</v>
      </c>
      <c r="D16" s="10">
        <v>1240.028</v>
      </c>
      <c r="E16" s="10">
        <v>265.29399999999998</v>
      </c>
      <c r="F16" s="10">
        <v>258</v>
      </c>
      <c r="G16" s="10">
        <v>2876.59</v>
      </c>
      <c r="H16" s="10">
        <v>5368.55</v>
      </c>
      <c r="I16" s="10">
        <v>3439.4349999999999</v>
      </c>
      <c r="J16" s="10">
        <v>736.72050000000002</v>
      </c>
      <c r="K16" s="10">
        <v>182.43100000000001</v>
      </c>
      <c r="L16" s="10">
        <v>2130.1489999999999</v>
      </c>
      <c r="M16" s="10">
        <v>425.983</v>
      </c>
      <c r="N16" s="10">
        <v>2959</v>
      </c>
      <c r="O16" s="10">
        <v>10736.25</v>
      </c>
    </row>
    <row r="17" spans="1:15" ht="12.75" customHeight="1">
      <c r="A17" s="6">
        <v>1994</v>
      </c>
      <c r="B17" s="10">
        <v>777</v>
      </c>
      <c r="C17" s="10">
        <v>551.20500000000004</v>
      </c>
      <c r="D17" s="10">
        <v>1266.556</v>
      </c>
      <c r="E17" s="10">
        <v>271.03199999999998</v>
      </c>
      <c r="F17" s="10">
        <v>266</v>
      </c>
      <c r="G17" s="10">
        <v>2842.741</v>
      </c>
      <c r="H17" s="10">
        <v>5662.6509999999998</v>
      </c>
      <c r="I17" s="10">
        <v>3495.04</v>
      </c>
      <c r="J17" s="10">
        <v>750.24800000000005</v>
      </c>
      <c r="K17" s="10">
        <v>186.82400000000001</v>
      </c>
      <c r="L17" s="10">
        <v>2007.7950000000001</v>
      </c>
      <c r="M17" s="10">
        <v>439.23399999999998</v>
      </c>
      <c r="N17" s="10">
        <v>2999</v>
      </c>
      <c r="O17" s="10">
        <v>11008.97</v>
      </c>
    </row>
    <row r="18" spans="1:15" ht="12.75" customHeight="1">
      <c r="A18" s="6">
        <v>1995</v>
      </c>
      <c r="B18" s="10">
        <v>799</v>
      </c>
      <c r="C18" s="10">
        <v>546.47</v>
      </c>
      <c r="D18" s="10">
        <v>1292.8040000000001</v>
      </c>
      <c r="E18" s="10">
        <v>277.09449999999998</v>
      </c>
      <c r="F18" s="10">
        <v>269</v>
      </c>
      <c r="G18" s="10">
        <v>2799</v>
      </c>
      <c r="H18" s="10">
        <v>5878.7960000000003</v>
      </c>
      <c r="I18" s="10">
        <v>3552.87</v>
      </c>
      <c r="J18" s="10">
        <v>766.39499999999998</v>
      </c>
      <c r="K18" s="10">
        <v>192.52199999999999</v>
      </c>
      <c r="L18" s="10">
        <v>1950.433</v>
      </c>
      <c r="M18" s="10">
        <v>452.459</v>
      </c>
      <c r="N18" s="10">
        <v>3018</v>
      </c>
      <c r="O18" s="10">
        <v>11182.3</v>
      </c>
    </row>
    <row r="19" spans="1:15" ht="12.75" customHeight="1">
      <c r="A19" s="6">
        <v>1996</v>
      </c>
      <c r="B19" s="10">
        <v>823</v>
      </c>
      <c r="C19" s="10">
        <v>533.33900000000006</v>
      </c>
      <c r="D19" s="10">
        <v>1329.6780000000001</v>
      </c>
      <c r="E19" s="10">
        <v>284.04649999999998</v>
      </c>
      <c r="F19" s="10">
        <v>277</v>
      </c>
      <c r="G19" s="10">
        <v>2734.5320000000002</v>
      </c>
      <c r="H19" s="10">
        <v>6018.47</v>
      </c>
      <c r="I19" s="10">
        <v>3582.2330000000002</v>
      </c>
      <c r="J19" s="10">
        <v>781.22249999999997</v>
      </c>
      <c r="K19" s="10">
        <v>197.429</v>
      </c>
      <c r="L19" s="10">
        <v>1917.5889999999999</v>
      </c>
      <c r="M19" s="10">
        <v>464.52600000000001</v>
      </c>
      <c r="N19" s="10">
        <v>2998</v>
      </c>
      <c r="O19" s="10">
        <v>11480.7</v>
      </c>
    </row>
    <row r="20" spans="1:15" ht="12.75" customHeight="1">
      <c r="A20" s="6">
        <v>1997</v>
      </c>
      <c r="B20" s="10">
        <v>851</v>
      </c>
      <c r="C20" s="10">
        <v>518.072</v>
      </c>
      <c r="D20" s="10">
        <v>1375.702</v>
      </c>
      <c r="E20" s="10">
        <v>293.6275</v>
      </c>
      <c r="F20" s="10">
        <v>282</v>
      </c>
      <c r="G20" s="10">
        <v>2688.105</v>
      </c>
      <c r="H20" s="10">
        <v>5985.8</v>
      </c>
      <c r="I20" s="10">
        <v>3569.596</v>
      </c>
      <c r="J20" s="10">
        <v>796.02549999999997</v>
      </c>
      <c r="K20" s="10">
        <v>203.17099999999999</v>
      </c>
      <c r="L20" s="10">
        <v>1872.567</v>
      </c>
      <c r="M20" s="10">
        <v>482.14100000000002</v>
      </c>
      <c r="N20" s="10">
        <v>3009</v>
      </c>
      <c r="O20" s="10">
        <v>11905.09</v>
      </c>
    </row>
    <row r="21" spans="1:15" ht="12.75" customHeight="1">
      <c r="A21" s="6">
        <v>1998</v>
      </c>
      <c r="B21" s="10">
        <v>878</v>
      </c>
      <c r="C21" s="10">
        <v>510.57</v>
      </c>
      <c r="D21" s="10">
        <v>1435.279</v>
      </c>
      <c r="E21" s="10">
        <v>307.26299999999998</v>
      </c>
      <c r="F21" s="10">
        <v>280</v>
      </c>
      <c r="G21" s="10">
        <v>2693.799</v>
      </c>
      <c r="H21" s="10">
        <v>5811.4</v>
      </c>
      <c r="I21" s="10">
        <v>3516.0320000000002</v>
      </c>
      <c r="J21" s="10">
        <v>817.28</v>
      </c>
      <c r="K21" s="10">
        <v>212.21199999999999</v>
      </c>
      <c r="L21" s="10">
        <v>1920.5650000000001</v>
      </c>
      <c r="M21" s="10">
        <v>507.88099999999997</v>
      </c>
      <c r="N21" s="10">
        <v>3068</v>
      </c>
      <c r="O21" s="10">
        <v>12589.45</v>
      </c>
    </row>
    <row r="22" spans="1:15" ht="12.75" customHeight="1">
      <c r="A22" s="6">
        <v>1999</v>
      </c>
      <c r="B22" s="10">
        <v>916</v>
      </c>
      <c r="C22" s="10">
        <v>511.952</v>
      </c>
      <c r="D22" s="10">
        <v>1494.9860000000001</v>
      </c>
      <c r="E22" s="10">
        <v>324.86099999999999</v>
      </c>
      <c r="F22" s="10">
        <v>283</v>
      </c>
      <c r="G22" s="10">
        <v>2728.8690000000001</v>
      </c>
      <c r="H22" s="10">
        <v>5568.8220000000001</v>
      </c>
      <c r="I22" s="10">
        <v>3423.7869999999998</v>
      </c>
      <c r="J22" s="10">
        <v>844.36649999999997</v>
      </c>
      <c r="K22" s="10">
        <v>224.84800000000001</v>
      </c>
      <c r="L22" s="10">
        <v>2045.4190000000001</v>
      </c>
      <c r="M22" s="10">
        <v>538.83799999999997</v>
      </c>
      <c r="N22" s="10">
        <v>3154</v>
      </c>
      <c r="O22" s="10">
        <v>13084.82</v>
      </c>
    </row>
    <row r="23" spans="1:15" ht="12.75" customHeight="1">
      <c r="A23" s="6">
        <v>2000</v>
      </c>
      <c r="B23" s="10">
        <v>958</v>
      </c>
      <c r="C23" s="10">
        <v>521.87199999999996</v>
      </c>
      <c r="D23" s="10">
        <v>1555.924</v>
      </c>
      <c r="E23" s="10">
        <v>345.8655</v>
      </c>
      <c r="F23" s="10">
        <v>297</v>
      </c>
      <c r="G23" s="10">
        <v>2791.694</v>
      </c>
      <c r="H23" s="10">
        <v>5150.3739999999998</v>
      </c>
      <c r="I23" s="10">
        <v>3305.4589999999998</v>
      </c>
      <c r="J23" s="10">
        <v>867.28750000000002</v>
      </c>
      <c r="K23" s="10">
        <v>240.23699999999999</v>
      </c>
      <c r="L23" s="10">
        <v>2131.1109999999999</v>
      </c>
      <c r="M23" s="10">
        <v>573.274</v>
      </c>
      <c r="N23" s="10">
        <v>3253</v>
      </c>
      <c r="O23" s="10">
        <v>13565.94</v>
      </c>
    </row>
    <row r="24" spans="1:15" ht="12.75" customHeight="1">
      <c r="A24" s="6">
        <v>2001</v>
      </c>
      <c r="B24" s="10">
        <v>1002</v>
      </c>
      <c r="C24" s="10">
        <v>552.15</v>
      </c>
      <c r="D24" s="10">
        <v>1628.393</v>
      </c>
      <c r="E24" s="10">
        <v>367.91050000000001</v>
      </c>
      <c r="F24" s="10">
        <v>318</v>
      </c>
      <c r="G24" s="10">
        <v>2982.1619999999998</v>
      </c>
      <c r="H24" s="10">
        <v>4686.0050000000001</v>
      </c>
      <c r="I24" s="10">
        <v>3294.1039999999998</v>
      </c>
      <c r="J24" s="10">
        <v>920.13499999999999</v>
      </c>
      <c r="K24" s="10">
        <v>259.92599999999999</v>
      </c>
      <c r="L24" s="10">
        <v>2185.6610000000001</v>
      </c>
      <c r="M24" s="10">
        <v>607.28899999999999</v>
      </c>
      <c r="N24" s="10">
        <v>3392</v>
      </c>
      <c r="O24" s="10">
        <v>13968.97</v>
      </c>
    </row>
    <row r="25" spans="1:15" ht="12.75" customHeight="1">
      <c r="A25" s="6">
        <v>2002</v>
      </c>
      <c r="B25" s="10">
        <v>1078</v>
      </c>
      <c r="C25" s="10">
        <v>594.06500000000005</v>
      </c>
      <c r="D25" s="10">
        <v>1749.529</v>
      </c>
      <c r="E25" s="10">
        <v>385.38200000000001</v>
      </c>
      <c r="F25" s="10">
        <v>345</v>
      </c>
      <c r="G25" s="10">
        <v>3274.2220000000002</v>
      </c>
      <c r="H25" s="10">
        <v>4467.7420000000002</v>
      </c>
      <c r="I25" s="10">
        <v>3408.6709999999998</v>
      </c>
      <c r="J25" s="10">
        <v>1001.761</v>
      </c>
      <c r="K25" s="10">
        <v>279.60199999999998</v>
      </c>
      <c r="L25" s="10">
        <v>2278.3380000000002</v>
      </c>
      <c r="M25" s="10">
        <v>632.45899999999995</v>
      </c>
      <c r="N25" s="10">
        <v>3615.06</v>
      </c>
      <c r="O25" s="10">
        <v>15143.07</v>
      </c>
    </row>
    <row r="26" spans="1:15" ht="12.75" customHeight="1">
      <c r="A26" s="6">
        <v>2003</v>
      </c>
      <c r="B26" s="10">
        <v>1144</v>
      </c>
      <c r="C26" s="10">
        <v>625.64300000000003</v>
      </c>
      <c r="D26" s="10">
        <v>1847.489</v>
      </c>
      <c r="E26" s="10">
        <v>393.31849999999997</v>
      </c>
      <c r="F26" s="10">
        <v>377</v>
      </c>
      <c r="G26" s="10">
        <v>3546.009</v>
      </c>
      <c r="H26" s="10">
        <v>4428.2299999999996</v>
      </c>
      <c r="I26" s="10">
        <v>3546.5889999999999</v>
      </c>
      <c r="J26" s="10">
        <v>1061.567</v>
      </c>
      <c r="K26" s="10">
        <v>292.49200000000002</v>
      </c>
      <c r="L26" s="10">
        <v>2362.395</v>
      </c>
      <c r="M26" s="10">
        <v>644.97500000000002</v>
      </c>
      <c r="N26" s="10">
        <v>3771.386</v>
      </c>
      <c r="O26" s="10">
        <v>15814.56</v>
      </c>
    </row>
    <row r="27" spans="1:15" ht="12.75" customHeight="1">
      <c r="A27" s="6">
        <v>2004</v>
      </c>
      <c r="B27" s="10">
        <v>1187</v>
      </c>
      <c r="C27" s="10">
        <v>647.45399999999995</v>
      </c>
      <c r="D27" s="10">
        <v>1932.251</v>
      </c>
      <c r="E27" s="10">
        <v>391.99349999999998</v>
      </c>
      <c r="F27" s="10">
        <v>401</v>
      </c>
      <c r="G27" s="10">
        <v>3797.4740000000002</v>
      </c>
      <c r="H27" s="10">
        <v>4457.7830000000004</v>
      </c>
      <c r="I27" s="10">
        <v>3688.0189999999998</v>
      </c>
      <c r="J27" s="10">
        <v>1099.4159999999999</v>
      </c>
      <c r="K27" s="10">
        <v>299.03800000000001</v>
      </c>
      <c r="L27" s="10">
        <v>2424.5189999999998</v>
      </c>
      <c r="M27" s="10">
        <v>645.55700000000002</v>
      </c>
      <c r="N27" s="10">
        <v>3846.0129999999999</v>
      </c>
      <c r="O27" s="10">
        <v>16607.18</v>
      </c>
    </row>
    <row r="28" spans="1:15" ht="12.75" customHeight="1">
      <c r="A28" s="6">
        <v>2005</v>
      </c>
      <c r="B28" s="10">
        <v>1226</v>
      </c>
      <c r="C28" s="10">
        <v>665.779</v>
      </c>
      <c r="D28" s="10">
        <v>2015.7460000000001</v>
      </c>
      <c r="E28" s="10">
        <v>384.32249999999999</v>
      </c>
      <c r="F28" s="10">
        <v>415</v>
      </c>
      <c r="G28" s="10">
        <v>4042.1370000000002</v>
      </c>
      <c r="H28" s="10">
        <v>4675.9430000000002</v>
      </c>
      <c r="I28" s="10">
        <v>3819.91</v>
      </c>
      <c r="J28" s="10">
        <v>1130.845</v>
      </c>
      <c r="K28" s="10">
        <v>300.83600000000001</v>
      </c>
      <c r="L28" s="10">
        <v>2452.759</v>
      </c>
      <c r="M28" s="10">
        <v>636.58399999999995</v>
      </c>
      <c r="N28" s="10">
        <v>3888.0329999999999</v>
      </c>
      <c r="O28" s="10">
        <v>17503.22</v>
      </c>
    </row>
    <row r="29" spans="1:15" ht="12.75" customHeight="1">
      <c r="A29" s="6">
        <v>2006</v>
      </c>
      <c r="B29" s="10">
        <v>1258</v>
      </c>
      <c r="C29" s="10">
        <v>673.93899999999996</v>
      </c>
      <c r="D29" s="10">
        <v>2086.674</v>
      </c>
      <c r="E29" s="10">
        <v>372.58350000000002</v>
      </c>
      <c r="F29" s="10">
        <v>413</v>
      </c>
      <c r="G29" s="10">
        <v>4172.1450000000004</v>
      </c>
      <c r="H29" s="10">
        <v>4980.4530000000004</v>
      </c>
      <c r="I29" s="10">
        <v>3857.3409999999999</v>
      </c>
      <c r="J29" s="10">
        <v>1129.327</v>
      </c>
      <c r="K29" s="10">
        <v>297.69900000000001</v>
      </c>
      <c r="L29" s="10">
        <v>2474.8049999999998</v>
      </c>
      <c r="M29" s="10">
        <v>621.66899999999998</v>
      </c>
      <c r="N29" s="10">
        <v>3899.011</v>
      </c>
      <c r="O29" s="10">
        <v>18396.86</v>
      </c>
    </row>
    <row r="30" spans="1:15" ht="12.75" customHeight="1">
      <c r="A30" s="6">
        <v>2007</v>
      </c>
      <c r="B30" s="10">
        <v>1254</v>
      </c>
      <c r="C30" s="10">
        <v>674.89</v>
      </c>
      <c r="D30" s="10">
        <v>2109.8110000000001</v>
      </c>
      <c r="E30" s="10">
        <v>360.36700000000002</v>
      </c>
      <c r="F30" s="10">
        <v>407</v>
      </c>
      <c r="G30" s="10">
        <v>4175.6220000000003</v>
      </c>
      <c r="H30" s="10">
        <v>5189.241</v>
      </c>
      <c r="I30" s="10">
        <v>3796.8919999999998</v>
      </c>
      <c r="J30" s="10">
        <v>1100.5260000000001</v>
      </c>
      <c r="K30" s="10">
        <v>293.37700000000001</v>
      </c>
      <c r="L30" s="10">
        <v>2523.4169999999999</v>
      </c>
      <c r="M30" s="10">
        <v>605.55899999999997</v>
      </c>
      <c r="N30" s="10">
        <v>3740.7660000000001</v>
      </c>
      <c r="O30" s="10">
        <v>18454.77</v>
      </c>
    </row>
    <row r="31" spans="1:15" ht="12.75" customHeight="1">
      <c r="A31" s="6">
        <v>2008</v>
      </c>
      <c r="B31" s="10">
        <v>1269</v>
      </c>
      <c r="C31" s="10">
        <v>678.69100000000003</v>
      </c>
      <c r="D31" s="10">
        <v>2152.1120000000001</v>
      </c>
      <c r="E31" s="10">
        <v>353.3775</v>
      </c>
      <c r="F31" s="10">
        <v>399</v>
      </c>
      <c r="G31" s="10">
        <v>4152.143</v>
      </c>
      <c r="H31" s="10">
        <v>5321.625</v>
      </c>
      <c r="I31" s="10">
        <v>3733.9690000000001</v>
      </c>
      <c r="J31" s="10">
        <v>1085.5719999999999</v>
      </c>
      <c r="K31" s="10">
        <v>292.82400000000001</v>
      </c>
      <c r="L31" s="10">
        <v>2553.2089999999998</v>
      </c>
      <c r="M31" s="10">
        <v>592.08399999999995</v>
      </c>
      <c r="N31" s="10">
        <v>3632.7020000000002</v>
      </c>
      <c r="O31" s="10">
        <v>18814.57</v>
      </c>
    </row>
    <row r="32" spans="1:15" ht="12.75" customHeight="1">
      <c r="A32" s="6">
        <v>2009</v>
      </c>
      <c r="B32" s="10">
        <v>1287</v>
      </c>
      <c r="C32" s="10">
        <v>684.92899999999997</v>
      </c>
      <c r="D32" s="10">
        <v>2215.71</v>
      </c>
      <c r="E32" s="10">
        <v>350.76150000000001</v>
      </c>
      <c r="F32" s="10">
        <v>391</v>
      </c>
      <c r="G32" s="10">
        <v>4118.3190000000004</v>
      </c>
      <c r="H32" s="10">
        <v>5398.0640000000003</v>
      </c>
      <c r="I32" s="10">
        <v>3702.9690000000001</v>
      </c>
      <c r="J32" s="10">
        <v>1081.9880000000001</v>
      </c>
      <c r="K32" s="10">
        <v>294.17</v>
      </c>
      <c r="L32" s="10">
        <v>2566.694</v>
      </c>
      <c r="M32" s="10">
        <v>580.63</v>
      </c>
      <c r="N32" s="10">
        <v>3591.5030000000002</v>
      </c>
      <c r="O32" s="10">
        <v>19280.599999999999</v>
      </c>
    </row>
    <row r="33" spans="1:15" ht="12.75" customHeight="1">
      <c r="A33" s="6">
        <v>2010</v>
      </c>
      <c r="B33" s="10">
        <v>1308</v>
      </c>
      <c r="C33" s="10">
        <v>695.89300000000003</v>
      </c>
      <c r="D33" s="10">
        <v>2288.1109999999999</v>
      </c>
      <c r="E33" s="10">
        <v>349.77350000000001</v>
      </c>
      <c r="F33" s="10">
        <v>386</v>
      </c>
      <c r="G33" s="10">
        <v>4085.049</v>
      </c>
      <c r="H33" s="10">
        <v>5443.9629999999997</v>
      </c>
      <c r="I33" s="10">
        <v>3716.029</v>
      </c>
      <c r="J33" s="10">
        <v>1086.546</v>
      </c>
      <c r="K33" s="10">
        <v>297.02800000000002</v>
      </c>
      <c r="L33" s="10">
        <v>2612.0639999999999</v>
      </c>
      <c r="M33" s="10">
        <v>573.39599999999996</v>
      </c>
      <c r="N33" s="10">
        <v>3573.0230000000001</v>
      </c>
      <c r="O33" s="10">
        <v>19795.46</v>
      </c>
    </row>
    <row r="34" spans="1:15" ht="12.75" customHeight="1">
      <c r="A34" s="6">
        <v>2011</v>
      </c>
      <c r="B34" s="10">
        <v>1336</v>
      </c>
      <c r="C34" s="10">
        <v>709.24699999999996</v>
      </c>
      <c r="D34" s="10">
        <v>2354.2260000000001</v>
      </c>
      <c r="E34" s="10">
        <v>350.89299999999997</v>
      </c>
      <c r="F34" s="10">
        <v>384</v>
      </c>
      <c r="G34" s="10">
        <v>4069.8649999999998</v>
      </c>
      <c r="H34" s="10">
        <v>5464.8040000000001</v>
      </c>
      <c r="I34" s="10">
        <v>3727.3159999999998</v>
      </c>
      <c r="J34" s="10">
        <v>1097.395</v>
      </c>
      <c r="K34" s="10">
        <v>302</v>
      </c>
      <c r="L34" s="10">
        <v>2683.4940000000001</v>
      </c>
      <c r="M34" s="10">
        <v>572.93799999999999</v>
      </c>
      <c r="N34" s="10">
        <v>3595.5129999999999</v>
      </c>
      <c r="O34" s="10">
        <v>20269.310000000001</v>
      </c>
    </row>
    <row r="35" spans="1:15" ht="12.75" customHeight="1">
      <c r="A35" s="6">
        <v>2012</v>
      </c>
      <c r="B35" s="10">
        <v>1366</v>
      </c>
      <c r="C35" s="10">
        <v>721.59900000000005</v>
      </c>
      <c r="D35" s="10">
        <v>2428.5279999999998</v>
      </c>
      <c r="E35" s="10">
        <v>352.81200000000001</v>
      </c>
      <c r="F35" s="10">
        <v>382</v>
      </c>
      <c r="G35" s="10">
        <v>4070.4690000000001</v>
      </c>
      <c r="H35" s="10">
        <v>5514.4049999999997</v>
      </c>
      <c r="I35" s="10">
        <v>3789.4450000000002</v>
      </c>
      <c r="J35" s="10">
        <v>1109.8589999999999</v>
      </c>
      <c r="K35" s="10">
        <v>307</v>
      </c>
      <c r="L35" s="10">
        <v>2758.373</v>
      </c>
      <c r="M35" s="10">
        <v>575.31100000000004</v>
      </c>
      <c r="N35" s="10">
        <v>3654.194</v>
      </c>
      <c r="O35" s="10">
        <v>20788.759999999998</v>
      </c>
    </row>
    <row r="36" spans="1:15" ht="12.75" customHeight="1">
      <c r="A36" s="6">
        <v>2013</v>
      </c>
      <c r="B36" s="10">
        <v>1394</v>
      </c>
      <c r="C36" s="10">
        <v>740.26300000000003</v>
      </c>
      <c r="D36" s="10">
        <v>2495.6999999999998</v>
      </c>
      <c r="E36" s="10">
        <v>353.71350000000001</v>
      </c>
      <c r="F36" s="10">
        <v>377</v>
      </c>
      <c r="G36" s="10">
        <v>4073.6030000000001</v>
      </c>
      <c r="H36" s="10">
        <v>5626.8360000000002</v>
      </c>
      <c r="I36" s="10">
        <v>3866.19</v>
      </c>
      <c r="J36" s="10">
        <v>1123.2429999999999</v>
      </c>
      <c r="K36" s="10">
        <v>310</v>
      </c>
      <c r="L36" s="10">
        <v>2835.7860000000001</v>
      </c>
      <c r="M36" s="10">
        <v>577</v>
      </c>
      <c r="N36" s="10">
        <v>3720.9810000000002</v>
      </c>
      <c r="O36" s="10">
        <v>21209.23</v>
      </c>
    </row>
    <row r="37" spans="1:15" ht="12.75" customHeight="1">
      <c r="A37" s="6">
        <v>2014</v>
      </c>
      <c r="B37" s="10">
        <v>1426</v>
      </c>
      <c r="C37" s="10">
        <v>753.32899999999995</v>
      </c>
      <c r="D37" s="10">
        <v>2545</v>
      </c>
      <c r="E37" s="10">
        <v>353.43</v>
      </c>
      <c r="F37" s="10">
        <v>372</v>
      </c>
      <c r="G37" s="10">
        <v>4086.3760000000002</v>
      </c>
      <c r="H37" s="10">
        <v>5772.7269999999999</v>
      </c>
      <c r="I37" s="10">
        <v>3943.6909999999998</v>
      </c>
      <c r="J37" s="10">
        <v>1142.2349999999999</v>
      </c>
      <c r="K37" s="10">
        <v>314</v>
      </c>
      <c r="L37" s="10">
        <v>2928.7719999999999</v>
      </c>
      <c r="M37" s="10">
        <v>578</v>
      </c>
      <c r="N37" s="10">
        <v>3799.1410000000001</v>
      </c>
      <c r="O37" s="10">
        <v>21511.45</v>
      </c>
    </row>
    <row r="39" spans="1:15">
      <c r="A39" s="6" t="s">
        <v>571</v>
      </c>
    </row>
    <row r="40" spans="1:15" ht="12.75" customHeight="1">
      <c r="A40" s="6" t="s">
        <v>567</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ageMargins left="0.75" right="0.75" top="1" bottom="1" header="0.5" footer="0.5"/>
  <pageSetup scale="91" orientation="landscape" r:id="rId1"/>
  <headerFooter alignWithMargins="0"/>
</worksheet>
</file>

<file path=xl/worksheets/sheet66.xml><?xml version="1.0" encoding="utf-8"?>
<worksheet xmlns="http://schemas.openxmlformats.org/spreadsheetml/2006/main" xmlns:r="http://schemas.openxmlformats.org/officeDocument/2006/relationships">
  <sheetPr>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C38" sqref="C38"/>
    </sheetView>
  </sheetViews>
  <sheetFormatPr defaultColWidth="3.85546875" defaultRowHeight="12.75" customHeight="1"/>
  <cols>
    <col min="1" max="1" width="5" style="6" customWidth="1"/>
    <col min="2" max="9" width="8.7109375" style="10" customWidth="1"/>
    <col min="10" max="10" width="10.5703125" style="10" customWidth="1"/>
    <col min="11" max="15" width="8.7109375" style="10" customWidth="1"/>
    <col min="16" max="19" width="3.85546875" style="8"/>
    <col min="20" max="28" width="6.140625" style="8" customWidth="1"/>
    <col min="29" max="29" width="6" style="8" bestFit="1" customWidth="1"/>
    <col min="30" max="41" width="6.140625" style="8" customWidth="1"/>
    <col min="42" max="42" width="7.28515625" style="8" customWidth="1"/>
    <col min="43" max="49" width="6.140625" style="8" customWidth="1"/>
    <col min="50" max="16384" width="3.85546875" style="8"/>
  </cols>
  <sheetData>
    <row r="1" spans="1:15" ht="12.75" customHeight="1">
      <c r="A1" s="6" t="s">
        <v>721</v>
      </c>
    </row>
    <row r="2" spans="1:15" ht="28.9" customHeight="1">
      <c r="A2" s="6" t="s">
        <v>225</v>
      </c>
      <c r="B2" s="10" t="s">
        <v>226</v>
      </c>
      <c r="C2" s="10" t="s">
        <v>227</v>
      </c>
      <c r="D2" s="10" t="s">
        <v>228</v>
      </c>
      <c r="E2" s="10" t="s">
        <v>229</v>
      </c>
      <c r="F2" s="10" t="s">
        <v>230</v>
      </c>
      <c r="G2" s="10" t="s">
        <v>231</v>
      </c>
      <c r="H2" s="10" t="s">
        <v>232</v>
      </c>
      <c r="I2" s="10" t="s">
        <v>233</v>
      </c>
      <c r="J2" s="10" t="s">
        <v>234</v>
      </c>
      <c r="K2" s="10" t="s">
        <v>235</v>
      </c>
      <c r="L2" s="10" t="s">
        <v>236</v>
      </c>
      <c r="M2" s="10" t="s">
        <v>237</v>
      </c>
      <c r="N2" s="10" t="s">
        <v>238</v>
      </c>
      <c r="O2" s="10" t="s">
        <v>239</v>
      </c>
    </row>
    <row r="3" spans="1:15" ht="12.75" customHeight="1">
      <c r="A3" s="6">
        <v>1980</v>
      </c>
      <c r="B3" s="10">
        <v>590.71100000000001</v>
      </c>
      <c r="C3" s="10">
        <v>386.26799999999997</v>
      </c>
      <c r="D3" s="10">
        <v>952</v>
      </c>
      <c r="E3" s="10">
        <v>259.66250000000002</v>
      </c>
      <c r="F3" s="10">
        <v>209</v>
      </c>
      <c r="G3" s="10">
        <v>1750.1559999999999</v>
      </c>
      <c r="H3" s="10">
        <v>2887.2510000000002</v>
      </c>
      <c r="I3" s="10">
        <v>2169.3249999999998</v>
      </c>
      <c r="J3" s="10">
        <v>593.85500000000002</v>
      </c>
      <c r="K3" s="10">
        <v>224.86799999999999</v>
      </c>
      <c r="L3" s="10">
        <v>1582.7560000000001</v>
      </c>
      <c r="M3" s="10">
        <v>469.82799999999997</v>
      </c>
      <c r="N3" s="10">
        <v>2832</v>
      </c>
      <c r="O3" s="10">
        <v>10142.67</v>
      </c>
    </row>
    <row r="4" spans="1:15" ht="12.75" customHeight="1">
      <c r="A4" s="6">
        <v>1981</v>
      </c>
      <c r="B4" s="10">
        <v>613.14300000000003</v>
      </c>
      <c r="C4" s="10">
        <v>424.85500000000002</v>
      </c>
      <c r="D4" s="10">
        <v>988</v>
      </c>
      <c r="E4" s="10">
        <v>265.3245</v>
      </c>
      <c r="F4" s="10">
        <v>215</v>
      </c>
      <c r="G4" s="10">
        <v>2044.42</v>
      </c>
      <c r="H4" s="10">
        <v>3207.95</v>
      </c>
      <c r="I4" s="10">
        <v>2316.116</v>
      </c>
      <c r="J4" s="10">
        <v>614.52949999999998</v>
      </c>
      <c r="K4" s="10">
        <v>230.30600000000001</v>
      </c>
      <c r="L4" s="10">
        <v>1617.53</v>
      </c>
      <c r="M4" s="10">
        <v>483.98099999999999</v>
      </c>
      <c r="N4" s="10">
        <v>2935</v>
      </c>
      <c r="O4" s="10">
        <v>10359.39</v>
      </c>
    </row>
    <row r="5" spans="1:15" ht="12.75" customHeight="1">
      <c r="A5" s="6">
        <v>1982</v>
      </c>
      <c r="B5" s="10">
        <v>636.15200000000004</v>
      </c>
      <c r="C5" s="10">
        <v>472.33600000000001</v>
      </c>
      <c r="D5" s="10">
        <v>1032</v>
      </c>
      <c r="E5" s="10">
        <v>267.88099999999997</v>
      </c>
      <c r="F5" s="10">
        <v>221</v>
      </c>
      <c r="G5" s="10">
        <v>2344.8209999999999</v>
      </c>
      <c r="H5" s="10">
        <v>3599.7759999999998</v>
      </c>
      <c r="I5" s="10">
        <v>2558.4209999999998</v>
      </c>
      <c r="J5" s="10">
        <v>632.16250000000002</v>
      </c>
      <c r="K5" s="10">
        <v>232.232</v>
      </c>
      <c r="L5" s="10">
        <v>1697.673</v>
      </c>
      <c r="M5" s="10">
        <v>490.50099999999998</v>
      </c>
      <c r="N5" s="10">
        <v>3047</v>
      </c>
      <c r="O5" s="10">
        <v>10567.32</v>
      </c>
    </row>
    <row r="6" spans="1:15" ht="12.75" customHeight="1">
      <c r="A6" s="6">
        <v>1983</v>
      </c>
      <c r="B6" s="10">
        <v>663.02</v>
      </c>
      <c r="C6" s="10">
        <v>523.08199999999999</v>
      </c>
      <c r="D6" s="10">
        <v>1073</v>
      </c>
      <c r="E6" s="10">
        <v>268.48450000000003</v>
      </c>
      <c r="F6" s="10">
        <v>226</v>
      </c>
      <c r="G6" s="10">
        <v>2603.9450000000002</v>
      </c>
      <c r="H6" s="10">
        <v>3950.9450000000002</v>
      </c>
      <c r="I6" s="10">
        <v>2852.471</v>
      </c>
      <c r="J6" s="10">
        <v>652.64949999999999</v>
      </c>
      <c r="K6" s="10">
        <v>232.70400000000001</v>
      </c>
      <c r="L6" s="10">
        <v>1780.431</v>
      </c>
      <c r="M6" s="10">
        <v>493.08100000000002</v>
      </c>
      <c r="N6" s="10">
        <v>3174</v>
      </c>
      <c r="O6" s="10">
        <v>10654.93</v>
      </c>
    </row>
    <row r="7" spans="1:15" ht="12.75" customHeight="1">
      <c r="A7" s="6">
        <v>1984</v>
      </c>
      <c r="B7" s="10">
        <v>691.98099999999999</v>
      </c>
      <c r="C7" s="10">
        <v>560.86699999999996</v>
      </c>
      <c r="D7" s="10">
        <v>1113</v>
      </c>
      <c r="E7" s="10">
        <v>269.81400000000002</v>
      </c>
      <c r="F7" s="10">
        <v>236</v>
      </c>
      <c r="G7" s="10">
        <v>2818.8510000000001</v>
      </c>
      <c r="H7" s="10">
        <v>4153.2079999999996</v>
      </c>
      <c r="I7" s="10">
        <v>3110.703</v>
      </c>
      <c r="J7" s="10">
        <v>673.55899999999997</v>
      </c>
      <c r="K7" s="10">
        <v>233.40299999999999</v>
      </c>
      <c r="L7" s="10">
        <v>1861.5150000000001</v>
      </c>
      <c r="M7" s="10">
        <v>494.68599999999998</v>
      </c>
      <c r="N7" s="10">
        <v>3276</v>
      </c>
      <c r="O7" s="10">
        <v>10802.63</v>
      </c>
    </row>
    <row r="8" spans="1:15" ht="12.75" customHeight="1">
      <c r="A8" s="6">
        <v>1985</v>
      </c>
      <c r="B8" s="10">
        <v>708.54499999999996</v>
      </c>
      <c r="C8" s="10">
        <v>571.46799999999996</v>
      </c>
      <c r="D8" s="10">
        <v>1128</v>
      </c>
      <c r="E8" s="10">
        <v>267.488</v>
      </c>
      <c r="F8" s="10">
        <v>243</v>
      </c>
      <c r="G8" s="10">
        <v>2900.9830000000002</v>
      </c>
      <c r="H8" s="10">
        <v>4167.2219999999998</v>
      </c>
      <c r="I8" s="10">
        <v>3216.5889999999999</v>
      </c>
      <c r="J8" s="10">
        <v>679.75599999999997</v>
      </c>
      <c r="K8" s="10">
        <v>229.255</v>
      </c>
      <c r="L8" s="10">
        <v>1926.508</v>
      </c>
      <c r="M8" s="10">
        <v>485.16</v>
      </c>
      <c r="N8" s="10">
        <v>3154</v>
      </c>
      <c r="O8" s="10">
        <v>10906.47</v>
      </c>
    </row>
    <row r="9" spans="1:15" ht="12.75" customHeight="1">
      <c r="A9" s="6">
        <v>1986</v>
      </c>
      <c r="B9" s="10">
        <v>719.43299999999999</v>
      </c>
      <c r="C9" s="10">
        <v>568.31700000000001</v>
      </c>
      <c r="D9" s="10">
        <v>1139</v>
      </c>
      <c r="E9" s="10">
        <v>261.39699999999999</v>
      </c>
      <c r="F9" s="10">
        <v>244</v>
      </c>
      <c r="G9" s="10">
        <v>2879.1460000000002</v>
      </c>
      <c r="H9" s="10">
        <v>4105.2520000000004</v>
      </c>
      <c r="I9" s="10">
        <v>3221.6930000000002</v>
      </c>
      <c r="J9" s="10">
        <v>675.59649999999999</v>
      </c>
      <c r="K9" s="10">
        <v>221.90700000000001</v>
      </c>
      <c r="L9" s="10">
        <v>1969.163</v>
      </c>
      <c r="M9" s="10">
        <v>467.37</v>
      </c>
      <c r="N9" s="10">
        <v>3069</v>
      </c>
      <c r="O9" s="10">
        <v>10858.83</v>
      </c>
    </row>
    <row r="10" spans="1:15" ht="12.75" customHeight="1">
      <c r="A10" s="6">
        <v>1987</v>
      </c>
      <c r="B10" s="10">
        <v>723.71199999999999</v>
      </c>
      <c r="C10" s="10">
        <v>564.43899999999996</v>
      </c>
      <c r="D10" s="10">
        <v>1149</v>
      </c>
      <c r="E10" s="10">
        <v>257.10899999999998</v>
      </c>
      <c r="F10" s="10">
        <v>247</v>
      </c>
      <c r="G10" s="10">
        <v>2870.3029999999999</v>
      </c>
      <c r="H10" s="10">
        <v>4081.4870000000001</v>
      </c>
      <c r="I10" s="10">
        <v>3232.605</v>
      </c>
      <c r="J10" s="10">
        <v>672.87099999999998</v>
      </c>
      <c r="K10" s="10">
        <v>215.54900000000001</v>
      </c>
      <c r="L10" s="10">
        <v>1996.175</v>
      </c>
      <c r="M10" s="10">
        <v>453.73399999999998</v>
      </c>
      <c r="N10" s="10">
        <v>2998</v>
      </c>
      <c r="O10" s="10">
        <v>10782.58</v>
      </c>
    </row>
    <row r="11" spans="1:15" ht="12.75" customHeight="1">
      <c r="A11" s="6">
        <v>1988</v>
      </c>
      <c r="B11" s="10">
        <v>731.19500000000005</v>
      </c>
      <c r="C11" s="10">
        <v>561.63400000000001</v>
      </c>
      <c r="D11" s="10">
        <v>1163</v>
      </c>
      <c r="E11" s="10">
        <v>253.745</v>
      </c>
      <c r="F11" s="10">
        <v>249</v>
      </c>
      <c r="G11" s="10">
        <v>2875.9279999999999</v>
      </c>
      <c r="H11" s="10">
        <v>4140.97</v>
      </c>
      <c r="I11" s="10">
        <v>3239.5819999999999</v>
      </c>
      <c r="J11" s="10">
        <v>670.46500000000003</v>
      </c>
      <c r="K11" s="10">
        <v>208.44200000000001</v>
      </c>
      <c r="L11" s="10">
        <v>2019.691</v>
      </c>
      <c r="M11" s="10">
        <v>443.79500000000002</v>
      </c>
      <c r="N11" s="10">
        <v>2955</v>
      </c>
      <c r="O11" s="10">
        <v>10791.28</v>
      </c>
    </row>
    <row r="12" spans="1:15" ht="12.75" customHeight="1">
      <c r="A12" s="6">
        <v>1989</v>
      </c>
      <c r="B12" s="10">
        <v>735.32500000000005</v>
      </c>
      <c r="C12" s="10">
        <v>559.51900000000001</v>
      </c>
      <c r="D12" s="10">
        <v>1171</v>
      </c>
      <c r="E12" s="10">
        <v>249.435</v>
      </c>
      <c r="F12" s="10">
        <v>252</v>
      </c>
      <c r="G12" s="10">
        <v>2886.9810000000002</v>
      </c>
      <c r="H12" s="10">
        <v>4240.5720000000001</v>
      </c>
      <c r="I12" s="10">
        <v>3241.4189999999999</v>
      </c>
      <c r="J12" s="10">
        <v>669.51199999999994</v>
      </c>
      <c r="K12" s="10">
        <v>201.91499999999999</v>
      </c>
      <c r="L12" s="10">
        <v>2048.777</v>
      </c>
      <c r="M12" s="10">
        <v>434.81</v>
      </c>
      <c r="N12" s="10">
        <v>2924</v>
      </c>
      <c r="O12" s="10">
        <v>10707.25</v>
      </c>
    </row>
    <row r="13" spans="1:15" ht="12.75" customHeight="1">
      <c r="A13" s="6">
        <v>1990</v>
      </c>
      <c r="B13" s="10">
        <v>738.46799999999996</v>
      </c>
      <c r="C13" s="10">
        <v>559.91</v>
      </c>
      <c r="D13" s="10">
        <v>1182.798</v>
      </c>
      <c r="E13" s="10">
        <v>245.54300000000001</v>
      </c>
      <c r="F13" s="10">
        <v>254</v>
      </c>
      <c r="G13" s="10">
        <v>2904.1</v>
      </c>
      <c r="H13" s="10">
        <v>4319.491</v>
      </c>
      <c r="I13" s="10">
        <v>3267.3519999999999</v>
      </c>
      <c r="J13" s="10">
        <v>673.88750000000005</v>
      </c>
      <c r="K13" s="10">
        <v>197.233</v>
      </c>
      <c r="L13" s="10">
        <v>2081.1109999999999</v>
      </c>
      <c r="M13" s="10">
        <v>426.93</v>
      </c>
      <c r="N13" s="10">
        <v>2907</v>
      </c>
      <c r="O13" s="10">
        <v>10623.48</v>
      </c>
    </row>
    <row r="14" spans="1:15" ht="12.75" customHeight="1">
      <c r="A14" s="6">
        <v>1991</v>
      </c>
      <c r="B14" s="10">
        <v>736.86800000000005</v>
      </c>
      <c r="C14" s="10">
        <v>563.50599999999997</v>
      </c>
      <c r="D14" s="10">
        <v>1191.2570000000001</v>
      </c>
      <c r="E14" s="10">
        <v>242.833</v>
      </c>
      <c r="F14" s="10">
        <v>255</v>
      </c>
      <c r="G14" s="10">
        <v>2920.8649999999998</v>
      </c>
      <c r="H14" s="10">
        <v>4351.576</v>
      </c>
      <c r="I14" s="10">
        <v>3305.12</v>
      </c>
      <c r="J14" s="10">
        <v>680.66849999999999</v>
      </c>
      <c r="K14" s="10">
        <v>193.357</v>
      </c>
      <c r="L14" s="10">
        <v>2109.6579999999999</v>
      </c>
      <c r="M14" s="10">
        <v>421.137</v>
      </c>
      <c r="N14" s="10">
        <v>2888</v>
      </c>
      <c r="O14" s="10">
        <v>10603.07</v>
      </c>
    </row>
    <row r="15" spans="1:15" ht="12.75" customHeight="1">
      <c r="A15" s="6">
        <v>1992</v>
      </c>
      <c r="B15" s="10">
        <v>727</v>
      </c>
      <c r="C15" s="10">
        <v>567.423</v>
      </c>
      <c r="D15" s="10">
        <v>1202.8320000000001</v>
      </c>
      <c r="E15" s="10">
        <v>240.87899999999999</v>
      </c>
      <c r="F15" s="10">
        <v>254</v>
      </c>
      <c r="G15" s="10">
        <v>2933.701</v>
      </c>
      <c r="H15" s="10">
        <v>4337.5720000000001</v>
      </c>
      <c r="I15" s="10">
        <v>3311.6309999999999</v>
      </c>
      <c r="J15" s="10">
        <v>687.52499999999998</v>
      </c>
      <c r="K15" s="10">
        <v>189.92699999999999</v>
      </c>
      <c r="L15" s="10">
        <v>2140.0230000000001</v>
      </c>
      <c r="M15" s="10">
        <v>416.83300000000003</v>
      </c>
      <c r="N15" s="10">
        <v>2869</v>
      </c>
      <c r="O15" s="10">
        <v>10477.16</v>
      </c>
    </row>
    <row r="16" spans="1:15" ht="12.75" customHeight="1">
      <c r="A16" s="6">
        <v>1993</v>
      </c>
      <c r="B16" s="10">
        <v>716</v>
      </c>
      <c r="C16" s="10">
        <v>567.89200000000005</v>
      </c>
      <c r="D16" s="10">
        <v>1208.807</v>
      </c>
      <c r="E16" s="10">
        <v>239.1155</v>
      </c>
      <c r="F16" s="10">
        <v>250</v>
      </c>
      <c r="G16" s="10">
        <v>2931.502</v>
      </c>
      <c r="H16" s="10">
        <v>4278.0110000000004</v>
      </c>
      <c r="I16" s="10">
        <v>3305.7950000000001</v>
      </c>
      <c r="J16" s="10">
        <v>691.86800000000005</v>
      </c>
      <c r="K16" s="10">
        <v>186.40899999999999</v>
      </c>
      <c r="L16" s="10">
        <v>2173.3380000000002</v>
      </c>
      <c r="M16" s="10">
        <v>411.30200000000002</v>
      </c>
      <c r="N16" s="10">
        <v>2843</v>
      </c>
      <c r="O16" s="10">
        <v>10292.219999999999</v>
      </c>
    </row>
    <row r="17" spans="1:15" ht="12.75" customHeight="1">
      <c r="A17" s="6">
        <v>1994</v>
      </c>
      <c r="B17" s="10">
        <v>710</v>
      </c>
      <c r="C17" s="10">
        <v>563.97500000000002</v>
      </c>
      <c r="D17" s="10">
        <v>1210.4590000000001</v>
      </c>
      <c r="E17" s="10">
        <v>238.47</v>
      </c>
      <c r="F17" s="10">
        <v>245</v>
      </c>
      <c r="G17" s="10">
        <v>2917.0810000000001</v>
      </c>
      <c r="H17" s="10">
        <v>4282.5320000000002</v>
      </c>
      <c r="I17" s="10">
        <v>3310.346</v>
      </c>
      <c r="J17" s="10">
        <v>693.20299999999997</v>
      </c>
      <c r="K17" s="10">
        <v>182.166</v>
      </c>
      <c r="L17" s="10">
        <v>2188.3090000000002</v>
      </c>
      <c r="M17" s="10">
        <v>406.154</v>
      </c>
      <c r="N17" s="10">
        <v>2814</v>
      </c>
      <c r="O17" s="10">
        <v>10150.17</v>
      </c>
    </row>
    <row r="18" spans="1:15" ht="12.75" customHeight="1">
      <c r="A18" s="6">
        <v>1995</v>
      </c>
      <c r="B18" s="10">
        <v>707</v>
      </c>
      <c r="C18" s="10">
        <v>554.85299999999995</v>
      </c>
      <c r="D18" s="10">
        <v>1208.1849999999999</v>
      </c>
      <c r="E18" s="10">
        <v>239.566</v>
      </c>
      <c r="F18" s="10">
        <v>242</v>
      </c>
      <c r="G18" s="10">
        <v>2885.8809999999999</v>
      </c>
      <c r="H18" s="10">
        <v>4404.3779999999997</v>
      </c>
      <c r="I18" s="10">
        <v>3298.7330000000002</v>
      </c>
      <c r="J18" s="10">
        <v>693.32849999999996</v>
      </c>
      <c r="K18" s="10">
        <v>178.065</v>
      </c>
      <c r="L18" s="10">
        <v>2184.192</v>
      </c>
      <c r="M18" s="10">
        <v>403.26499999999999</v>
      </c>
      <c r="N18" s="10">
        <v>2794</v>
      </c>
      <c r="O18" s="10">
        <v>10137.719999999999</v>
      </c>
    </row>
    <row r="19" spans="1:15" ht="12.75" customHeight="1">
      <c r="A19" s="6">
        <v>1996</v>
      </c>
      <c r="B19" s="10">
        <v>707</v>
      </c>
      <c r="C19" s="10">
        <v>542.01499999999999</v>
      </c>
      <c r="D19" s="10">
        <v>1206.559</v>
      </c>
      <c r="E19" s="10">
        <v>241.85599999999999</v>
      </c>
      <c r="F19" s="10">
        <v>240</v>
      </c>
      <c r="G19" s="10">
        <v>2837.7750000000001</v>
      </c>
      <c r="H19" s="10">
        <v>4587.8819999999996</v>
      </c>
      <c r="I19" s="10">
        <v>3272.614</v>
      </c>
      <c r="J19" s="10">
        <v>693.60299999999995</v>
      </c>
      <c r="K19" s="10">
        <v>174.94900000000001</v>
      </c>
      <c r="L19" s="10">
        <v>2181.366</v>
      </c>
      <c r="M19" s="10">
        <v>402.49099999999999</v>
      </c>
      <c r="N19" s="10">
        <v>2785</v>
      </c>
      <c r="O19" s="10">
        <v>10109.290000000001</v>
      </c>
    </row>
    <row r="20" spans="1:15" ht="12.75" customHeight="1">
      <c r="A20" s="6">
        <v>1997</v>
      </c>
      <c r="B20" s="10">
        <v>721</v>
      </c>
      <c r="C20" s="10">
        <v>531.58500000000004</v>
      </c>
      <c r="D20" s="10">
        <v>1204.3440000000001</v>
      </c>
      <c r="E20" s="10">
        <v>245.989</v>
      </c>
      <c r="F20" s="10">
        <v>241</v>
      </c>
      <c r="G20" s="10">
        <v>2790.9369999999999</v>
      </c>
      <c r="H20" s="10">
        <v>4829.7190000000001</v>
      </c>
      <c r="I20" s="10">
        <v>3269.511</v>
      </c>
      <c r="J20" s="10">
        <v>695.61900000000003</v>
      </c>
      <c r="K20" s="10">
        <v>173.756</v>
      </c>
      <c r="L20" s="10">
        <v>2156.87</v>
      </c>
      <c r="M20" s="10">
        <v>405.05700000000002</v>
      </c>
      <c r="N20" s="10">
        <v>2798</v>
      </c>
      <c r="O20" s="10">
        <v>10194.219999999999</v>
      </c>
    </row>
    <row r="21" spans="1:15" ht="12.75" customHeight="1">
      <c r="A21" s="6">
        <v>1998</v>
      </c>
      <c r="B21" s="10">
        <v>740</v>
      </c>
      <c r="C21" s="10">
        <v>527.22699999999998</v>
      </c>
      <c r="D21" s="10">
        <v>1211.1110000000001</v>
      </c>
      <c r="E21" s="10">
        <v>251.7415</v>
      </c>
      <c r="F21" s="10">
        <v>247</v>
      </c>
      <c r="G21" s="10">
        <v>2751.384</v>
      </c>
      <c r="H21" s="10">
        <v>5127.7420000000002</v>
      </c>
      <c r="I21" s="10">
        <v>3302.4830000000002</v>
      </c>
      <c r="J21" s="10">
        <v>702.87</v>
      </c>
      <c r="K21" s="10">
        <v>175.24</v>
      </c>
      <c r="L21" s="10">
        <v>2075.9110000000001</v>
      </c>
      <c r="M21" s="10">
        <v>412.27600000000001</v>
      </c>
      <c r="N21" s="10">
        <v>2835</v>
      </c>
      <c r="O21" s="10">
        <v>10421.51</v>
      </c>
    </row>
    <row r="22" spans="1:15" ht="12.75" customHeight="1">
      <c r="A22" s="6">
        <v>1999</v>
      </c>
      <c r="B22" s="10">
        <v>765</v>
      </c>
      <c r="C22" s="10">
        <v>526.49900000000002</v>
      </c>
      <c r="D22" s="10">
        <v>1231.549</v>
      </c>
      <c r="E22" s="10">
        <v>257.66699999999997</v>
      </c>
      <c r="F22" s="10">
        <v>255</v>
      </c>
      <c r="G22" s="10">
        <v>2725.2370000000001</v>
      </c>
      <c r="H22" s="10">
        <v>5412.3969999999999</v>
      </c>
      <c r="I22" s="10">
        <v>3359.3040000000001</v>
      </c>
      <c r="J22" s="10">
        <v>716.47500000000002</v>
      </c>
      <c r="K22" s="10">
        <v>179.58199999999999</v>
      </c>
      <c r="L22" s="10">
        <v>1958.06</v>
      </c>
      <c r="M22" s="10">
        <v>424.54700000000003</v>
      </c>
      <c r="N22" s="10">
        <v>2877</v>
      </c>
      <c r="O22" s="10">
        <v>10693.21</v>
      </c>
    </row>
    <row r="23" spans="1:15" ht="12.75" customHeight="1">
      <c r="A23" s="6">
        <v>2000</v>
      </c>
      <c r="B23" s="10">
        <v>793</v>
      </c>
      <c r="C23" s="10">
        <v>522.04700000000003</v>
      </c>
      <c r="D23" s="10">
        <v>1253.163</v>
      </c>
      <c r="E23" s="10">
        <v>263.67250000000001</v>
      </c>
      <c r="F23" s="10">
        <v>258</v>
      </c>
      <c r="G23" s="10">
        <v>2694.0250000000001</v>
      </c>
      <c r="H23" s="10">
        <v>5624.03</v>
      </c>
      <c r="I23" s="10">
        <v>3418.93</v>
      </c>
      <c r="J23" s="10">
        <v>733.00149999999996</v>
      </c>
      <c r="K23" s="10">
        <v>185.23500000000001</v>
      </c>
      <c r="L23" s="10">
        <v>1903.0219999999999</v>
      </c>
      <c r="M23" s="10">
        <v>436.92</v>
      </c>
      <c r="N23" s="10">
        <v>2900</v>
      </c>
      <c r="O23" s="10">
        <v>10863.13</v>
      </c>
    </row>
    <row r="24" spans="1:15" ht="12.75" customHeight="1">
      <c r="A24" s="6">
        <v>2001</v>
      </c>
      <c r="B24" s="10">
        <v>816</v>
      </c>
      <c r="C24" s="10">
        <v>509.61700000000002</v>
      </c>
      <c r="D24" s="10">
        <v>1288.606</v>
      </c>
      <c r="E24" s="10">
        <v>270.42</v>
      </c>
      <c r="F24" s="10">
        <v>265</v>
      </c>
      <c r="G24" s="10">
        <v>2642.72</v>
      </c>
      <c r="H24" s="10">
        <v>5761.8860000000004</v>
      </c>
      <c r="I24" s="10">
        <v>3450.1750000000002</v>
      </c>
      <c r="J24" s="10">
        <v>748.61699999999996</v>
      </c>
      <c r="K24" s="10">
        <v>189.95599999999999</v>
      </c>
      <c r="L24" s="10">
        <v>1874.124</v>
      </c>
      <c r="M24" s="10">
        <v>448.77699999999999</v>
      </c>
      <c r="N24" s="10">
        <v>2884</v>
      </c>
      <c r="O24" s="10">
        <v>11136.32</v>
      </c>
    </row>
    <row r="25" spans="1:15" ht="12.75" customHeight="1">
      <c r="A25" s="6">
        <v>2002</v>
      </c>
      <c r="B25" s="10">
        <v>839</v>
      </c>
      <c r="C25" s="10">
        <v>495.34500000000003</v>
      </c>
      <c r="D25" s="10">
        <v>1338.722</v>
      </c>
      <c r="E25" s="10">
        <v>279.63049999999998</v>
      </c>
      <c r="F25" s="10">
        <v>271</v>
      </c>
      <c r="G25" s="10">
        <v>2608.5120000000002</v>
      </c>
      <c r="H25" s="10">
        <v>5734.5870000000004</v>
      </c>
      <c r="I25" s="10">
        <v>3442.74</v>
      </c>
      <c r="J25" s="10">
        <v>763.745</v>
      </c>
      <c r="K25" s="10">
        <v>195.41399999999999</v>
      </c>
      <c r="L25" s="10">
        <v>1842.047</v>
      </c>
      <c r="M25" s="10">
        <v>466.428</v>
      </c>
      <c r="N25" s="10">
        <v>2873.65</v>
      </c>
      <c r="O25" s="10">
        <v>11560.26</v>
      </c>
    </row>
    <row r="26" spans="1:15" ht="12.75" customHeight="1">
      <c r="A26" s="6">
        <v>2003</v>
      </c>
      <c r="B26" s="10">
        <v>861</v>
      </c>
      <c r="C26" s="10">
        <v>488.99</v>
      </c>
      <c r="D26" s="10">
        <v>1401.4</v>
      </c>
      <c r="E26" s="10">
        <v>292.65750000000003</v>
      </c>
      <c r="F26" s="10">
        <v>269</v>
      </c>
      <c r="G26" s="10">
        <v>2623.48</v>
      </c>
      <c r="H26" s="10">
        <v>5570.0110000000004</v>
      </c>
      <c r="I26" s="10">
        <v>3400.9749999999999</v>
      </c>
      <c r="J26" s="10">
        <v>784.19650000000001</v>
      </c>
      <c r="K26" s="10">
        <v>204.08</v>
      </c>
      <c r="L26" s="10">
        <v>1901.2940000000001</v>
      </c>
      <c r="M26" s="10">
        <v>491.92599999999999</v>
      </c>
      <c r="N26" s="10">
        <v>2926.2139999999999</v>
      </c>
      <c r="O26" s="10">
        <v>12194.39</v>
      </c>
    </row>
    <row r="27" spans="1:15" ht="12.75" customHeight="1">
      <c r="A27" s="6">
        <v>2004</v>
      </c>
      <c r="B27" s="10">
        <v>895</v>
      </c>
      <c r="C27" s="10">
        <v>491.15300000000002</v>
      </c>
      <c r="D27" s="10">
        <v>1466.6320000000001</v>
      </c>
      <c r="E27" s="10">
        <v>309.589</v>
      </c>
      <c r="F27" s="10">
        <v>272</v>
      </c>
      <c r="G27" s="10">
        <v>2661.4319999999998</v>
      </c>
      <c r="H27" s="10">
        <v>5337.1149999999998</v>
      </c>
      <c r="I27" s="10">
        <v>3324.82</v>
      </c>
      <c r="J27" s="10">
        <v>809.83950000000004</v>
      </c>
      <c r="K27" s="10">
        <v>216.29</v>
      </c>
      <c r="L27" s="10">
        <v>2036.4110000000001</v>
      </c>
      <c r="M27" s="10">
        <v>522.279</v>
      </c>
      <c r="N27" s="10">
        <v>3004.5369999999998</v>
      </c>
      <c r="O27" s="10">
        <v>12698.13</v>
      </c>
    </row>
    <row r="28" spans="1:15" ht="12.75" customHeight="1">
      <c r="A28" s="6">
        <v>2005</v>
      </c>
      <c r="B28" s="10">
        <v>935</v>
      </c>
      <c r="C28" s="10">
        <v>501.23599999999999</v>
      </c>
      <c r="D28" s="10">
        <v>1531.066</v>
      </c>
      <c r="E28" s="10">
        <v>329.8295</v>
      </c>
      <c r="F28" s="10">
        <v>286</v>
      </c>
      <c r="G28" s="10">
        <v>2722.78</v>
      </c>
      <c r="H28" s="10">
        <v>4933.8999999999996</v>
      </c>
      <c r="I28" s="10">
        <v>3220.0479999999998</v>
      </c>
      <c r="J28" s="10">
        <v>831.19399999999996</v>
      </c>
      <c r="K28" s="10">
        <v>231.26900000000001</v>
      </c>
      <c r="L28" s="10">
        <v>2134.3009999999999</v>
      </c>
      <c r="M28" s="10">
        <v>555.88300000000004</v>
      </c>
      <c r="N28" s="10">
        <v>3092.0949999999998</v>
      </c>
      <c r="O28" s="10">
        <v>13138.28</v>
      </c>
    </row>
    <row r="29" spans="1:15" ht="12.75" customHeight="1">
      <c r="A29" s="6">
        <v>2006</v>
      </c>
      <c r="B29" s="10">
        <v>979</v>
      </c>
      <c r="C29" s="10">
        <v>530.61099999999999</v>
      </c>
      <c r="D29" s="10">
        <v>1602.7059999999999</v>
      </c>
      <c r="E29" s="10">
        <v>351.20949999999999</v>
      </c>
      <c r="F29" s="10">
        <v>306</v>
      </c>
      <c r="G29" s="10">
        <v>2907.364</v>
      </c>
      <c r="H29" s="10">
        <v>4486.9849999999997</v>
      </c>
      <c r="I29" s="10">
        <v>3226.0320000000002</v>
      </c>
      <c r="J29" s="10">
        <v>881.41650000000004</v>
      </c>
      <c r="K29" s="10">
        <v>250.49100000000001</v>
      </c>
      <c r="L29" s="10">
        <v>2201.306</v>
      </c>
      <c r="M29" s="10">
        <v>589.06500000000005</v>
      </c>
      <c r="N29" s="10">
        <v>3216.078</v>
      </c>
      <c r="O29" s="10">
        <v>13533.25</v>
      </c>
    </row>
    <row r="30" spans="1:15" ht="12.75" customHeight="1">
      <c r="A30" s="6">
        <v>2007</v>
      </c>
      <c r="B30" s="10">
        <v>1055</v>
      </c>
      <c r="C30" s="10">
        <v>571.00199999999995</v>
      </c>
      <c r="D30" s="10">
        <v>1715.385</v>
      </c>
      <c r="E30" s="10">
        <v>368.22899999999998</v>
      </c>
      <c r="F30" s="10">
        <v>331</v>
      </c>
      <c r="G30" s="10">
        <v>3188.732</v>
      </c>
      <c r="H30" s="10">
        <v>4277.4369999999999</v>
      </c>
      <c r="I30" s="10">
        <v>3357.9009999999998</v>
      </c>
      <c r="J30" s="10">
        <v>959.9085</v>
      </c>
      <c r="K30" s="10">
        <v>269.70699999999999</v>
      </c>
      <c r="L30" s="10">
        <v>2295.835</v>
      </c>
      <c r="M30" s="10">
        <v>613.77599999999995</v>
      </c>
      <c r="N30" s="10">
        <v>3462.6610000000001</v>
      </c>
      <c r="O30" s="10">
        <v>14673.66</v>
      </c>
    </row>
    <row r="31" spans="1:15" ht="12.75" customHeight="1">
      <c r="A31" s="6">
        <v>2008</v>
      </c>
      <c r="B31" s="10">
        <v>1118</v>
      </c>
      <c r="C31" s="10">
        <v>601.47199999999998</v>
      </c>
      <c r="D31" s="10">
        <v>1807.252</v>
      </c>
      <c r="E31" s="10">
        <v>376.17649999999998</v>
      </c>
      <c r="F31" s="10">
        <v>363</v>
      </c>
      <c r="G31" s="10">
        <v>3446.9870000000001</v>
      </c>
      <c r="H31" s="10">
        <v>4239.83</v>
      </c>
      <c r="I31" s="10">
        <v>3496.6260000000002</v>
      </c>
      <c r="J31" s="10">
        <v>1017.938</v>
      </c>
      <c r="K31" s="10">
        <v>282.50700000000001</v>
      </c>
      <c r="L31" s="10">
        <v>2374.8760000000002</v>
      </c>
      <c r="M31" s="10">
        <v>626.28099999999995</v>
      </c>
      <c r="N31" s="10">
        <v>3623.0590000000002</v>
      </c>
      <c r="O31" s="10">
        <v>15342.5</v>
      </c>
    </row>
    <row r="32" spans="1:15" ht="12.75" customHeight="1">
      <c r="A32" s="6">
        <v>2009</v>
      </c>
      <c r="B32" s="10">
        <v>1158</v>
      </c>
      <c r="C32" s="10">
        <v>622.84900000000005</v>
      </c>
      <c r="D32" s="10">
        <v>1888.212</v>
      </c>
      <c r="E32" s="10">
        <v>375.35950000000003</v>
      </c>
      <c r="F32" s="10">
        <v>386</v>
      </c>
      <c r="G32" s="10">
        <v>3681.7719999999999</v>
      </c>
      <c r="H32" s="10">
        <v>4268.1629999999996</v>
      </c>
      <c r="I32" s="10">
        <v>3629.79</v>
      </c>
      <c r="J32" s="10">
        <v>1055.3019999999999</v>
      </c>
      <c r="K32" s="10">
        <v>289.42099999999999</v>
      </c>
      <c r="L32" s="10">
        <v>2427.1419999999998</v>
      </c>
      <c r="M32" s="10">
        <v>627.65700000000004</v>
      </c>
      <c r="N32" s="10">
        <v>3699.4630000000002</v>
      </c>
      <c r="O32" s="10">
        <v>16125</v>
      </c>
    </row>
    <row r="33" spans="1:15" ht="12.75" customHeight="1">
      <c r="A33" s="6">
        <v>2010</v>
      </c>
      <c r="B33" s="10">
        <v>1194</v>
      </c>
      <c r="C33" s="10">
        <v>641.38900000000001</v>
      </c>
      <c r="D33" s="10">
        <v>1969.9469999999999</v>
      </c>
      <c r="E33" s="10">
        <v>368.29250000000002</v>
      </c>
      <c r="F33" s="10">
        <v>399</v>
      </c>
      <c r="G33" s="10">
        <v>3908.989</v>
      </c>
      <c r="H33" s="10">
        <v>4478.5159999999996</v>
      </c>
      <c r="I33" s="10">
        <v>3757.5070000000001</v>
      </c>
      <c r="J33" s="10">
        <v>1086.829</v>
      </c>
      <c r="K33" s="10">
        <v>291.79500000000002</v>
      </c>
      <c r="L33" s="10">
        <v>2442.5250000000001</v>
      </c>
      <c r="M33" s="10">
        <v>619.79999999999995</v>
      </c>
      <c r="N33" s="10">
        <v>3750.6120000000001</v>
      </c>
      <c r="O33" s="10">
        <v>16990.16</v>
      </c>
    </row>
    <row r="34" spans="1:15" ht="12.75" customHeight="1">
      <c r="A34" s="6">
        <v>2011</v>
      </c>
      <c r="B34" s="10">
        <v>1226</v>
      </c>
      <c r="C34" s="10">
        <v>649.90499999999997</v>
      </c>
      <c r="D34" s="10">
        <v>2039.4760000000001</v>
      </c>
      <c r="E34" s="10">
        <v>357.39049999999997</v>
      </c>
      <c r="F34" s="10">
        <v>398</v>
      </c>
      <c r="G34" s="10">
        <v>4028.9029999999998</v>
      </c>
      <c r="H34" s="10">
        <v>4740.5029999999997</v>
      </c>
      <c r="I34" s="10">
        <v>3825.1309999999999</v>
      </c>
      <c r="J34" s="10">
        <v>1087.0709999999999</v>
      </c>
      <c r="K34" s="10">
        <v>289</v>
      </c>
      <c r="L34" s="10">
        <v>2453.413</v>
      </c>
      <c r="M34" s="10">
        <v>605.78300000000002</v>
      </c>
      <c r="N34" s="10">
        <v>3770.64</v>
      </c>
      <c r="O34" s="10">
        <v>17821.11</v>
      </c>
    </row>
    <row r="35" spans="1:15" ht="12.75" customHeight="1">
      <c r="A35" s="6">
        <v>2012</v>
      </c>
      <c r="B35" s="10">
        <v>1224</v>
      </c>
      <c r="C35" s="10">
        <v>650.55899999999997</v>
      </c>
      <c r="D35" s="10">
        <v>2063</v>
      </c>
      <c r="E35" s="10">
        <v>346.16699999999997</v>
      </c>
      <c r="F35" s="10">
        <v>392</v>
      </c>
      <c r="G35" s="10">
        <v>4030.2939999999999</v>
      </c>
      <c r="H35" s="10">
        <v>4900.7219999999998</v>
      </c>
      <c r="I35" s="10">
        <v>3758.9810000000002</v>
      </c>
      <c r="J35" s="10">
        <v>1061.144</v>
      </c>
      <c r="K35" s="10">
        <v>285</v>
      </c>
      <c r="L35" s="10">
        <v>2484.6889999999999</v>
      </c>
      <c r="M35" s="10">
        <v>590.49400000000003</v>
      </c>
      <c r="N35" s="10">
        <v>3614.6529999999998</v>
      </c>
      <c r="O35" s="10">
        <v>17826.2</v>
      </c>
    </row>
    <row r="36" spans="1:15" ht="12.75" customHeight="1">
      <c r="A36" s="6">
        <v>2013</v>
      </c>
      <c r="B36" s="10">
        <v>1241</v>
      </c>
      <c r="C36" s="10">
        <v>658.20569999999998</v>
      </c>
      <c r="D36" s="10">
        <v>2105.6999999999998</v>
      </c>
      <c r="E36" s="10">
        <v>339.73149999999998</v>
      </c>
      <c r="F36" s="10">
        <v>385</v>
      </c>
      <c r="G36" s="10">
        <v>4004.7979999999998</v>
      </c>
      <c r="H36" s="10">
        <v>5024.2870000000003</v>
      </c>
      <c r="I36" s="10">
        <v>3698.3359999999998</v>
      </c>
      <c r="J36" s="10">
        <v>1048</v>
      </c>
      <c r="K36" s="10">
        <v>285</v>
      </c>
      <c r="L36" s="10">
        <v>2496.1999999999998</v>
      </c>
      <c r="M36" s="10">
        <v>574</v>
      </c>
      <c r="N36" s="10">
        <v>3521.183</v>
      </c>
      <c r="O36" s="10">
        <v>18133.810000000001</v>
      </c>
    </row>
    <row r="37" spans="1:15" ht="12.75" customHeight="1">
      <c r="A37" s="6">
        <v>2014</v>
      </c>
      <c r="B37" s="10">
        <v>1264</v>
      </c>
      <c r="C37" s="10">
        <v>666.57749999999999</v>
      </c>
      <c r="D37" s="10">
        <v>2168.8000000000002</v>
      </c>
      <c r="E37" s="10">
        <v>337.68099999999998</v>
      </c>
      <c r="F37" s="10">
        <v>378</v>
      </c>
      <c r="G37" s="10">
        <v>3993.0740000000001</v>
      </c>
      <c r="H37" s="10">
        <v>5116.3500000000004</v>
      </c>
      <c r="I37" s="10">
        <v>3631.8110000000001</v>
      </c>
      <c r="J37" s="10">
        <v>1046.4059999999999</v>
      </c>
      <c r="K37" s="10">
        <v>286</v>
      </c>
      <c r="L37" s="10">
        <v>2500.558</v>
      </c>
      <c r="M37" s="10">
        <v>567</v>
      </c>
      <c r="N37" s="10">
        <v>3482.4850000000001</v>
      </c>
      <c r="O37" s="10">
        <v>18566.13</v>
      </c>
    </row>
    <row r="39" spans="1:15">
      <c r="A39" s="6" t="s">
        <v>571</v>
      </c>
    </row>
    <row r="40" spans="1:15" ht="12.75" customHeight="1">
      <c r="A40" s="6" t="s">
        <v>567</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ageMargins left="0.75" right="0.75" top="1" bottom="1" header="0.5" footer="0.5"/>
  <pageSetup scale="91" orientation="landscape" r:id="rId1"/>
  <headerFooter alignWithMargins="0"/>
</worksheet>
</file>

<file path=xl/worksheets/sheet67.xml><?xml version="1.0" encoding="utf-8"?>
<worksheet xmlns="http://schemas.openxmlformats.org/spreadsheetml/2006/main" xmlns:r="http://schemas.openxmlformats.org/officeDocument/2006/relationships">
  <sheetPr codeName="Sheet59">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C38" sqref="C38"/>
    </sheetView>
  </sheetViews>
  <sheetFormatPr defaultColWidth="3.85546875" defaultRowHeight="12.75" customHeight="1"/>
  <cols>
    <col min="1" max="1" width="6.42578125" style="6" customWidth="1"/>
    <col min="2" max="9" width="8.7109375" style="10" customWidth="1"/>
    <col min="10" max="10" width="11.140625" style="10" customWidth="1"/>
    <col min="11" max="14" width="8.7109375" style="10" customWidth="1"/>
    <col min="15" max="15" width="10.85546875" style="10" customWidth="1"/>
    <col min="16" max="16384" width="3.85546875" style="8"/>
  </cols>
  <sheetData>
    <row r="1" spans="1:15" ht="12.75" customHeight="1">
      <c r="A1" s="6" t="s">
        <v>222</v>
      </c>
    </row>
    <row r="2" spans="1:15" ht="27.6" customHeight="1">
      <c r="A2" s="6" t="s">
        <v>225</v>
      </c>
      <c r="B2" s="10" t="s">
        <v>226</v>
      </c>
      <c r="C2" s="10" t="s">
        <v>227</v>
      </c>
      <c r="D2" s="10" t="s">
        <v>228</v>
      </c>
      <c r="E2" s="10" t="s">
        <v>229</v>
      </c>
      <c r="F2" s="10" t="s">
        <v>230</v>
      </c>
      <c r="G2" s="10" t="s">
        <v>231</v>
      </c>
      <c r="H2" s="10" t="s">
        <v>232</v>
      </c>
      <c r="I2" s="10" t="s">
        <v>233</v>
      </c>
      <c r="J2" s="10" t="s">
        <v>234</v>
      </c>
      <c r="K2" s="10" t="s">
        <v>235</v>
      </c>
      <c r="L2" s="10" t="s">
        <v>236</v>
      </c>
      <c r="M2" s="10" t="s">
        <v>237</v>
      </c>
      <c r="N2" s="10" t="s">
        <v>238</v>
      </c>
      <c r="O2" s="10" t="s">
        <v>239</v>
      </c>
    </row>
    <row r="3" spans="1:15" ht="12.75" customHeight="1">
      <c r="A3" s="6">
        <v>1980</v>
      </c>
      <c r="B3" s="10">
        <f>A15b!B3-A15c!B3</f>
        <v>6994.38</v>
      </c>
      <c r="C3" s="10">
        <f>A15b!C3-A15c!C3</f>
        <v>4882.2439999999997</v>
      </c>
      <c r="D3" s="10">
        <f>A15b!D3-A15c!D3</f>
        <v>11793</v>
      </c>
      <c r="E3" s="10">
        <f>A15b!E3-A15c!E3</f>
        <v>2549.5860000000002</v>
      </c>
      <c r="F3" s="10">
        <f>A15b!F3-A15c!F3</f>
        <v>2471</v>
      </c>
      <c r="G3" s="10">
        <f>A15b!G3-A15c!G3</f>
        <v>25763.21</v>
      </c>
      <c r="H3" s="10">
        <f>A15b!H3-A15c!H3</f>
        <v>38976.934999999998</v>
      </c>
      <c r="I3" s="10">
        <f>A15b!I3-A15c!I3</f>
        <v>27832.228999999999</v>
      </c>
      <c r="J3" s="10">
        <f>A15b!J3-A15c!J3</f>
        <v>6906.3289999999997</v>
      </c>
      <c r="K3" s="10">
        <f>A15b!K3-A15c!K3</f>
        <v>1953.5029999999999</v>
      </c>
      <c r="L3" s="10">
        <f>A15b!L3-A15c!L3</f>
        <v>17473.949000000001</v>
      </c>
      <c r="M3" s="10">
        <f>A15b!M3-A15c!M3</f>
        <v>4203.3189999999995</v>
      </c>
      <c r="N3" s="10">
        <f>A15b!N3-A15c!N3</f>
        <v>27218</v>
      </c>
      <c r="O3" s="10">
        <f>A15b!O3-A15c!O3</f>
        <v>107730.69</v>
      </c>
    </row>
    <row r="4" spans="1:15" ht="12.75" customHeight="1">
      <c r="A4" s="6">
        <v>1981</v>
      </c>
      <c r="B4" s="10">
        <f>A15b!B4-A15c!B4</f>
        <v>7143.8099999999995</v>
      </c>
      <c r="C4" s="10">
        <f>A15b!C4-A15c!C4</f>
        <v>4914.9380000000001</v>
      </c>
      <c r="D4" s="10">
        <f>A15b!D4-A15c!D4</f>
        <v>12064</v>
      </c>
      <c r="E4" s="10">
        <f>A15b!E4-A15c!E4</f>
        <v>2561.5880000000002</v>
      </c>
      <c r="F4" s="10">
        <f>A15b!F4-A15c!F4</f>
        <v>2500</v>
      </c>
      <c r="G4" s="10">
        <f>A15b!G4-A15c!G4</f>
        <v>26211.131000000001</v>
      </c>
      <c r="H4" s="10">
        <f>A15b!H4-A15c!H4</f>
        <v>39435.269</v>
      </c>
      <c r="I4" s="10">
        <f>A15b!I4-A15c!I4</f>
        <v>28013.431</v>
      </c>
      <c r="J4" s="10">
        <f>A15b!J4-A15c!J4</f>
        <v>7009.0320000000011</v>
      </c>
      <c r="K4" s="10">
        <f>A15b!K4-A15c!K4</f>
        <v>1967.3919999999998</v>
      </c>
      <c r="L4" s="10">
        <f>A15b!L4-A15c!L4</f>
        <v>17615.748</v>
      </c>
      <c r="M4" s="10">
        <f>A15b!M4-A15c!M4</f>
        <v>4211.2349999999997</v>
      </c>
      <c r="N4" s="10">
        <f>A15b!N4-A15c!N4</f>
        <v>27259</v>
      </c>
      <c r="O4" s="10">
        <f>A15b!O4-A15c!O4</f>
        <v>109788.26000000001</v>
      </c>
    </row>
    <row r="5" spans="1:15" ht="12.75" customHeight="1">
      <c r="A5" s="6">
        <v>1982</v>
      </c>
      <c r="B5" s="10">
        <f>A15b!B5-A15c!B5</f>
        <v>7318.098</v>
      </c>
      <c r="C5" s="10">
        <f>A15b!C5-A15c!C5</f>
        <v>4958.607</v>
      </c>
      <c r="D5" s="10">
        <f>A15b!D5-A15c!D5</f>
        <v>12363</v>
      </c>
      <c r="E5" s="10">
        <f>A15b!E5-A15c!E5</f>
        <v>2573.3330000000001</v>
      </c>
      <c r="F5" s="10">
        <f>A15b!F5-A15c!F5</f>
        <v>2530</v>
      </c>
      <c r="G5" s="10">
        <f>A15b!G5-A15c!G5</f>
        <v>26683.874</v>
      </c>
      <c r="H5" s="10">
        <f>A15b!H5-A15c!H5</f>
        <v>39946.191999999995</v>
      </c>
      <c r="I5" s="10">
        <f>A15b!I5-A15c!I5</f>
        <v>28286.893000000004</v>
      </c>
      <c r="J5" s="10">
        <f>A15b!J5-A15c!J5</f>
        <v>7107.155999999999</v>
      </c>
      <c r="K5" s="10">
        <f>A15b!K5-A15c!K5</f>
        <v>1981.0049999999999</v>
      </c>
      <c r="L5" s="10">
        <f>A15b!L5-A15c!L5</f>
        <v>17815.331000000002</v>
      </c>
      <c r="M5" s="10">
        <f>A15b!M5-A15c!M5</f>
        <v>4218.415</v>
      </c>
      <c r="N5" s="10">
        <f>A15b!N5-A15c!N5</f>
        <v>27336</v>
      </c>
      <c r="O5" s="10">
        <f>A15b!O5-A15c!O5</f>
        <v>111902.76999999999</v>
      </c>
    </row>
    <row r="6" spans="1:15" ht="12.75" customHeight="1">
      <c r="A6" s="6">
        <v>1983</v>
      </c>
      <c r="B6" s="10">
        <f>A15b!B6-A15c!B6</f>
        <v>7477.3729999999996</v>
      </c>
      <c r="C6" s="10">
        <f>A15b!C6-A15c!C6</f>
        <v>5029.4120000000003</v>
      </c>
      <c r="D6" s="10">
        <f>A15b!D6-A15c!D6</f>
        <v>12646</v>
      </c>
      <c r="E6" s="10">
        <f>A15b!E6-A15c!E6</f>
        <v>2584.857</v>
      </c>
      <c r="F6" s="10">
        <f>A15b!F6-A15c!F6</f>
        <v>2555</v>
      </c>
      <c r="G6" s="10">
        <f>A15b!G6-A15c!G6</f>
        <v>27120.488000000001</v>
      </c>
      <c r="H6" s="10">
        <f>A15b!H6-A15c!H6</f>
        <v>40443.324000000001</v>
      </c>
      <c r="I6" s="10">
        <f>A15b!I6-A15c!I6</f>
        <v>28602.899000000005</v>
      </c>
      <c r="J6" s="10">
        <f>A15b!J6-A15c!J6</f>
        <v>7208.9950000000008</v>
      </c>
      <c r="K6" s="10">
        <f>A15b!K6-A15c!K6</f>
        <v>1993.35</v>
      </c>
      <c r="L6" s="10">
        <f>A15b!L6-A15c!L6</f>
        <v>18029.907999999999</v>
      </c>
      <c r="M6" s="10">
        <f>A15b!M6-A15c!M6</f>
        <v>4224.768</v>
      </c>
      <c r="N6" s="10">
        <f>A15b!N6-A15c!N6</f>
        <v>27534</v>
      </c>
      <c r="O6" s="10">
        <f>A15b!O6-A15c!O6</f>
        <v>113942.42000000001</v>
      </c>
    </row>
    <row r="7" spans="1:15" ht="12.75" customHeight="1">
      <c r="A7" s="6">
        <v>1984</v>
      </c>
      <c r="B7" s="10">
        <f>A15b!B7-A15c!B7</f>
        <v>7630.4599999999991</v>
      </c>
      <c r="C7" s="10">
        <f>A15b!C7-A15c!C7</f>
        <v>5090.777</v>
      </c>
      <c r="D7" s="10">
        <f>A15b!D7-A15c!D7</f>
        <v>12918</v>
      </c>
      <c r="E7" s="10">
        <f>A15b!E7-A15c!E7</f>
        <v>2597.3305</v>
      </c>
      <c r="F7" s="10">
        <f>A15b!F7-A15c!F7</f>
        <v>2584</v>
      </c>
      <c r="G7" s="10">
        <f>A15b!G7-A15c!G7</f>
        <v>27521.423999999999</v>
      </c>
      <c r="H7" s="10">
        <f>A15b!H7-A15c!H7</f>
        <v>40827.311000000002</v>
      </c>
      <c r="I7" s="10">
        <f>A15b!I7-A15c!I7</f>
        <v>28907.334000000003</v>
      </c>
      <c r="J7" s="10">
        <f>A15b!J7-A15c!J7</f>
        <v>7316.7250000000004</v>
      </c>
      <c r="K7" s="10">
        <f>A15b!K7-A15c!K7</f>
        <v>2007.0260000000001</v>
      </c>
      <c r="L7" s="10">
        <f>A15b!L7-A15c!L7</f>
        <v>18247.909</v>
      </c>
      <c r="M7" s="10">
        <f>A15b!M7-A15c!M7</f>
        <v>4232.0730000000003</v>
      </c>
      <c r="N7" s="10">
        <f>A15b!N7-A15c!N7</f>
        <v>27790</v>
      </c>
      <c r="O7" s="10">
        <f>A15b!O7-A15c!O7</f>
        <v>116004.32</v>
      </c>
    </row>
    <row r="8" spans="1:15" ht="12.75" customHeight="1">
      <c r="A8" s="6">
        <v>1985</v>
      </c>
      <c r="B8" s="10">
        <f>A15b!B8-A15c!B8</f>
        <v>7787.585</v>
      </c>
      <c r="C8" s="10">
        <f>A15b!C8-A15c!C8</f>
        <v>5127.3549999999996</v>
      </c>
      <c r="D8" s="10">
        <f>A15b!D8-A15c!D8</f>
        <v>13172</v>
      </c>
      <c r="E8" s="10">
        <f>A15b!E8-A15c!E8</f>
        <v>2609.8360000000002</v>
      </c>
      <c r="F8" s="10">
        <f>A15b!F8-A15c!F8</f>
        <v>2610</v>
      </c>
      <c r="G8" s="10">
        <f>A15b!G8-A15c!G8</f>
        <v>27790.981</v>
      </c>
      <c r="H8" s="10">
        <f>A15b!H8-A15c!H8</f>
        <v>41089.767</v>
      </c>
      <c r="I8" s="10">
        <f>A15b!I8-A15c!I8</f>
        <v>29092.767999999996</v>
      </c>
      <c r="J8" s="10">
        <f>A15b!J8-A15c!J8</f>
        <v>7418.6369999999997</v>
      </c>
      <c r="K8" s="10">
        <f>A15b!K8-A15c!K8</f>
        <v>2018.2419999999997</v>
      </c>
      <c r="L8" s="10">
        <f>A15b!L8-A15c!L8</f>
        <v>18452.712</v>
      </c>
      <c r="M8" s="10">
        <f>A15b!M8-A15c!M8</f>
        <v>4230.7800000000007</v>
      </c>
      <c r="N8" s="10">
        <f>A15b!N8-A15c!N8</f>
        <v>27862</v>
      </c>
      <c r="O8" s="10">
        <f>A15b!O8-A15c!O8</f>
        <v>117981.89</v>
      </c>
    </row>
    <row r="9" spans="1:15" ht="12.75" customHeight="1">
      <c r="A9" s="6">
        <v>1986</v>
      </c>
      <c r="B9" s="10">
        <f>A15b!B9-A15c!B9</f>
        <v>7952.79</v>
      </c>
      <c r="C9" s="10">
        <f>A15b!C9-A15c!C9</f>
        <v>5150.4350000000004</v>
      </c>
      <c r="D9" s="10">
        <f>A15b!D9-A15c!D9</f>
        <v>13444</v>
      </c>
      <c r="E9" s="10">
        <f>A15b!E9-A15c!E9</f>
        <v>2622.2730000000001</v>
      </c>
      <c r="F9" s="10">
        <f>A15b!F9-A15c!F9</f>
        <v>2628</v>
      </c>
      <c r="G9" s="10">
        <f>A15b!G9-A15c!G9</f>
        <v>27955.485000000001</v>
      </c>
      <c r="H9" s="10">
        <f>A15b!H9-A15c!H9</f>
        <v>41395.284</v>
      </c>
      <c r="I9" s="10">
        <f>A15b!I9-A15c!I9</f>
        <v>29204.849000000002</v>
      </c>
      <c r="J9" s="10">
        <f>A15b!J9-A15c!J9</f>
        <v>7517.643</v>
      </c>
      <c r="K9" s="10">
        <f>A15b!K9-A15c!K9</f>
        <v>2028.135</v>
      </c>
      <c r="L9" s="10">
        <f>A15b!L9-A15c!L9</f>
        <v>18631.291999999998</v>
      </c>
      <c r="M9" s="10">
        <f>A15b!M9-A15c!M9</f>
        <v>4224.7539999999999</v>
      </c>
      <c r="N9" s="10">
        <f>A15b!N9-A15c!N9</f>
        <v>27998</v>
      </c>
      <c r="O9" s="10">
        <f>A15b!O9-A15c!O9</f>
        <v>120033.54000000001</v>
      </c>
    </row>
    <row r="10" spans="1:15" ht="12.75" customHeight="1">
      <c r="A10" s="6">
        <v>1987</v>
      </c>
      <c r="B10" s="10">
        <f>A15b!B10-A15c!B10</f>
        <v>8123.773000000001</v>
      </c>
      <c r="C10" s="10">
        <f>A15b!C10-A15c!C10</f>
        <v>5171.5079999999998</v>
      </c>
      <c r="D10" s="10">
        <f>A15b!D10-A15c!D10</f>
        <v>13762</v>
      </c>
      <c r="E10" s="10">
        <f>A15b!E10-A15c!E10</f>
        <v>2637.5569999999998</v>
      </c>
      <c r="F10" s="10">
        <f>A15b!F10-A15c!F10</f>
        <v>2648</v>
      </c>
      <c r="G10" s="10">
        <f>A15b!G10-A15c!G10</f>
        <v>28140.343000000001</v>
      </c>
      <c r="H10" s="10">
        <f>A15b!H10-A15c!H10</f>
        <v>41823.175000000003</v>
      </c>
      <c r="I10" s="10">
        <f>A15b!I10-A15c!I10</f>
        <v>29344.171000000002</v>
      </c>
      <c r="J10" s="10">
        <f>A15b!J10-A15c!J10</f>
        <v>7626.0789999999997</v>
      </c>
      <c r="K10" s="10">
        <f>A15b!K10-A15c!K10</f>
        <v>2042.672</v>
      </c>
      <c r="L10" s="10">
        <f>A15b!L10-A15c!L10</f>
        <v>18792.096000000001</v>
      </c>
      <c r="M10" s="10">
        <f>A15b!M10-A15c!M10</f>
        <v>4231.1880000000001</v>
      </c>
      <c r="N10" s="10">
        <f>A15b!N10-A15c!N10</f>
        <v>28171</v>
      </c>
      <c r="O10" s="10">
        <f>A15b!O10-A15c!O10</f>
        <v>121913.55</v>
      </c>
    </row>
    <row r="11" spans="1:15" ht="12.75" customHeight="1">
      <c r="A11" s="6">
        <v>1988</v>
      </c>
      <c r="B11" s="10">
        <f>A15b!B11-A15c!B11</f>
        <v>8308.2569999999996</v>
      </c>
      <c r="C11" s="10">
        <f>A15b!C11-A15c!C11</f>
        <v>5204.0260000000007</v>
      </c>
      <c r="D11" s="10">
        <f>A15b!D11-A15c!D11</f>
        <v>14087</v>
      </c>
      <c r="E11" s="10">
        <f>A15b!E11-A15c!E11</f>
        <v>2655.3539999999998</v>
      </c>
      <c r="F11" s="10">
        <f>A15b!F11-A15c!F11</f>
        <v>2668</v>
      </c>
      <c r="G11" s="10">
        <f>A15b!G11-A15c!G11</f>
        <v>28351.005000000001</v>
      </c>
      <c r="H11" s="10">
        <f>A15b!H11-A15c!H11</f>
        <v>42403.875</v>
      </c>
      <c r="I11" s="10">
        <f>A15b!I11-A15c!I11</f>
        <v>29503.582999999999</v>
      </c>
      <c r="J11" s="10">
        <f>A15b!J11-A15c!J11</f>
        <v>7736.5709999999999</v>
      </c>
      <c r="K11" s="10">
        <f>A15b!K11-A15c!K11</f>
        <v>2059.6670000000004</v>
      </c>
      <c r="L11" s="10">
        <f>A15b!L11-A15c!L11</f>
        <v>18952.268</v>
      </c>
      <c r="M11" s="10">
        <f>A15b!M11-A15c!M11</f>
        <v>4250.7030000000004</v>
      </c>
      <c r="N11" s="10">
        <f>A15b!N11-A15c!N11</f>
        <v>28389</v>
      </c>
      <c r="O11" s="10">
        <f>A15b!O11-A15c!O11</f>
        <v>123773.56</v>
      </c>
    </row>
    <row r="12" spans="1:15" ht="12.75" customHeight="1">
      <c r="A12" s="6">
        <v>1989</v>
      </c>
      <c r="B12" s="10">
        <f>A15b!B12-A15c!B12</f>
        <v>8493.9349999999995</v>
      </c>
      <c r="C12" s="10">
        <f>A15b!C12-A15c!C12</f>
        <v>5244.38</v>
      </c>
      <c r="D12" s="10">
        <f>A15b!D12-A15c!D12</f>
        <v>14471</v>
      </c>
      <c r="E12" s="10">
        <f>A15b!E12-A15c!E12</f>
        <v>2675.2279999999996</v>
      </c>
      <c r="F12" s="10">
        <f>A15b!F12-A15c!F12</f>
        <v>2686</v>
      </c>
      <c r="G12" s="10">
        <f>A15b!G12-A15c!G12</f>
        <v>28589.778000000002</v>
      </c>
      <c r="H12" s="10">
        <f>A15b!H12-A15c!H12</f>
        <v>43138.752</v>
      </c>
      <c r="I12" s="10">
        <f>A15b!I12-A15c!I12</f>
        <v>29711.732000000004</v>
      </c>
      <c r="J12" s="10">
        <f>A15b!J12-A15c!J12</f>
        <v>7845.8359999999993</v>
      </c>
      <c r="K12" s="10">
        <f>A15b!K12-A15c!K12</f>
        <v>2076.0219999999999</v>
      </c>
      <c r="L12" s="10">
        <f>A15b!L12-A15c!L12</f>
        <v>19126.168000000001</v>
      </c>
      <c r="M12" s="10">
        <f>A15b!M12-A15c!M12</f>
        <v>4285.9939999999997</v>
      </c>
      <c r="N12" s="10">
        <f>A15b!N12-A15c!N12</f>
        <v>28655</v>
      </c>
      <c r="O12" s="10">
        <f>A15b!O12-A15c!O12</f>
        <v>125525.04000000001</v>
      </c>
    </row>
    <row r="13" spans="1:15" ht="12.75" customHeight="1">
      <c r="A13" s="6">
        <v>1990</v>
      </c>
      <c r="B13" s="10">
        <f>A15b!B13-A15c!B13</f>
        <v>8655.99</v>
      </c>
      <c r="C13" s="10">
        <f>A15b!C13-A15c!C13</f>
        <v>5279.0700000000006</v>
      </c>
      <c r="D13" s="10">
        <f>A15b!D13-A15c!D13</f>
        <v>14778.328999999998</v>
      </c>
      <c r="E13" s="10">
        <f>A15b!E13-A15c!E13</f>
        <v>2699.2650000000003</v>
      </c>
      <c r="F13" s="10">
        <f>A15b!F13-A15c!F13</f>
        <v>2706</v>
      </c>
      <c r="G13" s="10">
        <f>A15b!G13-A15c!G13</f>
        <v>28825.221999999998</v>
      </c>
      <c r="H13" s="10">
        <f>A15b!H13-A15c!H13</f>
        <v>43878.156999999999</v>
      </c>
      <c r="I13" s="10">
        <f>A15b!I13-A15c!I13</f>
        <v>29946.888999999999</v>
      </c>
      <c r="J13" s="10">
        <f>A15b!J13-A15c!J13</f>
        <v>7962.4229999999989</v>
      </c>
      <c r="K13" s="10">
        <f>A15b!K13-A15c!K13</f>
        <v>2093.2660000000001</v>
      </c>
      <c r="L13" s="10">
        <f>A15b!L13-A15c!L13</f>
        <v>19297.291000000001</v>
      </c>
      <c r="M13" s="10">
        <f>A15b!M13-A15c!M13</f>
        <v>4330.268</v>
      </c>
      <c r="N13" s="10">
        <f>A15b!N13-A15c!N13</f>
        <v>28940</v>
      </c>
      <c r="O13" s="10">
        <f>A15b!O13-A15c!O13</f>
        <v>127307.51</v>
      </c>
    </row>
    <row r="14" spans="1:15" ht="12.75" customHeight="1">
      <c r="A14" s="6">
        <v>1991</v>
      </c>
      <c r="B14" s="10">
        <f>A15b!B14-A15c!B14</f>
        <v>8786.9560000000001</v>
      </c>
      <c r="C14" s="10">
        <f>A15b!C14-A15c!C14</f>
        <v>5310.8029999999999</v>
      </c>
      <c r="D14" s="10">
        <f>A15b!D14-A15c!D14</f>
        <v>15016.021999999999</v>
      </c>
      <c r="E14" s="10">
        <f>A15b!E14-A15c!E14</f>
        <v>2728.8389999999999</v>
      </c>
      <c r="F14" s="10">
        <f>A15b!F14-A15c!F14</f>
        <v>2726</v>
      </c>
      <c r="G14" s="10">
        <f>A15b!G14-A15c!G14</f>
        <v>29048.732</v>
      </c>
      <c r="H14" s="10">
        <f>A15b!H14-A15c!H14</f>
        <v>44542.625</v>
      </c>
      <c r="I14" s="10">
        <f>A15b!I14-A15c!I14</f>
        <v>30272.186000000002</v>
      </c>
      <c r="J14" s="10">
        <f>A15b!J14-A15c!J14</f>
        <v>8083.9309999999996</v>
      </c>
      <c r="K14" s="10">
        <f>A15b!K14-A15c!K14</f>
        <v>2114.6680000000001</v>
      </c>
      <c r="L14" s="10">
        <f>A15b!L14-A15c!L14</f>
        <v>19482.535</v>
      </c>
      <c r="M14" s="10">
        <f>A15b!M14-A15c!M14</f>
        <v>4372.8200000000006</v>
      </c>
      <c r="N14" s="10">
        <f>A15b!N14-A15c!N14</f>
        <v>29203</v>
      </c>
      <c r="O14" s="10">
        <f>A15b!O14-A15c!O14</f>
        <v>129419.47</v>
      </c>
    </row>
    <row r="15" spans="1:15" ht="12.75" customHeight="1">
      <c r="A15" s="6">
        <v>1992</v>
      </c>
      <c r="B15" s="10">
        <f>A15b!B15-A15c!B15</f>
        <v>8914</v>
      </c>
      <c r="C15" s="10">
        <f>A15b!C15-A15c!C15</f>
        <v>5341.4</v>
      </c>
      <c r="D15" s="10">
        <f>A15b!D15-A15c!D15</f>
        <v>15213.010999999999</v>
      </c>
      <c r="E15" s="10">
        <f>A15b!E15-A15c!E15</f>
        <v>2758.6814999999997</v>
      </c>
      <c r="F15" s="10">
        <f>A15b!F15-A15c!F15</f>
        <v>2744</v>
      </c>
      <c r="G15" s="10">
        <f>A15b!G15-A15c!G15</f>
        <v>29266.846000000005</v>
      </c>
      <c r="H15" s="10">
        <f>A15b!H15-A15c!H15</f>
        <v>45227.894999999997</v>
      </c>
      <c r="I15" s="10">
        <f>A15b!I15-A15c!I15</f>
        <v>30568.823</v>
      </c>
      <c r="J15" s="10">
        <f>A15b!J15-A15c!J15</f>
        <v>8202.1840000000011</v>
      </c>
      <c r="K15" s="10">
        <f>A15b!K15-A15c!K15</f>
        <v>2140.2129999999997</v>
      </c>
      <c r="L15" s="10">
        <f>A15b!L15-A15c!L15</f>
        <v>19737.349000000002</v>
      </c>
      <c r="M15" s="10">
        <f>A15b!M15-A15c!M15</f>
        <v>4413.6260000000002</v>
      </c>
      <c r="N15" s="10">
        <f>A15b!N15-A15c!N15</f>
        <v>29456</v>
      </c>
      <c r="O15" s="10">
        <f>A15b!O15-A15c!O15</f>
        <v>131519.1</v>
      </c>
    </row>
    <row r="16" spans="1:15" ht="12.75" customHeight="1">
      <c r="A16" s="6">
        <v>1993</v>
      </c>
      <c r="B16" s="10">
        <f>A15b!B16-A15c!B16</f>
        <v>9020</v>
      </c>
      <c r="C16" s="10">
        <f>A15b!C16-A15c!C16</f>
        <v>5371.0919999999996</v>
      </c>
      <c r="D16" s="10">
        <f>A15b!D16-A15c!D16</f>
        <v>15414.971</v>
      </c>
      <c r="E16" s="10">
        <f>A15b!E16-A15c!E16</f>
        <v>2783.2275</v>
      </c>
      <c r="F16" s="10">
        <f>A15b!F16-A15c!F16</f>
        <v>2761</v>
      </c>
      <c r="G16" s="10">
        <f>A15b!G16-A15c!G16</f>
        <v>29465.615999999998</v>
      </c>
      <c r="H16" s="10">
        <f>A15b!H16-A15c!H16</f>
        <v>45819.764999999999</v>
      </c>
      <c r="I16" s="10">
        <f>A15b!I16-A15c!I16</f>
        <v>30740.476000000002</v>
      </c>
      <c r="J16" s="10">
        <f>A15b!J16-A15c!J16</f>
        <v>8316.7749999999996</v>
      </c>
      <c r="K16" s="10">
        <f>A15b!K16-A15c!K16</f>
        <v>2168.7540000000004</v>
      </c>
      <c r="L16" s="10">
        <f>A15b!L16-A15c!L16</f>
        <v>19993.567999999999</v>
      </c>
      <c r="M16" s="10">
        <f>A15b!M16-A15c!M16</f>
        <v>4452.7080000000005</v>
      </c>
      <c r="N16" s="10">
        <f>A15b!N16-A15c!N16</f>
        <v>29697</v>
      </c>
      <c r="O16" s="10">
        <f>A15b!O16-A15c!O16</f>
        <v>133456.38</v>
      </c>
    </row>
    <row r="17" spans="1:15" ht="12.75" customHeight="1">
      <c r="A17" s="6">
        <v>1994</v>
      </c>
      <c r="B17" s="10">
        <f>A15b!B17-A15c!B17</f>
        <v>9148</v>
      </c>
      <c r="C17" s="10">
        <f>A15b!C17-A15c!C17</f>
        <v>5395.9380000000001</v>
      </c>
      <c r="D17" s="10">
        <f>A15b!D17-A15c!D17</f>
        <v>15624.286</v>
      </c>
      <c r="E17" s="10">
        <f>A15b!E17-A15c!E17</f>
        <v>2803.8999999999996</v>
      </c>
      <c r="F17" s="10">
        <f>A15b!F17-A15c!F17</f>
        <v>2771</v>
      </c>
      <c r="G17" s="10">
        <f>A15b!G17-A15c!G17</f>
        <v>29650.729000000003</v>
      </c>
      <c r="H17" s="10">
        <f>A15b!H17-A15c!H17</f>
        <v>46228.695999999996</v>
      </c>
      <c r="I17" s="10">
        <f>A15b!I17-A15c!I17</f>
        <v>30918.625000000004</v>
      </c>
      <c r="J17" s="10">
        <f>A15b!J17-A15c!J17</f>
        <v>8429.1859999999997</v>
      </c>
      <c r="K17" s="10">
        <f>A15b!K17-A15c!K17</f>
        <v>2198.3620000000001</v>
      </c>
      <c r="L17" s="10">
        <f>A15b!L17-A15c!L17</f>
        <v>20243.655999999999</v>
      </c>
      <c r="M17" s="10">
        <f>A15b!M17-A15c!M17</f>
        <v>4494.0599999999995</v>
      </c>
      <c r="N17" s="10">
        <f>A15b!N17-A15c!N17</f>
        <v>29954</v>
      </c>
      <c r="O17" s="10">
        <f>A15b!O17-A15c!O17</f>
        <v>135460.34</v>
      </c>
    </row>
    <row r="18" spans="1:15" ht="12.75" customHeight="1">
      <c r="A18" s="6">
        <v>1995</v>
      </c>
      <c r="B18" s="10">
        <f>A15b!B18-A15c!B18</f>
        <v>9300</v>
      </c>
      <c r="C18" s="10">
        <f>A15b!C18-A15c!C18</f>
        <v>5412.5469999999996</v>
      </c>
      <c r="D18" s="10">
        <f>A15b!D18-A15c!D18</f>
        <v>15831.652999999998</v>
      </c>
      <c r="E18" s="10">
        <f>A15b!E18-A15c!E18</f>
        <v>2828.1949999999997</v>
      </c>
      <c r="F18" s="10">
        <f>A15b!F18-A15c!F18</f>
        <v>2778</v>
      </c>
      <c r="G18" s="10">
        <f>A15b!G18-A15c!G18</f>
        <v>29821.133999999998</v>
      </c>
      <c r="H18" s="10">
        <f>A15b!H18-A15c!H18</f>
        <v>46547.063000000002</v>
      </c>
      <c r="I18" s="10">
        <f>A15b!I18-A15c!I18</f>
        <v>31065.103999999999</v>
      </c>
      <c r="J18" s="10">
        <f>A15b!J18-A15c!J18</f>
        <v>8533.3249999999989</v>
      </c>
      <c r="K18" s="10">
        <f>A15b!K18-A15c!K18</f>
        <v>2225.8649999999998</v>
      </c>
      <c r="L18" s="10">
        <f>A15b!L18-A15c!L18</f>
        <v>20494.364000000001</v>
      </c>
      <c r="M18" s="10">
        <f>A15b!M18-A15c!M18</f>
        <v>4529.07</v>
      </c>
      <c r="N18" s="10">
        <f>A15b!N18-A15c!N18</f>
        <v>30185</v>
      </c>
      <c r="O18" s="10">
        <f>A15b!O18-A15c!O18</f>
        <v>137563.19</v>
      </c>
    </row>
    <row r="19" spans="1:15" ht="12.75" customHeight="1">
      <c r="A19" s="6">
        <v>1996</v>
      </c>
      <c r="B19" s="10">
        <f>A15b!B19-A15c!B19</f>
        <v>9478</v>
      </c>
      <c r="C19" s="10">
        <f>A15b!C19-A15c!C19</f>
        <v>5426.7460000000001</v>
      </c>
      <c r="D19" s="10">
        <f>A15b!D19-A15c!D19</f>
        <v>16034.276</v>
      </c>
      <c r="E19" s="10">
        <f>A15b!E19-A15c!E19</f>
        <v>2856.232</v>
      </c>
      <c r="F19" s="10">
        <f>A15b!F19-A15c!F19</f>
        <v>2783</v>
      </c>
      <c r="G19" s="10">
        <f>A15b!G19-A15c!G19</f>
        <v>29991.620000000003</v>
      </c>
      <c r="H19" s="10">
        <f>A15b!H19-A15c!H19</f>
        <v>46804.970999999998</v>
      </c>
      <c r="I19" s="10">
        <f>A15b!I19-A15c!I19</f>
        <v>31198.682999999997</v>
      </c>
      <c r="J19" s="10">
        <f>A15b!J19-A15c!J19</f>
        <v>8625.0210000000006</v>
      </c>
      <c r="K19" s="10">
        <f>A15b!K19-A15c!K19</f>
        <v>2252.201</v>
      </c>
      <c r="L19" s="10">
        <f>A15b!L19-A15c!L19</f>
        <v>20750.53</v>
      </c>
      <c r="M19" s="10">
        <f>A15b!M19-A15c!M19</f>
        <v>4556.2669999999998</v>
      </c>
      <c r="N19" s="10">
        <f>A15b!N19-A15c!N19</f>
        <v>30427</v>
      </c>
      <c r="O19" s="10">
        <f>A15b!O19-A15c!O19</f>
        <v>139750.56</v>
      </c>
    </row>
    <row r="20" spans="1:15" ht="12.75" customHeight="1">
      <c r="A20" s="6">
        <v>1997</v>
      </c>
      <c r="B20" s="10">
        <f>A15b!B20-A15c!B20</f>
        <v>9658</v>
      </c>
      <c r="C20" s="10">
        <f>A15b!C20-A15c!C20</f>
        <v>5442.9419999999991</v>
      </c>
      <c r="D20" s="10">
        <f>A15b!D20-A15c!D20</f>
        <v>16238.418000000001</v>
      </c>
      <c r="E20" s="10">
        <f>A15b!E20-A15c!E20</f>
        <v>2882.8695000000002</v>
      </c>
      <c r="F20" s="10">
        <f>A15b!F20-A15c!F20</f>
        <v>2785</v>
      </c>
      <c r="G20" s="10">
        <f>A15b!G20-A15c!G20</f>
        <v>30176.070000000003</v>
      </c>
      <c r="H20" s="10">
        <f>A15b!H20-A15c!H20</f>
        <v>46943.614999999998</v>
      </c>
      <c r="I20" s="10">
        <f>A15b!I20-A15c!I20</f>
        <v>31355.448</v>
      </c>
      <c r="J20" s="10">
        <f>A15b!J20-A15c!J20</f>
        <v>8709.1839999999993</v>
      </c>
      <c r="K20" s="10">
        <f>A15b!K20-A15c!K20</f>
        <v>2280.1480000000001</v>
      </c>
      <c r="L20" s="10">
        <f>A15b!L20-A15c!L20</f>
        <v>21017.646000000001</v>
      </c>
      <c r="M20" s="10">
        <f>A15b!M20-A15c!M20</f>
        <v>4584.6819999999998</v>
      </c>
      <c r="N20" s="10">
        <f>A15b!N20-A15c!N20</f>
        <v>30646</v>
      </c>
      <c r="O20" s="10">
        <f>A15b!O20-A15c!O20</f>
        <v>141850.21999999997</v>
      </c>
    </row>
    <row r="21" spans="1:15" ht="12.75" customHeight="1">
      <c r="A21" s="6">
        <v>1998</v>
      </c>
      <c r="B21" s="10">
        <f>A15b!B21-A15c!B21</f>
        <v>9820</v>
      </c>
      <c r="C21" s="10">
        <f>A15b!C21-A15c!C21</f>
        <v>5456.402</v>
      </c>
      <c r="D21" s="10">
        <f>A15b!D21-A15c!D21</f>
        <v>16407.002</v>
      </c>
      <c r="E21" s="10">
        <f>A15b!E21-A15c!E21</f>
        <v>2906.8245000000002</v>
      </c>
      <c r="F21" s="10">
        <f>A15b!F21-A15c!F21</f>
        <v>2791</v>
      </c>
      <c r="G21" s="10">
        <f>A15b!G21-A15c!G21</f>
        <v>30363.888999999999</v>
      </c>
      <c r="H21" s="10">
        <f>A15b!H21-A15c!H21</f>
        <v>46939.710999999996</v>
      </c>
      <c r="I21" s="10">
        <f>A15b!I21-A15c!I21</f>
        <v>31500.718000000001</v>
      </c>
      <c r="J21" s="10">
        <f>A15b!J21-A15c!J21</f>
        <v>8785.8860000000004</v>
      </c>
      <c r="K21" s="10">
        <f>A15b!K21-A15c!K21</f>
        <v>2309.62</v>
      </c>
      <c r="L21" s="10">
        <f>A15b!L21-A15c!L21</f>
        <v>21287.512999999999</v>
      </c>
      <c r="M21" s="10">
        <f>A15b!M21-A15c!M21</f>
        <v>4614.79</v>
      </c>
      <c r="N21" s="10">
        <f>A15b!N21-A15c!N21</f>
        <v>30836</v>
      </c>
      <c r="O21" s="10">
        <f>A15b!O21-A15c!O21</f>
        <v>143747.69999999998</v>
      </c>
    </row>
    <row r="22" spans="1:15" ht="12.75" customHeight="1">
      <c r="A22" s="6">
        <v>1999</v>
      </c>
      <c r="B22" s="10">
        <f>A15b!B22-A15c!B22</f>
        <v>9977</v>
      </c>
      <c r="C22" s="10">
        <f>A15b!C22-A15c!C22</f>
        <v>5469.22</v>
      </c>
      <c r="D22" s="10">
        <f>A15b!D22-A15c!D22</f>
        <v>16582.923000000003</v>
      </c>
      <c r="E22" s="10">
        <f>A15b!E22-A15c!E22</f>
        <v>2927.5859999999998</v>
      </c>
      <c r="F22" s="10">
        <f>A15b!F22-A15c!F22</f>
        <v>2797</v>
      </c>
      <c r="G22" s="10">
        <f>A15b!G22-A15c!G22</f>
        <v>30570.379000000001</v>
      </c>
      <c r="H22" s="10">
        <f>A15b!H22-A15c!H22</f>
        <v>46834.053</v>
      </c>
      <c r="I22" s="10">
        <f>A15b!I22-A15c!I22</f>
        <v>31633.259000000002</v>
      </c>
      <c r="J22" s="10">
        <f>A15b!J22-A15c!J22</f>
        <v>8852.308500000001</v>
      </c>
      <c r="K22" s="10">
        <f>A15b!K22-A15c!K22</f>
        <v>2340.6769999999997</v>
      </c>
      <c r="L22" s="10">
        <f>A15b!L22-A15c!L22</f>
        <v>21575.738000000001</v>
      </c>
      <c r="M22" s="10">
        <f>A15b!M22-A15c!M22</f>
        <v>4647.4880000000003</v>
      </c>
      <c r="N22" s="10">
        <f>A15b!N22-A15c!N22</f>
        <v>31033</v>
      </c>
      <c r="O22" s="10">
        <f>A15b!O22-A15c!O22</f>
        <v>145610.97</v>
      </c>
    </row>
    <row r="23" spans="1:15" ht="12.75" customHeight="1">
      <c r="A23" s="6">
        <v>2000</v>
      </c>
      <c r="B23" s="10">
        <f>A15b!B23-A15c!B23</f>
        <v>10125</v>
      </c>
      <c r="C23" s="10">
        <f>A15b!C23-A15c!C23</f>
        <v>5480.5429999999997</v>
      </c>
      <c r="D23" s="10">
        <f>A15b!D23-A15c!D23</f>
        <v>16786.131000000001</v>
      </c>
      <c r="E23" s="10">
        <f>A15b!E23-A15c!E23</f>
        <v>2947.4759999999997</v>
      </c>
      <c r="F23" s="10">
        <f>A15b!F23-A15c!F23</f>
        <v>2804</v>
      </c>
      <c r="G23" s="10">
        <f>A15b!G23-A15c!G23</f>
        <v>30780.568999999996</v>
      </c>
      <c r="H23" s="10">
        <f>A15b!H23-A15c!H23</f>
        <v>46643.655000000006</v>
      </c>
      <c r="I23" s="10">
        <f>A15b!I23-A15c!I23</f>
        <v>31745.893</v>
      </c>
      <c r="J23" s="10">
        <f>A15b!J23-A15c!J23</f>
        <v>8912.2224999999999</v>
      </c>
      <c r="K23" s="10">
        <f>A15b!K23-A15c!K23</f>
        <v>2368.951</v>
      </c>
      <c r="L23" s="10">
        <f>A15b!L23-A15c!L23</f>
        <v>21886.754000000001</v>
      </c>
      <c r="M23" s="10">
        <f>A15b!M23-A15c!M23</f>
        <v>4679.9539999999997</v>
      </c>
      <c r="N23" s="10">
        <f>A15b!N23-A15c!N23</f>
        <v>31236</v>
      </c>
      <c r="O23" s="10">
        <f>A15b!O23-A15c!O23</f>
        <v>147401.33000000002</v>
      </c>
    </row>
    <row r="24" spans="1:15" ht="12.75" customHeight="1">
      <c r="A24" s="6">
        <v>2001</v>
      </c>
      <c r="B24" s="10">
        <f>A15b!B24-A15c!B24</f>
        <v>10265</v>
      </c>
      <c r="C24" s="10">
        <f>A15b!C24-A15c!C24</f>
        <v>5498.9040000000005</v>
      </c>
      <c r="D24" s="10">
        <f>A15b!D24-A15c!D24</f>
        <v>17018.870000000003</v>
      </c>
      <c r="E24" s="10">
        <f>A15b!E24-A15c!E24</f>
        <v>2963.8254999999999</v>
      </c>
      <c r="F24" s="10">
        <f>A15b!F24-A15c!F24</f>
        <v>2815</v>
      </c>
      <c r="G24" s="10">
        <f>A15b!G24-A15c!G24</f>
        <v>30970.929000000004</v>
      </c>
      <c r="H24" s="10">
        <f>A15b!H24-A15c!H24</f>
        <v>46446.293000000005</v>
      </c>
      <c r="I24" s="10">
        <f>A15b!I24-A15c!I24</f>
        <v>31838.864999999998</v>
      </c>
      <c r="J24" s="10">
        <f>A15b!J24-A15c!J24</f>
        <v>8968.7044999999998</v>
      </c>
      <c r="K24" s="10">
        <f>A15b!K24-A15c!K24</f>
        <v>2391.0099999999998</v>
      </c>
      <c r="L24" s="10">
        <f>A15b!L24-A15c!L24</f>
        <v>22201.381000000001</v>
      </c>
      <c r="M24" s="10">
        <f>A15b!M24-A15c!M24</f>
        <v>4708.9490000000005</v>
      </c>
      <c r="N24" s="10">
        <f>A15b!N24-A15c!N24</f>
        <v>31373</v>
      </c>
      <c r="O24" s="10">
        <f>A15b!O24-A15c!O24</f>
        <v>149014.81</v>
      </c>
    </row>
    <row r="25" spans="1:15" ht="12.75" customHeight="1">
      <c r="A25" s="6">
        <v>2002</v>
      </c>
      <c r="B25" s="10">
        <f>A15b!B25-A15c!B25</f>
        <v>10398</v>
      </c>
      <c r="C25" s="10">
        <f>A15b!C25-A15c!C25</f>
        <v>5526.1610000000001</v>
      </c>
      <c r="D25" s="10">
        <f>A15b!D25-A15c!D25</f>
        <v>17266.639000000003</v>
      </c>
      <c r="E25" s="10">
        <f>A15b!E25-A15c!E25</f>
        <v>2973.5015000000003</v>
      </c>
      <c r="F25" s="10">
        <f>A15b!F25-A15c!F25</f>
        <v>2826</v>
      </c>
      <c r="G25" s="10">
        <f>A15b!G25-A15c!G25</f>
        <v>31170.32</v>
      </c>
      <c r="H25" s="10">
        <f>A15b!H25-A15c!H25</f>
        <v>46264.41</v>
      </c>
      <c r="I25" s="10">
        <f>A15b!I25-A15c!I25</f>
        <v>31985.288999999997</v>
      </c>
      <c r="J25" s="10">
        <f>A15b!J25-A15c!J25</f>
        <v>9012.9339999999993</v>
      </c>
      <c r="K25" s="10">
        <f>A15b!K25-A15c!K25</f>
        <v>2411.0450000000001</v>
      </c>
      <c r="L25" s="10">
        <f>A15b!L25-A15c!L25</f>
        <v>22799.395</v>
      </c>
      <c r="M25" s="10">
        <f>A15b!M25-A15c!M25</f>
        <v>4733.9650000000001</v>
      </c>
      <c r="N25" s="10">
        <f>A15b!N25-A15c!N25</f>
        <v>31266.335000000003</v>
      </c>
      <c r="O25" s="10">
        <f>A15b!O25-A15c!O25</f>
        <v>150685.83000000002</v>
      </c>
    </row>
    <row r="26" spans="1:15" ht="12.75" customHeight="1">
      <c r="A26" s="6">
        <v>2003</v>
      </c>
      <c r="B26" s="10">
        <f>A15b!B26-A15c!B26</f>
        <v>10529</v>
      </c>
      <c r="C26" s="10">
        <f>A15b!C26-A15c!C26</f>
        <v>5551.5740000000005</v>
      </c>
      <c r="D26" s="10">
        <f>A15b!D26-A15c!D26</f>
        <v>17476.598999999998</v>
      </c>
      <c r="E26" s="10">
        <f>A15b!E26-A15c!E26</f>
        <v>2979.442</v>
      </c>
      <c r="F26" s="10">
        <f>A15b!F26-A15c!F26</f>
        <v>2832</v>
      </c>
      <c r="G26" s="10">
        <f>A15b!G26-A15c!G26</f>
        <v>31385.442000000003</v>
      </c>
      <c r="H26" s="10">
        <f>A15b!H26-A15c!H26</f>
        <v>46027.852999999996</v>
      </c>
      <c r="I26" s="10">
        <f>A15b!I26-A15c!I26</f>
        <v>32262.031000000003</v>
      </c>
      <c r="J26" s="10">
        <f>A15b!J26-A15c!J26</f>
        <v>9040.3744999999999</v>
      </c>
      <c r="K26" s="10">
        <f>A15b!K26-A15c!K26</f>
        <v>2429.9470000000001</v>
      </c>
      <c r="L26" s="10">
        <f>A15b!L26-A15c!L26</f>
        <v>23478.031999999999</v>
      </c>
      <c r="M26" s="10">
        <f>A15b!M26-A15c!M26</f>
        <v>4753.9719999999998</v>
      </c>
      <c r="N26" s="10">
        <f>A15b!N26-A15c!N26</f>
        <v>31371.861000000001</v>
      </c>
      <c r="O26" s="10">
        <f>A15b!O26-A15c!O26</f>
        <v>152226.91</v>
      </c>
    </row>
    <row r="27" spans="1:15" ht="12.75" customHeight="1">
      <c r="A27" s="6">
        <v>2004</v>
      </c>
      <c r="B27" s="10">
        <f>A15b!B27-A15c!B27</f>
        <v>10650</v>
      </c>
      <c r="C27" s="10">
        <f>A15b!C27-A15c!C27</f>
        <v>5576.69</v>
      </c>
      <c r="D27" s="10">
        <f>A15b!D27-A15c!D27</f>
        <v>17693.297999999999</v>
      </c>
      <c r="E27" s="10">
        <f>A15b!E27-A15c!E27</f>
        <v>2982.7809999999999</v>
      </c>
      <c r="F27" s="10">
        <f>A15b!F27-A15c!F27</f>
        <v>2837</v>
      </c>
      <c r="G27" s="10">
        <f>A15b!G27-A15c!G27</f>
        <v>31607.036999999997</v>
      </c>
      <c r="H27" s="10">
        <f>A15b!H27-A15c!H27</f>
        <v>45709.277000000002</v>
      </c>
      <c r="I27" s="10">
        <f>A15b!I27-A15c!I27</f>
        <v>32583.117999999995</v>
      </c>
      <c r="J27" s="10">
        <f>A15b!J27-A15c!J27</f>
        <v>9055.0025000000005</v>
      </c>
      <c r="K27" s="10">
        <f>A15b!K27-A15c!K27</f>
        <v>2447.4580000000001</v>
      </c>
      <c r="L27" s="10">
        <f>A15b!L27-A15c!L27</f>
        <v>24146.063999999998</v>
      </c>
      <c r="M27" s="10">
        <f>A15b!M27-A15c!M27</f>
        <v>4769.2880000000005</v>
      </c>
      <c r="N27" s="10">
        <f>A15b!N27-A15c!N27</f>
        <v>31518.637000000002</v>
      </c>
      <c r="O27" s="10">
        <f>A15b!O27-A15c!O27</f>
        <v>154002.04</v>
      </c>
    </row>
    <row r="28" spans="1:15" ht="12.75" customHeight="1">
      <c r="A28" s="6">
        <v>2005</v>
      </c>
      <c r="B28" s="10">
        <f>A15b!B28-A15c!B28</f>
        <v>10787</v>
      </c>
      <c r="C28" s="10">
        <f>A15b!C28-A15c!C28</f>
        <v>5613.5159999999996</v>
      </c>
      <c r="D28" s="10">
        <f>A15b!D28-A15c!D28</f>
        <v>17918.664000000001</v>
      </c>
      <c r="E28" s="10">
        <f>A15b!E28-A15c!E28</f>
        <v>2983.3029999999999</v>
      </c>
      <c r="F28" s="10">
        <f>A15b!F28-A15c!F28</f>
        <v>2848</v>
      </c>
      <c r="G28" s="10">
        <f>A15b!G28-A15c!G28</f>
        <v>31873.605999999996</v>
      </c>
      <c r="H28" s="10">
        <f>A15b!H28-A15c!H28</f>
        <v>45379.557999999997</v>
      </c>
      <c r="I28" s="10">
        <f>A15b!I28-A15c!I28</f>
        <v>32765.957000000002</v>
      </c>
      <c r="J28" s="10">
        <f>A15b!J28-A15c!J28</f>
        <v>9061.4619999999995</v>
      </c>
      <c r="K28" s="10">
        <f>A15b!K28-A15c!K28</f>
        <v>2466.5640000000003</v>
      </c>
      <c r="L28" s="10">
        <f>A15b!L28-A15c!L28</f>
        <v>24844.712</v>
      </c>
      <c r="M28" s="10">
        <f>A15b!M28-A15c!M28</f>
        <v>4786.2070000000003</v>
      </c>
      <c r="N28" s="10">
        <f>A15b!N28-A15c!N28</f>
        <v>31801.458999999999</v>
      </c>
      <c r="O28" s="10">
        <f>A15b!O28-A15c!O28</f>
        <v>155901.54</v>
      </c>
    </row>
    <row r="29" spans="1:15" ht="12.75" customHeight="1">
      <c r="A29" s="6">
        <v>2006</v>
      </c>
      <c r="B29" s="10">
        <f>A15b!B29-A15c!B29</f>
        <v>10944</v>
      </c>
      <c r="C29" s="10">
        <f>A15b!C29-A15c!C29</f>
        <v>5666.3490000000002</v>
      </c>
      <c r="D29" s="10">
        <f>A15b!D29-A15c!D29</f>
        <v>18136.101000000002</v>
      </c>
      <c r="E29" s="10">
        <f>A15b!E29-A15c!E29</f>
        <v>2981.0419999999999</v>
      </c>
      <c r="F29" s="10">
        <f>A15b!F29-A15c!F29</f>
        <v>2851</v>
      </c>
      <c r="G29" s="10">
        <f>A15b!G29-A15c!G29</f>
        <v>32192.388999999999</v>
      </c>
      <c r="H29" s="10">
        <f>A15b!H29-A15c!H29</f>
        <v>45096.031000000003</v>
      </c>
      <c r="I29" s="10">
        <f>A15b!I29-A15c!I29</f>
        <v>32884.554000000004</v>
      </c>
      <c r="J29" s="10">
        <f>A15b!J29-A15c!J29</f>
        <v>9064.9405000000006</v>
      </c>
      <c r="K29" s="10">
        <f>A15b!K29-A15c!K29</f>
        <v>2489.7950000000001</v>
      </c>
      <c r="L29" s="10">
        <f>A15b!L29-A15c!L29</f>
        <v>25380.262999999999</v>
      </c>
      <c r="M29" s="10">
        <f>A15b!M29-A15c!M29</f>
        <v>4808.4400000000005</v>
      </c>
      <c r="N29" s="10">
        <f>A15b!N29-A15c!N29</f>
        <v>32091.794999999998</v>
      </c>
      <c r="O29" s="10">
        <f>A15b!O29-A15c!O29</f>
        <v>157855.26999999999</v>
      </c>
    </row>
    <row r="30" spans="1:15" ht="12.75" customHeight="1">
      <c r="A30" s="6">
        <v>2007</v>
      </c>
      <c r="B30" s="10">
        <f>A15b!B30-A15c!B30</f>
        <v>11140</v>
      </c>
      <c r="C30" s="10">
        <f>A15b!C30-A15c!C30</f>
        <v>5725.0309999999999</v>
      </c>
      <c r="D30" s="10">
        <f>A15b!D30-A15c!D30</f>
        <v>18365.621000000003</v>
      </c>
      <c r="E30" s="10">
        <f>A15b!E30-A15c!E30</f>
        <v>2976.942</v>
      </c>
      <c r="F30" s="10">
        <f>A15b!F30-A15c!F30</f>
        <v>2861</v>
      </c>
      <c r="G30" s="10">
        <f>A15b!G30-A15c!G30</f>
        <v>32484.474999999999</v>
      </c>
      <c r="H30" s="10">
        <f>A15b!H30-A15c!H30</f>
        <v>44941.275000000001</v>
      </c>
      <c r="I30" s="10">
        <f>A15b!I30-A15c!I30</f>
        <v>33095.806000000004</v>
      </c>
      <c r="J30" s="10">
        <f>A15b!J30-A15c!J30</f>
        <v>9069.4339999999993</v>
      </c>
      <c r="K30" s="10">
        <f>A15b!K30-A15c!K30</f>
        <v>2519.5879999999997</v>
      </c>
      <c r="L30" s="10">
        <f>A15b!L30-A15c!L30</f>
        <v>26042.121999999999</v>
      </c>
      <c r="M30" s="10">
        <f>A15b!M30-A15c!M30</f>
        <v>4829.5779999999995</v>
      </c>
      <c r="N30" s="10">
        <f>A15b!N30-A15c!N30</f>
        <v>32355.251</v>
      </c>
      <c r="O30" s="10">
        <f>A15b!O30-A15c!O30</f>
        <v>159578.1</v>
      </c>
    </row>
    <row r="31" spans="1:15" ht="12.75" customHeight="1">
      <c r="A31" s="6">
        <v>2008</v>
      </c>
      <c r="B31" s="10">
        <f>A15b!B31-A15c!B31</f>
        <v>11370</v>
      </c>
      <c r="C31" s="10">
        <f>A15b!C31-A15c!C31</f>
        <v>5775.2449999999999</v>
      </c>
      <c r="D31" s="10">
        <f>A15b!D31-A15c!D31</f>
        <v>18605.504999999997</v>
      </c>
      <c r="E31" s="10">
        <f>A15b!E31-A15c!E31</f>
        <v>2972.0099999999998</v>
      </c>
      <c r="F31" s="10">
        <f>A15b!F31-A15c!F31</f>
        <v>2878</v>
      </c>
      <c r="G31" s="10">
        <f>A15b!G31-A15c!G31</f>
        <v>32686.412000000004</v>
      </c>
      <c r="H31" s="10">
        <f>A15b!H31-A15c!H31</f>
        <v>44836.850999999995</v>
      </c>
      <c r="I31" s="10">
        <f>A15b!I31-A15c!I31</f>
        <v>33330.396999999997</v>
      </c>
      <c r="J31" s="10">
        <f>A15b!J31-A15c!J31</f>
        <v>9077.9419999999991</v>
      </c>
      <c r="K31" s="10">
        <f>A15b!K31-A15c!K31</f>
        <v>2552.3050000000003</v>
      </c>
      <c r="L31" s="10">
        <f>A15b!L31-A15c!L31</f>
        <v>26544.596000000001</v>
      </c>
      <c r="M31" s="10">
        <f>A15b!M31-A15c!M31</f>
        <v>4842.6719999999996</v>
      </c>
      <c r="N31" s="10">
        <f>A15b!N31-A15c!N31</f>
        <v>32595.256000000001</v>
      </c>
      <c r="O31" s="10">
        <f>A15b!O31-A15c!O31</f>
        <v>161017.49</v>
      </c>
    </row>
    <row r="32" spans="1:15" ht="12.75" customHeight="1">
      <c r="A32" s="6">
        <v>2009</v>
      </c>
      <c r="B32" s="10">
        <f>A15b!B32-A15c!B32</f>
        <v>11598</v>
      </c>
      <c r="C32" s="10">
        <f>A15b!C32-A15c!C32</f>
        <v>5816.3980000000001</v>
      </c>
      <c r="D32" s="10">
        <f>A15b!D32-A15c!D32</f>
        <v>18848.512999999999</v>
      </c>
      <c r="E32" s="10">
        <f>A15b!E32-A15c!E32</f>
        <v>2961.1729999999998</v>
      </c>
      <c r="F32" s="10">
        <f>A15b!F32-A15c!F32</f>
        <v>2888</v>
      </c>
      <c r="G32" s="10">
        <f>A15b!G32-A15c!G32</f>
        <v>32834.925000000003</v>
      </c>
      <c r="H32" s="10">
        <f>A15b!H32-A15c!H32</f>
        <v>44690.561999999998</v>
      </c>
      <c r="I32" s="10">
        <f>A15b!I32-A15c!I32</f>
        <v>33502.499000000003</v>
      </c>
      <c r="J32" s="10">
        <f>A15b!J32-A15c!J32</f>
        <v>9089.4750000000004</v>
      </c>
      <c r="K32" s="10">
        <f>A15b!K32-A15c!K32</f>
        <v>2579.2620000000002</v>
      </c>
      <c r="L32" s="10">
        <f>A15b!L32-A15c!L32</f>
        <v>26768.026000000002</v>
      </c>
      <c r="M32" s="10">
        <f>A15b!M32-A15c!M32</f>
        <v>4851.7979999999998</v>
      </c>
      <c r="N32" s="10">
        <f>A15b!N32-A15c!N32</f>
        <v>32783.455999999998</v>
      </c>
      <c r="O32" s="10">
        <f>A15b!O32-A15c!O32</f>
        <v>162483.88</v>
      </c>
    </row>
    <row r="33" spans="1:15" ht="12.75" customHeight="1">
      <c r="A33" s="6">
        <v>2010</v>
      </c>
      <c r="B33" s="10">
        <f>A15b!B33-A15c!B33</f>
        <v>11781</v>
      </c>
      <c r="C33" s="10">
        <f>A15b!C33-A15c!C33</f>
        <v>5876.6030000000001</v>
      </c>
      <c r="D33" s="10">
        <f>A15b!D33-A15c!D33</f>
        <v>19080.019999999997</v>
      </c>
      <c r="E33" s="10">
        <f>A15b!E33-A15c!E33</f>
        <v>2945.4660000000003</v>
      </c>
      <c r="F33" s="10">
        <f>A15b!F33-A15c!F33</f>
        <v>2889</v>
      </c>
      <c r="G33" s="10">
        <f>A15b!G33-A15c!G33</f>
        <v>32986.660000000003</v>
      </c>
      <c r="H33" s="10">
        <f>A15b!H33-A15c!H33</f>
        <v>44728.036</v>
      </c>
      <c r="I33" s="10">
        <f>A15b!I33-A15c!I33</f>
        <v>33656.305999999997</v>
      </c>
      <c r="J33" s="10">
        <f>A15b!J33-A15c!J33</f>
        <v>9103.86</v>
      </c>
      <c r="K33" s="10">
        <f>A15b!K33-A15c!K33</f>
        <v>2601.982</v>
      </c>
      <c r="L33" s="10">
        <f>A15b!L33-A15c!L33</f>
        <v>26850.684999999998</v>
      </c>
      <c r="M33" s="10">
        <f>A15b!M33-A15c!M33</f>
        <v>4859.6089999999995</v>
      </c>
      <c r="N33" s="10">
        <f>A15b!N33-A15c!N33</f>
        <v>32975.178</v>
      </c>
      <c r="O33" s="10">
        <f>A15b!O33-A15c!O33</f>
        <v>163978.12</v>
      </c>
    </row>
    <row r="34" spans="1:15" ht="12.75" customHeight="1">
      <c r="A34" s="6">
        <v>2011</v>
      </c>
      <c r="B34" s="10">
        <f>A15b!B34-A15c!B34</f>
        <v>11953</v>
      </c>
      <c r="C34" s="10">
        <f>A15b!C34-A15c!C34</f>
        <v>5930.085</v>
      </c>
      <c r="D34" s="10">
        <f>A15b!D34-A15c!D34</f>
        <v>19265.184999999998</v>
      </c>
      <c r="E34" s="10">
        <f>A15b!E34-A15c!E34</f>
        <v>2928.605</v>
      </c>
      <c r="F34" s="10">
        <f>A15b!F34-A15c!F34</f>
        <v>2878</v>
      </c>
      <c r="G34" s="10">
        <f>A15b!G34-A15c!G34</f>
        <v>33072.738000000005</v>
      </c>
      <c r="H34" s="10">
        <f>A15b!H34-A15c!H34</f>
        <v>44465.576000000001</v>
      </c>
      <c r="I34" s="10">
        <f>A15b!I34-A15c!I34</f>
        <v>33742.453999999998</v>
      </c>
      <c r="J34" s="10">
        <f>A15b!J34-A15c!J34</f>
        <v>9090.9969999999994</v>
      </c>
      <c r="K34" s="10">
        <f>A15b!K34-A15c!K34</f>
        <v>2627</v>
      </c>
      <c r="L34" s="10">
        <f>A15b!L34-A15c!L34</f>
        <v>26897.007000000001</v>
      </c>
      <c r="M34" s="10">
        <f>A15b!M34-A15c!M34</f>
        <v>4866.71</v>
      </c>
      <c r="N34" s="10">
        <f>A15b!N34-A15c!N34</f>
        <v>33169.036</v>
      </c>
      <c r="O34" s="10">
        <f>A15b!O34-A15c!O34</f>
        <v>165343.24</v>
      </c>
    </row>
    <row r="35" spans="1:15" ht="12.75" customHeight="1">
      <c r="A35" s="6">
        <v>2012</v>
      </c>
      <c r="B35" s="10">
        <f>A15b!B35-A15c!B35</f>
        <v>12127</v>
      </c>
      <c r="C35" s="10">
        <f>A15b!C35-A15c!C35</f>
        <v>5952.1610000000001</v>
      </c>
      <c r="D35" s="10">
        <f>A15b!D35-A15c!D35</f>
        <v>19426.464</v>
      </c>
      <c r="E35" s="10">
        <f>A15b!E35-A15c!E35</f>
        <v>2913.3779999999997</v>
      </c>
      <c r="F35" s="10">
        <f>A15b!F35-A15c!F35</f>
        <v>2863</v>
      </c>
      <c r="G35" s="10">
        <f>A15b!G35-A15c!G35</f>
        <v>33054.433000000005</v>
      </c>
      <c r="H35" s="10">
        <f>A15b!H35-A15c!H35</f>
        <v>44254.055</v>
      </c>
      <c r="I35" s="10">
        <f>A15b!I35-A15c!I35</f>
        <v>33739.567000000003</v>
      </c>
      <c r="J35" s="10">
        <f>A15b!J35-A15c!J35</f>
        <v>9048.7279999999992</v>
      </c>
      <c r="K35" s="10">
        <f>A15b!K35-A15c!K35</f>
        <v>2652</v>
      </c>
      <c r="L35" s="10">
        <f>A15b!L35-A15c!L35</f>
        <v>26848.399000000001</v>
      </c>
      <c r="M35" s="10">
        <f>A15b!M35-A15c!M35</f>
        <v>4877.3230000000003</v>
      </c>
      <c r="N35" s="10">
        <f>A15b!N35-A15c!N35</f>
        <v>33143.532999999996</v>
      </c>
      <c r="O35" s="10">
        <f>A15b!O35-A15c!O35</f>
        <v>165838.1</v>
      </c>
    </row>
    <row r="36" spans="1:15" ht="12.75" customHeight="1">
      <c r="A36" s="6">
        <v>2013</v>
      </c>
      <c r="B36" s="10">
        <f>A15b!B36-A15c!B36</f>
        <v>12310</v>
      </c>
      <c r="C36" s="10">
        <f>A15b!C36-A15c!C36</f>
        <v>5959.8625000000002</v>
      </c>
      <c r="D36" s="10">
        <f>A15b!D36-A15c!D36</f>
        <v>19589.5</v>
      </c>
      <c r="E36" s="10">
        <f>A15b!E36-A15c!E36</f>
        <v>2907.0964999999997</v>
      </c>
      <c r="F36" s="10">
        <f>A15b!F36-A15c!F36</f>
        <v>2852</v>
      </c>
      <c r="G36" s="10">
        <f>A15b!G36-A15c!G36</f>
        <v>33001.631999999998</v>
      </c>
      <c r="H36" s="10">
        <f>A15b!H36-A15c!H36</f>
        <v>44525.559000000001</v>
      </c>
      <c r="I36" s="10">
        <f>A15b!I36-A15c!I36</f>
        <v>33735.987999999998</v>
      </c>
      <c r="J36" s="10">
        <f>A15b!J36-A15c!J36</f>
        <v>9014.8420000000006</v>
      </c>
      <c r="K36" s="10">
        <f>A15b!K36-A15c!K36</f>
        <v>2682</v>
      </c>
      <c r="L36" s="10">
        <f>A15b!L36-A15c!L36</f>
        <v>26619.956000000002</v>
      </c>
      <c r="M36" s="10">
        <f>A15b!M36-A15c!M36</f>
        <v>4909</v>
      </c>
      <c r="N36" s="10">
        <f>A15b!N36-A15c!N36</f>
        <v>33193.797999999995</v>
      </c>
      <c r="O36" s="10">
        <f>A15b!O36-A15c!O36</f>
        <v>166630.15</v>
      </c>
    </row>
    <row r="37" spans="1:15" ht="12.75" customHeight="1">
      <c r="A37" s="6">
        <v>2014</v>
      </c>
      <c r="B37" s="10">
        <f>A15b!B37-A15c!B37</f>
        <v>12484</v>
      </c>
      <c r="C37" s="10">
        <f>A15b!C37-A15c!C37</f>
        <v>5991.4857000000002</v>
      </c>
      <c r="D37" s="10">
        <f>A15b!D37-A15c!D37</f>
        <v>19754.600000000002</v>
      </c>
      <c r="E37" s="10">
        <f>A15b!E37-A15c!E37</f>
        <v>2887.0020000000004</v>
      </c>
      <c r="F37" s="10">
        <f>A15b!F37-A15c!F37</f>
        <v>2839</v>
      </c>
      <c r="G37" s="10">
        <f>A15b!G37-A15c!G37</f>
        <v>33077.887000000002</v>
      </c>
      <c r="H37" s="10">
        <f>A15b!H37-A15c!H37</f>
        <v>44700.724999999999</v>
      </c>
      <c r="I37" s="10">
        <f>A15b!I37-A15c!I37</f>
        <v>33733.523000000001</v>
      </c>
      <c r="J37" s="10">
        <f>A15b!J37-A15c!J37</f>
        <v>9029.518</v>
      </c>
      <c r="K37" s="10">
        <f>A15b!K37-A15c!K37</f>
        <v>2713</v>
      </c>
      <c r="L37" s="10">
        <f>A15b!L37-A15c!L37</f>
        <v>26412.874</v>
      </c>
      <c r="M37" s="10">
        <f>A15b!M37-A15c!M37</f>
        <v>4934</v>
      </c>
      <c r="N37" s="10">
        <f>A15b!N37-A15c!N37</f>
        <v>33302.997000000003</v>
      </c>
      <c r="O37" s="10">
        <f>A15b!O37-A15c!O37</f>
        <v>167566.13</v>
      </c>
    </row>
    <row r="39" spans="1:15" ht="12.75" customHeight="1">
      <c r="A39" s="6" t="s">
        <v>572</v>
      </c>
    </row>
    <row r="40" spans="1:15" ht="12.75" customHeight="1">
      <c r="A40" s="6" t="s">
        <v>567</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honeticPr fontId="0" type="noConversion"/>
  <pageMargins left="0.75" right="0.6" top="1" bottom="1" header="0.5" footer="0.5"/>
  <pageSetup scale="91" orientation="landscape" r:id="rId1"/>
  <headerFooter alignWithMargins="0"/>
</worksheet>
</file>

<file path=xl/worksheets/sheet68.xml><?xml version="1.0" encoding="utf-8"?>
<worksheet xmlns="http://schemas.openxmlformats.org/spreadsheetml/2006/main" xmlns:r="http://schemas.openxmlformats.org/officeDocument/2006/relationships">
  <sheetPr>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C38" sqref="C38"/>
    </sheetView>
  </sheetViews>
  <sheetFormatPr defaultColWidth="3.85546875" defaultRowHeight="12.75" customHeight="1"/>
  <cols>
    <col min="1" max="1" width="6.42578125" style="6" customWidth="1"/>
    <col min="2" max="9" width="8.7109375" style="10" customWidth="1"/>
    <col min="10" max="10" width="11.140625" style="10" customWidth="1"/>
    <col min="11" max="14" width="8.7109375" style="10" customWidth="1"/>
    <col min="15" max="15" width="10.85546875" style="10" customWidth="1"/>
    <col min="16" max="16384" width="3.85546875" style="8"/>
  </cols>
  <sheetData>
    <row r="1" spans="1:15" ht="12.75" customHeight="1">
      <c r="A1" s="6" t="s">
        <v>574</v>
      </c>
    </row>
    <row r="2" spans="1:15" ht="27.6" customHeight="1">
      <c r="A2" s="6" t="s">
        <v>225</v>
      </c>
      <c r="B2" s="10" t="s">
        <v>226</v>
      </c>
      <c r="C2" s="10" t="s">
        <v>227</v>
      </c>
      <c r="D2" s="10" t="s">
        <v>228</v>
      </c>
      <c r="E2" s="10" t="s">
        <v>229</v>
      </c>
      <c r="F2" s="10" t="s">
        <v>230</v>
      </c>
      <c r="G2" s="10" t="s">
        <v>231</v>
      </c>
      <c r="H2" s="10" t="s">
        <v>232</v>
      </c>
      <c r="I2" s="10" t="s">
        <v>233</v>
      </c>
      <c r="J2" s="10" t="s">
        <v>234</v>
      </c>
      <c r="K2" s="10" t="s">
        <v>235</v>
      </c>
      <c r="L2" s="10" t="s">
        <v>236</v>
      </c>
      <c r="M2" s="10" t="s">
        <v>237</v>
      </c>
      <c r="N2" s="10" t="s">
        <v>238</v>
      </c>
      <c r="O2" s="10" t="s">
        <v>239</v>
      </c>
    </row>
    <row r="3" spans="1:15" ht="12.75" customHeight="1">
      <c r="A3" s="6">
        <v>1980</v>
      </c>
      <c r="B3" s="10">
        <v>8263.5280000000002</v>
      </c>
      <c r="C3" s="10">
        <v>5674.45</v>
      </c>
      <c r="D3" s="10">
        <v>14217</v>
      </c>
      <c r="E3" s="10">
        <v>2921.2440000000001</v>
      </c>
      <c r="F3" s="10">
        <v>2855</v>
      </c>
      <c r="G3" s="10">
        <v>29977.38</v>
      </c>
      <c r="H3" s="10">
        <v>44960.46</v>
      </c>
      <c r="I3" s="10">
        <v>31874.75</v>
      </c>
      <c r="J3" s="10">
        <v>8107.3429999999998</v>
      </c>
      <c r="K3" s="10">
        <v>2263.096</v>
      </c>
      <c r="L3" s="10">
        <v>20412.599999999999</v>
      </c>
      <c r="M3" s="10">
        <v>4759.4129999999996</v>
      </c>
      <c r="N3" s="10">
        <v>31383</v>
      </c>
      <c r="O3" s="10">
        <v>129116.4</v>
      </c>
    </row>
    <row r="4" spans="1:15" ht="12.75" customHeight="1">
      <c r="A4" s="6">
        <v>1981</v>
      </c>
      <c r="B4" s="10">
        <v>8445.6759999999995</v>
      </c>
      <c r="C4" s="10">
        <v>5710.4279999999999</v>
      </c>
      <c r="D4" s="10">
        <v>14541</v>
      </c>
      <c r="E4" s="10">
        <v>2933.096</v>
      </c>
      <c r="F4" s="10">
        <v>2879</v>
      </c>
      <c r="G4" s="10">
        <v>30437.68</v>
      </c>
      <c r="H4" s="10">
        <v>45606.63</v>
      </c>
      <c r="I4" s="10">
        <v>32137.88</v>
      </c>
      <c r="J4" s="10">
        <v>8228.7810000000009</v>
      </c>
      <c r="K4" s="10">
        <v>2276.4349999999999</v>
      </c>
      <c r="L4" s="10">
        <v>20582.990000000002</v>
      </c>
      <c r="M4" s="10">
        <v>4762.5709999999999</v>
      </c>
      <c r="N4" s="10">
        <v>31543</v>
      </c>
      <c r="O4" s="10">
        <v>131451.1</v>
      </c>
    </row>
    <row r="5" spans="1:15" ht="12.75" customHeight="1">
      <c r="A5" s="6">
        <v>1982</v>
      </c>
      <c r="B5" s="10">
        <v>8651.4989999999998</v>
      </c>
      <c r="C5" s="10">
        <v>5755.8379999999997</v>
      </c>
      <c r="D5" s="10">
        <v>14857</v>
      </c>
      <c r="E5" s="10">
        <v>2945.9949999999999</v>
      </c>
      <c r="F5" s="10">
        <v>2907</v>
      </c>
      <c r="G5" s="10">
        <v>30922.48</v>
      </c>
      <c r="H5" s="10">
        <v>46270.63</v>
      </c>
      <c r="I5" s="10">
        <v>32494.65</v>
      </c>
      <c r="J5" s="10">
        <v>8342.7289999999994</v>
      </c>
      <c r="K5" s="10">
        <v>2290.0709999999999</v>
      </c>
      <c r="L5" s="10">
        <v>20838.97</v>
      </c>
      <c r="M5" s="10">
        <v>4765.8810000000003</v>
      </c>
      <c r="N5" s="10">
        <v>31706</v>
      </c>
      <c r="O5" s="10">
        <v>133584.9</v>
      </c>
    </row>
    <row r="6" spans="1:15" ht="12.75" customHeight="1">
      <c r="A6" s="6">
        <v>1983</v>
      </c>
      <c r="B6" s="10">
        <v>8825.8109999999997</v>
      </c>
      <c r="C6" s="10">
        <v>5824.0050000000001</v>
      </c>
      <c r="D6" s="10">
        <v>15153</v>
      </c>
      <c r="E6" s="10">
        <v>2962.7089999999998</v>
      </c>
      <c r="F6" s="10">
        <v>2933</v>
      </c>
      <c r="G6" s="10">
        <v>31376.77</v>
      </c>
      <c r="H6" s="10">
        <v>46916.86</v>
      </c>
      <c r="I6" s="10">
        <v>32905.550000000003</v>
      </c>
      <c r="J6" s="10">
        <v>8458.6290000000008</v>
      </c>
      <c r="K6" s="10">
        <v>2303.1889999999999</v>
      </c>
      <c r="L6" s="10">
        <v>21098.21</v>
      </c>
      <c r="M6" s="10">
        <v>4773.616</v>
      </c>
      <c r="N6" s="10">
        <v>32015</v>
      </c>
      <c r="O6" s="10">
        <v>135574.70000000001</v>
      </c>
    </row>
    <row r="7" spans="1:15" ht="12.75" customHeight="1">
      <c r="A7" s="6">
        <v>1984</v>
      </c>
      <c r="B7" s="10">
        <v>8982.3909999999996</v>
      </c>
      <c r="C7" s="10">
        <v>5885.2280000000001</v>
      </c>
      <c r="D7" s="10">
        <v>15433</v>
      </c>
      <c r="E7" s="10">
        <v>2984.1779999999999</v>
      </c>
      <c r="F7" s="10">
        <v>2964</v>
      </c>
      <c r="G7" s="10">
        <v>31807.22</v>
      </c>
      <c r="H7" s="10">
        <v>47441.91</v>
      </c>
      <c r="I7" s="10">
        <v>33329.800000000003</v>
      </c>
      <c r="J7" s="10">
        <v>8579.0810000000001</v>
      </c>
      <c r="K7" s="10">
        <v>2318.875</v>
      </c>
      <c r="L7" s="10">
        <v>21371.89</v>
      </c>
      <c r="M7" s="10">
        <v>4791.9589999999998</v>
      </c>
      <c r="N7" s="10">
        <v>32403</v>
      </c>
      <c r="O7" s="10">
        <v>137533.70000000001</v>
      </c>
    </row>
    <row r="8" spans="1:15" ht="12.75" customHeight="1">
      <c r="A8" s="6">
        <v>1985</v>
      </c>
      <c r="B8" s="10">
        <v>9137.0360000000001</v>
      </c>
      <c r="C8" s="10">
        <v>5922.4939999999997</v>
      </c>
      <c r="D8" s="10">
        <v>15673</v>
      </c>
      <c r="E8" s="10">
        <v>3007.4690000000001</v>
      </c>
      <c r="F8" s="10">
        <v>2988</v>
      </c>
      <c r="G8" s="10">
        <v>32098.69</v>
      </c>
      <c r="H8" s="10">
        <v>47801.79</v>
      </c>
      <c r="I8" s="10">
        <v>33629.199999999997</v>
      </c>
      <c r="J8" s="10">
        <v>8690.5969999999998</v>
      </c>
      <c r="K8" s="10">
        <v>2334.2489999999998</v>
      </c>
      <c r="L8" s="10">
        <v>21624.27</v>
      </c>
      <c r="M8" s="10">
        <v>4808.9920000000002</v>
      </c>
      <c r="N8" s="10">
        <v>32575</v>
      </c>
      <c r="O8" s="10">
        <v>139246.5</v>
      </c>
    </row>
    <row r="9" spans="1:15" ht="12.75" customHeight="1">
      <c r="A9" s="6">
        <v>1986</v>
      </c>
      <c r="B9" s="10">
        <v>9289.4989999999998</v>
      </c>
      <c r="C9" s="10">
        <v>5938.3590000000004</v>
      </c>
      <c r="D9" s="10">
        <v>15889</v>
      </c>
      <c r="E9" s="10">
        <v>3032.681</v>
      </c>
      <c r="F9" s="10">
        <v>3004</v>
      </c>
      <c r="G9" s="10">
        <v>32275.07</v>
      </c>
      <c r="H9" s="10">
        <v>48163.839999999997</v>
      </c>
      <c r="I9" s="10">
        <v>33822.25</v>
      </c>
      <c r="J9" s="10">
        <v>8792.35</v>
      </c>
      <c r="K9" s="10">
        <v>2349.895</v>
      </c>
      <c r="L9" s="10">
        <v>21837.119999999999</v>
      </c>
      <c r="M9" s="10">
        <v>4821.9719999999998</v>
      </c>
      <c r="N9" s="10">
        <v>32742</v>
      </c>
      <c r="O9" s="10">
        <v>140777.60000000001</v>
      </c>
    </row>
    <row r="10" spans="1:15" ht="12.75" customHeight="1">
      <c r="A10" s="6">
        <v>1987</v>
      </c>
      <c r="B10" s="10">
        <v>9450.9760000000006</v>
      </c>
      <c r="C10" s="10">
        <v>5951.5389999999998</v>
      </c>
      <c r="D10" s="10">
        <v>16125</v>
      </c>
      <c r="E10" s="10">
        <v>3057.087</v>
      </c>
      <c r="F10" s="10">
        <v>3020</v>
      </c>
      <c r="G10" s="10">
        <v>32460.720000000001</v>
      </c>
      <c r="H10" s="10">
        <v>48566.94</v>
      </c>
      <c r="I10" s="10">
        <v>34009.11</v>
      </c>
      <c r="J10" s="10">
        <v>8897.8289999999997</v>
      </c>
      <c r="K10" s="10">
        <v>2371.1610000000001</v>
      </c>
      <c r="L10" s="10">
        <v>22030.47</v>
      </c>
      <c r="M10" s="10">
        <v>4844.5349999999999</v>
      </c>
      <c r="N10" s="10">
        <v>32915</v>
      </c>
      <c r="O10" s="10">
        <v>142105.1</v>
      </c>
    </row>
    <row r="11" spans="1:15" ht="12.75" customHeight="1">
      <c r="A11" s="6">
        <v>1988</v>
      </c>
      <c r="B11" s="10">
        <v>9634.0759999999991</v>
      </c>
      <c r="C11" s="10">
        <v>5973.4930000000004</v>
      </c>
      <c r="D11" s="10">
        <v>16343</v>
      </c>
      <c r="E11" s="10">
        <v>3072.91</v>
      </c>
      <c r="F11" s="10">
        <v>3035</v>
      </c>
      <c r="G11" s="10">
        <v>32656.2</v>
      </c>
      <c r="H11" s="10">
        <v>49069.34</v>
      </c>
      <c r="I11" s="10">
        <v>34179.599999999999</v>
      </c>
      <c r="J11" s="10">
        <v>9003.0509999999995</v>
      </c>
      <c r="K11" s="10">
        <v>2394.7640000000001</v>
      </c>
      <c r="L11" s="10">
        <v>22204.720000000001</v>
      </c>
      <c r="M11" s="10">
        <v>4872.2060000000001</v>
      </c>
      <c r="N11" s="10">
        <v>33079</v>
      </c>
      <c r="O11" s="10">
        <v>143428.1</v>
      </c>
    </row>
    <row r="12" spans="1:15" ht="12.75" customHeight="1">
      <c r="A12" s="6">
        <v>1989</v>
      </c>
      <c r="B12" s="10">
        <v>9829.8310000000001</v>
      </c>
      <c r="C12" s="10">
        <v>5995.7870000000003</v>
      </c>
      <c r="D12" s="10">
        <v>16654</v>
      </c>
      <c r="E12" s="10">
        <v>3083.0189999999998</v>
      </c>
      <c r="F12" s="10">
        <v>3045</v>
      </c>
      <c r="G12" s="10">
        <v>32871.550000000003</v>
      </c>
      <c r="H12" s="10">
        <v>49716.58</v>
      </c>
      <c r="I12" s="10">
        <v>34357.51</v>
      </c>
      <c r="J12" s="10">
        <v>9109.1389999999992</v>
      </c>
      <c r="K12" s="10">
        <v>2414.31</v>
      </c>
      <c r="L12" s="10">
        <v>22369.02</v>
      </c>
      <c r="M12" s="10">
        <v>4903.5450000000001</v>
      </c>
      <c r="N12" s="10">
        <v>33271</v>
      </c>
      <c r="O12" s="10">
        <v>144782.70000000001</v>
      </c>
    </row>
    <row r="13" spans="1:15" ht="12.75" customHeight="1">
      <c r="A13" s="6">
        <v>1990</v>
      </c>
      <c r="B13" s="10">
        <v>10014.35</v>
      </c>
      <c r="C13" s="10">
        <v>6014.4570000000003</v>
      </c>
      <c r="D13" s="10">
        <v>16898.78</v>
      </c>
      <c r="E13" s="10">
        <v>3095.1640000000002</v>
      </c>
      <c r="F13" s="10">
        <v>3054</v>
      </c>
      <c r="G13" s="10">
        <v>33091.21</v>
      </c>
      <c r="H13" s="10">
        <v>50299.69</v>
      </c>
      <c r="I13" s="10">
        <v>34537.24</v>
      </c>
      <c r="J13" s="10">
        <v>9227.6919999999991</v>
      </c>
      <c r="K13" s="10">
        <v>2431.0039999999999</v>
      </c>
      <c r="L13" s="10">
        <v>22532.11</v>
      </c>
      <c r="M13" s="10">
        <v>4937.0140000000001</v>
      </c>
      <c r="N13" s="10">
        <v>33459</v>
      </c>
      <c r="O13" s="10">
        <v>146457.9</v>
      </c>
    </row>
    <row r="14" spans="1:15" ht="12.75" customHeight="1">
      <c r="A14" s="6">
        <v>1991</v>
      </c>
      <c r="B14" s="10">
        <v>10183.719999999999</v>
      </c>
      <c r="C14" s="10">
        <v>6035.616</v>
      </c>
      <c r="D14" s="10">
        <v>17101.849999999999</v>
      </c>
      <c r="E14" s="10">
        <v>3112.933</v>
      </c>
      <c r="F14" s="10">
        <v>3064</v>
      </c>
      <c r="G14" s="10">
        <v>33314.18</v>
      </c>
      <c r="H14" s="10">
        <v>50741.32</v>
      </c>
      <c r="I14" s="10">
        <v>34831.86</v>
      </c>
      <c r="J14" s="10">
        <v>9348.9269999999997</v>
      </c>
      <c r="K14" s="10">
        <v>2451.5920000000001</v>
      </c>
      <c r="L14" s="10">
        <v>22730.91</v>
      </c>
      <c r="M14" s="10">
        <v>4968.9880000000003</v>
      </c>
      <c r="N14" s="10">
        <v>33651</v>
      </c>
      <c r="O14" s="10">
        <v>148653.9</v>
      </c>
    </row>
    <row r="15" spans="1:15" ht="12.75" customHeight="1">
      <c r="A15" s="6">
        <v>1992</v>
      </c>
      <c r="B15" s="10">
        <v>10343</v>
      </c>
      <c r="C15" s="10">
        <v>6057.9189999999999</v>
      </c>
      <c r="D15" s="10">
        <v>17280.759999999998</v>
      </c>
      <c r="E15" s="10">
        <v>3135.0949999999998</v>
      </c>
      <c r="F15" s="10">
        <v>3070</v>
      </c>
      <c r="G15" s="10">
        <v>33552.160000000003</v>
      </c>
      <c r="H15" s="10">
        <v>51171.88</v>
      </c>
      <c r="I15" s="10">
        <v>35103.43</v>
      </c>
      <c r="J15" s="10">
        <v>9457.2000000000007</v>
      </c>
      <c r="K15" s="10">
        <v>2476.7489999999998</v>
      </c>
      <c r="L15" s="10">
        <v>23014.93</v>
      </c>
      <c r="M15" s="10">
        <v>5000.2449999999999</v>
      </c>
      <c r="N15" s="10">
        <v>33806</v>
      </c>
      <c r="O15" s="10">
        <v>150707.1</v>
      </c>
    </row>
    <row r="16" spans="1:15" ht="12.75" customHeight="1">
      <c r="A16" s="6">
        <v>1993</v>
      </c>
      <c r="B16" s="10">
        <v>10459</v>
      </c>
      <c r="C16" s="10">
        <v>6078.6189999999997</v>
      </c>
      <c r="D16" s="10">
        <v>17460.43</v>
      </c>
      <c r="E16" s="10">
        <v>3156.8220000000001</v>
      </c>
      <c r="F16" s="10">
        <v>3074</v>
      </c>
      <c r="G16" s="10">
        <v>33766.959999999999</v>
      </c>
      <c r="H16" s="10">
        <v>51432.75</v>
      </c>
      <c r="I16" s="10">
        <v>35227.870000000003</v>
      </c>
      <c r="J16" s="10">
        <v>9544.7950000000001</v>
      </c>
      <c r="K16" s="10">
        <v>2502.4720000000002</v>
      </c>
      <c r="L16" s="10">
        <v>23301.63</v>
      </c>
      <c r="M16" s="10">
        <v>5033.3850000000002</v>
      </c>
      <c r="N16" s="10">
        <v>33929</v>
      </c>
      <c r="O16" s="10">
        <v>152446.29999999999</v>
      </c>
    </row>
    <row r="17" spans="1:15" ht="12.75" customHeight="1">
      <c r="A17" s="6">
        <v>1994</v>
      </c>
      <c r="B17" s="10">
        <v>10583</v>
      </c>
      <c r="C17" s="10">
        <v>6090.3159999999998</v>
      </c>
      <c r="D17" s="10">
        <v>17648.38</v>
      </c>
      <c r="E17" s="10">
        <v>3177.2779999999998</v>
      </c>
      <c r="F17" s="10">
        <v>3076</v>
      </c>
      <c r="G17" s="10">
        <v>33921.51</v>
      </c>
      <c r="H17" s="10">
        <v>51457.52</v>
      </c>
      <c r="I17" s="10">
        <v>35351.440000000002</v>
      </c>
      <c r="J17" s="10">
        <v>9606.3979999999992</v>
      </c>
      <c r="K17" s="10">
        <v>2526.0050000000001</v>
      </c>
      <c r="L17" s="10">
        <v>23587.55</v>
      </c>
      <c r="M17" s="10">
        <v>5076.3469999999998</v>
      </c>
      <c r="N17" s="10">
        <v>34028</v>
      </c>
      <c r="O17" s="10">
        <v>154116.4</v>
      </c>
    </row>
    <row r="18" spans="1:15" ht="12.75" customHeight="1">
      <c r="A18" s="6">
        <v>1995</v>
      </c>
      <c r="B18" s="10">
        <v>10723</v>
      </c>
      <c r="C18" s="10">
        <v>6088.1109999999999</v>
      </c>
      <c r="D18" s="10">
        <v>17840.14</v>
      </c>
      <c r="E18" s="10">
        <v>3203.7269999999999</v>
      </c>
      <c r="F18" s="10">
        <v>3082</v>
      </c>
      <c r="G18" s="10">
        <v>34000.519999999997</v>
      </c>
      <c r="H18" s="10">
        <v>51450.78</v>
      </c>
      <c r="I18" s="10">
        <v>35429.22</v>
      </c>
      <c r="J18" s="10">
        <v>9645.8989999999994</v>
      </c>
      <c r="K18" s="10">
        <v>2545.9499999999998</v>
      </c>
      <c r="L18" s="10">
        <v>23876.66</v>
      </c>
      <c r="M18" s="10">
        <v>5111.71</v>
      </c>
      <c r="N18" s="10">
        <v>34114</v>
      </c>
      <c r="O18" s="10">
        <v>155863.4</v>
      </c>
    </row>
    <row r="19" spans="1:15" ht="12.75" customHeight="1">
      <c r="A19" s="6">
        <v>1996</v>
      </c>
      <c r="B19" s="10">
        <v>10867</v>
      </c>
      <c r="C19" s="10">
        <v>6082.2269999999999</v>
      </c>
      <c r="D19" s="10">
        <v>18035.25</v>
      </c>
      <c r="E19" s="10">
        <v>3229.7020000000002</v>
      </c>
      <c r="F19" s="10">
        <v>3091</v>
      </c>
      <c r="G19" s="10">
        <v>34034.230000000003</v>
      </c>
      <c r="H19" s="10">
        <v>51468.88</v>
      </c>
      <c r="I19" s="10">
        <v>35461.279999999999</v>
      </c>
      <c r="J19" s="10">
        <v>9678.6550000000007</v>
      </c>
      <c r="K19" s="10">
        <v>2562.6529999999998</v>
      </c>
      <c r="L19" s="10">
        <v>24166.98</v>
      </c>
      <c r="M19" s="10">
        <v>5129.1769999999997</v>
      </c>
      <c r="N19" s="10">
        <v>34179</v>
      </c>
      <c r="O19" s="10">
        <v>157627.20000000001</v>
      </c>
    </row>
    <row r="20" spans="1:15" ht="12.75" customHeight="1">
      <c r="A20" s="6">
        <v>1997</v>
      </c>
      <c r="B20" s="10">
        <v>11007</v>
      </c>
      <c r="C20" s="10">
        <v>6082.7479999999996</v>
      </c>
      <c r="D20" s="10">
        <v>18245.560000000001</v>
      </c>
      <c r="E20" s="10">
        <v>3246.7130000000002</v>
      </c>
      <c r="F20" s="10">
        <v>3099</v>
      </c>
      <c r="G20" s="10">
        <v>34078.410000000003</v>
      </c>
      <c r="H20" s="10">
        <v>51455.46</v>
      </c>
      <c r="I20" s="10">
        <v>35480.39</v>
      </c>
      <c r="J20" s="10">
        <v>9715.6039999999994</v>
      </c>
      <c r="K20" s="10">
        <v>2578.8180000000002</v>
      </c>
      <c r="L20" s="10">
        <v>24449.73</v>
      </c>
      <c r="M20" s="10">
        <v>5142.2370000000001</v>
      </c>
      <c r="N20" s="10">
        <v>34225</v>
      </c>
      <c r="O20" s="10">
        <v>159760.29999999999</v>
      </c>
    </row>
    <row r="21" spans="1:15" ht="12.75" customHeight="1">
      <c r="A21" s="6">
        <v>1998</v>
      </c>
      <c r="B21" s="10">
        <v>11135</v>
      </c>
      <c r="C21" s="10">
        <v>6086.8220000000001</v>
      </c>
      <c r="D21" s="10">
        <v>18419.72</v>
      </c>
      <c r="E21" s="10">
        <v>3260.8220000000001</v>
      </c>
      <c r="F21" s="10">
        <v>3113</v>
      </c>
      <c r="G21" s="10">
        <v>34150.559999999998</v>
      </c>
      <c r="H21" s="10">
        <v>51407.74</v>
      </c>
      <c r="I21" s="10">
        <v>35471.82</v>
      </c>
      <c r="J21" s="10">
        <v>9762.3760000000002</v>
      </c>
      <c r="K21" s="10">
        <v>2598.4209999999998</v>
      </c>
      <c r="L21" s="10">
        <v>24715.67</v>
      </c>
      <c r="M21" s="10">
        <v>5156.1790000000001</v>
      </c>
      <c r="N21" s="10">
        <v>34305</v>
      </c>
      <c r="O21" s="10">
        <v>161914.79999999999</v>
      </c>
    </row>
    <row r="22" spans="1:15" ht="12.75" customHeight="1">
      <c r="A22" s="6">
        <v>1999</v>
      </c>
      <c r="B22" s="10">
        <v>11268</v>
      </c>
      <c r="C22" s="10">
        <v>6097.3519999999999</v>
      </c>
      <c r="D22" s="10">
        <v>18621.38</v>
      </c>
      <c r="E22" s="10">
        <v>3272.5169999999998</v>
      </c>
      <c r="F22" s="10">
        <v>3124</v>
      </c>
      <c r="G22" s="10">
        <v>34286.76</v>
      </c>
      <c r="H22" s="10">
        <v>51334.02</v>
      </c>
      <c r="I22" s="10">
        <v>35429.620000000003</v>
      </c>
      <c r="J22" s="10">
        <v>9813.9750000000004</v>
      </c>
      <c r="K22" s="10">
        <v>2622.5509999999999</v>
      </c>
      <c r="L22" s="10">
        <v>24971.45</v>
      </c>
      <c r="M22" s="10">
        <v>5174.3320000000003</v>
      </c>
      <c r="N22" s="10">
        <v>34497</v>
      </c>
      <c r="O22" s="10">
        <v>164202.4</v>
      </c>
    </row>
    <row r="23" spans="1:15" ht="12.75" customHeight="1">
      <c r="A23" s="6">
        <v>2000</v>
      </c>
      <c r="B23" s="10">
        <v>11405</v>
      </c>
      <c r="C23" s="10">
        <v>6112.74</v>
      </c>
      <c r="D23" s="10">
        <v>18854.41</v>
      </c>
      <c r="E23" s="10">
        <v>3280.5439999999999</v>
      </c>
      <c r="F23" s="10">
        <v>3132</v>
      </c>
      <c r="G23" s="10">
        <v>34508.699999999997</v>
      </c>
      <c r="H23" s="10">
        <v>51228.98</v>
      </c>
      <c r="I23" s="10">
        <v>35363.97</v>
      </c>
      <c r="J23" s="10">
        <v>9871.5110000000004</v>
      </c>
      <c r="K23" s="10">
        <v>2645.7849999999999</v>
      </c>
      <c r="L23" s="10">
        <v>25211.96</v>
      </c>
      <c r="M23" s="10">
        <v>5198.5</v>
      </c>
      <c r="N23" s="10">
        <v>34743</v>
      </c>
      <c r="O23" s="10">
        <v>166518</v>
      </c>
    </row>
    <row r="24" spans="1:15" ht="12.75" customHeight="1">
      <c r="A24" s="6">
        <v>2001</v>
      </c>
      <c r="B24" s="10">
        <v>11555</v>
      </c>
      <c r="C24" s="10">
        <v>6137.92</v>
      </c>
      <c r="D24" s="10">
        <v>19126.88</v>
      </c>
      <c r="E24" s="10">
        <v>3284.9830000000002</v>
      </c>
      <c r="F24" s="10">
        <v>3141</v>
      </c>
      <c r="G24" s="10">
        <v>34767.760000000002</v>
      </c>
      <c r="H24" s="10">
        <v>51145.48</v>
      </c>
      <c r="I24" s="10">
        <v>35303.89</v>
      </c>
      <c r="J24" s="10">
        <v>9935.2279999999992</v>
      </c>
      <c r="K24" s="10">
        <v>2664.9789999999998</v>
      </c>
      <c r="L24" s="10">
        <v>25425.95</v>
      </c>
      <c r="M24" s="10">
        <v>5225.1260000000002</v>
      </c>
      <c r="N24" s="10">
        <v>34956</v>
      </c>
      <c r="O24" s="10">
        <v>168772.1</v>
      </c>
    </row>
    <row r="25" spans="1:15" ht="12.75" customHeight="1">
      <c r="A25" s="6">
        <v>2002</v>
      </c>
      <c r="B25" s="10">
        <v>11714</v>
      </c>
      <c r="C25" s="10">
        <v>6170.2349999999997</v>
      </c>
      <c r="D25" s="10">
        <v>19405.990000000002</v>
      </c>
      <c r="E25" s="10">
        <v>3285.6790000000001</v>
      </c>
      <c r="F25" s="10">
        <v>3152</v>
      </c>
      <c r="G25" s="10">
        <v>35032.97</v>
      </c>
      <c r="H25" s="10">
        <v>51061.98</v>
      </c>
      <c r="I25" s="10">
        <v>35329.519999999997</v>
      </c>
      <c r="J25" s="10">
        <v>9984.5259999999998</v>
      </c>
      <c r="K25" s="10">
        <v>2685.0030000000002</v>
      </c>
      <c r="L25" s="10">
        <v>25969.55</v>
      </c>
      <c r="M25" s="10">
        <v>5250.2830000000004</v>
      </c>
      <c r="N25" s="10">
        <v>34848.65</v>
      </c>
      <c r="O25" s="10">
        <v>170929.6</v>
      </c>
    </row>
    <row r="26" spans="1:15" ht="12.75" customHeight="1">
      <c r="A26" s="6">
        <v>2003</v>
      </c>
      <c r="B26" s="10">
        <v>11879</v>
      </c>
      <c r="C26" s="10">
        <v>6196.9620000000004</v>
      </c>
      <c r="D26" s="10">
        <v>19651.05</v>
      </c>
      <c r="E26" s="10">
        <v>3282.8670000000002</v>
      </c>
      <c r="F26" s="10">
        <v>3161</v>
      </c>
      <c r="G26" s="10">
        <v>35284.160000000003</v>
      </c>
      <c r="H26" s="10">
        <v>50888.1</v>
      </c>
      <c r="I26" s="10">
        <v>35530.660000000003</v>
      </c>
      <c r="J26" s="10">
        <v>10011.219999999999</v>
      </c>
      <c r="K26" s="10">
        <v>2704.502</v>
      </c>
      <c r="L26" s="10">
        <v>26582.59</v>
      </c>
      <c r="M26" s="10">
        <v>5272.482</v>
      </c>
      <c r="N26" s="10">
        <v>35038.9</v>
      </c>
      <c r="O26" s="10">
        <v>172818.6</v>
      </c>
    </row>
    <row r="27" spans="1:15" ht="12.75" customHeight="1">
      <c r="A27" s="6">
        <v>2004</v>
      </c>
      <c r="B27" s="10">
        <v>12031</v>
      </c>
      <c r="C27" s="10">
        <v>6220.0749999999998</v>
      </c>
      <c r="D27" s="10">
        <v>19900.87</v>
      </c>
      <c r="E27" s="10">
        <v>3278.2820000000002</v>
      </c>
      <c r="F27" s="10">
        <v>3169</v>
      </c>
      <c r="G27" s="10">
        <v>35527.269999999997</v>
      </c>
      <c r="H27" s="10">
        <v>50594.12</v>
      </c>
      <c r="I27" s="10">
        <v>35810.089999999997</v>
      </c>
      <c r="J27" s="10">
        <v>10024.11</v>
      </c>
      <c r="K27" s="10">
        <v>2721.51</v>
      </c>
      <c r="L27" s="10">
        <v>27157.599999999999</v>
      </c>
      <c r="M27" s="10">
        <v>5290.4520000000002</v>
      </c>
      <c r="N27" s="10">
        <v>35277.480000000003</v>
      </c>
      <c r="O27" s="10">
        <v>174847.6</v>
      </c>
    </row>
    <row r="28" spans="1:15" ht="12.75" customHeight="1">
      <c r="A28" s="6">
        <v>2005</v>
      </c>
      <c r="B28" s="10">
        <v>12202</v>
      </c>
      <c r="C28" s="10">
        <v>6252.982</v>
      </c>
      <c r="D28" s="10">
        <v>20150.68</v>
      </c>
      <c r="E28" s="10">
        <v>3275.2570000000001</v>
      </c>
      <c r="F28" s="10">
        <v>3182</v>
      </c>
      <c r="G28" s="10">
        <v>35805.199999999997</v>
      </c>
      <c r="H28" s="10">
        <v>50251.57</v>
      </c>
      <c r="I28" s="10">
        <v>35952.120000000003</v>
      </c>
      <c r="J28" s="10">
        <v>10028.51</v>
      </c>
      <c r="K28" s="10">
        <v>2741.0210000000002</v>
      </c>
      <c r="L28" s="10">
        <v>27799.45</v>
      </c>
      <c r="M28" s="10">
        <v>5310.9970000000003</v>
      </c>
      <c r="N28" s="10">
        <v>35658.89</v>
      </c>
      <c r="O28" s="10">
        <v>176861.5</v>
      </c>
    </row>
    <row r="29" spans="1:15" ht="12.75" customHeight="1">
      <c r="A29" s="6">
        <v>2006</v>
      </c>
      <c r="B29" s="10">
        <v>12392</v>
      </c>
      <c r="C29" s="10">
        <v>6303.4989999999998</v>
      </c>
      <c r="D29" s="10">
        <v>20387.830000000002</v>
      </c>
      <c r="E29" s="10">
        <v>3274.8530000000001</v>
      </c>
      <c r="F29" s="10">
        <v>3184</v>
      </c>
      <c r="G29" s="10">
        <v>36114.17</v>
      </c>
      <c r="H29" s="10">
        <v>49947.07</v>
      </c>
      <c r="I29" s="10">
        <v>36020.79</v>
      </c>
      <c r="J29" s="10">
        <v>10030.33</v>
      </c>
      <c r="K29" s="10">
        <v>2766.547</v>
      </c>
      <c r="L29" s="10">
        <v>28249.439999999999</v>
      </c>
      <c r="M29" s="10">
        <v>5342.8620000000001</v>
      </c>
      <c r="N29" s="10">
        <v>36023.89</v>
      </c>
      <c r="O29" s="10">
        <v>178891.4</v>
      </c>
    </row>
    <row r="30" spans="1:15" ht="12.75" customHeight="1">
      <c r="A30" s="6">
        <v>2007</v>
      </c>
      <c r="B30" s="10">
        <v>12623</v>
      </c>
      <c r="C30" s="10">
        <v>6363.8549999999996</v>
      </c>
      <c r="D30" s="10">
        <v>20637.830000000002</v>
      </c>
      <c r="E30" s="10">
        <v>3276.9679999999998</v>
      </c>
      <c r="F30" s="10">
        <v>3191</v>
      </c>
      <c r="G30" s="10">
        <v>36384.11</v>
      </c>
      <c r="H30" s="10">
        <v>49793.16</v>
      </c>
      <c r="I30" s="10">
        <v>36199.58</v>
      </c>
      <c r="J30" s="10">
        <v>10041.33</v>
      </c>
      <c r="K30" s="10">
        <v>2801.1239999999998</v>
      </c>
      <c r="L30" s="10">
        <v>28875.32</v>
      </c>
      <c r="M30" s="10">
        <v>5379.1289999999999</v>
      </c>
      <c r="N30" s="10">
        <v>36362.93</v>
      </c>
      <c r="O30" s="10">
        <v>180656.1</v>
      </c>
    </row>
    <row r="31" spans="1:15" ht="12.75" customHeight="1">
      <c r="A31" s="6">
        <v>2008</v>
      </c>
      <c r="B31" s="10">
        <v>12896</v>
      </c>
      <c r="C31" s="10">
        <v>6420.8729999999996</v>
      </c>
      <c r="D31" s="10">
        <v>20894.03</v>
      </c>
      <c r="E31" s="10">
        <v>3281.7559999999999</v>
      </c>
      <c r="F31" s="10">
        <v>3204</v>
      </c>
      <c r="G31" s="10">
        <v>36585.910000000003</v>
      </c>
      <c r="H31" s="10">
        <v>49714.52</v>
      </c>
      <c r="I31" s="10">
        <v>36437.46</v>
      </c>
      <c r="J31" s="10">
        <v>10065.25</v>
      </c>
      <c r="K31" s="10">
        <v>2841.96</v>
      </c>
      <c r="L31" s="10">
        <v>29333.66</v>
      </c>
      <c r="M31" s="10">
        <v>5411.6019999999999</v>
      </c>
      <c r="N31" s="10">
        <v>36662.14</v>
      </c>
      <c r="O31" s="10">
        <v>182198.1</v>
      </c>
    </row>
    <row r="32" spans="1:15" ht="12.75" customHeight="1">
      <c r="A32" s="6">
        <v>2009</v>
      </c>
      <c r="B32" s="10">
        <v>13179</v>
      </c>
      <c r="C32" s="10">
        <v>6472.1270000000004</v>
      </c>
      <c r="D32" s="10">
        <v>21171.01</v>
      </c>
      <c r="E32" s="10">
        <v>3282.288</v>
      </c>
      <c r="F32" s="10">
        <v>3213</v>
      </c>
      <c r="G32" s="10">
        <v>36747.11</v>
      </c>
      <c r="H32" s="10">
        <v>49607.71</v>
      </c>
      <c r="I32" s="10">
        <v>36619.86</v>
      </c>
      <c r="J32" s="10">
        <v>10094.36</v>
      </c>
      <c r="K32" s="10">
        <v>2879.3870000000002</v>
      </c>
      <c r="L32" s="10">
        <v>29471.79</v>
      </c>
      <c r="M32" s="10">
        <v>5444.692</v>
      </c>
      <c r="N32" s="10">
        <v>36861.85</v>
      </c>
      <c r="O32" s="10">
        <v>183868</v>
      </c>
    </row>
    <row r="33" spans="1:15" ht="12.75" customHeight="1">
      <c r="A33" s="6">
        <v>2010</v>
      </c>
      <c r="B33" s="10">
        <v>13386</v>
      </c>
      <c r="C33" s="10">
        <v>6549.009</v>
      </c>
      <c r="D33" s="10">
        <v>21447.17</v>
      </c>
      <c r="E33" s="10">
        <v>3277.4630000000002</v>
      </c>
      <c r="F33" s="10">
        <v>3215</v>
      </c>
      <c r="G33" s="10">
        <v>36890.75</v>
      </c>
      <c r="H33" s="10">
        <v>49693.26</v>
      </c>
      <c r="I33" s="10">
        <v>36782.81</v>
      </c>
      <c r="J33" s="10">
        <v>10127.68</v>
      </c>
      <c r="K33" s="10">
        <v>2914.2469999999998</v>
      </c>
      <c r="L33" s="10">
        <v>29459.55</v>
      </c>
      <c r="M33" s="10">
        <v>5478.3429999999998</v>
      </c>
      <c r="N33" s="10">
        <v>37106.519999999997</v>
      </c>
      <c r="O33" s="10">
        <v>185682.3</v>
      </c>
    </row>
    <row r="34" spans="1:15" ht="12.75" customHeight="1">
      <c r="A34" s="6">
        <v>2011</v>
      </c>
      <c r="B34" s="10">
        <v>13565</v>
      </c>
      <c r="C34" s="10">
        <v>6620.7330000000002</v>
      </c>
      <c r="D34" s="10">
        <v>21669.35</v>
      </c>
      <c r="E34" s="10">
        <v>3271.0720000000001</v>
      </c>
      <c r="F34" s="10">
        <v>3208</v>
      </c>
      <c r="G34" s="10">
        <v>36954.160000000003</v>
      </c>
      <c r="H34" s="10">
        <v>49374.61</v>
      </c>
      <c r="I34" s="10">
        <v>36877.07</v>
      </c>
      <c r="J34" s="10">
        <v>10133.129999999999</v>
      </c>
      <c r="K34" s="10">
        <v>2952</v>
      </c>
      <c r="L34" s="10">
        <v>29431</v>
      </c>
      <c r="M34" s="10">
        <v>5508.1490000000003</v>
      </c>
      <c r="N34" s="10">
        <v>37394.35</v>
      </c>
      <c r="O34" s="10">
        <v>187514.4</v>
      </c>
    </row>
    <row r="35" spans="1:15" ht="12.75" customHeight="1">
      <c r="A35" s="6">
        <v>2012</v>
      </c>
      <c r="B35" s="10">
        <v>13751</v>
      </c>
      <c r="C35" s="10">
        <v>6653.6589999999997</v>
      </c>
      <c r="D35" s="10">
        <v>21867.55</v>
      </c>
      <c r="E35" s="10">
        <v>3266.9279999999999</v>
      </c>
      <c r="F35" s="10">
        <v>3199</v>
      </c>
      <c r="G35" s="10">
        <v>36900.620000000003</v>
      </c>
      <c r="H35" s="10">
        <v>49048.03</v>
      </c>
      <c r="I35" s="10">
        <v>36899.64</v>
      </c>
      <c r="J35" s="10">
        <v>10101.84</v>
      </c>
      <c r="K35" s="10">
        <v>2987</v>
      </c>
      <c r="L35" s="10">
        <v>29321.63</v>
      </c>
      <c r="M35" s="10">
        <v>5536.33</v>
      </c>
      <c r="N35" s="10">
        <v>37406.78</v>
      </c>
      <c r="O35" s="10">
        <v>188444</v>
      </c>
    </row>
    <row r="36" spans="1:15" ht="12.75" customHeight="1">
      <c r="A36" s="6">
        <v>2013</v>
      </c>
      <c r="B36" s="10">
        <v>13949</v>
      </c>
      <c r="C36" s="10">
        <v>6657.7110000000002</v>
      </c>
      <c r="D36" s="10">
        <v>22040.7</v>
      </c>
      <c r="E36" s="10">
        <v>3271.0459999999998</v>
      </c>
      <c r="F36" s="10">
        <v>3192</v>
      </c>
      <c r="G36" s="10">
        <v>36785.75</v>
      </c>
      <c r="H36" s="10">
        <v>49239.66</v>
      </c>
      <c r="I36" s="10">
        <v>36920.720000000001</v>
      </c>
      <c r="J36" s="10">
        <v>10074.34</v>
      </c>
      <c r="K36" s="10">
        <v>3023</v>
      </c>
      <c r="L36" s="10">
        <v>29025.11</v>
      </c>
      <c r="M36" s="10">
        <v>5578</v>
      </c>
      <c r="N36" s="10">
        <v>37465.71</v>
      </c>
      <c r="O36" s="10">
        <v>189478.1</v>
      </c>
    </row>
    <row r="37" spans="1:15" ht="12.75" customHeight="1">
      <c r="A37" s="6">
        <v>2014</v>
      </c>
      <c r="B37" s="10">
        <v>14136</v>
      </c>
      <c r="C37" s="10">
        <v>6686.7330000000002</v>
      </c>
      <c r="D37" s="10">
        <v>22203.9</v>
      </c>
      <c r="E37" s="10">
        <v>3245.8</v>
      </c>
      <c r="F37" s="10">
        <v>3181</v>
      </c>
      <c r="G37" s="10">
        <v>36934.660000000003</v>
      </c>
      <c r="H37" s="10">
        <v>49320.89</v>
      </c>
      <c r="I37" s="10">
        <v>36901.58</v>
      </c>
      <c r="J37" s="10">
        <v>10092.82</v>
      </c>
      <c r="K37" s="10">
        <v>3056</v>
      </c>
      <c r="L37" s="10">
        <v>28757.84</v>
      </c>
      <c r="M37" s="10">
        <v>5606</v>
      </c>
      <c r="N37" s="10">
        <v>37579.040000000001</v>
      </c>
      <c r="O37" s="10">
        <v>190478.3</v>
      </c>
    </row>
    <row r="39" spans="1:15" ht="12.75" customHeight="1">
      <c r="A39" s="6" t="s">
        <v>571</v>
      </c>
    </row>
    <row r="40" spans="1:15" ht="12.75" customHeight="1">
      <c r="A40" s="6" t="s">
        <v>567</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ageMargins left="0.75" right="0.6" top="1" bottom="1" header="0.5" footer="0.5"/>
  <pageSetup scale="91" orientation="landscape" r:id="rId1"/>
  <headerFooter alignWithMargins="0"/>
</worksheet>
</file>

<file path=xl/worksheets/sheet69.xml><?xml version="1.0" encoding="utf-8"?>
<worksheet xmlns="http://schemas.openxmlformats.org/spreadsheetml/2006/main" xmlns:r="http://schemas.openxmlformats.org/officeDocument/2006/relationships">
  <sheetPr>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C38" sqref="C38"/>
    </sheetView>
  </sheetViews>
  <sheetFormatPr defaultColWidth="3.85546875" defaultRowHeight="12.75" customHeight="1"/>
  <cols>
    <col min="1" max="1" width="6.42578125" style="6" customWidth="1"/>
    <col min="2" max="9" width="8.7109375" style="10" customWidth="1"/>
    <col min="10" max="10" width="11.140625" style="10" customWidth="1"/>
    <col min="11" max="14" width="8.7109375" style="10" customWidth="1"/>
    <col min="15" max="15" width="10.85546875" style="10" customWidth="1"/>
    <col min="16" max="16384" width="3.85546875" style="8"/>
  </cols>
  <sheetData>
    <row r="1" spans="1:15" ht="12.75" customHeight="1">
      <c r="A1" s="6" t="s">
        <v>575</v>
      </c>
    </row>
    <row r="2" spans="1:15" ht="27.6" customHeight="1">
      <c r="A2" s="6" t="s">
        <v>225</v>
      </c>
      <c r="B2" s="10" t="s">
        <v>226</v>
      </c>
      <c r="C2" s="10" t="s">
        <v>227</v>
      </c>
      <c r="D2" s="10" t="s">
        <v>228</v>
      </c>
      <c r="E2" s="10" t="s">
        <v>229</v>
      </c>
      <c r="F2" s="10" t="s">
        <v>230</v>
      </c>
      <c r="G2" s="10" t="s">
        <v>231</v>
      </c>
      <c r="H2" s="10" t="s">
        <v>232</v>
      </c>
      <c r="I2" s="10" t="s">
        <v>233</v>
      </c>
      <c r="J2" s="10" t="s">
        <v>234</v>
      </c>
      <c r="K2" s="10" t="s">
        <v>235</v>
      </c>
      <c r="L2" s="10" t="s">
        <v>236</v>
      </c>
      <c r="M2" s="10" t="s">
        <v>237</v>
      </c>
      <c r="N2" s="10" t="s">
        <v>238</v>
      </c>
      <c r="O2" s="10" t="s">
        <v>239</v>
      </c>
    </row>
    <row r="3" spans="1:15" ht="12.75" customHeight="1">
      <c r="A3" s="6">
        <v>1980</v>
      </c>
      <c r="B3" s="10">
        <v>1269.1479999999999</v>
      </c>
      <c r="C3" s="10">
        <v>792.20600000000002</v>
      </c>
      <c r="D3" s="10">
        <v>2424</v>
      </c>
      <c r="E3" s="10">
        <v>371.65800000000002</v>
      </c>
      <c r="F3" s="10">
        <v>384</v>
      </c>
      <c r="G3" s="10">
        <v>4214.17</v>
      </c>
      <c r="H3" s="10">
        <v>5983.5249999999996</v>
      </c>
      <c r="I3" s="10">
        <v>4042.5210000000002</v>
      </c>
      <c r="J3" s="10">
        <v>1201.0139999999999</v>
      </c>
      <c r="K3" s="10">
        <v>309.59300000000002</v>
      </c>
      <c r="L3" s="10">
        <v>2938.6509999999998</v>
      </c>
      <c r="M3" s="10">
        <v>556.09400000000005</v>
      </c>
      <c r="N3" s="10">
        <v>4165</v>
      </c>
      <c r="O3" s="10">
        <v>21385.71</v>
      </c>
    </row>
    <row r="4" spans="1:15" ht="12.75" customHeight="1">
      <c r="A4" s="6">
        <v>1981</v>
      </c>
      <c r="B4" s="10">
        <v>1301.866</v>
      </c>
      <c r="C4" s="10">
        <v>795.49</v>
      </c>
      <c r="D4" s="10">
        <v>2477</v>
      </c>
      <c r="E4" s="10">
        <v>371.50799999999998</v>
      </c>
      <c r="F4" s="10">
        <v>379</v>
      </c>
      <c r="G4" s="10">
        <v>4226.549</v>
      </c>
      <c r="H4" s="10">
        <v>6171.3609999999999</v>
      </c>
      <c r="I4" s="10">
        <v>4124.4489999999996</v>
      </c>
      <c r="J4" s="10">
        <v>1219.749</v>
      </c>
      <c r="K4" s="10">
        <v>309.04300000000001</v>
      </c>
      <c r="L4" s="10">
        <v>2967.2420000000002</v>
      </c>
      <c r="M4" s="10">
        <v>551.33600000000001</v>
      </c>
      <c r="N4" s="10">
        <v>4284</v>
      </c>
      <c r="O4" s="10">
        <v>21662.84</v>
      </c>
    </row>
    <row r="5" spans="1:15" ht="12.75" customHeight="1">
      <c r="A5" s="6">
        <v>1982</v>
      </c>
      <c r="B5" s="10">
        <v>1333.4010000000001</v>
      </c>
      <c r="C5" s="10">
        <v>797.23099999999999</v>
      </c>
      <c r="D5" s="10">
        <v>2494</v>
      </c>
      <c r="E5" s="10">
        <v>372.66199999999998</v>
      </c>
      <c r="F5" s="10">
        <v>377</v>
      </c>
      <c r="G5" s="10">
        <v>4238.6059999999998</v>
      </c>
      <c r="H5" s="10">
        <v>6324.4380000000001</v>
      </c>
      <c r="I5" s="10">
        <v>4207.7569999999996</v>
      </c>
      <c r="J5" s="10">
        <v>1235.5730000000001</v>
      </c>
      <c r="K5" s="10">
        <v>309.06599999999997</v>
      </c>
      <c r="L5" s="10">
        <v>3023.6390000000001</v>
      </c>
      <c r="M5" s="10">
        <v>547.46600000000001</v>
      </c>
      <c r="N5" s="10">
        <v>4370</v>
      </c>
      <c r="O5" s="10">
        <v>21682.13</v>
      </c>
    </row>
    <row r="6" spans="1:15" ht="12.75" customHeight="1">
      <c r="A6" s="6">
        <v>1983</v>
      </c>
      <c r="B6" s="10">
        <v>1348.4380000000001</v>
      </c>
      <c r="C6" s="10">
        <v>794.59299999999996</v>
      </c>
      <c r="D6" s="10">
        <v>2507</v>
      </c>
      <c r="E6" s="10">
        <v>377.85199999999998</v>
      </c>
      <c r="F6" s="10">
        <v>378</v>
      </c>
      <c r="G6" s="10">
        <v>4256.2820000000002</v>
      </c>
      <c r="H6" s="10">
        <v>6473.5360000000001</v>
      </c>
      <c r="I6" s="10">
        <v>4302.6509999999998</v>
      </c>
      <c r="J6" s="10">
        <v>1249.634</v>
      </c>
      <c r="K6" s="10">
        <v>309.839</v>
      </c>
      <c r="L6" s="10">
        <v>3068.3020000000001</v>
      </c>
      <c r="M6" s="10">
        <v>548.84799999999996</v>
      </c>
      <c r="N6" s="10">
        <v>4481</v>
      </c>
      <c r="O6" s="10">
        <v>21632.28</v>
      </c>
    </row>
    <row r="7" spans="1:15" ht="12.75" customHeight="1">
      <c r="A7" s="6">
        <v>1984</v>
      </c>
      <c r="B7" s="10">
        <v>1351.931</v>
      </c>
      <c r="C7" s="10">
        <v>794.45100000000002</v>
      </c>
      <c r="D7" s="10">
        <v>2515</v>
      </c>
      <c r="E7" s="10">
        <v>386.84750000000003</v>
      </c>
      <c r="F7" s="10">
        <v>380</v>
      </c>
      <c r="G7" s="10">
        <v>4285.7960000000003</v>
      </c>
      <c r="H7" s="10">
        <v>6614.5990000000002</v>
      </c>
      <c r="I7" s="10">
        <v>4422.4660000000003</v>
      </c>
      <c r="J7" s="10">
        <v>1262.356</v>
      </c>
      <c r="K7" s="10">
        <v>311.84899999999999</v>
      </c>
      <c r="L7" s="10">
        <v>3123.9810000000002</v>
      </c>
      <c r="M7" s="10">
        <v>559.88599999999997</v>
      </c>
      <c r="N7" s="10">
        <v>4613</v>
      </c>
      <c r="O7" s="10">
        <v>21529.38</v>
      </c>
    </row>
    <row r="8" spans="1:15" ht="12.75" customHeight="1">
      <c r="A8" s="6">
        <v>1985</v>
      </c>
      <c r="B8" s="10">
        <v>1349.451</v>
      </c>
      <c r="C8" s="10">
        <v>795.13900000000001</v>
      </c>
      <c r="D8" s="10">
        <v>2501</v>
      </c>
      <c r="E8" s="10">
        <v>397.63299999999998</v>
      </c>
      <c r="F8" s="10">
        <v>378</v>
      </c>
      <c r="G8" s="10">
        <v>4307.7089999999998</v>
      </c>
      <c r="H8" s="10">
        <v>6712.0230000000001</v>
      </c>
      <c r="I8" s="10">
        <v>4536.4319999999998</v>
      </c>
      <c r="J8" s="10">
        <v>1271.96</v>
      </c>
      <c r="K8" s="10">
        <v>316.00700000000001</v>
      </c>
      <c r="L8" s="10">
        <v>3171.558</v>
      </c>
      <c r="M8" s="10">
        <v>578.21199999999999</v>
      </c>
      <c r="N8" s="10">
        <v>4713</v>
      </c>
      <c r="O8" s="10">
        <v>21264.61</v>
      </c>
    </row>
    <row r="9" spans="1:15" ht="12.75" customHeight="1">
      <c r="A9" s="6">
        <v>1986</v>
      </c>
      <c r="B9" s="10">
        <v>1336.7090000000001</v>
      </c>
      <c r="C9" s="10">
        <v>787.92399999999998</v>
      </c>
      <c r="D9" s="10">
        <v>2445</v>
      </c>
      <c r="E9" s="10">
        <v>410.40800000000002</v>
      </c>
      <c r="F9" s="10">
        <v>376</v>
      </c>
      <c r="G9" s="10">
        <v>4319.585</v>
      </c>
      <c r="H9" s="10">
        <v>6768.5559999999996</v>
      </c>
      <c r="I9" s="10">
        <v>4617.4009999999998</v>
      </c>
      <c r="J9" s="10">
        <v>1274.7070000000001</v>
      </c>
      <c r="K9" s="10">
        <v>321.76</v>
      </c>
      <c r="L9" s="10">
        <v>3205.828</v>
      </c>
      <c r="M9" s="10">
        <v>597.21799999999996</v>
      </c>
      <c r="N9" s="10">
        <v>4744</v>
      </c>
      <c r="O9" s="10">
        <v>20744.060000000001</v>
      </c>
    </row>
    <row r="10" spans="1:15" ht="12.75" customHeight="1">
      <c r="A10" s="6">
        <v>1987</v>
      </c>
      <c r="B10" s="10">
        <v>1327.203</v>
      </c>
      <c r="C10" s="10">
        <v>780.03099999999995</v>
      </c>
      <c r="D10" s="10">
        <v>2363</v>
      </c>
      <c r="E10" s="10">
        <v>419.53</v>
      </c>
      <c r="F10" s="10">
        <v>372</v>
      </c>
      <c r="G10" s="10">
        <v>4320.3770000000004</v>
      </c>
      <c r="H10" s="10">
        <v>6743.7650000000003</v>
      </c>
      <c r="I10" s="10">
        <v>4664.9390000000003</v>
      </c>
      <c r="J10" s="10">
        <v>1271.75</v>
      </c>
      <c r="K10" s="10">
        <v>328.48899999999998</v>
      </c>
      <c r="L10" s="10">
        <v>3238.3739999999998</v>
      </c>
      <c r="M10" s="10">
        <v>613.34699999999998</v>
      </c>
      <c r="N10" s="10">
        <v>4744</v>
      </c>
      <c r="O10" s="10">
        <v>20191.55</v>
      </c>
    </row>
    <row r="11" spans="1:15" ht="12.75" customHeight="1">
      <c r="A11" s="6">
        <v>1988</v>
      </c>
      <c r="B11" s="10">
        <v>1325.819</v>
      </c>
      <c r="C11" s="10">
        <v>769.46699999999998</v>
      </c>
      <c r="D11" s="10">
        <v>2256</v>
      </c>
      <c r="E11" s="10">
        <v>417.55599999999998</v>
      </c>
      <c r="F11" s="10">
        <v>367</v>
      </c>
      <c r="G11" s="10">
        <v>4305.1949999999997</v>
      </c>
      <c r="H11" s="10">
        <v>6665.4650000000001</v>
      </c>
      <c r="I11" s="10">
        <v>4676.0169999999998</v>
      </c>
      <c r="J11" s="10">
        <v>1266.48</v>
      </c>
      <c r="K11" s="10">
        <v>335.09699999999998</v>
      </c>
      <c r="L11" s="10">
        <v>3252.4520000000002</v>
      </c>
      <c r="M11" s="10">
        <v>621.50300000000004</v>
      </c>
      <c r="N11" s="10">
        <v>4690</v>
      </c>
      <c r="O11" s="10">
        <v>19654.54</v>
      </c>
    </row>
    <row r="12" spans="1:15" ht="12.75" customHeight="1">
      <c r="A12" s="6">
        <v>1989</v>
      </c>
      <c r="B12" s="10">
        <v>1335.896</v>
      </c>
      <c r="C12" s="10">
        <v>751.40700000000004</v>
      </c>
      <c r="D12" s="10">
        <v>2183</v>
      </c>
      <c r="E12" s="10">
        <v>407.791</v>
      </c>
      <c r="F12" s="10">
        <v>359</v>
      </c>
      <c r="G12" s="10">
        <v>4281.7719999999999</v>
      </c>
      <c r="H12" s="10">
        <v>6577.8280000000004</v>
      </c>
      <c r="I12" s="10">
        <v>4645.7780000000002</v>
      </c>
      <c r="J12" s="10">
        <v>1263.3030000000001</v>
      </c>
      <c r="K12" s="10">
        <v>338.28800000000001</v>
      </c>
      <c r="L12" s="10">
        <v>3242.8519999999999</v>
      </c>
      <c r="M12" s="10">
        <v>617.55100000000004</v>
      </c>
      <c r="N12" s="10">
        <v>4616</v>
      </c>
      <c r="O12" s="10">
        <v>19257.66</v>
      </c>
    </row>
    <row r="13" spans="1:15" ht="12.75" customHeight="1">
      <c r="A13" s="6">
        <v>1990</v>
      </c>
      <c r="B13" s="10">
        <v>1358.36</v>
      </c>
      <c r="C13" s="10">
        <v>735.38699999999994</v>
      </c>
      <c r="D13" s="10">
        <v>2120.451</v>
      </c>
      <c r="E13" s="10">
        <v>395.899</v>
      </c>
      <c r="F13" s="10">
        <v>348</v>
      </c>
      <c r="G13" s="10">
        <v>4265.9880000000003</v>
      </c>
      <c r="H13" s="10">
        <v>6421.5330000000004</v>
      </c>
      <c r="I13" s="10">
        <v>4590.3509999999997</v>
      </c>
      <c r="J13" s="10">
        <v>1265.269</v>
      </c>
      <c r="K13" s="10">
        <v>337.738</v>
      </c>
      <c r="L13" s="10">
        <v>3234.819</v>
      </c>
      <c r="M13" s="10">
        <v>606.74599999999998</v>
      </c>
      <c r="N13" s="10">
        <v>4519</v>
      </c>
      <c r="O13" s="10">
        <v>19150.39</v>
      </c>
    </row>
    <row r="14" spans="1:15" ht="12.75" customHeight="1">
      <c r="A14" s="6">
        <v>1991</v>
      </c>
      <c r="B14" s="10">
        <v>1396.7639999999999</v>
      </c>
      <c r="C14" s="10">
        <v>724.81299999999999</v>
      </c>
      <c r="D14" s="10">
        <v>2085.828</v>
      </c>
      <c r="E14" s="10">
        <v>384.09399999999999</v>
      </c>
      <c r="F14" s="10">
        <v>338</v>
      </c>
      <c r="G14" s="10">
        <v>4265.4480000000003</v>
      </c>
      <c r="H14" s="10">
        <v>6198.6949999999997</v>
      </c>
      <c r="I14" s="10">
        <v>4559.674</v>
      </c>
      <c r="J14" s="10">
        <v>1264.9960000000001</v>
      </c>
      <c r="K14" s="10">
        <v>336.92399999999998</v>
      </c>
      <c r="L14" s="10">
        <v>3248.375</v>
      </c>
      <c r="M14" s="10">
        <v>596.16800000000001</v>
      </c>
      <c r="N14" s="10">
        <v>4448</v>
      </c>
      <c r="O14" s="10">
        <v>19234.43</v>
      </c>
    </row>
    <row r="15" spans="1:15" ht="12.75" customHeight="1">
      <c r="A15" s="6">
        <v>1992</v>
      </c>
      <c r="B15" s="10">
        <v>1429</v>
      </c>
      <c r="C15" s="10">
        <v>716.51900000000001</v>
      </c>
      <c r="D15" s="10">
        <v>2067.7489999999998</v>
      </c>
      <c r="E15" s="10">
        <v>376.4135</v>
      </c>
      <c r="F15" s="10">
        <v>326</v>
      </c>
      <c r="G15" s="10">
        <v>4285.3140000000003</v>
      </c>
      <c r="H15" s="10">
        <v>5943.9849999999997</v>
      </c>
      <c r="I15" s="10">
        <v>4534.607</v>
      </c>
      <c r="J15" s="10">
        <v>1255.0160000000001</v>
      </c>
      <c r="K15" s="10">
        <v>336.536</v>
      </c>
      <c r="L15" s="10">
        <v>3277.5810000000001</v>
      </c>
      <c r="M15" s="10">
        <v>586.61900000000003</v>
      </c>
      <c r="N15" s="10">
        <v>4350</v>
      </c>
      <c r="O15" s="10">
        <v>19188</v>
      </c>
    </row>
    <row r="16" spans="1:15" ht="12.75" customHeight="1">
      <c r="A16" s="6">
        <v>1993</v>
      </c>
      <c r="B16" s="10">
        <v>1439</v>
      </c>
      <c r="C16" s="10">
        <v>707.52700000000004</v>
      </c>
      <c r="D16" s="10">
        <v>2045.4590000000001</v>
      </c>
      <c r="E16" s="10">
        <v>373.59449999999998</v>
      </c>
      <c r="F16" s="10">
        <v>313</v>
      </c>
      <c r="G16" s="10">
        <v>4301.3440000000001</v>
      </c>
      <c r="H16" s="10">
        <v>5612.9849999999997</v>
      </c>
      <c r="I16" s="10">
        <v>4487.3940000000002</v>
      </c>
      <c r="J16" s="10">
        <v>1228.02</v>
      </c>
      <c r="K16" s="10">
        <v>333.71800000000002</v>
      </c>
      <c r="L16" s="10">
        <v>3308.0619999999999</v>
      </c>
      <c r="M16" s="10">
        <v>580.67700000000002</v>
      </c>
      <c r="N16" s="10">
        <v>4232</v>
      </c>
      <c r="O16" s="10">
        <v>18989.919999999998</v>
      </c>
    </row>
    <row r="17" spans="1:15" ht="12.75" customHeight="1">
      <c r="A17" s="6">
        <v>1994</v>
      </c>
      <c r="B17" s="10">
        <v>1435</v>
      </c>
      <c r="C17" s="10">
        <v>694.37800000000004</v>
      </c>
      <c r="D17" s="10">
        <v>2024.0940000000001</v>
      </c>
      <c r="E17" s="10">
        <v>373.37799999999999</v>
      </c>
      <c r="F17" s="10">
        <v>305</v>
      </c>
      <c r="G17" s="10">
        <v>4270.7809999999999</v>
      </c>
      <c r="H17" s="10">
        <v>5228.8239999999996</v>
      </c>
      <c r="I17" s="10">
        <v>4432.8149999999996</v>
      </c>
      <c r="J17" s="10">
        <v>1177.212</v>
      </c>
      <c r="K17" s="10">
        <v>327.64299999999997</v>
      </c>
      <c r="L17" s="10">
        <v>3343.8939999999998</v>
      </c>
      <c r="M17" s="10">
        <v>582.28700000000003</v>
      </c>
      <c r="N17" s="10">
        <v>4074</v>
      </c>
      <c r="O17" s="10">
        <v>18656.060000000001</v>
      </c>
    </row>
    <row r="18" spans="1:15" ht="12.75" customHeight="1">
      <c r="A18" s="6">
        <v>1995</v>
      </c>
      <c r="B18" s="10">
        <v>1423</v>
      </c>
      <c r="C18" s="10">
        <v>675.56399999999996</v>
      </c>
      <c r="D18" s="10">
        <v>2008.4870000000001</v>
      </c>
      <c r="E18" s="10">
        <v>375.53199999999998</v>
      </c>
      <c r="F18" s="10">
        <v>304</v>
      </c>
      <c r="G18" s="10">
        <v>4179.3860000000004</v>
      </c>
      <c r="H18" s="10">
        <v>4903.7169999999996</v>
      </c>
      <c r="I18" s="10">
        <v>4364.116</v>
      </c>
      <c r="J18" s="10">
        <v>1112.5740000000001</v>
      </c>
      <c r="K18" s="10">
        <v>320.08499999999998</v>
      </c>
      <c r="L18" s="10">
        <v>3382.2959999999998</v>
      </c>
      <c r="M18" s="10">
        <v>582.64</v>
      </c>
      <c r="N18" s="10">
        <v>3929</v>
      </c>
      <c r="O18" s="10">
        <v>18300.21</v>
      </c>
    </row>
    <row r="19" spans="1:15" ht="12.75" customHeight="1">
      <c r="A19" s="6">
        <v>1996</v>
      </c>
      <c r="B19" s="10">
        <v>1389</v>
      </c>
      <c r="C19" s="10">
        <v>655.48099999999999</v>
      </c>
      <c r="D19" s="10">
        <v>2000.9739999999999</v>
      </c>
      <c r="E19" s="10">
        <v>373.47</v>
      </c>
      <c r="F19" s="10">
        <v>308</v>
      </c>
      <c r="G19" s="10">
        <v>4042.61</v>
      </c>
      <c r="H19" s="10">
        <v>4663.9089999999997</v>
      </c>
      <c r="I19" s="10">
        <v>4262.5969999999998</v>
      </c>
      <c r="J19" s="10">
        <v>1053.634</v>
      </c>
      <c r="K19" s="10">
        <v>310.452</v>
      </c>
      <c r="L19" s="10">
        <v>3416.45</v>
      </c>
      <c r="M19" s="10">
        <v>572.91</v>
      </c>
      <c r="N19" s="10">
        <v>3752</v>
      </c>
      <c r="O19" s="10">
        <v>17876.64</v>
      </c>
    </row>
    <row r="20" spans="1:15" ht="12.75" customHeight="1">
      <c r="A20" s="6">
        <v>1997</v>
      </c>
      <c r="B20" s="10">
        <v>1349</v>
      </c>
      <c r="C20" s="10">
        <v>639.80600000000004</v>
      </c>
      <c r="D20" s="10">
        <v>2007.1420000000001</v>
      </c>
      <c r="E20" s="10">
        <v>363.84350000000001</v>
      </c>
      <c r="F20" s="10">
        <v>314</v>
      </c>
      <c r="G20" s="10">
        <v>3902.34</v>
      </c>
      <c r="H20" s="10">
        <v>4511.8450000000003</v>
      </c>
      <c r="I20" s="10">
        <v>4124.942</v>
      </c>
      <c r="J20" s="10">
        <v>1006.42</v>
      </c>
      <c r="K20" s="10">
        <v>298.67</v>
      </c>
      <c r="L20" s="10">
        <v>3432.0839999999998</v>
      </c>
      <c r="M20" s="10">
        <v>557.55499999999995</v>
      </c>
      <c r="N20" s="10">
        <v>3579</v>
      </c>
      <c r="O20" s="10">
        <v>17910.080000000002</v>
      </c>
    </row>
    <row r="21" spans="1:15" ht="12.75" customHeight="1">
      <c r="A21" s="6">
        <v>1998</v>
      </c>
      <c r="B21" s="10">
        <v>1315</v>
      </c>
      <c r="C21" s="10">
        <v>630.41999999999996</v>
      </c>
      <c r="D21" s="10">
        <v>2012.7180000000001</v>
      </c>
      <c r="E21" s="10">
        <v>353.9975</v>
      </c>
      <c r="F21" s="10">
        <v>322</v>
      </c>
      <c r="G21" s="10">
        <v>3786.6709999999998</v>
      </c>
      <c r="H21" s="10">
        <v>4468.0290000000005</v>
      </c>
      <c r="I21" s="10">
        <v>3971.1019999999999</v>
      </c>
      <c r="J21" s="10">
        <v>976.49</v>
      </c>
      <c r="K21" s="10">
        <v>288.80099999999999</v>
      </c>
      <c r="L21" s="10">
        <v>3428.1570000000002</v>
      </c>
      <c r="M21" s="10">
        <v>541.38900000000001</v>
      </c>
      <c r="N21" s="10">
        <v>3469</v>
      </c>
      <c r="O21" s="10">
        <v>18167.099999999999</v>
      </c>
    </row>
    <row r="22" spans="1:15" ht="12.75" customHeight="1">
      <c r="A22" s="6">
        <v>1999</v>
      </c>
      <c r="B22" s="10">
        <v>1291</v>
      </c>
      <c r="C22" s="10">
        <v>628.13199999999995</v>
      </c>
      <c r="D22" s="10">
        <v>2038.4570000000001</v>
      </c>
      <c r="E22" s="10">
        <v>344.93099999999998</v>
      </c>
      <c r="F22" s="10">
        <v>327</v>
      </c>
      <c r="G22" s="10">
        <v>3716.3809999999999</v>
      </c>
      <c r="H22" s="10">
        <v>4499.9669999999996</v>
      </c>
      <c r="I22" s="10">
        <v>3796.3609999999999</v>
      </c>
      <c r="J22" s="10">
        <v>961.66650000000004</v>
      </c>
      <c r="K22" s="10">
        <v>281.87400000000002</v>
      </c>
      <c r="L22" s="10">
        <v>3395.712</v>
      </c>
      <c r="M22" s="10">
        <v>526.84400000000005</v>
      </c>
      <c r="N22" s="10">
        <v>3464</v>
      </c>
      <c r="O22" s="10">
        <v>18591.43</v>
      </c>
    </row>
    <row r="23" spans="1:15" ht="12.75" customHeight="1">
      <c r="A23" s="6">
        <v>2000</v>
      </c>
      <c r="B23" s="10">
        <v>1280</v>
      </c>
      <c r="C23" s="10">
        <v>632.197</v>
      </c>
      <c r="D23" s="10">
        <v>2068.279</v>
      </c>
      <c r="E23" s="10">
        <v>333.06799999999998</v>
      </c>
      <c r="F23" s="10">
        <v>328</v>
      </c>
      <c r="G23" s="10">
        <v>3728.1309999999999</v>
      </c>
      <c r="H23" s="10">
        <v>4585.3249999999998</v>
      </c>
      <c r="I23" s="10">
        <v>3618.0770000000002</v>
      </c>
      <c r="J23" s="10">
        <v>959.2885</v>
      </c>
      <c r="K23" s="10">
        <v>276.834</v>
      </c>
      <c r="L23" s="10">
        <v>3325.2060000000001</v>
      </c>
      <c r="M23" s="10">
        <v>518.54600000000005</v>
      </c>
      <c r="N23" s="10">
        <v>3507</v>
      </c>
      <c r="O23" s="10">
        <v>19116.669999999998</v>
      </c>
    </row>
    <row r="24" spans="1:15" ht="12.75" customHeight="1">
      <c r="A24" s="6">
        <v>2001</v>
      </c>
      <c r="B24" s="10">
        <v>1290</v>
      </c>
      <c r="C24" s="10">
        <v>639.01599999999996</v>
      </c>
      <c r="D24" s="10">
        <v>2108.0100000000002</v>
      </c>
      <c r="E24" s="10">
        <v>321.15750000000003</v>
      </c>
      <c r="F24" s="10">
        <v>326</v>
      </c>
      <c r="G24" s="10">
        <v>3796.8310000000001</v>
      </c>
      <c r="H24" s="10">
        <v>4699.1869999999999</v>
      </c>
      <c r="I24" s="10">
        <v>3465.0250000000001</v>
      </c>
      <c r="J24" s="10">
        <v>966.52350000000001</v>
      </c>
      <c r="K24" s="10">
        <v>273.96899999999999</v>
      </c>
      <c r="L24" s="10">
        <v>3224.569</v>
      </c>
      <c r="M24" s="10">
        <v>516.17700000000002</v>
      </c>
      <c r="N24" s="10">
        <v>3583</v>
      </c>
      <c r="O24" s="10">
        <v>19757.29</v>
      </c>
    </row>
    <row r="25" spans="1:15" ht="12.75" customHeight="1">
      <c r="A25" s="6">
        <v>2002</v>
      </c>
      <c r="B25" s="10">
        <v>1316</v>
      </c>
      <c r="C25" s="10">
        <v>644.07399999999996</v>
      </c>
      <c r="D25" s="10">
        <v>2139.3510000000001</v>
      </c>
      <c r="E25" s="10">
        <v>312.17750000000001</v>
      </c>
      <c r="F25" s="10">
        <v>326</v>
      </c>
      <c r="G25" s="10">
        <v>3862.65</v>
      </c>
      <c r="H25" s="10">
        <v>4797.57</v>
      </c>
      <c r="I25" s="10">
        <v>3344.2310000000002</v>
      </c>
      <c r="J25" s="10">
        <v>971.59199999999998</v>
      </c>
      <c r="K25" s="10">
        <v>273.95800000000003</v>
      </c>
      <c r="L25" s="10">
        <v>3170.1550000000002</v>
      </c>
      <c r="M25" s="10">
        <v>516.31799999999998</v>
      </c>
      <c r="N25" s="10">
        <v>3582.3150000000001</v>
      </c>
      <c r="O25" s="10">
        <v>20243.77</v>
      </c>
    </row>
    <row r="26" spans="1:15" ht="12.75" customHeight="1">
      <c r="A26" s="6">
        <v>2003</v>
      </c>
      <c r="B26" s="10">
        <v>1350</v>
      </c>
      <c r="C26" s="10">
        <v>645.38800000000003</v>
      </c>
      <c r="D26" s="10">
        <v>2174.451</v>
      </c>
      <c r="E26" s="10">
        <v>303.42500000000001</v>
      </c>
      <c r="F26" s="10">
        <v>329</v>
      </c>
      <c r="G26" s="10">
        <v>3898.7179999999998</v>
      </c>
      <c r="H26" s="10">
        <v>4860.2470000000003</v>
      </c>
      <c r="I26" s="10">
        <v>3268.6289999999999</v>
      </c>
      <c r="J26" s="10">
        <v>970.84550000000002</v>
      </c>
      <c r="K26" s="10">
        <v>274.55500000000001</v>
      </c>
      <c r="L26" s="10">
        <v>3104.558</v>
      </c>
      <c r="M26" s="10">
        <v>518.51</v>
      </c>
      <c r="N26" s="10">
        <v>3667.0390000000002</v>
      </c>
      <c r="O26" s="10">
        <v>20591.689999999999</v>
      </c>
    </row>
    <row r="27" spans="1:15" ht="12.75" customHeight="1">
      <c r="A27" s="6">
        <v>2004</v>
      </c>
      <c r="B27" s="10">
        <v>1381</v>
      </c>
      <c r="C27" s="10">
        <v>643.38499999999999</v>
      </c>
      <c r="D27" s="10">
        <v>2207.5720000000001</v>
      </c>
      <c r="E27" s="10">
        <v>295.50099999999998</v>
      </c>
      <c r="F27" s="10">
        <v>332</v>
      </c>
      <c r="G27" s="10">
        <v>3920.2330000000002</v>
      </c>
      <c r="H27" s="10">
        <v>4884.8429999999998</v>
      </c>
      <c r="I27" s="10">
        <v>3226.9720000000002</v>
      </c>
      <c r="J27" s="10">
        <v>969.10749999999996</v>
      </c>
      <c r="K27" s="10">
        <v>274.05200000000002</v>
      </c>
      <c r="L27" s="10">
        <v>3011.5360000000001</v>
      </c>
      <c r="M27" s="10">
        <v>521.16399999999999</v>
      </c>
      <c r="N27" s="10">
        <v>3758.8429999999998</v>
      </c>
      <c r="O27" s="10">
        <v>20845.560000000001</v>
      </c>
    </row>
    <row r="28" spans="1:15" ht="12.75" customHeight="1">
      <c r="A28" s="6">
        <v>2005</v>
      </c>
      <c r="B28" s="10">
        <v>1415</v>
      </c>
      <c r="C28" s="10">
        <v>639.46600000000001</v>
      </c>
      <c r="D28" s="10">
        <v>2232.0160000000001</v>
      </c>
      <c r="E28" s="10">
        <v>291.95400000000001</v>
      </c>
      <c r="F28" s="10">
        <v>334</v>
      </c>
      <c r="G28" s="10">
        <v>3931.5940000000001</v>
      </c>
      <c r="H28" s="10">
        <v>4872.0119999999997</v>
      </c>
      <c r="I28" s="10">
        <v>3186.163</v>
      </c>
      <c r="J28" s="10">
        <v>967.048</v>
      </c>
      <c r="K28" s="10">
        <v>274.45699999999999</v>
      </c>
      <c r="L28" s="10">
        <v>2954.7379999999998</v>
      </c>
      <c r="M28" s="10">
        <v>524.79</v>
      </c>
      <c r="N28" s="10">
        <v>3857.431</v>
      </c>
      <c r="O28" s="10">
        <v>20959.96</v>
      </c>
    </row>
    <row r="29" spans="1:15" ht="12.75" customHeight="1">
      <c r="A29" s="6">
        <v>2006</v>
      </c>
      <c r="B29" s="10">
        <v>1448</v>
      </c>
      <c r="C29" s="10">
        <v>637.15</v>
      </c>
      <c r="D29" s="10">
        <v>2251.7289999999998</v>
      </c>
      <c r="E29" s="10">
        <v>293.81099999999998</v>
      </c>
      <c r="F29" s="10">
        <v>333</v>
      </c>
      <c r="G29" s="10">
        <v>3921.7809999999999</v>
      </c>
      <c r="H29" s="10">
        <v>4851.0389999999998</v>
      </c>
      <c r="I29" s="10">
        <v>3136.2359999999999</v>
      </c>
      <c r="J29" s="10">
        <v>965.3895</v>
      </c>
      <c r="K29" s="10">
        <v>276.75200000000001</v>
      </c>
      <c r="L29" s="10">
        <v>2869.1770000000001</v>
      </c>
      <c r="M29" s="10">
        <v>534.42200000000003</v>
      </c>
      <c r="N29" s="10">
        <v>3932.0949999999998</v>
      </c>
      <c r="O29" s="10">
        <v>21036.13</v>
      </c>
    </row>
    <row r="30" spans="1:15" ht="12.75" customHeight="1">
      <c r="A30" s="6">
        <v>2007</v>
      </c>
      <c r="B30" s="10">
        <v>1483</v>
      </c>
      <c r="C30" s="10">
        <v>638.82399999999996</v>
      </c>
      <c r="D30" s="10">
        <v>2272.2089999999998</v>
      </c>
      <c r="E30" s="10">
        <v>300.02600000000001</v>
      </c>
      <c r="F30" s="10">
        <v>330</v>
      </c>
      <c r="G30" s="10">
        <v>3899.6350000000002</v>
      </c>
      <c r="H30" s="10">
        <v>4851.8850000000002</v>
      </c>
      <c r="I30" s="10">
        <v>3103.7739999999999</v>
      </c>
      <c r="J30" s="10">
        <v>971.89599999999996</v>
      </c>
      <c r="K30" s="10">
        <v>281.536</v>
      </c>
      <c r="L30" s="10">
        <v>2833.1979999999999</v>
      </c>
      <c r="M30" s="10">
        <v>549.55100000000004</v>
      </c>
      <c r="N30" s="10">
        <v>4007.6790000000001</v>
      </c>
      <c r="O30" s="10">
        <v>21078</v>
      </c>
    </row>
    <row r="31" spans="1:15" ht="12.75" customHeight="1">
      <c r="A31" s="6">
        <v>2008</v>
      </c>
      <c r="B31" s="10">
        <v>1526</v>
      </c>
      <c r="C31" s="10">
        <v>645.62800000000004</v>
      </c>
      <c r="D31" s="10">
        <v>2288.5250000000001</v>
      </c>
      <c r="E31" s="10">
        <v>309.74599999999998</v>
      </c>
      <c r="F31" s="10">
        <v>326</v>
      </c>
      <c r="G31" s="10">
        <v>3899.498</v>
      </c>
      <c r="H31" s="10">
        <v>4877.6689999999999</v>
      </c>
      <c r="I31" s="10">
        <v>3107.0630000000001</v>
      </c>
      <c r="J31" s="10">
        <v>987.30799999999999</v>
      </c>
      <c r="K31" s="10">
        <v>289.65499999999997</v>
      </c>
      <c r="L31" s="10">
        <v>2789.0639999999999</v>
      </c>
      <c r="M31" s="10">
        <v>568.92999999999995</v>
      </c>
      <c r="N31" s="10">
        <v>4066.884</v>
      </c>
      <c r="O31" s="10">
        <v>21180.61</v>
      </c>
    </row>
    <row r="32" spans="1:15" ht="12.75" customHeight="1">
      <c r="A32" s="6">
        <v>2009</v>
      </c>
      <c r="B32" s="10">
        <v>1581</v>
      </c>
      <c r="C32" s="10">
        <v>655.72900000000004</v>
      </c>
      <c r="D32" s="10">
        <v>2322.4969999999998</v>
      </c>
      <c r="E32" s="10">
        <v>321.11500000000001</v>
      </c>
      <c r="F32" s="10">
        <v>325</v>
      </c>
      <c r="G32" s="10">
        <v>3912.1849999999999</v>
      </c>
      <c r="H32" s="10">
        <v>4917.1480000000001</v>
      </c>
      <c r="I32" s="10">
        <v>3117.3609999999999</v>
      </c>
      <c r="J32" s="10">
        <v>1004.885</v>
      </c>
      <c r="K32" s="10">
        <v>300.125</v>
      </c>
      <c r="L32" s="10">
        <v>2703.7640000000001</v>
      </c>
      <c r="M32" s="10">
        <v>592.89400000000001</v>
      </c>
      <c r="N32" s="10">
        <v>4078.3939999999998</v>
      </c>
      <c r="O32" s="10">
        <v>21384.12</v>
      </c>
    </row>
    <row r="33" spans="1:15" ht="12.75" customHeight="1">
      <c r="A33" s="6">
        <v>2010</v>
      </c>
      <c r="B33" s="10">
        <v>1605</v>
      </c>
      <c r="C33" s="10">
        <v>672.40599999999995</v>
      </c>
      <c r="D33" s="10">
        <v>2367.15</v>
      </c>
      <c r="E33" s="10">
        <v>331.99700000000001</v>
      </c>
      <c r="F33" s="10">
        <v>326</v>
      </c>
      <c r="G33" s="10">
        <v>3904.09</v>
      </c>
      <c r="H33" s="10">
        <v>4965.2240000000002</v>
      </c>
      <c r="I33" s="10">
        <v>3126.5039999999999</v>
      </c>
      <c r="J33" s="10">
        <v>1023.82</v>
      </c>
      <c r="K33" s="10">
        <v>312.26499999999999</v>
      </c>
      <c r="L33" s="10">
        <v>2608.8649999999998</v>
      </c>
      <c r="M33" s="10">
        <v>618.73400000000004</v>
      </c>
      <c r="N33" s="10">
        <v>4131.3419999999996</v>
      </c>
      <c r="O33" s="10">
        <v>21704.18</v>
      </c>
    </row>
    <row r="34" spans="1:15" ht="12.75" customHeight="1">
      <c r="A34" s="6">
        <v>2011</v>
      </c>
      <c r="B34" s="10">
        <v>1612</v>
      </c>
      <c r="C34" s="10">
        <v>690.64800000000002</v>
      </c>
      <c r="D34" s="10">
        <v>2404.165</v>
      </c>
      <c r="E34" s="10">
        <v>342.46699999999998</v>
      </c>
      <c r="F34" s="10">
        <v>330</v>
      </c>
      <c r="G34" s="10">
        <v>3881.422</v>
      </c>
      <c r="H34" s="10">
        <v>4909.0339999999997</v>
      </c>
      <c r="I34" s="10">
        <v>3134.616</v>
      </c>
      <c r="J34" s="10">
        <v>1042.133</v>
      </c>
      <c r="K34" s="10">
        <v>325</v>
      </c>
      <c r="L34" s="10">
        <v>2533.9929999999999</v>
      </c>
      <c r="M34" s="10">
        <v>641.43899999999996</v>
      </c>
      <c r="N34" s="10">
        <v>4225.3140000000003</v>
      </c>
      <c r="O34" s="10">
        <v>22171.16</v>
      </c>
    </row>
    <row r="35" spans="1:15" ht="12.75" customHeight="1">
      <c r="A35" s="6">
        <v>2012</v>
      </c>
      <c r="B35" s="10">
        <v>1624</v>
      </c>
      <c r="C35" s="10">
        <v>701.49800000000005</v>
      </c>
      <c r="D35" s="10">
        <v>2441.0859999999998</v>
      </c>
      <c r="E35" s="10">
        <v>353.55</v>
      </c>
      <c r="F35" s="10">
        <v>336</v>
      </c>
      <c r="G35" s="10">
        <v>3846.1869999999999</v>
      </c>
      <c r="H35" s="10">
        <v>4793.9750000000004</v>
      </c>
      <c r="I35" s="10">
        <v>3160.0729999999999</v>
      </c>
      <c r="J35" s="10">
        <v>1053.1120000000001</v>
      </c>
      <c r="K35" s="10">
        <v>335</v>
      </c>
      <c r="L35" s="10">
        <v>2473.2310000000002</v>
      </c>
      <c r="M35" s="10">
        <v>659.00699999999995</v>
      </c>
      <c r="N35" s="10">
        <v>4263.2470000000003</v>
      </c>
      <c r="O35" s="10">
        <v>22605.9</v>
      </c>
    </row>
    <row r="36" spans="1:15" ht="12.75" customHeight="1">
      <c r="A36" s="6">
        <v>2013</v>
      </c>
      <c r="B36" s="10">
        <v>1639</v>
      </c>
      <c r="C36" s="10">
        <v>697.84849999999994</v>
      </c>
      <c r="D36" s="10">
        <v>2451.1999999999998</v>
      </c>
      <c r="E36" s="10">
        <v>363.9495</v>
      </c>
      <c r="F36" s="10">
        <v>340</v>
      </c>
      <c r="G36" s="10">
        <v>3784.1179999999999</v>
      </c>
      <c r="H36" s="10">
        <v>4714.1009999999997</v>
      </c>
      <c r="I36" s="10">
        <v>3184.732</v>
      </c>
      <c r="J36" s="10">
        <v>1059.498</v>
      </c>
      <c r="K36" s="10">
        <v>341</v>
      </c>
      <c r="L36" s="10">
        <v>2405.154</v>
      </c>
      <c r="M36" s="10">
        <v>669</v>
      </c>
      <c r="N36" s="10">
        <v>4271.9120000000003</v>
      </c>
      <c r="O36" s="10">
        <v>22847.95</v>
      </c>
    </row>
    <row r="37" spans="1:15" ht="12.75" customHeight="1">
      <c r="A37" s="6">
        <v>2014</v>
      </c>
      <c r="B37" s="10">
        <v>1652</v>
      </c>
      <c r="C37" s="10">
        <v>695.2473</v>
      </c>
      <c r="D37" s="10">
        <v>2449.3000000000002</v>
      </c>
      <c r="E37" s="10">
        <v>358.798</v>
      </c>
      <c r="F37" s="10">
        <v>342</v>
      </c>
      <c r="G37" s="10">
        <v>3856.7730000000001</v>
      </c>
      <c r="H37" s="10">
        <v>4620.165</v>
      </c>
      <c r="I37" s="10">
        <v>3168.0569999999998</v>
      </c>
      <c r="J37" s="10">
        <v>1063.3019999999999</v>
      </c>
      <c r="K37" s="10">
        <v>343</v>
      </c>
      <c r="L37" s="10">
        <v>2344.9659999999999</v>
      </c>
      <c r="M37" s="10">
        <v>672</v>
      </c>
      <c r="N37" s="10">
        <v>4276.0429999999997</v>
      </c>
      <c r="O37" s="10">
        <v>22912.17</v>
      </c>
    </row>
    <row r="39" spans="1:15" ht="12.75" customHeight="1">
      <c r="A39" s="6" t="s">
        <v>571</v>
      </c>
    </row>
    <row r="40" spans="1:15" ht="12.75" customHeight="1">
      <c r="A40" s="6" t="s">
        <v>567</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ageMargins left="0.75" right="0.6" top="1" bottom="1" header="0.5" footer="0.5"/>
  <pageSetup scale="91" orientation="landscape" r:id="rId1"/>
  <headerFooter alignWithMargins="0"/>
</worksheet>
</file>

<file path=xl/worksheets/sheet7.xml><?xml version="1.0" encoding="utf-8"?>
<worksheet xmlns="http://schemas.openxmlformats.org/spreadsheetml/2006/main" xmlns:r="http://schemas.openxmlformats.org/officeDocument/2006/relationships">
  <sheetPr codeName="Sheet7"/>
  <dimension ref="A1:FM57"/>
  <sheetViews>
    <sheetView view="pageBreakPreview" zoomScale="85" zoomScaleSheetLayoutView="85" workbookViewId="0">
      <pane xSplit="1" ySplit="3" topLeftCell="B25" activePane="bottomRight" state="frozen"/>
      <selection activeCell="C38" sqref="C38"/>
      <selection pane="topRight" activeCell="C38" sqref="C38"/>
      <selection pane="bottomLeft" activeCell="C38" sqref="C38"/>
      <selection pane="bottomRight" activeCell="C38" sqref="C38"/>
    </sheetView>
  </sheetViews>
  <sheetFormatPr defaultRowHeight="12.75"/>
  <cols>
    <col min="1" max="1" width="6" style="6" customWidth="1"/>
    <col min="2" max="3" width="13.28515625" style="13" customWidth="1"/>
    <col min="4" max="4" width="10.7109375" style="13" customWidth="1"/>
    <col min="5" max="5" width="10.7109375" style="14" customWidth="1"/>
    <col min="6" max="6" width="10" style="13" customWidth="1"/>
    <col min="7" max="7" width="9.140625" style="14"/>
    <col min="8" max="8" width="9.140625" style="13" customWidth="1"/>
    <col min="9" max="9" width="9.140625" style="14" customWidth="1"/>
    <col min="10" max="10" width="10.140625" style="13" customWidth="1"/>
    <col min="11" max="11" width="9.140625" style="14"/>
    <col min="12" max="12" width="9.140625" style="13" customWidth="1"/>
    <col min="13" max="13" width="9.140625" style="14" customWidth="1"/>
    <col min="14" max="14" width="9.140625" style="13" customWidth="1"/>
    <col min="15" max="15" width="9.140625" style="14" customWidth="1"/>
    <col min="16" max="16" width="9.140625" style="13" customWidth="1"/>
    <col min="17" max="17" width="9.140625" style="14" customWidth="1"/>
    <col min="18" max="18" width="10.140625" style="13" customWidth="1"/>
    <col min="19" max="19" width="9.140625" style="14" customWidth="1"/>
    <col min="20" max="20" width="9.140625" style="13" customWidth="1"/>
    <col min="21" max="21" width="9" style="14" customWidth="1"/>
    <col min="22" max="22" width="8.7109375" style="13" customWidth="1"/>
    <col min="23" max="23" width="7.7109375" style="14" customWidth="1"/>
    <col min="24" max="24" width="10.140625" style="13" customWidth="1"/>
    <col min="25" max="25" width="9.140625" style="14"/>
    <col min="26" max="26" width="9.140625" style="13" customWidth="1"/>
    <col min="27" max="27" width="9.140625" style="14" customWidth="1"/>
    <col min="28" max="28" width="10" style="13" customWidth="1"/>
    <col min="29" max="29" width="9.28515625" style="14" bestFit="1" customWidth="1"/>
    <col min="30" max="30" width="10.140625" style="13" customWidth="1"/>
    <col min="31" max="31" width="9.28515625" style="14" bestFit="1" customWidth="1"/>
    <col min="32" max="32" width="10.140625" style="13" customWidth="1"/>
    <col min="33" max="33" width="9.28515625" style="14" bestFit="1" customWidth="1"/>
    <col min="34" max="34" width="9.7109375" style="8" bestFit="1" customWidth="1"/>
    <col min="35" max="16384" width="9.140625" style="8"/>
  </cols>
  <sheetData>
    <row r="1" spans="1:169">
      <c r="B1" s="13" t="s">
        <v>303</v>
      </c>
      <c r="T1" s="13" t="s">
        <v>304</v>
      </c>
    </row>
    <row r="2" spans="1:169">
      <c r="B2" s="13" t="s">
        <v>391</v>
      </c>
      <c r="F2" s="13" t="s">
        <v>115</v>
      </c>
      <c r="H2" s="13" t="s">
        <v>116</v>
      </c>
      <c r="J2" s="13" t="s">
        <v>106</v>
      </c>
      <c r="L2" s="13" t="s">
        <v>117</v>
      </c>
      <c r="N2" s="13" t="s">
        <v>118</v>
      </c>
      <c r="P2" s="13" t="s">
        <v>119</v>
      </c>
      <c r="R2" s="13" t="s">
        <v>120</v>
      </c>
      <c r="T2" s="13" t="s">
        <v>121</v>
      </c>
      <c r="V2" s="13" t="s">
        <v>122</v>
      </c>
      <c r="X2" s="13" t="s">
        <v>123</v>
      </c>
      <c r="Z2" s="13" t="s">
        <v>124</v>
      </c>
      <c r="AB2" s="13" t="s">
        <v>125</v>
      </c>
      <c r="AD2" s="13" t="s">
        <v>126</v>
      </c>
      <c r="AF2" s="13" t="s">
        <v>107</v>
      </c>
    </row>
    <row r="3" spans="1:169" s="11" customFormat="1" ht="89.25">
      <c r="A3" s="27" t="s">
        <v>114</v>
      </c>
      <c r="B3" s="22" t="s">
        <v>412</v>
      </c>
      <c r="C3" s="22" t="s">
        <v>413</v>
      </c>
      <c r="D3" s="22" t="s">
        <v>414</v>
      </c>
      <c r="E3" s="23" t="s">
        <v>202</v>
      </c>
      <c r="F3" s="22" t="s">
        <v>135</v>
      </c>
      <c r="G3" s="23" t="s">
        <v>202</v>
      </c>
      <c r="H3" s="22" t="s">
        <v>135</v>
      </c>
      <c r="I3" s="23" t="s">
        <v>202</v>
      </c>
      <c r="J3" s="22" t="s">
        <v>135</v>
      </c>
      <c r="K3" s="23" t="s">
        <v>202</v>
      </c>
      <c r="L3" s="22" t="s">
        <v>135</v>
      </c>
      <c r="M3" s="23" t="s">
        <v>202</v>
      </c>
      <c r="N3" s="22" t="s">
        <v>135</v>
      </c>
      <c r="O3" s="23" t="s">
        <v>202</v>
      </c>
      <c r="P3" s="22" t="s">
        <v>135</v>
      </c>
      <c r="Q3" s="23" t="s">
        <v>202</v>
      </c>
      <c r="R3" s="22" t="s">
        <v>135</v>
      </c>
      <c r="S3" s="23" t="s">
        <v>202</v>
      </c>
      <c r="T3" s="22" t="s">
        <v>135</v>
      </c>
      <c r="U3" s="23" t="s">
        <v>202</v>
      </c>
      <c r="V3" s="22" t="s">
        <v>135</v>
      </c>
      <c r="W3" s="23" t="s">
        <v>202</v>
      </c>
      <c r="X3" s="22" t="s">
        <v>135</v>
      </c>
      <c r="Y3" s="23" t="s">
        <v>202</v>
      </c>
      <c r="Z3" s="22" t="s">
        <v>135</v>
      </c>
      <c r="AA3" s="23" t="s">
        <v>202</v>
      </c>
      <c r="AB3" s="22" t="s">
        <v>135</v>
      </c>
      <c r="AC3" s="23" t="s">
        <v>202</v>
      </c>
      <c r="AD3" s="22" t="s">
        <v>135</v>
      </c>
      <c r="AE3" s="23" t="s">
        <v>202</v>
      </c>
      <c r="AF3" s="22" t="s">
        <v>135</v>
      </c>
      <c r="AG3" s="23" t="s">
        <v>202</v>
      </c>
    </row>
    <row r="4" spans="1:169">
      <c r="A4" s="6">
        <v>1980</v>
      </c>
      <c r="F4" s="13">
        <f>'A12'!B3*100/'A13'!B3</f>
        <v>6.0065506474676642</v>
      </c>
      <c r="G4" s="14">
        <f t="shared" ref="G4:G38" si="0">($K$53-F4)/($K$53-$K$54)</f>
        <v>0.48064477608854067</v>
      </c>
      <c r="H4" s="13">
        <f>'A12'!C3/'A13'!C3*100</f>
        <v>2.2443322951469535</v>
      </c>
      <c r="I4" s="14">
        <f t="shared" ref="I4:I38" si="1">($K$53-H4)/($K$53-$K$54)</f>
        <v>0.76427627979598101</v>
      </c>
      <c r="J4" s="13">
        <f>'A12'!D3*100/'A13'!D3</f>
        <v>4.0534929342914925</v>
      </c>
      <c r="K4" s="14">
        <f t="shared" ref="K4:K38" si="2">($K$53-J4)/($K$53-$K$54)</f>
        <v>0.62788468726325253</v>
      </c>
      <c r="L4" s="13">
        <f>'A12'!E3/'A13'!E3*100</f>
        <v>2.446728489310678</v>
      </c>
      <c r="M4" s="14">
        <f t="shared" ref="M4:M38" si="3">($K$53-L4)/($K$53-$K$54)</f>
        <v>0.74901774572926227</v>
      </c>
      <c r="N4" s="13">
        <f>'A12'!F3/'A13'!F3*100</f>
        <v>2.9402536284987955</v>
      </c>
      <c r="O4" s="14">
        <f t="shared" ref="O4:O38" si="4">($K$53-N4)/($K$53-$K$54)</f>
        <v>0.71181116593066984</v>
      </c>
      <c r="P4" s="13">
        <f>'A12'!G3/'A13'!G3*100</f>
        <v>3.095035049517334</v>
      </c>
      <c r="Q4" s="14">
        <f t="shared" ref="Q4:Q38" si="5">($K$53-P4)/($K$53-$K$54)</f>
        <v>0.70014228255435473</v>
      </c>
      <c r="R4" s="13">
        <f>'A12'!H3*100/'A13'!H3</f>
        <v>4.7386717907058014</v>
      </c>
      <c r="S4" s="14">
        <f t="shared" ref="S4:S38" si="6">($K$53-R4)/($K$53-$K$54)</f>
        <v>0.57622944262986808</v>
      </c>
      <c r="T4" s="13">
        <f>'A12'!I3/'A13'!I3*100</f>
        <v>2.1739581284409679</v>
      </c>
      <c r="U4" s="14">
        <f t="shared" ref="U4:U38" si="7">($K$53-T4)/($K$53-$K$54)</f>
        <v>0.76958174823394765</v>
      </c>
      <c r="V4" s="13">
        <f>'A12'!J3/'A13'!J3*100</f>
        <v>4.1983991632249147</v>
      </c>
      <c r="W4" s="14">
        <f t="shared" ref="W4:W38" si="8">($K$53-V4)/($K$53-$K$54)</f>
        <v>0.61696028900667377</v>
      </c>
      <c r="X4" s="13">
        <f>'A12'!K3*100/'A13'!K3</f>
        <v>0.25313732239023951</v>
      </c>
      <c r="Y4" s="14">
        <f t="shared" ref="Y4:Y38" si="9">($K$53-X4)/($K$53-$K$54)</f>
        <v>0.91439133729903865</v>
      </c>
      <c r="Z4" s="13">
        <f>'A12'!L3/'A13'!L3*100</f>
        <v>2.402376733027018</v>
      </c>
      <c r="AA4" s="14">
        <f t="shared" ref="AA4:AA38" si="10">($K$53-Z4)/($K$53-$K$54)</f>
        <v>0.7523613994326791</v>
      </c>
      <c r="AB4" s="13">
        <f>'A12'!M3*100/'A13'!M3</f>
        <v>0.86976652060464477</v>
      </c>
      <c r="AC4" s="14">
        <f t="shared" ref="AC4:AC38" si="11">($K$53-AB4)/($K$53-$K$54)</f>
        <v>0.8679040124441213</v>
      </c>
      <c r="AD4" s="13">
        <f>'A12'!N3*100/'A13'!N3</f>
        <v>1.4361521790929734</v>
      </c>
      <c r="AE4" s="14">
        <f t="shared" ref="AE4:AE38" si="12">($K$53-AD4)/($K$53-$K$54)</f>
        <v>0.82520451949834894</v>
      </c>
      <c r="AF4" s="13">
        <f>'A12'!O3*100/'A13'!O3</f>
        <v>11.276671850444062</v>
      </c>
      <c r="AG4" s="14">
        <f t="shared" ref="AG4:AG38" si="13">($K$53-AF4)/($K$53-$K$54)</f>
        <v>8.3333333333333384E-2</v>
      </c>
    </row>
    <row r="5" spans="1:169">
      <c r="A5" s="6">
        <v>1981</v>
      </c>
      <c r="B5" s="13">
        <v>2.5431189302363673</v>
      </c>
      <c r="C5" s="13">
        <v>3.0356285404404781</v>
      </c>
      <c r="D5" s="13">
        <f>(B5/C5)*J5</f>
        <v>3.2171358002484722</v>
      </c>
      <c r="E5" s="14">
        <f t="shared" ref="E5:E38" si="14">($K$53-D5)/($K$53-$K$54)</f>
        <v>0.69093717634027285</v>
      </c>
      <c r="F5" s="13">
        <f>'A12'!B4*100/'A13'!B4</f>
        <v>5.7755471382249297</v>
      </c>
      <c r="G5" s="14">
        <f t="shared" si="0"/>
        <v>0.4980599993830091</v>
      </c>
      <c r="H5" s="13">
        <f>'A12'!C4/'A13'!C4*100</f>
        <v>2.2430623095033382</v>
      </c>
      <c r="I5" s="14">
        <f t="shared" si="1"/>
        <v>0.76437202329198595</v>
      </c>
      <c r="J5" s="13">
        <f>'A12'!D4*100/'A13'!D4</f>
        <v>3.840177955342178</v>
      </c>
      <c r="K5" s="14">
        <f t="shared" si="2"/>
        <v>0.64396638231037662</v>
      </c>
      <c r="L5" s="13">
        <f>'A12'!E4/'A13'!E4*100</f>
        <v>2.3550370486335925</v>
      </c>
      <c r="M5" s="14">
        <f t="shared" si="3"/>
        <v>0.75593031133840638</v>
      </c>
      <c r="N5" s="13">
        <f>'A12'!F4/'A13'!F4*100</f>
        <v>2.6842012050793529</v>
      </c>
      <c r="O5" s="14">
        <f t="shared" si="4"/>
        <v>0.73111481263091849</v>
      </c>
      <c r="P5" s="13">
        <f>'A12'!G4/'A13'!G4*100</f>
        <v>3.0192872705521938</v>
      </c>
      <c r="Q5" s="14">
        <f t="shared" si="5"/>
        <v>0.70585286456699325</v>
      </c>
      <c r="R5" s="13">
        <f>'A12'!H4*100/'A13'!H4</f>
        <v>4.5830920190718549</v>
      </c>
      <c r="S5" s="14">
        <f t="shared" si="6"/>
        <v>0.58795851320541737</v>
      </c>
      <c r="T5" s="13">
        <f>'A12'!I4/'A13'!I4*100</f>
        <v>2.1823120171711858</v>
      </c>
      <c r="U5" s="14">
        <f t="shared" si="7"/>
        <v>0.76895195330965938</v>
      </c>
      <c r="V5" s="13">
        <f>'A12'!J4/'A13'!J4*100</f>
        <v>3.8398107910258119</v>
      </c>
      <c r="W5" s="14">
        <f t="shared" si="8"/>
        <v>0.64399406261954695</v>
      </c>
      <c r="X5" s="13">
        <f>'A12'!K4*100/'A13'!K4</f>
        <v>0.22295631008176908</v>
      </c>
      <c r="Y5" s="14">
        <f t="shared" si="9"/>
        <v>0.91666666666666663</v>
      </c>
      <c r="Z5" s="13">
        <f>'A12'!L4/'A13'!L4*100</f>
        <v>2.4777678607233016</v>
      </c>
      <c r="AA5" s="14">
        <f t="shared" si="10"/>
        <v>0.7466777051565332</v>
      </c>
      <c r="AB5" s="13">
        <f>'A12'!M4*100/'A13'!M4</f>
        <v>0.93753105774009271</v>
      </c>
      <c r="AC5" s="14">
        <f t="shared" si="11"/>
        <v>0.8627952824965599</v>
      </c>
      <c r="AD5" s="13">
        <f>'A12'!N4*100/'A13'!N4</f>
        <v>1.4224685071552743</v>
      </c>
      <c r="AE5" s="14">
        <f t="shared" si="12"/>
        <v>0.82623612375000932</v>
      </c>
      <c r="AF5" s="13">
        <f>'A12'!O4*100/'A13'!O4</f>
        <v>10.656783526559975</v>
      </c>
      <c r="AG5" s="14">
        <f t="shared" si="13"/>
        <v>0.13006636182049566</v>
      </c>
      <c r="BV5" s="8">
        <f>'[1]7'!$AM19</f>
        <v>0.20241303554796375</v>
      </c>
      <c r="FM5" s="8">
        <f>'[1]1'!$CN19</f>
        <v>17319.597888179673</v>
      </c>
    </row>
    <row r="6" spans="1:169">
      <c r="A6" s="6">
        <v>1982</v>
      </c>
      <c r="B6" s="13">
        <v>3.1258975721477213</v>
      </c>
      <c r="C6" s="13">
        <v>3.1850733193085712</v>
      </c>
      <c r="D6" s="13">
        <f t="shared" ref="D6:D35" si="15">(B6/C6)*J6</f>
        <v>3.9404055473520363</v>
      </c>
      <c r="E6" s="14">
        <f t="shared" si="14"/>
        <v>0.63641028110290776</v>
      </c>
      <c r="F6" s="13">
        <f>'A12'!B5*100/'A13'!B5</f>
        <v>5.9982345563911839</v>
      </c>
      <c r="G6" s="14">
        <f t="shared" si="0"/>
        <v>0.48127172146919223</v>
      </c>
      <c r="H6" s="13">
        <f>'A12'!C5/'A13'!C5*100</f>
        <v>2.2386358804566386</v>
      </c>
      <c r="I6" s="14">
        <f t="shared" si="1"/>
        <v>0.76470572926250624</v>
      </c>
      <c r="J6" s="13">
        <f>'A12'!D5*100/'A13'!D5</f>
        <v>4.0150005834974802</v>
      </c>
      <c r="K6" s="14">
        <f t="shared" si="2"/>
        <v>0.63078660371640194</v>
      </c>
      <c r="L6" s="13">
        <f>'A12'!E5/'A13'!E5*100</f>
        <v>2.2897184310409839</v>
      </c>
      <c r="M6" s="14">
        <f t="shared" si="3"/>
        <v>0.76085464480152254</v>
      </c>
      <c r="N6" s="13">
        <f>'A12'!F5/'A13'!F5*100</f>
        <v>2.5361036036608531</v>
      </c>
      <c r="O6" s="14">
        <f t="shared" si="4"/>
        <v>0.74227980664565529</v>
      </c>
      <c r="P6" s="13">
        <f>'A12'!G5/'A13'!G5*100</f>
        <v>2.9551272297435855</v>
      </c>
      <c r="Q6" s="14">
        <f t="shared" si="5"/>
        <v>0.71068985358472303</v>
      </c>
      <c r="R6" s="13">
        <f>'A12'!H5*100/'A13'!H5</f>
        <v>4.3392824729933706</v>
      </c>
      <c r="S6" s="14">
        <f t="shared" si="6"/>
        <v>0.60633917633992485</v>
      </c>
      <c r="T6" s="13">
        <f>'A12'!I5/'A13'!I5*100</f>
        <v>2.1806070975491556</v>
      </c>
      <c r="U6" s="14">
        <f t="shared" si="7"/>
        <v>0.76908048623114655</v>
      </c>
      <c r="V6" s="13">
        <f>'A12'!J5/'A13'!J5*100</f>
        <v>3.6419350796867223</v>
      </c>
      <c r="W6" s="14">
        <f t="shared" si="8"/>
        <v>0.65891180005487304</v>
      </c>
      <c r="X6" s="13">
        <f>'A12'!K5*100/'A13'!K5</f>
        <v>0.37619132019568535</v>
      </c>
      <c r="Y6" s="14">
        <f t="shared" si="9"/>
        <v>0.90511436632970577</v>
      </c>
      <c r="Z6" s="13">
        <f>'A12'!L5/'A13'!L5*100</f>
        <v>2.3121471551639945</v>
      </c>
      <c r="AA6" s="14">
        <f t="shared" si="10"/>
        <v>0.75916375603497221</v>
      </c>
      <c r="AB6" s="13">
        <f>'A12'!M5*100/'A13'!M5</f>
        <v>1.0298937156275203</v>
      </c>
      <c r="AC6" s="14">
        <f t="shared" si="11"/>
        <v>0.85583211420334615</v>
      </c>
      <c r="AD6" s="13">
        <f>'A12'!N5*100/'A13'!N5</f>
        <v>1.4604136614564351</v>
      </c>
      <c r="AE6" s="14">
        <f t="shared" si="12"/>
        <v>0.82337546012951257</v>
      </c>
      <c r="AF6" s="13">
        <f>'A12'!O5*100/'A13'!O5</f>
        <v>10.890732402410906</v>
      </c>
      <c r="AG6" s="14">
        <f t="shared" si="13"/>
        <v>0.11242908901113469</v>
      </c>
    </row>
    <row r="7" spans="1:169">
      <c r="A7" s="6">
        <v>1983</v>
      </c>
      <c r="B7" s="13">
        <v>2.8037790373071245</v>
      </c>
      <c r="C7" s="13">
        <v>3.2841010599732248</v>
      </c>
      <c r="D7" s="13">
        <f t="shared" si="15"/>
        <v>3.3420298506902801</v>
      </c>
      <c r="E7" s="14">
        <f t="shared" si="14"/>
        <v>0.68152148484829123</v>
      </c>
      <c r="F7" s="13">
        <f>'A12'!B6*100/'A13'!B6</f>
        <v>5.1216364447825011</v>
      </c>
      <c r="G7" s="14">
        <f t="shared" si="0"/>
        <v>0.54735795497802253</v>
      </c>
      <c r="H7" s="13">
        <f>'A12'!C6/'A13'!C6*100</f>
        <v>2.2686075879483285</v>
      </c>
      <c r="I7" s="14">
        <f t="shared" si="1"/>
        <v>0.76244617926607816</v>
      </c>
      <c r="J7" s="13">
        <f>'A12'!D6*100/'A13'!D6</f>
        <v>3.914560894090831</v>
      </c>
      <c r="K7" s="14">
        <f t="shared" si="2"/>
        <v>0.63835869482609076</v>
      </c>
      <c r="L7" s="13">
        <f>'A12'!E6/'A13'!E6*100</f>
        <v>2.2915800082441216</v>
      </c>
      <c r="M7" s="14">
        <f t="shared" si="3"/>
        <v>0.76071430155401609</v>
      </c>
      <c r="N7" s="13">
        <f>'A12'!F6/'A13'!F6*100</f>
        <v>2.6163666518496349</v>
      </c>
      <c r="O7" s="14">
        <f t="shared" si="4"/>
        <v>0.73622882105204024</v>
      </c>
      <c r="P7" s="13">
        <f>'A12'!G6/'A13'!G6*100</f>
        <v>2.9738909928751518</v>
      </c>
      <c r="Q7" s="14">
        <f t="shared" si="5"/>
        <v>0.70927526414470987</v>
      </c>
      <c r="R7" s="13">
        <f>'A12'!H6*100/'A13'!H6</f>
        <v>4.3165772260409367</v>
      </c>
      <c r="S7" s="14">
        <f t="shared" si="6"/>
        <v>0.60805091200545192</v>
      </c>
      <c r="T7" s="13">
        <f>'A12'!I6/'A13'!I6*100</f>
        <v>2.1290001108115684</v>
      </c>
      <c r="U7" s="14">
        <f t="shared" si="7"/>
        <v>0.77297110763571308</v>
      </c>
      <c r="V7" s="13">
        <f>'A12'!J6/'A13'!J6*100</f>
        <v>3.5739123195250486</v>
      </c>
      <c r="W7" s="14">
        <f t="shared" si="8"/>
        <v>0.66403999728964669</v>
      </c>
      <c r="X7" s="13">
        <f>'A12'!K6*100/'A13'!K6</f>
        <v>0.42000171820757098</v>
      </c>
      <c r="Y7" s="14">
        <f t="shared" si="9"/>
        <v>0.90181152531877207</v>
      </c>
      <c r="Z7" s="13">
        <f>'A12'!L6/'A13'!L6*100</f>
        <v>1.6733597841975076</v>
      </c>
      <c r="AA7" s="14">
        <f t="shared" si="10"/>
        <v>0.80732157294232598</v>
      </c>
      <c r="AB7" s="13">
        <f>'A12'!M6*100/'A13'!M6</f>
        <v>1.1375484775626428</v>
      </c>
      <c r="AC7" s="14">
        <f t="shared" si="11"/>
        <v>0.84771608287568789</v>
      </c>
      <c r="AD7" s="13">
        <f>'A12'!N6*100/'A13'!N6</f>
        <v>1.4652515745846655</v>
      </c>
      <c r="AE7" s="14">
        <f t="shared" si="12"/>
        <v>0.82301073260791091</v>
      </c>
      <c r="AF7" s="13">
        <f>'A12'!O6*100/'A13'!O6</f>
        <v>10.771519356611345</v>
      </c>
      <c r="AG7" s="14">
        <f t="shared" si="13"/>
        <v>0.12141649279135826</v>
      </c>
    </row>
    <row r="8" spans="1:169">
      <c r="A8" s="6">
        <v>1984</v>
      </c>
      <c r="B8" s="13">
        <v>2.9086896714469166</v>
      </c>
      <c r="C8" s="13">
        <v>3.3450837235118054</v>
      </c>
      <c r="D8" s="13">
        <f t="shared" si="15"/>
        <v>3.3508808079255119</v>
      </c>
      <c r="E8" s="14">
        <f t="shared" si="14"/>
        <v>0.68085421621186826</v>
      </c>
      <c r="F8" s="13">
        <f>'A12'!B7*100/'A13'!B7</f>
        <v>3.8355893673701194</v>
      </c>
      <c r="G8" s="14">
        <f t="shared" si="0"/>
        <v>0.64431231335013295</v>
      </c>
      <c r="H8" s="13">
        <f>'A12'!C7/'A13'!C7*100</f>
        <v>2.245416148000499</v>
      </c>
      <c r="I8" s="14">
        <f t="shared" si="1"/>
        <v>0.76419456874524971</v>
      </c>
      <c r="J8" s="13">
        <f>'A12'!D7*100/'A13'!D7</f>
        <v>3.8536173040570039</v>
      </c>
      <c r="K8" s="14">
        <f t="shared" si="2"/>
        <v>0.64295319744765234</v>
      </c>
      <c r="L8" s="13">
        <f>'A12'!E7/'A13'!E7*100</f>
        <v>2.2096030237773174</v>
      </c>
      <c r="M8" s="14">
        <f t="shared" si="3"/>
        <v>0.76689449982968994</v>
      </c>
      <c r="N8" s="13">
        <f>'A12'!F7/'A13'!F7*100</f>
        <v>2.569525629971837</v>
      </c>
      <c r="O8" s="14">
        <f t="shared" si="4"/>
        <v>0.73976013907407845</v>
      </c>
      <c r="P8" s="13">
        <f>'A12'!G7/'A13'!G7*100</f>
        <v>2.9974391834265282</v>
      </c>
      <c r="Q8" s="14">
        <f t="shared" si="5"/>
        <v>0.70749997944025977</v>
      </c>
      <c r="R8" s="13">
        <f>'A12'!H7*100/'A13'!H7</f>
        <v>4.1994149414966317</v>
      </c>
      <c r="S8" s="14">
        <f t="shared" si="6"/>
        <v>0.61688371005998333</v>
      </c>
      <c r="T8" s="13">
        <f>'A12'!I7/'A13'!I7*100</f>
        <v>2.1453230554092939</v>
      </c>
      <c r="U8" s="14">
        <f t="shared" si="7"/>
        <v>0.77174053011797528</v>
      </c>
      <c r="V8" s="13">
        <f>'A12'!J7/'A13'!J7*100</f>
        <v>3.2708153380377283</v>
      </c>
      <c r="W8" s="14">
        <f t="shared" si="8"/>
        <v>0.68689030648964455</v>
      </c>
      <c r="X8" s="13">
        <f>'A12'!K7*100/'A13'!K7</f>
        <v>0.32563882477785122</v>
      </c>
      <c r="Y8" s="14">
        <f t="shared" si="9"/>
        <v>0.90892549023288893</v>
      </c>
      <c r="Z8" s="13">
        <f>'A12'!L7/'A13'!L7*100</f>
        <v>1.8711208752951889</v>
      </c>
      <c r="AA8" s="14">
        <f t="shared" si="10"/>
        <v>0.79241247666186698</v>
      </c>
      <c r="AB8" s="13">
        <f>'A12'!M7*100/'A13'!M7</f>
        <v>1.2068950475542273</v>
      </c>
      <c r="AC8" s="14">
        <f t="shared" si="11"/>
        <v>0.84248808437008982</v>
      </c>
      <c r="AD8" s="13">
        <f>'A12'!N7*100/'A13'!N7</f>
        <v>1.4542749666087729</v>
      </c>
      <c r="AE8" s="14">
        <f t="shared" si="12"/>
        <v>0.82383825284577517</v>
      </c>
      <c r="AF8" s="13">
        <f>'A12'!O7*100/'A13'!O7</f>
        <v>10.408573979715305</v>
      </c>
      <c r="AG8" s="14">
        <f t="shared" si="13"/>
        <v>0.14877873851247317</v>
      </c>
    </row>
    <row r="9" spans="1:169">
      <c r="A9" s="6">
        <v>1985</v>
      </c>
      <c r="B9" s="13">
        <v>2.7833812440761347</v>
      </c>
      <c r="C9" s="13">
        <v>3.3939666304847691</v>
      </c>
      <c r="D9" s="13">
        <f t="shared" si="15"/>
        <v>3.13862858431742</v>
      </c>
      <c r="E9" s="14">
        <f t="shared" si="14"/>
        <v>0.6968557907377263</v>
      </c>
      <c r="F9" s="13">
        <f>'A12'!B8*100/'A13'!B8</f>
        <v>3.81977195568837</v>
      </c>
      <c r="G9" s="14">
        <f t="shared" si="0"/>
        <v>0.64550477902860337</v>
      </c>
      <c r="H9" s="13">
        <f>'A12'!C8/'A13'!C8*100</f>
        <v>2.2393636333962488</v>
      </c>
      <c r="I9" s="14">
        <f t="shared" si="1"/>
        <v>0.7646508643819333</v>
      </c>
      <c r="J9" s="13">
        <f>'A12'!D8*100/'A13'!D8</f>
        <v>3.8271439470717352</v>
      </c>
      <c r="K9" s="14">
        <f t="shared" si="2"/>
        <v>0.64494900878733263</v>
      </c>
      <c r="L9" s="13">
        <f>'A12'!E8/'A13'!E8*100</f>
        <v>2.1870335548287008</v>
      </c>
      <c r="M9" s="14">
        <f t="shared" si="3"/>
        <v>0.76859599926866473</v>
      </c>
      <c r="N9" s="13">
        <f>'A12'!F8/'A13'!F8*100</f>
        <v>2.6198861403409026</v>
      </c>
      <c r="O9" s="14">
        <f t="shared" si="4"/>
        <v>0.73596348881462681</v>
      </c>
      <c r="P9" s="13">
        <f>'A12'!G8/'A13'!G8*100</f>
        <v>2.9986905393140399</v>
      </c>
      <c r="Q9" s="14">
        <f t="shared" si="5"/>
        <v>0.70740564043098109</v>
      </c>
      <c r="R9" s="13">
        <f>'A12'!H8*100/'A13'!H8</f>
        <v>4.1343522647289754</v>
      </c>
      <c r="S9" s="14">
        <f t="shared" si="6"/>
        <v>0.62178874828974429</v>
      </c>
      <c r="T9" s="13">
        <f>'A12'!I8/'A13'!I8*100</f>
        <v>2.1284901633293125</v>
      </c>
      <c r="U9" s="14">
        <f t="shared" si="7"/>
        <v>0.7730095522866236</v>
      </c>
      <c r="V9" s="13">
        <f>'A12'!J8/'A13'!J8*100</f>
        <v>3.29157889453634</v>
      </c>
      <c r="W9" s="14">
        <f t="shared" si="8"/>
        <v>0.6853249537640691</v>
      </c>
      <c r="X9" s="13">
        <f>'A12'!K8*100/'A13'!K8</f>
        <v>0.43464114384881286</v>
      </c>
      <c r="Y9" s="14">
        <f t="shared" si="9"/>
        <v>0.90070786733850694</v>
      </c>
      <c r="Z9" s="13">
        <f>'A12'!L8/'A13'!L8*100</f>
        <v>1.8909073442824318</v>
      </c>
      <c r="AA9" s="14">
        <f t="shared" si="10"/>
        <v>0.79092078600854521</v>
      </c>
      <c r="AB9" s="13">
        <f>'A12'!M8*100/'A13'!M8</f>
        <v>1.33145124797756</v>
      </c>
      <c r="AC9" s="14">
        <f t="shared" si="11"/>
        <v>0.83309786319901846</v>
      </c>
      <c r="AD9" s="13">
        <f>'A12'!N8*100/'A13'!N8</f>
        <v>1.5010743540459184</v>
      </c>
      <c r="AE9" s="14">
        <f t="shared" si="12"/>
        <v>0.82031007362055908</v>
      </c>
      <c r="AF9" s="13">
        <f>'A12'!O8*100/'A13'!O8</f>
        <v>10.477000868616937</v>
      </c>
      <c r="AG9" s="14">
        <f t="shared" si="13"/>
        <v>0.14362007424163944</v>
      </c>
    </row>
    <row r="10" spans="1:169">
      <c r="A10" s="6">
        <v>1986</v>
      </c>
      <c r="B10" s="13">
        <v>2.9727763396120697</v>
      </c>
      <c r="C10" s="13">
        <v>3.5576305002192261</v>
      </c>
      <c r="D10" s="13">
        <f t="shared" si="15"/>
        <v>3.3377026494135551</v>
      </c>
      <c r="E10" s="14">
        <f t="shared" si="14"/>
        <v>0.68184771009361911</v>
      </c>
      <c r="F10" s="13">
        <f>'A12'!B9*100/'A13'!B9</f>
        <v>4.1089292940929907</v>
      </c>
      <c r="G10" s="14">
        <f t="shared" si="0"/>
        <v>0.62370537159943229</v>
      </c>
      <c r="H10" s="13">
        <f>'A12'!C9/'A13'!C9*100</f>
        <v>2.2188171337105227</v>
      </c>
      <c r="I10" s="14">
        <f t="shared" si="1"/>
        <v>0.76619985331772744</v>
      </c>
      <c r="J10" s="13">
        <f>'A12'!D9*100/'A13'!D9</f>
        <v>3.9943512022723215</v>
      </c>
      <c r="K10" s="14">
        <f t="shared" si="2"/>
        <v>0.6323433488329917</v>
      </c>
      <c r="L10" s="13">
        <f>'A12'!E9/'A13'!E9*100</f>
        <v>2.161429430517618</v>
      </c>
      <c r="M10" s="14">
        <f t="shared" si="3"/>
        <v>0.77052627965097831</v>
      </c>
      <c r="N10" s="13">
        <f>'A12'!F9/'A13'!F9*100</f>
        <v>2.4870627426068754</v>
      </c>
      <c r="O10" s="14">
        <f t="shared" si="4"/>
        <v>0.74597696929313095</v>
      </c>
      <c r="P10" s="13">
        <f>'A12'!G9/'A13'!G9*100</f>
        <v>2.9621251881202082</v>
      </c>
      <c r="Q10" s="14">
        <f t="shared" si="5"/>
        <v>0.71016228147928706</v>
      </c>
      <c r="R10" s="13">
        <f>'A12'!H9*100/'A13'!H9</f>
        <v>3.8356548049281627</v>
      </c>
      <c r="S10" s="14">
        <f t="shared" si="6"/>
        <v>0.6443073800498168</v>
      </c>
      <c r="T10" s="13">
        <f>'A12'!I9/'A13'!I9*100</f>
        <v>2.1308352938204238</v>
      </c>
      <c r="U10" s="14">
        <f t="shared" si="7"/>
        <v>0.77283275423151498</v>
      </c>
      <c r="V10" s="13">
        <f>'A12'!J9/'A13'!J9*100</f>
        <v>3.6012763630428846</v>
      </c>
      <c r="W10" s="14">
        <f t="shared" si="8"/>
        <v>0.66197703759840698</v>
      </c>
      <c r="X10" s="13">
        <f>'A12'!K9*100/'A13'!K9</f>
        <v>0.44528405404477683</v>
      </c>
      <c r="Y10" s="14">
        <f t="shared" si="9"/>
        <v>0.89990550438664829</v>
      </c>
      <c r="Z10" s="13">
        <f>'A12'!L9/'A13'!L9*100</f>
        <v>1.8699430936292696</v>
      </c>
      <c r="AA10" s="14">
        <f t="shared" si="10"/>
        <v>0.79250126895238837</v>
      </c>
      <c r="AB10" s="13">
        <f>'A12'!M9*100/'A13'!M9</f>
        <v>1.2273933442393177</v>
      </c>
      <c r="AC10" s="14">
        <f t="shared" si="11"/>
        <v>0.84094272943112225</v>
      </c>
      <c r="AD10" s="13">
        <f>'A12'!N9*100/'A13'!N9</f>
        <v>1.4709424913997831</v>
      </c>
      <c r="AE10" s="14">
        <f t="shared" si="12"/>
        <v>0.82258169762307287</v>
      </c>
      <c r="AF10" s="13">
        <f>'A12'!O9*100/'A13'!O9</f>
        <v>10.453341685777549</v>
      </c>
      <c r="AG10" s="14">
        <f t="shared" si="13"/>
        <v>0.14540372659161152</v>
      </c>
    </row>
    <row r="11" spans="1:169">
      <c r="A11" s="6">
        <v>1987</v>
      </c>
      <c r="B11" s="13">
        <v>3.1448109119921428</v>
      </c>
      <c r="C11" s="13">
        <v>3.6213961405557855</v>
      </c>
      <c r="D11" s="13">
        <f t="shared" si="15"/>
        <v>3.3210782191491051</v>
      </c>
      <c r="E11" s="14">
        <f t="shared" si="14"/>
        <v>0.68310101644445254</v>
      </c>
      <c r="F11" s="13">
        <f>'A12'!B10*100/'A13'!B10</f>
        <v>3.8625136310606876</v>
      </c>
      <c r="G11" s="14">
        <f t="shared" si="0"/>
        <v>0.64228250841016687</v>
      </c>
      <c r="H11" s="13">
        <f>'A12'!C10/'A13'!C10*100</f>
        <v>2.2171323192792745</v>
      </c>
      <c r="I11" s="14">
        <f t="shared" si="1"/>
        <v>0.76632687052030646</v>
      </c>
      <c r="J11" s="13">
        <f>'A12'!D10*100/'A13'!D10</f>
        <v>3.8243761491185322</v>
      </c>
      <c r="K11" s="14">
        <f t="shared" si="2"/>
        <v>0.64515767150222836</v>
      </c>
      <c r="L11" s="13">
        <f>'A12'!E10/'A13'!E10*100</f>
        <v>2.2180337249148607</v>
      </c>
      <c r="M11" s="14">
        <f t="shared" si="3"/>
        <v>0.7662589140616618</v>
      </c>
      <c r="N11" s="13">
        <f>'A12'!F10/'A13'!F10*100</f>
        <v>2.4419488411611523</v>
      </c>
      <c r="O11" s="14">
        <f t="shared" si="4"/>
        <v>0.74937808068722811</v>
      </c>
      <c r="P11" s="13">
        <f>'A12'!G10/'A13'!G10*100</f>
        <v>2.983246125365719</v>
      </c>
      <c r="Q11" s="14">
        <f t="shared" si="5"/>
        <v>0.70856998602228372</v>
      </c>
      <c r="R11" s="13">
        <f>'A12'!H10*100/'A13'!H10</f>
        <v>3.7806954132412947</v>
      </c>
      <c r="S11" s="14">
        <f t="shared" si="6"/>
        <v>0.64845073735851133</v>
      </c>
      <c r="T11" s="13">
        <f>'A12'!I10/'A13'!I10*100</f>
        <v>1.9695768412464991</v>
      </c>
      <c r="U11" s="14">
        <f t="shared" si="7"/>
        <v>0.78498993733622868</v>
      </c>
      <c r="V11" s="13">
        <f>'A12'!J10/'A13'!J10*100</f>
        <v>3.5325109814301503</v>
      </c>
      <c r="W11" s="14">
        <f t="shared" si="8"/>
        <v>0.66716122064238292</v>
      </c>
      <c r="X11" s="13">
        <f>'A12'!K10*100/'A13'!K10</f>
        <v>0.3104516490928107</v>
      </c>
      <c r="Y11" s="14">
        <f t="shared" si="9"/>
        <v>0.91007044277769811</v>
      </c>
      <c r="Z11" s="13">
        <f>'A12'!L10/'A13'!L10*100</f>
        <v>1.843108464466455</v>
      </c>
      <c r="AA11" s="14">
        <f t="shared" si="10"/>
        <v>0.79452431639624166</v>
      </c>
      <c r="AB11" s="13">
        <f>'A12'!M10*100/'A13'!M10</f>
        <v>1.1998762544731265</v>
      </c>
      <c r="AC11" s="14">
        <f t="shared" si="11"/>
        <v>0.84301722719205707</v>
      </c>
      <c r="AD11" s="13">
        <f>'A12'!N10*100/'A13'!N10</f>
        <v>1.5318527967537288</v>
      </c>
      <c r="AE11" s="14">
        <f t="shared" si="12"/>
        <v>0.81798970431461371</v>
      </c>
      <c r="AF11" s="13">
        <f>'A12'!O10*100/'A13'!O10</f>
        <v>10.350640532996735</v>
      </c>
      <c r="AG11" s="14">
        <f t="shared" si="13"/>
        <v>0.1531463081400061</v>
      </c>
    </row>
    <row r="12" spans="1:169">
      <c r="A12" s="6">
        <v>1988</v>
      </c>
      <c r="B12" s="13">
        <v>3.4383006223899595</v>
      </c>
      <c r="C12" s="13">
        <v>3.6290936222874151</v>
      </c>
      <c r="D12" s="13">
        <f t="shared" si="15"/>
        <v>3.5087863304628892</v>
      </c>
      <c r="E12" s="14">
        <f t="shared" si="14"/>
        <v>0.66894980859731312</v>
      </c>
      <c r="F12" s="13">
        <f>'A12'!B11*100/'A13'!B11</f>
        <v>3.8629955900289996</v>
      </c>
      <c r="G12" s="14">
        <f t="shared" si="0"/>
        <v>0.64224617379741822</v>
      </c>
      <c r="H12" s="13">
        <f>'A12'!C11/'A13'!C11*100</f>
        <v>2.1411528979634826</v>
      </c>
      <c r="I12" s="14">
        <f t="shared" si="1"/>
        <v>0.77205491591813036</v>
      </c>
      <c r="J12" s="13">
        <f>'A12'!D11*100/'A13'!D11</f>
        <v>3.703490617117982</v>
      </c>
      <c r="K12" s="14">
        <f t="shared" si="2"/>
        <v>0.65427116306675714</v>
      </c>
      <c r="L12" s="13">
        <f>'A12'!E11/'A13'!E11*100</f>
        <v>2.1520875552749339</v>
      </c>
      <c r="M12" s="14">
        <f t="shared" si="3"/>
        <v>0.77123055831702003</v>
      </c>
      <c r="N12" s="13">
        <f>'A12'!F11/'A13'!F11*100</f>
        <v>2.2736235558018159</v>
      </c>
      <c r="O12" s="14">
        <f t="shared" si="4"/>
        <v>0.76206802829991871</v>
      </c>
      <c r="P12" s="13">
        <f>'A12'!G11/'A13'!G11*100</f>
        <v>2.9078674160527465</v>
      </c>
      <c r="Q12" s="14">
        <f t="shared" si="5"/>
        <v>0.71425274408356865</v>
      </c>
      <c r="R12" s="13">
        <f>'A12'!H11*100/'A13'!H11</f>
        <v>3.7456806689741824</v>
      </c>
      <c r="S12" s="14">
        <f t="shared" si="6"/>
        <v>0.65109047903174155</v>
      </c>
      <c r="T12" s="13">
        <f>'A12'!I11/'A13'!I11*100</f>
        <v>1.9663629001743299</v>
      </c>
      <c r="U12" s="14">
        <f t="shared" si="7"/>
        <v>0.78523223452734314</v>
      </c>
      <c r="V12" s="13">
        <f>'A12'!J11/'A13'!J11*100</f>
        <v>3.471772621421009</v>
      </c>
      <c r="W12" s="14">
        <f t="shared" si="8"/>
        <v>0.67174025108900492</v>
      </c>
      <c r="X12" s="13">
        <f>'A12'!K11*100/'A13'!K11</f>
        <v>0.71978244975504424</v>
      </c>
      <c r="Y12" s="14">
        <f t="shared" si="9"/>
        <v>0.87921122631728599</v>
      </c>
      <c r="Z12" s="13">
        <f>'A12'!L11/'A13'!L11*100</f>
        <v>2.0076921495017279</v>
      </c>
      <c r="AA12" s="14">
        <f t="shared" si="10"/>
        <v>0.78211644590582441</v>
      </c>
      <c r="AB12" s="13">
        <f>'A12'!M11*100/'A13'!M11</f>
        <v>1.1932959173336695</v>
      </c>
      <c r="AC12" s="14">
        <f t="shared" si="11"/>
        <v>0.84351331506973559</v>
      </c>
      <c r="AD12" s="13">
        <f>'A12'!N11*100/'A13'!N11</f>
        <v>1.4904449928345282</v>
      </c>
      <c r="AE12" s="14">
        <f t="shared" si="12"/>
        <v>0.8211114151221699</v>
      </c>
      <c r="AF12" s="13">
        <f>'A12'!O11*100/'A13'!O11</f>
        <v>10.490467467676922</v>
      </c>
      <c r="AG12" s="14">
        <f t="shared" si="13"/>
        <v>0.14260483499087859</v>
      </c>
    </row>
    <row r="13" spans="1:169">
      <c r="A13" s="6">
        <v>1989</v>
      </c>
      <c r="B13" s="13">
        <v>3.5155425990326914</v>
      </c>
      <c r="C13" s="13">
        <v>3.6850488997240931</v>
      </c>
      <c r="D13" s="13">
        <f t="shared" si="15"/>
        <v>3.5132808091464192</v>
      </c>
      <c r="E13" s="14">
        <f t="shared" si="14"/>
        <v>0.66861097240334155</v>
      </c>
      <c r="F13" s="13">
        <f>'A12'!B12*100/'A13'!B12</f>
        <v>3.8775809109024553</v>
      </c>
      <c r="G13" s="14">
        <f t="shared" si="0"/>
        <v>0.64114659474485147</v>
      </c>
      <c r="H13" s="13">
        <f>'A12'!C12/'A13'!C12*100</f>
        <v>2.1058286445318197</v>
      </c>
      <c r="I13" s="14">
        <f t="shared" si="1"/>
        <v>0.77471799131139807</v>
      </c>
      <c r="J13" s="13">
        <f>'A12'!D12*100/'A13'!D12</f>
        <v>3.6826780547984459</v>
      </c>
      <c r="K13" s="14">
        <f t="shared" si="2"/>
        <v>0.65584021031332462</v>
      </c>
      <c r="L13" s="13">
        <f>'A12'!E12/'A13'!E12*100</f>
        <v>2.1133287684924893</v>
      </c>
      <c r="M13" s="14">
        <f t="shared" si="3"/>
        <v>0.77415256122793541</v>
      </c>
      <c r="N13" s="13">
        <f>'A12'!F12/'A13'!F12*100</f>
        <v>2.1830454182452415</v>
      </c>
      <c r="O13" s="14">
        <f t="shared" si="4"/>
        <v>0.76889666261944023</v>
      </c>
      <c r="P13" s="13">
        <f>'A12'!G12/'A13'!G12*100</f>
        <v>2.8539045355947192</v>
      </c>
      <c r="Q13" s="14">
        <f t="shared" si="5"/>
        <v>0.71832097497698666</v>
      </c>
      <c r="R13" s="13">
        <f>'A12'!H12*100/'A13'!H12</f>
        <v>3.5555364174746966</v>
      </c>
      <c r="S13" s="14">
        <f t="shared" si="6"/>
        <v>0.66542534610314841</v>
      </c>
      <c r="T13" s="13">
        <f>'A12'!I12/'A13'!I12*100</f>
        <v>2.0023188338757603</v>
      </c>
      <c r="U13" s="14">
        <f t="shared" si="7"/>
        <v>0.78252153711748895</v>
      </c>
      <c r="V13" s="13">
        <f>'A12'!J12/'A13'!J12*100</f>
        <v>3.2696344068594945</v>
      </c>
      <c r="W13" s="14">
        <f t="shared" si="8"/>
        <v>0.68697933622010954</v>
      </c>
      <c r="X13" s="13">
        <f>'A12'!K12*100/'A13'!K12</f>
        <v>0.84483356739300886</v>
      </c>
      <c r="Y13" s="14">
        <f t="shared" si="9"/>
        <v>0.86978369361863939</v>
      </c>
      <c r="Z13" s="13">
        <f>'A12'!L12/'A13'!L12*100</f>
        <v>2.0728172372520506</v>
      </c>
      <c r="AA13" s="14">
        <f t="shared" si="10"/>
        <v>0.7772067025475452</v>
      </c>
      <c r="AB13" s="13">
        <f>'A12'!M12*100/'A13'!M12</f>
        <v>1.1439902839325242</v>
      </c>
      <c r="AC13" s="14">
        <f t="shared" si="11"/>
        <v>0.84723043875400772</v>
      </c>
      <c r="AD13" s="13">
        <f>'A12'!N12*100/'A13'!N12</f>
        <v>1.4986009315266329</v>
      </c>
      <c r="AE13" s="14">
        <f t="shared" si="12"/>
        <v>0.82049654353877</v>
      </c>
      <c r="AF13" s="13">
        <f>'A12'!O12*100/'A13'!O12</f>
        <v>10.570856769661304</v>
      </c>
      <c r="AG13" s="14">
        <f t="shared" si="13"/>
        <v>0.13654433119535667</v>
      </c>
    </row>
    <row r="14" spans="1:169">
      <c r="A14" s="6">
        <v>1990</v>
      </c>
      <c r="B14" s="13">
        <v>3.6089932326124319</v>
      </c>
      <c r="C14" s="13">
        <v>3.886525360782374</v>
      </c>
      <c r="D14" s="13">
        <f t="shared" si="15"/>
        <v>3.5516245704216489</v>
      </c>
      <c r="E14" s="14">
        <f t="shared" si="14"/>
        <v>0.66572025802957746</v>
      </c>
      <c r="F14" s="13">
        <f>'A12'!B13*100/'A13'!B13</f>
        <v>4.1880726397218728</v>
      </c>
      <c r="G14" s="14">
        <f t="shared" si="0"/>
        <v>0.61773879974553902</v>
      </c>
      <c r="H14" s="13">
        <f>'A12'!C13/'A13'!C13*100</f>
        <v>2.0957189960522533</v>
      </c>
      <c r="I14" s="14">
        <f t="shared" si="1"/>
        <v>0.77548015196548237</v>
      </c>
      <c r="J14" s="13">
        <f>'A12'!D13*100/'A13'!D13</f>
        <v>3.8247450397488438</v>
      </c>
      <c r="K14" s="14">
        <f t="shared" si="2"/>
        <v>0.64512986104723058</v>
      </c>
      <c r="L14" s="13">
        <f>'A12'!E13/'A13'!E13*100</f>
        <v>2.2052320444018956</v>
      </c>
      <c r="M14" s="14">
        <f t="shared" si="3"/>
        <v>0.76722402548100155</v>
      </c>
      <c r="N14" s="13">
        <f>'A12'!F13/'A13'!F13*100</f>
        <v>2.2381658285434538</v>
      </c>
      <c r="O14" s="14">
        <f t="shared" si="4"/>
        <v>0.7647411662091349</v>
      </c>
      <c r="P14" s="13">
        <f>'A12'!G13/'A13'!G13*100</f>
        <v>2.8381995910381042</v>
      </c>
      <c r="Q14" s="14">
        <f t="shared" si="5"/>
        <v>0.71950496182280232</v>
      </c>
      <c r="R14" s="13">
        <f>'A12'!H13*100/'A13'!H13</f>
        <v>3.3975189320039276</v>
      </c>
      <c r="S14" s="14">
        <f t="shared" si="6"/>
        <v>0.67733819453962907</v>
      </c>
      <c r="T14" s="13">
        <f>'A12'!I13/'A13'!I13*100</f>
        <v>1.9004258654709247</v>
      </c>
      <c r="U14" s="14">
        <f t="shared" si="7"/>
        <v>0.79020319010502782</v>
      </c>
      <c r="V14" s="13">
        <f>'A12'!J13/'A13'!J13*100</f>
        <v>3.37698480562256</v>
      </c>
      <c r="W14" s="14">
        <f t="shared" si="8"/>
        <v>0.67888625065903896</v>
      </c>
      <c r="X14" s="13">
        <f>'A12'!K13*100/'A13'!K13</f>
        <v>2.0660423130017671</v>
      </c>
      <c r="Y14" s="14">
        <f t="shared" si="9"/>
        <v>0.77771746023693522</v>
      </c>
      <c r="Z14" s="13">
        <f>'A12'!L13/'A13'!L13*100</f>
        <v>2.0407595598669572</v>
      </c>
      <c r="AA14" s="14">
        <f t="shared" si="10"/>
        <v>0.77962351262888807</v>
      </c>
      <c r="AB14" s="13">
        <f>'A12'!M13*100/'A13'!M13</f>
        <v>2.1706609463856577</v>
      </c>
      <c r="AC14" s="14">
        <f t="shared" si="11"/>
        <v>0.76983032091547965</v>
      </c>
      <c r="AD14" s="13">
        <f>'A12'!N13*100/'A13'!N13</f>
        <v>1.4600114802137198</v>
      </c>
      <c r="AE14" s="14">
        <f t="shared" si="12"/>
        <v>0.82340578034486223</v>
      </c>
      <c r="AF14" s="13">
        <f>'A12'!O13*100/'A13'!O13</f>
        <v>10.837477073104269</v>
      </c>
      <c r="AG14" s="14">
        <f t="shared" si="13"/>
        <v>0.11644397802531405</v>
      </c>
    </row>
    <row r="15" spans="1:169">
      <c r="A15" s="6">
        <v>1991</v>
      </c>
      <c r="B15" s="13">
        <v>3.6734748956364554</v>
      </c>
      <c r="C15" s="13">
        <v>4.0653849177668979</v>
      </c>
      <c r="D15" s="13">
        <f t="shared" si="15"/>
        <v>3.6209181213111057</v>
      </c>
      <c r="E15" s="14">
        <f t="shared" si="14"/>
        <v>0.66049625660396072</v>
      </c>
      <c r="F15" s="13">
        <f>'A12'!B14*100/'A13'!B14</f>
        <v>4.287950167961589</v>
      </c>
      <c r="G15" s="14">
        <f t="shared" si="0"/>
        <v>0.61020908964677811</v>
      </c>
      <c r="H15" s="13">
        <f>'A12'!C14/'A13'!C14*100</f>
        <v>2.1125813474458823</v>
      </c>
      <c r="I15" s="14">
        <f t="shared" si="1"/>
        <v>0.77420890887591842</v>
      </c>
      <c r="J15" s="13">
        <f>'A12'!D14*100/'A13'!D14</f>
        <v>4.0072210473883212</v>
      </c>
      <c r="K15" s="14">
        <f t="shared" si="2"/>
        <v>0.63137309852296364</v>
      </c>
      <c r="L15" s="13">
        <f>'A12'!E14/'A13'!E14*100</f>
        <v>2.0395660841347705</v>
      </c>
      <c r="M15" s="14">
        <f t="shared" si="3"/>
        <v>0.77971348808614716</v>
      </c>
      <c r="N15" s="13">
        <f>'A12'!F14/'A13'!F14*100</f>
        <v>2.5854214239165776</v>
      </c>
      <c r="O15" s="14">
        <f t="shared" si="4"/>
        <v>0.73856176420134156</v>
      </c>
      <c r="P15" s="13">
        <f>'A12'!G14/'A13'!G14*100</f>
        <v>2.8992851296531579</v>
      </c>
      <c r="Q15" s="14">
        <f t="shared" si="5"/>
        <v>0.71489975777836434</v>
      </c>
      <c r="R15" s="13">
        <f>'A12'!H14*100/'A13'!H14</f>
        <v>3.0205648628520287</v>
      </c>
      <c r="S15" s="14">
        <f t="shared" si="6"/>
        <v>0.70575654760949835</v>
      </c>
      <c r="T15" s="13">
        <f>'A12'!I14/'A13'!I14*100</f>
        <v>1.9144114607338198</v>
      </c>
      <c r="U15" s="14">
        <f t="shared" si="7"/>
        <v>0.78914882402544828</v>
      </c>
      <c r="V15" s="13">
        <f>'A12'!J14/'A13'!J14*100</f>
        <v>3.1585369310037428</v>
      </c>
      <c r="W15" s="14">
        <f t="shared" si="8"/>
        <v>0.69535491179392772</v>
      </c>
      <c r="X15" s="13">
        <f>'A12'!K14*100/'A13'!K14</f>
        <v>1.9180126197582392</v>
      </c>
      <c r="Y15" s="14">
        <f t="shared" si="9"/>
        <v>0.78887733469294974</v>
      </c>
      <c r="Z15" s="13">
        <f>'A12'!L14/'A13'!L14*100</f>
        <v>2.1362613086467959</v>
      </c>
      <c r="AA15" s="14">
        <f t="shared" si="10"/>
        <v>0.77242369005707823</v>
      </c>
      <c r="AB15" s="13">
        <f>'A12'!M14*100/'A13'!M14</f>
        <v>2.2827418088980131</v>
      </c>
      <c r="AC15" s="14">
        <f t="shared" si="11"/>
        <v>0.76138060838042787</v>
      </c>
      <c r="AD15" s="13">
        <f>'A12'!N14*100/'A13'!N14</f>
        <v>1.5764126579454036</v>
      </c>
      <c r="AE15" s="14">
        <f t="shared" si="12"/>
        <v>0.81463036170043668</v>
      </c>
      <c r="AF15" s="13">
        <f>'A12'!O14*100/'A13'!O14</f>
        <v>10.761294795359033</v>
      </c>
      <c r="AG15" s="14">
        <f t="shared" si="13"/>
        <v>0.1221873166540809</v>
      </c>
    </row>
    <row r="16" spans="1:169">
      <c r="A16" s="6">
        <v>1992</v>
      </c>
      <c r="B16" s="13">
        <v>3.7753167978327209</v>
      </c>
      <c r="C16" s="13">
        <v>4.219539205212083</v>
      </c>
      <c r="D16" s="13">
        <f t="shared" si="15"/>
        <v>3.7014746414788604</v>
      </c>
      <c r="E16" s="14">
        <f t="shared" si="14"/>
        <v>0.65442314632461585</v>
      </c>
      <c r="F16" s="13">
        <f>'A12'!B15*100/'A13'!B15</f>
        <v>4.225274882538848</v>
      </c>
      <c r="G16" s="14">
        <f t="shared" si="0"/>
        <v>0.61493414379967692</v>
      </c>
      <c r="H16" s="13">
        <f>'A12'!C15/'A13'!C15*100</f>
        <v>2.1453315887364059</v>
      </c>
      <c r="I16" s="14">
        <f t="shared" si="1"/>
        <v>0.77173988679529337</v>
      </c>
      <c r="J16" s="13">
        <f>'A12'!D15*100/'A13'!D15</f>
        <v>4.1370084162962009</v>
      </c>
      <c r="K16" s="14">
        <f t="shared" si="2"/>
        <v>0.62158850253244458</v>
      </c>
      <c r="L16" s="13">
        <f>'A12'!E15/'A13'!E15*100</f>
        <v>2.0137210213912375</v>
      </c>
      <c r="M16" s="14">
        <f t="shared" si="3"/>
        <v>0.78166193267997031</v>
      </c>
      <c r="N16" s="13">
        <f>'A12'!F15/'A13'!F15*100</f>
        <v>2.834491020691579</v>
      </c>
      <c r="O16" s="14">
        <f t="shared" si="4"/>
        <v>0.71978454883383824</v>
      </c>
      <c r="P16" s="13">
        <f>'A12'!G15/'A13'!G15*100</f>
        <v>2.8642005519191898</v>
      </c>
      <c r="Q16" s="14">
        <f t="shared" si="5"/>
        <v>0.7175447641569781</v>
      </c>
      <c r="R16" s="13">
        <f>'A12'!H15*100/'A13'!H15</f>
        <v>2.6648785934937629</v>
      </c>
      <c r="S16" s="14">
        <f t="shared" si="6"/>
        <v>0.73257153333831571</v>
      </c>
      <c r="T16" s="13">
        <f>'A12'!I15/'A13'!I15*100</f>
        <v>1.8834495975747318</v>
      </c>
      <c r="U16" s="14">
        <f t="shared" si="7"/>
        <v>0.79148302129498727</v>
      </c>
      <c r="V16" s="13">
        <f>'A12'!J15/'A13'!J15*100</f>
        <v>2.7931031872690779</v>
      </c>
      <c r="W16" s="14">
        <f t="shared" si="8"/>
        <v>0.7229047540769965</v>
      </c>
      <c r="X16" s="13">
        <f>'A12'!K15*100/'A13'!K15</f>
        <v>1.8062726409771113</v>
      </c>
      <c r="Y16" s="14">
        <f t="shared" si="9"/>
        <v>0.79730134819721088</v>
      </c>
      <c r="Z16" s="13">
        <f>'A12'!L15/'A13'!L15*100</f>
        <v>2.2098554031379956</v>
      </c>
      <c r="AA16" s="14">
        <f t="shared" si="10"/>
        <v>0.76687547309310256</v>
      </c>
      <c r="AB16" s="13">
        <f>'A12'!M15*100/'A13'!M15</f>
        <v>1.3621391766885154</v>
      </c>
      <c r="AC16" s="14">
        <f t="shared" si="11"/>
        <v>0.83078431769186145</v>
      </c>
      <c r="AD16" s="13">
        <f>'A12'!N15*100/'A13'!N15</f>
        <v>1.6212662596299474</v>
      </c>
      <c r="AE16" s="14">
        <f t="shared" si="12"/>
        <v>0.81124887415741986</v>
      </c>
      <c r="AF16" s="13">
        <f>'A12'!O15*100/'A13'!O15</f>
        <v>10.629177230566686</v>
      </c>
      <c r="AG16" s="14">
        <f t="shared" si="13"/>
        <v>0.13214758478820016</v>
      </c>
    </row>
    <row r="17" spans="1:33">
      <c r="A17" s="6">
        <v>1993</v>
      </c>
      <c r="B17" s="13">
        <v>3.8707833540438124</v>
      </c>
      <c r="C17" s="13">
        <v>4.411986075640236</v>
      </c>
      <c r="D17" s="13">
        <f t="shared" si="15"/>
        <v>3.704009680745834</v>
      </c>
      <c r="E17" s="14">
        <f t="shared" si="14"/>
        <v>0.65423203115481032</v>
      </c>
      <c r="F17" s="13">
        <f>'A12'!B16*100/'A13'!B16</f>
        <v>4.1587471060851318</v>
      </c>
      <c r="G17" s="14">
        <f t="shared" si="0"/>
        <v>0.61994963506222966</v>
      </c>
      <c r="H17" s="13">
        <f>'A12'!C16/'A13'!C16*100</f>
        <v>2.2129940565228079</v>
      </c>
      <c r="I17" s="14">
        <f t="shared" si="1"/>
        <v>0.76663885179795588</v>
      </c>
      <c r="J17" s="13">
        <f>'A12'!D16*100/'A13'!D16</f>
        <v>4.221894547111428</v>
      </c>
      <c r="K17" s="14">
        <f t="shared" si="2"/>
        <v>0.61518898536668032</v>
      </c>
      <c r="L17" s="13">
        <f>'A12'!E16/'A13'!E16*100</f>
        <v>2.1323802724373739</v>
      </c>
      <c r="M17" s="14">
        <f t="shared" si="3"/>
        <v>0.77271627917151453</v>
      </c>
      <c r="N17" s="13">
        <f>'A12'!F16/'A13'!F16*100</f>
        <v>2.9999815892584079</v>
      </c>
      <c r="O17" s="14">
        <f t="shared" si="4"/>
        <v>0.70730830890931218</v>
      </c>
      <c r="P17" s="13">
        <f>'A12'!G16/'A13'!G16*100</f>
        <v>2.9368793309000614</v>
      </c>
      <c r="Q17" s="14">
        <f t="shared" si="5"/>
        <v>0.71206555230919955</v>
      </c>
      <c r="R17" s="13">
        <f>'A12'!H16*100/'A13'!H16</f>
        <v>2.6902790476078184</v>
      </c>
      <c r="S17" s="14">
        <f t="shared" si="6"/>
        <v>0.73065660753642081</v>
      </c>
      <c r="T17" s="13">
        <f>'A12'!I16/'A13'!I16*100</f>
        <v>2.0687163664845407</v>
      </c>
      <c r="U17" s="14">
        <f t="shared" si="7"/>
        <v>0.77751586486439506</v>
      </c>
      <c r="V17" s="13">
        <f>'A12'!J16/'A13'!J16*100</f>
        <v>2.6457248228850099</v>
      </c>
      <c r="W17" s="14">
        <f t="shared" si="8"/>
        <v>0.73401552522041291</v>
      </c>
      <c r="X17" s="13">
        <f>'A12'!K16*100/'A13'!K16</f>
        <v>1.7487703408693112</v>
      </c>
      <c r="Y17" s="14">
        <f t="shared" si="9"/>
        <v>0.80163641392675611</v>
      </c>
      <c r="Z17" s="13">
        <f>'A12'!L16/'A13'!L16*100</f>
        <v>2.355554316038015</v>
      </c>
      <c r="AA17" s="14">
        <f t="shared" si="10"/>
        <v>0.75589131484272332</v>
      </c>
      <c r="AB17" s="13">
        <f>'A12'!M16*100/'A13'!M16</f>
        <v>1.3954841182770548</v>
      </c>
      <c r="AC17" s="14">
        <f t="shared" si="11"/>
        <v>0.82827046149370631</v>
      </c>
      <c r="AD17" s="13">
        <f>'A12'!N16*100/'A13'!N16</f>
        <v>1.5275259186780545</v>
      </c>
      <c r="AE17" s="14">
        <f t="shared" si="12"/>
        <v>0.81831590519399777</v>
      </c>
      <c r="AF17" s="13">
        <f>'A12'!O16*100/'A13'!O16</f>
        <v>10.467628620103305</v>
      </c>
      <c r="AG17" s="14">
        <f t="shared" si="13"/>
        <v>0.14432664273131826</v>
      </c>
    </row>
    <row r="18" spans="1:33">
      <c r="A18" s="6">
        <v>1994</v>
      </c>
      <c r="B18" s="13">
        <v>3.9297991311866598</v>
      </c>
      <c r="C18" s="13">
        <v>4.550570685970615</v>
      </c>
      <c r="D18" s="13">
        <f t="shared" si="15"/>
        <v>3.5587627757401514</v>
      </c>
      <c r="E18" s="14">
        <f t="shared" si="14"/>
        <v>0.66518211278688832</v>
      </c>
      <c r="F18" s="13">
        <f>'A12'!B17*100/'A13'!B17</f>
        <v>4.1246935643821327</v>
      </c>
      <c r="G18" s="14">
        <f t="shared" si="0"/>
        <v>0.62251691222035299</v>
      </c>
      <c r="H18" s="13">
        <f>'A12'!C17/'A13'!C17*100</f>
        <v>2.2159563153788713</v>
      </c>
      <c r="I18" s="14">
        <f t="shared" si="1"/>
        <v>0.76641552878609565</v>
      </c>
      <c r="J18" s="13">
        <f>'A12'!D17*100/'A13'!D17</f>
        <v>4.1209234937960852</v>
      </c>
      <c r="K18" s="14">
        <f t="shared" si="2"/>
        <v>0.62280113569949924</v>
      </c>
      <c r="L18" s="13">
        <f>'A12'!E17/'A13'!E17*100</f>
        <v>2.0900240652578219</v>
      </c>
      <c r="M18" s="14">
        <f t="shared" si="3"/>
        <v>0.77590948956194006</v>
      </c>
      <c r="N18" s="13">
        <f>'A12'!F17/'A13'!F17*100</f>
        <v>2.7102553605923974</v>
      </c>
      <c r="O18" s="14">
        <f t="shared" si="4"/>
        <v>0.72915060465201842</v>
      </c>
      <c r="P18" s="13">
        <f>'A12'!G17/'A13'!G17*100</f>
        <v>2.9407517646893453</v>
      </c>
      <c r="Q18" s="14">
        <f t="shared" si="5"/>
        <v>0.71177361172632925</v>
      </c>
      <c r="R18" s="13">
        <f>'A12'!H17*100/'A13'!H17</f>
        <v>2.6659225266383144</v>
      </c>
      <c r="S18" s="14">
        <f t="shared" si="6"/>
        <v>0.73249283181176106</v>
      </c>
      <c r="T18" s="13">
        <f>'A12'!I17/'A13'!I17*100</f>
        <v>2.1907126916870157</v>
      </c>
      <c r="U18" s="14">
        <f t="shared" si="7"/>
        <v>0.76831863123157962</v>
      </c>
      <c r="V18" s="13">
        <f>'A12'!J17/'A13'!J17*100</f>
        <v>2.6179586367902652</v>
      </c>
      <c r="W18" s="14">
        <f t="shared" si="8"/>
        <v>0.73610880221200881</v>
      </c>
      <c r="X18" s="13">
        <f>'A12'!K17*100/'A13'!K17</f>
        <v>1.726439519344287</v>
      </c>
      <c r="Y18" s="14">
        <f t="shared" si="9"/>
        <v>0.80331992187207724</v>
      </c>
      <c r="Z18" s="13">
        <f>'A12'!L17/'A13'!L17*100</f>
        <v>2.4014221626395371</v>
      </c>
      <c r="AA18" s="14">
        <f t="shared" si="10"/>
        <v>0.7524333639517583</v>
      </c>
      <c r="AB18" s="13">
        <f>'A12'!M17*100/'A13'!M17</f>
        <v>1.2728178801449288</v>
      </c>
      <c r="AC18" s="14">
        <f t="shared" si="11"/>
        <v>0.83751819948161144</v>
      </c>
      <c r="AD18" s="13">
        <f>'A12'!N17*100/'A13'!N17</f>
        <v>1.5545979671696133</v>
      </c>
      <c r="AE18" s="14">
        <f t="shared" si="12"/>
        <v>0.81627495884186363</v>
      </c>
      <c r="AF18" s="13">
        <f>'A12'!O17*100/'A13'!O17</f>
        <v>9.8789454541280577</v>
      </c>
      <c r="AG18" s="14">
        <f t="shared" si="13"/>
        <v>0.18870713209600967</v>
      </c>
    </row>
    <row r="19" spans="1:33">
      <c r="A19" s="6">
        <v>1995</v>
      </c>
      <c r="B19" s="13">
        <v>3.9121187150171233</v>
      </c>
      <c r="C19" s="13">
        <v>4.6150150827118681</v>
      </c>
      <c r="D19" s="13">
        <f t="shared" si="15"/>
        <v>3.3274250361753253</v>
      </c>
      <c r="E19" s="14">
        <f t="shared" si="14"/>
        <v>0.68262253351541335</v>
      </c>
      <c r="F19" s="13">
        <f>'A12'!B18*100/'A13'!B18</f>
        <v>3.9206576627155725</v>
      </c>
      <c r="G19" s="14">
        <f t="shared" si="0"/>
        <v>0.6378990629039496</v>
      </c>
      <c r="H19" s="13">
        <f>'A12'!C18/'A13'!C18*100</f>
        <v>2.2637438302307724</v>
      </c>
      <c r="I19" s="14">
        <f t="shared" si="1"/>
        <v>0.76281285519658282</v>
      </c>
      <c r="J19" s="13">
        <f>'A12'!D18*100/'A13'!D18</f>
        <v>3.9252685941241934</v>
      </c>
      <c r="K19" s="14">
        <f t="shared" si="2"/>
        <v>0.63755144740520742</v>
      </c>
      <c r="L19" s="13">
        <f>'A12'!E18/'A13'!E18*100</f>
        <v>1.9261233452891033</v>
      </c>
      <c r="M19" s="14">
        <f t="shared" si="3"/>
        <v>0.78826587170408347</v>
      </c>
      <c r="N19" s="13">
        <f>'A12'!F18/'A13'!F18*100</f>
        <v>2.8478300826127283</v>
      </c>
      <c r="O19" s="14">
        <f t="shared" si="4"/>
        <v>0.71877892453550163</v>
      </c>
      <c r="P19" s="13">
        <f>'A12'!G18/'A13'!G18*100</f>
        <v>2.7184882865351092</v>
      </c>
      <c r="Q19" s="14">
        <f t="shared" si="5"/>
        <v>0.72852992904354319</v>
      </c>
      <c r="R19" s="13">
        <f>'A12'!H18*100/'A13'!H18</f>
        <v>2.5562924565931096</v>
      </c>
      <c r="S19" s="14">
        <f t="shared" si="6"/>
        <v>0.74075778049537311</v>
      </c>
      <c r="T19" s="13">
        <f>'A12'!I18/'A13'!I18*100</f>
        <v>2.5725779902623742</v>
      </c>
      <c r="U19" s="14">
        <f t="shared" si="7"/>
        <v>0.73953002336627327</v>
      </c>
      <c r="V19" s="13">
        <f>'A12'!J18/'A13'!J18*100</f>
        <v>2.6076044420917368</v>
      </c>
      <c r="W19" s="14">
        <f t="shared" si="8"/>
        <v>0.73688939906657769</v>
      </c>
      <c r="X19" s="13">
        <f>'A12'!K18*100/'A13'!K18</f>
        <v>1.7495721500708945</v>
      </c>
      <c r="Y19" s="14">
        <f t="shared" si="9"/>
        <v>0.80157596598667535</v>
      </c>
      <c r="Z19" s="13">
        <f>'A12'!L18/'A13'!L18*100</f>
        <v>2.6947585982674034</v>
      </c>
      <c r="AA19" s="14">
        <f t="shared" si="10"/>
        <v>0.73031889675769157</v>
      </c>
      <c r="AB19" s="13">
        <f>'A12'!M18*100/'A13'!M18</f>
        <v>1.2662928845118686</v>
      </c>
      <c r="AC19" s="14">
        <f t="shared" si="11"/>
        <v>0.83801011519457047</v>
      </c>
      <c r="AD19" s="13">
        <f>'A12'!N18*100/'A13'!N18</f>
        <v>1.4919588701483104</v>
      </c>
      <c r="AE19" s="14">
        <f t="shared" si="12"/>
        <v>0.82099728477174194</v>
      </c>
      <c r="AF19" s="13">
        <f>'A12'!O18*100/'A13'!O18</f>
        <v>9.6166996143889811</v>
      </c>
      <c r="AG19" s="14">
        <f t="shared" si="13"/>
        <v>0.20847769693319754</v>
      </c>
    </row>
    <row r="20" spans="1:33">
      <c r="A20" s="6">
        <v>1996</v>
      </c>
      <c r="B20" s="13">
        <v>3.8586542368817112</v>
      </c>
      <c r="C20" s="13">
        <v>4.6347385035316835</v>
      </c>
      <c r="D20" s="13">
        <f t="shared" si="15"/>
        <v>3.160117224678324</v>
      </c>
      <c r="E20" s="14">
        <f t="shared" si="14"/>
        <v>0.69523577435180028</v>
      </c>
      <c r="F20" s="13">
        <f>'A12'!B19*100/'A13'!B19</f>
        <v>3.940624895605358</v>
      </c>
      <c r="G20" s="14">
        <f t="shared" si="0"/>
        <v>0.63639374456273401</v>
      </c>
      <c r="H20" s="13">
        <f>'A12'!C19/'A13'!C19*100</f>
        <v>2.1926730696004557</v>
      </c>
      <c r="I20" s="14">
        <f t="shared" si="1"/>
        <v>0.76817083945466658</v>
      </c>
      <c r="J20" s="13">
        <f>'A12'!D19*100/'A13'!D19</f>
        <v>3.7957059839407692</v>
      </c>
      <c r="K20" s="14">
        <f t="shared" si="2"/>
        <v>0.64731909896320861</v>
      </c>
      <c r="L20" s="13">
        <f>'A12'!E19/'A13'!E19*100</f>
        <v>1.9137198211009374</v>
      </c>
      <c r="M20" s="14">
        <f t="shared" si="3"/>
        <v>0.78920096634434833</v>
      </c>
      <c r="N20" s="13">
        <f>'A12'!F19/'A13'!F19*100</f>
        <v>2.8784561429270727</v>
      </c>
      <c r="O20" s="14">
        <f t="shared" si="4"/>
        <v>0.71647004325160846</v>
      </c>
      <c r="P20" s="13">
        <f>'A12'!G19/'A13'!G19*100</f>
        <v>2.6753370025047416</v>
      </c>
      <c r="Q20" s="14">
        <f t="shared" si="5"/>
        <v>0.7317830798259507</v>
      </c>
      <c r="R20" s="13">
        <f>'A12'!H19*100/'A13'!H19</f>
        <v>2.5300211987935843</v>
      </c>
      <c r="S20" s="14">
        <f t="shared" si="6"/>
        <v>0.74273835569228286</v>
      </c>
      <c r="T20" s="13">
        <f>'A12'!I19/'A13'!I19*100</f>
        <v>2.5429974976534115</v>
      </c>
      <c r="U20" s="14">
        <f t="shared" si="7"/>
        <v>0.74176007989499959</v>
      </c>
      <c r="V20" s="13">
        <f>'A12'!J19/'A13'!J19*100</f>
        <v>3.0859973039217783</v>
      </c>
      <c r="W20" s="14">
        <f t="shared" si="8"/>
        <v>0.70082363305912043</v>
      </c>
      <c r="X20" s="13">
        <f>'A12'!K19*100/'A13'!K19</f>
        <v>1.6928604942225065</v>
      </c>
      <c r="Y20" s="14">
        <f t="shared" si="9"/>
        <v>0.80585142549478583</v>
      </c>
      <c r="Z20" s="13">
        <f>'A12'!L19/'A13'!L19*100</f>
        <v>2.6617781529275026</v>
      </c>
      <c r="AA20" s="14">
        <f t="shared" si="10"/>
        <v>0.73280527379078608</v>
      </c>
      <c r="AB20" s="13">
        <f>'A12'!M19*100/'A13'!M19</f>
        <v>1.2292912857523635</v>
      </c>
      <c r="AC20" s="14">
        <f t="shared" si="11"/>
        <v>0.84079964469895563</v>
      </c>
      <c r="AD20" s="13">
        <f>'A12'!N19*100/'A13'!N19</f>
        <v>1.4492113345334492</v>
      </c>
      <c r="AE20" s="14">
        <f t="shared" si="12"/>
        <v>0.82421999719053374</v>
      </c>
      <c r="AF20" s="13">
        <f>'A12'!O19*100/'A13'!O19</f>
        <v>9.3778990338120654</v>
      </c>
      <c r="AG20" s="14">
        <f t="shared" si="13"/>
        <v>0.22648073700487772</v>
      </c>
    </row>
    <row r="21" spans="1:33">
      <c r="A21" s="6">
        <v>1997</v>
      </c>
      <c r="B21" s="13">
        <v>4.1375449793458143</v>
      </c>
      <c r="C21" s="13">
        <v>4.7837779568416359</v>
      </c>
      <c r="D21" s="13">
        <f t="shared" si="15"/>
        <v>3.3103907441968214</v>
      </c>
      <c r="E21" s="14">
        <f t="shared" si="14"/>
        <v>0.68390673910796607</v>
      </c>
      <c r="F21" s="13">
        <f>'A12'!B20*100/'A13'!B20</f>
        <v>3.7244832673841106</v>
      </c>
      <c r="G21" s="14">
        <f t="shared" si="0"/>
        <v>0.65268853909223057</v>
      </c>
      <c r="H21" s="13">
        <f>'A12'!C20/'A13'!C20*100</f>
        <v>2.3917594747389517</v>
      </c>
      <c r="I21" s="14">
        <f t="shared" si="1"/>
        <v>0.75316182850177804</v>
      </c>
      <c r="J21" s="13">
        <f>'A12'!D20*100/'A13'!D20</f>
        <v>3.8274325353981253</v>
      </c>
      <c r="K21" s="14">
        <f t="shared" si="2"/>
        <v>0.644927252277396</v>
      </c>
      <c r="L21" s="13">
        <f>'A12'!E20/'A13'!E20*100</f>
        <v>1.8757320627729581</v>
      </c>
      <c r="M21" s="14">
        <f t="shared" si="3"/>
        <v>0.79206484185821724</v>
      </c>
      <c r="N21" s="13">
        <f>'A12'!F20/'A13'!F20*100</f>
        <v>2.6154041266151626</v>
      </c>
      <c r="O21" s="14">
        <f t="shared" si="4"/>
        <v>0.73630138528251388</v>
      </c>
      <c r="P21" s="13">
        <f>'A12'!G20/'A13'!G20*100</f>
        <v>2.5731849650708782</v>
      </c>
      <c r="Q21" s="14">
        <f t="shared" si="5"/>
        <v>0.73948426388037258</v>
      </c>
      <c r="R21" s="13">
        <f>'A12'!H20*100/'A13'!H20</f>
        <v>2.6423233411802762</v>
      </c>
      <c r="S21" s="14">
        <f t="shared" si="6"/>
        <v>0.73427196099324665</v>
      </c>
      <c r="T21" s="13">
        <f>'A12'!I20/'A13'!I20*100</f>
        <v>2.5813209978696432</v>
      </c>
      <c r="U21" s="14">
        <f t="shared" si="7"/>
        <v>0.73887089299096009</v>
      </c>
      <c r="V21" s="13">
        <f>'A12'!J20/'A13'!J20*100</f>
        <v>2.8094666748791091</v>
      </c>
      <c r="W21" s="14">
        <f t="shared" si="8"/>
        <v>0.72167112004459955</v>
      </c>
      <c r="X21" s="13">
        <f>'A12'!K20*100/'A13'!K20</f>
        <v>2.1063939967990284</v>
      </c>
      <c r="Y21" s="14">
        <f t="shared" si="9"/>
        <v>0.77467536972523365</v>
      </c>
      <c r="Z21" s="13">
        <f>'A12'!L20/'A13'!L20*100</f>
        <v>2.5741938726889431</v>
      </c>
      <c r="AA21" s="14">
        <f t="shared" si="10"/>
        <v>0.73940820290835663</v>
      </c>
      <c r="AB21" s="13">
        <f>'A12'!M20*100/'A13'!M20</f>
        <v>1.3108945890049304</v>
      </c>
      <c r="AC21" s="14">
        <f t="shared" si="11"/>
        <v>0.83464761803767928</v>
      </c>
      <c r="AD21" s="13">
        <f>'A12'!N20*100/'A13'!N20</f>
        <v>1.7758440764935213</v>
      </c>
      <c r="AE21" s="14">
        <f t="shared" si="12"/>
        <v>0.7995953403826499</v>
      </c>
      <c r="AF21" s="13">
        <f>'A12'!O20*100/'A13'!O20</f>
        <v>9.1318952931960578</v>
      </c>
      <c r="AG21" s="14">
        <f t="shared" si="13"/>
        <v>0.24502681921872191</v>
      </c>
    </row>
    <row r="22" spans="1:33">
      <c r="A22" s="6">
        <v>1998</v>
      </c>
      <c r="B22" s="13">
        <v>4.0866766585447962</v>
      </c>
      <c r="C22" s="13">
        <v>4.831302413752427</v>
      </c>
      <c r="D22" s="13">
        <f t="shared" si="15"/>
        <v>3.3119444553709885</v>
      </c>
      <c r="E22" s="14">
        <f t="shared" si="14"/>
        <v>0.68378960570543934</v>
      </c>
      <c r="F22" s="13">
        <f>'A12'!B21*100/'A13'!B21</f>
        <v>3.7529881881730431</v>
      </c>
      <c r="G22" s="14">
        <f t="shared" si="0"/>
        <v>0.65053956931182444</v>
      </c>
      <c r="H22" s="13">
        <f>'A12'!C21/'A13'!C21*100</f>
        <v>2.46322982541338</v>
      </c>
      <c r="I22" s="14">
        <f t="shared" si="1"/>
        <v>0.74777371937733494</v>
      </c>
      <c r="J22" s="13">
        <f>'A12'!D21*100/'A13'!D21</f>
        <v>3.9154076963714419</v>
      </c>
      <c r="K22" s="14">
        <f t="shared" si="2"/>
        <v>0.63829485488334947</v>
      </c>
      <c r="L22" s="13">
        <f>'A12'!E21/'A13'!E21*100</f>
        <v>1.8790673401892166</v>
      </c>
      <c r="M22" s="14">
        <f t="shared" si="3"/>
        <v>0.79181339718907107</v>
      </c>
      <c r="N22" s="13">
        <f>'A12'!F21/'A13'!F21*100</f>
        <v>2.396702745358315</v>
      </c>
      <c r="O22" s="14">
        <f t="shared" si="4"/>
        <v>0.75278915813878911</v>
      </c>
      <c r="P22" s="13">
        <f>'A12'!G21/'A13'!G21*100</f>
        <v>2.5147781806937846</v>
      </c>
      <c r="Q22" s="14">
        <f t="shared" si="5"/>
        <v>0.7438875181650082</v>
      </c>
      <c r="R22" s="13">
        <f>'A12'!H21*100/'A13'!H21</f>
        <v>2.6867238187769291</v>
      </c>
      <c r="S22" s="14">
        <f t="shared" si="6"/>
        <v>0.73092463421772891</v>
      </c>
      <c r="T22" s="13">
        <f>'A12'!I21/'A13'!I21*100</f>
        <v>2.62304106259361</v>
      </c>
      <c r="U22" s="14">
        <f t="shared" si="7"/>
        <v>0.73572564101877425</v>
      </c>
      <c r="V22" s="13">
        <f>'A12'!J21/'A13'!J21*100</f>
        <v>3.2136602379794059</v>
      </c>
      <c r="W22" s="14">
        <f t="shared" si="8"/>
        <v>0.69119919700475563</v>
      </c>
      <c r="X22" s="13">
        <f>'A12'!K21*100/'A13'!K21</f>
        <v>2.178155255852805</v>
      </c>
      <c r="Y22" s="14">
        <f t="shared" si="9"/>
        <v>0.76926532918337975</v>
      </c>
      <c r="Z22" s="13">
        <f>'A12'!L21/'A13'!L21*100</f>
        <v>2.5362861975971556</v>
      </c>
      <c r="AA22" s="14">
        <f t="shared" si="10"/>
        <v>0.74226604099255622</v>
      </c>
      <c r="AB22" s="13">
        <f>'A12'!M21*100/'A13'!M21</f>
        <v>1.3292576432363359</v>
      </c>
      <c r="AC22" s="14">
        <f t="shared" si="11"/>
        <v>0.83326323781394729</v>
      </c>
      <c r="AD22" s="13">
        <f>'A12'!N21*100/'A13'!N21</f>
        <v>1.7503624376436371</v>
      </c>
      <c r="AE22" s="14">
        <f t="shared" si="12"/>
        <v>0.80151638665564584</v>
      </c>
      <c r="AF22" s="13">
        <f>'A12'!O21*100/'A13'!O21</f>
        <v>9.1464598554266239</v>
      </c>
      <c r="AG22" s="14">
        <f t="shared" si="13"/>
        <v>0.24392880514844661</v>
      </c>
    </row>
    <row r="23" spans="1:33">
      <c r="A23" s="6">
        <v>1999</v>
      </c>
      <c r="B23" s="13">
        <v>4.428158344042604</v>
      </c>
      <c r="C23" s="13">
        <v>5.0074631618735692</v>
      </c>
      <c r="D23" s="13">
        <f t="shared" si="15"/>
        <v>3.3575809820701958</v>
      </c>
      <c r="E23" s="14">
        <f t="shared" si="14"/>
        <v>0.68034909389046272</v>
      </c>
      <c r="F23" s="13">
        <f>'A12'!B22*100/'A13'!B22</f>
        <v>3.4779031656735171</v>
      </c>
      <c r="G23" s="14">
        <f t="shared" si="0"/>
        <v>0.67127807284147945</v>
      </c>
      <c r="H23" s="13">
        <f>'A12'!C22/'A13'!C22*100</f>
        <v>2.5274463560713647</v>
      </c>
      <c r="I23" s="14">
        <f t="shared" si="1"/>
        <v>0.74293247162196097</v>
      </c>
      <c r="J23" s="13">
        <f>'A12'!D22*100/'A13'!D22</f>
        <v>3.7968296918160132</v>
      </c>
      <c r="K23" s="14">
        <f t="shared" si="2"/>
        <v>0.6472343832650389</v>
      </c>
      <c r="L23" s="13">
        <f>'A12'!E22/'A13'!E22*100</f>
        <v>1.8250620344841495</v>
      </c>
      <c r="M23" s="14">
        <f t="shared" si="3"/>
        <v>0.79588482649775527</v>
      </c>
      <c r="N23" s="13">
        <f>'A12'!F22/'A13'!F22*100</f>
        <v>2.4116265563290664</v>
      </c>
      <c r="O23" s="14">
        <f t="shared" si="4"/>
        <v>0.75166406051013368</v>
      </c>
      <c r="P23" s="13">
        <f>'A12'!G22/'A13'!G22*100</f>
        <v>2.4680841723911455</v>
      </c>
      <c r="Q23" s="14">
        <f t="shared" si="5"/>
        <v>0.74740775291715533</v>
      </c>
      <c r="R23" s="13">
        <f>'A12'!H22*100/'A13'!H22</f>
        <v>2.6933588635258383</v>
      </c>
      <c r="S23" s="14">
        <f t="shared" si="6"/>
        <v>0.73042442196446145</v>
      </c>
      <c r="T23" s="13">
        <f>'A12'!I22/'A13'!I22*100</f>
        <v>2.5684765654999619</v>
      </c>
      <c r="U23" s="14">
        <f t="shared" si="7"/>
        <v>0.73983922744848407</v>
      </c>
      <c r="V23" s="13">
        <f>'A12'!J22/'A13'!J22*100</f>
        <v>3.2225312695113639</v>
      </c>
      <c r="W23" s="14">
        <f t="shared" si="8"/>
        <v>0.69053041497850942</v>
      </c>
      <c r="X23" s="13">
        <f>'A12'!K22*100/'A13'!K22</f>
        <v>2.0932473063842685</v>
      </c>
      <c r="Y23" s="14">
        <f t="shared" si="9"/>
        <v>0.77566649124501841</v>
      </c>
      <c r="Z23" s="13">
        <f>'A12'!L22/'A13'!L22*100</f>
        <v>2.5108421569525681</v>
      </c>
      <c r="AA23" s="14">
        <f t="shared" si="10"/>
        <v>0.74418425275821987</v>
      </c>
      <c r="AB23" s="13">
        <f>'A12'!M22*100/'A13'!M22</f>
        <v>1.3183498901193567</v>
      </c>
      <c r="AC23" s="14">
        <f t="shared" si="11"/>
        <v>0.83408556712312454</v>
      </c>
      <c r="AD23" s="13">
        <f>'A12'!N22*100/'A13'!N22</f>
        <v>1.794571398499752</v>
      </c>
      <c r="AE23" s="14">
        <f t="shared" si="12"/>
        <v>0.79818349821836831</v>
      </c>
      <c r="AF23" s="13">
        <f>'A12'!O22*100/'A13'!O22</f>
        <v>9.1237953062553441</v>
      </c>
      <c r="AG23" s="14">
        <f t="shared" si="13"/>
        <v>0.24563747263137886</v>
      </c>
    </row>
    <row r="24" spans="1:33">
      <c r="A24" s="6">
        <v>2000</v>
      </c>
      <c r="B24" s="13">
        <v>4.4486450296918481</v>
      </c>
      <c r="C24" s="13">
        <v>5.092891631601435</v>
      </c>
      <c r="D24" s="13">
        <f t="shared" si="15"/>
        <v>3.0926637444927487</v>
      </c>
      <c r="E24" s="14">
        <f t="shared" si="14"/>
        <v>0.7003210538926683</v>
      </c>
      <c r="F24" s="13">
        <f>'A12'!B23*100/'A13'!B23</f>
        <v>3.6769044471586914</v>
      </c>
      <c r="G24" s="14">
        <f t="shared" si="0"/>
        <v>0.65627547931244334</v>
      </c>
      <c r="H24" s="13">
        <f>'A12'!C23/'A13'!C23*100</f>
        <v>2.5023056535725567</v>
      </c>
      <c r="I24" s="14">
        <f t="shared" si="1"/>
        <v>0.74482781489718586</v>
      </c>
      <c r="J24" s="13">
        <f>'A12'!D23*100/'A13'!D23</f>
        <v>3.5405390177366662</v>
      </c>
      <c r="K24" s="14">
        <f t="shared" si="2"/>
        <v>0.66655599154715228</v>
      </c>
      <c r="L24" s="13">
        <f>'A12'!E23/'A13'!E23*100</f>
        <v>1.7523913469310191</v>
      </c>
      <c r="M24" s="14">
        <f t="shared" si="3"/>
        <v>0.80136342833739438</v>
      </c>
      <c r="N24" s="13">
        <f>'A12'!F23/'A13'!F23*100</f>
        <v>2.3715437137833923</v>
      </c>
      <c r="O24" s="14">
        <f t="shared" si="4"/>
        <v>0.75468588323264663</v>
      </c>
      <c r="P24" s="13">
        <f>'A12'!G23/'A13'!G23*100</f>
        <v>2.4285828819180044</v>
      </c>
      <c r="Q24" s="14">
        <f t="shared" si="5"/>
        <v>0.75038573275938614</v>
      </c>
      <c r="R24" s="13">
        <f>'A12'!H23*100/'A13'!H23</f>
        <v>2.7680407461570087</v>
      </c>
      <c r="S24" s="14">
        <f t="shared" si="6"/>
        <v>0.7247941972707469</v>
      </c>
      <c r="T24" s="13">
        <f>'A12'!I23/'A13'!I23*100</f>
        <v>2.4880555050089854</v>
      </c>
      <c r="U24" s="14">
        <f t="shared" si="7"/>
        <v>0.74590212549977142</v>
      </c>
      <c r="V24" s="13">
        <f>'A12'!J23/'A13'!J23*100</f>
        <v>3.0319210889607318</v>
      </c>
      <c r="W24" s="14">
        <f t="shared" si="8"/>
        <v>0.70490040817631883</v>
      </c>
      <c r="X24" s="13">
        <f>'A12'!K23*100/'A13'!K23</f>
        <v>1.8406522211479464</v>
      </c>
      <c r="Y24" s="14">
        <f t="shared" si="9"/>
        <v>0.79470949118426804</v>
      </c>
      <c r="Z24" s="13">
        <f>'A12'!L23/'A13'!L23*100</f>
        <v>2.4829219220929426</v>
      </c>
      <c r="AA24" s="14">
        <f t="shared" si="10"/>
        <v>0.74628914339866237</v>
      </c>
      <c r="AB24" s="13">
        <f>'A12'!M23*100/'A13'!M23</f>
        <v>1.328797197790577</v>
      </c>
      <c r="AC24" s="14">
        <f t="shared" si="11"/>
        <v>0.83329795053445577</v>
      </c>
      <c r="AD24" s="13">
        <f>'A12'!N23*100/'A13'!N23</f>
        <v>1.849796609088588</v>
      </c>
      <c r="AE24" s="14">
        <f t="shared" si="12"/>
        <v>0.79402010097370546</v>
      </c>
      <c r="AF24" s="13">
        <f>'A12'!O23*100/'A13'!O23</f>
        <v>9.0035663674974682</v>
      </c>
      <c r="AG24" s="14">
        <f t="shared" si="13"/>
        <v>0.25470146400445032</v>
      </c>
    </row>
    <row r="25" spans="1:33">
      <c r="A25" s="6">
        <v>2001</v>
      </c>
      <c r="B25" s="13">
        <v>4.4937826878695759</v>
      </c>
      <c r="C25" s="13">
        <v>5.2705734345872433</v>
      </c>
      <c r="D25" s="13">
        <f t="shared" si="15"/>
        <v>3.1578475053843928</v>
      </c>
      <c r="E25" s="14">
        <f t="shared" si="14"/>
        <v>0.69540688719960564</v>
      </c>
      <c r="F25" s="13">
        <f>'A12'!B24*100/'A13'!B24</f>
        <v>3.6876303022552874</v>
      </c>
      <c r="G25" s="14">
        <f t="shared" si="0"/>
        <v>0.65546686319165937</v>
      </c>
      <c r="H25" s="13">
        <f>'A12'!C24/'A13'!C24*100</f>
        <v>2.4432396855445382</v>
      </c>
      <c r="I25" s="14">
        <f t="shared" si="1"/>
        <v>0.74928076466268478</v>
      </c>
      <c r="J25" s="13">
        <f>'A12'!D24*100/'A13'!D24</f>
        <v>3.7037098427754747</v>
      </c>
      <c r="K25" s="14">
        <f t="shared" si="2"/>
        <v>0.65425463576901333</v>
      </c>
      <c r="L25" s="13">
        <f>'A12'!E24/'A13'!E24*100</f>
        <v>1.7426096533673381</v>
      </c>
      <c r="M25" s="14">
        <f t="shared" si="3"/>
        <v>0.80210086465672992</v>
      </c>
      <c r="N25" s="13">
        <f>'A12'!F24/'A13'!F24*100</f>
        <v>2.2946270490869467</v>
      </c>
      <c r="O25" s="14">
        <f t="shared" si="4"/>
        <v>0.76048458687635112</v>
      </c>
      <c r="P25" s="13">
        <f>'A12'!G24/'A13'!G24*100</f>
        <v>2.4086238918760441</v>
      </c>
      <c r="Q25" s="14">
        <f t="shared" si="5"/>
        <v>0.75189042967698827</v>
      </c>
      <c r="R25" s="13">
        <f>'A12'!H24*100/'A13'!H24</f>
        <v>2.7260438079227556</v>
      </c>
      <c r="S25" s="14">
        <f t="shared" si="6"/>
        <v>0.72796032257954046</v>
      </c>
      <c r="T25" s="13">
        <f>'A12'!I24/'A13'!I24*100</f>
        <v>2.3070879425295541</v>
      </c>
      <c r="U25" s="14">
        <f t="shared" si="7"/>
        <v>0.75954516720059395</v>
      </c>
      <c r="V25" s="13">
        <f>'A12'!J24/'A13'!J24*100</f>
        <v>3.2308190861299964</v>
      </c>
      <c r="W25" s="14">
        <f t="shared" si="8"/>
        <v>0.68990560119316813</v>
      </c>
      <c r="X25" s="13">
        <f>'A12'!K24*100/'A13'!K24</f>
        <v>1.7094201801551223</v>
      </c>
      <c r="Y25" s="14">
        <f t="shared" si="9"/>
        <v>0.80460300018233855</v>
      </c>
      <c r="Z25" s="13">
        <f>'A12'!L24/'A13'!L24*100</f>
        <v>2.4327948845304088</v>
      </c>
      <c r="AA25" s="14">
        <f t="shared" si="10"/>
        <v>0.75006819227590005</v>
      </c>
      <c r="AB25" s="13">
        <f>'A12'!M24*100/'A13'!M24</f>
        <v>1.7887136911852006</v>
      </c>
      <c r="AC25" s="14">
        <f t="shared" si="11"/>
        <v>0.79862510744418036</v>
      </c>
      <c r="AD25" s="13">
        <f>'A12'!N24*100/'A13'!N24</f>
        <v>1.9716086112815812</v>
      </c>
      <c r="AE25" s="14">
        <f t="shared" si="12"/>
        <v>0.78483676334783359</v>
      </c>
      <c r="AF25" s="13">
        <f>'A12'!O24*100/'A13'!O24</f>
        <v>9.1111877125931926</v>
      </c>
      <c r="AG25" s="14">
        <f t="shared" si="13"/>
        <v>0.24658795195332536</v>
      </c>
    </row>
    <row r="26" spans="1:33">
      <c r="A26" s="6">
        <v>2002</v>
      </c>
      <c r="B26" s="13">
        <v>4.5238437879455686</v>
      </c>
      <c r="C26" s="13">
        <v>5.5059946171488425</v>
      </c>
      <c r="D26" s="13">
        <f t="shared" si="15"/>
        <v>3.1546405700137639</v>
      </c>
      <c r="E26" s="14">
        <f t="shared" si="14"/>
        <v>0.69564865623486183</v>
      </c>
      <c r="F26" s="13">
        <f>'A12'!B25*100/'A13'!B25</f>
        <v>3.6044230751820816</v>
      </c>
      <c r="G26" s="14">
        <f t="shared" si="0"/>
        <v>0.6617398087583467</v>
      </c>
      <c r="H26" s="13">
        <f>'A12'!C25/'A13'!C25*100</f>
        <v>2.6102256029882351</v>
      </c>
      <c r="I26" s="14">
        <f t="shared" si="1"/>
        <v>0.73669179123606088</v>
      </c>
      <c r="J26" s="13">
        <f>'A12'!D25*100/'A13'!D25</f>
        <v>3.8395300129103691</v>
      </c>
      <c r="K26" s="14">
        <f t="shared" si="2"/>
        <v>0.64401523032211838</v>
      </c>
      <c r="L26" s="13">
        <f>'A12'!E25/'A13'!E25*100</f>
        <v>1.7271948716331427</v>
      </c>
      <c r="M26" s="14">
        <f t="shared" si="3"/>
        <v>0.80326297629224808</v>
      </c>
      <c r="N26" s="13">
        <f>'A12'!F25/'A13'!F25*100</f>
        <v>2.3431081133139964</v>
      </c>
      <c r="O26" s="14">
        <f t="shared" si="4"/>
        <v>0.75682962699355416</v>
      </c>
      <c r="P26" s="13">
        <f>'A12'!G25/'A13'!G25*100</f>
        <v>2.4349571563063819</v>
      </c>
      <c r="Q26" s="14">
        <f t="shared" si="5"/>
        <v>0.7499051798354166</v>
      </c>
      <c r="R26" s="13">
        <f>'A12'!H25*100/'A13'!H25</f>
        <v>2.8128808602346731</v>
      </c>
      <c r="S26" s="14">
        <f t="shared" si="6"/>
        <v>0.72141372655074854</v>
      </c>
      <c r="T26" s="13">
        <f>'A12'!I25/'A13'!I25*100</f>
        <v>2.2861762562842265</v>
      </c>
      <c r="U26" s="14">
        <f t="shared" si="7"/>
        <v>0.76112168734359986</v>
      </c>
      <c r="V26" s="13">
        <f>'A12'!J25/'A13'!J25*100</f>
        <v>3.4274340218005213</v>
      </c>
      <c r="W26" s="14">
        <f t="shared" si="8"/>
        <v>0.67508291291906153</v>
      </c>
      <c r="X26" s="13">
        <f>'A12'!K25*100/'A13'!K25</f>
        <v>1.857549156050841</v>
      </c>
      <c r="Y26" s="14">
        <f t="shared" si="9"/>
        <v>0.79343564086359264</v>
      </c>
      <c r="Z26" s="13">
        <f>'A12'!L25/'A13'!L25*100</f>
        <v>2.3839637821329678</v>
      </c>
      <c r="AA26" s="14">
        <f t="shared" si="10"/>
        <v>0.75374954133745442</v>
      </c>
      <c r="AB26" s="13">
        <f>'A12'!M25*100/'A13'!M25</f>
        <v>1.813203981136305</v>
      </c>
      <c r="AC26" s="14">
        <f t="shared" si="11"/>
        <v>0.79677879840133126</v>
      </c>
      <c r="AD26" s="13">
        <f>'A12'!N25*100/'A13'!N25</f>
        <v>1.8771968332609159</v>
      </c>
      <c r="AE26" s="14">
        <f t="shared" si="12"/>
        <v>0.7919544136434834</v>
      </c>
      <c r="AF26" s="13">
        <f>'A12'!O25*100/'A13'!O25</f>
        <v>9.5760948709633187</v>
      </c>
      <c r="AG26" s="14">
        <f t="shared" si="13"/>
        <v>0.21153886546648357</v>
      </c>
    </row>
    <row r="27" spans="1:33">
      <c r="A27" s="6">
        <v>2003</v>
      </c>
      <c r="B27" s="13">
        <v>4.594199282673225</v>
      </c>
      <c r="C27" s="13">
        <v>5.619992152482892</v>
      </c>
      <c r="D27" s="13">
        <f t="shared" si="15"/>
        <v>2.978971128462987</v>
      </c>
      <c r="E27" s="14">
        <f t="shared" si="14"/>
        <v>0.70889227560952117</v>
      </c>
      <c r="F27" s="13">
        <f>'A12'!B26*100/'A13'!B26</f>
        <v>3.53314238161179</v>
      </c>
      <c r="G27" s="14">
        <f t="shared" si="0"/>
        <v>0.6671136197414812</v>
      </c>
      <c r="H27" s="13">
        <f>'A12'!C26/'A13'!C26*100</f>
        <v>2.7870902706996445</v>
      </c>
      <c r="I27" s="14">
        <f t="shared" si="1"/>
        <v>0.72335806444033668</v>
      </c>
      <c r="J27" s="13">
        <f>'A12'!D26*100/'A13'!D26</f>
        <v>3.6441158370242812</v>
      </c>
      <c r="K27" s="14">
        <f t="shared" si="2"/>
        <v>0.65874739399840598</v>
      </c>
      <c r="L27" s="13">
        <f>'A12'!E26/'A13'!E26*100</f>
        <v>1.7169104919420186</v>
      </c>
      <c r="M27" s="14">
        <f t="shared" si="3"/>
        <v>0.80403830983308111</v>
      </c>
      <c r="N27" s="13">
        <f>'A12'!F26/'A13'!F26*100</f>
        <v>2.4146321570885134</v>
      </c>
      <c r="O27" s="14">
        <f t="shared" si="4"/>
        <v>0.75143746997680638</v>
      </c>
      <c r="P27" s="13">
        <f>'A12'!G26/'A13'!G26*100</f>
        <v>2.4468476796841911</v>
      </c>
      <c r="Q27" s="14">
        <f t="shared" si="5"/>
        <v>0.74900876003473271</v>
      </c>
      <c r="R27" s="13">
        <f>'A12'!H26*100/'A13'!H26</f>
        <v>2.8831271760047978</v>
      </c>
      <c r="S27" s="14">
        <f t="shared" si="6"/>
        <v>0.71611789672218518</v>
      </c>
      <c r="T27" s="13">
        <f>'A12'!I26/'A13'!I26*100</f>
        <v>2.1975778861952304</v>
      </c>
      <c r="U27" s="14">
        <f t="shared" si="7"/>
        <v>0.76780106811874005</v>
      </c>
      <c r="V27" s="13">
        <f>'A12'!J26/'A13'!J26*100</f>
        <v>3.4207009046736152</v>
      </c>
      <c r="W27" s="14">
        <f t="shared" si="8"/>
        <v>0.67559051879317689</v>
      </c>
      <c r="X27" s="13">
        <f>'A12'!K26*100/'A13'!K26</f>
        <v>1.8138153388682545</v>
      </c>
      <c r="Y27" s="14">
        <f t="shared" si="9"/>
        <v>0.79673270848932243</v>
      </c>
      <c r="Z27" s="13">
        <f>'A12'!L26/'A13'!L26*100</f>
        <v>2.5559557539627296</v>
      </c>
      <c r="AA27" s="14">
        <f t="shared" si="10"/>
        <v>0.74078316431534674</v>
      </c>
      <c r="AB27" s="13">
        <f>'A12'!M26*100/'A13'!M26</f>
        <v>1.7298588101069292</v>
      </c>
      <c r="AC27" s="14">
        <f t="shared" si="11"/>
        <v>0.80306214348448768</v>
      </c>
      <c r="AD27" s="13">
        <f>'A12'!N26*100/'A13'!N26</f>
        <v>1.9366208063957031</v>
      </c>
      <c r="AE27" s="14">
        <f t="shared" si="12"/>
        <v>0.78747447407642079</v>
      </c>
      <c r="AF27" s="13">
        <f>'A12'!O26*100/'A13'!O26</f>
        <v>9.8362014845795951</v>
      </c>
      <c r="AG27" s="14">
        <f t="shared" si="13"/>
        <v>0.1919295756710821</v>
      </c>
    </row>
    <row r="28" spans="1:33">
      <c r="A28" s="6">
        <v>2004</v>
      </c>
      <c r="B28" s="13">
        <v>4.654700119947214</v>
      </c>
      <c r="C28" s="13">
        <v>5.7211700249558701</v>
      </c>
      <c r="D28" s="13">
        <f t="shared" si="15"/>
        <v>2.8417610139241893</v>
      </c>
      <c r="E28" s="14">
        <f t="shared" si="14"/>
        <v>0.71923646817519282</v>
      </c>
      <c r="F28" s="13">
        <f>'A12'!B27*100/'A13'!B27</f>
        <v>3.4873117851155966</v>
      </c>
      <c r="G28" s="14">
        <f t="shared" si="0"/>
        <v>0.67056876236817253</v>
      </c>
      <c r="H28" s="13">
        <f>'A12'!C27/'A13'!C27*100</f>
        <v>2.5109571214923414</v>
      </c>
      <c r="I28" s="14">
        <f t="shared" si="1"/>
        <v>0.7441755856468949</v>
      </c>
      <c r="J28" s="13">
        <f>'A12'!D27*100/'A13'!D27</f>
        <v>3.4928561479779385</v>
      </c>
      <c r="K28" s="14">
        <f t="shared" si="2"/>
        <v>0.67015077600255513</v>
      </c>
      <c r="L28" s="13">
        <f>'A12'!E27/'A13'!E27*100</f>
        <v>1.7045720296552496</v>
      </c>
      <c r="M28" s="14">
        <f t="shared" si="3"/>
        <v>0.80496849949357097</v>
      </c>
      <c r="N28" s="13">
        <f>'A12'!F27/'A13'!F27*100</f>
        <v>2.3100818458232677</v>
      </c>
      <c r="O28" s="14">
        <f t="shared" si="4"/>
        <v>0.75931945853256122</v>
      </c>
      <c r="P28" s="13">
        <f>'A12'!G27/'A13'!G27*100</f>
        <v>2.4022381424316825</v>
      </c>
      <c r="Q28" s="14">
        <f t="shared" si="5"/>
        <v>0.75237184769890764</v>
      </c>
      <c r="R28" s="13">
        <f>'A12'!H27*100/'A13'!H27</f>
        <v>2.8956275163954794</v>
      </c>
      <c r="S28" s="14">
        <f t="shared" si="6"/>
        <v>0.71517550316342837</v>
      </c>
      <c r="T28" s="13">
        <f>'A12'!I27/'A13'!I27*100</f>
        <v>2.1578558021828775</v>
      </c>
      <c r="U28" s="14">
        <f t="shared" si="7"/>
        <v>0.77079569346042631</v>
      </c>
      <c r="V28" s="13">
        <f>'A12'!J27/'A13'!J27*100</f>
        <v>3.4546099598227396</v>
      </c>
      <c r="W28" s="14">
        <f t="shared" si="8"/>
        <v>0.67303413439424586</v>
      </c>
      <c r="X28" s="13">
        <f>'A12'!K27*100/'A13'!K27</f>
        <v>1.6918687450805421</v>
      </c>
      <c r="Y28" s="14">
        <f t="shared" si="9"/>
        <v>0.80592619289903877</v>
      </c>
      <c r="Z28" s="13">
        <f>'A12'!L27/'A13'!L27*100</f>
        <v>2.5055211373661508</v>
      </c>
      <c r="AA28" s="14">
        <f t="shared" si="10"/>
        <v>0.7445854014011799</v>
      </c>
      <c r="AB28" s="13">
        <f>'A12'!M27*100/'A13'!M27</f>
        <v>1.7104096095202916</v>
      </c>
      <c r="AC28" s="14">
        <f t="shared" si="11"/>
        <v>0.80452840766473999</v>
      </c>
      <c r="AD28" s="13">
        <f>'A12'!N27*100/'A13'!N27</f>
        <v>1.7536860792280977</v>
      </c>
      <c r="AE28" s="14">
        <f t="shared" si="12"/>
        <v>0.80126581920524698</v>
      </c>
      <c r="AF28" s="13">
        <f>'A12'!O27*100/'A13'!O27</f>
        <v>9.5744447291334644</v>
      </c>
      <c r="AG28" s="14">
        <f t="shared" si="13"/>
        <v>0.21166326872134605</v>
      </c>
    </row>
    <row r="29" spans="1:33">
      <c r="A29" s="6">
        <v>2005</v>
      </c>
      <c r="B29" s="13">
        <v>4.4886782732218657</v>
      </c>
      <c r="C29" s="13">
        <v>5.8483131294817863</v>
      </c>
      <c r="D29" s="13">
        <f t="shared" si="15"/>
        <v>2.5565833652777328</v>
      </c>
      <c r="E29" s="14">
        <f t="shared" si="14"/>
        <v>0.7407358490549476</v>
      </c>
      <c r="F29" s="13">
        <f>'A12'!B28*100/'A13'!B28</f>
        <v>3.2635323174342306</v>
      </c>
      <c r="G29" s="14">
        <f t="shared" si="0"/>
        <v>0.68743936927437865</v>
      </c>
      <c r="H29" s="13">
        <f>'A12'!C28/'A13'!C28*100</f>
        <v>2.3773783290573913</v>
      </c>
      <c r="I29" s="14">
        <f t="shared" si="1"/>
        <v>0.75424601490264986</v>
      </c>
      <c r="J29" s="13">
        <f>'A12'!D28*100/'A13'!D28</f>
        <v>3.330980558567973</v>
      </c>
      <c r="K29" s="14">
        <f t="shared" si="2"/>
        <v>0.68235448470265114</v>
      </c>
      <c r="L29" s="13">
        <f>'A12'!E28/'A13'!E28*100</f>
        <v>1.6108420048744323</v>
      </c>
      <c r="M29" s="14">
        <f t="shared" si="3"/>
        <v>0.81203475279987369</v>
      </c>
      <c r="N29" s="13">
        <f>'A12'!F28/'A13'!F28*100</f>
        <v>2.2892715506105161</v>
      </c>
      <c r="O29" s="14">
        <f t="shared" si="4"/>
        <v>0.76088833486323648</v>
      </c>
      <c r="P29" s="13">
        <f>'A12'!G28/'A13'!G28*100</f>
        <v>2.3624963364346767</v>
      </c>
      <c r="Q29" s="14">
        <f t="shared" si="5"/>
        <v>0.75536795986980987</v>
      </c>
      <c r="R29" s="13">
        <f>'A12'!H28*100/'A13'!H28</f>
        <v>2.8853714980401097</v>
      </c>
      <c r="S29" s="14">
        <f t="shared" si="6"/>
        <v>0.71594869855927512</v>
      </c>
      <c r="T29" s="13">
        <f>'A12'!I28/'A13'!I28*100</f>
        <v>2.0438599467067577</v>
      </c>
      <c r="U29" s="14">
        <f t="shared" si="7"/>
        <v>0.77938977622682504</v>
      </c>
      <c r="V29" s="13">
        <f>'A12'!J28/'A13'!J28*100</f>
        <v>3.1833633412983104</v>
      </c>
      <c r="W29" s="14">
        <f t="shared" si="8"/>
        <v>0.69348326282938466</v>
      </c>
      <c r="X29" s="13">
        <f>'A12'!K28*100/'A13'!K28</f>
        <v>1.5104166532711365</v>
      </c>
      <c r="Y29" s="14">
        <f t="shared" si="9"/>
        <v>0.81960576299071519</v>
      </c>
      <c r="Z29" s="13">
        <f>'A12'!L28/'A13'!L28*100</f>
        <v>2.4502276061488306</v>
      </c>
      <c r="AA29" s="14">
        <f t="shared" si="10"/>
        <v>0.74875394929920092</v>
      </c>
      <c r="AB29" s="13">
        <f>'A12'!M28*100/'A13'!M28</f>
        <v>1.695669716284457</v>
      </c>
      <c r="AC29" s="14">
        <f t="shared" si="11"/>
        <v>0.80563963983987097</v>
      </c>
      <c r="AD29" s="13">
        <f>'A12'!N28*100/'A13'!N28</f>
        <v>1.7687659553675661</v>
      </c>
      <c r="AE29" s="14">
        <f t="shared" si="12"/>
        <v>0.80012895591220567</v>
      </c>
      <c r="AF29" s="13">
        <f>'A12'!O28*100/'A13'!O28</f>
        <v>9.2863611734569815</v>
      </c>
      <c r="AG29" s="14">
        <f t="shared" si="13"/>
        <v>0.23338172428081796</v>
      </c>
    </row>
    <row r="30" spans="1:33">
      <c r="A30" s="6">
        <v>2006</v>
      </c>
      <c r="B30" s="13">
        <v>4.6509399401624609</v>
      </c>
      <c r="C30" s="13">
        <v>5.9302889708226241</v>
      </c>
      <c r="D30" s="13">
        <f t="shared" si="15"/>
        <v>2.5975760907398544</v>
      </c>
      <c r="E30" s="14">
        <f t="shared" si="14"/>
        <v>0.73764543077640299</v>
      </c>
      <c r="F30" s="13">
        <f>'A12'!B29*100/'A13'!B29</f>
        <v>3.1541920233738443</v>
      </c>
      <c r="G30" s="14">
        <f t="shared" si="0"/>
        <v>0.69568247191115951</v>
      </c>
      <c r="H30" s="13">
        <f>'A12'!C29/'A13'!C29*100</f>
        <v>2.4067754929178302</v>
      </c>
      <c r="I30" s="14">
        <f t="shared" si="1"/>
        <v>0.75202977942409843</v>
      </c>
      <c r="J30" s="13">
        <f>'A12'!D29*100/'A13'!D29</f>
        <v>3.3120997131708863</v>
      </c>
      <c r="K30" s="14">
        <f t="shared" si="2"/>
        <v>0.68377790090813007</v>
      </c>
      <c r="L30" s="13">
        <f>'A12'!E29/'A13'!E29*100</f>
        <v>1.551020663567229</v>
      </c>
      <c r="M30" s="14">
        <f t="shared" si="3"/>
        <v>0.81654464972765084</v>
      </c>
      <c r="N30" s="13">
        <f>'A12'!F29/'A13'!F29*100</f>
        <v>2.1231667120601037</v>
      </c>
      <c r="O30" s="14">
        <f t="shared" si="4"/>
        <v>0.77341088425276727</v>
      </c>
      <c r="P30" s="13">
        <f>'A12'!G29/'A13'!G29*100</f>
        <v>2.3237853354960216</v>
      </c>
      <c r="Q30" s="14">
        <f t="shared" si="5"/>
        <v>0.75828636023311646</v>
      </c>
      <c r="R30" s="13">
        <f>'A12'!H29*100/'A13'!H29</f>
        <v>2.7530524698116769</v>
      </c>
      <c r="S30" s="14">
        <f t="shared" si="6"/>
        <v>0.72592415490735951</v>
      </c>
      <c r="T30" s="13">
        <f>'A12'!I29/'A13'!I29*100</f>
        <v>2.0036968515938569</v>
      </c>
      <c r="U30" s="14">
        <f t="shared" si="7"/>
        <v>0.78241764914477785</v>
      </c>
      <c r="V30" s="13">
        <f>'A12'!J29/'A13'!J29*100</f>
        <v>1.4655563686008362</v>
      </c>
      <c r="W30" s="14">
        <f t="shared" si="8"/>
        <v>0.82298775436023053</v>
      </c>
      <c r="X30" s="13">
        <f>'A12'!K29*100/'A13'!K29</f>
        <v>1.3690337338967986</v>
      </c>
      <c r="Y30" s="14">
        <f t="shared" si="9"/>
        <v>0.83026454094174906</v>
      </c>
      <c r="Z30" s="13">
        <f>'A12'!L29/'A13'!L29*100</f>
        <v>2.3685005908095311</v>
      </c>
      <c r="AA30" s="14">
        <f t="shared" si="10"/>
        <v>0.75491530254439665</v>
      </c>
      <c r="AB30" s="13">
        <f>'A12'!M29*100/'A13'!M29</f>
        <v>1.597177484166278</v>
      </c>
      <c r="AC30" s="14">
        <f t="shared" si="11"/>
        <v>0.81306491325122143</v>
      </c>
      <c r="AD30" s="13">
        <f>'A12'!N29*100/'A13'!N29</f>
        <v>1.7075355900623017</v>
      </c>
      <c r="AE30" s="14">
        <f t="shared" si="12"/>
        <v>0.80474507835852138</v>
      </c>
      <c r="AF30" s="13">
        <f>'A12'!O29*100/'A13'!O29</f>
        <v>8.8602562152651032</v>
      </c>
      <c r="AG30" s="14">
        <f t="shared" si="13"/>
        <v>0.26550553494550422</v>
      </c>
    </row>
    <row r="31" spans="1:33">
      <c r="A31" s="6">
        <v>2007</v>
      </c>
      <c r="B31" s="13">
        <v>4.6544753154086935</v>
      </c>
      <c r="C31" s="13">
        <v>5.8816158768984765</v>
      </c>
      <c r="D31" s="13">
        <f t="shared" si="15"/>
        <v>2.553024097543255</v>
      </c>
      <c r="E31" s="14">
        <f t="shared" si="14"/>
        <v>0.74100418022690229</v>
      </c>
      <c r="F31" s="13">
        <f>'A12'!B30*100/'A13'!B30</f>
        <v>2.9486392298130517</v>
      </c>
      <c r="G31" s="14">
        <f t="shared" si="0"/>
        <v>0.71117898021269121</v>
      </c>
      <c r="H31" s="13">
        <f>'A12'!C30/'A13'!C30*100</f>
        <v>2.4198644457110463</v>
      </c>
      <c r="I31" s="14">
        <f t="shared" si="1"/>
        <v>0.7510430107107926</v>
      </c>
      <c r="J31" s="13">
        <f>'A12'!D30*100/'A13'!D30</f>
        <v>3.2261223980508569</v>
      </c>
      <c r="K31" s="14">
        <f t="shared" si="2"/>
        <v>0.69025968183856967</v>
      </c>
      <c r="L31" s="13">
        <f>'A12'!E30/'A13'!E30*100</f>
        <v>1.5780686795938754</v>
      </c>
      <c r="M31" s="14">
        <f t="shared" si="3"/>
        <v>0.81450551516938985</v>
      </c>
      <c r="N31" s="13">
        <f>'A12'!F30/'A13'!F30*100</f>
        <v>2.0389861574812049</v>
      </c>
      <c r="O31" s="14">
        <f t="shared" si="4"/>
        <v>0.77975720842701712</v>
      </c>
      <c r="P31" s="13">
        <f>'A12'!G30/'A13'!G30*100</f>
        <v>2.2380237704420844</v>
      </c>
      <c r="Q31" s="14">
        <f t="shared" si="5"/>
        <v>0.76475187588867299</v>
      </c>
      <c r="R31" s="13">
        <f>'A12'!H30*100/'A13'!H30</f>
        <v>2.6554229233758591</v>
      </c>
      <c r="S31" s="14">
        <f t="shared" si="6"/>
        <v>0.73328439093533637</v>
      </c>
      <c r="T31" s="13">
        <f>'A12'!I30/'A13'!I30*100</f>
        <v>1.9148387487721388</v>
      </c>
      <c r="U31" s="14">
        <f t="shared" si="7"/>
        <v>0.78911661102304509</v>
      </c>
      <c r="V31" s="13">
        <f>'A12'!J30/'A13'!J30*100</f>
        <v>1.4413865971563053</v>
      </c>
      <c r="W31" s="14">
        <f t="shared" si="8"/>
        <v>0.82480989969500318</v>
      </c>
      <c r="X31" s="13">
        <f>'A12'!K30*100/'A13'!K30</f>
        <v>1.3416598260862185</v>
      </c>
      <c r="Y31" s="14">
        <f t="shared" si="9"/>
        <v>0.83232824429641339</v>
      </c>
      <c r="Z31" s="13">
        <f>'A12'!L30/'A13'!L30*100</f>
        <v>2.3260822096087317</v>
      </c>
      <c r="AA31" s="14">
        <f t="shared" si="10"/>
        <v>0.7581132001989539</v>
      </c>
      <c r="AB31" s="13">
        <f>'A12'!M30*100/'A13'!M30</f>
        <v>1.5034993183067771</v>
      </c>
      <c r="AC31" s="14">
        <f t="shared" si="11"/>
        <v>0.82012725694291477</v>
      </c>
      <c r="AD31" s="13">
        <f>'A12'!N30*100/'A13'!N30</f>
        <v>1.7624275282161714</v>
      </c>
      <c r="AE31" s="14">
        <f t="shared" si="12"/>
        <v>0.80060680633334913</v>
      </c>
      <c r="AF31" s="13">
        <f>'A12'!O30*100/'A13'!O30</f>
        <v>8.9146458906395036</v>
      </c>
      <c r="AG31" s="14">
        <f t="shared" si="13"/>
        <v>0.26140512822586637</v>
      </c>
    </row>
    <row r="32" spans="1:33">
      <c r="A32" s="6">
        <v>2008</v>
      </c>
      <c r="B32" s="13">
        <v>4.6818863099187977</v>
      </c>
      <c r="C32" s="13">
        <v>5.8991784440816959</v>
      </c>
      <c r="D32" s="13">
        <f t="shared" si="15"/>
        <v>2.5252594642546708</v>
      </c>
      <c r="E32" s="14">
        <f t="shared" si="14"/>
        <v>0.74309734015332418</v>
      </c>
      <c r="F32" s="13">
        <f>'A12'!B31*100/'A13'!B31</f>
        <v>2.9317102728311912</v>
      </c>
      <c r="G32" s="14">
        <f t="shared" si="0"/>
        <v>0.71245524465970345</v>
      </c>
      <c r="H32" s="13">
        <f>'A12'!C31/'A13'!C31*100</f>
        <v>2.3301484777903148</v>
      </c>
      <c r="I32" s="14">
        <f t="shared" si="1"/>
        <v>0.75780664655139407</v>
      </c>
      <c r="J32" s="13">
        <f>'A12'!D31*100/'A13'!D31</f>
        <v>3.1818278384258369</v>
      </c>
      <c r="K32" s="14">
        <f t="shared" si="2"/>
        <v>0.69359902351839353</v>
      </c>
      <c r="L32" s="13">
        <f>'A12'!E31/'A13'!E31*100</f>
        <v>1.5423894635950763</v>
      </c>
      <c r="M32" s="14">
        <f t="shared" si="3"/>
        <v>0.81719535098888696</v>
      </c>
      <c r="N32" s="13">
        <f>'A12'!F31/'A13'!F31*100</f>
        <v>2.0753733234052314</v>
      </c>
      <c r="O32" s="14">
        <f t="shared" si="4"/>
        <v>0.77701400066494841</v>
      </c>
      <c r="P32" s="13">
        <f>'A12'!G31/'A13'!G31*100</f>
        <v>2.2810769204121395</v>
      </c>
      <c r="Q32" s="14">
        <f t="shared" si="5"/>
        <v>0.76150612337730783</v>
      </c>
      <c r="R32" s="13">
        <f>'A12'!H31*100/'A13'!H31</f>
        <v>2.6926592843544306</v>
      </c>
      <c r="S32" s="14">
        <f t="shared" si="6"/>
        <v>0.73047716284065911</v>
      </c>
      <c r="T32" s="13">
        <f>'A12'!I31/'A13'!I31*100</f>
        <v>2.0027321838496048</v>
      </c>
      <c r="U32" s="14">
        <f t="shared" si="7"/>
        <v>0.78249037489784612</v>
      </c>
      <c r="V32" s="13">
        <f>'A12'!J31/'A13'!J31*100</f>
        <v>1.4605695591395749</v>
      </c>
      <c r="W32" s="14">
        <f t="shared" si="8"/>
        <v>0.82336370709176931</v>
      </c>
      <c r="X32" s="13">
        <f>'A12'!K31*100/'A13'!K31</f>
        <v>1.2589813636610989</v>
      </c>
      <c r="Y32" s="14">
        <f t="shared" si="9"/>
        <v>0.83856132659675098</v>
      </c>
      <c r="Z32" s="13">
        <f>'A12'!L31/'A13'!L31*100</f>
        <v>2.37701128466606</v>
      </c>
      <c r="AA32" s="14">
        <f t="shared" si="10"/>
        <v>0.75427368617073987</v>
      </c>
      <c r="AB32" s="13">
        <f>'A12'!M31*100/'A13'!M31</f>
        <v>1.5286487515843632</v>
      </c>
      <c r="AC32" s="14">
        <f t="shared" si="11"/>
        <v>0.81823125545923914</v>
      </c>
      <c r="AD32" s="13">
        <f>'A12'!N31*100/'A13'!N31</f>
        <v>1.7590449952768374</v>
      </c>
      <c r="AE32" s="14">
        <f t="shared" si="12"/>
        <v>0.80086181356952713</v>
      </c>
      <c r="AF32" s="13">
        <f>'A12'!O31*100/'A13'!O31</f>
        <v>9.0302121694798281</v>
      </c>
      <c r="AG32" s="14">
        <f t="shared" si="13"/>
        <v>0.25269265213443076</v>
      </c>
    </row>
    <row r="33" spans="1:33">
      <c r="A33" s="6">
        <v>2009</v>
      </c>
      <c r="B33" s="13">
        <v>4.9240400590499656</v>
      </c>
      <c r="C33" s="13">
        <v>6.0101060650226881</v>
      </c>
      <c r="D33" s="13">
        <f t="shared" si="15"/>
        <v>3.0004288540937911</v>
      </c>
      <c r="E33" s="14">
        <f t="shared" si="14"/>
        <v>0.70727458986753011</v>
      </c>
      <c r="F33" s="13">
        <f>'A12'!B32*100/'A13'!B32</f>
        <v>3.0452998396756827</v>
      </c>
      <c r="G33" s="14">
        <f t="shared" si="0"/>
        <v>0.7038917917623706</v>
      </c>
      <c r="H33" s="13">
        <f>'A12'!C32/'A13'!C32*100</f>
        <v>2.4939535999265812</v>
      </c>
      <c r="I33" s="14">
        <f t="shared" si="1"/>
        <v>0.745457471475516</v>
      </c>
      <c r="J33" s="13">
        <f>'A12'!D32*100/'A13'!D32</f>
        <v>3.6622154648224772</v>
      </c>
      <c r="K33" s="14">
        <f t="shared" si="2"/>
        <v>0.65738287334378187</v>
      </c>
      <c r="L33" s="13">
        <f>'A12'!E32/'A13'!E32*100</f>
        <v>1.6899449003848492</v>
      </c>
      <c r="M33" s="14">
        <f t="shared" si="3"/>
        <v>0.80607123045742568</v>
      </c>
      <c r="N33" s="13">
        <f>'A12'!F32/'A13'!F32*100</f>
        <v>2.2484083567191102</v>
      </c>
      <c r="O33" s="14">
        <f t="shared" si="4"/>
        <v>0.7639689878302709</v>
      </c>
      <c r="P33" s="13">
        <f>'A12'!G32/'A13'!G32*100</f>
        <v>2.4147683536117412</v>
      </c>
      <c r="Q33" s="14">
        <f t="shared" si="5"/>
        <v>0.75142720219831372</v>
      </c>
      <c r="R33" s="13">
        <f>'A12'!H32*100/'A13'!H32</f>
        <v>2.843881960264286</v>
      </c>
      <c r="S33" s="14">
        <f t="shared" si="6"/>
        <v>0.71907657123583701</v>
      </c>
      <c r="T33" s="13">
        <f>'A12'!I32/'A13'!I32*100</f>
        <v>2.0020282219372043</v>
      </c>
      <c r="U33" s="14">
        <f t="shared" si="7"/>
        <v>0.78254344618639693</v>
      </c>
      <c r="V33" s="13">
        <f>'A12'!J32/'A13'!J32*100</f>
        <v>1.4568048786916477</v>
      </c>
      <c r="W33" s="14">
        <f t="shared" si="8"/>
        <v>0.82364752421146548</v>
      </c>
      <c r="X33" s="13">
        <f>'A12'!K32*100/'A13'!K32</f>
        <v>1.4195614918572173</v>
      </c>
      <c r="Y33" s="14">
        <f t="shared" si="9"/>
        <v>0.82645528198142348</v>
      </c>
      <c r="Z33" s="13">
        <f>'A12'!L32/'A13'!L32*100</f>
        <v>2.3519604105805909</v>
      </c>
      <c r="AA33" s="14">
        <f t="shared" si="10"/>
        <v>0.75616225733292797</v>
      </c>
      <c r="AB33" s="13">
        <f>'A12'!M32*100/'A13'!M32</f>
        <v>1.6718138598212138</v>
      </c>
      <c r="AC33" s="14">
        <f t="shared" si="11"/>
        <v>0.80743811930258602</v>
      </c>
      <c r="AD33" s="13">
        <f>'A12'!N32*100/'A13'!N32</f>
        <v>1.7517525364427358</v>
      </c>
      <c r="AE33" s="14">
        <f t="shared" si="12"/>
        <v>0.80141158789710309</v>
      </c>
      <c r="AF33" s="13">
        <f>'A12'!O32*100/'A13'!O32</f>
        <v>9.3194763770679092</v>
      </c>
      <c r="AG33" s="14">
        <f t="shared" si="13"/>
        <v>0.23088518789824683</v>
      </c>
    </row>
    <row r="34" spans="1:33">
      <c r="A34" s="6">
        <v>2010</v>
      </c>
      <c r="B34" s="13">
        <v>5.0500164864831021</v>
      </c>
      <c r="C34" s="13">
        <v>6.1785588640957485</v>
      </c>
      <c r="D34" s="13">
        <f t="shared" si="15"/>
        <v>2.9176689136441083</v>
      </c>
      <c r="E34" s="14">
        <f t="shared" si="14"/>
        <v>0.71351381474983977</v>
      </c>
      <c r="F34" s="13">
        <f>'A12'!B33*100/'A13'!B33</f>
        <v>2.8997138662967168</v>
      </c>
      <c r="G34" s="14">
        <f t="shared" si="0"/>
        <v>0.71486743556643528</v>
      </c>
      <c r="H34" s="13">
        <f>'A12'!C33/'A13'!C33*100</f>
        <v>2.3092445610762171</v>
      </c>
      <c r="I34" s="14">
        <f t="shared" si="1"/>
        <v>0.7593825809538558</v>
      </c>
      <c r="J34" s="13">
        <f>'A12'!D33*100/'A13'!D33</f>
        <v>3.5696891638163049</v>
      </c>
      <c r="K34" s="14">
        <f t="shared" si="2"/>
        <v>0.66435837859872804</v>
      </c>
      <c r="L34" s="13">
        <f>'A12'!E33/'A13'!E33*100</f>
        <v>1.569926783257803</v>
      </c>
      <c r="M34" s="14">
        <f t="shared" si="3"/>
        <v>0.81511932810754806</v>
      </c>
      <c r="N34" s="13">
        <f>'A12'!F33/'A13'!F33*100</f>
        <v>2.2302030861197757</v>
      </c>
      <c r="O34" s="14">
        <f t="shared" si="4"/>
        <v>0.76534147283564158</v>
      </c>
      <c r="P34" s="13">
        <f>'A12'!G33/'A13'!G33*100</f>
        <v>2.3833542585607792</v>
      </c>
      <c r="Q34" s="14">
        <f t="shared" si="5"/>
        <v>0.75379549297320103</v>
      </c>
      <c r="R34" s="13">
        <f>'A12'!H33*100/'A13'!H33</f>
        <v>2.8097912105137581</v>
      </c>
      <c r="S34" s="14">
        <f t="shared" si="6"/>
        <v>0.72164665348752022</v>
      </c>
      <c r="T34" s="13">
        <f>'A12'!I33/'A13'!I33*100</f>
        <v>1.9955534649308868</v>
      </c>
      <c r="U34" s="14">
        <f t="shared" si="7"/>
        <v>0.78303157443783389</v>
      </c>
      <c r="V34" s="13">
        <f>'A12'!J33/'A13'!J33*100</f>
        <v>1.4351441738403654</v>
      </c>
      <c r="W34" s="14">
        <f t="shared" si="8"/>
        <v>0.82528051244154588</v>
      </c>
      <c r="X34" s="13">
        <f>'A12'!K33*100/'A13'!K33</f>
        <v>1.3454696299106965</v>
      </c>
      <c r="Y34" s="14">
        <f t="shared" si="9"/>
        <v>0.83204102535100044</v>
      </c>
      <c r="Z34" s="13">
        <f>'A12'!L33/'A13'!L33*100</f>
        <v>2.4008815776156505</v>
      </c>
      <c r="AA34" s="14">
        <f t="shared" si="10"/>
        <v>0.75247411834952271</v>
      </c>
      <c r="AB34" s="13">
        <f>'A12'!M33*100/'A13'!M33</f>
        <v>1.5584220135698854</v>
      </c>
      <c r="AC34" s="14">
        <f t="shared" si="11"/>
        <v>0.81598666615675475</v>
      </c>
      <c r="AD34" s="13">
        <f>'A12'!N33*100/'A13'!N33</f>
        <v>1.6170644023318408</v>
      </c>
      <c r="AE34" s="14">
        <f t="shared" si="12"/>
        <v>0.81156564979142598</v>
      </c>
      <c r="AF34" s="13">
        <f>'A12'!O33*100/'A13'!O33</f>
        <v>9.13828770712243</v>
      </c>
      <c r="AG34" s="14">
        <f t="shared" si="13"/>
        <v>0.24454489876529079</v>
      </c>
    </row>
    <row r="35" spans="1:33">
      <c r="A35" s="6">
        <v>2011</v>
      </c>
      <c r="B35" s="13">
        <v>4.9421115154873787</v>
      </c>
      <c r="C35" s="13">
        <v>6.0944166389836658</v>
      </c>
      <c r="D35" s="13">
        <f t="shared" si="15"/>
        <v>2.6489668811721345</v>
      </c>
      <c r="E35" s="14">
        <f t="shared" si="14"/>
        <v>0.7337711082884405</v>
      </c>
      <c r="F35" s="13">
        <f>'A12'!B34*100/'A13'!B34</f>
        <v>2.7884924197890935</v>
      </c>
      <c r="G35" s="14">
        <f t="shared" si="0"/>
        <v>0.7232523572172519</v>
      </c>
      <c r="H35" s="13">
        <f>'A12'!C34/'A13'!C34*100</f>
        <v>2.4919468964372831</v>
      </c>
      <c r="I35" s="14">
        <f t="shared" si="1"/>
        <v>0.74560875571126839</v>
      </c>
      <c r="J35" s="13">
        <f>'A12'!D34*100/'A13'!D34</f>
        <v>3.2666012869481058</v>
      </c>
      <c r="K35" s="14">
        <f t="shared" si="2"/>
        <v>0.68720800140666405</v>
      </c>
      <c r="L35" s="13">
        <f>'A12'!E34/'A13'!E34*100</f>
        <v>1.4927048996753509</v>
      </c>
      <c r="M35" s="14">
        <f t="shared" si="3"/>
        <v>0.82094104202962837</v>
      </c>
      <c r="N35" s="13">
        <f>'A12'!F34/'A13'!F34*100</f>
        <v>2.1694539223642191</v>
      </c>
      <c r="O35" s="14">
        <f t="shared" si="4"/>
        <v>0.7699213177705666</v>
      </c>
      <c r="P35" s="13">
        <f>'A12'!G34/'A13'!G34*100</f>
        <v>2.2987229169166272</v>
      </c>
      <c r="Q35" s="14">
        <f t="shared" si="5"/>
        <v>0.76017580172814125</v>
      </c>
      <c r="R35" s="13">
        <f>'A12'!H34*100/'A13'!H34</f>
        <v>2.6721679058555621</v>
      </c>
      <c r="S35" s="14">
        <f t="shared" si="6"/>
        <v>0.73202199622149866</v>
      </c>
      <c r="T35" s="13">
        <f>'A12'!I34/'A13'!I34*100</f>
        <v>2.0812156100790662</v>
      </c>
      <c r="U35" s="14">
        <f t="shared" si="7"/>
        <v>0.77657355399247718</v>
      </c>
      <c r="V35" s="13">
        <f>'A12'!J34/'A13'!J34*100</f>
        <v>1.440247502340827</v>
      </c>
      <c r="W35" s="14">
        <f t="shared" si="8"/>
        <v>0.82489577540585346</v>
      </c>
      <c r="X35" s="13">
        <f>'A12'!K34*100/'A13'!K34</f>
        <v>1.3336770651150316</v>
      </c>
      <c r="Y35" s="14">
        <f t="shared" si="9"/>
        <v>0.83293006010984116</v>
      </c>
      <c r="Z35" s="13">
        <f>'A12'!L34/'A13'!L34*100</f>
        <v>2.5090706781843855</v>
      </c>
      <c r="AA35" s="14">
        <f t="shared" si="10"/>
        <v>0.74431780353591348</v>
      </c>
      <c r="AB35" s="13">
        <f>'A12'!M34*100/'A13'!M34</f>
        <v>1.5829640117259391</v>
      </c>
      <c r="AC35" s="14">
        <f t="shared" si="11"/>
        <v>0.81413645886171748</v>
      </c>
      <c r="AD35" s="13">
        <f>'A12'!N34*100/'A13'!N34</f>
        <v>1.587132289723818</v>
      </c>
      <c r="AE35" s="14">
        <f t="shared" si="12"/>
        <v>0.81382221475207406</v>
      </c>
      <c r="AF35" s="13">
        <f>'A12'!O34*100/'A13'!O34</f>
        <v>8.9425459217554977</v>
      </c>
      <c r="AG35" s="14">
        <f t="shared" si="13"/>
        <v>0.2593017607341756</v>
      </c>
    </row>
    <row r="36" spans="1:33">
      <c r="A36" s="6">
        <v>2012</v>
      </c>
      <c r="B36" s="13">
        <v>4.6500368850277169</v>
      </c>
      <c r="C36" s="13">
        <v>6.0532844940991559</v>
      </c>
      <c r="D36" s="13">
        <f>(B36/C36)*J36</f>
        <v>2.4674875791823054</v>
      </c>
      <c r="E36" s="14">
        <f t="shared" si="14"/>
        <v>0.74745272974015675</v>
      </c>
      <c r="F36" s="13">
        <f>'A12'!B35*100/'A13'!B35</f>
        <v>3.0060911681455584</v>
      </c>
      <c r="G36" s="14">
        <f t="shared" si="0"/>
        <v>0.70684771122876733</v>
      </c>
      <c r="H36" s="13">
        <f>'A12'!C35/'A13'!C35*100</f>
        <v>2.3519383412648289</v>
      </c>
      <c r="I36" s="14">
        <f t="shared" si="1"/>
        <v>0.75616392112610242</v>
      </c>
      <c r="J36" s="13">
        <f>'A12'!D35*100/'A13'!D35</f>
        <v>3.2121044782545813</v>
      </c>
      <c r="K36" s="14">
        <f t="shared" si="2"/>
        <v>0.69131648484635244</v>
      </c>
      <c r="L36" s="13">
        <f>'A12'!E35/'A13'!E35*100</f>
        <v>1.4183490722197933</v>
      </c>
      <c r="M36" s="14">
        <f t="shared" si="3"/>
        <v>0.82654668560893352</v>
      </c>
      <c r="N36" s="13">
        <f>'A12'!F35/'A13'!F35*100</f>
        <v>2.1569441643015166</v>
      </c>
      <c r="O36" s="14">
        <f t="shared" si="4"/>
        <v>0.7708644213222654</v>
      </c>
      <c r="P36" s="13">
        <f>'A12'!G35/'A13'!G35*100</f>
        <v>2.302221802575259</v>
      </c>
      <c r="Q36" s="14">
        <f t="shared" si="5"/>
        <v>0.75991202272657266</v>
      </c>
      <c r="R36" s="13">
        <f>'A12'!H35*100/'A13'!H35</f>
        <v>2.6758589957075696</v>
      </c>
      <c r="S36" s="14">
        <f t="shared" si="6"/>
        <v>0.73174372705501123</v>
      </c>
      <c r="T36" s="13">
        <f>'A12'!I35/'A13'!I35*100</f>
        <v>2.0702149626963808</v>
      </c>
      <c r="U36" s="14">
        <f t="shared" si="7"/>
        <v>0.77740288654755907</v>
      </c>
      <c r="V36" s="13">
        <f>'A12'!J35/'A13'!J35*100</f>
        <v>1.4477863347598443</v>
      </c>
      <c r="W36" s="14">
        <f t="shared" si="8"/>
        <v>0.82432742711371221</v>
      </c>
      <c r="X36" s="13">
        <f>'A12'!K35*100/'A13'!K35</f>
        <v>1.2760055528347511</v>
      </c>
      <c r="Y36" s="14">
        <f t="shared" si="9"/>
        <v>0.83727788264891512</v>
      </c>
      <c r="Z36" s="13">
        <f>'A12'!L35/'A13'!L35*100</f>
        <v>2.645342947352566</v>
      </c>
      <c r="AA36" s="14">
        <f t="shared" si="10"/>
        <v>0.73404431459980368</v>
      </c>
      <c r="AB36" s="13">
        <f>'A12'!M35*100/'A13'!M35</f>
        <v>1.6390626168051987</v>
      </c>
      <c r="AC36" s="14">
        <f t="shared" si="11"/>
        <v>0.80990721690272671</v>
      </c>
      <c r="AD36" s="13">
        <f>'A12'!N35*100/'A13'!N35</f>
        <v>1.5894836114229962</v>
      </c>
      <c r="AE36" s="14">
        <f t="shared" si="12"/>
        <v>0.81364494994530767</v>
      </c>
      <c r="AF36" s="13">
        <f>'A12'!O35*100/'A13'!O35</f>
        <v>8.7043935746503429</v>
      </c>
      <c r="AG36" s="14">
        <f t="shared" si="13"/>
        <v>0.27725593085277728</v>
      </c>
    </row>
    <row r="37" spans="1:33">
      <c r="A37" s="6">
        <v>2013</v>
      </c>
      <c r="B37" s="13">
        <v>4.4840718573587584</v>
      </c>
      <c r="C37" s="13">
        <v>5.871203253751708</v>
      </c>
      <c r="D37" s="13">
        <f>(B37/C37)*J37</f>
        <v>2.3926242147407146</v>
      </c>
      <c r="E37" s="14">
        <f t="shared" si="14"/>
        <v>0.75309663624443213</v>
      </c>
      <c r="F37" s="13">
        <f>'A12'!B36*100/'A13'!B36</f>
        <v>3.0889365242599314</v>
      </c>
      <c r="G37" s="14">
        <f t="shared" si="0"/>
        <v>0.70060204690803396</v>
      </c>
      <c r="H37" s="13">
        <f>'A12'!C36/'A13'!C36*100</f>
        <v>2.3507400403706935</v>
      </c>
      <c r="I37" s="14">
        <f t="shared" si="1"/>
        <v>0.75625426034957888</v>
      </c>
      <c r="J37" s="13">
        <f>'A12'!D36*100/'A13'!D36</f>
        <v>3.1327738540892214</v>
      </c>
      <c r="K37" s="14">
        <f t="shared" si="2"/>
        <v>0.69729717552268999</v>
      </c>
      <c r="L37" s="13">
        <f>'A12'!E36/'A13'!E36*100</f>
        <v>1.4565121571299626</v>
      </c>
      <c r="M37" s="14">
        <f t="shared" si="3"/>
        <v>0.82366959232366233</v>
      </c>
      <c r="N37" s="13">
        <f>'A12'!F36/'A13'!F36*100</f>
        <v>2.1895017493546427</v>
      </c>
      <c r="O37" s="14">
        <f t="shared" si="4"/>
        <v>0.76840992348590131</v>
      </c>
      <c r="P37" s="13">
        <f>'A12'!G36/'A13'!G36*100</f>
        <v>2.2621917755515071</v>
      </c>
      <c r="Q37" s="14">
        <f t="shared" si="5"/>
        <v>0.7629298637169003</v>
      </c>
      <c r="R37" s="13">
        <f>'A12'!H36*100/'A13'!H36</f>
        <v>2.6029404514097423</v>
      </c>
      <c r="S37" s="14">
        <f t="shared" si="6"/>
        <v>0.73724101467378877</v>
      </c>
      <c r="T37" s="13">
        <f>'A12'!I36/'A13'!I36*100</f>
        <v>1.9778178930233468</v>
      </c>
      <c r="U37" s="14">
        <f t="shared" si="7"/>
        <v>0.78436864912573556</v>
      </c>
      <c r="V37" s="13">
        <f>'A12'!J36/'A13'!J36*100</f>
        <v>1.3694855268228583</v>
      </c>
      <c r="W37" s="14">
        <f t="shared" si="8"/>
        <v>0.83023048052978399</v>
      </c>
      <c r="X37" s="13">
        <f>'A12'!K36*100/'A13'!K36</f>
        <v>1.2548306323169089</v>
      </c>
      <c r="Y37" s="14">
        <f t="shared" si="9"/>
        <v>0.83887424787414377</v>
      </c>
      <c r="Z37" s="13">
        <f>'A12'!L36/'A13'!L36*100</f>
        <v>2.5313831422371811</v>
      </c>
      <c r="AA37" s="14">
        <f t="shared" si="10"/>
        <v>0.74263567954999199</v>
      </c>
      <c r="AB37" s="13">
        <f>'A12'!M36*100/'A13'!M36</f>
        <v>1.6937846308478952</v>
      </c>
      <c r="AC37" s="14">
        <f t="shared" si="11"/>
        <v>0.80578175535973684</v>
      </c>
      <c r="AD37" s="13">
        <f>'A12'!N36*100/'A13'!N36</f>
        <v>1.5042801002367601</v>
      </c>
      <c r="AE37" s="14">
        <f t="shared" si="12"/>
        <v>0.82006839423689115</v>
      </c>
      <c r="AF37" s="13">
        <f>'A12'!O36*100/'A13'!O36</f>
        <v>8.5400791979234913</v>
      </c>
      <c r="AG37" s="14">
        <f t="shared" si="13"/>
        <v>0.28964349834285658</v>
      </c>
    </row>
    <row r="38" spans="1:33">
      <c r="A38" s="6">
        <v>2014</v>
      </c>
      <c r="B38" s="13">
        <v>4.4212364324685716</v>
      </c>
      <c r="C38" s="13">
        <v>5.8501147451586446</v>
      </c>
      <c r="D38" s="13">
        <f>(B38/C38)*J38</f>
        <v>2.3144427829564598</v>
      </c>
      <c r="E38" s="14">
        <f t="shared" si="14"/>
        <v>0.75899068996018471</v>
      </c>
      <c r="F38" s="13">
        <f>'A12'!B37*100/'A13'!B37</f>
        <v>3.2051031688838774</v>
      </c>
      <c r="G38" s="14">
        <f t="shared" si="0"/>
        <v>0.69184430958132792</v>
      </c>
      <c r="H38" s="13">
        <f>'A12'!C37/'A13'!C37*100</f>
        <v>2.3122711260711504</v>
      </c>
      <c r="I38" s="14">
        <f t="shared" si="1"/>
        <v>0.75915440993872796</v>
      </c>
      <c r="J38" s="13">
        <f>'A12'!D37*100/'A13'!D37</f>
        <v>3.0624365057626539</v>
      </c>
      <c r="K38" s="14">
        <f t="shared" si="2"/>
        <v>0.70259986824395437</v>
      </c>
      <c r="L38" s="13">
        <f>'A12'!E37/'A13'!E37*100</f>
        <v>1.4014871862315739</v>
      </c>
      <c r="M38" s="14">
        <f t="shared" si="3"/>
        <v>0.8278178936118481</v>
      </c>
      <c r="N38" s="13">
        <f>'A12'!F37/'A13'!F37*100</f>
        <v>2.1873222414636944</v>
      </c>
      <c r="O38" s="14">
        <f t="shared" si="4"/>
        <v>0.76857423534729841</v>
      </c>
      <c r="P38" s="13">
        <f>'A12'!G37/'A13'!G37*100</f>
        <v>2.2416038358649994</v>
      </c>
      <c r="Q38" s="14">
        <f t="shared" si="5"/>
        <v>0.76448197679080521</v>
      </c>
      <c r="R38" s="13">
        <f>'A12'!H37*100/'A13'!H37</f>
        <v>2.5412870233268823</v>
      </c>
      <c r="S38" s="14">
        <f t="shared" si="6"/>
        <v>0.74188903158250263</v>
      </c>
      <c r="T38" s="13">
        <f>'A12'!I37/'A13'!I37*100</f>
        <v>1.9704014127370086</v>
      </c>
      <c r="U38" s="14">
        <f t="shared" si="7"/>
        <v>0.78492777336012054</v>
      </c>
      <c r="V38" s="13">
        <f>'A12'!J37/'A13'!J37*100</f>
        <v>1.3204315608581647</v>
      </c>
      <c r="W38" s="14">
        <f t="shared" si="8"/>
        <v>0.83392863114903171</v>
      </c>
      <c r="X38" s="13">
        <f>'A12'!K37*100/'A13'!K37</f>
        <v>1.2475944515836326</v>
      </c>
      <c r="Y38" s="14">
        <f t="shared" si="9"/>
        <v>0.83941977942767831</v>
      </c>
      <c r="Z38" s="13">
        <f>'A12'!L37/'A13'!L37*100</f>
        <v>2.4654499856339993</v>
      </c>
      <c r="AA38" s="14">
        <f t="shared" si="10"/>
        <v>0.74760634275990467</v>
      </c>
      <c r="AB38" s="13">
        <f>'A12'!M37*100/'A13'!M37</f>
        <v>1.6865617663353347</v>
      </c>
      <c r="AC38" s="14">
        <f t="shared" si="11"/>
        <v>0.80632628301095866</v>
      </c>
      <c r="AD38" s="13">
        <f>'A12'!N37*100/'A13'!N37</f>
        <v>1.4568175205360909</v>
      </c>
      <c r="AE38" s="14">
        <f t="shared" si="12"/>
        <v>0.82364657114999651</v>
      </c>
      <c r="AF38" s="13">
        <f>'A12'!O37*100/'A13'!O37</f>
        <v>8.4404967782080167</v>
      </c>
      <c r="AG38" s="14">
        <f t="shared" si="13"/>
        <v>0.29715096037766986</v>
      </c>
    </row>
    <row r="40" spans="1:33">
      <c r="B40" s="13" t="s">
        <v>321</v>
      </c>
      <c r="F40" s="13" t="s">
        <v>321</v>
      </c>
      <c r="T40" s="13" t="s">
        <v>321</v>
      </c>
    </row>
    <row r="41" spans="1:33">
      <c r="A41" s="6" t="s">
        <v>632</v>
      </c>
      <c r="B41" s="13">
        <f>(POWER(B38/B5, 1/33)-1)*100</f>
        <v>1.6899638658308236</v>
      </c>
      <c r="C41" s="13">
        <f>(POWER(C38/C5, 1/33)-1)*100</f>
        <v>2.0079008996478853</v>
      </c>
      <c r="D41" s="13">
        <f>(POWER(D38/D5, 1/33)-1)*100</f>
        <v>-0.99298400378777796</v>
      </c>
      <c r="F41" s="13">
        <f>(POWER(F38/F5, 1/33)-1)*100</f>
        <v>-1.7686831456682484</v>
      </c>
      <c r="H41" s="13">
        <f>(POWER(H38/H5, 1/33)-1)*100</f>
        <v>9.2127800419095074E-2</v>
      </c>
      <c r="J41" s="13">
        <f>(POWER(J38/J5, 1/33)-1)*100</f>
        <v>-0.68343529518123391</v>
      </c>
      <c r="L41" s="13">
        <f>(POWER(L38/L5, 1/33)-1)*100</f>
        <v>-1.5604916475397745</v>
      </c>
      <c r="N41" s="13">
        <f>(POWER(N38/N5, 1/33)-1)*100</f>
        <v>-0.61839849999620888</v>
      </c>
      <c r="P41" s="13">
        <f>(POWER(P38/P5, 1/33)-1)*100</f>
        <v>-0.89845228335706517</v>
      </c>
      <c r="R41" s="13">
        <f>(POWER(R38/R5, 1/33)-1)*100</f>
        <v>-1.7711076856392172</v>
      </c>
      <c r="T41" s="13">
        <f>(POWER(T38/T5, 1/33)-1)*100</f>
        <v>-0.30905957107661974</v>
      </c>
      <c r="V41" s="13">
        <f>(POWER(V38/V5, 1/33)-1)*100</f>
        <v>-3.1829826563459451</v>
      </c>
      <c r="X41" s="13">
        <f>(POWER(X38/X5, 1/33)-1)*100</f>
        <v>5.3567177562110491</v>
      </c>
      <c r="Z41" s="13">
        <f>(POWER(Z38/Z5, 1/33)-1)*100</f>
        <v>-1.510115643571508E-2</v>
      </c>
      <c r="AB41" s="13">
        <f>(POWER(AB38/AB5, 1/33)-1)*100</f>
        <v>1.7953114283141502</v>
      </c>
      <c r="AD41" s="13">
        <f>(POWER(AD38/AD5, 1/33)-1)*100</f>
        <v>7.2330777600537743E-2</v>
      </c>
      <c r="AF41" s="13">
        <f>(POWER(AF38/AF5, 1/33)-1)*100</f>
        <v>-0.70404166987686478</v>
      </c>
    </row>
    <row r="42" spans="1:33">
      <c r="B42" s="13" t="s">
        <v>322</v>
      </c>
      <c r="F42" s="13" t="s">
        <v>322</v>
      </c>
      <c r="T42" s="13" t="s">
        <v>322</v>
      </c>
    </row>
    <row r="43" spans="1:33">
      <c r="A43" s="6" t="s">
        <v>632</v>
      </c>
      <c r="E43" s="14">
        <f>E38-E5</f>
        <v>6.8053513619911854E-2</v>
      </c>
      <c r="G43" s="14">
        <f>G38-G5</f>
        <v>0.19378431019831882</v>
      </c>
      <c r="I43" s="14">
        <f>I38-I5</f>
        <v>-5.2176133532579883E-3</v>
      </c>
      <c r="K43" s="14">
        <f>K38-K5</f>
        <v>5.8633485933577756E-2</v>
      </c>
      <c r="M43" s="14">
        <f>M38-M5</f>
        <v>7.1887582273441719E-2</v>
      </c>
      <c r="O43" s="14">
        <f>O38-O5</f>
        <v>3.745942271637992E-2</v>
      </c>
      <c r="Q43" s="14">
        <f>Q38-Q5</f>
        <v>5.8629112223811952E-2</v>
      </c>
      <c r="S43" s="14">
        <f>S38-S5</f>
        <v>0.15393051837708527</v>
      </c>
      <c r="U43" s="14">
        <f>U38-U5</f>
        <v>1.5975820050461165E-2</v>
      </c>
      <c r="W43" s="14">
        <f>W38-W5</f>
        <v>0.18993456852948476</v>
      </c>
      <c r="Y43" s="14">
        <f>Y38-Y5</f>
        <v>-7.7246887238988315E-2</v>
      </c>
      <c r="AA43" s="14">
        <f>AA38-AA5</f>
        <v>9.2863760337147383E-4</v>
      </c>
      <c r="AC43" s="14">
        <f>AC38-AC5</f>
        <v>-5.6468999485601246E-2</v>
      </c>
      <c r="AE43" s="14">
        <f>AE38-AE5</f>
        <v>-2.5895526000128122E-3</v>
      </c>
      <c r="AG43" s="14">
        <f>AG38-AG5</f>
        <v>0.1670845985571742</v>
      </c>
    </row>
    <row r="45" spans="1:33" s="29" customFormat="1">
      <c r="B45" s="30" t="s">
        <v>678</v>
      </c>
      <c r="C45" s="30"/>
      <c r="D45" s="30"/>
      <c r="E45" s="34"/>
      <c r="F45" s="30"/>
      <c r="G45" s="34"/>
      <c r="H45" s="30"/>
      <c r="I45" s="34"/>
      <c r="J45" s="30"/>
      <c r="K45" s="34"/>
      <c r="L45" s="30"/>
      <c r="M45" s="34"/>
      <c r="N45" s="30"/>
      <c r="O45" s="34"/>
      <c r="P45" s="30"/>
      <c r="Q45" s="34"/>
      <c r="R45" s="30"/>
      <c r="S45" s="34"/>
      <c r="T45" s="30"/>
      <c r="U45" s="34"/>
      <c r="V45" s="30"/>
      <c r="W45" s="34"/>
      <c r="X45" s="30"/>
      <c r="Y45" s="34"/>
      <c r="Z45" s="30"/>
      <c r="AA45" s="34"/>
      <c r="AB45" s="30"/>
      <c r="AC45" s="34"/>
      <c r="AD45" s="30"/>
      <c r="AE45" s="34"/>
      <c r="AF45" s="30"/>
      <c r="AG45" s="34"/>
    </row>
    <row r="46" spans="1:33" s="29" customFormat="1">
      <c r="B46" s="30" t="s">
        <v>677</v>
      </c>
      <c r="C46" s="30"/>
      <c r="D46" s="30"/>
      <c r="E46" s="34"/>
      <c r="F46" s="30"/>
      <c r="G46" s="34"/>
      <c r="H46" s="30"/>
      <c r="I46" s="34"/>
      <c r="J46" s="30"/>
      <c r="K46" s="34"/>
      <c r="L46" s="30"/>
      <c r="M46" s="34"/>
      <c r="N46" s="30"/>
      <c r="O46" s="34"/>
      <c r="P46" s="30"/>
      <c r="Q46" s="34"/>
      <c r="R46" s="30"/>
      <c r="S46" s="34"/>
      <c r="T46" s="30"/>
      <c r="U46" s="34"/>
      <c r="V46" s="30"/>
      <c r="W46" s="34"/>
      <c r="X46" s="30"/>
      <c r="Y46" s="34"/>
      <c r="Z46" s="30"/>
      <c r="AA46" s="34"/>
      <c r="AB46" s="30"/>
      <c r="AC46" s="34"/>
      <c r="AD46" s="30"/>
      <c r="AE46" s="34"/>
      <c r="AF46" s="30"/>
      <c r="AG46" s="34"/>
    </row>
    <row r="47" spans="1:33" s="29" customFormat="1">
      <c r="B47" s="30" t="s">
        <v>679</v>
      </c>
      <c r="C47" s="30"/>
      <c r="D47" s="30"/>
      <c r="E47" s="34"/>
      <c r="F47" s="30"/>
      <c r="G47" s="34"/>
      <c r="H47" s="30"/>
      <c r="I47" s="34"/>
      <c r="J47" s="30"/>
      <c r="K47" s="34"/>
      <c r="L47" s="30"/>
      <c r="M47" s="34"/>
      <c r="N47" s="30"/>
      <c r="O47" s="34"/>
      <c r="P47" s="30"/>
      <c r="Q47" s="34"/>
      <c r="R47" s="30"/>
      <c r="S47" s="34"/>
      <c r="T47" s="30"/>
      <c r="U47" s="34"/>
      <c r="V47" s="30"/>
      <c r="W47" s="34"/>
      <c r="X47" s="30"/>
      <c r="Y47" s="34"/>
      <c r="Z47" s="30"/>
      <c r="AA47" s="34"/>
      <c r="AB47" s="30"/>
      <c r="AC47" s="34"/>
      <c r="AD47" s="30"/>
      <c r="AE47" s="34"/>
      <c r="AF47" s="30"/>
      <c r="AG47" s="34"/>
    </row>
    <row r="48" spans="1:33" s="29" customFormat="1">
      <c r="B48" s="30"/>
      <c r="C48" s="30"/>
      <c r="D48" s="30"/>
      <c r="E48" s="34"/>
      <c r="F48" s="30"/>
      <c r="G48" s="34"/>
      <c r="H48" s="30"/>
      <c r="I48" s="34"/>
      <c r="J48" s="30"/>
      <c r="K48" s="34"/>
      <c r="L48" s="30"/>
      <c r="M48" s="34"/>
      <c r="N48" s="30"/>
      <c r="O48" s="34"/>
      <c r="P48" s="30"/>
      <c r="Q48" s="34"/>
      <c r="R48" s="30"/>
      <c r="S48" s="34"/>
      <c r="T48" s="30"/>
      <c r="U48" s="34"/>
      <c r="V48" s="30"/>
      <c r="W48" s="34"/>
      <c r="X48" s="30"/>
      <c r="Y48" s="34"/>
      <c r="Z48" s="30"/>
      <c r="AA48" s="34"/>
      <c r="AB48" s="30"/>
      <c r="AC48" s="34"/>
      <c r="AD48" s="30"/>
      <c r="AE48" s="34"/>
      <c r="AF48" s="30"/>
      <c r="AG48" s="34"/>
    </row>
    <row r="49" spans="1:33" s="29" customFormat="1">
      <c r="B49" s="30" t="s">
        <v>651</v>
      </c>
      <c r="C49" s="30"/>
      <c r="D49" s="30"/>
      <c r="E49" s="34"/>
      <c r="F49" s="30"/>
      <c r="G49" s="34"/>
      <c r="H49" s="30"/>
      <c r="I49" s="34"/>
      <c r="J49" s="30"/>
      <c r="K49" s="34"/>
      <c r="L49" s="30"/>
      <c r="M49" s="34"/>
      <c r="N49" s="30"/>
      <c r="O49" s="34"/>
      <c r="P49" s="30"/>
      <c r="Q49" s="34"/>
      <c r="R49" s="30"/>
      <c r="S49" s="34"/>
      <c r="T49" s="30"/>
      <c r="U49" s="34"/>
      <c r="V49" s="30"/>
      <c r="W49" s="34"/>
      <c r="X49" s="30"/>
      <c r="Y49" s="34"/>
      <c r="Z49" s="30"/>
      <c r="AA49" s="34"/>
      <c r="AB49" s="30"/>
      <c r="AC49" s="34"/>
      <c r="AD49" s="30"/>
      <c r="AE49" s="34"/>
      <c r="AF49" s="30"/>
      <c r="AG49" s="34"/>
    </row>
    <row r="50" spans="1:33">
      <c r="A50" s="29"/>
    </row>
    <row r="51" spans="1:33" ht="12.75" customHeight="1">
      <c r="A51" s="29"/>
      <c r="F51" s="13" t="s">
        <v>647</v>
      </c>
    </row>
    <row r="52" spans="1:33" ht="12.75" customHeight="1">
      <c r="A52" s="29"/>
      <c r="F52" s="13" t="s">
        <v>201</v>
      </c>
      <c r="G52" s="14">
        <f>MAXA(F4:F38,H4:H38,J4:J38,L4:L38,N4:N38,P4:P38,R4:R38,T4:T38,V4:V38,X4:X38,Z4:Z38,AB4:AB38,AD4:AD38,AF4:AF38)</f>
        <v>11.276671850444062</v>
      </c>
      <c r="I52" s="14" t="s">
        <v>192</v>
      </c>
    </row>
    <row r="53" spans="1:33" ht="12.75" customHeight="1">
      <c r="A53" s="29"/>
      <c r="F53" s="13" t="s">
        <v>196</v>
      </c>
      <c r="G53" s="14">
        <f>MINA(F4:F38,H4:H38,J4:J38,L4:L38,N4:N38,P4:P38,R4:R38,T4:T38,V4:V38,X4:X38,Z4:Z38,AB4:AB38,AD4:AD38,AF4:AF38)</f>
        <v>0.22295631008176908</v>
      </c>
      <c r="I53" s="14" t="s">
        <v>193</v>
      </c>
      <c r="K53" s="14">
        <f>G52+G55</f>
        <v>12.382043404480292</v>
      </c>
    </row>
    <row r="54" spans="1:33" ht="12.75" customHeight="1">
      <c r="A54" s="29"/>
      <c r="F54" s="13" t="s">
        <v>190</v>
      </c>
      <c r="G54" s="14">
        <f>G52-G53</f>
        <v>11.053715540362294</v>
      </c>
      <c r="I54" s="14" t="s">
        <v>194</v>
      </c>
      <c r="K54" s="14">
        <f>G53-G55</f>
        <v>-0.88241524395446036</v>
      </c>
    </row>
    <row r="55" spans="1:33" ht="12.75" customHeight="1">
      <c r="A55" s="29"/>
      <c r="F55" s="13" t="s">
        <v>197</v>
      </c>
      <c r="G55" s="14">
        <f>G54/10</f>
        <v>1.1053715540362294</v>
      </c>
      <c r="K55" s="14">
        <f>K53-K54</f>
        <v>13.264458648434752</v>
      </c>
    </row>
    <row r="56" spans="1:33" ht="12.75" customHeight="1">
      <c r="A56" s="29"/>
    </row>
    <row r="57" spans="1:33" ht="12.75" customHeight="1"/>
  </sheetData>
  <phoneticPr fontId="0" type="noConversion"/>
  <pageMargins left="0.35433070866141736" right="0.35433070866141736" top="0.98425196850393704" bottom="0.6692913385826772" header="0.51181102362204722" footer="0.51181102362204722"/>
  <pageSetup scale="67" orientation="landscape" r:id="rId1"/>
  <headerFooter alignWithMargins="0"/>
  <colBreaks count="1" manualBreakCount="1">
    <brk id="19" max="63" man="1"/>
  </colBreaks>
</worksheet>
</file>

<file path=xl/worksheets/sheet70.xml><?xml version="1.0" encoding="utf-8"?>
<worksheet xmlns="http://schemas.openxmlformats.org/spreadsheetml/2006/main" xmlns:r="http://schemas.openxmlformats.org/officeDocument/2006/relationships">
  <sheetPr codeName="Sheet60">
    <pageSetUpPr fitToPage="1"/>
  </sheetPr>
  <dimension ref="A1:U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C38" sqref="C38"/>
    </sheetView>
  </sheetViews>
  <sheetFormatPr defaultColWidth="3.85546875" defaultRowHeight="12.75" customHeight="1"/>
  <cols>
    <col min="1" max="1" width="5" style="6" customWidth="1"/>
    <col min="2" max="9" width="8.7109375" style="10" customWidth="1"/>
    <col min="10" max="10" width="12.140625" style="10" customWidth="1"/>
    <col min="11" max="15" width="8.7109375" style="10" customWidth="1"/>
    <col min="16" max="16" width="3.85546875" style="8"/>
    <col min="17" max="17" width="6.7109375" style="8" customWidth="1"/>
    <col min="18" max="18" width="7.42578125" style="8" customWidth="1"/>
    <col min="19" max="23" width="6.85546875" style="8" customWidth="1"/>
    <col min="24" max="24" width="9.28515625" style="8" customWidth="1"/>
    <col min="25" max="31" width="6.85546875" style="8" customWidth="1"/>
    <col min="32" max="16384" width="3.85546875" style="8"/>
  </cols>
  <sheetData>
    <row r="1" spans="1:15" ht="12.75" customHeight="1">
      <c r="A1" s="6" t="s">
        <v>221</v>
      </c>
    </row>
    <row r="2" spans="1:15" ht="12.75" customHeight="1">
      <c r="A2" s="6" t="s">
        <v>225</v>
      </c>
      <c r="B2" s="10" t="s">
        <v>226</v>
      </c>
      <c r="C2" s="10" t="s">
        <v>116</v>
      </c>
      <c r="D2" s="10" t="s">
        <v>228</v>
      </c>
      <c r="E2" s="10" t="s">
        <v>117</v>
      </c>
      <c r="F2" s="10" t="s">
        <v>230</v>
      </c>
      <c r="G2" s="10" t="s">
        <v>119</v>
      </c>
      <c r="H2" s="10" t="s">
        <v>232</v>
      </c>
      <c r="I2" s="10" t="s">
        <v>121</v>
      </c>
      <c r="J2" s="10" t="s">
        <v>122</v>
      </c>
      <c r="K2" s="10" t="s">
        <v>123</v>
      </c>
      <c r="L2" s="10" t="s">
        <v>124</v>
      </c>
      <c r="M2" s="10" t="s">
        <v>237</v>
      </c>
      <c r="N2" s="10" t="s">
        <v>108</v>
      </c>
      <c r="O2" s="10" t="s">
        <v>109</v>
      </c>
    </row>
    <row r="3" spans="1:15" ht="12.75" customHeight="1">
      <c r="A3" s="6">
        <v>1980</v>
      </c>
      <c r="B3" s="10">
        <v>1413.277</v>
      </c>
      <c r="C3" s="10">
        <v>1405.8920000000001</v>
      </c>
      <c r="D3" s="10">
        <v>2306</v>
      </c>
      <c r="E3" s="10">
        <v>738.09349999999995</v>
      </c>
      <c r="F3" s="10">
        <v>572</v>
      </c>
      <c r="G3" s="10">
        <v>7503.4560000000001</v>
      </c>
      <c r="H3" s="10">
        <v>12214.51</v>
      </c>
      <c r="I3" s="10">
        <v>7419.7910000000002</v>
      </c>
      <c r="J3" s="10">
        <v>1628.6659999999999</v>
      </c>
      <c r="K3" s="10">
        <v>602.93899999999996</v>
      </c>
      <c r="L3" s="10">
        <v>4129.7039999999997</v>
      </c>
      <c r="M3" s="10">
        <v>1353.748</v>
      </c>
      <c r="N3" s="10">
        <v>8424</v>
      </c>
      <c r="O3" s="10">
        <v>25707.46</v>
      </c>
    </row>
    <row r="4" spans="1:15" ht="12.75" customHeight="1">
      <c r="A4" s="6">
        <v>1981</v>
      </c>
      <c r="B4" s="10">
        <v>1454.999</v>
      </c>
      <c r="C4" s="10">
        <v>1401.1379999999999</v>
      </c>
      <c r="D4" s="10">
        <v>2378</v>
      </c>
      <c r="E4" s="10">
        <v>744.75099999999998</v>
      </c>
      <c r="F4" s="10">
        <v>581</v>
      </c>
      <c r="G4" s="10">
        <v>7390.7749999999996</v>
      </c>
      <c r="H4" s="10">
        <v>12029.18</v>
      </c>
      <c r="I4" s="10">
        <v>7474.63</v>
      </c>
      <c r="J4" s="10">
        <v>1655.134</v>
      </c>
      <c r="K4" s="10">
        <v>612.46</v>
      </c>
      <c r="L4" s="10">
        <v>4259.7849999999999</v>
      </c>
      <c r="M4" s="10">
        <v>1369.8989999999999</v>
      </c>
      <c r="N4" s="10">
        <v>8476</v>
      </c>
      <c r="O4" s="10">
        <v>26220.799999999999</v>
      </c>
    </row>
    <row r="5" spans="1:15" ht="12.75" customHeight="1">
      <c r="A5" s="6">
        <v>1982</v>
      </c>
      <c r="B5" s="10">
        <v>1498.768</v>
      </c>
      <c r="C5" s="10">
        <v>1388.9949999999999</v>
      </c>
      <c r="D5" s="10">
        <v>2443</v>
      </c>
      <c r="E5" s="10">
        <v>751.495</v>
      </c>
      <c r="F5" s="10">
        <v>591</v>
      </c>
      <c r="G5" s="10">
        <v>7255.1379999999999</v>
      </c>
      <c r="H5" s="10">
        <v>11741.64</v>
      </c>
      <c r="I5" s="10">
        <v>7439.7529999999997</v>
      </c>
      <c r="J5" s="10">
        <v>1678.1880000000001</v>
      </c>
      <c r="K5" s="10">
        <v>622.87</v>
      </c>
      <c r="L5" s="10">
        <v>4347.5200000000004</v>
      </c>
      <c r="M5" s="10">
        <v>1386.394</v>
      </c>
      <c r="N5" s="10">
        <v>8475</v>
      </c>
      <c r="O5" s="10">
        <v>26787.48</v>
      </c>
    </row>
    <row r="6" spans="1:15" ht="12.75" customHeight="1">
      <c r="A6" s="6">
        <v>1983</v>
      </c>
      <c r="B6" s="10">
        <v>1535.76</v>
      </c>
      <c r="C6" s="10">
        <v>1362.029</v>
      </c>
      <c r="D6" s="10">
        <v>2500</v>
      </c>
      <c r="E6" s="10">
        <v>758.25450000000001</v>
      </c>
      <c r="F6" s="10">
        <v>601</v>
      </c>
      <c r="G6" s="10">
        <v>7144.6689999999999</v>
      </c>
      <c r="H6" s="10">
        <v>11442.6</v>
      </c>
      <c r="I6" s="10">
        <v>7347.5010000000002</v>
      </c>
      <c r="J6" s="10">
        <v>1698.2860000000001</v>
      </c>
      <c r="K6" s="10">
        <v>633.77700000000004</v>
      </c>
      <c r="L6" s="10">
        <v>4416.7550000000001</v>
      </c>
      <c r="M6" s="10">
        <v>1402.538</v>
      </c>
      <c r="N6" s="10">
        <v>8423</v>
      </c>
      <c r="O6" s="10">
        <v>27360.67</v>
      </c>
    </row>
    <row r="7" spans="1:15" ht="12.75" customHeight="1">
      <c r="A7" s="6">
        <v>1984</v>
      </c>
      <c r="B7" s="10">
        <v>1573.7860000000001</v>
      </c>
      <c r="C7" s="10">
        <v>1348.3869999999999</v>
      </c>
      <c r="D7" s="10">
        <v>2565</v>
      </c>
      <c r="E7" s="10">
        <v>763.8125</v>
      </c>
      <c r="F7" s="10">
        <v>604</v>
      </c>
      <c r="G7" s="10">
        <v>7073.3320000000003</v>
      </c>
      <c r="H7" s="10">
        <v>11271.68</v>
      </c>
      <c r="I7" s="10">
        <v>7292.47</v>
      </c>
      <c r="J7" s="10">
        <v>1719.1020000000001</v>
      </c>
      <c r="K7" s="10">
        <v>642.53800000000001</v>
      </c>
      <c r="L7" s="10">
        <v>4498.5330000000004</v>
      </c>
      <c r="M7" s="10">
        <v>1417.3030000000001</v>
      </c>
      <c r="N7" s="10">
        <v>8397</v>
      </c>
      <c r="O7" s="10">
        <v>27877.51</v>
      </c>
    </row>
    <row r="8" spans="1:15" ht="12.75" customHeight="1">
      <c r="A8" s="6">
        <v>1985</v>
      </c>
      <c r="B8" s="10">
        <v>1621.029</v>
      </c>
      <c r="C8" s="10">
        <v>1362.9780000000001</v>
      </c>
      <c r="D8" s="10">
        <v>2650</v>
      </c>
      <c r="E8" s="10">
        <v>771.49400000000003</v>
      </c>
      <c r="F8" s="10">
        <v>612</v>
      </c>
      <c r="G8" s="10">
        <v>7139.9690000000001</v>
      </c>
      <c r="H8" s="10">
        <v>11317.96</v>
      </c>
      <c r="I8" s="10">
        <v>7394.4369999999999</v>
      </c>
      <c r="J8" s="10">
        <v>1749.4670000000001</v>
      </c>
      <c r="K8" s="10">
        <v>652.94299999999998</v>
      </c>
      <c r="L8" s="10">
        <v>4593.8059999999996</v>
      </c>
      <c r="M8" s="10">
        <v>1439.3620000000001</v>
      </c>
      <c r="N8" s="10">
        <v>8578</v>
      </c>
      <c r="O8" s="10">
        <v>28416.18</v>
      </c>
    </row>
    <row r="9" spans="1:15" ht="12.75" customHeight="1">
      <c r="A9" s="6">
        <v>1986</v>
      </c>
      <c r="B9" s="10">
        <v>1682.1110000000001</v>
      </c>
      <c r="C9" s="10">
        <v>1388.809</v>
      </c>
      <c r="D9" s="10">
        <v>2738</v>
      </c>
      <c r="E9" s="10">
        <v>781.37900000000002</v>
      </c>
      <c r="F9" s="10">
        <v>623</v>
      </c>
      <c r="G9" s="10">
        <v>7311.924</v>
      </c>
      <c r="H9" s="10">
        <v>11456.97</v>
      </c>
      <c r="I9" s="10">
        <v>7594.5860000000002</v>
      </c>
      <c r="J9" s="10">
        <v>1786.6010000000001</v>
      </c>
      <c r="K9" s="10">
        <v>664.89499999999998</v>
      </c>
      <c r="L9" s="10">
        <v>4707.3270000000002</v>
      </c>
      <c r="M9" s="10">
        <v>1465.61</v>
      </c>
      <c r="N9" s="10">
        <v>8707</v>
      </c>
      <c r="O9" s="10">
        <v>29007.599999999999</v>
      </c>
    </row>
    <row r="10" spans="1:15" ht="12.75" customHeight="1">
      <c r="A10" s="6">
        <v>1987</v>
      </c>
      <c r="B10" s="10">
        <v>1739.287</v>
      </c>
      <c r="C10" s="10">
        <v>1409.9280000000001</v>
      </c>
      <c r="D10" s="10">
        <v>2841</v>
      </c>
      <c r="E10" s="10">
        <v>788.41250000000002</v>
      </c>
      <c r="F10" s="10">
        <v>634</v>
      </c>
      <c r="G10" s="10">
        <v>7477.076</v>
      </c>
      <c r="H10" s="10">
        <v>11586.79</v>
      </c>
      <c r="I10" s="10">
        <v>7800.7539999999999</v>
      </c>
      <c r="J10" s="10">
        <v>1822.0409999999999</v>
      </c>
      <c r="K10" s="10">
        <v>674.15700000000004</v>
      </c>
      <c r="L10" s="10">
        <v>4852.0439999999999</v>
      </c>
      <c r="M10" s="10">
        <v>1485.059</v>
      </c>
      <c r="N10" s="10">
        <v>8817</v>
      </c>
      <c r="O10" s="10">
        <v>29626.17</v>
      </c>
    </row>
    <row r="11" spans="1:15" ht="12.75" customHeight="1">
      <c r="A11" s="6">
        <v>1988</v>
      </c>
      <c r="B11" s="10">
        <v>1791.383</v>
      </c>
      <c r="C11" s="10">
        <v>1434.3440000000001</v>
      </c>
      <c r="D11" s="10">
        <v>2929</v>
      </c>
      <c r="E11" s="10">
        <v>793.47050000000002</v>
      </c>
      <c r="F11" s="10">
        <v>645</v>
      </c>
      <c r="G11" s="10">
        <v>7638.89</v>
      </c>
      <c r="H11" s="10">
        <v>11683.86</v>
      </c>
      <c r="I11" s="10">
        <v>8015.8370000000004</v>
      </c>
      <c r="J11" s="10">
        <v>1858.537</v>
      </c>
      <c r="K11" s="10">
        <v>681.84699999999998</v>
      </c>
      <c r="L11" s="10">
        <v>4998.25</v>
      </c>
      <c r="M11" s="10">
        <v>1498.729</v>
      </c>
      <c r="N11" s="10">
        <v>8890</v>
      </c>
      <c r="O11" s="10">
        <v>30123.61</v>
      </c>
    </row>
    <row r="12" spans="1:15" ht="12.75" customHeight="1">
      <c r="A12" s="6">
        <v>1989</v>
      </c>
      <c r="B12" s="10">
        <v>1846.4949999999999</v>
      </c>
      <c r="C12" s="10">
        <v>1462.326</v>
      </c>
      <c r="D12" s="10">
        <v>3029</v>
      </c>
      <c r="E12" s="10">
        <v>798.16200000000003</v>
      </c>
      <c r="F12" s="10">
        <v>656</v>
      </c>
      <c r="G12" s="10">
        <v>7795.4880000000003</v>
      </c>
      <c r="H12" s="10">
        <v>11756.78</v>
      </c>
      <c r="I12" s="10">
        <v>8233.9349999999995</v>
      </c>
      <c r="J12" s="10">
        <v>1891.316</v>
      </c>
      <c r="K12" s="10">
        <v>688.17100000000005</v>
      </c>
      <c r="L12" s="10">
        <v>5135.16</v>
      </c>
      <c r="M12" s="10">
        <v>1511.0329999999999</v>
      </c>
      <c r="N12" s="10">
        <v>8965</v>
      </c>
      <c r="O12" s="10">
        <v>30681.759999999998</v>
      </c>
    </row>
    <row r="13" spans="1:15" ht="12.75" customHeight="1">
      <c r="A13" s="6">
        <v>1990</v>
      </c>
      <c r="B13" s="10">
        <v>1893.3810000000001</v>
      </c>
      <c r="C13" s="10">
        <v>1487.3689999999999</v>
      </c>
      <c r="D13" s="10">
        <v>3124.308</v>
      </c>
      <c r="E13" s="10">
        <v>801.20699999999999</v>
      </c>
      <c r="F13" s="10">
        <v>668</v>
      </c>
      <c r="G13" s="10">
        <v>7955.0640000000003</v>
      </c>
      <c r="H13" s="10">
        <v>11853.22</v>
      </c>
      <c r="I13" s="10">
        <v>8449.8379999999997</v>
      </c>
      <c r="J13" s="10">
        <v>1919.633</v>
      </c>
      <c r="K13" s="10">
        <v>691.923</v>
      </c>
      <c r="L13" s="10">
        <v>5275.6689999999999</v>
      </c>
      <c r="M13" s="10">
        <v>1521.9069999999999</v>
      </c>
      <c r="N13" s="10">
        <v>9004</v>
      </c>
      <c r="O13" s="10">
        <v>31247.279999999999</v>
      </c>
    </row>
    <row r="14" spans="1:15" ht="12.75" customHeight="1">
      <c r="A14" s="6">
        <v>1991</v>
      </c>
      <c r="B14" s="10">
        <v>1950.7149999999999</v>
      </c>
      <c r="C14" s="10">
        <v>1513.232</v>
      </c>
      <c r="D14" s="10">
        <v>3213.3180000000002</v>
      </c>
      <c r="E14" s="10">
        <v>803.00149999999996</v>
      </c>
      <c r="F14" s="10">
        <v>678</v>
      </c>
      <c r="G14" s="10">
        <v>8121.9350000000004</v>
      </c>
      <c r="H14" s="10">
        <v>11972.36</v>
      </c>
      <c r="I14" s="10">
        <v>8667.8719999999994</v>
      </c>
      <c r="J14" s="10">
        <v>1946.6690000000001</v>
      </c>
      <c r="K14" s="10">
        <v>694.40599999999995</v>
      </c>
      <c r="L14" s="10">
        <v>5415.6869999999999</v>
      </c>
      <c r="M14" s="10">
        <v>1528.971</v>
      </c>
      <c r="N14" s="10">
        <v>9058</v>
      </c>
      <c r="O14" s="10">
        <v>31811.62</v>
      </c>
    </row>
    <row r="15" spans="1:15" ht="12.75" customHeight="1">
      <c r="A15" s="6">
        <v>1992</v>
      </c>
      <c r="B15" s="10">
        <v>2002</v>
      </c>
      <c r="C15" s="10">
        <v>1537.8920000000001</v>
      </c>
      <c r="D15" s="10">
        <v>3292.319</v>
      </c>
      <c r="E15" s="10">
        <v>803.654</v>
      </c>
      <c r="F15" s="10">
        <v>690</v>
      </c>
      <c r="G15" s="10">
        <v>8285.6830000000009</v>
      </c>
      <c r="H15" s="10">
        <v>12104.38</v>
      </c>
      <c r="I15" s="10">
        <v>8884.51</v>
      </c>
      <c r="J15" s="10">
        <v>1972.6110000000001</v>
      </c>
      <c r="K15" s="10">
        <v>696.22699999999998</v>
      </c>
      <c r="L15" s="10">
        <v>5557.2380000000003</v>
      </c>
      <c r="M15" s="10">
        <v>1533.1410000000001</v>
      </c>
      <c r="N15" s="10">
        <v>9102</v>
      </c>
      <c r="O15" s="10">
        <v>32355.99</v>
      </c>
    </row>
    <row r="16" spans="1:15" ht="12.75" customHeight="1">
      <c r="A16" s="6">
        <v>1993</v>
      </c>
      <c r="B16" s="10">
        <v>2053</v>
      </c>
      <c r="C16" s="10">
        <v>1560.837</v>
      </c>
      <c r="D16" s="10">
        <v>3367.136</v>
      </c>
      <c r="E16" s="10">
        <v>802.21050000000002</v>
      </c>
      <c r="F16" s="10">
        <v>701</v>
      </c>
      <c r="G16" s="10">
        <v>8445</v>
      </c>
      <c r="H16" s="10">
        <v>12268.22</v>
      </c>
      <c r="I16" s="10">
        <v>9085.9089999999997</v>
      </c>
      <c r="J16" s="10">
        <v>1996.76</v>
      </c>
      <c r="K16" s="10">
        <v>695.85</v>
      </c>
      <c r="L16" s="10">
        <v>5704.4430000000002</v>
      </c>
      <c r="M16" s="10">
        <v>1535.325</v>
      </c>
      <c r="N16" s="10">
        <v>9136</v>
      </c>
      <c r="O16" s="10">
        <v>32901.81</v>
      </c>
    </row>
    <row r="17" spans="1:21" ht="12.75" customHeight="1">
      <c r="A17" s="6">
        <v>1994</v>
      </c>
      <c r="B17" s="10">
        <v>2099</v>
      </c>
      <c r="C17" s="10">
        <v>1584.1089999999999</v>
      </c>
      <c r="D17" s="10">
        <v>3435.674</v>
      </c>
      <c r="E17" s="10">
        <v>799.87149999999997</v>
      </c>
      <c r="F17" s="10">
        <v>713</v>
      </c>
      <c r="G17" s="10">
        <v>8605.1919999999991</v>
      </c>
      <c r="H17" s="10">
        <v>12451.02</v>
      </c>
      <c r="I17" s="10">
        <v>9275.5849999999991</v>
      </c>
      <c r="J17" s="10">
        <v>2020.7850000000001</v>
      </c>
      <c r="K17" s="10">
        <v>695.11800000000005</v>
      </c>
      <c r="L17" s="10">
        <v>5857.732</v>
      </c>
      <c r="M17" s="10">
        <v>1538.115</v>
      </c>
      <c r="N17" s="10">
        <v>9153</v>
      </c>
      <c r="O17" s="10">
        <v>33330.800000000003</v>
      </c>
    </row>
    <row r="18" spans="1:21" ht="12.75" customHeight="1">
      <c r="A18" s="6">
        <v>1995</v>
      </c>
      <c r="B18" s="10">
        <v>2143</v>
      </c>
      <c r="C18" s="10">
        <v>1611.0719999999999</v>
      </c>
      <c r="D18" s="10">
        <v>3508.752</v>
      </c>
      <c r="E18" s="10">
        <v>797.08749999999998</v>
      </c>
      <c r="F18" s="10">
        <v>726</v>
      </c>
      <c r="G18" s="10">
        <v>8772.4330000000009</v>
      </c>
      <c r="H18" s="10">
        <v>12637.11</v>
      </c>
      <c r="I18" s="10">
        <v>9485.4869999999992</v>
      </c>
      <c r="J18" s="10">
        <v>2047.2239999999999</v>
      </c>
      <c r="K18" s="10">
        <v>694.77</v>
      </c>
      <c r="L18" s="10">
        <v>6015.6559999999999</v>
      </c>
      <c r="M18" s="10">
        <v>1541.722</v>
      </c>
      <c r="N18" s="10">
        <v>9195</v>
      </c>
      <c r="O18" s="10">
        <v>33769.300000000003</v>
      </c>
    </row>
    <row r="19" spans="1:21" ht="12.75" customHeight="1">
      <c r="A19" s="6">
        <v>1996</v>
      </c>
      <c r="B19" s="10">
        <v>2192</v>
      </c>
      <c r="C19" s="10">
        <v>1639.3430000000001</v>
      </c>
      <c r="D19" s="10">
        <v>3579.498</v>
      </c>
      <c r="E19" s="10">
        <v>794.25250000000005</v>
      </c>
      <c r="F19" s="10">
        <v>738</v>
      </c>
      <c r="G19" s="10">
        <v>8934.7759999999998</v>
      </c>
      <c r="H19" s="10">
        <v>12794.61</v>
      </c>
      <c r="I19" s="10">
        <v>9701.1309999999994</v>
      </c>
      <c r="J19" s="10">
        <v>2072.3560000000002</v>
      </c>
      <c r="K19" s="10">
        <v>693.98599999999999</v>
      </c>
      <c r="L19" s="10">
        <v>6171.3879999999999</v>
      </c>
      <c r="M19" s="10">
        <v>1543.3130000000001</v>
      </c>
      <c r="N19" s="10">
        <v>9223</v>
      </c>
      <c r="O19" s="10">
        <v>34143.050000000003</v>
      </c>
    </row>
    <row r="20" spans="1:21" ht="12.75" customHeight="1">
      <c r="A20" s="6">
        <v>1997</v>
      </c>
      <c r="B20" s="10">
        <v>2236</v>
      </c>
      <c r="C20" s="10">
        <v>1665.837</v>
      </c>
      <c r="D20" s="10">
        <v>3655.9769999999999</v>
      </c>
      <c r="E20" s="10">
        <v>792.22749999999996</v>
      </c>
      <c r="F20" s="10">
        <v>748</v>
      </c>
      <c r="G20" s="10">
        <v>9087.7469999999994</v>
      </c>
      <c r="H20" s="10">
        <v>12911.6</v>
      </c>
      <c r="I20" s="10">
        <v>9886.7639999999992</v>
      </c>
      <c r="J20" s="10">
        <v>2096.779</v>
      </c>
      <c r="K20" s="10">
        <v>692.66399999999999</v>
      </c>
      <c r="L20" s="10">
        <v>6324.2479999999996</v>
      </c>
      <c r="M20" s="10">
        <v>1542.8340000000001</v>
      </c>
      <c r="N20" s="10">
        <v>9243</v>
      </c>
      <c r="O20" s="10">
        <v>34401.56</v>
      </c>
    </row>
    <row r="21" spans="1:21" ht="12.75" customHeight="1">
      <c r="A21" s="6">
        <v>1998</v>
      </c>
      <c r="B21" s="10">
        <v>2279</v>
      </c>
      <c r="C21" s="10">
        <v>1688.021</v>
      </c>
      <c r="D21" s="10">
        <v>3725.605</v>
      </c>
      <c r="E21" s="10">
        <v>790.96749999999997</v>
      </c>
      <c r="F21" s="10">
        <v>757</v>
      </c>
      <c r="G21" s="10">
        <v>9224.8040000000001</v>
      </c>
      <c r="H21" s="10">
        <v>13016.93</v>
      </c>
      <c r="I21" s="10">
        <v>10056.780000000001</v>
      </c>
      <c r="J21" s="10">
        <v>2120.326</v>
      </c>
      <c r="K21" s="10">
        <v>689.85900000000004</v>
      </c>
      <c r="L21" s="10">
        <v>6482.7879999999996</v>
      </c>
      <c r="M21" s="10">
        <v>1540.0139999999999</v>
      </c>
      <c r="N21" s="10">
        <v>9270</v>
      </c>
      <c r="O21" s="10">
        <v>34619.160000000003</v>
      </c>
    </row>
    <row r="22" spans="1:21" ht="12.75" customHeight="1">
      <c r="A22" s="6">
        <v>1999</v>
      </c>
      <c r="B22" s="10">
        <v>2322</v>
      </c>
      <c r="C22" s="10">
        <v>1706.2719999999999</v>
      </c>
      <c r="D22" s="10">
        <v>3787.7809999999999</v>
      </c>
      <c r="E22" s="10">
        <v>790.43449999999996</v>
      </c>
      <c r="F22" s="10">
        <v>763</v>
      </c>
      <c r="G22" s="10">
        <v>9358.0419999999995</v>
      </c>
      <c r="H22" s="10">
        <v>13209.35</v>
      </c>
      <c r="I22" s="10">
        <v>10225.07</v>
      </c>
      <c r="J22" s="10">
        <v>2141.6880000000001</v>
      </c>
      <c r="K22" s="10">
        <v>685.49099999999999</v>
      </c>
      <c r="L22" s="10">
        <v>6616.9840000000004</v>
      </c>
      <c r="M22" s="10">
        <v>1535.104</v>
      </c>
      <c r="N22" s="10">
        <v>9277</v>
      </c>
      <c r="O22" s="10">
        <v>34797.839999999997</v>
      </c>
    </row>
    <row r="23" spans="1:21" ht="12.75" customHeight="1">
      <c r="A23" s="6">
        <v>2000</v>
      </c>
      <c r="B23" s="10">
        <v>2364</v>
      </c>
      <c r="C23" s="10">
        <v>1722.413</v>
      </c>
      <c r="D23" s="10">
        <v>3853.2919999999999</v>
      </c>
      <c r="E23" s="10">
        <v>791.173</v>
      </c>
      <c r="F23" s="10">
        <v>772</v>
      </c>
      <c r="G23" s="10">
        <v>9496.1119999999992</v>
      </c>
      <c r="H23" s="10">
        <v>13522.63</v>
      </c>
      <c r="I23" s="10">
        <v>10403.85</v>
      </c>
      <c r="J23" s="10">
        <v>2163.471</v>
      </c>
      <c r="K23" s="10">
        <v>680.928</v>
      </c>
      <c r="L23" s="10">
        <v>6749.83</v>
      </c>
      <c r="M23" s="10">
        <v>1531.72</v>
      </c>
      <c r="N23" s="10">
        <v>9308</v>
      </c>
      <c r="O23" s="10">
        <v>35069.57</v>
      </c>
    </row>
    <row r="24" spans="1:21" ht="12.75" customHeight="1">
      <c r="A24" s="6">
        <v>2001</v>
      </c>
      <c r="B24" s="10">
        <v>2419</v>
      </c>
      <c r="C24" s="10">
        <v>1738.0619999999999</v>
      </c>
      <c r="D24" s="10">
        <v>3922.2979999999998</v>
      </c>
      <c r="E24" s="10">
        <v>793.26400000000001</v>
      </c>
      <c r="F24" s="10">
        <v>782</v>
      </c>
      <c r="G24" s="10">
        <v>9628.8529999999992</v>
      </c>
      <c r="H24" s="10">
        <v>13879.87</v>
      </c>
      <c r="I24" s="10">
        <v>10576.07</v>
      </c>
      <c r="J24" s="10">
        <v>2186.607</v>
      </c>
      <c r="K24" s="10">
        <v>677.32299999999998</v>
      </c>
      <c r="L24" s="10">
        <v>6898.5559999999996</v>
      </c>
      <c r="M24" s="10">
        <v>1531.4749999999999</v>
      </c>
      <c r="N24" s="10">
        <v>9374</v>
      </c>
      <c r="O24" s="10">
        <v>35290.29</v>
      </c>
    </row>
    <row r="25" spans="1:21" ht="12.75" customHeight="1">
      <c r="A25" s="6">
        <v>2002</v>
      </c>
      <c r="B25" s="10">
        <v>2465</v>
      </c>
      <c r="C25" s="10">
        <v>1754.39</v>
      </c>
      <c r="D25" s="10">
        <v>3991.31</v>
      </c>
      <c r="E25" s="10">
        <v>796.46749999999997</v>
      </c>
      <c r="F25" s="10">
        <v>793</v>
      </c>
      <c r="G25" s="10">
        <v>9756.9240000000009</v>
      </c>
      <c r="H25" s="10">
        <v>14252.27</v>
      </c>
      <c r="I25" s="10">
        <v>10777.99</v>
      </c>
      <c r="J25" s="10">
        <v>2209.585</v>
      </c>
      <c r="K25" s="10">
        <v>674.697</v>
      </c>
      <c r="L25" s="10">
        <v>7026.5950000000003</v>
      </c>
      <c r="M25" s="10">
        <v>1532.9280000000001</v>
      </c>
      <c r="N25" s="10">
        <v>9006.6589999999997</v>
      </c>
      <c r="O25" s="10">
        <v>35522.21</v>
      </c>
    </row>
    <row r="26" spans="1:21" ht="12.75" customHeight="1">
      <c r="A26" s="6">
        <v>2003</v>
      </c>
      <c r="B26" s="10">
        <v>2511</v>
      </c>
      <c r="C26" s="10">
        <v>1771.2539999999999</v>
      </c>
      <c r="D26" s="10">
        <v>4064.3249999999998</v>
      </c>
      <c r="E26" s="10">
        <v>801.46450000000004</v>
      </c>
      <c r="F26" s="10">
        <v>805</v>
      </c>
      <c r="G26" s="10">
        <v>9869.4349999999995</v>
      </c>
      <c r="H26" s="10">
        <v>14649.41</v>
      </c>
      <c r="I26" s="10">
        <v>11014.9</v>
      </c>
      <c r="J26" s="10">
        <v>2235.8049999999998</v>
      </c>
      <c r="K26" s="10">
        <v>673.96600000000001</v>
      </c>
      <c r="L26" s="10">
        <v>7119.2470000000003</v>
      </c>
      <c r="M26" s="10">
        <v>1537.5229999999999</v>
      </c>
      <c r="N26" s="10">
        <v>9075.9850000000006</v>
      </c>
      <c r="O26" s="10">
        <v>35863.53</v>
      </c>
    </row>
    <row r="27" spans="1:21" ht="12.75" customHeight="1">
      <c r="A27" s="6">
        <v>2004</v>
      </c>
      <c r="B27" s="10">
        <v>2560</v>
      </c>
      <c r="C27" s="10">
        <v>1789.809</v>
      </c>
      <c r="D27" s="10">
        <v>4141.4459999999999</v>
      </c>
      <c r="E27" s="10">
        <v>808.54049999999995</v>
      </c>
      <c r="F27" s="10">
        <v>822</v>
      </c>
      <c r="G27" s="10">
        <v>9994.1170000000002</v>
      </c>
      <c r="H27" s="10">
        <v>15113.72</v>
      </c>
      <c r="I27" s="10">
        <v>11253.91</v>
      </c>
      <c r="J27" s="10">
        <v>2269.9119999999998</v>
      </c>
      <c r="K27" s="10">
        <v>676.03800000000001</v>
      </c>
      <c r="L27" s="10">
        <v>7154.26</v>
      </c>
      <c r="M27" s="10">
        <v>1547.7929999999999</v>
      </c>
      <c r="N27" s="10">
        <v>9143.7549999999992</v>
      </c>
      <c r="O27" s="10">
        <v>36203.32</v>
      </c>
    </row>
    <row r="28" spans="1:21" ht="12.75" customHeight="1">
      <c r="A28" s="6">
        <v>2005</v>
      </c>
      <c r="B28" s="10">
        <v>2612</v>
      </c>
      <c r="C28" s="10">
        <v>1804.2570000000001</v>
      </c>
      <c r="D28" s="10">
        <v>4219.8389999999999</v>
      </c>
      <c r="E28" s="10">
        <v>817.76499999999999</v>
      </c>
      <c r="F28" s="10">
        <v>836</v>
      </c>
      <c r="G28" s="10">
        <v>10114.89</v>
      </c>
      <c r="H28" s="10">
        <v>15618.76</v>
      </c>
      <c r="I28" s="10">
        <v>11485.84</v>
      </c>
      <c r="J28" s="10">
        <v>2309.5639999999999</v>
      </c>
      <c r="K28" s="10">
        <v>680.09299999999996</v>
      </c>
      <c r="L28" s="10">
        <v>7230.3289999999997</v>
      </c>
      <c r="M28" s="10">
        <v>1559.854</v>
      </c>
      <c r="N28" s="10">
        <v>9211.5280000000002</v>
      </c>
      <c r="O28" s="10">
        <v>36649.800000000003</v>
      </c>
    </row>
    <row r="29" spans="1:21" ht="12.75" customHeight="1">
      <c r="A29" s="6">
        <v>2006</v>
      </c>
      <c r="B29" s="10">
        <v>2664</v>
      </c>
      <c r="C29" s="10">
        <v>1809.538</v>
      </c>
      <c r="D29" s="10">
        <v>4324.8149999999996</v>
      </c>
      <c r="E29" s="10">
        <v>828.88599999999997</v>
      </c>
      <c r="F29" s="10">
        <v>856</v>
      </c>
      <c r="G29" s="10">
        <v>10185.56</v>
      </c>
      <c r="H29" s="10">
        <v>16084.68</v>
      </c>
      <c r="I29" s="10">
        <v>11692.54</v>
      </c>
      <c r="J29" s="10">
        <v>2349.4059999999999</v>
      </c>
      <c r="K29" s="10">
        <v>684.03300000000002</v>
      </c>
      <c r="L29" s="10">
        <v>7362.3220000000001</v>
      </c>
      <c r="M29" s="10">
        <v>1573.405</v>
      </c>
      <c r="N29" s="10">
        <v>9255.4509999999991</v>
      </c>
      <c r="O29" s="10">
        <v>37164.11</v>
      </c>
      <c r="U29" s="8" t="s">
        <v>225</v>
      </c>
    </row>
    <row r="30" spans="1:21" ht="12.75" customHeight="1">
      <c r="A30" s="6">
        <v>2007</v>
      </c>
      <c r="B30" s="10">
        <v>2737</v>
      </c>
      <c r="C30" s="10">
        <v>1814.8920000000001</v>
      </c>
      <c r="D30" s="10">
        <v>4431.7629999999999</v>
      </c>
      <c r="E30" s="10">
        <v>843.89300000000003</v>
      </c>
      <c r="F30" s="10">
        <v>872</v>
      </c>
      <c r="G30" s="10">
        <v>10254.6</v>
      </c>
      <c r="H30" s="10">
        <v>16409.02</v>
      </c>
      <c r="I30" s="10">
        <v>11869.37</v>
      </c>
      <c r="J30" s="10">
        <v>2391.5889999999999</v>
      </c>
      <c r="K30" s="10">
        <v>689.45100000000002</v>
      </c>
      <c r="L30" s="10">
        <v>7451.4340000000002</v>
      </c>
      <c r="M30" s="10">
        <v>1594.924</v>
      </c>
      <c r="N30" s="10">
        <v>9344.2620000000006</v>
      </c>
      <c r="O30" s="10">
        <v>37825.71</v>
      </c>
    </row>
    <row r="31" spans="1:21" ht="12.75" customHeight="1">
      <c r="A31" s="6">
        <v>2008</v>
      </c>
      <c r="B31" s="10">
        <v>2806</v>
      </c>
      <c r="C31" s="10">
        <v>1828.251</v>
      </c>
      <c r="D31" s="10">
        <v>4556.3810000000003</v>
      </c>
      <c r="E31" s="10">
        <v>864.26850000000002</v>
      </c>
      <c r="F31" s="10">
        <v>883</v>
      </c>
      <c r="G31" s="10">
        <v>10361.17</v>
      </c>
      <c r="H31" s="10">
        <v>16623.88</v>
      </c>
      <c r="I31" s="10">
        <v>12015.57</v>
      </c>
      <c r="J31" s="10">
        <v>2443.3209999999999</v>
      </c>
      <c r="K31" s="10">
        <v>699.05899999999997</v>
      </c>
      <c r="L31" s="10">
        <v>7577.3940000000002</v>
      </c>
      <c r="M31" s="10">
        <v>1626.7460000000001</v>
      </c>
      <c r="N31" s="10">
        <v>9495.2520000000004</v>
      </c>
      <c r="O31" s="10">
        <v>38777.620000000003</v>
      </c>
    </row>
    <row r="32" spans="1:21" ht="12.75" customHeight="1">
      <c r="A32" s="6">
        <v>2009</v>
      </c>
      <c r="B32" s="10">
        <v>2891</v>
      </c>
      <c r="C32" s="10">
        <v>1848.4670000000001</v>
      </c>
      <c r="D32" s="10">
        <v>4690.5609999999997</v>
      </c>
      <c r="E32" s="10">
        <v>889.17750000000001</v>
      </c>
      <c r="F32" s="10">
        <v>901</v>
      </c>
      <c r="G32" s="10">
        <v>10480.64</v>
      </c>
      <c r="H32" s="10">
        <v>16815.38</v>
      </c>
      <c r="I32" s="10">
        <v>12145.81</v>
      </c>
      <c r="J32" s="10">
        <v>2505.0720000000001</v>
      </c>
      <c r="K32" s="10">
        <v>713.74199999999996</v>
      </c>
      <c r="L32" s="10">
        <v>7727.1149999999998</v>
      </c>
      <c r="M32" s="10">
        <v>1667.9280000000001</v>
      </c>
      <c r="N32" s="10">
        <v>9677.8109999999997</v>
      </c>
      <c r="O32" s="10">
        <v>39623.18</v>
      </c>
    </row>
    <row r="33" spans="1:15" ht="12.75" customHeight="1">
      <c r="A33" s="6">
        <v>2010</v>
      </c>
      <c r="B33" s="10">
        <v>2987</v>
      </c>
      <c r="C33" s="10">
        <v>1871.6690000000001</v>
      </c>
      <c r="D33" s="10">
        <v>4830.7569999999996</v>
      </c>
      <c r="E33" s="10">
        <v>918.32</v>
      </c>
      <c r="F33" s="10">
        <v>925</v>
      </c>
      <c r="G33" s="10">
        <v>10603.54</v>
      </c>
      <c r="H33" s="10">
        <v>16873.02</v>
      </c>
      <c r="I33" s="10">
        <v>12254</v>
      </c>
      <c r="J33" s="10">
        <v>2566.6370000000002</v>
      </c>
      <c r="K33" s="10">
        <v>732.45699999999999</v>
      </c>
      <c r="L33" s="10">
        <v>7892.7879999999996</v>
      </c>
      <c r="M33" s="10">
        <v>1714.01</v>
      </c>
      <c r="N33" s="10">
        <v>9873.1129999999994</v>
      </c>
      <c r="O33" s="10">
        <v>40479.35</v>
      </c>
    </row>
    <row r="34" spans="1:15" ht="12.75" customHeight="1">
      <c r="A34" s="6">
        <v>2011</v>
      </c>
      <c r="B34" s="10">
        <v>3088</v>
      </c>
      <c r="C34" s="10">
        <v>1904.056</v>
      </c>
      <c r="D34" s="10">
        <v>4983.3620000000001</v>
      </c>
      <c r="E34" s="10">
        <v>950.9325</v>
      </c>
      <c r="F34" s="10">
        <v>960</v>
      </c>
      <c r="G34" s="10">
        <v>10819.97</v>
      </c>
      <c r="H34" s="10">
        <v>16723.86</v>
      </c>
      <c r="I34" s="10">
        <v>12301.54</v>
      </c>
      <c r="J34" s="10">
        <v>2655.6570000000002</v>
      </c>
      <c r="K34" s="10">
        <v>754</v>
      </c>
      <c r="L34" s="10">
        <v>8052.201</v>
      </c>
      <c r="M34" s="10">
        <v>1760.9559999999999</v>
      </c>
      <c r="N34" s="10">
        <v>10074.15</v>
      </c>
      <c r="O34" s="10">
        <v>41366.629999999997</v>
      </c>
    </row>
    <row r="35" spans="1:15" ht="12.75" customHeight="1">
      <c r="A35" s="6">
        <v>2012</v>
      </c>
      <c r="B35" s="10">
        <v>3218</v>
      </c>
      <c r="C35" s="10">
        <v>1942.2929999999999</v>
      </c>
      <c r="D35" s="10">
        <v>5186.8220000000001</v>
      </c>
      <c r="E35" s="10">
        <v>983.9425</v>
      </c>
      <c r="F35" s="10">
        <v>999</v>
      </c>
      <c r="G35" s="10">
        <v>11129.91</v>
      </c>
      <c r="H35" s="10">
        <v>16647.25</v>
      </c>
      <c r="I35" s="10">
        <v>12554.36</v>
      </c>
      <c r="J35" s="10">
        <v>2770.3560000000002</v>
      </c>
      <c r="K35" s="10">
        <v>780</v>
      </c>
      <c r="L35" s="10">
        <v>8179.8829999999998</v>
      </c>
      <c r="M35" s="10">
        <v>1806.4739999999999</v>
      </c>
      <c r="N35" s="10">
        <v>10434.81</v>
      </c>
      <c r="O35" s="10">
        <v>43164.91</v>
      </c>
    </row>
    <row r="36" spans="1:15" ht="12.75" customHeight="1">
      <c r="A36" s="6">
        <v>2013</v>
      </c>
      <c r="B36" s="10">
        <v>3337</v>
      </c>
      <c r="C36" s="10">
        <v>1997.136</v>
      </c>
      <c r="D36" s="10">
        <v>5370.1</v>
      </c>
      <c r="E36" s="10">
        <v>1013.268</v>
      </c>
      <c r="F36" s="10">
        <v>1037</v>
      </c>
      <c r="G36" s="10">
        <v>11449.54</v>
      </c>
      <c r="H36" s="10">
        <v>16757.66</v>
      </c>
      <c r="I36" s="10">
        <v>12793.79</v>
      </c>
      <c r="J36" s="10">
        <v>2871.6849999999999</v>
      </c>
      <c r="K36" s="10">
        <v>802</v>
      </c>
      <c r="L36" s="10">
        <v>8345.5300000000007</v>
      </c>
      <c r="M36" s="10">
        <v>1913</v>
      </c>
      <c r="N36" s="10">
        <v>10725.61</v>
      </c>
      <c r="O36" s="10">
        <v>44723.040000000001</v>
      </c>
    </row>
    <row r="37" spans="1:15" ht="12.75" customHeight="1">
      <c r="A37" s="6">
        <v>2014</v>
      </c>
      <c r="B37" s="10">
        <v>3456</v>
      </c>
      <c r="C37" s="10">
        <v>2033.0360000000001</v>
      </c>
      <c r="D37" s="10">
        <v>5561.5</v>
      </c>
      <c r="E37" s="10">
        <v>1020.925</v>
      </c>
      <c r="F37" s="10">
        <v>1076</v>
      </c>
      <c r="G37" s="10">
        <v>11862.67</v>
      </c>
      <c r="H37" s="10">
        <v>16944.12</v>
      </c>
      <c r="I37" s="10">
        <v>13039.21</v>
      </c>
      <c r="J37" s="10">
        <v>2961.777</v>
      </c>
      <c r="K37" s="10">
        <v>823</v>
      </c>
      <c r="L37" s="10">
        <v>8509.5229999999992</v>
      </c>
      <c r="M37" s="10">
        <v>1893</v>
      </c>
      <c r="N37" s="10">
        <v>10988.58</v>
      </c>
      <c r="O37" s="10">
        <v>46243.21</v>
      </c>
    </row>
    <row r="39" spans="1:15" ht="12.75" customHeight="1">
      <c r="A39" s="6" t="s">
        <v>564</v>
      </c>
    </row>
    <row r="40" spans="1:15" ht="12.75" customHeight="1">
      <c r="A40" s="6" t="s">
        <v>565</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honeticPr fontId="0" type="noConversion"/>
  <pageMargins left="0.74803149606299213" right="0.74803149606299213" top="0.98425196850393704" bottom="0.98425196850393704" header="0.51181102362204722" footer="0.51181102362204722"/>
  <pageSetup scale="94" orientation="landscape" r:id="rId1"/>
  <headerFooter alignWithMargins="0"/>
</worksheet>
</file>

<file path=xl/worksheets/sheet71.xml><?xml version="1.0" encoding="utf-8"?>
<worksheet xmlns="http://schemas.openxmlformats.org/spreadsheetml/2006/main" xmlns:r="http://schemas.openxmlformats.org/officeDocument/2006/relationships">
  <sheetPr codeName="Sheet61">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B37" sqref="B37"/>
    </sheetView>
  </sheetViews>
  <sheetFormatPr defaultColWidth="3.85546875" defaultRowHeight="12.75" customHeight="1"/>
  <cols>
    <col min="1" max="1" width="6.140625" style="6" customWidth="1"/>
    <col min="2" max="15" width="10.5703125" style="10" customWidth="1"/>
    <col min="16" max="16" width="3.85546875" style="8"/>
    <col min="17" max="22" width="6.5703125" style="8" customWidth="1"/>
    <col min="23" max="23" width="8.28515625" style="8" customWidth="1"/>
    <col min="24" max="30" width="6.5703125" style="8" customWidth="1"/>
    <col min="31" max="16384" width="3.85546875" style="8"/>
  </cols>
  <sheetData>
    <row r="1" spans="1:15" ht="16.5" customHeight="1">
      <c r="A1" s="6" t="s">
        <v>187</v>
      </c>
    </row>
    <row r="2" spans="1:15" ht="12.75" customHeight="1">
      <c r="A2" s="6" t="s">
        <v>225</v>
      </c>
      <c r="B2" s="10" t="s">
        <v>226</v>
      </c>
      <c r="C2" s="10" t="s">
        <v>116</v>
      </c>
      <c r="D2" s="10" t="s">
        <v>228</v>
      </c>
      <c r="E2" s="10" t="s">
        <v>117</v>
      </c>
      <c r="F2" s="10" t="s">
        <v>230</v>
      </c>
      <c r="G2" s="10" t="s">
        <v>119</v>
      </c>
      <c r="H2" s="10" t="s">
        <v>232</v>
      </c>
      <c r="I2" s="10" t="s">
        <v>121</v>
      </c>
      <c r="J2" s="10" t="s">
        <v>122</v>
      </c>
      <c r="K2" s="10" t="s">
        <v>123</v>
      </c>
      <c r="L2" s="10" t="s">
        <v>124</v>
      </c>
      <c r="M2" s="10" t="s">
        <v>237</v>
      </c>
      <c r="N2" s="10" t="s">
        <v>108</v>
      </c>
      <c r="O2" s="10" t="s">
        <v>109</v>
      </c>
    </row>
    <row r="3" spans="1:15" ht="12.75" customHeight="1">
      <c r="A3" s="6">
        <v>1980</v>
      </c>
      <c r="B3" s="10">
        <v>9571.1</v>
      </c>
      <c r="C3" s="10">
        <v>6471</v>
      </c>
      <c r="D3" s="10">
        <v>16638</v>
      </c>
      <c r="E3" s="10">
        <v>3316.8</v>
      </c>
      <c r="F3" s="10">
        <v>3235</v>
      </c>
      <c r="G3" s="10">
        <v>34320.400000000001</v>
      </c>
      <c r="H3" s="10">
        <v>40828</v>
      </c>
      <c r="I3" s="10">
        <v>36444.199999999997</v>
      </c>
      <c r="J3" s="10">
        <v>9362</v>
      </c>
      <c r="K3" s="10">
        <v>2577</v>
      </c>
      <c r="L3" s="10">
        <v>23589.8</v>
      </c>
      <c r="M3" s="10">
        <v>5328.4</v>
      </c>
      <c r="N3" s="10">
        <v>36079</v>
      </c>
      <c r="O3" s="10">
        <v>150227.4</v>
      </c>
    </row>
    <row r="4" spans="1:15" ht="12.75" customHeight="1">
      <c r="A4" s="6">
        <v>1981</v>
      </c>
      <c r="B4" s="10">
        <v>9742.7000000000007</v>
      </c>
      <c r="C4" s="10">
        <v>6501.4</v>
      </c>
      <c r="D4" s="10">
        <v>16911</v>
      </c>
      <c r="E4" s="10">
        <v>3339.2</v>
      </c>
      <c r="F4" s="10">
        <v>3257</v>
      </c>
      <c r="G4" s="10">
        <v>34795.9</v>
      </c>
      <c r="H4" s="10">
        <v>41427</v>
      </c>
      <c r="I4" s="10">
        <v>36792.699999999997</v>
      </c>
      <c r="J4" s="10">
        <v>9488.2000000000007</v>
      </c>
      <c r="K4" s="10">
        <v>2596</v>
      </c>
      <c r="L4" s="10">
        <v>23867.7</v>
      </c>
      <c r="M4" s="10">
        <v>5349.9</v>
      </c>
      <c r="N4" s="10">
        <v>36278</v>
      </c>
      <c r="O4" s="10">
        <v>151991.70000000001</v>
      </c>
    </row>
    <row r="5" spans="1:15" ht="12.75" customHeight="1">
      <c r="A5" s="6">
        <v>1982</v>
      </c>
      <c r="B5" s="10">
        <v>9940.5</v>
      </c>
      <c r="C5" s="10">
        <v>6535.2</v>
      </c>
      <c r="D5" s="10">
        <v>17150</v>
      </c>
      <c r="E5" s="10">
        <v>3360</v>
      </c>
      <c r="F5" s="10">
        <v>3282</v>
      </c>
      <c r="G5" s="10">
        <v>35285</v>
      </c>
      <c r="H5" s="10">
        <v>41973</v>
      </c>
      <c r="I5" s="10">
        <v>37199.800000000003</v>
      </c>
      <c r="J5" s="10">
        <v>9596.2000000000007</v>
      </c>
      <c r="K5" s="10">
        <v>2614</v>
      </c>
      <c r="L5" s="10">
        <v>24154.5</v>
      </c>
      <c r="M5" s="10">
        <v>5367.7</v>
      </c>
      <c r="N5" s="10">
        <v>36460</v>
      </c>
      <c r="O5" s="10">
        <v>153546.6</v>
      </c>
    </row>
    <row r="6" spans="1:15" ht="12.75" customHeight="1">
      <c r="A6" s="6">
        <v>1983</v>
      </c>
      <c r="B6" s="10">
        <v>10106.700000000001</v>
      </c>
      <c r="C6" s="10">
        <v>6586.2</v>
      </c>
      <c r="D6" s="10">
        <v>17344</v>
      </c>
      <c r="E6" s="10">
        <v>3375.2</v>
      </c>
      <c r="F6" s="10">
        <v>3305</v>
      </c>
      <c r="G6" s="10">
        <v>35727.599999999999</v>
      </c>
      <c r="H6" s="10">
        <v>42389</v>
      </c>
      <c r="I6" s="10">
        <v>37615.5</v>
      </c>
      <c r="J6" s="10">
        <v>9702.2000000000007</v>
      </c>
      <c r="K6" s="10">
        <v>2632</v>
      </c>
      <c r="L6" s="10">
        <v>24418.6</v>
      </c>
      <c r="M6" s="10">
        <v>5381.4</v>
      </c>
      <c r="N6" s="10">
        <v>36737</v>
      </c>
      <c r="O6" s="10">
        <v>154962.70000000001</v>
      </c>
    </row>
    <row r="7" spans="1:15" ht="12.75" customHeight="1">
      <c r="A7" s="6">
        <v>1984</v>
      </c>
      <c r="B7" s="10">
        <v>10269.799999999999</v>
      </c>
      <c r="C7" s="10">
        <v>6626.9</v>
      </c>
      <c r="D7" s="10">
        <v>17525</v>
      </c>
      <c r="E7" s="10">
        <v>3387.8</v>
      </c>
      <c r="F7" s="10">
        <v>3326</v>
      </c>
      <c r="G7" s="10">
        <v>36130.400000000001</v>
      </c>
      <c r="H7" s="10">
        <v>42631</v>
      </c>
      <c r="I7" s="10">
        <v>38001</v>
      </c>
      <c r="J7" s="10">
        <v>9815</v>
      </c>
      <c r="K7" s="10">
        <v>2652</v>
      </c>
      <c r="L7" s="10">
        <v>24670.400000000001</v>
      </c>
      <c r="M7" s="10">
        <v>5391.8</v>
      </c>
      <c r="N7" s="10">
        <v>37035</v>
      </c>
      <c r="O7" s="10">
        <v>156464.29999999999</v>
      </c>
    </row>
    <row r="8" spans="1:15" ht="12.75" customHeight="1">
      <c r="A8" s="6">
        <v>1985</v>
      </c>
      <c r="B8" s="10">
        <v>10441.700000000001</v>
      </c>
      <c r="C8" s="10">
        <v>6646.7</v>
      </c>
      <c r="D8" s="10">
        <v>17689</v>
      </c>
      <c r="E8" s="10">
        <v>3399.3</v>
      </c>
      <c r="F8" s="10">
        <v>3339</v>
      </c>
      <c r="G8" s="10">
        <v>36404.6</v>
      </c>
      <c r="H8" s="10">
        <v>42721</v>
      </c>
      <c r="I8" s="10">
        <v>38234.6</v>
      </c>
      <c r="J8" s="10">
        <v>9922.9</v>
      </c>
      <c r="K8" s="10">
        <v>2669</v>
      </c>
      <c r="L8" s="10">
        <v>24903.1</v>
      </c>
      <c r="M8" s="10">
        <v>5394.5</v>
      </c>
      <c r="N8" s="10">
        <v>37103</v>
      </c>
      <c r="O8" s="10">
        <v>157973.70000000001</v>
      </c>
    </row>
    <row r="9" spans="1:15" ht="12.75" customHeight="1">
      <c r="A9" s="6">
        <v>1986</v>
      </c>
      <c r="B9" s="10">
        <v>10636.7</v>
      </c>
      <c r="C9" s="10">
        <v>6650.3</v>
      </c>
      <c r="D9" s="10">
        <v>17876</v>
      </c>
      <c r="E9" s="10">
        <v>3412.6</v>
      </c>
      <c r="F9" s="10">
        <v>3343</v>
      </c>
      <c r="G9" s="10">
        <v>36588.800000000003</v>
      </c>
      <c r="H9" s="10">
        <v>42776</v>
      </c>
      <c r="I9" s="10">
        <v>38364.6</v>
      </c>
      <c r="J9" s="10">
        <v>10018.799999999999</v>
      </c>
      <c r="K9" s="10">
        <v>2685</v>
      </c>
      <c r="L9" s="10">
        <v>25109.3</v>
      </c>
      <c r="M9" s="10">
        <v>5396.4</v>
      </c>
      <c r="N9" s="10">
        <v>37198</v>
      </c>
      <c r="O9" s="10">
        <v>159590.20000000001</v>
      </c>
    </row>
    <row r="10" spans="1:15" ht="12.75" customHeight="1">
      <c r="A10" s="6">
        <v>1987</v>
      </c>
      <c r="B10" s="10">
        <v>10837.2</v>
      </c>
      <c r="C10" s="10">
        <v>6653.6</v>
      </c>
      <c r="D10" s="10">
        <v>18083</v>
      </c>
      <c r="E10" s="10">
        <v>3429</v>
      </c>
      <c r="F10" s="10">
        <v>3346</v>
      </c>
      <c r="G10" s="10">
        <v>36804.699999999997</v>
      </c>
      <c r="H10" s="10">
        <v>42826</v>
      </c>
      <c r="I10" s="10">
        <v>38502.1</v>
      </c>
      <c r="J10" s="10">
        <v>10110.9</v>
      </c>
      <c r="K10" s="10">
        <v>2705</v>
      </c>
      <c r="L10" s="10">
        <v>25304</v>
      </c>
      <c r="M10" s="10">
        <v>5410.5</v>
      </c>
      <c r="N10" s="10">
        <v>37264</v>
      </c>
      <c r="O10" s="10">
        <v>160803.4</v>
      </c>
    </row>
    <row r="11" spans="1:15" ht="12.75" customHeight="1">
      <c r="A11" s="6">
        <v>1988</v>
      </c>
      <c r="B11" s="10">
        <v>11041.8</v>
      </c>
      <c r="C11" s="10">
        <v>6665.8</v>
      </c>
      <c r="D11" s="10">
        <v>18288</v>
      </c>
      <c r="E11" s="10">
        <v>3440.8</v>
      </c>
      <c r="F11" s="10">
        <v>3346</v>
      </c>
      <c r="G11" s="10">
        <v>37027.599999999999</v>
      </c>
      <c r="H11" s="10">
        <v>42959</v>
      </c>
      <c r="I11" s="10">
        <v>38630.5</v>
      </c>
      <c r="J11" s="10">
        <v>10187.4</v>
      </c>
      <c r="K11" s="10">
        <v>2725</v>
      </c>
      <c r="L11" s="10">
        <v>25489.7</v>
      </c>
      <c r="M11" s="10">
        <v>5433.4</v>
      </c>
      <c r="N11" s="10">
        <v>37298</v>
      </c>
      <c r="O11" s="10">
        <v>161924.4</v>
      </c>
    </row>
    <row r="12" spans="1:15" ht="12.75" customHeight="1">
      <c r="A12" s="6">
        <v>1989</v>
      </c>
      <c r="B12" s="10">
        <v>11243</v>
      </c>
      <c r="C12" s="10">
        <v>6674.5</v>
      </c>
      <c r="D12" s="10">
        <v>18594</v>
      </c>
      <c r="E12" s="10">
        <v>3449.5</v>
      </c>
      <c r="F12" s="10">
        <v>3347</v>
      </c>
      <c r="G12" s="10">
        <v>37226.699999999997</v>
      </c>
      <c r="H12" s="10">
        <v>43258</v>
      </c>
      <c r="I12" s="10">
        <v>38761.199999999997</v>
      </c>
      <c r="J12" s="10">
        <v>10245.4</v>
      </c>
      <c r="K12" s="10">
        <v>2738</v>
      </c>
      <c r="L12" s="10">
        <v>25673.3</v>
      </c>
      <c r="M12" s="10">
        <v>5467</v>
      </c>
      <c r="N12" s="10">
        <v>37321</v>
      </c>
      <c r="O12" s="10">
        <v>162915.79999999999</v>
      </c>
    </row>
    <row r="13" spans="1:15" ht="12.75" customHeight="1">
      <c r="A13" s="6">
        <v>1990</v>
      </c>
      <c r="B13" s="10">
        <v>11416.8</v>
      </c>
      <c r="C13" s="10">
        <v>6673.8</v>
      </c>
      <c r="D13" s="10">
        <v>18837.3</v>
      </c>
      <c r="E13" s="10">
        <v>3462.6</v>
      </c>
      <c r="F13" s="10">
        <v>3356</v>
      </c>
      <c r="G13" s="10">
        <v>37360.199999999997</v>
      </c>
      <c r="H13" s="10">
        <v>44250</v>
      </c>
      <c r="I13" s="10">
        <v>38881.5</v>
      </c>
      <c r="J13" s="10">
        <v>10305.299999999999</v>
      </c>
      <c r="K13" s="10">
        <v>2746</v>
      </c>
      <c r="L13" s="10">
        <v>25858</v>
      </c>
      <c r="M13" s="10">
        <v>5501.9</v>
      </c>
      <c r="N13" s="10">
        <v>37357</v>
      </c>
      <c r="O13" s="10">
        <v>164229.5</v>
      </c>
    </row>
    <row r="14" spans="1:15" ht="12.75" customHeight="1">
      <c r="A14" s="6">
        <v>1991</v>
      </c>
      <c r="B14" s="10">
        <v>11547.8</v>
      </c>
      <c r="C14" s="10">
        <v>6675</v>
      </c>
      <c r="D14" s="10">
        <v>19029.400000000001</v>
      </c>
      <c r="E14" s="10">
        <v>3477</v>
      </c>
      <c r="F14" s="10">
        <v>3370</v>
      </c>
      <c r="G14" s="10">
        <v>37438.699999999997</v>
      </c>
      <c r="H14" s="10">
        <v>55310</v>
      </c>
      <c r="I14" s="10">
        <v>39089</v>
      </c>
      <c r="J14" s="10">
        <v>10371.5</v>
      </c>
      <c r="K14" s="10">
        <v>2758</v>
      </c>
      <c r="L14" s="10">
        <v>26077.5</v>
      </c>
      <c r="M14" s="10">
        <v>5525.7</v>
      </c>
      <c r="N14" s="10">
        <v>37370</v>
      </c>
      <c r="O14" s="10">
        <v>165924.20000000001</v>
      </c>
    </row>
    <row r="15" spans="1:15" ht="12.75" customHeight="1">
      <c r="A15" s="6">
        <v>1992</v>
      </c>
      <c r="B15" s="10">
        <v>11664</v>
      </c>
      <c r="C15" s="10">
        <v>6681.9</v>
      </c>
      <c r="D15" s="10">
        <v>19207.599999999999</v>
      </c>
      <c r="E15" s="10">
        <v>3489</v>
      </c>
      <c r="F15" s="10">
        <v>3385</v>
      </c>
      <c r="G15" s="10">
        <v>37527</v>
      </c>
      <c r="H15" s="10">
        <v>55259</v>
      </c>
      <c r="I15" s="10">
        <v>39226.800000000003</v>
      </c>
      <c r="J15" s="10">
        <v>10433.6</v>
      </c>
      <c r="K15" s="10">
        <v>2771</v>
      </c>
      <c r="L15" s="10">
        <v>26369.5</v>
      </c>
      <c r="M15" s="10">
        <v>5543.4</v>
      </c>
      <c r="N15" s="10">
        <v>37337</v>
      </c>
      <c r="O15" s="10">
        <v>167953.3</v>
      </c>
    </row>
    <row r="16" spans="1:15" ht="12.75" customHeight="1">
      <c r="A16" s="6">
        <v>1993</v>
      </c>
      <c r="B16" s="10">
        <v>11751</v>
      </c>
      <c r="C16" s="10">
        <v>6693.5</v>
      </c>
      <c r="D16" s="10">
        <v>19392.599999999999</v>
      </c>
      <c r="E16" s="10">
        <v>3500.5</v>
      </c>
      <c r="F16" s="10">
        <v>3396</v>
      </c>
      <c r="G16" s="10">
        <v>37617.4</v>
      </c>
      <c r="H16" s="10">
        <v>55452</v>
      </c>
      <c r="I16" s="10">
        <v>39187.1</v>
      </c>
      <c r="J16" s="10">
        <v>10490.2</v>
      </c>
      <c r="K16" s="10">
        <v>2786</v>
      </c>
      <c r="L16" s="10">
        <v>26645.8</v>
      </c>
      <c r="M16" s="10">
        <v>5562.5</v>
      </c>
      <c r="N16" s="10">
        <v>37334</v>
      </c>
      <c r="O16" s="10">
        <v>169920.1</v>
      </c>
    </row>
    <row r="17" spans="1:15" ht="12.75" customHeight="1">
      <c r="A17" s="6">
        <v>1994</v>
      </c>
      <c r="B17" s="10">
        <v>11855</v>
      </c>
      <c r="C17" s="10">
        <v>6702.7</v>
      </c>
      <c r="D17" s="10">
        <v>19605.2</v>
      </c>
      <c r="E17" s="10">
        <v>3511.2</v>
      </c>
      <c r="F17" s="10">
        <v>3404</v>
      </c>
      <c r="G17" s="10">
        <v>37695.4</v>
      </c>
      <c r="H17" s="10">
        <v>55550</v>
      </c>
      <c r="I17" s="10">
        <v>39123.1</v>
      </c>
      <c r="J17" s="10">
        <v>10535</v>
      </c>
      <c r="K17" s="10">
        <v>2801</v>
      </c>
      <c r="L17" s="10">
        <v>26897.200000000001</v>
      </c>
      <c r="M17" s="10">
        <v>5593.5</v>
      </c>
      <c r="N17" s="10">
        <v>37415</v>
      </c>
      <c r="O17" s="10">
        <v>171992.2</v>
      </c>
    </row>
    <row r="18" spans="1:15" ht="12.75" customHeight="1">
      <c r="A18" s="6">
        <v>1995</v>
      </c>
      <c r="B18" s="10">
        <v>11986</v>
      </c>
      <c r="C18" s="10">
        <v>6703.8</v>
      </c>
      <c r="D18" s="10">
        <v>19821.3</v>
      </c>
      <c r="E18" s="10">
        <v>3526</v>
      </c>
      <c r="F18" s="10">
        <v>3410</v>
      </c>
      <c r="G18" s="10">
        <v>37783.699999999997</v>
      </c>
      <c r="H18" s="10">
        <v>55452</v>
      </c>
      <c r="I18" s="10">
        <v>39005.9</v>
      </c>
      <c r="J18" s="10">
        <v>10568.7</v>
      </c>
      <c r="K18" s="10">
        <v>2815.4</v>
      </c>
      <c r="L18" s="10">
        <v>27114.7</v>
      </c>
      <c r="M18" s="10">
        <v>5621.2</v>
      </c>
      <c r="N18" s="10">
        <v>37538</v>
      </c>
      <c r="O18" s="10">
        <v>174237.4</v>
      </c>
    </row>
    <row r="19" spans="1:15" ht="12.75" customHeight="1">
      <c r="A19" s="6">
        <v>1996</v>
      </c>
      <c r="B19" s="10">
        <v>12138</v>
      </c>
      <c r="C19" s="10">
        <v>6703.2</v>
      </c>
      <c r="D19" s="10">
        <v>20045.2</v>
      </c>
      <c r="E19" s="10">
        <v>3540.5</v>
      </c>
      <c r="F19" s="10">
        <v>3417</v>
      </c>
      <c r="G19" s="10">
        <v>37883.9</v>
      </c>
      <c r="H19" s="10">
        <v>55551</v>
      </c>
      <c r="I19" s="10">
        <v>38874.5</v>
      </c>
      <c r="J19" s="10">
        <v>10603.6</v>
      </c>
      <c r="K19" s="10">
        <v>2828.6</v>
      </c>
      <c r="L19" s="10">
        <v>27304.3</v>
      </c>
      <c r="M19" s="10">
        <v>5634.3</v>
      </c>
      <c r="N19" s="10">
        <v>37659</v>
      </c>
      <c r="O19" s="10">
        <v>176547.3</v>
      </c>
    </row>
    <row r="20" spans="1:15" ht="12.75" customHeight="1">
      <c r="A20" s="6">
        <v>1997</v>
      </c>
      <c r="B20" s="10">
        <v>12278</v>
      </c>
      <c r="C20" s="10">
        <v>6706.1</v>
      </c>
      <c r="D20" s="10">
        <v>20273.7</v>
      </c>
      <c r="E20" s="10">
        <v>3548.2</v>
      </c>
      <c r="F20" s="10">
        <v>3427</v>
      </c>
      <c r="G20" s="10">
        <v>37988.300000000003</v>
      </c>
      <c r="H20" s="10">
        <v>55659</v>
      </c>
      <c r="I20" s="10">
        <v>38769.1</v>
      </c>
      <c r="J20" s="10">
        <v>10641.7</v>
      </c>
      <c r="K20" s="10">
        <v>2844.2</v>
      </c>
      <c r="L20" s="10">
        <v>27469.599999999999</v>
      </c>
      <c r="M20" s="10">
        <v>5645.3</v>
      </c>
      <c r="N20" s="10">
        <v>37777</v>
      </c>
      <c r="O20" s="10">
        <v>179158</v>
      </c>
    </row>
    <row r="21" spans="1:15" ht="12.75" customHeight="1">
      <c r="A21" s="6">
        <v>1998</v>
      </c>
      <c r="B21" s="10">
        <v>12413</v>
      </c>
      <c r="C21" s="10">
        <v>6708.7</v>
      </c>
      <c r="D21" s="10">
        <v>20472.3</v>
      </c>
      <c r="E21" s="10">
        <v>3553.3</v>
      </c>
      <c r="F21" s="10">
        <v>3442</v>
      </c>
      <c r="G21" s="10">
        <v>38085.4</v>
      </c>
      <c r="H21" s="10">
        <v>55653</v>
      </c>
      <c r="I21" s="10">
        <v>38658.9</v>
      </c>
      <c r="J21" s="10">
        <v>10687.5</v>
      </c>
      <c r="K21" s="10">
        <v>2863.9</v>
      </c>
      <c r="L21" s="10">
        <v>27603.9</v>
      </c>
      <c r="M21" s="10">
        <v>5659.5</v>
      </c>
      <c r="N21" s="10">
        <v>37915</v>
      </c>
      <c r="O21" s="10">
        <v>181754.5</v>
      </c>
    </row>
    <row r="22" spans="1:15" ht="12.75" customHeight="1">
      <c r="A22" s="6">
        <v>1999</v>
      </c>
      <c r="B22" s="10">
        <v>12561</v>
      </c>
      <c r="C22" s="10">
        <v>6715.1</v>
      </c>
      <c r="D22" s="10">
        <v>20696.3</v>
      </c>
      <c r="E22" s="10">
        <v>3557</v>
      </c>
      <c r="F22" s="10">
        <v>3455</v>
      </c>
      <c r="G22" s="10">
        <v>38222.400000000001</v>
      </c>
      <c r="H22" s="10">
        <v>55610</v>
      </c>
      <c r="I22" s="10">
        <v>38533.4</v>
      </c>
      <c r="J22" s="10">
        <v>10739.7</v>
      </c>
      <c r="K22" s="10">
        <v>2889</v>
      </c>
      <c r="L22" s="10">
        <v>27725</v>
      </c>
      <c r="M22" s="10">
        <v>5678.7</v>
      </c>
      <c r="N22" s="10">
        <v>38123</v>
      </c>
      <c r="O22" s="10">
        <v>184287</v>
      </c>
    </row>
    <row r="23" spans="1:15" ht="12.75" customHeight="1">
      <c r="A23" s="6">
        <v>2000</v>
      </c>
      <c r="B23" s="10">
        <v>12721</v>
      </c>
      <c r="C23" s="10">
        <v>6723.9</v>
      </c>
      <c r="D23" s="10">
        <v>20950.3</v>
      </c>
      <c r="E23" s="10">
        <v>3560.7</v>
      </c>
      <c r="F23" s="10">
        <v>3464</v>
      </c>
      <c r="G23" s="10">
        <v>38427.699999999997</v>
      </c>
      <c r="H23" s="10">
        <v>55433</v>
      </c>
      <c r="I23" s="10">
        <v>38405</v>
      </c>
      <c r="J23" s="10">
        <v>10800.5</v>
      </c>
      <c r="K23" s="10">
        <v>2911</v>
      </c>
      <c r="L23" s="10">
        <v>27839.5</v>
      </c>
      <c r="M23" s="10">
        <v>5705.1</v>
      </c>
      <c r="N23" s="10">
        <v>38376</v>
      </c>
      <c r="O23" s="10">
        <v>186813</v>
      </c>
    </row>
    <row r="24" spans="1:15" ht="12.75" customHeight="1">
      <c r="A24" s="6">
        <v>2001</v>
      </c>
      <c r="B24" s="10">
        <v>12895</v>
      </c>
      <c r="C24" s="10">
        <v>6743.3</v>
      </c>
      <c r="D24" s="10">
        <v>21242.400000000001</v>
      </c>
      <c r="E24" s="10">
        <v>3565.7</v>
      </c>
      <c r="F24" s="10">
        <v>3472</v>
      </c>
      <c r="G24" s="10">
        <v>38671.300000000003</v>
      </c>
      <c r="H24" s="10">
        <v>55312</v>
      </c>
      <c r="I24" s="10">
        <v>38285.599999999999</v>
      </c>
      <c r="J24" s="10">
        <v>10871.7</v>
      </c>
      <c r="K24" s="10">
        <v>2933</v>
      </c>
      <c r="L24" s="10">
        <v>27934.1</v>
      </c>
      <c r="M24" s="10">
        <v>5738.9</v>
      </c>
      <c r="N24" s="10">
        <v>38634</v>
      </c>
      <c r="O24" s="10">
        <v>189228.4</v>
      </c>
    </row>
    <row r="25" spans="1:15" ht="12.75" customHeight="1">
      <c r="A25" s="6">
        <v>2002</v>
      </c>
      <c r="B25" s="10">
        <v>13065</v>
      </c>
      <c r="C25" s="10">
        <v>6774.4</v>
      </c>
      <c r="D25" s="10">
        <v>21532.400000000001</v>
      </c>
      <c r="E25" s="10">
        <v>3570.3</v>
      </c>
      <c r="F25" s="10">
        <v>3478</v>
      </c>
      <c r="G25" s="10">
        <v>38938.699999999997</v>
      </c>
      <c r="H25" s="10">
        <v>55231</v>
      </c>
      <c r="I25" s="10">
        <v>38250.699999999997</v>
      </c>
      <c r="J25" s="10">
        <v>10935.2</v>
      </c>
      <c r="K25" s="10">
        <v>2955</v>
      </c>
      <c r="L25" s="10">
        <v>28401.5</v>
      </c>
      <c r="M25" s="10">
        <v>5775.9</v>
      </c>
      <c r="N25" s="10">
        <v>38541.300000000003</v>
      </c>
      <c r="O25" s="10">
        <v>191540</v>
      </c>
    </row>
    <row r="26" spans="1:15" ht="12.75" customHeight="1">
      <c r="A26" s="6">
        <v>2003</v>
      </c>
      <c r="B26" s="10">
        <v>13240</v>
      </c>
      <c r="C26" s="10">
        <v>6804.8</v>
      </c>
      <c r="D26" s="10">
        <v>21779.599999999999</v>
      </c>
      <c r="E26" s="10">
        <v>3573.8</v>
      </c>
      <c r="F26" s="10">
        <v>3483</v>
      </c>
      <c r="G26" s="10">
        <v>39222.5</v>
      </c>
      <c r="H26" s="10">
        <v>55059</v>
      </c>
      <c r="I26" s="10">
        <v>38420.5</v>
      </c>
      <c r="J26" s="10">
        <v>10976.6</v>
      </c>
      <c r="K26" s="10">
        <v>2980</v>
      </c>
      <c r="L26" s="10">
        <v>28966.7</v>
      </c>
      <c r="M26" s="10">
        <v>5815.2</v>
      </c>
      <c r="N26" s="10">
        <v>38790.800000000003</v>
      </c>
      <c r="O26" s="10">
        <v>193615.8</v>
      </c>
    </row>
    <row r="27" spans="1:15" ht="12.75" customHeight="1">
      <c r="A27" s="6">
        <v>2004</v>
      </c>
      <c r="B27" s="10">
        <v>13400</v>
      </c>
      <c r="C27" s="10">
        <v>6835.2</v>
      </c>
      <c r="D27" s="10">
        <v>22044.6</v>
      </c>
      <c r="E27" s="10">
        <v>3578.1</v>
      </c>
      <c r="F27" s="10">
        <v>3489</v>
      </c>
      <c r="G27" s="10">
        <v>39515.9</v>
      </c>
      <c r="H27" s="10">
        <v>54772</v>
      </c>
      <c r="I27" s="10">
        <v>38256.199999999997</v>
      </c>
      <c r="J27" s="10">
        <v>10999.7</v>
      </c>
      <c r="K27" s="10">
        <v>3005.9</v>
      </c>
      <c r="L27" s="10">
        <v>29501.7</v>
      </c>
      <c r="M27" s="10">
        <v>5854.5</v>
      </c>
      <c r="N27" s="10">
        <v>39069.5</v>
      </c>
      <c r="O27" s="10">
        <v>195950.2</v>
      </c>
    </row>
    <row r="28" spans="1:15" ht="12.75" customHeight="1">
      <c r="A28" s="6">
        <v>2005</v>
      </c>
      <c r="B28" s="10">
        <v>13582</v>
      </c>
      <c r="C28" s="10">
        <v>6878.9</v>
      </c>
      <c r="D28" s="10">
        <v>22326.799999999999</v>
      </c>
      <c r="E28" s="10">
        <v>3584.7</v>
      </c>
      <c r="F28" s="10">
        <v>3499</v>
      </c>
      <c r="G28" s="10">
        <v>39820.800000000003</v>
      </c>
      <c r="H28" s="10">
        <v>55129</v>
      </c>
      <c r="I28" s="10">
        <v>38371</v>
      </c>
      <c r="J28" s="10">
        <v>11013.7</v>
      </c>
      <c r="K28" s="10">
        <v>3035.1</v>
      </c>
      <c r="L28" s="10">
        <v>30120.2</v>
      </c>
      <c r="M28" s="10">
        <v>5897.5</v>
      </c>
      <c r="N28" s="10">
        <v>39484.199999999997</v>
      </c>
      <c r="O28" s="10">
        <v>198347.8</v>
      </c>
    </row>
    <row r="29" spans="1:15" ht="12.75" customHeight="1">
      <c r="A29" s="6">
        <v>2006</v>
      </c>
      <c r="B29" s="10">
        <v>13785</v>
      </c>
      <c r="C29" s="10">
        <v>6941.5</v>
      </c>
      <c r="D29" s="10">
        <v>22599.5</v>
      </c>
      <c r="E29" s="10">
        <v>3593.4</v>
      </c>
      <c r="F29" s="10">
        <v>3507</v>
      </c>
      <c r="G29" s="10">
        <v>40122.199999999997</v>
      </c>
      <c r="H29" s="10">
        <v>54858</v>
      </c>
      <c r="I29" s="10">
        <v>38376.800000000003</v>
      </c>
      <c r="J29" s="10">
        <v>11025.1</v>
      </c>
      <c r="K29" s="10">
        <v>3070</v>
      </c>
      <c r="L29" s="10">
        <v>30553.4</v>
      </c>
      <c r="M29" s="10">
        <v>5951.9</v>
      </c>
      <c r="N29" s="10">
        <v>39899.199999999997</v>
      </c>
      <c r="O29" s="10">
        <v>200699.1</v>
      </c>
    </row>
    <row r="30" spans="1:15" ht="12.75" customHeight="1">
      <c r="A30" s="6">
        <v>2007</v>
      </c>
      <c r="B30" s="10">
        <v>14044</v>
      </c>
      <c r="C30" s="10">
        <v>7011.7</v>
      </c>
      <c r="D30" s="10">
        <v>22876.1</v>
      </c>
      <c r="E30" s="10">
        <v>3605.5</v>
      </c>
      <c r="F30" s="10">
        <v>3519</v>
      </c>
      <c r="G30" s="10">
        <v>40365.1</v>
      </c>
      <c r="H30" s="10">
        <v>54549</v>
      </c>
      <c r="I30" s="10">
        <v>38451.9</v>
      </c>
      <c r="J30" s="10">
        <v>11042.9</v>
      </c>
      <c r="K30" s="10">
        <v>3113</v>
      </c>
      <c r="L30" s="10">
        <v>31188.400000000001</v>
      </c>
      <c r="M30" s="10">
        <v>6007.5</v>
      </c>
      <c r="N30" s="10">
        <v>40313.699999999997</v>
      </c>
      <c r="O30" s="10">
        <v>202723.9</v>
      </c>
    </row>
    <row r="31" spans="1:15" ht="12.75" customHeight="1">
      <c r="A31" s="6">
        <v>2008</v>
      </c>
      <c r="B31" s="10">
        <v>14343</v>
      </c>
      <c r="C31" s="10">
        <v>7074.1</v>
      </c>
      <c r="D31" s="10">
        <v>23150.3</v>
      </c>
      <c r="E31" s="10">
        <v>3620.4</v>
      </c>
      <c r="F31" s="10">
        <v>3537</v>
      </c>
      <c r="G31" s="10">
        <v>40523.300000000003</v>
      </c>
      <c r="H31" s="10">
        <v>54393</v>
      </c>
      <c r="I31" s="10">
        <v>38713.1</v>
      </c>
      <c r="J31" s="10">
        <v>11072.9</v>
      </c>
      <c r="K31" s="10">
        <v>3159</v>
      </c>
      <c r="L31" s="10">
        <v>31648</v>
      </c>
      <c r="M31" s="10">
        <v>6050.8</v>
      </c>
      <c r="N31" s="10">
        <v>40563</v>
      </c>
      <c r="O31" s="10">
        <v>204409</v>
      </c>
    </row>
    <row r="32" spans="1:15" ht="12.75" customHeight="1">
      <c r="A32" s="6">
        <v>2009</v>
      </c>
      <c r="B32" s="10">
        <v>14643</v>
      </c>
      <c r="C32" s="10">
        <v>7124.5</v>
      </c>
      <c r="D32" s="10">
        <v>23421.7</v>
      </c>
      <c r="E32" s="10">
        <v>3629.2</v>
      </c>
      <c r="F32" s="10">
        <v>3548</v>
      </c>
      <c r="G32" s="10">
        <v>40632</v>
      </c>
      <c r="H32" s="10">
        <v>54103</v>
      </c>
      <c r="I32" s="10">
        <v>38911.800000000003</v>
      </c>
      <c r="J32" s="10">
        <v>11107.3</v>
      </c>
      <c r="K32" s="10">
        <v>3200</v>
      </c>
      <c r="L32" s="10">
        <v>31756.9</v>
      </c>
      <c r="M32" s="10">
        <v>6084.7</v>
      </c>
      <c r="N32" s="10">
        <v>40786.300000000003</v>
      </c>
      <c r="O32" s="10">
        <v>206060.79999999999</v>
      </c>
    </row>
    <row r="33" spans="1:15" ht="12.75" customHeight="1">
      <c r="A33" s="6">
        <v>2010</v>
      </c>
      <c r="B33" s="10">
        <v>14846</v>
      </c>
      <c r="C33" s="10">
        <v>7198.8</v>
      </c>
      <c r="D33" s="10">
        <v>23674.5</v>
      </c>
      <c r="E33" s="10">
        <v>3631.2</v>
      </c>
      <c r="F33" s="10">
        <v>3550</v>
      </c>
      <c r="G33" s="10">
        <v>40737.699999999997</v>
      </c>
      <c r="H33" s="10">
        <v>53902</v>
      </c>
      <c r="I33" s="10">
        <v>39028.300000000003</v>
      </c>
      <c r="J33" s="10">
        <v>11138.8</v>
      </c>
      <c r="K33" s="10">
        <v>3237</v>
      </c>
      <c r="L33" s="10">
        <v>31705.4</v>
      </c>
      <c r="M33" s="10">
        <v>6106.9</v>
      </c>
      <c r="N33" s="10">
        <v>41027</v>
      </c>
      <c r="O33" s="10">
        <v>207665.3</v>
      </c>
    </row>
    <row r="34" spans="1:15" ht="12.75" customHeight="1">
      <c r="A34" s="6">
        <v>2011</v>
      </c>
      <c r="B34" s="10">
        <v>15019</v>
      </c>
      <c r="C34" s="10">
        <v>7267.1</v>
      </c>
      <c r="D34" s="10">
        <v>23865.7</v>
      </c>
      <c r="E34" s="10">
        <v>3628.9</v>
      </c>
      <c r="F34" s="10">
        <v>3540</v>
      </c>
      <c r="G34" s="10">
        <v>40760.1</v>
      </c>
      <c r="H34" s="10">
        <v>52619</v>
      </c>
      <c r="I34" s="10">
        <v>39114.699999999997</v>
      </c>
      <c r="J34" s="10">
        <v>11135.6</v>
      </c>
      <c r="K34" s="10">
        <v>3275</v>
      </c>
      <c r="L34" s="10">
        <v>31644.1</v>
      </c>
      <c r="M34" s="10">
        <v>6113.6</v>
      </c>
      <c r="N34" s="10">
        <v>41301.800000000003</v>
      </c>
      <c r="O34" s="10">
        <v>209179.2</v>
      </c>
    </row>
    <row r="35" spans="1:15" ht="12.75" customHeight="1">
      <c r="A35" s="6">
        <v>2012</v>
      </c>
      <c r="B35" s="10">
        <v>15210</v>
      </c>
      <c r="C35" s="10">
        <v>7293.9</v>
      </c>
      <c r="D35" s="10">
        <v>24030.5</v>
      </c>
      <c r="E35" s="10">
        <v>3625.6</v>
      </c>
      <c r="F35" s="10">
        <v>3525</v>
      </c>
      <c r="G35" s="10">
        <v>40676.300000000003</v>
      </c>
      <c r="H35" s="10">
        <v>52739</v>
      </c>
      <c r="I35" s="10">
        <v>39107.699999999997</v>
      </c>
      <c r="J35" s="10">
        <v>11097.3</v>
      </c>
      <c r="K35" s="10">
        <v>3314</v>
      </c>
      <c r="L35" s="10">
        <v>31504.5</v>
      </c>
      <c r="M35" s="10">
        <v>6114.8</v>
      </c>
      <c r="N35" s="10">
        <v>41289.9</v>
      </c>
      <c r="O35" s="10">
        <v>209823</v>
      </c>
    </row>
    <row r="36" spans="1:15" ht="12.75" customHeight="1">
      <c r="A36" s="6">
        <v>2013</v>
      </c>
      <c r="B36" s="10">
        <v>15417</v>
      </c>
      <c r="C36" s="10">
        <v>7301.7</v>
      </c>
      <c r="D36" s="10">
        <v>24102</v>
      </c>
      <c r="E36" s="10">
        <v>3628.5</v>
      </c>
      <c r="F36" s="10">
        <v>3508</v>
      </c>
      <c r="G36" s="10">
        <v>40578.9</v>
      </c>
      <c r="H36" s="10">
        <v>52848</v>
      </c>
      <c r="I36" s="10">
        <v>39171.599999999999</v>
      </c>
      <c r="J36" s="10">
        <v>11068.8</v>
      </c>
      <c r="K36" s="10">
        <v>3349</v>
      </c>
      <c r="L36" s="10">
        <v>31177.1</v>
      </c>
      <c r="M36" s="10">
        <v>6116</v>
      </c>
      <c r="N36" s="10">
        <v>41272.300000000003</v>
      </c>
      <c r="O36" s="10">
        <v>210673.5</v>
      </c>
    </row>
    <row r="37" spans="1:15" ht="12.75" customHeight="1">
      <c r="A37" s="6">
        <v>2014</v>
      </c>
      <c r="B37" s="10">
        <v>15612</v>
      </c>
      <c r="C37" s="10">
        <v>7304.2</v>
      </c>
      <c r="D37" s="10">
        <v>24246</v>
      </c>
      <c r="E37" s="51">
        <f>E36*((E36/E31)^(1/5))</f>
        <v>3630.1221733806819</v>
      </c>
      <c r="F37" s="10">
        <v>3484</v>
      </c>
      <c r="G37" s="51">
        <f>G36*((G36/G31)^(1/5))</f>
        <v>40590.029150971306</v>
      </c>
      <c r="H37" s="10">
        <v>52970</v>
      </c>
      <c r="I37" s="10">
        <v>39161.1</v>
      </c>
      <c r="J37" s="51">
        <f>J36*((J36/J31)^(1/5))</f>
        <v>11067.980182192488</v>
      </c>
      <c r="K37" s="10">
        <v>3382</v>
      </c>
      <c r="L37" s="10">
        <v>30903.8</v>
      </c>
      <c r="M37" s="51">
        <f>M36*((M36/M31)^(1/5))</f>
        <v>6129.124065916466</v>
      </c>
      <c r="N37" s="10">
        <v>41323.599999999999</v>
      </c>
      <c r="O37" s="10">
        <v>211545.9</v>
      </c>
    </row>
    <row r="39" spans="1:15" ht="12.75" customHeight="1">
      <c r="A39" s="6" t="s">
        <v>538</v>
      </c>
    </row>
    <row r="40" spans="1:15" ht="12.75" customHeight="1">
      <c r="A40" s="6" t="s">
        <v>539</v>
      </c>
    </row>
    <row r="41" spans="1:15" ht="12.75" customHeight="1">
      <c r="A41" s="6" t="s">
        <v>527</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honeticPr fontId="0" type="noConversion"/>
  <pageMargins left="0.74803149606299213" right="0.74803149606299213" top="0.98425196850393704" bottom="0.98425196850393704" header="0.51181102362204722" footer="0.51181102362204722"/>
  <pageSetup scale="80"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2">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C38" sqref="C38"/>
    </sheetView>
  </sheetViews>
  <sheetFormatPr defaultColWidth="3.85546875" defaultRowHeight="12.75" customHeight="1"/>
  <cols>
    <col min="1" max="1" width="6.28515625" style="6" customWidth="1"/>
    <col min="2" max="9" width="8.28515625" style="13" customWidth="1"/>
    <col min="10" max="10" width="11" style="13" customWidth="1"/>
    <col min="11" max="15" width="8.28515625" style="13" customWidth="1"/>
    <col min="16" max="16384" width="3.85546875" style="8"/>
  </cols>
  <sheetData>
    <row r="1" spans="1:15" ht="12.75" customHeight="1">
      <c r="A1" s="6" t="s">
        <v>563</v>
      </c>
    </row>
    <row r="2" spans="1:15" ht="31.5" customHeight="1">
      <c r="A2" s="6" t="s">
        <v>225</v>
      </c>
      <c r="B2" s="13" t="s">
        <v>226</v>
      </c>
      <c r="C2" s="13" t="s">
        <v>227</v>
      </c>
      <c r="D2" s="13" t="s">
        <v>228</v>
      </c>
      <c r="E2" s="13" t="s">
        <v>229</v>
      </c>
      <c r="F2" s="13" t="s">
        <v>230</v>
      </c>
      <c r="G2" s="13" t="s">
        <v>231</v>
      </c>
      <c r="H2" s="13" t="s">
        <v>232</v>
      </c>
      <c r="I2" s="13" t="s">
        <v>233</v>
      </c>
      <c r="J2" s="13" t="s">
        <v>234</v>
      </c>
      <c r="K2" s="13" t="s">
        <v>235</v>
      </c>
      <c r="L2" s="13" t="s">
        <v>236</v>
      </c>
      <c r="M2" s="13" t="s">
        <v>237</v>
      </c>
      <c r="N2" s="13" t="s">
        <v>238</v>
      </c>
      <c r="O2" s="13" t="s">
        <v>239</v>
      </c>
    </row>
    <row r="3" spans="1:15" ht="12.75" customHeight="1">
      <c r="A3" s="6">
        <v>1980</v>
      </c>
      <c r="B3" s="13">
        <v>0.87824400000000002</v>
      </c>
      <c r="C3" s="13">
        <v>0.72488200000000003</v>
      </c>
      <c r="D3" s="13">
        <v>1.169217</v>
      </c>
      <c r="E3" s="13">
        <v>5.635942</v>
      </c>
      <c r="F3" s="13">
        <v>0.627355</v>
      </c>
      <c r="G3" s="13">
        <v>0.64418500000000001</v>
      </c>
      <c r="H3" s="13">
        <v>0.92935800000000002</v>
      </c>
      <c r="I3" s="13">
        <v>0.44231799999999999</v>
      </c>
      <c r="J3" s="13">
        <v>0.90216799999999997</v>
      </c>
      <c r="K3" s="13">
        <v>4.9392250000000004</v>
      </c>
      <c r="L3" s="13">
        <v>0.43093700000000001</v>
      </c>
      <c r="M3" s="13">
        <v>4.2295749999999996</v>
      </c>
      <c r="N3" s="13">
        <v>0.43029499999999998</v>
      </c>
      <c r="O3" s="13">
        <v>1</v>
      </c>
    </row>
    <row r="4" spans="1:15" ht="12.75" customHeight="1">
      <c r="A4" s="6">
        <v>1981</v>
      </c>
      <c r="B4" s="13">
        <v>0.87021499999999996</v>
      </c>
      <c r="C4" s="13">
        <v>0.92040999999999995</v>
      </c>
      <c r="D4" s="13">
        <v>1.1989080000000001</v>
      </c>
      <c r="E4" s="13">
        <v>7.123367</v>
      </c>
      <c r="F4" s="13">
        <v>0.725773</v>
      </c>
      <c r="G4" s="13">
        <v>0.82850100000000004</v>
      </c>
      <c r="H4" s="13">
        <v>1.1555200000000001</v>
      </c>
      <c r="I4" s="13">
        <v>0.58709</v>
      </c>
      <c r="J4" s="13">
        <v>1.1322719999999999</v>
      </c>
      <c r="K4" s="13">
        <v>5.7395079999999998</v>
      </c>
      <c r="L4" s="13">
        <v>0.55486500000000005</v>
      </c>
      <c r="M4" s="13">
        <v>5.0634420000000002</v>
      </c>
      <c r="N4" s="13">
        <v>0.497641</v>
      </c>
      <c r="O4" s="13">
        <v>1</v>
      </c>
    </row>
    <row r="5" spans="1:15" ht="12.75" customHeight="1">
      <c r="A5" s="6">
        <v>1982</v>
      </c>
      <c r="B5" s="13">
        <v>0.98586300000000004</v>
      </c>
      <c r="C5" s="13">
        <v>1.1326400000000001</v>
      </c>
      <c r="D5" s="13">
        <v>1.233733</v>
      </c>
      <c r="E5" s="13">
        <v>8.3324420000000003</v>
      </c>
      <c r="F5" s="13">
        <v>0.81073600000000001</v>
      </c>
      <c r="G5" s="13">
        <v>1.0019100000000001</v>
      </c>
      <c r="H5" s="13">
        <v>1.2406969999999999</v>
      </c>
      <c r="I5" s="13">
        <v>0.69851300000000005</v>
      </c>
      <c r="J5" s="13">
        <v>1.2116880000000001</v>
      </c>
      <c r="K5" s="13">
        <v>6.4540329999999999</v>
      </c>
      <c r="L5" s="13">
        <v>0.66026700000000005</v>
      </c>
      <c r="M5" s="13">
        <v>6.2826079999999997</v>
      </c>
      <c r="N5" s="13">
        <v>0.57244700000000004</v>
      </c>
      <c r="O5" s="13">
        <v>1</v>
      </c>
    </row>
    <row r="6" spans="1:15" ht="12.75" customHeight="1">
      <c r="A6" s="6">
        <v>1983</v>
      </c>
      <c r="B6" s="13">
        <v>1.110015</v>
      </c>
      <c r="C6" s="13">
        <v>1.2675209999999999</v>
      </c>
      <c r="D6" s="13">
        <v>1.2324170000000001</v>
      </c>
      <c r="E6" s="13">
        <v>9.1449920000000002</v>
      </c>
      <c r="F6" s="13">
        <v>0.93682100000000001</v>
      </c>
      <c r="G6" s="13">
        <v>1.1618580000000001</v>
      </c>
      <c r="H6" s="13">
        <v>1.3054600000000001</v>
      </c>
      <c r="I6" s="13">
        <v>0.78442000000000001</v>
      </c>
      <c r="J6" s="13">
        <v>1.295145</v>
      </c>
      <c r="K6" s="13">
        <v>7.296367</v>
      </c>
      <c r="L6" s="13">
        <v>0.86203099999999999</v>
      </c>
      <c r="M6" s="13">
        <v>7.6671079999999998</v>
      </c>
      <c r="N6" s="13">
        <v>0.65972500000000001</v>
      </c>
      <c r="O6" s="13">
        <v>1</v>
      </c>
    </row>
    <row r="7" spans="1:15" ht="12.75" customHeight="1">
      <c r="A7" s="6">
        <v>1984</v>
      </c>
      <c r="B7" s="13">
        <v>1.1395189999999999</v>
      </c>
      <c r="C7" s="13">
        <v>1.432426</v>
      </c>
      <c r="D7" s="13">
        <v>1.295067</v>
      </c>
      <c r="E7" s="13">
        <v>10.356591999999999</v>
      </c>
      <c r="F7" s="13">
        <v>1.0108090000000001</v>
      </c>
      <c r="G7" s="13">
        <v>1.3322670000000001</v>
      </c>
      <c r="H7" s="13">
        <v>1.4551069999999999</v>
      </c>
      <c r="I7" s="13">
        <v>0.90739499999999995</v>
      </c>
      <c r="J7" s="13">
        <v>1.456037</v>
      </c>
      <c r="K7" s="13">
        <v>8.1614579999999997</v>
      </c>
      <c r="L7" s="13">
        <v>0.96619299999999997</v>
      </c>
      <c r="M7" s="13">
        <v>8.2718000000000007</v>
      </c>
      <c r="N7" s="13">
        <v>0.751807</v>
      </c>
      <c r="O7" s="13">
        <v>1</v>
      </c>
    </row>
    <row r="8" spans="1:15" ht="12.75" customHeight="1">
      <c r="A8" s="6">
        <v>1985</v>
      </c>
      <c r="B8" s="13">
        <v>1.4318949999999999</v>
      </c>
      <c r="C8" s="13">
        <v>1.4719420000000001</v>
      </c>
      <c r="D8" s="13">
        <v>1.365483</v>
      </c>
      <c r="E8" s="13">
        <v>10.596392</v>
      </c>
      <c r="F8" s="13">
        <v>1.042411</v>
      </c>
      <c r="G8" s="13">
        <v>1.3697889999999999</v>
      </c>
      <c r="H8" s="13">
        <v>1.505226</v>
      </c>
      <c r="I8" s="13">
        <v>0.98614299999999999</v>
      </c>
      <c r="J8" s="13">
        <v>1.5071859999999999</v>
      </c>
      <c r="K8" s="13">
        <v>8.5972329999999992</v>
      </c>
      <c r="L8" s="13">
        <v>1.0219860000000001</v>
      </c>
      <c r="M8" s="13">
        <v>8.6039250000000003</v>
      </c>
      <c r="N8" s="13">
        <v>0.77924599999999999</v>
      </c>
      <c r="O8" s="13">
        <v>1</v>
      </c>
    </row>
    <row r="9" spans="1:15" ht="12.75" customHeight="1">
      <c r="A9" s="6">
        <v>1986</v>
      </c>
      <c r="B9" s="13">
        <v>1.4959739999999999</v>
      </c>
      <c r="C9" s="13">
        <v>1.107388</v>
      </c>
      <c r="D9" s="13">
        <v>1.3895</v>
      </c>
      <c r="E9" s="13">
        <v>8.090992</v>
      </c>
      <c r="F9" s="13">
        <v>0.85263199999999995</v>
      </c>
      <c r="G9" s="13">
        <v>1.055876</v>
      </c>
      <c r="H9" s="13">
        <v>1.1102620000000001</v>
      </c>
      <c r="I9" s="13">
        <v>0.76993900000000004</v>
      </c>
      <c r="J9" s="13">
        <v>1.1117729999999999</v>
      </c>
      <c r="K9" s="13">
        <v>7.3947419999999999</v>
      </c>
      <c r="L9" s="13">
        <v>0.84170800000000001</v>
      </c>
      <c r="M9" s="13">
        <v>7.123583</v>
      </c>
      <c r="N9" s="13">
        <v>0.68219700000000005</v>
      </c>
      <c r="O9" s="13">
        <v>1</v>
      </c>
    </row>
    <row r="10" spans="1:15" ht="12.75" customHeight="1">
      <c r="A10" s="6">
        <v>1987</v>
      </c>
      <c r="B10" s="13">
        <v>1.42818</v>
      </c>
      <c r="C10" s="13">
        <v>0.92548799999999998</v>
      </c>
      <c r="D10" s="13">
        <v>1.3259920000000001</v>
      </c>
      <c r="E10" s="13">
        <v>6.8403169999999998</v>
      </c>
      <c r="F10" s="13">
        <v>0.73928099999999997</v>
      </c>
      <c r="G10" s="13">
        <v>0.916327</v>
      </c>
      <c r="H10" s="13">
        <v>0.91899200000000003</v>
      </c>
      <c r="I10" s="13">
        <v>0.66936399999999996</v>
      </c>
      <c r="J10" s="13">
        <v>0.91922300000000001</v>
      </c>
      <c r="K10" s="13">
        <v>6.7374499999999999</v>
      </c>
      <c r="L10" s="13">
        <v>0.74212</v>
      </c>
      <c r="M10" s="13">
        <v>6.3404420000000004</v>
      </c>
      <c r="N10" s="13">
        <v>0.611927</v>
      </c>
      <c r="O10" s="13">
        <v>1</v>
      </c>
    </row>
    <row r="11" spans="1:15" ht="12.75" customHeight="1">
      <c r="A11" s="6">
        <v>1988</v>
      </c>
      <c r="B11" s="13">
        <v>1.279908</v>
      </c>
      <c r="C11" s="13">
        <v>0.91146300000000002</v>
      </c>
      <c r="D11" s="13">
        <v>1.2307079999999999</v>
      </c>
      <c r="E11" s="13">
        <v>6.7315250000000004</v>
      </c>
      <c r="F11" s="13">
        <v>0.70350199999999996</v>
      </c>
      <c r="G11" s="13">
        <v>0.90812999999999999</v>
      </c>
      <c r="H11" s="13">
        <v>0.89794399999999996</v>
      </c>
      <c r="I11" s="13">
        <v>0.67223500000000003</v>
      </c>
      <c r="J11" s="13">
        <v>0.89693400000000001</v>
      </c>
      <c r="K11" s="13">
        <v>6.5169829999999997</v>
      </c>
      <c r="L11" s="13">
        <v>0.70009999999999994</v>
      </c>
      <c r="M11" s="13">
        <v>6.1271500000000003</v>
      </c>
      <c r="N11" s="13">
        <v>0.56216999999999995</v>
      </c>
      <c r="O11" s="13">
        <v>1</v>
      </c>
    </row>
    <row r="12" spans="1:15" ht="12.75" customHeight="1">
      <c r="A12" s="6">
        <v>1989</v>
      </c>
      <c r="B12" s="13">
        <v>1.264597</v>
      </c>
      <c r="C12" s="13">
        <v>0.9768</v>
      </c>
      <c r="D12" s="13">
        <v>1.1839919999999999</v>
      </c>
      <c r="E12" s="13">
        <v>7.3101750000000001</v>
      </c>
      <c r="F12" s="13">
        <v>0.72173100000000001</v>
      </c>
      <c r="G12" s="13">
        <v>0.97264600000000001</v>
      </c>
      <c r="H12" s="13">
        <v>0.96125000000000005</v>
      </c>
      <c r="I12" s="13">
        <v>0.70862700000000001</v>
      </c>
      <c r="J12" s="13">
        <v>0.96234900000000001</v>
      </c>
      <c r="K12" s="13">
        <v>6.9044999999999996</v>
      </c>
      <c r="L12" s="13">
        <v>0.71146399999999999</v>
      </c>
      <c r="M12" s="13">
        <v>6.4468759999999996</v>
      </c>
      <c r="N12" s="13">
        <v>0.61117299999999997</v>
      </c>
      <c r="O12" s="13">
        <v>1</v>
      </c>
    </row>
    <row r="13" spans="1:15" ht="12.75" customHeight="1">
      <c r="A13" s="6">
        <v>1990</v>
      </c>
      <c r="B13" s="13">
        <v>1.2810569999999999</v>
      </c>
      <c r="C13" s="13">
        <v>0.82840899999999995</v>
      </c>
      <c r="D13" s="13">
        <v>1.1667749999999999</v>
      </c>
      <c r="E13" s="13">
        <v>6.1885579999999996</v>
      </c>
      <c r="F13" s="13">
        <v>0.64306700000000006</v>
      </c>
      <c r="G13" s="13">
        <v>0.83012699999999995</v>
      </c>
      <c r="H13" s="13">
        <v>0.82611100000000004</v>
      </c>
      <c r="I13" s="13">
        <v>0.61876799999999998</v>
      </c>
      <c r="J13" s="13">
        <v>0.82630700000000001</v>
      </c>
      <c r="K13" s="13">
        <v>6.2597420000000001</v>
      </c>
      <c r="L13" s="13">
        <v>0.61263500000000004</v>
      </c>
      <c r="M13" s="13">
        <v>5.9187900000000004</v>
      </c>
      <c r="N13" s="13">
        <v>0.56317700000000004</v>
      </c>
      <c r="O13" s="13">
        <v>1</v>
      </c>
    </row>
    <row r="14" spans="1:15" ht="12.75" customHeight="1">
      <c r="A14" s="6">
        <v>1991</v>
      </c>
      <c r="B14" s="13">
        <v>1.2837559999999999</v>
      </c>
      <c r="C14" s="13">
        <v>0.84651299999999996</v>
      </c>
      <c r="D14" s="13">
        <v>1.1457170000000001</v>
      </c>
      <c r="E14" s="13">
        <v>6.396458</v>
      </c>
      <c r="F14" s="13">
        <v>0.68014799999999997</v>
      </c>
      <c r="G14" s="13">
        <v>0.86013499999999998</v>
      </c>
      <c r="H14" s="13">
        <v>0.84850999999999999</v>
      </c>
      <c r="I14" s="13">
        <v>0.64072300000000004</v>
      </c>
      <c r="J14" s="13">
        <v>0.84841800000000001</v>
      </c>
      <c r="K14" s="13">
        <v>6.4829429999999997</v>
      </c>
      <c r="L14" s="13">
        <v>0.62452099999999999</v>
      </c>
      <c r="M14" s="13">
        <v>6.0474670000000001</v>
      </c>
      <c r="N14" s="13">
        <v>0.56701500000000005</v>
      </c>
      <c r="O14" s="13">
        <v>1</v>
      </c>
    </row>
    <row r="15" spans="1:15" ht="12.75" customHeight="1">
      <c r="A15" s="6">
        <v>1992</v>
      </c>
      <c r="B15" s="13">
        <v>1.361648</v>
      </c>
      <c r="C15" s="13">
        <v>0.79696500000000003</v>
      </c>
      <c r="D15" s="13">
        <v>1.208725</v>
      </c>
      <c r="E15" s="13">
        <v>6.0361330000000004</v>
      </c>
      <c r="F15" s="13">
        <v>0.75338799999999995</v>
      </c>
      <c r="G15" s="13">
        <v>0.807037</v>
      </c>
      <c r="H15" s="13">
        <v>0.79845900000000003</v>
      </c>
      <c r="I15" s="13">
        <v>0.63648400000000005</v>
      </c>
      <c r="J15" s="13">
        <v>0.79795700000000003</v>
      </c>
      <c r="K15" s="13">
        <v>6.2145010000000003</v>
      </c>
      <c r="L15" s="13">
        <v>0.61531100000000005</v>
      </c>
      <c r="M15" s="13">
        <v>5.8238329999999996</v>
      </c>
      <c r="N15" s="13">
        <v>0.569774</v>
      </c>
      <c r="O15" s="13">
        <v>1</v>
      </c>
    </row>
    <row r="16" spans="1:15" ht="12.75" customHeight="1">
      <c r="A16" s="6">
        <v>1993</v>
      </c>
      <c r="B16" s="13">
        <v>1.4705600000000001</v>
      </c>
      <c r="C16" s="13">
        <v>0.85762499999999997</v>
      </c>
      <c r="D16" s="13">
        <v>1.2900739999999999</v>
      </c>
      <c r="E16" s="13">
        <v>6.4839390000000003</v>
      </c>
      <c r="F16" s="13">
        <v>0.96073799999999998</v>
      </c>
      <c r="G16" s="13">
        <v>0.86335399999999995</v>
      </c>
      <c r="H16" s="13">
        <v>0.84533000000000003</v>
      </c>
      <c r="I16" s="13">
        <v>0.81273099999999998</v>
      </c>
      <c r="J16" s="13">
        <v>0.842808</v>
      </c>
      <c r="K16" s="13">
        <v>7.0941289999999997</v>
      </c>
      <c r="L16" s="13">
        <v>0.76485099999999995</v>
      </c>
      <c r="M16" s="13">
        <v>7.7834269999999997</v>
      </c>
      <c r="N16" s="13">
        <v>0.66675700000000004</v>
      </c>
      <c r="O16" s="13">
        <v>1</v>
      </c>
    </row>
    <row r="17" spans="1:15" ht="12.75" customHeight="1">
      <c r="A17" s="6">
        <v>1994</v>
      </c>
      <c r="B17" s="13">
        <v>1.3677509999999999</v>
      </c>
      <c r="C17" s="13">
        <v>0.82936500000000002</v>
      </c>
      <c r="D17" s="13">
        <v>1.3656379999999999</v>
      </c>
      <c r="E17" s="13">
        <v>6.3605520000000002</v>
      </c>
      <c r="F17" s="13">
        <v>0.87853199999999998</v>
      </c>
      <c r="G17" s="13">
        <v>0.84640400000000005</v>
      </c>
      <c r="H17" s="13">
        <v>0.82972100000000004</v>
      </c>
      <c r="I17" s="13">
        <v>0.832758</v>
      </c>
      <c r="J17" s="13">
        <v>0.825878</v>
      </c>
      <c r="K17" s="13">
        <v>7.0575840000000003</v>
      </c>
      <c r="L17" s="13">
        <v>0.80510400000000004</v>
      </c>
      <c r="M17" s="13">
        <v>7.7159700000000004</v>
      </c>
      <c r="N17" s="13">
        <v>0.65342699999999998</v>
      </c>
      <c r="O17" s="13">
        <v>1</v>
      </c>
    </row>
    <row r="18" spans="1:15" ht="12.75" customHeight="1">
      <c r="A18" s="6">
        <v>1995</v>
      </c>
      <c r="B18" s="13">
        <v>1.3490329999999999</v>
      </c>
      <c r="C18" s="13">
        <v>0.73079099999999997</v>
      </c>
      <c r="D18" s="13">
        <v>1.372441</v>
      </c>
      <c r="E18" s="13">
        <v>5.6023670000000001</v>
      </c>
      <c r="F18" s="13">
        <v>0.73442099999999999</v>
      </c>
      <c r="G18" s="13">
        <v>0.76094700000000004</v>
      </c>
      <c r="H18" s="13">
        <v>0.73274899999999998</v>
      </c>
      <c r="I18" s="13">
        <v>0.84127399999999997</v>
      </c>
      <c r="J18" s="13">
        <v>0.72862400000000005</v>
      </c>
      <c r="K18" s="13">
        <v>6.3351569999999997</v>
      </c>
      <c r="L18" s="13">
        <v>0.74939599999999995</v>
      </c>
      <c r="M18" s="13">
        <v>7.1332680000000002</v>
      </c>
      <c r="N18" s="13">
        <v>0.63366800000000001</v>
      </c>
      <c r="O18" s="13">
        <v>1</v>
      </c>
    </row>
    <row r="19" spans="1:15" ht="12.75" customHeight="1">
      <c r="A19" s="6">
        <v>1996</v>
      </c>
      <c r="B19" s="13">
        <v>1.277863</v>
      </c>
      <c r="C19" s="13">
        <v>0.76751599999999998</v>
      </c>
      <c r="D19" s="13">
        <v>1.3634679999999999</v>
      </c>
      <c r="E19" s="13">
        <v>5.7986719999999998</v>
      </c>
      <c r="F19" s="13">
        <v>0.77258000000000004</v>
      </c>
      <c r="G19" s="13">
        <v>0.77985599999999999</v>
      </c>
      <c r="H19" s="13">
        <v>0.76937900000000004</v>
      </c>
      <c r="I19" s="13">
        <v>0.79686599999999996</v>
      </c>
      <c r="J19" s="13">
        <v>0.76502700000000001</v>
      </c>
      <c r="K19" s="13">
        <v>6.449808</v>
      </c>
      <c r="L19" s="13">
        <v>0.76125100000000001</v>
      </c>
      <c r="M19" s="13">
        <v>6.7059559999999996</v>
      </c>
      <c r="N19" s="13">
        <v>0.64095800000000003</v>
      </c>
      <c r="O19" s="13">
        <v>1</v>
      </c>
    </row>
    <row r="20" spans="1:15" ht="12.75" customHeight="1">
      <c r="A20" s="6">
        <v>1997</v>
      </c>
      <c r="B20" s="13">
        <v>1.34738</v>
      </c>
      <c r="C20" s="13">
        <v>0.88681200000000004</v>
      </c>
      <c r="D20" s="13">
        <v>1.384617</v>
      </c>
      <c r="E20" s="13">
        <v>6.6044590000000003</v>
      </c>
      <c r="F20" s="13">
        <v>0.87313700000000005</v>
      </c>
      <c r="G20" s="13">
        <v>0.88979799999999998</v>
      </c>
      <c r="H20" s="13">
        <v>0.88660899999999998</v>
      </c>
      <c r="I20" s="13">
        <v>0.87957600000000002</v>
      </c>
      <c r="J20" s="13">
        <v>0.88544800000000001</v>
      </c>
      <c r="K20" s="13">
        <v>7.0734009999999996</v>
      </c>
      <c r="L20" s="13">
        <v>0.87996399999999997</v>
      </c>
      <c r="M20" s="13">
        <v>7.6348940000000001</v>
      </c>
      <c r="N20" s="13">
        <v>0.61083600000000005</v>
      </c>
      <c r="O20" s="13">
        <v>1</v>
      </c>
    </row>
    <row r="21" spans="1:15" ht="12.75" customHeight="1">
      <c r="A21" s="6">
        <v>1998</v>
      </c>
      <c r="B21" s="13">
        <v>1.591828</v>
      </c>
      <c r="C21" s="13">
        <v>0.89981999999999995</v>
      </c>
      <c r="D21" s="13">
        <v>1.483463</v>
      </c>
      <c r="E21" s="13">
        <v>6.7008270000000003</v>
      </c>
      <c r="F21" s="13">
        <v>0.89880700000000002</v>
      </c>
      <c r="G21" s="13">
        <v>0.89937500000000004</v>
      </c>
      <c r="H21" s="13">
        <v>0.89970399999999995</v>
      </c>
      <c r="I21" s="13">
        <v>0.89667600000000003</v>
      </c>
      <c r="J21" s="13">
        <v>0.90017899999999995</v>
      </c>
      <c r="K21" s="13">
        <v>7.5450970000000002</v>
      </c>
      <c r="L21" s="13">
        <v>0.89788400000000002</v>
      </c>
      <c r="M21" s="13">
        <v>7.9498680000000004</v>
      </c>
      <c r="N21" s="13">
        <v>0.60382400000000003</v>
      </c>
      <c r="O21" s="13">
        <v>1</v>
      </c>
    </row>
    <row r="22" spans="1:15" ht="12.75" customHeight="1">
      <c r="A22" s="6">
        <v>1999</v>
      </c>
      <c r="B22" s="13">
        <v>1.5499499999999999</v>
      </c>
      <c r="C22" s="13">
        <v>0.93862699999999999</v>
      </c>
      <c r="D22" s="13">
        <v>1.4857320000000001</v>
      </c>
      <c r="E22" s="13">
        <v>6.9762399999999998</v>
      </c>
      <c r="F22" s="13">
        <v>0.93862699999999999</v>
      </c>
      <c r="G22" s="13">
        <v>0.93862699999999999</v>
      </c>
      <c r="H22" s="13">
        <v>0.93862699999999999</v>
      </c>
      <c r="I22" s="13">
        <v>0.93862699999999999</v>
      </c>
      <c r="J22" s="13">
        <v>0.93862699999999999</v>
      </c>
      <c r="K22" s="13">
        <v>7.7991720000000004</v>
      </c>
      <c r="L22" s="13">
        <v>0.93862699999999999</v>
      </c>
      <c r="M22" s="13">
        <v>8.2624279999999999</v>
      </c>
      <c r="N22" s="13">
        <v>0.61805699999999997</v>
      </c>
      <c r="O22" s="13">
        <v>1</v>
      </c>
    </row>
    <row r="23" spans="1:15" ht="12.75" customHeight="1">
      <c r="A23" s="6">
        <v>2000</v>
      </c>
      <c r="B23" s="13">
        <v>1.7248270000000001</v>
      </c>
      <c r="C23" s="13">
        <v>1.0854010000000001</v>
      </c>
      <c r="D23" s="13">
        <v>1.4851099999999999</v>
      </c>
      <c r="E23" s="13">
        <v>8.0831440000000008</v>
      </c>
      <c r="F23" s="13">
        <v>1.0854010000000001</v>
      </c>
      <c r="G23" s="13">
        <v>1.0854010000000001</v>
      </c>
      <c r="H23" s="13">
        <v>1.0854010000000001</v>
      </c>
      <c r="I23" s="13">
        <v>1.0854010000000001</v>
      </c>
      <c r="J23" s="13">
        <v>1.0854010000000001</v>
      </c>
      <c r="K23" s="13">
        <v>8.8018420000000006</v>
      </c>
      <c r="L23" s="13">
        <v>1.0854010000000001</v>
      </c>
      <c r="M23" s="13">
        <v>9.1622439999999994</v>
      </c>
      <c r="N23" s="13">
        <v>0.66093100000000005</v>
      </c>
      <c r="O23" s="13">
        <v>1</v>
      </c>
    </row>
    <row r="24" spans="1:15" ht="12.75" customHeight="1">
      <c r="A24" s="6">
        <v>2001</v>
      </c>
      <c r="B24" s="13">
        <v>1.933443</v>
      </c>
      <c r="C24" s="13">
        <v>1.11751</v>
      </c>
      <c r="D24" s="13">
        <v>1.5487610000000001</v>
      </c>
      <c r="E24" s="13">
        <v>8.3228170000000006</v>
      </c>
      <c r="F24" s="13">
        <v>1.11751</v>
      </c>
      <c r="G24" s="13">
        <v>1.11751</v>
      </c>
      <c r="H24" s="13">
        <v>1.11751</v>
      </c>
      <c r="I24" s="13">
        <v>1.11751</v>
      </c>
      <c r="J24" s="13">
        <v>1.11751</v>
      </c>
      <c r="K24" s="13">
        <v>8.9916540000000005</v>
      </c>
      <c r="L24" s="13">
        <v>1.11751</v>
      </c>
      <c r="M24" s="13">
        <v>10.329136</v>
      </c>
      <c r="N24" s="13">
        <v>0.69465500000000002</v>
      </c>
      <c r="O24" s="13">
        <v>1</v>
      </c>
    </row>
    <row r="25" spans="1:15" ht="12.75" customHeight="1">
      <c r="A25" s="6">
        <v>2002</v>
      </c>
      <c r="B25" s="13">
        <v>1.8405629999999999</v>
      </c>
      <c r="C25" s="13">
        <v>1.0625519999999999</v>
      </c>
      <c r="D25" s="13">
        <v>1.569318</v>
      </c>
      <c r="E25" s="13">
        <v>7.8947139999999996</v>
      </c>
      <c r="F25" s="13">
        <v>1.0625519999999999</v>
      </c>
      <c r="G25" s="13">
        <v>1.0625519999999999</v>
      </c>
      <c r="H25" s="13">
        <v>1.0625519999999999</v>
      </c>
      <c r="I25" s="13">
        <v>1.0625519999999999</v>
      </c>
      <c r="J25" s="13">
        <v>1.0625519999999999</v>
      </c>
      <c r="K25" s="13">
        <v>7.9837790000000002</v>
      </c>
      <c r="L25" s="13">
        <v>1.0625519999999999</v>
      </c>
      <c r="M25" s="13">
        <v>9.7371230000000004</v>
      </c>
      <c r="N25" s="13">
        <v>0.66722300000000001</v>
      </c>
      <c r="O25" s="13">
        <v>1</v>
      </c>
    </row>
    <row r="26" spans="1:15" ht="12.75" customHeight="1">
      <c r="A26" s="6">
        <v>2003</v>
      </c>
      <c r="B26" s="13">
        <v>1.541914</v>
      </c>
      <c r="C26" s="13">
        <v>0.88603399999999999</v>
      </c>
      <c r="D26" s="13">
        <v>1.401052</v>
      </c>
      <c r="E26" s="13">
        <v>6.5876729999999997</v>
      </c>
      <c r="F26" s="13">
        <v>0.88603399999999999</v>
      </c>
      <c r="G26" s="13">
        <v>0.88603399999999999</v>
      </c>
      <c r="H26" s="13">
        <v>0.88603399999999999</v>
      </c>
      <c r="I26" s="13">
        <v>0.88603399999999999</v>
      </c>
      <c r="J26" s="13">
        <v>0.88603399999999999</v>
      </c>
      <c r="K26" s="13">
        <v>7.0802170000000002</v>
      </c>
      <c r="L26" s="13">
        <v>0.88603399999999999</v>
      </c>
      <c r="M26" s="13">
        <v>8.0863040000000002</v>
      </c>
      <c r="N26" s="13">
        <v>0.61247300000000005</v>
      </c>
      <c r="O26" s="13">
        <v>1</v>
      </c>
    </row>
    <row r="27" spans="1:15" ht="12.75" customHeight="1">
      <c r="A27" s="6">
        <v>2004</v>
      </c>
      <c r="B27" s="13">
        <v>1.3597520000000001</v>
      </c>
      <c r="C27" s="13">
        <v>0.805365</v>
      </c>
      <c r="D27" s="13">
        <v>1.3010189999999999</v>
      </c>
      <c r="E27" s="13">
        <v>5.9910569999999996</v>
      </c>
      <c r="F27" s="13">
        <v>0.805365</v>
      </c>
      <c r="G27" s="13">
        <v>0.805365</v>
      </c>
      <c r="H27" s="13">
        <v>0.805365</v>
      </c>
      <c r="I27" s="13">
        <v>0.805365</v>
      </c>
      <c r="J27" s="13">
        <v>0.805365</v>
      </c>
      <c r="K27" s="13">
        <v>6.7408330000000003</v>
      </c>
      <c r="L27" s="13">
        <v>0.805365</v>
      </c>
      <c r="M27" s="13">
        <v>7.3488870000000004</v>
      </c>
      <c r="N27" s="13">
        <v>0.54618</v>
      </c>
      <c r="O27" s="13">
        <v>1</v>
      </c>
    </row>
    <row r="28" spans="1:15" ht="12.75" customHeight="1">
      <c r="A28" s="6">
        <v>2005</v>
      </c>
      <c r="B28" s="13">
        <v>1.3094730000000001</v>
      </c>
      <c r="C28" s="13">
        <v>0.80411999999999995</v>
      </c>
      <c r="D28" s="13">
        <v>1.2117629999999999</v>
      </c>
      <c r="E28" s="13">
        <v>5.9969099999999997</v>
      </c>
      <c r="F28" s="13">
        <v>0.80411999999999995</v>
      </c>
      <c r="G28" s="13">
        <v>0.80411999999999995</v>
      </c>
      <c r="H28" s="13">
        <v>0.80411999999999995</v>
      </c>
      <c r="I28" s="13">
        <v>0.80411999999999995</v>
      </c>
      <c r="J28" s="13">
        <v>0.80411999999999995</v>
      </c>
      <c r="K28" s="13">
        <v>6.4424999999999999</v>
      </c>
      <c r="L28" s="13">
        <v>0.80411999999999995</v>
      </c>
      <c r="M28" s="13">
        <v>7.4730879999999997</v>
      </c>
      <c r="N28" s="13">
        <v>0.54999799999999999</v>
      </c>
      <c r="O28" s="13">
        <v>1</v>
      </c>
    </row>
    <row r="29" spans="1:15" ht="12.75" customHeight="1">
      <c r="A29" s="6">
        <v>2006</v>
      </c>
      <c r="B29" s="13">
        <v>1.3279730000000001</v>
      </c>
      <c r="C29" s="13">
        <v>0.79714099999999999</v>
      </c>
      <c r="D29" s="13">
        <v>1.134363</v>
      </c>
      <c r="E29" s="13">
        <v>5.9467780000000001</v>
      </c>
      <c r="F29" s="13">
        <v>0.79714099999999999</v>
      </c>
      <c r="G29" s="13">
        <v>0.79714099999999999</v>
      </c>
      <c r="H29" s="13">
        <v>0.79714099999999999</v>
      </c>
      <c r="I29" s="13">
        <v>0.79714099999999999</v>
      </c>
      <c r="J29" s="13">
        <v>0.79714099999999999</v>
      </c>
      <c r="K29" s="13">
        <v>6.4133329999999997</v>
      </c>
      <c r="L29" s="13">
        <v>0.79714099999999999</v>
      </c>
      <c r="M29" s="13">
        <v>7.3782490000000003</v>
      </c>
      <c r="N29" s="13">
        <v>0.54348700000000005</v>
      </c>
      <c r="O29" s="13">
        <v>1</v>
      </c>
    </row>
    <row r="30" spans="1:15" ht="12.75" customHeight="1">
      <c r="A30" s="6">
        <v>2007</v>
      </c>
      <c r="B30" s="13">
        <v>1.1950719999999999</v>
      </c>
      <c r="C30" s="13">
        <v>0.73063800000000001</v>
      </c>
      <c r="D30" s="13">
        <v>1.0740989999999999</v>
      </c>
      <c r="E30" s="13">
        <v>5.4437009999999999</v>
      </c>
      <c r="F30" s="13">
        <v>0.73063800000000001</v>
      </c>
      <c r="G30" s="13">
        <v>0.73063800000000001</v>
      </c>
      <c r="H30" s="13">
        <v>0.73063800000000001</v>
      </c>
      <c r="I30" s="13">
        <v>0.73063800000000001</v>
      </c>
      <c r="J30" s="13">
        <v>0.73063800000000001</v>
      </c>
      <c r="K30" s="13">
        <v>5.8616669999999997</v>
      </c>
      <c r="L30" s="13">
        <v>0.73063800000000001</v>
      </c>
      <c r="M30" s="13">
        <v>6.7587700000000002</v>
      </c>
      <c r="N30" s="13">
        <v>0.49977199999999999</v>
      </c>
      <c r="O30" s="13">
        <v>1</v>
      </c>
    </row>
    <row r="31" spans="1:15" ht="12.75" customHeight="1">
      <c r="A31" s="6">
        <v>2008</v>
      </c>
      <c r="B31" s="13">
        <v>1.192178</v>
      </c>
      <c r="C31" s="13">
        <v>0.68267500000000003</v>
      </c>
      <c r="D31" s="13">
        <v>1.06704</v>
      </c>
      <c r="E31" s="13">
        <v>5.0981310000000004</v>
      </c>
      <c r="F31" s="13">
        <v>0.68267500000000003</v>
      </c>
      <c r="G31" s="13">
        <v>0.68267500000000003</v>
      </c>
      <c r="H31" s="13">
        <v>0.68267500000000003</v>
      </c>
      <c r="I31" s="13">
        <v>0.68267500000000003</v>
      </c>
      <c r="J31" s="13">
        <v>0.68267500000000003</v>
      </c>
      <c r="K31" s="13">
        <v>5.64</v>
      </c>
      <c r="L31" s="13">
        <v>0.68267500000000003</v>
      </c>
      <c r="M31" s="13">
        <v>6.5910989999999998</v>
      </c>
      <c r="N31" s="13">
        <v>0.54396599999999995</v>
      </c>
      <c r="O31" s="13">
        <v>1</v>
      </c>
    </row>
    <row r="32" spans="1:15" ht="12.75" customHeight="1">
      <c r="A32" s="6">
        <v>2009</v>
      </c>
      <c r="B32" s="13">
        <v>1.282189</v>
      </c>
      <c r="C32" s="13">
        <v>0.71984300000000001</v>
      </c>
      <c r="D32" s="13">
        <v>1.1431009999999999</v>
      </c>
      <c r="E32" s="13">
        <v>5.3608669999999998</v>
      </c>
      <c r="F32" s="13">
        <v>0.71984300000000001</v>
      </c>
      <c r="G32" s="13">
        <v>0.71984300000000001</v>
      </c>
      <c r="H32" s="13">
        <v>0.71984300000000001</v>
      </c>
      <c r="I32" s="13">
        <v>0.71984300000000001</v>
      </c>
      <c r="J32" s="13">
        <v>0.71984300000000001</v>
      </c>
      <c r="K32" s="13">
        <v>6.2883329999999997</v>
      </c>
      <c r="L32" s="13">
        <v>0.71984300000000001</v>
      </c>
      <c r="M32" s="13">
        <v>7.6538190000000004</v>
      </c>
      <c r="N32" s="13">
        <v>0.64191900000000002</v>
      </c>
      <c r="O32" s="13">
        <v>1</v>
      </c>
    </row>
    <row r="33" spans="1:15" ht="12.75" customHeight="1">
      <c r="A33" s="6">
        <v>2010</v>
      </c>
      <c r="B33" s="13">
        <v>1.0901590000000001</v>
      </c>
      <c r="C33" s="13">
        <v>0.75504499999999997</v>
      </c>
      <c r="D33" s="13">
        <v>1.0301629999999999</v>
      </c>
      <c r="E33" s="13">
        <v>5.6240750000000004</v>
      </c>
      <c r="F33" s="13">
        <v>0.75504499999999997</v>
      </c>
      <c r="G33" s="13">
        <v>0.75504499999999997</v>
      </c>
      <c r="H33" s="13">
        <v>0.75504499999999997</v>
      </c>
      <c r="I33" s="13">
        <v>0.75504499999999997</v>
      </c>
      <c r="J33" s="13">
        <v>0.75504499999999997</v>
      </c>
      <c r="K33" s="13">
        <v>6.0441669999999998</v>
      </c>
      <c r="L33" s="13">
        <v>0.75504499999999997</v>
      </c>
      <c r="M33" s="13">
        <v>7.2075240000000003</v>
      </c>
      <c r="N33" s="13">
        <v>0.64717899999999995</v>
      </c>
      <c r="O33" s="13">
        <v>1</v>
      </c>
    </row>
    <row r="34" spans="1:15" ht="12.75" customHeight="1">
      <c r="A34" s="6">
        <v>2011</v>
      </c>
      <c r="B34" s="13">
        <v>0.96946299999999996</v>
      </c>
      <c r="C34" s="13">
        <v>0.71935499999999997</v>
      </c>
      <c r="D34" s="13">
        <v>0.98953100000000005</v>
      </c>
      <c r="E34" s="13">
        <v>5.3687120000000004</v>
      </c>
      <c r="F34" s="13">
        <v>0.71935499999999997</v>
      </c>
      <c r="G34" s="13">
        <v>0.71935499999999997</v>
      </c>
      <c r="H34" s="13">
        <v>0.71935499999999997</v>
      </c>
      <c r="I34" s="13">
        <v>0.71935499999999997</v>
      </c>
      <c r="J34" s="13">
        <v>0.71935499999999997</v>
      </c>
      <c r="K34" s="13">
        <v>5.6046069999999997</v>
      </c>
      <c r="L34" s="13">
        <v>0.71935499999999997</v>
      </c>
      <c r="M34" s="13">
        <v>6.4935429999999998</v>
      </c>
      <c r="N34" s="13">
        <v>0.62414099999999995</v>
      </c>
      <c r="O34" s="13">
        <v>1</v>
      </c>
    </row>
    <row r="35" spans="1:15" ht="12.75" customHeight="1">
      <c r="A35" s="6">
        <v>2012</v>
      </c>
      <c r="B35" s="13">
        <v>0.96580100000000002</v>
      </c>
      <c r="C35" s="13">
        <v>0.77829400000000004</v>
      </c>
      <c r="D35" s="13">
        <v>0.99918799999999997</v>
      </c>
      <c r="E35" s="13">
        <v>5.7924759999999997</v>
      </c>
      <c r="F35" s="13">
        <v>0.77829400000000004</v>
      </c>
      <c r="G35" s="13">
        <v>0.77829400000000004</v>
      </c>
      <c r="H35" s="13">
        <v>0.77829400000000004</v>
      </c>
      <c r="I35" s="13">
        <v>0.77829400000000004</v>
      </c>
      <c r="J35" s="13">
        <v>0.77829400000000004</v>
      </c>
      <c r="K35" s="13">
        <v>5.8174999999999999</v>
      </c>
      <c r="L35" s="13">
        <v>0.77829400000000004</v>
      </c>
      <c r="M35" s="13">
        <v>6.7750159999999999</v>
      </c>
      <c r="N35" s="13">
        <v>0.63304700000000003</v>
      </c>
      <c r="O35" s="13">
        <v>1</v>
      </c>
    </row>
    <row r="36" spans="1:15" ht="12.75" customHeight="1">
      <c r="A36" s="6">
        <v>2013</v>
      </c>
      <c r="B36" s="13">
        <v>1.0358430000000001</v>
      </c>
      <c r="C36" s="13">
        <v>0.75315900000000002</v>
      </c>
      <c r="D36" s="13">
        <v>1.0297970000000001</v>
      </c>
      <c r="E36" s="13">
        <v>5.6163119999999997</v>
      </c>
      <c r="F36" s="13">
        <v>0.75315900000000002</v>
      </c>
      <c r="G36" s="13">
        <v>0.75315900000000002</v>
      </c>
      <c r="H36" s="13">
        <v>0.75315900000000002</v>
      </c>
      <c r="I36" s="13">
        <v>0.75315900000000002</v>
      </c>
      <c r="J36" s="13">
        <v>0.75315900000000002</v>
      </c>
      <c r="K36" s="13">
        <v>5.875</v>
      </c>
      <c r="L36" s="13">
        <v>0.75315900000000002</v>
      </c>
      <c r="M36" s="13">
        <v>6.5139719999999999</v>
      </c>
      <c r="N36" s="13">
        <v>0.63966100000000004</v>
      </c>
      <c r="O36" s="13">
        <v>1</v>
      </c>
    </row>
    <row r="37" spans="1:15" ht="12.75" customHeight="1">
      <c r="A37" s="6">
        <v>2014</v>
      </c>
      <c r="B37" s="13">
        <v>1.1093630000000001</v>
      </c>
      <c r="C37" s="13">
        <v>0.75373100000000004</v>
      </c>
      <c r="D37" s="13">
        <v>1.1061049999999999</v>
      </c>
      <c r="E37" s="13">
        <v>5.6124669999999997</v>
      </c>
      <c r="F37" s="13">
        <v>0.75373100000000004</v>
      </c>
      <c r="G37" s="13">
        <v>0.75373100000000004</v>
      </c>
      <c r="H37" s="13">
        <v>0.75373100000000004</v>
      </c>
      <c r="I37" s="13">
        <v>0.75373100000000004</v>
      </c>
      <c r="J37" s="13">
        <v>0.75373100000000004</v>
      </c>
      <c r="K37" s="13">
        <v>6.3016670000000001</v>
      </c>
      <c r="L37" s="13">
        <v>0.75373100000000004</v>
      </c>
      <c r="M37" s="13">
        <v>6.8607849999999999</v>
      </c>
      <c r="N37" s="13">
        <v>0.60772999999999999</v>
      </c>
      <c r="O37" s="13">
        <v>1</v>
      </c>
    </row>
    <row r="39" spans="1:15" ht="12.75" customHeight="1">
      <c r="A39" s="6" t="s">
        <v>562</v>
      </c>
    </row>
    <row r="40" spans="1:15" ht="12.75" customHeight="1">
      <c r="A40" s="6" t="s">
        <v>527</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honeticPr fontId="0" type="noConversion"/>
  <pageMargins left="0.75" right="0.75" top="1" bottom="1" header="0.5" footer="0.5"/>
  <pageSetup scale="90" orientation="landscape" r:id="rId1"/>
  <headerFooter alignWithMargins="0"/>
</worksheet>
</file>

<file path=xl/worksheets/sheet73.xml><?xml version="1.0" encoding="utf-8"?>
<worksheet xmlns="http://schemas.openxmlformats.org/spreadsheetml/2006/main" xmlns:r="http://schemas.openxmlformats.org/officeDocument/2006/relationships">
  <sheetPr codeName="Sheet63">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D33" sqref="D33"/>
    </sheetView>
  </sheetViews>
  <sheetFormatPr defaultColWidth="3.85546875" defaultRowHeight="12.75" customHeight="1"/>
  <cols>
    <col min="1" max="1" width="5" style="6" customWidth="1"/>
    <col min="2" max="5" width="8.28515625" style="13" customWidth="1"/>
    <col min="6" max="6" width="8.7109375" style="13" customWidth="1"/>
    <col min="7" max="7" width="10.42578125" style="13" customWidth="1"/>
    <col min="8" max="9" width="8.28515625" style="13" customWidth="1"/>
    <col min="10" max="10" width="11.7109375" style="13" customWidth="1"/>
    <col min="11" max="15" width="8.28515625" style="13" customWidth="1"/>
    <col min="16" max="16384" width="3.85546875" style="8"/>
  </cols>
  <sheetData>
    <row r="1" spans="1:15" ht="12.75" customHeight="1">
      <c r="A1" s="6" t="s">
        <v>561</v>
      </c>
    </row>
    <row r="2" spans="1:15" ht="32.25" customHeight="1">
      <c r="A2" s="6" t="s">
        <v>225</v>
      </c>
      <c r="B2" s="13" t="s">
        <v>226</v>
      </c>
      <c r="C2" s="13" t="s">
        <v>227</v>
      </c>
      <c r="D2" s="13" t="s">
        <v>228</v>
      </c>
      <c r="E2" s="13" t="s">
        <v>229</v>
      </c>
      <c r="F2" s="13" t="s">
        <v>230</v>
      </c>
      <c r="G2" s="13" t="s">
        <v>231</v>
      </c>
      <c r="H2" s="13" t="s">
        <v>232</v>
      </c>
      <c r="I2" s="13" t="s">
        <v>233</v>
      </c>
      <c r="J2" s="13" t="s">
        <v>234</v>
      </c>
      <c r="K2" s="13" t="s">
        <v>235</v>
      </c>
      <c r="L2" s="13" t="s">
        <v>236</v>
      </c>
      <c r="M2" s="13" t="s">
        <v>237</v>
      </c>
      <c r="N2" s="13" t="s">
        <v>238</v>
      </c>
      <c r="O2" s="13" t="s">
        <v>239</v>
      </c>
    </row>
    <row r="3" spans="1:15" ht="12.75" customHeight="1">
      <c r="A3" s="6">
        <v>1980</v>
      </c>
      <c r="B3" s="13">
        <v>0.98025300000000004</v>
      </c>
      <c r="C3" s="13">
        <v>0.89361000000000002</v>
      </c>
      <c r="D3" s="13">
        <v>1.1230089999999999</v>
      </c>
      <c r="E3" s="13">
        <v>7.6469889999999996</v>
      </c>
      <c r="F3" s="13">
        <v>0.77343799999999996</v>
      </c>
      <c r="G3" s="13">
        <v>0.85101599999999999</v>
      </c>
      <c r="H3" s="13">
        <v>1.10233</v>
      </c>
      <c r="I3" s="13">
        <v>0.387216</v>
      </c>
      <c r="J3" s="13">
        <v>1.1604680000000001</v>
      </c>
      <c r="K3" s="13">
        <v>7.9727779999999999</v>
      </c>
      <c r="L3" s="13">
        <v>0.377832</v>
      </c>
      <c r="M3" s="13">
        <v>6.4468370000000004</v>
      </c>
      <c r="N3" s="13">
        <v>0.48899599999999999</v>
      </c>
      <c r="O3" s="13">
        <v>1</v>
      </c>
    </row>
    <row r="4" spans="1:15" ht="12.75" customHeight="1">
      <c r="A4" s="6">
        <v>1981</v>
      </c>
      <c r="B4" s="13">
        <v>0.98535200000000001</v>
      </c>
      <c r="C4" s="13">
        <v>0.85930799999999996</v>
      </c>
      <c r="D4" s="13">
        <v>1.137804</v>
      </c>
      <c r="E4" s="13">
        <v>7.7246350000000001</v>
      </c>
      <c r="F4" s="13">
        <v>0.789829</v>
      </c>
      <c r="G4" s="13">
        <v>0.86938099999999996</v>
      </c>
      <c r="H4" s="13">
        <v>1.0502959999999999</v>
      </c>
      <c r="I4" s="13">
        <v>0.42068699999999998</v>
      </c>
      <c r="J4" s="13">
        <v>1.1291990000000001</v>
      </c>
      <c r="K4" s="13">
        <v>8.2311320000000006</v>
      </c>
      <c r="L4" s="13">
        <v>0.38825100000000001</v>
      </c>
      <c r="M4" s="13">
        <v>6.4132920000000002</v>
      </c>
      <c r="N4" s="13">
        <v>0.49928</v>
      </c>
      <c r="O4" s="13">
        <v>1</v>
      </c>
    </row>
    <row r="5" spans="1:15" ht="12.75" customHeight="1">
      <c r="A5" s="6">
        <v>1982</v>
      </c>
      <c r="B5" s="13">
        <v>1.0392479999999999</v>
      </c>
      <c r="C5" s="13">
        <v>0.87036599999999997</v>
      </c>
      <c r="D5" s="13">
        <v>1.165416</v>
      </c>
      <c r="E5" s="13">
        <v>8.0079820000000002</v>
      </c>
      <c r="F5" s="13">
        <v>0.81112799999999996</v>
      </c>
      <c r="G5" s="13">
        <v>0.91761300000000001</v>
      </c>
      <c r="H5" s="13">
        <v>1.034249</v>
      </c>
      <c r="I5" s="13">
        <v>0.46559499999999998</v>
      </c>
      <c r="J5" s="13">
        <v>1.1123989999999999</v>
      </c>
      <c r="K5" s="13">
        <v>8.5648780000000002</v>
      </c>
      <c r="L5" s="13">
        <v>0.41522500000000001</v>
      </c>
      <c r="M5" s="13">
        <v>6.5268709999999999</v>
      </c>
      <c r="N5" s="13">
        <v>0.50459399999999999</v>
      </c>
      <c r="O5" s="13">
        <v>1</v>
      </c>
    </row>
    <row r="6" spans="1:15" ht="12.75" customHeight="1">
      <c r="A6" s="6">
        <v>1983</v>
      </c>
      <c r="B6" s="13">
        <v>1.0846690000000001</v>
      </c>
      <c r="C6" s="13">
        <v>0.88430200000000003</v>
      </c>
      <c r="D6" s="13">
        <v>1.185538</v>
      </c>
      <c r="E6" s="13">
        <v>8.2740849999999995</v>
      </c>
      <c r="F6" s="13">
        <v>0.84431199999999995</v>
      </c>
      <c r="G6" s="13">
        <v>0.96798499999999998</v>
      </c>
      <c r="H6" s="13">
        <v>1.022902</v>
      </c>
      <c r="I6" s="13">
        <v>0.51553000000000004</v>
      </c>
      <c r="J6" s="13">
        <v>1.0850109999999999</v>
      </c>
      <c r="K6" s="13">
        <v>8.8132210000000004</v>
      </c>
      <c r="L6" s="13">
        <v>0.44692500000000002</v>
      </c>
      <c r="M6" s="13">
        <v>6.9039659999999996</v>
      </c>
      <c r="N6" s="13">
        <v>0.51039299999999999</v>
      </c>
      <c r="O6" s="13">
        <v>1</v>
      </c>
    </row>
    <row r="7" spans="1:15" ht="12.75" customHeight="1">
      <c r="A7" s="6">
        <v>1984</v>
      </c>
      <c r="B7" s="13">
        <v>1.111618</v>
      </c>
      <c r="C7" s="13">
        <v>0.900447</v>
      </c>
      <c r="D7" s="13">
        <v>1.1851020000000001</v>
      </c>
      <c r="E7" s="13">
        <v>8.4686699999999995</v>
      </c>
      <c r="F7" s="13">
        <v>0.88434500000000005</v>
      </c>
      <c r="G7" s="13">
        <v>1.000939</v>
      </c>
      <c r="H7" s="13">
        <v>1.007501</v>
      </c>
      <c r="I7" s="13">
        <v>0.55144400000000005</v>
      </c>
      <c r="J7" s="13">
        <v>1.072006</v>
      </c>
      <c r="K7" s="13">
        <v>9.0397689999999997</v>
      </c>
      <c r="L7" s="13">
        <v>0.47850399999999998</v>
      </c>
      <c r="M7" s="13">
        <v>7.1765119999999998</v>
      </c>
      <c r="N7" s="13">
        <v>0.51774100000000001</v>
      </c>
      <c r="O7" s="13">
        <v>1</v>
      </c>
    </row>
    <row r="8" spans="1:15" ht="12.75" customHeight="1">
      <c r="A8" s="6">
        <v>1985</v>
      </c>
      <c r="B8" s="13">
        <v>1.136234</v>
      </c>
      <c r="C8" s="13">
        <v>0.91290800000000005</v>
      </c>
      <c r="D8" s="13">
        <v>1.1863109999999999</v>
      </c>
      <c r="E8" s="13">
        <v>8.5592489999999994</v>
      </c>
      <c r="F8" s="13">
        <v>0.90171400000000002</v>
      </c>
      <c r="G8" s="13">
        <v>1.0228170000000001</v>
      </c>
      <c r="H8" s="13">
        <v>0.99700699999999998</v>
      </c>
      <c r="I8" s="13">
        <v>0.583372</v>
      </c>
      <c r="J8" s="13">
        <v>1.0477639999999999</v>
      </c>
      <c r="K8" s="13">
        <v>9.2148190000000003</v>
      </c>
      <c r="L8" s="13">
        <v>0.50352300000000005</v>
      </c>
      <c r="M8" s="13">
        <v>7.399381</v>
      </c>
      <c r="N8" s="13">
        <v>0.52951499999999996</v>
      </c>
      <c r="O8" s="13">
        <v>1</v>
      </c>
    </row>
    <row r="9" spans="1:15" ht="12.75" customHeight="1">
      <c r="A9" s="6">
        <v>1986</v>
      </c>
      <c r="B9" s="13">
        <v>1.1890080000000001</v>
      </c>
      <c r="C9" s="13">
        <v>0.91988000000000003</v>
      </c>
      <c r="D9" s="13">
        <v>1.198329</v>
      </c>
      <c r="E9" s="13">
        <v>8.6136400000000002</v>
      </c>
      <c r="F9" s="13">
        <v>0.92618999999999996</v>
      </c>
      <c r="G9" s="13">
        <v>1.053418</v>
      </c>
      <c r="H9" s="13">
        <v>1.0066029999999999</v>
      </c>
      <c r="I9" s="13">
        <v>0.61465499999999995</v>
      </c>
      <c r="J9" s="13">
        <v>1.0292159999999999</v>
      </c>
      <c r="K9" s="13">
        <v>8.9828209999999995</v>
      </c>
      <c r="L9" s="13">
        <v>0.54725800000000002</v>
      </c>
      <c r="M9" s="13">
        <v>7.7116319999999998</v>
      </c>
      <c r="N9" s="13">
        <v>0.54144999999999999</v>
      </c>
      <c r="O9" s="13">
        <v>1</v>
      </c>
    </row>
    <row r="10" spans="1:15" ht="12.75" customHeight="1">
      <c r="A10" s="6">
        <v>1987</v>
      </c>
      <c r="B10" s="13">
        <v>1.2398910000000001</v>
      </c>
      <c r="C10" s="13">
        <v>0.91210199999999997</v>
      </c>
      <c r="D10" s="13">
        <v>1.2240549999999999</v>
      </c>
      <c r="E10" s="13">
        <v>8.8021589999999996</v>
      </c>
      <c r="F10" s="13">
        <v>0.94176400000000005</v>
      </c>
      <c r="G10" s="13">
        <v>1.0527949999999999</v>
      </c>
      <c r="H10" s="13">
        <v>0.99412100000000003</v>
      </c>
      <c r="I10" s="13">
        <v>0.63538099999999997</v>
      </c>
      <c r="J10" s="13">
        <v>0.99309700000000001</v>
      </c>
      <c r="K10" s="13">
        <v>9.3918890000000008</v>
      </c>
      <c r="L10" s="13">
        <v>0.56536399999999998</v>
      </c>
      <c r="M10" s="13">
        <v>7.8747850000000001</v>
      </c>
      <c r="N10" s="13">
        <v>0.55582200000000004</v>
      </c>
      <c r="O10" s="13">
        <v>1</v>
      </c>
    </row>
    <row r="11" spans="1:15" ht="12.75" customHeight="1">
      <c r="A11" s="6">
        <v>1988</v>
      </c>
      <c r="B11" s="13">
        <v>1.297078</v>
      </c>
      <c r="C11" s="13">
        <v>0.90036400000000005</v>
      </c>
      <c r="D11" s="13">
        <v>1.236089</v>
      </c>
      <c r="E11" s="13">
        <v>8.8388980000000004</v>
      </c>
      <c r="F11" s="13">
        <v>0.97977599999999998</v>
      </c>
      <c r="G11" s="13">
        <v>1.0498419999999999</v>
      </c>
      <c r="H11" s="13">
        <v>0.97673200000000004</v>
      </c>
      <c r="I11" s="13">
        <v>0.65471599999999996</v>
      </c>
      <c r="J11" s="13">
        <v>0.96736999999999995</v>
      </c>
      <c r="K11" s="13">
        <v>9.5159900000000004</v>
      </c>
      <c r="L11" s="13">
        <v>0.57866600000000001</v>
      </c>
      <c r="M11" s="13">
        <v>8.1083859999999994</v>
      </c>
      <c r="N11" s="13">
        <v>0.56894800000000001</v>
      </c>
      <c r="O11" s="13">
        <v>1</v>
      </c>
    </row>
    <row r="12" spans="1:15" ht="12.75" customHeight="1">
      <c r="A12" s="6">
        <v>1989</v>
      </c>
      <c r="B12" s="13">
        <v>1.34683</v>
      </c>
      <c r="C12" s="13">
        <v>0.908246</v>
      </c>
      <c r="D12" s="13">
        <v>1.2454419999999999</v>
      </c>
      <c r="E12" s="13">
        <v>8.9295139999999993</v>
      </c>
      <c r="F12" s="13">
        <v>1.0047269999999999</v>
      </c>
      <c r="G12" s="13">
        <v>1.043885</v>
      </c>
      <c r="H12" s="13">
        <v>0.96724600000000005</v>
      </c>
      <c r="I12" s="13">
        <v>0.66927000000000003</v>
      </c>
      <c r="J12" s="13">
        <v>0.94371899999999997</v>
      </c>
      <c r="K12" s="13">
        <v>9.6739119999999996</v>
      </c>
      <c r="L12" s="13">
        <v>0.59542200000000001</v>
      </c>
      <c r="M12" s="13">
        <v>8.4234439999999999</v>
      </c>
      <c r="N12" s="13">
        <v>0.59145400000000004</v>
      </c>
      <c r="O12" s="13">
        <v>1</v>
      </c>
    </row>
    <row r="13" spans="1:15" ht="12.75" customHeight="1">
      <c r="A13" s="6">
        <v>1990</v>
      </c>
      <c r="B13" s="13">
        <v>1.3638159999999999</v>
      </c>
      <c r="C13" s="13">
        <v>0.90047900000000003</v>
      </c>
      <c r="D13" s="13">
        <v>1.2415510000000001</v>
      </c>
      <c r="E13" s="13">
        <v>8.8550039999999992</v>
      </c>
      <c r="F13" s="13">
        <v>1.0192889999999999</v>
      </c>
      <c r="G13" s="13">
        <v>1.0335289999999999</v>
      </c>
      <c r="H13" s="13">
        <v>0.96442399999999995</v>
      </c>
      <c r="I13" s="13">
        <v>0.70292699999999997</v>
      </c>
      <c r="J13" s="13">
        <v>0.92424899999999999</v>
      </c>
      <c r="K13" s="13">
        <v>9.6843859999999999</v>
      </c>
      <c r="L13" s="13">
        <v>0.61624800000000002</v>
      </c>
      <c r="M13" s="13">
        <v>8.8925180000000008</v>
      </c>
      <c r="N13" s="13">
        <v>0.61643800000000004</v>
      </c>
      <c r="O13" s="13">
        <v>1</v>
      </c>
    </row>
    <row r="14" spans="1:15" ht="12.75" customHeight="1">
      <c r="A14" s="6">
        <v>1991</v>
      </c>
      <c r="B14" s="13">
        <v>1.347116</v>
      </c>
      <c r="C14" s="13">
        <v>0.89654100000000003</v>
      </c>
      <c r="D14" s="13">
        <v>1.238459</v>
      </c>
      <c r="E14" s="13">
        <v>8.7990320000000004</v>
      </c>
      <c r="F14" s="13">
        <v>1.0018309999999999</v>
      </c>
      <c r="G14" s="13">
        <v>1.025938</v>
      </c>
      <c r="H14" s="13">
        <v>0.96215200000000001</v>
      </c>
      <c r="I14" s="13">
        <v>0.73185800000000001</v>
      </c>
      <c r="J14" s="13">
        <v>0.92235699999999998</v>
      </c>
      <c r="K14" s="13">
        <v>9.5797139999999992</v>
      </c>
      <c r="L14" s="13">
        <v>0.63775800000000005</v>
      </c>
      <c r="M14" s="13">
        <v>9.3157879999999995</v>
      </c>
      <c r="N14" s="13">
        <v>0.63586500000000001</v>
      </c>
      <c r="O14" s="13">
        <v>1</v>
      </c>
    </row>
    <row r="15" spans="1:15" ht="12.75" customHeight="1">
      <c r="A15" s="6">
        <v>1992</v>
      </c>
      <c r="B15" s="13">
        <v>1.3274630000000001</v>
      </c>
      <c r="C15" s="13">
        <v>0.90657799999999999</v>
      </c>
      <c r="D15" s="13">
        <v>1.2289049999999999</v>
      </c>
      <c r="E15" s="13">
        <v>8.7472580000000004</v>
      </c>
      <c r="F15" s="13">
        <v>0.98860400000000004</v>
      </c>
      <c r="G15" s="13">
        <v>1.023031</v>
      </c>
      <c r="H15" s="13">
        <v>0.99044200000000004</v>
      </c>
      <c r="I15" s="13">
        <v>0.74680199999999997</v>
      </c>
      <c r="J15" s="13">
        <v>0.92430699999999999</v>
      </c>
      <c r="K15" s="13">
        <v>9.3062900000000006</v>
      </c>
      <c r="L15" s="13">
        <v>0.66538900000000001</v>
      </c>
      <c r="M15" s="13">
        <v>9.2006409999999992</v>
      </c>
      <c r="N15" s="13">
        <v>0.64205000000000001</v>
      </c>
      <c r="O15" s="13">
        <v>1</v>
      </c>
    </row>
    <row r="16" spans="1:15" ht="12.75" customHeight="1">
      <c r="A16" s="6">
        <v>1993</v>
      </c>
      <c r="B16" s="13">
        <v>1.31124</v>
      </c>
      <c r="C16" s="13">
        <v>0.92086900000000005</v>
      </c>
      <c r="D16" s="13">
        <v>1.2162249999999999</v>
      </c>
      <c r="E16" s="13">
        <v>8.6008200000000006</v>
      </c>
      <c r="F16" s="13">
        <v>0.98304599999999998</v>
      </c>
      <c r="G16" s="13">
        <v>1.0156419999999999</v>
      </c>
      <c r="H16" s="13">
        <v>1.0074320000000001</v>
      </c>
      <c r="I16" s="13">
        <v>0.75779300000000005</v>
      </c>
      <c r="J16" s="13">
        <v>0.91724899999999998</v>
      </c>
      <c r="K16" s="13">
        <v>9.2984190000000009</v>
      </c>
      <c r="L16" s="13">
        <v>0.67941399999999996</v>
      </c>
      <c r="M16" s="13">
        <v>9.1856340000000003</v>
      </c>
      <c r="N16" s="13">
        <v>0.64335699999999996</v>
      </c>
      <c r="O16" s="13">
        <v>1</v>
      </c>
    </row>
    <row r="17" spans="1:15" ht="12.75" customHeight="1">
      <c r="A17" s="6">
        <v>1994</v>
      </c>
      <c r="B17" s="13">
        <v>1.3009470000000001</v>
      </c>
      <c r="C17" s="13">
        <v>0.92056400000000005</v>
      </c>
      <c r="D17" s="13">
        <v>1.2081120000000001</v>
      </c>
      <c r="E17" s="13">
        <v>8.5507399999999993</v>
      </c>
      <c r="F17" s="13">
        <v>0.98029699999999997</v>
      </c>
      <c r="G17" s="13">
        <v>1.0037910000000001</v>
      </c>
      <c r="H17" s="13">
        <v>1.0077879999999999</v>
      </c>
      <c r="I17" s="13">
        <v>0.76828700000000005</v>
      </c>
      <c r="J17" s="13">
        <v>0.91666199999999998</v>
      </c>
      <c r="K17" s="13">
        <v>9.0904620000000005</v>
      </c>
      <c r="L17" s="13">
        <v>0.69106699999999999</v>
      </c>
      <c r="M17" s="13">
        <v>9.2242739999999994</v>
      </c>
      <c r="N17" s="13">
        <v>0.63763700000000001</v>
      </c>
      <c r="O17" s="13">
        <v>1</v>
      </c>
    </row>
    <row r="18" spans="1:15" ht="12.75" customHeight="1">
      <c r="A18" s="6">
        <v>1995</v>
      </c>
      <c r="B18" s="13">
        <v>1.3069470000000001</v>
      </c>
      <c r="C18" s="13">
        <v>0.91276500000000005</v>
      </c>
      <c r="D18" s="13">
        <v>1.2099200000000001</v>
      </c>
      <c r="E18" s="13">
        <v>8.4813150000000004</v>
      </c>
      <c r="F18" s="13">
        <v>1.0005660000000001</v>
      </c>
      <c r="G18" s="13">
        <v>0.99455700000000002</v>
      </c>
      <c r="H18" s="13">
        <v>1.0067010000000001</v>
      </c>
      <c r="I18" s="13">
        <v>0.78965799999999997</v>
      </c>
      <c r="J18" s="13">
        <v>0.91647299999999998</v>
      </c>
      <c r="K18" s="13">
        <v>9.1773550000000004</v>
      </c>
      <c r="L18" s="13">
        <v>0.71034299999999995</v>
      </c>
      <c r="M18" s="13">
        <v>9.379035</v>
      </c>
      <c r="N18" s="13">
        <v>0.64117000000000002</v>
      </c>
      <c r="O18" s="13">
        <v>1</v>
      </c>
    </row>
    <row r="19" spans="1:15" ht="12.75" customHeight="1">
      <c r="A19" s="6">
        <v>1996</v>
      </c>
      <c r="B19" s="13">
        <v>1.310211</v>
      </c>
      <c r="C19" s="13">
        <v>0.91356999999999999</v>
      </c>
      <c r="D19" s="13">
        <v>1.2090989999999999</v>
      </c>
      <c r="E19" s="13">
        <v>8.4544510000000006</v>
      </c>
      <c r="F19" s="13">
        <v>1.0049399999999999</v>
      </c>
      <c r="G19" s="13">
        <v>0.98970800000000003</v>
      </c>
      <c r="H19" s="13">
        <v>0.99409499999999995</v>
      </c>
      <c r="I19" s="13">
        <v>0.81009500000000001</v>
      </c>
      <c r="J19" s="13">
        <v>0.91003299999999998</v>
      </c>
      <c r="K19" s="13">
        <v>9.0584570000000006</v>
      </c>
      <c r="L19" s="13">
        <v>0.71887299999999998</v>
      </c>
      <c r="M19" s="13">
        <v>9.2606970000000004</v>
      </c>
      <c r="N19" s="13">
        <v>0.64217000000000002</v>
      </c>
      <c r="O19" s="13">
        <v>1</v>
      </c>
    </row>
    <row r="20" spans="1:15" ht="12.75" customHeight="1">
      <c r="A20" s="6">
        <v>1997</v>
      </c>
      <c r="B20" s="13">
        <v>1.307372</v>
      </c>
      <c r="C20" s="13">
        <v>0.91323200000000004</v>
      </c>
      <c r="D20" s="13">
        <v>1.202318</v>
      </c>
      <c r="E20" s="13">
        <v>8.4440659999999994</v>
      </c>
      <c r="F20" s="13">
        <v>0.99872300000000003</v>
      </c>
      <c r="G20" s="13">
        <v>0.97547200000000001</v>
      </c>
      <c r="H20" s="13">
        <v>0.99151800000000001</v>
      </c>
      <c r="I20" s="13">
        <v>0.81749300000000003</v>
      </c>
      <c r="J20" s="13">
        <v>0.911358</v>
      </c>
      <c r="K20" s="13">
        <v>9.0991140000000001</v>
      </c>
      <c r="L20" s="13">
        <v>0.72044399999999997</v>
      </c>
      <c r="M20" s="13">
        <v>9.3152530000000002</v>
      </c>
      <c r="N20" s="13">
        <v>0.635764</v>
      </c>
      <c r="O20" s="13">
        <v>1</v>
      </c>
    </row>
    <row r="21" spans="1:15" ht="12.75" customHeight="1">
      <c r="A21" s="6">
        <v>1998</v>
      </c>
      <c r="B21" s="13">
        <v>1.2991699999999999</v>
      </c>
      <c r="C21" s="13">
        <v>0.92552299999999998</v>
      </c>
      <c r="D21" s="13">
        <v>1.186944</v>
      </c>
      <c r="E21" s="13">
        <v>8.402984</v>
      </c>
      <c r="F21" s="13">
        <v>1.0039439999999999</v>
      </c>
      <c r="G21" s="13">
        <v>0.96805799999999997</v>
      </c>
      <c r="H21" s="13">
        <v>0.98902999999999996</v>
      </c>
      <c r="I21" s="13">
        <v>0.80914799999999998</v>
      </c>
      <c r="J21" s="13">
        <v>0.90686299999999997</v>
      </c>
      <c r="K21" s="13">
        <v>9.3952840000000002</v>
      </c>
      <c r="L21" s="13">
        <v>0.71968799999999999</v>
      </c>
      <c r="M21" s="13">
        <v>9.3791159999999998</v>
      </c>
      <c r="N21" s="13">
        <v>0.64575099999999996</v>
      </c>
      <c r="O21" s="13">
        <v>1</v>
      </c>
    </row>
    <row r="22" spans="1:15" ht="12.75" customHeight="1">
      <c r="A22" s="6">
        <v>1999</v>
      </c>
      <c r="B22" s="13">
        <v>1.29695</v>
      </c>
      <c r="C22" s="13">
        <v>0.92126799999999998</v>
      </c>
      <c r="D22" s="13">
        <v>1.1908099999999999</v>
      </c>
      <c r="E22" s="13">
        <v>8.4697089999999999</v>
      </c>
      <c r="F22" s="13">
        <v>1.002842</v>
      </c>
      <c r="G22" s="13">
        <v>0.95987199999999995</v>
      </c>
      <c r="H22" s="13">
        <v>0.97489899999999996</v>
      </c>
      <c r="I22" s="13">
        <v>0.81840999999999997</v>
      </c>
      <c r="J22" s="13">
        <v>0.90702000000000005</v>
      </c>
      <c r="K22" s="13">
        <v>9.3287329999999997</v>
      </c>
      <c r="L22" s="13">
        <v>0.73268200000000006</v>
      </c>
      <c r="M22" s="13">
        <v>9.2935049999999997</v>
      </c>
      <c r="N22" s="13">
        <v>0.652644</v>
      </c>
      <c r="O22" s="13">
        <v>1</v>
      </c>
    </row>
    <row r="23" spans="1:15" ht="12.75" customHeight="1">
      <c r="A23" s="6">
        <v>2000</v>
      </c>
      <c r="B23" s="13">
        <v>1.3080080000000001</v>
      </c>
      <c r="C23" s="13">
        <v>0.89076500000000003</v>
      </c>
      <c r="D23" s="13">
        <v>1.2274700000000001</v>
      </c>
      <c r="E23" s="13">
        <v>8.4072259999999996</v>
      </c>
      <c r="F23" s="13">
        <v>0.99466200000000005</v>
      </c>
      <c r="G23" s="13">
        <v>0.93885799999999997</v>
      </c>
      <c r="H23" s="13">
        <v>0.966723</v>
      </c>
      <c r="I23" s="13">
        <v>0.81694599999999995</v>
      </c>
      <c r="J23" s="13">
        <v>0.89237200000000005</v>
      </c>
      <c r="K23" s="13">
        <v>9.1265070000000001</v>
      </c>
      <c r="L23" s="13">
        <v>0.73392599999999997</v>
      </c>
      <c r="M23" s="13">
        <v>9.1329799999999999</v>
      </c>
      <c r="N23" s="13">
        <v>0.63584399999999996</v>
      </c>
      <c r="O23" s="13">
        <v>1</v>
      </c>
    </row>
    <row r="24" spans="1:15" ht="12.75" customHeight="1">
      <c r="A24" s="6">
        <v>2001</v>
      </c>
      <c r="B24" s="13">
        <v>1.3258760000000001</v>
      </c>
      <c r="C24" s="13">
        <v>0.88493500000000003</v>
      </c>
      <c r="D24" s="13">
        <v>1.2195990000000001</v>
      </c>
      <c r="E24" s="13">
        <v>8.4616050000000005</v>
      </c>
      <c r="F24" s="13">
        <v>1.010842</v>
      </c>
      <c r="G24" s="13">
        <v>0.91784500000000002</v>
      </c>
      <c r="H24" s="13">
        <v>0.95475100000000002</v>
      </c>
      <c r="I24" s="13">
        <v>0.80709699999999995</v>
      </c>
      <c r="J24" s="13">
        <v>0.90561199999999997</v>
      </c>
      <c r="K24" s="13">
        <v>9.1726609999999997</v>
      </c>
      <c r="L24" s="13">
        <v>0.73921700000000001</v>
      </c>
      <c r="M24" s="13">
        <v>9.3420909999999999</v>
      </c>
      <c r="N24" s="13">
        <v>0.62621499999999997</v>
      </c>
      <c r="O24" s="13">
        <v>1</v>
      </c>
    </row>
    <row r="25" spans="1:15" ht="12.75" customHeight="1">
      <c r="A25" s="6">
        <v>2002</v>
      </c>
      <c r="B25" s="13">
        <v>1.33649</v>
      </c>
      <c r="C25" s="13">
        <v>0.86522399999999999</v>
      </c>
      <c r="D25" s="13">
        <v>1.229333</v>
      </c>
      <c r="E25" s="13">
        <v>8.3022069999999992</v>
      </c>
      <c r="F25" s="13">
        <v>1.003258</v>
      </c>
      <c r="G25" s="13">
        <v>0.90497000000000005</v>
      </c>
      <c r="H25" s="13">
        <v>0.94187299999999996</v>
      </c>
      <c r="I25" s="13">
        <v>0.84542300000000004</v>
      </c>
      <c r="J25" s="13">
        <v>0.90194200000000002</v>
      </c>
      <c r="K25" s="13">
        <v>9.1111789999999999</v>
      </c>
      <c r="L25" s="13">
        <v>0.73339900000000002</v>
      </c>
      <c r="M25" s="13">
        <v>9.3516700000000004</v>
      </c>
      <c r="N25" s="13">
        <v>0.62762700000000005</v>
      </c>
      <c r="O25" s="13">
        <v>1</v>
      </c>
    </row>
    <row r="26" spans="1:15" ht="12.75" customHeight="1">
      <c r="A26" s="6">
        <v>2003</v>
      </c>
      <c r="B26" s="13">
        <v>1.3554010000000001</v>
      </c>
      <c r="C26" s="13">
        <v>0.87719999999999998</v>
      </c>
      <c r="D26" s="13">
        <v>1.2263630000000001</v>
      </c>
      <c r="E26" s="13">
        <v>8.5238189999999996</v>
      </c>
      <c r="F26" s="13">
        <v>1.008988</v>
      </c>
      <c r="G26" s="13">
        <v>0.93638999999999994</v>
      </c>
      <c r="H26" s="13">
        <v>0.91610000000000003</v>
      </c>
      <c r="I26" s="13">
        <v>0.85254200000000002</v>
      </c>
      <c r="J26" s="13">
        <v>0.92552999999999996</v>
      </c>
      <c r="K26" s="13">
        <v>9.0983370000000008</v>
      </c>
      <c r="L26" s="13">
        <v>0.75167200000000001</v>
      </c>
      <c r="M26" s="13">
        <v>9.3211720000000007</v>
      </c>
      <c r="N26" s="13">
        <v>0.63987799999999995</v>
      </c>
      <c r="O26" s="13">
        <v>1</v>
      </c>
    </row>
    <row r="27" spans="1:15" ht="12.75" customHeight="1">
      <c r="A27" s="6">
        <v>2004</v>
      </c>
      <c r="B27" s="13">
        <v>1.366754</v>
      </c>
      <c r="C27" s="13">
        <v>0.89643200000000001</v>
      </c>
      <c r="D27" s="13">
        <v>1.2326839999999999</v>
      </c>
      <c r="E27" s="13">
        <v>8.4031300000000009</v>
      </c>
      <c r="F27" s="13">
        <v>0.975159</v>
      </c>
      <c r="G27" s="13">
        <v>0.93986999999999998</v>
      </c>
      <c r="H27" s="13">
        <v>0.89647600000000005</v>
      </c>
      <c r="I27" s="13">
        <v>0.87268500000000004</v>
      </c>
      <c r="J27" s="13">
        <v>0.90897499999999998</v>
      </c>
      <c r="K27" s="13">
        <v>8.9867950000000008</v>
      </c>
      <c r="L27" s="13">
        <v>0.75911899999999999</v>
      </c>
      <c r="M27" s="13">
        <v>9.1040679999999998</v>
      </c>
      <c r="N27" s="13">
        <v>0.63244100000000003</v>
      </c>
      <c r="O27" s="13">
        <v>1</v>
      </c>
    </row>
    <row r="28" spans="1:15" ht="12.75" customHeight="1">
      <c r="A28" s="6">
        <v>2005</v>
      </c>
      <c r="B28" s="13">
        <v>1.3883559999999999</v>
      </c>
      <c r="C28" s="13">
        <v>0.89959999999999996</v>
      </c>
      <c r="D28" s="13">
        <v>1.2136439999999999</v>
      </c>
      <c r="E28" s="13">
        <v>8.5900829999999999</v>
      </c>
      <c r="F28" s="13">
        <v>0.97723199999999999</v>
      </c>
      <c r="G28" s="13">
        <v>0.92333399999999999</v>
      </c>
      <c r="H28" s="13">
        <v>0.86687499999999995</v>
      </c>
      <c r="I28" s="13">
        <v>0.86664600000000003</v>
      </c>
      <c r="J28" s="13">
        <v>0.89615400000000001</v>
      </c>
      <c r="K28" s="13">
        <v>8.896433</v>
      </c>
      <c r="L28" s="13">
        <v>0.76491100000000001</v>
      </c>
      <c r="M28" s="13">
        <v>9.3783670000000008</v>
      </c>
      <c r="N28" s="13">
        <v>0.63617299999999999</v>
      </c>
      <c r="O28" s="13">
        <v>1</v>
      </c>
    </row>
    <row r="29" spans="1:15" ht="12.75" customHeight="1">
      <c r="A29" s="6">
        <v>2006</v>
      </c>
      <c r="B29" s="13">
        <v>1.4041619999999999</v>
      </c>
      <c r="C29" s="13">
        <v>0.88303399999999999</v>
      </c>
      <c r="D29" s="13">
        <v>1.2070209999999999</v>
      </c>
      <c r="E29" s="13">
        <v>8.3267679999999995</v>
      </c>
      <c r="F29" s="13">
        <v>0.95000399999999996</v>
      </c>
      <c r="G29" s="13">
        <v>0.90276800000000001</v>
      </c>
      <c r="H29" s="13">
        <v>0.83748400000000001</v>
      </c>
      <c r="I29" s="13">
        <v>0.833453</v>
      </c>
      <c r="J29" s="13">
        <v>0.86815799999999999</v>
      </c>
      <c r="K29" s="13">
        <v>8.6912120000000002</v>
      </c>
      <c r="L29" s="13">
        <v>0.735676</v>
      </c>
      <c r="M29" s="13">
        <v>9.0838239999999999</v>
      </c>
      <c r="N29" s="13">
        <v>0.62672600000000001</v>
      </c>
      <c r="O29" s="13">
        <v>1</v>
      </c>
    </row>
    <row r="30" spans="1:15" ht="12.75" customHeight="1">
      <c r="A30" s="6">
        <v>2007</v>
      </c>
      <c r="B30" s="13">
        <v>1.426779</v>
      </c>
      <c r="C30" s="13">
        <v>0.88687199999999999</v>
      </c>
      <c r="D30" s="13">
        <v>1.2138070000000001</v>
      </c>
      <c r="E30" s="13">
        <v>8.2352869999999996</v>
      </c>
      <c r="F30" s="13">
        <v>0.94066099999999997</v>
      </c>
      <c r="G30" s="13">
        <v>0.89302000000000004</v>
      </c>
      <c r="H30" s="13">
        <v>0.83066200000000001</v>
      </c>
      <c r="I30" s="13">
        <v>0.81700200000000001</v>
      </c>
      <c r="J30" s="13">
        <v>0.85748100000000005</v>
      </c>
      <c r="K30" s="13">
        <v>8.7763670000000005</v>
      </c>
      <c r="L30" s="13">
        <v>0.72850700000000002</v>
      </c>
      <c r="M30" s="13">
        <v>8.8856230000000007</v>
      </c>
      <c r="N30" s="13">
        <v>0.64539500000000005</v>
      </c>
      <c r="O30" s="13">
        <v>1</v>
      </c>
    </row>
    <row r="31" spans="1:15" ht="12.75" customHeight="1">
      <c r="A31" s="6">
        <v>2008</v>
      </c>
      <c r="B31" s="13">
        <v>1.4790730000000001</v>
      </c>
      <c r="C31" s="13">
        <v>0.87350399999999995</v>
      </c>
      <c r="D31" s="13">
        <v>1.2343900000000001</v>
      </c>
      <c r="E31" s="13">
        <v>8.0122610000000005</v>
      </c>
      <c r="F31" s="13">
        <v>0.91762900000000003</v>
      </c>
      <c r="G31" s="13">
        <v>0.882239</v>
      </c>
      <c r="H31" s="13">
        <v>0.81165100000000001</v>
      </c>
      <c r="I31" s="13">
        <v>0.78886400000000001</v>
      </c>
      <c r="J31" s="13">
        <v>0.84232799999999997</v>
      </c>
      <c r="K31" s="13">
        <v>8.7520779999999991</v>
      </c>
      <c r="L31" s="13">
        <v>0.72012900000000002</v>
      </c>
      <c r="M31" s="13">
        <v>8.7732960000000002</v>
      </c>
      <c r="N31" s="13">
        <v>0.65084299999999995</v>
      </c>
      <c r="O31" s="13">
        <v>1</v>
      </c>
    </row>
    <row r="32" spans="1:15" ht="12.75" customHeight="1">
      <c r="A32" s="6">
        <v>2009</v>
      </c>
      <c r="B32" s="13">
        <v>1.441127</v>
      </c>
      <c r="C32" s="13">
        <v>0.85850400000000004</v>
      </c>
      <c r="D32" s="13">
        <v>1.2029069999999999</v>
      </c>
      <c r="E32" s="13">
        <v>7.8352769999999996</v>
      </c>
      <c r="F32" s="13">
        <v>0.90337500000000004</v>
      </c>
      <c r="G32" s="13">
        <v>0.86115699999999995</v>
      </c>
      <c r="H32" s="13">
        <v>0.80940100000000004</v>
      </c>
      <c r="I32" s="13">
        <v>0.77955799999999997</v>
      </c>
      <c r="J32" s="13">
        <v>0.84164899999999998</v>
      </c>
      <c r="K32" s="13">
        <v>8.9585030000000003</v>
      </c>
      <c r="L32" s="13">
        <v>0.70963399999999999</v>
      </c>
      <c r="M32" s="13">
        <v>8.9179069999999996</v>
      </c>
      <c r="N32" s="13">
        <v>0.65610000000000002</v>
      </c>
      <c r="O32" s="13">
        <v>1</v>
      </c>
    </row>
    <row r="33" spans="1:15" ht="12.75" customHeight="1">
      <c r="A33" s="6">
        <v>2010</v>
      </c>
      <c r="B33" s="13">
        <v>1.5027569999999999</v>
      </c>
      <c r="C33" s="13">
        <v>0.85356399999999999</v>
      </c>
      <c r="D33" s="13">
        <v>1.2198469999999999</v>
      </c>
      <c r="E33" s="13">
        <v>7.749733</v>
      </c>
      <c r="F33" s="13">
        <v>0.91028799999999999</v>
      </c>
      <c r="G33" s="13">
        <v>0.85627600000000004</v>
      </c>
      <c r="H33" s="13">
        <v>0.79592300000000005</v>
      </c>
      <c r="I33" s="13">
        <v>0.77972799999999998</v>
      </c>
      <c r="J33" s="13">
        <v>0.84887999999999997</v>
      </c>
      <c r="K33" s="13">
        <v>9.0073980000000002</v>
      </c>
      <c r="L33" s="13">
        <v>0.71686799999999995</v>
      </c>
      <c r="M33" s="13">
        <v>8.9889130000000002</v>
      </c>
      <c r="N33" s="13">
        <v>0.69072699999999998</v>
      </c>
      <c r="O33" s="13">
        <v>1</v>
      </c>
    </row>
    <row r="34" spans="1:15" ht="12.75" customHeight="1">
      <c r="A34" s="6">
        <v>2011</v>
      </c>
      <c r="B34" s="13">
        <v>1.5110520000000001</v>
      </c>
      <c r="C34" s="13">
        <v>0.83985100000000001</v>
      </c>
      <c r="D34" s="13">
        <v>1.2399039999999999</v>
      </c>
      <c r="E34" s="13">
        <v>7.5985290000000001</v>
      </c>
      <c r="F34" s="13">
        <v>0.90771000000000002</v>
      </c>
      <c r="G34" s="13">
        <v>0.84433599999999998</v>
      </c>
      <c r="H34" s="13">
        <v>0.78415800000000002</v>
      </c>
      <c r="I34" s="13">
        <v>0.76876800000000001</v>
      </c>
      <c r="J34" s="13">
        <v>0.83026800000000001</v>
      </c>
      <c r="K34" s="13">
        <v>8.9849080000000008</v>
      </c>
      <c r="L34" s="13">
        <v>0.70396700000000001</v>
      </c>
      <c r="M34" s="13">
        <v>8.8533190000000008</v>
      </c>
      <c r="N34" s="13">
        <v>0.69966399999999995</v>
      </c>
      <c r="O34" s="13">
        <v>1</v>
      </c>
    </row>
    <row r="35" spans="1:15" ht="12.75" customHeight="1">
      <c r="A35" s="6">
        <v>2012</v>
      </c>
      <c r="B35" s="13">
        <v>1.5401149999999999</v>
      </c>
      <c r="C35" s="13">
        <v>0.83033599999999996</v>
      </c>
      <c r="D35" s="13">
        <v>1.244607</v>
      </c>
      <c r="E35" s="13">
        <v>7.6094390000000001</v>
      </c>
      <c r="F35" s="13">
        <v>0.91259699999999999</v>
      </c>
      <c r="G35" s="13">
        <v>0.84842499999999998</v>
      </c>
      <c r="H35" s="13">
        <v>0.78562699999999996</v>
      </c>
      <c r="I35" s="13">
        <v>0.75475700000000001</v>
      </c>
      <c r="J35" s="13">
        <v>0.82899400000000001</v>
      </c>
      <c r="K35" s="13">
        <v>9.0343780000000002</v>
      </c>
      <c r="L35" s="13">
        <v>0.69167100000000004</v>
      </c>
      <c r="M35" s="13">
        <v>8.7114969999999996</v>
      </c>
      <c r="N35" s="13">
        <v>0.69581700000000002</v>
      </c>
      <c r="O35" s="13">
        <v>1</v>
      </c>
    </row>
    <row r="36" spans="1:15" ht="12.75" customHeight="1">
      <c r="A36" s="6">
        <v>2013</v>
      </c>
      <c r="B36" s="13">
        <v>1.4499880000000001</v>
      </c>
      <c r="C36" s="13">
        <v>0.815523</v>
      </c>
      <c r="D36" s="13">
        <v>1.215492</v>
      </c>
      <c r="E36" s="13">
        <v>7.4212369999999996</v>
      </c>
      <c r="F36" s="13">
        <v>0.91291800000000001</v>
      </c>
      <c r="G36" s="13">
        <v>0.81881499999999996</v>
      </c>
      <c r="H36" s="13">
        <v>0.77729499999999996</v>
      </c>
      <c r="I36" s="13">
        <v>0.74598299999999995</v>
      </c>
      <c r="J36" s="13">
        <v>0.80766700000000002</v>
      </c>
      <c r="K36" s="13">
        <v>9.0485539999999993</v>
      </c>
      <c r="L36" s="13">
        <v>0.673543</v>
      </c>
      <c r="M36" s="13">
        <v>8.7132389999999997</v>
      </c>
      <c r="N36" s="13">
        <v>0.69172900000000004</v>
      </c>
      <c r="O36" s="13">
        <v>1</v>
      </c>
    </row>
    <row r="37" spans="1:15" ht="12.75" customHeight="1">
      <c r="A37" s="6">
        <v>2014</v>
      </c>
      <c r="B37" s="13">
        <v>1.470092</v>
      </c>
      <c r="C37" s="13">
        <v>0.82128500000000004</v>
      </c>
      <c r="D37" s="13">
        <v>1.2328790000000001</v>
      </c>
      <c r="E37" s="13">
        <v>7.4836650000000002</v>
      </c>
      <c r="F37" s="13">
        <v>0.923593</v>
      </c>
      <c r="G37" s="13">
        <v>0.81885200000000002</v>
      </c>
      <c r="H37" s="13">
        <v>0.77603900000000003</v>
      </c>
      <c r="I37" s="13">
        <v>0.74862899999999999</v>
      </c>
      <c r="J37" s="13">
        <v>0.81442099999999995</v>
      </c>
      <c r="K37" s="13">
        <v>9.3447340000000008</v>
      </c>
      <c r="L37" s="13">
        <v>0.66615500000000005</v>
      </c>
      <c r="M37" s="13">
        <v>8.9209720000000008</v>
      </c>
      <c r="N37" s="13">
        <v>0.69932399999999995</v>
      </c>
      <c r="O37" s="13">
        <v>1</v>
      </c>
    </row>
    <row r="39" spans="1:15" ht="12.75" customHeight="1">
      <c r="A39" s="6" t="s">
        <v>363</v>
      </c>
    </row>
    <row r="40" spans="1:15" ht="12.75" customHeight="1">
      <c r="A40" s="6" t="s">
        <v>527</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honeticPr fontId="0" type="noConversion"/>
  <pageMargins left="0.74803149606299213" right="0.74803149606299213" top="0.98425196850393704" bottom="0.98425196850393704" header="0.51181102362204722" footer="0.51181102362204722"/>
  <pageSetup scale="91" orientation="landscape" r:id="rId1"/>
  <headerFooter alignWithMargins="0"/>
</worksheet>
</file>

<file path=xl/worksheets/sheet74.xml><?xml version="1.0" encoding="utf-8"?>
<worksheet xmlns="http://schemas.openxmlformats.org/spreadsheetml/2006/main" xmlns:r="http://schemas.openxmlformats.org/officeDocument/2006/relationships">
  <sheetPr codeName="Sheet64">
    <pageSetUpPr fitToPage="1"/>
  </sheetPr>
  <dimension ref="A1:O56"/>
  <sheetViews>
    <sheetView showOutlineSymbols="0" view="pageBreakPreview" zoomScaleSheetLayoutView="100" workbookViewId="0">
      <pane xSplit="1" ySplit="2" topLeftCell="B6" activePane="bottomRight" state="frozen"/>
      <selection activeCell="C38" sqref="C38"/>
      <selection pane="topRight" activeCell="C38" sqref="C38"/>
      <selection pane="bottomLeft" activeCell="C38" sqref="C38"/>
      <selection pane="bottomRight" activeCell="V30" sqref="V30"/>
    </sheetView>
  </sheetViews>
  <sheetFormatPr defaultColWidth="3.85546875" defaultRowHeight="12.75" customHeight="1"/>
  <cols>
    <col min="1" max="1" width="5" style="6" customWidth="1"/>
    <col min="2" max="5" width="8.28515625" style="13" customWidth="1"/>
    <col min="6" max="6" width="8.7109375" style="13" customWidth="1"/>
    <col min="7" max="7" width="10.42578125" style="13" customWidth="1"/>
    <col min="8" max="9" width="8.28515625" style="13" customWidth="1"/>
    <col min="10" max="10" width="11.7109375" style="13" customWidth="1"/>
    <col min="11" max="15" width="8.28515625" style="13" customWidth="1"/>
    <col min="16" max="17" width="3.85546875" style="8"/>
    <col min="18" max="18" width="6.7109375" style="8" customWidth="1"/>
    <col min="19" max="32" width="5" style="8" bestFit="1" customWidth="1"/>
    <col min="33" max="16384" width="3.85546875" style="8"/>
  </cols>
  <sheetData>
    <row r="1" spans="1:15" ht="12.75" customHeight="1">
      <c r="A1" s="6" t="s">
        <v>318</v>
      </c>
    </row>
    <row r="2" spans="1:15" ht="32.450000000000003" customHeight="1">
      <c r="A2" s="6" t="s">
        <v>225</v>
      </c>
      <c r="B2" s="13" t="s">
        <v>226</v>
      </c>
      <c r="C2" s="13" t="s">
        <v>227</v>
      </c>
      <c r="D2" s="13" t="s">
        <v>228</v>
      </c>
      <c r="E2" s="13" t="s">
        <v>229</v>
      </c>
      <c r="F2" s="13" t="s">
        <v>230</v>
      </c>
      <c r="G2" s="13" t="s">
        <v>231</v>
      </c>
      <c r="H2" s="13" t="s">
        <v>232</v>
      </c>
      <c r="I2" s="13" t="s">
        <v>233</v>
      </c>
      <c r="J2" s="13" t="s">
        <v>234</v>
      </c>
      <c r="K2" s="13" t="s">
        <v>235</v>
      </c>
      <c r="L2" s="13" t="s">
        <v>236</v>
      </c>
      <c r="M2" s="13" t="s">
        <v>237</v>
      </c>
      <c r="N2" s="13" t="s">
        <v>238</v>
      </c>
      <c r="O2" s="13" t="s">
        <v>239</v>
      </c>
    </row>
    <row r="3" spans="1:15" ht="12.75" customHeight="1">
      <c r="A3" s="6">
        <v>1980</v>
      </c>
      <c r="B3" s="13">
        <v>1.015298</v>
      </c>
      <c r="C3" s="13">
        <v>0.951735</v>
      </c>
      <c r="D3" s="13">
        <v>1.0851189999999999</v>
      </c>
      <c r="E3" s="13">
        <v>7.8061579999999999</v>
      </c>
      <c r="F3" s="13">
        <v>0.85026100000000004</v>
      </c>
      <c r="G3" s="13">
        <v>0.84738800000000003</v>
      </c>
      <c r="H3" s="13">
        <v>1.135554</v>
      </c>
      <c r="I3" s="13">
        <v>0.41777999999999998</v>
      </c>
      <c r="J3" s="13">
        <v>1.083175</v>
      </c>
      <c r="K3" s="13">
        <v>6.954421</v>
      </c>
      <c r="L3" s="13">
        <v>0.39760699999999999</v>
      </c>
      <c r="M3" s="13">
        <v>6.1836690000000001</v>
      </c>
      <c r="N3" s="13">
        <v>0.50716399999999995</v>
      </c>
      <c r="O3" s="13">
        <v>1</v>
      </c>
    </row>
    <row r="4" spans="1:15" ht="12.75" customHeight="1">
      <c r="A4" s="6">
        <v>1981</v>
      </c>
      <c r="B4" s="13">
        <v>1.025981</v>
      </c>
      <c r="C4" s="13">
        <v>0.94482999999999995</v>
      </c>
      <c r="D4" s="13">
        <v>1.117462</v>
      </c>
      <c r="E4" s="13">
        <v>8.0223890000000004</v>
      </c>
      <c r="F4" s="13">
        <v>0.87153899999999995</v>
      </c>
      <c r="G4" s="13">
        <v>0.884849</v>
      </c>
      <c r="H4" s="13">
        <v>1.103226</v>
      </c>
      <c r="I4" s="13">
        <v>0.45311099999999999</v>
      </c>
      <c r="J4" s="13">
        <v>1.0711520000000001</v>
      </c>
      <c r="K4" s="13">
        <v>7.1884079999999999</v>
      </c>
      <c r="L4" s="13">
        <v>0.417464</v>
      </c>
      <c r="M4" s="13">
        <v>6.3701999999999996</v>
      </c>
      <c r="N4" s="13">
        <v>0.52063199999999998</v>
      </c>
      <c r="O4" s="13">
        <v>1</v>
      </c>
    </row>
    <row r="5" spans="1:15" ht="12.75" customHeight="1">
      <c r="A5" s="6">
        <v>1982</v>
      </c>
      <c r="B5" s="13">
        <v>1.076274</v>
      </c>
      <c r="C5" s="13">
        <v>0.95469499999999996</v>
      </c>
      <c r="D5" s="13">
        <v>1.163816</v>
      </c>
      <c r="E5" s="13">
        <v>8.4215149999999994</v>
      </c>
      <c r="F5" s="13">
        <v>0.90120100000000003</v>
      </c>
      <c r="G5" s="13">
        <v>0.93774100000000005</v>
      </c>
      <c r="H5" s="13">
        <v>1.096446</v>
      </c>
      <c r="I5" s="13">
        <v>0.50195400000000001</v>
      </c>
      <c r="J5" s="13">
        <v>1.0640080000000001</v>
      </c>
      <c r="K5" s="13">
        <v>7.5668490000000004</v>
      </c>
      <c r="L5" s="13">
        <v>0.450737</v>
      </c>
      <c r="M5" s="13">
        <v>6.649241</v>
      </c>
      <c r="N5" s="13">
        <v>0.53596999999999995</v>
      </c>
      <c r="O5" s="13">
        <v>1</v>
      </c>
    </row>
    <row r="6" spans="1:15" ht="12.75" customHeight="1">
      <c r="A6" s="6">
        <v>1983</v>
      </c>
      <c r="B6" s="13">
        <v>1.105321</v>
      </c>
      <c r="C6" s="13">
        <v>0.97722299999999995</v>
      </c>
      <c r="D6" s="13">
        <v>1.1936869999999999</v>
      </c>
      <c r="E6" s="13">
        <v>8.6227300000000007</v>
      </c>
      <c r="F6" s="13">
        <v>0.93580300000000005</v>
      </c>
      <c r="G6" s="13">
        <v>0.98266500000000001</v>
      </c>
      <c r="H6" s="13">
        <v>1.0852489999999999</v>
      </c>
      <c r="I6" s="13">
        <v>0.55298599999999998</v>
      </c>
      <c r="J6" s="13">
        <v>1.0466040000000001</v>
      </c>
      <c r="K6" s="13">
        <v>7.8571270000000002</v>
      </c>
      <c r="L6" s="13">
        <v>0.48590899999999998</v>
      </c>
      <c r="M6" s="13">
        <v>7.0912179999999996</v>
      </c>
      <c r="N6" s="13">
        <v>0.54452</v>
      </c>
      <c r="O6" s="13">
        <v>1</v>
      </c>
    </row>
    <row r="7" spans="1:15" ht="12.75" customHeight="1">
      <c r="A7" s="6">
        <v>1984</v>
      </c>
      <c r="B7" s="13">
        <v>1.1278539999999999</v>
      </c>
      <c r="C7" s="13">
        <v>0.99715399999999998</v>
      </c>
      <c r="D7" s="13">
        <v>1.200677</v>
      </c>
      <c r="E7" s="13">
        <v>8.8216780000000004</v>
      </c>
      <c r="F7" s="13">
        <v>0.96747700000000003</v>
      </c>
      <c r="G7" s="13">
        <v>1.018178</v>
      </c>
      <c r="H7" s="13">
        <v>1.0700240000000001</v>
      </c>
      <c r="I7" s="13">
        <v>0.59368799999999999</v>
      </c>
      <c r="J7" s="13">
        <v>1.0167619999999999</v>
      </c>
      <c r="K7" s="13">
        <v>8.0271159999999995</v>
      </c>
      <c r="L7" s="13">
        <v>0.51613699999999996</v>
      </c>
      <c r="M7" s="13">
        <v>7.3407520000000002</v>
      </c>
      <c r="N7" s="13">
        <v>0.55311600000000005</v>
      </c>
      <c r="O7" s="13">
        <v>1</v>
      </c>
    </row>
    <row r="8" spans="1:15" ht="12.75" customHeight="1">
      <c r="A8" s="6">
        <v>1985</v>
      </c>
      <c r="B8" s="13">
        <v>1.167926</v>
      </c>
      <c r="C8" s="13">
        <v>1.0029049999999999</v>
      </c>
      <c r="D8" s="13">
        <v>1.205562</v>
      </c>
      <c r="E8" s="13">
        <v>8.8386990000000001</v>
      </c>
      <c r="F8" s="13">
        <v>0.98998799999999998</v>
      </c>
      <c r="G8" s="13">
        <v>1.0391300000000001</v>
      </c>
      <c r="H8" s="13">
        <v>1.0505679999999999</v>
      </c>
      <c r="I8" s="13">
        <v>0.62498299999999996</v>
      </c>
      <c r="J8" s="13">
        <v>1.0061389999999999</v>
      </c>
      <c r="K8" s="13">
        <v>8.2057070000000003</v>
      </c>
      <c r="L8" s="13">
        <v>0.53887200000000002</v>
      </c>
      <c r="M8" s="13">
        <v>7.5716210000000004</v>
      </c>
      <c r="N8" s="13">
        <v>0.56428699999999998</v>
      </c>
      <c r="O8" s="13">
        <v>1</v>
      </c>
    </row>
    <row r="9" spans="1:15" ht="12.75" customHeight="1">
      <c r="A9" s="6">
        <v>1986</v>
      </c>
      <c r="B9" s="13">
        <v>1.2349680000000001</v>
      </c>
      <c r="C9" s="13">
        <v>0.98573999999999995</v>
      </c>
      <c r="D9" s="13">
        <v>1.230278</v>
      </c>
      <c r="E9" s="13">
        <v>8.7458690000000008</v>
      </c>
      <c r="F9" s="13">
        <v>1.006804</v>
      </c>
      <c r="G9" s="13">
        <v>1.0453669999999999</v>
      </c>
      <c r="H9" s="13">
        <v>1.022375</v>
      </c>
      <c r="I9" s="13">
        <v>0.65059800000000001</v>
      </c>
      <c r="J9" s="13">
        <v>0.98579399999999995</v>
      </c>
      <c r="K9" s="13">
        <v>8.5962739999999993</v>
      </c>
      <c r="L9" s="13">
        <v>0.57546600000000003</v>
      </c>
      <c r="M9" s="13">
        <v>7.7512689999999997</v>
      </c>
      <c r="N9" s="13">
        <v>0.57391800000000004</v>
      </c>
      <c r="O9" s="13">
        <v>1</v>
      </c>
    </row>
    <row r="10" spans="1:15" ht="12.75" customHeight="1">
      <c r="A10" s="6">
        <v>1987</v>
      </c>
      <c r="B10" s="13">
        <v>1.2742359999999999</v>
      </c>
      <c r="C10" s="13">
        <v>0.97242099999999998</v>
      </c>
      <c r="D10" s="13">
        <v>1.236804</v>
      </c>
      <c r="E10" s="13">
        <v>8.8928159999999998</v>
      </c>
      <c r="F10" s="13">
        <v>1.0086250000000001</v>
      </c>
      <c r="G10" s="13">
        <v>1.0398480000000001</v>
      </c>
      <c r="H10" s="13">
        <v>0.99281299999999995</v>
      </c>
      <c r="I10" s="13">
        <v>0.66245600000000004</v>
      </c>
      <c r="J10" s="13">
        <v>0.95537000000000005</v>
      </c>
      <c r="K10" s="13">
        <v>9.0296459999999996</v>
      </c>
      <c r="L10" s="13">
        <v>0.587785</v>
      </c>
      <c r="M10" s="13">
        <v>7.8934819999999997</v>
      </c>
      <c r="N10" s="13">
        <v>0.58540099999999995</v>
      </c>
      <c r="O10" s="13">
        <v>1</v>
      </c>
    </row>
    <row r="11" spans="1:15" ht="12.75" customHeight="1">
      <c r="A11" s="6">
        <v>1988</v>
      </c>
      <c r="B11" s="13">
        <v>1.309123</v>
      </c>
      <c r="C11" s="13">
        <v>0.94187100000000001</v>
      </c>
      <c r="D11" s="13">
        <v>1.2378929999999999</v>
      </c>
      <c r="E11" s="13">
        <v>8.9544779999999999</v>
      </c>
      <c r="F11" s="13">
        <v>1.0193509999999999</v>
      </c>
      <c r="G11" s="13">
        <v>1.0275350000000001</v>
      </c>
      <c r="H11" s="13">
        <v>0.97450800000000004</v>
      </c>
      <c r="I11" s="13">
        <v>0.67572399999999999</v>
      </c>
      <c r="J11" s="13">
        <v>0.92899699999999996</v>
      </c>
      <c r="K11" s="13">
        <v>9.2050450000000001</v>
      </c>
      <c r="L11" s="13">
        <v>0.59453199999999995</v>
      </c>
      <c r="M11" s="13">
        <v>8.0529829999999993</v>
      </c>
      <c r="N11" s="13">
        <v>0.59464899999999998</v>
      </c>
      <c r="O11" s="13">
        <v>1</v>
      </c>
    </row>
    <row r="12" spans="1:15" ht="12.75" customHeight="1">
      <c r="A12" s="6">
        <v>1989</v>
      </c>
      <c r="B12" s="13">
        <v>1.336957</v>
      </c>
      <c r="C12" s="13">
        <v>0.93283199999999999</v>
      </c>
      <c r="D12" s="13">
        <v>1.2379659999999999</v>
      </c>
      <c r="E12" s="13">
        <v>8.9919049999999991</v>
      </c>
      <c r="F12" s="13">
        <v>1.038232</v>
      </c>
      <c r="G12" s="13">
        <v>1.021609</v>
      </c>
      <c r="H12" s="13">
        <v>0.96986000000000006</v>
      </c>
      <c r="I12" s="13">
        <v>0.69420599999999999</v>
      </c>
      <c r="J12" s="13">
        <v>0.90502800000000005</v>
      </c>
      <c r="K12" s="13">
        <v>9.2425870000000003</v>
      </c>
      <c r="L12" s="13">
        <v>0.607989</v>
      </c>
      <c r="M12" s="13">
        <v>8.2427010000000003</v>
      </c>
      <c r="N12" s="13">
        <v>0.60480999999999996</v>
      </c>
      <c r="O12" s="13">
        <v>1</v>
      </c>
    </row>
    <row r="13" spans="1:15" ht="12.75" customHeight="1">
      <c r="A13" s="6">
        <v>1990</v>
      </c>
      <c r="B13" s="13">
        <v>1.348927</v>
      </c>
      <c r="C13" s="13">
        <v>0.91798400000000002</v>
      </c>
      <c r="D13" s="13">
        <v>1.2360819999999999</v>
      </c>
      <c r="E13" s="13">
        <v>8.8958119999999994</v>
      </c>
      <c r="F13" s="13">
        <v>1.059299</v>
      </c>
      <c r="G13" s="13">
        <v>1.0072460000000001</v>
      </c>
      <c r="H13" s="13">
        <v>0.95760199999999995</v>
      </c>
      <c r="I13" s="13">
        <v>0.71590299999999996</v>
      </c>
      <c r="J13" s="13">
        <v>0.88291699999999995</v>
      </c>
      <c r="K13" s="13">
        <v>9.2376020000000008</v>
      </c>
      <c r="L13" s="13">
        <v>0.62156199999999995</v>
      </c>
      <c r="M13" s="13">
        <v>8.6605290000000004</v>
      </c>
      <c r="N13" s="13">
        <v>0.62633899999999998</v>
      </c>
      <c r="O13" s="13">
        <v>1</v>
      </c>
    </row>
    <row r="14" spans="1:15" ht="12.75" customHeight="1">
      <c r="A14" s="6">
        <v>1991</v>
      </c>
      <c r="B14" s="13">
        <v>1.3427180000000001</v>
      </c>
      <c r="C14" s="13">
        <v>0.91677299999999995</v>
      </c>
      <c r="D14" s="13">
        <v>1.255682</v>
      </c>
      <c r="E14" s="13">
        <v>8.8679839999999999</v>
      </c>
      <c r="F14" s="13">
        <v>1.080592</v>
      </c>
      <c r="G14" s="13">
        <v>1.000718</v>
      </c>
      <c r="H14" s="13">
        <v>0.96459499999999998</v>
      </c>
      <c r="I14" s="13">
        <v>0.74211899999999997</v>
      </c>
      <c r="J14" s="13">
        <v>0.88563999999999998</v>
      </c>
      <c r="K14" s="13">
        <v>9.2527570000000008</v>
      </c>
      <c r="L14" s="13">
        <v>0.64110900000000004</v>
      </c>
      <c r="M14" s="13">
        <v>9.2521310000000003</v>
      </c>
      <c r="N14" s="13">
        <v>0.65789500000000001</v>
      </c>
      <c r="O14" s="13">
        <v>1</v>
      </c>
    </row>
    <row r="15" spans="1:15" ht="12.75" customHeight="1">
      <c r="A15" s="6">
        <v>1992</v>
      </c>
      <c r="B15" s="13">
        <v>1.330174</v>
      </c>
      <c r="C15" s="13">
        <v>0.91456899999999997</v>
      </c>
      <c r="D15" s="13">
        <v>1.242305</v>
      </c>
      <c r="E15" s="13">
        <v>8.7594279999999998</v>
      </c>
      <c r="F15" s="13">
        <v>1.086876</v>
      </c>
      <c r="G15" s="13">
        <v>1.0003569999999999</v>
      </c>
      <c r="H15" s="13">
        <v>0.978908</v>
      </c>
      <c r="I15" s="13">
        <v>0.75747900000000001</v>
      </c>
      <c r="J15" s="13">
        <v>0.89100500000000005</v>
      </c>
      <c r="K15" s="13">
        <v>9.1948869999999996</v>
      </c>
      <c r="L15" s="13">
        <v>0.66744999999999999</v>
      </c>
      <c r="M15" s="13">
        <v>9.192259</v>
      </c>
      <c r="N15" s="13">
        <v>0.66689900000000002</v>
      </c>
      <c r="O15" s="13">
        <v>1</v>
      </c>
    </row>
    <row r="16" spans="1:15" ht="12.75" customHeight="1">
      <c r="A16" s="6">
        <v>1993</v>
      </c>
      <c r="B16" s="13">
        <v>1.3191539999999999</v>
      </c>
      <c r="C16" s="13">
        <v>0.91848600000000002</v>
      </c>
      <c r="D16" s="13">
        <v>1.2399480000000001</v>
      </c>
      <c r="E16" s="13">
        <v>8.6370210000000007</v>
      </c>
      <c r="F16" s="13">
        <v>1.0935429999999999</v>
      </c>
      <c r="G16" s="13">
        <v>0.99336800000000003</v>
      </c>
      <c r="H16" s="13">
        <v>0.98848800000000003</v>
      </c>
      <c r="I16" s="13">
        <v>0.77929000000000004</v>
      </c>
      <c r="J16" s="13">
        <v>0.88807599999999998</v>
      </c>
      <c r="K16" s="13">
        <v>9.1736550000000001</v>
      </c>
      <c r="L16" s="13">
        <v>0.68430599999999997</v>
      </c>
      <c r="M16" s="13">
        <v>9.5346820000000001</v>
      </c>
      <c r="N16" s="13">
        <v>0.66230199999999995</v>
      </c>
      <c r="O16" s="13">
        <v>1</v>
      </c>
    </row>
    <row r="17" spans="1:15" ht="12.75" customHeight="1">
      <c r="A17" s="6">
        <v>1994</v>
      </c>
      <c r="B17" s="13">
        <v>1.316273</v>
      </c>
      <c r="C17" s="13">
        <v>0.91777699999999995</v>
      </c>
      <c r="D17" s="13">
        <v>1.2304710000000001</v>
      </c>
      <c r="E17" s="13">
        <v>8.6583299999999994</v>
      </c>
      <c r="F17" s="13">
        <v>1.079558</v>
      </c>
      <c r="G17" s="13">
        <v>0.98500399999999999</v>
      </c>
      <c r="H17" s="13">
        <v>0.98763800000000002</v>
      </c>
      <c r="I17" s="13">
        <v>0.79776599999999998</v>
      </c>
      <c r="J17" s="13">
        <v>0.89120900000000003</v>
      </c>
      <c r="K17" s="13">
        <v>9.0885300000000004</v>
      </c>
      <c r="L17" s="13">
        <v>0.70039200000000001</v>
      </c>
      <c r="M17" s="13">
        <v>9.615869</v>
      </c>
      <c r="N17" s="13">
        <v>0.66248899999999999</v>
      </c>
      <c r="O17" s="13">
        <v>1</v>
      </c>
    </row>
    <row r="18" spans="1:15" ht="12.75" customHeight="1">
      <c r="A18" s="6">
        <v>1995</v>
      </c>
      <c r="B18" s="13">
        <v>1.3236950000000001</v>
      </c>
      <c r="C18" s="13">
        <v>0.91644099999999995</v>
      </c>
      <c r="D18" s="13">
        <v>1.2206859999999999</v>
      </c>
      <c r="E18" s="13">
        <v>8.6160189999999997</v>
      </c>
      <c r="F18" s="13">
        <v>1.0673600000000001</v>
      </c>
      <c r="G18" s="13">
        <v>0.980124</v>
      </c>
      <c r="H18" s="13">
        <v>0.98102699999999998</v>
      </c>
      <c r="I18" s="13">
        <v>0.82339300000000004</v>
      </c>
      <c r="J18" s="13">
        <v>0.89133600000000002</v>
      </c>
      <c r="K18" s="13">
        <v>9.1354220000000002</v>
      </c>
      <c r="L18" s="13">
        <v>0.71867199999999998</v>
      </c>
      <c r="M18" s="13">
        <v>9.7259150000000005</v>
      </c>
      <c r="N18" s="13">
        <v>0.64364399999999999</v>
      </c>
      <c r="O18" s="13">
        <v>1</v>
      </c>
    </row>
    <row r="19" spans="1:15" ht="12.75" customHeight="1">
      <c r="A19" s="6">
        <v>1996</v>
      </c>
      <c r="B19" s="13">
        <v>1.31382</v>
      </c>
      <c r="C19" s="13">
        <v>0.91459599999999996</v>
      </c>
      <c r="D19" s="13">
        <v>1.211389</v>
      </c>
      <c r="E19" s="13">
        <v>8.5780700000000003</v>
      </c>
      <c r="F19" s="13">
        <v>1.061911</v>
      </c>
      <c r="G19" s="13">
        <v>0.97323099999999996</v>
      </c>
      <c r="H19" s="13">
        <v>0.96917600000000004</v>
      </c>
      <c r="I19" s="13">
        <v>0.84705399999999997</v>
      </c>
      <c r="J19" s="13">
        <v>0.883046</v>
      </c>
      <c r="K19" s="13">
        <v>9.0298770000000008</v>
      </c>
      <c r="L19" s="13">
        <v>0.72750700000000001</v>
      </c>
      <c r="M19" s="13">
        <v>9.656091</v>
      </c>
      <c r="N19" s="13">
        <v>0.64101300000000005</v>
      </c>
      <c r="O19" s="13">
        <v>1</v>
      </c>
    </row>
    <row r="20" spans="1:15" ht="12.75" customHeight="1">
      <c r="A20" s="6">
        <v>1997</v>
      </c>
      <c r="B20" s="13">
        <v>1.3116909999999999</v>
      </c>
      <c r="C20" s="13">
        <v>0.91362600000000005</v>
      </c>
      <c r="D20" s="13">
        <v>1.206653</v>
      </c>
      <c r="E20" s="13">
        <v>8.536365</v>
      </c>
      <c r="F20" s="13">
        <v>1.050891</v>
      </c>
      <c r="G20" s="13">
        <v>0.95801800000000004</v>
      </c>
      <c r="H20" s="13">
        <v>0.97073900000000002</v>
      </c>
      <c r="I20" s="13">
        <v>0.85173200000000004</v>
      </c>
      <c r="J20" s="13">
        <v>0.88556299999999999</v>
      </c>
      <c r="K20" s="13">
        <v>9.1449090000000002</v>
      </c>
      <c r="L20" s="13">
        <v>0.72552700000000003</v>
      </c>
      <c r="M20" s="13">
        <v>9.7119470000000003</v>
      </c>
      <c r="N20" s="13">
        <v>0.638741</v>
      </c>
      <c r="O20" s="13">
        <v>1</v>
      </c>
    </row>
    <row r="21" spans="1:15" ht="12.75" customHeight="1">
      <c r="A21" s="6">
        <v>1998</v>
      </c>
      <c r="B21" s="13">
        <v>1.3137730000000001</v>
      </c>
      <c r="C21" s="13">
        <v>0.93152599999999997</v>
      </c>
      <c r="D21" s="13">
        <v>1.212367</v>
      </c>
      <c r="E21" s="13">
        <v>8.4724369999999993</v>
      </c>
      <c r="F21" s="13">
        <v>1.0591660000000001</v>
      </c>
      <c r="G21" s="13">
        <v>0.95098300000000002</v>
      </c>
      <c r="H21" s="13">
        <v>0.97350499999999995</v>
      </c>
      <c r="I21" s="13">
        <v>0.84162599999999999</v>
      </c>
      <c r="J21" s="13">
        <v>0.883911</v>
      </c>
      <c r="K21" s="13">
        <v>9.3833120000000001</v>
      </c>
      <c r="L21" s="13">
        <v>0.72501400000000005</v>
      </c>
      <c r="M21" s="13">
        <v>9.7457170000000009</v>
      </c>
      <c r="N21" s="13">
        <v>0.65352600000000005</v>
      </c>
      <c r="O21" s="13">
        <v>1</v>
      </c>
    </row>
    <row r="22" spans="1:15" ht="12.75" customHeight="1">
      <c r="A22" s="6">
        <v>1999</v>
      </c>
      <c r="B22" s="13">
        <v>1.316565</v>
      </c>
      <c r="C22" s="13">
        <v>0.92433200000000004</v>
      </c>
      <c r="D22" s="13">
        <v>1.2120850000000001</v>
      </c>
      <c r="E22" s="13">
        <v>8.5439030000000002</v>
      </c>
      <c r="F22" s="13">
        <v>1.0499780000000001</v>
      </c>
      <c r="G22" s="13">
        <v>0.93721200000000005</v>
      </c>
      <c r="H22" s="13">
        <v>0.95651399999999998</v>
      </c>
      <c r="I22" s="13">
        <v>0.84816999999999998</v>
      </c>
      <c r="J22" s="13">
        <v>0.87791200000000003</v>
      </c>
      <c r="K22" s="13">
        <v>9.5317460000000001</v>
      </c>
      <c r="L22" s="13">
        <v>0.73444399999999999</v>
      </c>
      <c r="M22" s="13">
        <v>9.5283519999999999</v>
      </c>
      <c r="N22" s="13">
        <v>0.65751800000000005</v>
      </c>
      <c r="O22" s="13">
        <v>1</v>
      </c>
    </row>
    <row r="23" spans="1:15" ht="12.75" customHeight="1">
      <c r="A23" s="6">
        <v>2000</v>
      </c>
      <c r="B23" s="13">
        <v>1.310918</v>
      </c>
      <c r="C23" s="13">
        <v>0.85907299999999998</v>
      </c>
      <c r="D23" s="13">
        <v>1.2129160000000001</v>
      </c>
      <c r="E23" s="13">
        <v>8.2605360000000001</v>
      </c>
      <c r="F23" s="13">
        <v>1.0078640000000001</v>
      </c>
      <c r="G23" s="13">
        <v>0.88398500000000002</v>
      </c>
      <c r="H23" s="13">
        <v>0.92327800000000004</v>
      </c>
      <c r="I23" s="13">
        <v>0.82212600000000002</v>
      </c>
      <c r="J23" s="13">
        <v>0.83287900000000004</v>
      </c>
      <c r="K23" s="13">
        <v>9.2996990000000004</v>
      </c>
      <c r="L23" s="13">
        <v>0.70541699999999996</v>
      </c>
      <c r="M23" s="13">
        <v>9.007142</v>
      </c>
      <c r="N23" s="13">
        <v>0.61799700000000002</v>
      </c>
      <c r="O23" s="13">
        <v>1</v>
      </c>
    </row>
    <row r="24" spans="1:15" ht="12.75" customHeight="1">
      <c r="A24" s="6">
        <v>2001</v>
      </c>
      <c r="B24" s="13">
        <v>1.316387</v>
      </c>
      <c r="C24" s="13">
        <v>0.86350000000000005</v>
      </c>
      <c r="D24" s="13">
        <v>1.212439</v>
      </c>
      <c r="E24" s="13">
        <v>8.4648690000000002</v>
      </c>
      <c r="F24" s="13">
        <v>1.0316940000000001</v>
      </c>
      <c r="G24" s="13">
        <v>0.86421899999999996</v>
      </c>
      <c r="H24" s="13">
        <v>0.92008100000000004</v>
      </c>
      <c r="I24" s="13">
        <v>0.80162500000000003</v>
      </c>
      <c r="J24" s="13">
        <v>0.85013899999999998</v>
      </c>
      <c r="K24" s="13">
        <v>9.4682200000000005</v>
      </c>
      <c r="L24" s="13">
        <v>0.70261300000000004</v>
      </c>
      <c r="M24" s="13">
        <v>9.2130700000000001</v>
      </c>
      <c r="N24" s="13">
        <v>0.61117299999999997</v>
      </c>
      <c r="O24" s="13">
        <v>1</v>
      </c>
    </row>
    <row r="25" spans="1:15" ht="12.75" customHeight="1">
      <c r="A25" s="6">
        <v>2002</v>
      </c>
      <c r="B25" s="13">
        <v>1.307096</v>
      </c>
      <c r="C25" s="13">
        <v>0.82158799999999998</v>
      </c>
      <c r="D25" s="13">
        <v>1.2223090000000001</v>
      </c>
      <c r="E25" s="13">
        <v>8.0844900000000006</v>
      </c>
      <c r="F25" s="13">
        <v>0.99276799999999998</v>
      </c>
      <c r="G25" s="13">
        <v>0.82981499999999997</v>
      </c>
      <c r="H25" s="13">
        <v>0.88903200000000004</v>
      </c>
      <c r="I25" s="13">
        <v>0.83391099999999996</v>
      </c>
      <c r="J25" s="13">
        <v>0.82136100000000001</v>
      </c>
      <c r="K25" s="13">
        <v>9.1974199999999993</v>
      </c>
      <c r="L25" s="13">
        <v>0.67299500000000001</v>
      </c>
      <c r="M25" s="13">
        <v>8.9730450000000008</v>
      </c>
      <c r="N25" s="13">
        <v>0.59645300000000001</v>
      </c>
      <c r="O25" s="13">
        <v>1</v>
      </c>
    </row>
    <row r="26" spans="1:15" ht="12.75" customHeight="1">
      <c r="A26" s="6">
        <v>2003</v>
      </c>
      <c r="B26" s="13">
        <v>1.339512</v>
      </c>
      <c r="C26" s="13">
        <v>0.85741100000000003</v>
      </c>
      <c r="D26" s="13">
        <v>1.226372</v>
      </c>
      <c r="E26" s="13">
        <v>8.5826779999999996</v>
      </c>
      <c r="F26" s="13">
        <v>1.0203990000000001</v>
      </c>
      <c r="G26" s="13">
        <v>0.88086100000000001</v>
      </c>
      <c r="H26" s="13">
        <v>0.87779600000000002</v>
      </c>
      <c r="I26" s="13">
        <v>0.85001400000000005</v>
      </c>
      <c r="J26" s="13">
        <v>0.86992700000000001</v>
      </c>
      <c r="K26" s="13">
        <v>9.3141770000000008</v>
      </c>
      <c r="L26" s="13">
        <v>0.70676799999999995</v>
      </c>
      <c r="M26" s="13">
        <v>9.1584269999999997</v>
      </c>
      <c r="N26" s="13">
        <v>0.61732600000000004</v>
      </c>
      <c r="O26" s="13">
        <v>1</v>
      </c>
    </row>
    <row r="27" spans="1:15" ht="12.75" customHeight="1">
      <c r="A27" s="6">
        <v>2004</v>
      </c>
      <c r="B27" s="13">
        <v>1.331766</v>
      </c>
      <c r="C27" s="13">
        <v>0.85293799999999997</v>
      </c>
      <c r="D27" s="13">
        <v>1.214461</v>
      </c>
      <c r="E27" s="13">
        <v>8.521585</v>
      </c>
      <c r="F27" s="13">
        <v>0.99638499999999997</v>
      </c>
      <c r="G27" s="13">
        <v>0.87899300000000002</v>
      </c>
      <c r="H27" s="13">
        <v>0.86357799999999996</v>
      </c>
      <c r="I27" s="13">
        <v>0.86314800000000003</v>
      </c>
      <c r="J27" s="13">
        <v>0.85500799999999999</v>
      </c>
      <c r="K27" s="13">
        <v>9.2129069999999995</v>
      </c>
      <c r="L27" s="13">
        <v>0.71932799999999997</v>
      </c>
      <c r="M27" s="13">
        <v>9.0772929999999992</v>
      </c>
      <c r="N27" s="13">
        <v>0.60248000000000002</v>
      </c>
      <c r="O27" s="13">
        <v>1</v>
      </c>
    </row>
    <row r="28" spans="1:15" ht="12.75" customHeight="1">
      <c r="A28" s="6">
        <v>2005</v>
      </c>
      <c r="B28" s="13">
        <v>1.373707</v>
      </c>
      <c r="C28" s="13">
        <v>0.885826</v>
      </c>
      <c r="D28" s="13">
        <v>1.210105</v>
      </c>
      <c r="E28" s="13">
        <v>8.8634219999999999</v>
      </c>
      <c r="F28" s="13">
        <v>1.0056369999999999</v>
      </c>
      <c r="G28" s="13">
        <v>0.88848099999999997</v>
      </c>
      <c r="H28" s="13">
        <v>0.84001999999999999</v>
      </c>
      <c r="I28" s="13">
        <v>0.87363299999999999</v>
      </c>
      <c r="J28" s="13">
        <v>0.86085900000000004</v>
      </c>
      <c r="K28" s="13">
        <v>9.500451</v>
      </c>
      <c r="L28" s="13">
        <v>0.73898699999999995</v>
      </c>
      <c r="M28" s="13">
        <v>9.3631180000000001</v>
      </c>
      <c r="N28" s="13">
        <v>0.61684300000000003</v>
      </c>
      <c r="O28" s="13">
        <v>1</v>
      </c>
    </row>
    <row r="29" spans="1:15" ht="12.75" customHeight="1">
      <c r="A29" s="6">
        <v>2006</v>
      </c>
      <c r="B29" s="13">
        <v>1.417556</v>
      </c>
      <c r="C29" s="13">
        <v>0.89175099999999996</v>
      </c>
      <c r="D29" s="13">
        <v>1.232856</v>
      </c>
      <c r="E29" s="13">
        <v>8.6503300000000003</v>
      </c>
      <c r="F29" s="13">
        <v>0.987155</v>
      </c>
      <c r="G29" s="13">
        <v>0.88764699999999996</v>
      </c>
      <c r="H29" s="13">
        <v>0.82774000000000003</v>
      </c>
      <c r="I29" s="13">
        <v>0.85797999999999996</v>
      </c>
      <c r="J29" s="13">
        <v>0.84857000000000005</v>
      </c>
      <c r="K29" s="13">
        <v>9.4365860000000001</v>
      </c>
      <c r="L29" s="13">
        <v>0.73688900000000002</v>
      </c>
      <c r="M29" s="13">
        <v>9.2596050000000005</v>
      </c>
      <c r="N29" s="13">
        <v>0.61669099999999999</v>
      </c>
      <c r="O29" s="13">
        <v>1</v>
      </c>
    </row>
    <row r="30" spans="1:15" ht="12.75" customHeight="1">
      <c r="A30" s="6">
        <v>2007</v>
      </c>
      <c r="B30" s="13">
        <v>1.427475</v>
      </c>
      <c r="C30" s="13">
        <v>0.90189399999999997</v>
      </c>
      <c r="D30" s="13">
        <v>1.224823</v>
      </c>
      <c r="E30" s="13">
        <v>8.4687839999999994</v>
      </c>
      <c r="F30" s="13">
        <v>0.96082100000000004</v>
      </c>
      <c r="G30" s="13">
        <v>0.880494</v>
      </c>
      <c r="H30" s="13">
        <v>0.81874499999999995</v>
      </c>
      <c r="I30" s="13">
        <v>0.84342799999999996</v>
      </c>
      <c r="J30" s="13">
        <v>0.83821999999999997</v>
      </c>
      <c r="K30" s="13">
        <v>9.2991890000000001</v>
      </c>
      <c r="L30" s="13">
        <v>0.74886900000000001</v>
      </c>
      <c r="M30" s="13">
        <v>9.0670570000000001</v>
      </c>
      <c r="N30" s="13">
        <v>0.63608699999999996</v>
      </c>
      <c r="O30" s="13">
        <v>1</v>
      </c>
    </row>
    <row r="31" spans="1:15" ht="12.75" customHeight="1">
      <c r="A31" s="6">
        <v>2008</v>
      </c>
      <c r="B31" s="13">
        <v>1.461425</v>
      </c>
      <c r="C31" s="13">
        <v>0.89655499999999999</v>
      </c>
      <c r="D31" s="13">
        <v>1.2438910000000001</v>
      </c>
      <c r="E31" s="13">
        <v>8.3817129999999995</v>
      </c>
      <c r="F31" s="13">
        <v>0.94460100000000002</v>
      </c>
      <c r="G31" s="13">
        <v>0.87472499999999997</v>
      </c>
      <c r="H31" s="13">
        <v>0.80721299999999996</v>
      </c>
      <c r="I31" s="13">
        <v>0.81326200000000004</v>
      </c>
      <c r="J31" s="13">
        <v>0.82898099999999997</v>
      </c>
      <c r="K31" s="13">
        <v>9.4603839999999995</v>
      </c>
      <c r="L31" s="13">
        <v>0.74542600000000003</v>
      </c>
      <c r="M31" s="13">
        <v>8.9213970000000007</v>
      </c>
      <c r="N31" s="13">
        <v>0.65807899999999997</v>
      </c>
      <c r="O31" s="13">
        <v>1</v>
      </c>
    </row>
    <row r="32" spans="1:15" ht="12.75" customHeight="1">
      <c r="A32" s="6">
        <v>2009</v>
      </c>
      <c r="B32" s="13">
        <v>1.499344</v>
      </c>
      <c r="C32" s="13">
        <v>0.900254</v>
      </c>
      <c r="D32" s="13">
        <v>1.266964</v>
      </c>
      <c r="E32" s="13">
        <v>8.3983939999999997</v>
      </c>
      <c r="F32" s="13">
        <v>0.95351799999999998</v>
      </c>
      <c r="G32" s="13">
        <v>0.872224</v>
      </c>
      <c r="H32" s="13">
        <v>0.820021</v>
      </c>
      <c r="I32" s="13">
        <v>0.81826600000000005</v>
      </c>
      <c r="J32" s="13">
        <v>0.84398600000000001</v>
      </c>
      <c r="K32" s="13">
        <v>9.7272400000000001</v>
      </c>
      <c r="L32" s="13">
        <v>0.74944699999999997</v>
      </c>
      <c r="M32" s="13">
        <v>9.1620220000000003</v>
      </c>
      <c r="N32" s="13">
        <v>0.67425100000000004</v>
      </c>
      <c r="O32" s="13">
        <v>1</v>
      </c>
    </row>
    <row r="33" spans="1:15" ht="12.75" customHeight="1">
      <c r="A33" s="6">
        <v>2010</v>
      </c>
      <c r="B33" s="13">
        <v>1.5077480000000001</v>
      </c>
      <c r="C33" s="13">
        <v>0.89084200000000002</v>
      </c>
      <c r="D33" s="13">
        <v>1.260964</v>
      </c>
      <c r="E33" s="13">
        <v>8.3470569999999995</v>
      </c>
      <c r="F33" s="13">
        <v>0.94943</v>
      </c>
      <c r="G33" s="13">
        <v>0.86115299999999995</v>
      </c>
      <c r="H33" s="13">
        <v>0.79354199999999997</v>
      </c>
      <c r="I33" s="13">
        <v>0.79100300000000001</v>
      </c>
      <c r="J33" s="13">
        <v>0.86634</v>
      </c>
      <c r="K33" s="13">
        <v>9.7720730000000007</v>
      </c>
      <c r="L33" s="13">
        <v>0.75077300000000002</v>
      </c>
      <c r="M33" s="13">
        <v>9.2809640000000009</v>
      </c>
      <c r="N33" s="13">
        <v>0.72207299999999996</v>
      </c>
      <c r="O33" s="13">
        <v>1</v>
      </c>
    </row>
    <row r="34" spans="1:15" ht="12.75" customHeight="1">
      <c r="A34" s="6">
        <v>2011</v>
      </c>
      <c r="B34" s="13">
        <v>1.5050920000000001</v>
      </c>
      <c r="C34" s="13">
        <v>0.88014099999999995</v>
      </c>
      <c r="D34" s="13">
        <v>1.2714620000000001</v>
      </c>
      <c r="E34" s="13">
        <v>8.2404309999999992</v>
      </c>
      <c r="F34" s="13">
        <v>0.95380699999999996</v>
      </c>
      <c r="G34" s="13">
        <v>0.85780500000000004</v>
      </c>
      <c r="H34" s="13">
        <v>0.78747599999999995</v>
      </c>
      <c r="I34" s="13">
        <v>0.79975600000000002</v>
      </c>
      <c r="J34" s="13">
        <v>0.86572899999999997</v>
      </c>
      <c r="K34" s="13">
        <v>9.9191959999999995</v>
      </c>
      <c r="L34" s="13">
        <v>0.74959200000000004</v>
      </c>
      <c r="M34" s="13">
        <v>9.2636850000000006</v>
      </c>
      <c r="N34" s="13">
        <v>0.738402</v>
      </c>
      <c r="O34" s="13">
        <v>1</v>
      </c>
    </row>
    <row r="35" spans="1:15" ht="12.75" customHeight="1">
      <c r="A35" s="6">
        <v>2012</v>
      </c>
      <c r="B35" s="13">
        <v>1.521182</v>
      </c>
      <c r="C35" s="13">
        <v>0.872305</v>
      </c>
      <c r="D35" s="13">
        <v>1.276332</v>
      </c>
      <c r="E35" s="13">
        <v>8.0930239999999998</v>
      </c>
      <c r="F35" s="13">
        <v>0.94639899999999999</v>
      </c>
      <c r="G35" s="13">
        <v>0.84765999999999997</v>
      </c>
      <c r="H35" s="13">
        <v>0.77879900000000002</v>
      </c>
      <c r="I35" s="13">
        <v>0.78997200000000001</v>
      </c>
      <c r="J35" s="13">
        <v>0.86644500000000002</v>
      </c>
      <c r="K35" s="13">
        <v>9.9980250000000002</v>
      </c>
      <c r="L35" s="13">
        <v>0.73533999999999999</v>
      </c>
      <c r="M35" s="13">
        <v>9.1182390000000009</v>
      </c>
      <c r="N35" s="13">
        <v>0.73509800000000003</v>
      </c>
      <c r="O35" s="13">
        <v>1</v>
      </c>
    </row>
    <row r="36" spans="1:15" ht="12.75" customHeight="1">
      <c r="A36" s="6">
        <v>2013</v>
      </c>
      <c r="B36" s="13">
        <v>1.48763</v>
      </c>
      <c r="C36" s="13">
        <v>0.86008700000000005</v>
      </c>
      <c r="D36" s="13">
        <v>1.266424</v>
      </c>
      <c r="E36" s="13">
        <v>7.9933589999999999</v>
      </c>
      <c r="F36" s="13">
        <v>0.95476399999999995</v>
      </c>
      <c r="G36" s="13">
        <v>0.826484</v>
      </c>
      <c r="H36" s="13">
        <v>0.78497499999999998</v>
      </c>
      <c r="I36" s="13">
        <v>0.79167100000000001</v>
      </c>
      <c r="J36" s="13">
        <v>0.86726999999999999</v>
      </c>
      <c r="K36" s="13">
        <v>10.01784</v>
      </c>
      <c r="L36" s="13">
        <v>0.72273399999999999</v>
      </c>
      <c r="M36" s="13">
        <v>9.4464369999999995</v>
      </c>
      <c r="N36" s="13">
        <v>0.75279399999999996</v>
      </c>
      <c r="O36" s="13">
        <v>1</v>
      </c>
    </row>
    <row r="37" spans="1:15" ht="12.75" customHeight="1">
      <c r="A37" s="6">
        <v>2014</v>
      </c>
      <c r="B37" s="13">
        <v>1.5072810000000001</v>
      </c>
      <c r="C37" s="13">
        <v>0.86576699999999995</v>
      </c>
      <c r="D37" s="13">
        <v>1.2820499999999999</v>
      </c>
      <c r="E37" s="13">
        <v>8.1101620000000008</v>
      </c>
      <c r="F37" s="13">
        <v>0.96595699999999995</v>
      </c>
      <c r="G37" s="13">
        <v>0.83637300000000003</v>
      </c>
      <c r="H37" s="13">
        <v>0.78978099999999996</v>
      </c>
      <c r="I37" s="13">
        <v>0.80030999999999997</v>
      </c>
      <c r="J37" s="13">
        <v>0.87866599999999995</v>
      </c>
      <c r="K37" s="13">
        <v>10.285278</v>
      </c>
      <c r="L37" s="13">
        <v>0.72109599999999996</v>
      </c>
      <c r="M37" s="13">
        <v>9.636393</v>
      </c>
      <c r="N37" s="13">
        <v>0.76539599999999997</v>
      </c>
      <c r="O37" s="13">
        <v>1</v>
      </c>
    </row>
    <row r="39" spans="1:15" s="6" customFormat="1">
      <c r="A39" s="73" t="s">
        <v>560</v>
      </c>
      <c r="B39" s="73"/>
      <c r="C39" s="73"/>
      <c r="D39" s="73"/>
      <c r="E39" s="73"/>
      <c r="F39" s="73"/>
      <c r="G39" s="73"/>
      <c r="H39" s="73"/>
      <c r="I39" s="73"/>
      <c r="J39" s="73"/>
      <c r="K39" s="73"/>
      <c r="L39" s="73"/>
      <c r="M39" s="73"/>
      <c r="N39" s="73"/>
      <c r="O39" s="73"/>
    </row>
    <row r="40" spans="1:15" ht="12.75" customHeight="1">
      <c r="A40" s="6" t="s">
        <v>527</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mergeCells count="1">
    <mergeCell ref="A39:O39"/>
  </mergeCells>
  <phoneticPr fontId="0" type="noConversion"/>
  <pageMargins left="0.74803149606299213" right="0.74803149606299213" top="0.98425196850393704" bottom="0.98425196850393704" header="0.51181102362204722" footer="0.51181102362204722"/>
  <pageSetup scale="91" orientation="landscape" r:id="rId1"/>
  <headerFooter alignWithMargins="0"/>
</worksheet>
</file>

<file path=xl/worksheets/sheet75.xml><?xml version="1.0" encoding="utf-8"?>
<worksheet xmlns="http://schemas.openxmlformats.org/spreadsheetml/2006/main" xmlns:r="http://schemas.openxmlformats.org/officeDocument/2006/relationships">
  <sheetPr codeName="Sheet66">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B37" sqref="B37"/>
    </sheetView>
  </sheetViews>
  <sheetFormatPr defaultColWidth="3.85546875" defaultRowHeight="12.75" customHeight="1"/>
  <cols>
    <col min="1" max="1" width="5" style="6" customWidth="1"/>
    <col min="2" max="15" width="8.7109375" style="10" customWidth="1"/>
    <col min="16" max="16384" width="3.85546875" style="8"/>
  </cols>
  <sheetData>
    <row r="1" spans="1:15" ht="12.75" customHeight="1">
      <c r="A1" s="6" t="s">
        <v>545</v>
      </c>
    </row>
    <row r="2" spans="1:15" ht="28.9" customHeight="1">
      <c r="A2" s="6" t="s">
        <v>225</v>
      </c>
      <c r="B2" s="10" t="s">
        <v>226</v>
      </c>
      <c r="C2" s="10" t="s">
        <v>227</v>
      </c>
      <c r="D2" s="10" t="s">
        <v>228</v>
      </c>
      <c r="E2" s="10" t="s">
        <v>229</v>
      </c>
      <c r="F2" s="10" t="s">
        <v>230</v>
      </c>
      <c r="G2" s="10" t="s">
        <v>231</v>
      </c>
      <c r="H2" s="10" t="s">
        <v>232</v>
      </c>
      <c r="I2" s="10" t="s">
        <v>233</v>
      </c>
      <c r="J2" s="10" t="s">
        <v>234</v>
      </c>
      <c r="K2" s="10" t="s">
        <v>235</v>
      </c>
      <c r="L2" s="10" t="s">
        <v>236</v>
      </c>
      <c r="M2" s="10" t="s">
        <v>237</v>
      </c>
      <c r="N2" s="10" t="s">
        <v>238</v>
      </c>
      <c r="O2" s="10" t="s">
        <v>239</v>
      </c>
    </row>
    <row r="3" spans="1:15" ht="12.75" customHeight="1">
      <c r="A3" s="6">
        <v>1980</v>
      </c>
      <c r="B3" s="10">
        <f>'A20-1'!B4/'A7'!$O3*100</f>
        <v>34529.452054794521</v>
      </c>
      <c r="C3" s="10">
        <f>'A20-1'!C4/'A7'!$O3*100</f>
        <v>37790.182648401824</v>
      </c>
      <c r="D3" s="10">
        <f>'A20-1'!D4/'A7'!$O3*100</f>
        <v>33925.114155251147</v>
      </c>
      <c r="E3" s="10">
        <f>'A20-1'!E4/'A7'!$O3*100</f>
        <v>27258.904109589042</v>
      </c>
      <c r="F3" s="10">
        <f>'A20-1'!F4/'A7'!$O3*100</f>
        <v>22585.616438356166</v>
      </c>
      <c r="G3" s="10">
        <f>'A20-1'!G4/'A7'!$O3*100</f>
        <v>34101.141552511413</v>
      </c>
      <c r="H3" s="10">
        <f>'A20-1'!H4/'A7'!$O3*100</f>
        <v>32994.292237442925</v>
      </c>
      <c r="I3" s="10">
        <f>'A20-1'!I4/'A7'!$O3*100</f>
        <v>33309.817351598176</v>
      </c>
      <c r="J3" s="10">
        <f>'A20-1'!J4/'A7'!$O3*100</f>
        <v>38084.474885844756</v>
      </c>
      <c r="K3" s="10">
        <f>'A20-1'!K4/'A7'!$O3*100</f>
        <v>27880.821917808218</v>
      </c>
      <c r="L3" s="10">
        <f>'A20-1'!L4/'A7'!$O3*100</f>
        <v>29060.04566210046</v>
      </c>
      <c r="M3" s="10">
        <f>'A20-1'!M4/'A7'!$O3*100</f>
        <v>29104.519817734734</v>
      </c>
      <c r="N3" s="10">
        <f>'A20-1'!N4/'A7'!$O3*100</f>
        <v>24858.447488584476</v>
      </c>
      <c r="O3" s="10">
        <f>'A20-1'!O4/'A7'!$O3*100</f>
        <v>40206.392694063929</v>
      </c>
    </row>
    <row r="4" spans="1:15" ht="12.75" customHeight="1">
      <c r="A4" s="6">
        <v>1981</v>
      </c>
      <c r="B4" s="10">
        <f>'A20-1'!B5/'A7'!$O4*100</f>
        <v>36614.822546972864</v>
      </c>
      <c r="C4" s="10">
        <f>'A20-1'!C5/'A7'!$O4*100</f>
        <v>37533.194154488527</v>
      </c>
      <c r="D4" s="10">
        <f>'A20-1'!D5/'A7'!$O4*100</f>
        <v>33875.991649269316</v>
      </c>
      <c r="E4" s="10">
        <f>'A20-1'!E5/'A7'!$O4*100</f>
        <v>26569.937369519834</v>
      </c>
      <c r="F4" s="10">
        <f>'A20-1'!F5/'A7'!$O4*100</f>
        <v>23040.709812108558</v>
      </c>
      <c r="G4" s="10">
        <f>'A20-1'!G5/'A7'!$O4*100</f>
        <v>33929.645093945721</v>
      </c>
      <c r="H4" s="10">
        <f>'A20-1'!H5/'A7'!$O4*100</f>
        <v>32352.400835073069</v>
      </c>
      <c r="I4" s="10">
        <f>'A20-1'!I5/'A7'!$O4*100</f>
        <v>34309.185803757828</v>
      </c>
      <c r="J4" s="10">
        <f>'A20-1'!J5/'A7'!$O4*100</f>
        <v>36975.15657620041</v>
      </c>
      <c r="K4" s="10">
        <f>'A20-1'!K5/'A7'!$O4*100</f>
        <v>27366.597077244263</v>
      </c>
      <c r="L4" s="10">
        <f>'A20-1'!L5/'A7'!$O4*100</f>
        <v>29246.13778705637</v>
      </c>
      <c r="M4" s="10">
        <f>'A20-1'!M5/'A7'!$O4*100</f>
        <v>27820.286653176958</v>
      </c>
      <c r="N4" s="10">
        <f>'A20-1'!N5/'A7'!$O4*100</f>
        <v>25200</v>
      </c>
      <c r="O4" s="10">
        <f>'A20-1'!O5/'A7'!$O4*100</f>
        <v>40140.709812108566</v>
      </c>
    </row>
    <row r="5" spans="1:15" ht="12.75" customHeight="1">
      <c r="A5" s="6">
        <v>1982</v>
      </c>
      <c r="B5" s="10">
        <f>'A20-1'!B6/'A7'!$O5*100</f>
        <v>37273.673870333987</v>
      </c>
      <c r="C5" s="10">
        <f>'A20-1'!C6/'A7'!$O5*100</f>
        <v>37342.829076620823</v>
      </c>
      <c r="D5" s="10">
        <f>'A20-1'!D6/'A7'!$O5*100</f>
        <v>33902.357563850688</v>
      </c>
      <c r="E5" s="10">
        <f>'A20-1'!E6/'A7'!$O5*100</f>
        <v>26879.174852652261</v>
      </c>
      <c r="F5" s="10">
        <f>'A20-1'!F6/'A7'!$O5*100</f>
        <v>22996.660117878193</v>
      </c>
      <c r="G5" s="10">
        <f>'A20-1'!G6/'A7'!$O5*100</f>
        <v>34393.713163064836</v>
      </c>
      <c r="H5" s="10">
        <f>'A20-1'!H6/'A7'!$O5*100</f>
        <v>31781.532416502945</v>
      </c>
      <c r="I5" s="10">
        <f>'A20-1'!I6/'A7'!$O5*100</f>
        <v>33834.577603143422</v>
      </c>
      <c r="J5" s="10">
        <f>'A20-1'!J6/'A7'!$O5*100</f>
        <v>36735.166994106097</v>
      </c>
      <c r="K5" s="10">
        <f>'A20-1'!K6/'A7'!$O5*100</f>
        <v>27188.99803536346</v>
      </c>
      <c r="L5" s="10">
        <f>'A20-1'!L6/'A7'!$O5*100</f>
        <v>28876.031434184675</v>
      </c>
      <c r="M5" s="10">
        <f>'A20-1'!M6/'A7'!$O5*100</f>
        <v>27367.926612681287</v>
      </c>
      <c r="N5" s="10">
        <f>'A20-1'!N6/'A7'!$O5*100</f>
        <v>25060.117878192537</v>
      </c>
      <c r="O5" s="10">
        <f>'A20-1'!O6/'A7'!$O5*100</f>
        <v>40254.420432220038</v>
      </c>
    </row>
    <row r="6" spans="1:15" ht="12.75" customHeight="1">
      <c r="A6" s="6">
        <v>1983</v>
      </c>
      <c r="B6" s="10">
        <f>'A20-1'!B7/'A7'!$O6*100</f>
        <v>35064.650283553878</v>
      </c>
      <c r="C6" s="10">
        <f>'A20-1'!C7/'A7'!$O6*100</f>
        <v>37197.542533081287</v>
      </c>
      <c r="D6" s="10">
        <f>'A20-1'!D7/'A7'!$O6*100</f>
        <v>33210.018903591677</v>
      </c>
      <c r="E6" s="10">
        <f>'A20-1'!E7/'A7'!$O6*100</f>
        <v>27568.99810964083</v>
      </c>
      <c r="F6" s="10">
        <f>'A20-1'!F7/'A7'!$O6*100</f>
        <v>23582.608695652176</v>
      </c>
      <c r="G6" s="10">
        <f>'A20-1'!G7/'A7'!$O6*100</f>
        <v>34557.088846880906</v>
      </c>
      <c r="H6" s="10">
        <f>'A20-1'!H7/'A7'!$O6*100</f>
        <v>31889.981096408315</v>
      </c>
      <c r="I6" s="10">
        <f>'A20-1'!I7/'A7'!$O6*100</f>
        <v>34114.555765595462</v>
      </c>
      <c r="J6" s="10">
        <f>'A20-1'!J7/'A7'!$O6*100</f>
        <v>36801.701323251415</v>
      </c>
      <c r="K6" s="10">
        <f>'A20-1'!K7/'A7'!$O6*100</f>
        <v>27295.841209829872</v>
      </c>
      <c r="L6" s="10">
        <f>'A20-1'!L7/'A7'!$O6*100</f>
        <v>29374.85822306238</v>
      </c>
      <c r="M6" s="10">
        <f>'A20-1'!M7/'A7'!$O6*100</f>
        <v>27527.487361383282</v>
      </c>
      <c r="N6" s="10">
        <f>'A20-1'!N7/'A7'!$O6*100</f>
        <v>25739.130434782612</v>
      </c>
      <c r="O6" s="10">
        <f>'A20-1'!O7/'A7'!$O6*100</f>
        <v>40614.366729678644</v>
      </c>
    </row>
    <row r="7" spans="1:15" ht="12.75" customHeight="1">
      <c r="A7" s="6">
        <v>1984</v>
      </c>
      <c r="B7" s="10">
        <f>'A20-1'!B8/'A7'!$O7*100</f>
        <v>34845.255474452555</v>
      </c>
      <c r="C7" s="10">
        <f>'A20-1'!C8/'A7'!$O7*100</f>
        <v>37907.846715328473</v>
      </c>
      <c r="D7" s="10">
        <f>'A20-1'!D8/'A7'!$O7*100</f>
        <v>33520.802919708032</v>
      </c>
      <c r="E7" s="10">
        <f>'A20-1'!E8/'A7'!$O7*100</f>
        <v>27406.934306569343</v>
      </c>
      <c r="F7" s="10">
        <f>'A20-1'!F8/'A7'!$O7*100</f>
        <v>24429.197080291975</v>
      </c>
      <c r="G7" s="10">
        <f>'A20-1'!G8/'A7'!$O7*100</f>
        <v>34552.189781021894</v>
      </c>
      <c r="H7" s="10">
        <f>'A20-1'!H8/'A7'!$O7*100</f>
        <v>32079.744525547449</v>
      </c>
      <c r="I7" s="10">
        <f>'A20-1'!I8/'A7'!$O7*100</f>
        <v>34347.627737226285</v>
      </c>
      <c r="J7" s="10">
        <f>'A20-1'!J8/'A7'!$O7*100</f>
        <v>35793.613138686138</v>
      </c>
      <c r="K7" s="10">
        <f>'A20-1'!K8/'A7'!$O7*100</f>
        <v>27903.649635036498</v>
      </c>
      <c r="L7" s="10">
        <f>'A20-1'!L8/'A7'!$O7*100</f>
        <v>29344.708029197078</v>
      </c>
      <c r="M7" s="10">
        <f>'A20-1'!M8/'A7'!$O7*100</f>
        <v>27778.209594424054</v>
      </c>
      <c r="N7" s="10">
        <f>'A20-1'!N8/'A7'!$O7*100</f>
        <v>25862.226277372265</v>
      </c>
      <c r="O7" s="10">
        <f>'A20-1'!O8/'A7'!$O7*100</f>
        <v>41491.970802919706</v>
      </c>
    </row>
    <row r="8" spans="1:15" ht="12.75" customHeight="1">
      <c r="A8" s="6">
        <v>1985</v>
      </c>
      <c r="B8" s="10">
        <f>'A20-1'!B9/'A7'!$O8*100</f>
        <v>34955.575221238942</v>
      </c>
      <c r="C8" s="10">
        <f>'A20-1'!C9/'A7'!$O8*100</f>
        <v>38024.955752212387</v>
      </c>
      <c r="D8" s="10">
        <f>'A20-1'!D9/'A7'!$O8*100</f>
        <v>33877.522123893803</v>
      </c>
      <c r="E8" s="10">
        <f>'A20-1'!E9/'A7'!$O8*100</f>
        <v>27890.619469026551</v>
      </c>
      <c r="F8" s="10">
        <f>'A20-1'!F9/'A7'!$O8*100</f>
        <v>25652.035398230088</v>
      </c>
      <c r="G8" s="10">
        <f>'A20-1'!G9/'A7'!$O8*100</f>
        <v>34621.238938053095</v>
      </c>
      <c r="H8" s="10">
        <f>'A20-1'!H9/'A7'!$O8*100</f>
        <v>32490.265486725661</v>
      </c>
      <c r="I8" s="10">
        <f>'A20-1'!I9/'A7'!$O8*100</f>
        <v>34776.283185840701</v>
      </c>
      <c r="J8" s="10">
        <f>'A20-1'!J9/'A7'!$O8*100</f>
        <v>35613.451327433628</v>
      </c>
      <c r="K8" s="10">
        <f>'A20-1'!K9/'A7'!$O8*100</f>
        <v>28483.008849557526</v>
      </c>
      <c r="L8" s="10">
        <f>'A20-1'!L9/'A7'!$O8*100</f>
        <v>29731.681415929204</v>
      </c>
      <c r="M8" s="10">
        <f>'A20-1'!M9/'A7'!$O8*100</f>
        <v>28164.297694060944</v>
      </c>
      <c r="N8" s="10">
        <f>'A20-1'!N9/'A7'!$O8*100</f>
        <v>26545.663716814157</v>
      </c>
      <c r="O8" s="10">
        <f>'A20-1'!O9/'A7'!$O8*100</f>
        <v>42249.203539823007</v>
      </c>
    </row>
    <row r="9" spans="1:15" ht="12.75" customHeight="1">
      <c r="A9" s="6">
        <v>1986</v>
      </c>
      <c r="B9" s="10">
        <f>'A20-1'!B10/'A7'!$O9*100</f>
        <v>34353.899480069318</v>
      </c>
      <c r="C9" s="10">
        <f>'A20-1'!C10/'A7'!$O9*100</f>
        <v>39245.927209705369</v>
      </c>
      <c r="D9" s="10">
        <f>'A20-1'!D10/'A7'!$O9*100</f>
        <v>33480.935875216637</v>
      </c>
      <c r="E9" s="10">
        <f>'A20-1'!E10/'A7'!$O9*100</f>
        <v>28968.804159445404</v>
      </c>
      <c r="F9" s="10">
        <f>'A20-1'!F10/'A7'!$O9*100</f>
        <v>26534.662045060657</v>
      </c>
      <c r="G9" s="10">
        <f>'A20-1'!G10/'A7'!$O9*100</f>
        <v>35067.244367417676</v>
      </c>
      <c r="H9" s="10">
        <f>'A20-1'!H10/'A7'!$O9*100</f>
        <v>33895.320623916807</v>
      </c>
      <c r="I9" s="10">
        <f>'A20-1'!I10/'A7'!$O9*100</f>
        <v>35186.828422876948</v>
      </c>
      <c r="J9" s="10">
        <f>'A20-1'!J10/'A7'!$O9*100</f>
        <v>36343.327556325821</v>
      </c>
      <c r="K9" s="10">
        <f>'A20-1'!K10/'A7'!$O9*100</f>
        <v>29031.02253032929</v>
      </c>
      <c r="L9" s="10">
        <f>'A20-1'!L10/'A7'!$O9*100</f>
        <v>29787.694974003465</v>
      </c>
      <c r="M9" s="10">
        <f>'A20-1'!M10/'A7'!$O9*100</f>
        <v>28829.301879199913</v>
      </c>
      <c r="N9" s="10">
        <f>'A20-1'!N10/'A7'!$O9*100</f>
        <v>27474.350086655111</v>
      </c>
      <c r="O9" s="10">
        <f>'A20-1'!O10/'A7'!$O9*100</f>
        <v>42860.831889081455</v>
      </c>
    </row>
    <row r="10" spans="1:15" ht="12.75" customHeight="1">
      <c r="A10" s="6">
        <v>1987</v>
      </c>
      <c r="B10" s="10">
        <f>'A20-1'!B11/'A7'!$O10*100</f>
        <v>34177.87162162162</v>
      </c>
      <c r="C10" s="10">
        <f>'A20-1'!C11/'A7'!$O10*100</f>
        <v>39576.689189189186</v>
      </c>
      <c r="D10" s="10">
        <f>'A20-1'!D11/'A7'!$O10*100</f>
        <v>34262.5</v>
      </c>
      <c r="E10" s="10">
        <f>'A20-1'!E11/'A7'!$O10*100</f>
        <v>30289.020270270266</v>
      </c>
      <c r="F10" s="10">
        <f>'A20-1'!F11/'A7'!$O10*100</f>
        <v>27891.89189189189</v>
      </c>
      <c r="G10" s="10">
        <f>'A20-1'!G11/'A7'!$O10*100</f>
        <v>35325.844594594593</v>
      </c>
      <c r="H10" s="10">
        <f>'A20-1'!H11/'A7'!$O10*100</f>
        <v>35094.08783783784</v>
      </c>
      <c r="I10" s="10">
        <f>'A20-1'!I11/'A7'!$O10*100</f>
        <v>36364.695945945947</v>
      </c>
      <c r="J10" s="10">
        <f>'A20-1'!J11/'A7'!$O10*100</f>
        <v>37188.851351351346</v>
      </c>
      <c r="K10" s="10">
        <f>'A20-1'!K11/'A7'!$O10*100</f>
        <v>29594.425675675677</v>
      </c>
      <c r="L10" s="10">
        <f>'A20-1'!L11/'A7'!$O10*100</f>
        <v>30385.97972972973</v>
      </c>
      <c r="M10" s="10">
        <f>'A20-1'!M11/'A7'!$O10*100</f>
        <v>29373.168539093778</v>
      </c>
      <c r="N10" s="10">
        <f>'A20-1'!N11/'A7'!$O10*100</f>
        <v>28200.844594594593</v>
      </c>
      <c r="O10" s="10">
        <f>'A20-1'!O11/'A7'!$O10*100</f>
        <v>43584.12162162162</v>
      </c>
    </row>
    <row r="11" spans="1:15" ht="12.75" customHeight="1">
      <c r="A11" s="6">
        <v>1988</v>
      </c>
      <c r="B11" s="10">
        <f>'A20-1'!B12/'A7'!$O11*100</f>
        <v>34279.901960784307</v>
      </c>
      <c r="C11" s="10">
        <f>'A20-1'!C12/'A7'!$O11*100</f>
        <v>40134.477124183002</v>
      </c>
      <c r="D11" s="10">
        <f>'A20-1'!D12/'A7'!$O11*100</f>
        <v>35261.928104575163</v>
      </c>
      <c r="E11" s="10">
        <f>'A20-1'!E12/'A7'!$O11*100</f>
        <v>30854.248366013071</v>
      </c>
      <c r="F11" s="10">
        <f>'A20-1'!F12/'A7'!$O11*100</f>
        <v>29225.65359477124</v>
      </c>
      <c r="G11" s="10">
        <f>'A20-1'!G12/'A7'!$O11*100</f>
        <v>36055.882352941175</v>
      </c>
      <c r="H11" s="10">
        <f>'A20-1'!H12/'A7'!$O11*100</f>
        <v>35509.967320261436</v>
      </c>
      <c r="I11" s="10">
        <f>'A20-1'!I12/'A7'!$O11*100</f>
        <v>37372.385620915033</v>
      </c>
      <c r="J11" s="10">
        <f>'A20-1'!J12/'A7'!$O11*100</f>
        <v>37347.222222222226</v>
      </c>
      <c r="K11" s="10">
        <f>'A20-1'!K12/'A7'!$O11*100</f>
        <v>29981.535947712415</v>
      </c>
      <c r="L11" s="10">
        <f>'A20-1'!L12/'A7'!$O11*100</f>
        <v>31309.477124183006</v>
      </c>
      <c r="M11" s="10">
        <f>'A20-1'!M12/'A7'!$O11*100</f>
        <v>29701.860005710681</v>
      </c>
      <c r="N11" s="10">
        <f>'A20-1'!N12/'A7'!$O11*100</f>
        <v>29279.575163398687</v>
      </c>
      <c r="O11" s="10">
        <f>'A20-1'!O12/'A7'!$O11*100</f>
        <v>44590.032679738557</v>
      </c>
    </row>
    <row r="12" spans="1:15" ht="12.75" customHeight="1">
      <c r="A12" s="6">
        <v>1989</v>
      </c>
      <c r="B12" s="10">
        <f>'A20-1'!B13/'A7'!$O12*100</f>
        <v>34683.176100628931</v>
      </c>
      <c r="C12" s="10">
        <f>'A20-1'!C13/'A7'!$O12*100</f>
        <v>40979.088050314465</v>
      </c>
      <c r="D12" s="10">
        <f>'A20-1'!D13/'A7'!$O12*100</f>
        <v>35728.773584905663</v>
      </c>
      <c r="E12" s="10">
        <f>'A20-1'!E13/'A7'!$O12*100</f>
        <v>30771.540880503147</v>
      </c>
      <c r="F12" s="10">
        <f>'A20-1'!F13/'A7'!$O12*100</f>
        <v>30720.754716981133</v>
      </c>
      <c r="G12" s="10">
        <f>'A20-1'!G13/'A7'!$O12*100</f>
        <v>36213.050314465407</v>
      </c>
      <c r="H12" s="10">
        <f>'A20-1'!H13/'A7'!$O12*100</f>
        <v>35197.955974842771</v>
      </c>
      <c r="I12" s="10">
        <f>'A20-1'!I13/'A7'!$O12*100</f>
        <v>38199.528301886792</v>
      </c>
      <c r="J12" s="10">
        <f>'A20-1'!J13/'A7'!$O12*100</f>
        <v>36907.547169811325</v>
      </c>
      <c r="K12" s="10">
        <f>'A20-1'!K13/'A7'!$O12*100</f>
        <v>29888.364779874213</v>
      </c>
      <c r="L12" s="10">
        <f>'A20-1'!L13/'A7'!$O12*100</f>
        <v>31602.830188679247</v>
      </c>
      <c r="M12" s="10">
        <f>'A20-1'!M13/'A7'!$O12*100</f>
        <v>29877.242927074512</v>
      </c>
      <c r="N12" s="10">
        <f>'A20-1'!N13/'A7'!$O12*100</f>
        <v>30192.767295597481</v>
      </c>
      <c r="O12" s="10">
        <f>'A20-1'!O13/'A7'!$O12*100</f>
        <v>44559.90566037735</v>
      </c>
    </row>
    <row r="13" spans="1:15" ht="12.75" customHeight="1">
      <c r="A13" s="6">
        <v>1990</v>
      </c>
      <c r="B13" s="10">
        <f>'A20-1'!B14/'A7'!$O13*100</f>
        <v>34491.666666666672</v>
      </c>
      <c r="C13" s="10">
        <f>'A20-1'!C14/'A7'!$O13*100</f>
        <v>42771.21212121212</v>
      </c>
      <c r="D13" s="10">
        <f>'A20-1'!D14/'A7'!$O13*100</f>
        <v>36025.303030303032</v>
      </c>
      <c r="E13" s="10">
        <f>'A20-1'!E14/'A7'!$O13*100</f>
        <v>31708.181818181823</v>
      </c>
      <c r="F13" s="10">
        <f>'A20-1'!F14/'A7'!$O13*100</f>
        <v>31819.39393939394</v>
      </c>
      <c r="G13" s="10">
        <f>'A20-1'!G14/'A7'!$O13*100</f>
        <v>37276.36363636364</v>
      </c>
      <c r="H13" s="10">
        <f>'A20-1'!H14/'A7'!$O13*100</f>
        <v>35950.909090909088</v>
      </c>
      <c r="I13" s="10">
        <f>'A20-1'!I14/'A7'!$O13*100</f>
        <v>39545.606060606056</v>
      </c>
      <c r="J13" s="10">
        <f>'A20-1'!J14/'A7'!$O13*100</f>
        <v>37580</v>
      </c>
      <c r="K13" s="10">
        <f>'A20-1'!K14/'A7'!$O13*100</f>
        <v>29953.484848484844</v>
      </c>
      <c r="L13" s="10">
        <f>'A20-1'!L14/'A7'!$O13*100</f>
        <v>32807.878787878784</v>
      </c>
      <c r="M13" s="10">
        <f>'A20-1'!M14/'A7'!$O13*100</f>
        <v>30096.518717066028</v>
      </c>
      <c r="N13" s="10">
        <f>'A20-1'!N14/'A7'!$O13*100</f>
        <v>30823.18181818182</v>
      </c>
      <c r="O13" s="10">
        <f>'A20-1'!O14/'A7'!$O13*100</f>
        <v>45083.636363636368</v>
      </c>
    </row>
    <row r="14" spans="1:15" ht="12.75" customHeight="1">
      <c r="A14" s="6">
        <v>1991</v>
      </c>
      <c r="B14" s="10">
        <f>'A20-1'!B15/'A7'!$O14*100</f>
        <v>34510.410557184747</v>
      </c>
      <c r="C14" s="10">
        <f>'A20-1'!C15/'A7'!$O14*100</f>
        <v>44672.28739002932</v>
      </c>
      <c r="D14" s="10">
        <f>'A20-1'!D15/'A7'!$O14*100</f>
        <v>36015.249266862171</v>
      </c>
      <c r="E14" s="10">
        <f>'A20-1'!E15/'A7'!$O14*100</f>
        <v>32075.513196480937</v>
      </c>
      <c r="F14" s="10">
        <f>'A20-1'!F15/'A7'!$O14*100</f>
        <v>32106.891495601172</v>
      </c>
      <c r="G14" s="10">
        <f>'A20-1'!G15/'A7'!$O14*100</f>
        <v>37542.668621700876</v>
      </c>
      <c r="H14" s="10">
        <f>'A20-1'!H15/'A7'!$O14*100</f>
        <v>37456.011730205282</v>
      </c>
      <c r="I14" s="10">
        <f>'A20-1'!I15/'A7'!$O14*100</f>
        <v>39784.457478005861</v>
      </c>
      <c r="J14" s="10">
        <f>'A20-1'!J15/'A7'!$O14*100</f>
        <v>37720.527859237533</v>
      </c>
      <c r="K14" s="10">
        <f>'A20-1'!K15/'A7'!$O14*100</f>
        <v>30415.542521994139</v>
      </c>
      <c r="L14" s="10">
        <f>'A20-1'!L15/'A7'!$O14*100</f>
        <v>33891.495601173017</v>
      </c>
      <c r="M14" s="10">
        <f>'A20-1'!M15/'A7'!$O14*100</f>
        <v>30446.571092585429</v>
      </c>
      <c r="N14" s="10">
        <f>'A20-1'!N15/'A7'!$O14*100</f>
        <v>31025.806451612902</v>
      </c>
      <c r="O14" s="10">
        <f>'A20-1'!O15/'A7'!$O14*100</f>
        <v>45665.689149560116</v>
      </c>
    </row>
    <row r="15" spans="1:15" ht="12.75" customHeight="1">
      <c r="A15" s="6">
        <v>1992</v>
      </c>
      <c r="B15" s="10">
        <f>'A20-1'!B16/'A7'!$O15*100</f>
        <v>35599.282639885219</v>
      </c>
      <c r="C15" s="10">
        <f>'A20-1'!C16/'A7'!$O15*100</f>
        <v>46384.791965566714</v>
      </c>
      <c r="D15" s="10">
        <f>'A20-1'!D16/'A7'!$O15*100</f>
        <v>36867.431850789093</v>
      </c>
      <c r="E15" s="10">
        <f>'A20-1'!E16/'A7'!$O15*100</f>
        <v>33226.398852223814</v>
      </c>
      <c r="F15" s="10">
        <f>'A20-1'!F16/'A7'!$O15*100</f>
        <v>31845.4806312769</v>
      </c>
      <c r="G15" s="10">
        <f>'A20-1'!G16/'A7'!$O15*100</f>
        <v>38259.971305595413</v>
      </c>
      <c r="H15" s="10">
        <f>'A20-1'!H16/'A7'!$O15*100</f>
        <v>39782.496413199427</v>
      </c>
      <c r="I15" s="10">
        <f>'A20-1'!I16/'A7'!$O15*100</f>
        <v>40331.133428981346</v>
      </c>
      <c r="J15" s="10">
        <f>'A20-1'!J16/'A7'!$O15*100</f>
        <v>38416.786226685792</v>
      </c>
      <c r="K15" s="10">
        <f>'A20-1'!K16/'A7'!$O15*100</f>
        <v>31036.72883787661</v>
      </c>
      <c r="L15" s="10">
        <f>'A20-1'!L16/'A7'!$O15*100</f>
        <v>35522.094691535152</v>
      </c>
      <c r="M15" s="10">
        <f>'A20-1'!M16/'A7'!$O15*100</f>
        <v>31142.433863949627</v>
      </c>
      <c r="N15" s="10">
        <f>'A20-1'!N16/'A7'!$O15*100</f>
        <v>31794.691535150643</v>
      </c>
      <c r="O15" s="10">
        <f>'A20-1'!O16/'A7'!$O15*100</f>
        <v>46793.974175035866</v>
      </c>
    </row>
    <row r="16" spans="1:15" ht="12.75" customHeight="1">
      <c r="A16" s="6">
        <v>1993</v>
      </c>
      <c r="B16" s="10">
        <f>'A20-1'!B17/'A7'!$O16*100</f>
        <v>35595.518207282912</v>
      </c>
      <c r="C16" s="10">
        <f>'A20-1'!C17/'A7'!$O16*100</f>
        <v>47348.739495798312</v>
      </c>
      <c r="D16" s="10">
        <f>'A20-1'!D17/'A7'!$O16*100</f>
        <v>36754.341736694674</v>
      </c>
      <c r="E16" s="10">
        <f>'A20-1'!E17/'A7'!$O16*100</f>
        <v>33628.151260504201</v>
      </c>
      <c r="F16" s="10">
        <f>'A20-1'!F17/'A7'!$O16*100</f>
        <v>30771.568627450979</v>
      </c>
      <c r="G16" s="10">
        <f>'A20-1'!G17/'A7'!$O16*100</f>
        <v>38514.985994397757</v>
      </c>
      <c r="H16" s="10">
        <f>'A20-1'!H17/'A7'!$O16*100</f>
        <v>39953.081232492994</v>
      </c>
      <c r="I16" s="10">
        <f>'A20-1'!I17/'A7'!$O16*100</f>
        <v>39806.442577030808</v>
      </c>
      <c r="J16" s="10">
        <f>'A20-1'!J17/'A7'!$O16*100</f>
        <v>38658.683473389348</v>
      </c>
      <c r="K16" s="10">
        <f>'A20-1'!K17/'A7'!$O16*100</f>
        <v>30731.512605042015</v>
      </c>
      <c r="L16" s="10">
        <f>'A20-1'!L17/'A7'!$O16*100</f>
        <v>36228.991596638647</v>
      </c>
      <c r="M16" s="10">
        <f>'A20-1'!M17/'A7'!$O16*100</f>
        <v>31779.691876750701</v>
      </c>
      <c r="N16" s="10">
        <f>'A20-1'!N17/'A7'!$O16*100</f>
        <v>32200.14005602241</v>
      </c>
      <c r="O16" s="10">
        <f>'A20-1'!O17/'A7'!$O16*100</f>
        <v>47290.056022408957</v>
      </c>
    </row>
    <row r="17" spans="1:15" ht="12.75" customHeight="1">
      <c r="A17" s="6">
        <v>1994</v>
      </c>
      <c r="B17" s="10">
        <f>'A20-1'!B18/'A7'!$O17*100</f>
        <v>35523.456790123455</v>
      </c>
      <c r="C17" s="10">
        <f>'A20-1'!C18/'A7'!$O17*100</f>
        <v>48349.657064471874</v>
      </c>
      <c r="D17" s="10">
        <f>'A20-1'!D18/'A7'!$O17*100</f>
        <v>36636.213991769546</v>
      </c>
      <c r="E17" s="10">
        <f>'A20-1'!E18/'A7'!$O17*100</f>
        <v>33134.156378600819</v>
      </c>
      <c r="F17" s="10">
        <f>'A20-1'!F18/'A7'!$O17*100</f>
        <v>31696.0219478738</v>
      </c>
      <c r="G17" s="10">
        <f>'A20-1'!G18/'A7'!$O17*100</f>
        <v>38437.311385459529</v>
      </c>
      <c r="H17" s="10">
        <f>'A20-1'!H18/'A7'!$O17*100</f>
        <v>40090.94650205761</v>
      </c>
      <c r="I17" s="10">
        <f>'A20-1'!I18/'A7'!$O17*100</f>
        <v>39373.93689986282</v>
      </c>
      <c r="J17" s="10">
        <f>'A20-1'!J18/'A7'!$O17*100</f>
        <v>38461.454046639235</v>
      </c>
      <c r="K17" s="10">
        <f>'A20-1'!K18/'A7'!$O17*100</f>
        <v>31416.186556927296</v>
      </c>
      <c r="L17" s="10">
        <f>'A20-1'!L18/'A7'!$O17*100</f>
        <v>35813.03155006859</v>
      </c>
      <c r="M17" s="10">
        <f>'A20-1'!M18/'A7'!$O17*100</f>
        <v>32798.491083676265</v>
      </c>
      <c r="N17" s="10">
        <f>'A20-1'!N18/'A7'!$O17*100</f>
        <v>34984.224965706446</v>
      </c>
      <c r="O17" s="10">
        <f>'A20-1'!O18/'A7'!$O17*100</f>
        <v>47682.853223593964</v>
      </c>
    </row>
    <row r="18" spans="1:15" ht="12.75" customHeight="1">
      <c r="A18" s="6">
        <v>1995</v>
      </c>
      <c r="B18" s="10">
        <f>'A20-1'!B19/'A7'!$O18*100</f>
        <v>36051.478494623654</v>
      </c>
      <c r="C18" s="10">
        <f>'A20-1'!C19/'A7'!$O18*100</f>
        <v>48091.935483870962</v>
      </c>
      <c r="D18" s="10">
        <f>'A20-1'!D19/'A7'!$O18*100</f>
        <v>36712.634408602149</v>
      </c>
      <c r="E18" s="10">
        <f>'A20-1'!E19/'A7'!$O18*100</f>
        <v>33764.516129032258</v>
      </c>
      <c r="F18" s="10">
        <f>'A20-1'!F19/'A7'!$O18*100</f>
        <v>32727.150537634407</v>
      </c>
      <c r="G18" s="10">
        <f>'A20-1'!G19/'A7'!$O18*100</f>
        <v>38833.736559139783</v>
      </c>
      <c r="H18" s="10">
        <f>'A20-1'!H19/'A7'!$O18*100</f>
        <v>40897.311827956983</v>
      </c>
      <c r="I18" s="10">
        <f>'A20-1'!I19/'A7'!$O18*100</f>
        <v>38762.634408602149</v>
      </c>
      <c r="J18" s="10">
        <f>'A20-1'!J19/'A7'!$O18*100</f>
        <v>38106.586021505369</v>
      </c>
      <c r="K18" s="10">
        <f>'A20-1'!K19/'A7'!$O18*100</f>
        <v>31769.086021505376</v>
      </c>
      <c r="L18" s="10">
        <f>'A20-1'!L19/'A7'!$O18*100</f>
        <v>35419.354838709674</v>
      </c>
      <c r="M18" s="10">
        <f>'A20-1'!M19/'A7'!$O18*100</f>
        <v>32701.881720430105</v>
      </c>
      <c r="N18" s="10">
        <f>'A20-1'!N19/'A7'!$O18*100</f>
        <v>35197.849462365586</v>
      </c>
      <c r="O18" s="10">
        <f>'A20-1'!O19/'A7'!$O18*100</f>
        <v>48270.026881720427</v>
      </c>
    </row>
    <row r="19" spans="1:15" ht="12.75" customHeight="1">
      <c r="A19" s="6">
        <v>1996</v>
      </c>
      <c r="B19" s="10">
        <f>'A20-1'!B20/'A7'!$O19*100</f>
        <v>37239.973614775728</v>
      </c>
      <c r="C19" s="10">
        <f>'A20-1'!C20/'A7'!$O19*100</f>
        <v>48129.023746701852</v>
      </c>
      <c r="D19" s="10">
        <f>'A20-1'!D20/'A7'!$O19*100</f>
        <v>36975.065963060682</v>
      </c>
      <c r="E19" s="10">
        <f>'A20-1'!E20/'A7'!$O19*100</f>
        <v>34686.807387862798</v>
      </c>
      <c r="F19" s="10">
        <f>'A20-1'!F20/'A7'!$O19*100</f>
        <v>33225.197889182062</v>
      </c>
      <c r="G19" s="10">
        <f>'A20-1'!G20/'A7'!$O19*100</f>
        <v>39024.406332453829</v>
      </c>
      <c r="H19" s="10">
        <f>'A20-1'!H20/'A7'!$O19*100</f>
        <v>41020.580474934039</v>
      </c>
      <c r="I19" s="10">
        <f>'A20-1'!I20/'A7'!$O19*100</f>
        <v>39284.168865435364</v>
      </c>
      <c r="J19" s="10">
        <f>'A20-1'!J20/'A7'!$O19*100</f>
        <v>38219.788918205799</v>
      </c>
      <c r="K19" s="10">
        <f>'A20-1'!K20/'A7'!$O19*100</f>
        <v>33244.327176781007</v>
      </c>
      <c r="L19" s="10">
        <f>'A20-1'!L20/'A7'!$O19*100</f>
        <v>35711.345646438</v>
      </c>
      <c r="M19" s="10">
        <f>'A20-1'!M20/'A7'!$O19*100</f>
        <v>34878.759894459101</v>
      </c>
      <c r="N19" s="10">
        <f>'A20-1'!N20/'A7'!$O19*100</f>
        <v>35875.989445910287</v>
      </c>
      <c r="O19" s="10">
        <f>'A20-1'!O20/'A7'!$O19*100</f>
        <v>48881.530343007915</v>
      </c>
    </row>
    <row r="20" spans="1:15" ht="12.75" customHeight="1">
      <c r="A20" s="6">
        <v>1997</v>
      </c>
      <c r="B20" s="10">
        <f>'A20-1'!B21/'A7'!$O20*100</f>
        <v>38003.24254215305</v>
      </c>
      <c r="C20" s="10">
        <f>'A20-1'!C21/'A7'!$O20*100</f>
        <v>48774.059662775624</v>
      </c>
      <c r="D20" s="10">
        <f>'A20-1'!D21/'A7'!$O20*100</f>
        <v>37745.006485084312</v>
      </c>
      <c r="E20" s="10">
        <f>'A20-1'!E21/'A7'!$O20*100</f>
        <v>35383.398184176396</v>
      </c>
      <c r="F20" s="10">
        <f>'A20-1'!F21/'A7'!$O20*100</f>
        <v>33375.097276264598</v>
      </c>
      <c r="G20" s="10">
        <f>'A20-1'!G21/'A7'!$O20*100</f>
        <v>39654.474708171205</v>
      </c>
      <c r="H20" s="10">
        <f>'A20-1'!H21/'A7'!$O20*100</f>
        <v>40702.334630350197</v>
      </c>
      <c r="I20" s="10">
        <f>'A20-1'!I21/'A7'!$O20*100</f>
        <v>40405.447470817118</v>
      </c>
      <c r="J20" s="10">
        <f>'A20-1'!J21/'A7'!$O20*100</f>
        <v>38332.944228274973</v>
      </c>
      <c r="K20" s="10">
        <f>'A20-1'!K21/'A7'!$O20*100</f>
        <v>33853.826199740601</v>
      </c>
      <c r="L20" s="10">
        <f>'A20-1'!L21/'A7'!$O20*100</f>
        <v>36010.116731517512</v>
      </c>
      <c r="M20" s="10">
        <f>'A20-1'!M21/'A7'!$O20*100</f>
        <v>35886.511024643325</v>
      </c>
      <c r="N20" s="10">
        <f>'A20-1'!N21/'A7'!$O20*100</f>
        <v>36842.023346303504</v>
      </c>
      <c r="O20" s="10">
        <f>'A20-1'!O21/'A7'!$O20*100</f>
        <v>49897.53566796369</v>
      </c>
    </row>
    <row r="21" spans="1:15" ht="12.75" customHeight="1">
      <c r="A21" s="6">
        <v>1998</v>
      </c>
      <c r="B21" s="10">
        <f>'A20-1'!B22/'A7'!$O21*100</f>
        <v>38678.947368421053</v>
      </c>
      <c r="C21" s="10">
        <f>'A20-1'!C22/'A7'!$O21*100</f>
        <v>47743.00385109114</v>
      </c>
      <c r="D21" s="10">
        <f>'A20-1'!D22/'A7'!$O21*100</f>
        <v>38230.808729139921</v>
      </c>
      <c r="E21" s="10">
        <f>'A20-1'!E22/'A7'!$O21*100</f>
        <v>36746.854942233629</v>
      </c>
      <c r="F21" s="10">
        <f>'A20-1'!F22/'A7'!$O21*100</f>
        <v>34262.901155327345</v>
      </c>
      <c r="G21" s="10">
        <f>'A20-1'!G22/'A7'!$O21*100</f>
        <v>40128.88318356868</v>
      </c>
      <c r="H21" s="10">
        <f>'A20-1'!H22/'A7'!$O21*100</f>
        <v>40591.142490372273</v>
      </c>
      <c r="I21" s="10">
        <f>'A20-1'!I22/'A7'!$O21*100</f>
        <v>39501.026957637994</v>
      </c>
      <c r="J21" s="10">
        <f>'A20-1'!J22/'A7'!$O21*100</f>
        <v>39530.038510911421</v>
      </c>
      <c r="K21" s="10">
        <f>'A20-1'!K22/'A7'!$O21*100</f>
        <v>35178.562259306804</v>
      </c>
      <c r="L21" s="10">
        <f>'A20-1'!L22/'A7'!$O21*100</f>
        <v>36341.206675224646</v>
      </c>
      <c r="M21" s="10">
        <f>'A20-1'!M22/'A7'!$O21*100</f>
        <v>36359.948652118102</v>
      </c>
      <c r="N21" s="10">
        <f>'A20-1'!N22/'A7'!$O21*100</f>
        <v>37948.523748395375</v>
      </c>
      <c r="O21" s="10">
        <f>'A20-1'!O22/'A7'!$O21*100</f>
        <v>52284.210526315794</v>
      </c>
    </row>
    <row r="22" spans="1:15" ht="12.75" customHeight="1">
      <c r="A22" s="6">
        <v>1999</v>
      </c>
      <c r="B22" s="10">
        <f>'A20-1'!B23/'A7'!$O22*100</f>
        <v>39652.465233881165</v>
      </c>
      <c r="C22" s="10">
        <f>'A20-1'!C23/'A7'!$O22*100</f>
        <v>49122.250316055623</v>
      </c>
      <c r="D22" s="10">
        <f>'A20-1'!D23/'A7'!$O22*100</f>
        <v>38546.77623261694</v>
      </c>
      <c r="E22" s="10">
        <f>'A20-1'!E23/'A7'!$O22*100</f>
        <v>37162.83185840708</v>
      </c>
      <c r="F22" s="10">
        <f>'A20-1'!F23/'A7'!$O22*100</f>
        <v>34713.400758533506</v>
      </c>
      <c r="G22" s="10">
        <f>'A20-1'!G23/'A7'!$O22*100</f>
        <v>40902.022756005063</v>
      </c>
      <c r="H22" s="10">
        <f>'A20-1'!H23/'A7'!$O22*100</f>
        <v>40985.208596713019</v>
      </c>
      <c r="I22" s="10">
        <f>'A20-1'!I23/'A7'!$O22*100</f>
        <v>39391.529709228824</v>
      </c>
      <c r="J22" s="10">
        <f>'A20-1'!J23/'A7'!$O22*100</f>
        <v>40138.179519595447</v>
      </c>
      <c r="K22" s="10">
        <f>'A20-1'!K23/'A7'!$O22*100</f>
        <v>36148.293299620738</v>
      </c>
      <c r="L22" s="10">
        <f>'A20-1'!L23/'A7'!$O22*100</f>
        <v>36350.063211125162</v>
      </c>
      <c r="M22" s="10">
        <f>'A20-1'!M23/'A7'!$O22*100</f>
        <v>36743.109987357777</v>
      </c>
      <c r="N22" s="10">
        <f>'A20-1'!N23/'A7'!$O22*100</f>
        <v>38917.067003792668</v>
      </c>
      <c r="O22" s="10">
        <f>'A20-1'!O23/'A7'!$O22*100</f>
        <v>53917.95195954488</v>
      </c>
    </row>
    <row r="23" spans="1:15" ht="12.75" customHeight="1">
      <c r="A23" s="6">
        <v>2000</v>
      </c>
      <c r="B23" s="10">
        <f>'A20-1'!B24/'A7'!$O23*100</f>
        <v>40066.501854140908</v>
      </c>
      <c r="C23" s="10">
        <f>'A20-1'!C24/'A7'!$O23*100</f>
        <v>51006.551297898644</v>
      </c>
      <c r="D23" s="10">
        <f>'A20-1'!D24/'A7'!$O23*100</f>
        <v>39511.866501854136</v>
      </c>
      <c r="E23" s="10">
        <f>'A20-1'!E24/'A7'!$O23*100</f>
        <v>37637.700865265761</v>
      </c>
      <c r="F23" s="10">
        <f>'A20-1'!F24/'A7'!$O23*100</f>
        <v>35433.374536464762</v>
      </c>
      <c r="G23" s="10">
        <f>'A20-1'!G24/'A7'!$O23*100</f>
        <v>42056.118665018541</v>
      </c>
      <c r="H23" s="10">
        <f>'A20-1'!H24/'A7'!$O23*100</f>
        <v>40832.50927070457</v>
      </c>
      <c r="I23" s="10">
        <f>'A20-1'!I24/'A7'!$O23*100</f>
        <v>39449.567367119897</v>
      </c>
      <c r="J23" s="10">
        <f>'A20-1'!J24/'A7'!$O23*100</f>
        <v>41878.986402966621</v>
      </c>
      <c r="K23" s="10">
        <f>'A20-1'!K24/'A7'!$O23*100</f>
        <v>36804.202719406669</v>
      </c>
      <c r="L23" s="10">
        <f>'A20-1'!L24/'A7'!$O23*100</f>
        <v>36730.902348578493</v>
      </c>
      <c r="M23" s="10">
        <f>'A20-1'!M24/'A7'!$O23*100</f>
        <v>39562.546353522863</v>
      </c>
      <c r="N23" s="10">
        <f>'A20-1'!N24/'A7'!$O23*100</f>
        <v>41554.51174289245</v>
      </c>
      <c r="O23" s="10">
        <f>'A20-1'!O24/'A7'!$O23*100</f>
        <v>55539.060568603214</v>
      </c>
    </row>
    <row r="24" spans="1:15" ht="12.75" customHeight="1">
      <c r="A24" s="6">
        <v>2001</v>
      </c>
      <c r="B24" s="10">
        <f>'A20-1'!B25/'A7'!$O24*100</f>
        <v>40570.123296493344</v>
      </c>
      <c r="C24" s="10">
        <f>'A20-1'!C25/'A7'!$O24*100</f>
        <v>51684.658418379695</v>
      </c>
      <c r="D24" s="10">
        <f>'A20-1'!D25/'A7'!$O24*100</f>
        <v>39495.721962756958</v>
      </c>
      <c r="E24" s="10">
        <f>'A20-1'!E25/'A7'!$O24*100</f>
        <v>38220.254559613059</v>
      </c>
      <c r="F24" s="10">
        <f>'A20-1'!F25/'A7'!$O24*100</f>
        <v>35754.946035308341</v>
      </c>
      <c r="G24" s="10">
        <f>'A20-1'!G25/'A7'!$O24*100</f>
        <v>42202.510165900843</v>
      </c>
      <c r="H24" s="10">
        <f>'A20-1'!H25/'A7'!$O24*100</f>
        <v>40616.106253929858</v>
      </c>
      <c r="I24" s="10">
        <f>'A20-1'!I25/'A7'!$O24*100</f>
        <v>39776.984751874246</v>
      </c>
      <c r="J24" s="10">
        <f>'A20-1'!J25/'A7'!$O24*100</f>
        <v>42063.844300120916</v>
      </c>
      <c r="K24" s="10">
        <f>'A20-1'!K25/'A7'!$O24*100</f>
        <v>38042.07393857315</v>
      </c>
      <c r="L24" s="10">
        <f>'A20-1'!L25/'A7'!$O24*100</f>
        <v>37267.585424183795</v>
      </c>
      <c r="M24" s="10">
        <f>'A20-1'!M25/'A7'!$O24*100</f>
        <v>40293.822230350663</v>
      </c>
      <c r="N24" s="10">
        <f>'A20-1'!N25/'A7'!$O24*100</f>
        <v>43048.414026602171</v>
      </c>
      <c r="O24" s="10">
        <f>'A20-1'!O25/'A7'!$O24*100</f>
        <v>56040.110736638453</v>
      </c>
    </row>
    <row r="25" spans="1:15" ht="12.75" customHeight="1">
      <c r="A25" s="6">
        <v>2002</v>
      </c>
      <c r="B25" s="10">
        <f>'A20-1'!B26/'A7'!$O25*100</f>
        <v>41461.535792998031</v>
      </c>
      <c r="C25" s="10">
        <f>'A20-1'!C26/'A7'!$O25*100</f>
        <v>52911.212151283209</v>
      </c>
      <c r="D25" s="10">
        <f>'A20-1'!D26/'A7'!$O25*100</f>
        <v>39304.042171264206</v>
      </c>
      <c r="E25" s="10">
        <f>'A20-1'!E26/'A7'!$O25*100</f>
        <v>39164.756220308416</v>
      </c>
      <c r="F25" s="10">
        <f>'A20-1'!F26/'A7'!$O25*100</f>
        <v>35761.125043333603</v>
      </c>
      <c r="G25" s="10">
        <f>'A20-1'!G26/'A7'!$O25*100</f>
        <v>42981.790820358001</v>
      </c>
      <c r="H25" s="10">
        <f>'A20-1'!H26/'A7'!$O25*100</f>
        <v>40421.308313775538</v>
      </c>
      <c r="I25" s="10">
        <f>'A20-1'!I26/'A7'!$O25*100</f>
        <v>40172.065675223763</v>
      </c>
      <c r="J25" s="10">
        <f>'A20-1'!J26/'A7'!$O25*100</f>
        <v>43002.61295866577</v>
      </c>
      <c r="K25" s="10">
        <f>'A20-1'!K26/'A7'!$O25*100</f>
        <v>39081.049171782513</v>
      </c>
      <c r="L25" s="10">
        <f>'A20-1'!L26/'A7'!$O25*100</f>
        <v>37902.796510704837</v>
      </c>
      <c r="M25" s="10">
        <f>'A20-1'!M26/'A7'!$O25*100</f>
        <v>40992.356700037402</v>
      </c>
      <c r="N25" s="10">
        <f>'A20-1'!N26/'A7'!$O25*100</f>
        <v>43426.909519714289</v>
      </c>
      <c r="O25" s="10">
        <f>'A20-1'!O26/'A7'!$O25*100</f>
        <v>56099.726740155413</v>
      </c>
    </row>
    <row r="26" spans="1:15" ht="12.75" customHeight="1">
      <c r="A26" s="6">
        <v>2003</v>
      </c>
      <c r="B26" s="10">
        <f>'A20-1'!B27/'A7'!$O26*100</f>
        <v>42722.643799076111</v>
      </c>
      <c r="C26" s="10">
        <f>'A20-1'!C27/'A7'!$O26*100</f>
        <v>52740.167551348655</v>
      </c>
      <c r="D26" s="10">
        <f>'A20-1'!D27/'A7'!$O26*100</f>
        <v>39130.755831777744</v>
      </c>
      <c r="E26" s="10">
        <f>'A20-1'!E27/'A7'!$O26*100</f>
        <v>39725.445633933523</v>
      </c>
      <c r="F26" s="10">
        <f>'A20-1'!F27/'A7'!$O26*100</f>
        <v>35713.521436041374</v>
      </c>
      <c r="G26" s="10">
        <f>'A20-1'!G27/'A7'!$O26*100</f>
        <v>43348.310643895813</v>
      </c>
      <c r="H26" s="10">
        <f>'A20-1'!H27/'A7'!$O26*100</f>
        <v>40250.227602555315</v>
      </c>
      <c r="I26" s="10">
        <f>'A20-1'!I27/'A7'!$O26*100</f>
        <v>40743.632138142835</v>
      </c>
      <c r="J26" s="10">
        <f>'A20-1'!J27/'A7'!$O26*100</f>
        <v>43446.865576964265</v>
      </c>
      <c r="K26" s="10">
        <f>'A20-1'!K27/'A7'!$O26*100</f>
        <v>39899.334290030434</v>
      </c>
      <c r="L26" s="10">
        <f>'A20-1'!L27/'A7'!$O26*100</f>
        <v>38221.99378372357</v>
      </c>
      <c r="M26" s="10">
        <f>'A20-1'!M27/'A7'!$O26*100</f>
        <v>41770.945529259639</v>
      </c>
      <c r="N26" s="10">
        <f>'A20-1'!N27/'A7'!$O26*100</f>
        <v>44465.417694924676</v>
      </c>
      <c r="O26" s="10">
        <f>'A20-1'!O27/'A7'!$O26*100</f>
        <v>56611.70449837132</v>
      </c>
    </row>
    <row r="27" spans="1:15" ht="12.75" customHeight="1">
      <c r="A27" s="6">
        <v>2004</v>
      </c>
      <c r="B27" s="10">
        <f>'A20-1'!B28/'A7'!$O27*100</f>
        <v>43264.903237273451</v>
      </c>
      <c r="C27" s="10">
        <f>'A20-1'!C28/'A7'!$O27*100</f>
        <v>52078.17614464058</v>
      </c>
      <c r="D27" s="10">
        <f>'A20-1'!D28/'A7'!$O27*100</f>
        <v>39528.915807976417</v>
      </c>
      <c r="E27" s="10">
        <f>'A20-1'!E28/'A7'!$O27*100</f>
        <v>39886.469116406515</v>
      </c>
      <c r="F27" s="10">
        <f>'A20-1'!F28/'A7'!$O27*100</f>
        <v>35998.585871305826</v>
      </c>
      <c r="G27" s="10">
        <f>'A20-1'!G28/'A7'!$O27*100</f>
        <v>43619.679048556522</v>
      </c>
      <c r="H27" s="10">
        <f>'A20-1'!H28/'A7'!$O27*100</f>
        <v>39315.435734210827</v>
      </c>
      <c r="I27" s="10">
        <f>'A20-1'!I28/'A7'!$O27*100</f>
        <v>40948.46148880096</v>
      </c>
      <c r="J27" s="10">
        <f>'A20-1'!J28/'A7'!$O27*100</f>
        <v>43676.074206602156</v>
      </c>
      <c r="K27" s="10">
        <f>'A20-1'!K28/'A7'!$O27*100</f>
        <v>40424.914981308451</v>
      </c>
      <c r="L27" s="10">
        <f>'A20-1'!L28/'A7'!$O27*100</f>
        <v>38069.907775512795</v>
      </c>
      <c r="M27" s="10">
        <f>'A20-1'!M28/'A7'!$O27*100</f>
        <v>42362.917198592455</v>
      </c>
      <c r="N27" s="10">
        <f>'A20-1'!N28/'A7'!$O27*100</f>
        <v>45359.59496153189</v>
      </c>
      <c r="O27" s="10">
        <f>'A20-1'!O28/'A7'!$O27*100</f>
        <v>57781.01147067581</v>
      </c>
    </row>
    <row r="28" spans="1:15" ht="12.75" customHeight="1">
      <c r="A28" s="6">
        <v>2005</v>
      </c>
      <c r="B28" s="10">
        <f>'A20-1'!B29/'A7'!$O28*100</f>
        <v>43171.896546274671</v>
      </c>
      <c r="C28" s="10">
        <f>'A20-1'!C29/'A7'!$O28*100</f>
        <v>51218.089883305256</v>
      </c>
      <c r="D28" s="10">
        <f>'A20-1'!D29/'A7'!$O28*100</f>
        <v>39709.939978191425</v>
      </c>
      <c r="E28" s="10">
        <f>'A20-1'!E29/'A7'!$O28*100</f>
        <v>39765.624962449874</v>
      </c>
      <c r="F28" s="10">
        <f>'A20-1'!F29/'A7'!$O28*100</f>
        <v>36026.656055756408</v>
      </c>
      <c r="G28" s="10">
        <f>'A20-1'!G29/'A7'!$O28*100</f>
        <v>43489.171272192623</v>
      </c>
      <c r="H28" s="10">
        <f>'A20-1'!H29/'A7'!$O28*100</f>
        <v>38171.981968207467</v>
      </c>
      <c r="I28" s="10">
        <f>'A20-1'!I29/'A7'!$O28*100</f>
        <v>40868.362874495113</v>
      </c>
      <c r="J28" s="10">
        <f>'A20-1'!J29/'A7'!$O28*100</f>
        <v>42906.337453258078</v>
      </c>
      <c r="K28" s="10">
        <f>'A20-1'!K29/'A7'!$O28*100</f>
        <v>40901.247669289747</v>
      </c>
      <c r="L28" s="10">
        <f>'A20-1'!L29/'A7'!$O28*100</f>
        <v>37911.557062088257</v>
      </c>
      <c r="M28" s="10">
        <f>'A20-1'!M29/'A7'!$O28*100</f>
        <v>42364.781353364662</v>
      </c>
      <c r="N28" s="10">
        <f>'A20-1'!N29/'A7'!$O28*100</f>
        <v>45416.613319713237</v>
      </c>
      <c r="O28" s="10">
        <f>'A20-1'!O29/'A7'!$O28*100</f>
        <v>57833.282627279303</v>
      </c>
    </row>
    <row r="29" spans="1:15" ht="12.75" customHeight="1">
      <c r="A29" s="6">
        <v>2006</v>
      </c>
      <c r="B29" s="10">
        <f>'A20-1'!B30/'A7'!$O29*100</f>
        <v>44143.425479652207</v>
      </c>
      <c r="C29" s="10">
        <f>'A20-1'!C30/'A7'!$O29*100</f>
        <v>51632.331080572127</v>
      </c>
      <c r="D29" s="10">
        <f>'A20-1'!D30/'A7'!$O29*100</f>
        <v>40174.48940214816</v>
      </c>
      <c r="E29" s="10">
        <f>'A20-1'!E30/'A7'!$O29*100</f>
        <v>39892.54126210657</v>
      </c>
      <c r="F29" s="10">
        <f>'A20-1'!F30/'A7'!$O29*100</f>
        <v>36066.111895803951</v>
      </c>
      <c r="G29" s="10">
        <f>'A20-1'!G30/'A7'!$O29*100</f>
        <v>43507.267223109353</v>
      </c>
      <c r="H29" s="10">
        <f>'A20-1'!H30/'A7'!$O29*100</f>
        <v>37177.762551349602</v>
      </c>
      <c r="I29" s="10">
        <f>'A20-1'!I30/'A7'!$O29*100</f>
        <v>40400.404853918313</v>
      </c>
      <c r="J29" s="10">
        <f>'A20-1'!J30/'A7'!$O29*100</f>
        <v>42454.836582752454</v>
      </c>
      <c r="K29" s="10">
        <f>'A20-1'!K30/'A7'!$O29*100</f>
        <v>41856.834125847963</v>
      </c>
      <c r="L29" s="10">
        <f>'A20-1'!L30/'A7'!$O29*100</f>
        <v>38020.308609082669</v>
      </c>
      <c r="M29" s="10">
        <f>'A20-1'!M30/'A7'!$O29*100</f>
        <v>42285.251852806286</v>
      </c>
      <c r="N29" s="10">
        <f>'A20-1'!N30/'A7'!$O29*100</f>
        <v>46694.686209702835</v>
      </c>
      <c r="O29" s="10">
        <f>'A20-1'!O30/'A7'!$O29*100</f>
        <v>58293.171409409355</v>
      </c>
    </row>
    <row r="30" spans="1:15" ht="12.75" customHeight="1">
      <c r="A30" s="6">
        <v>2007</v>
      </c>
      <c r="B30" s="10">
        <f>'A20-1'!B31/'A7'!$O30*100</f>
        <v>45315.679610625215</v>
      </c>
      <c r="C30" s="10">
        <f>'A20-1'!C31/'A7'!$O30*100</f>
        <v>52156.41394713008</v>
      </c>
      <c r="D30" s="10">
        <f>'A20-1'!D31/'A7'!$O30*100</f>
        <v>40570.063210619803</v>
      </c>
      <c r="E30" s="10">
        <f>'A20-1'!E31/'A7'!$O30*100</f>
        <v>40184.080598103916</v>
      </c>
      <c r="F30" s="10">
        <f>'A20-1'!F31/'A7'!$O30*100</f>
        <v>36251.806595848393</v>
      </c>
      <c r="G30" s="10">
        <f>'A20-1'!G31/'A7'!$O30*100</f>
        <v>43399.719745955546</v>
      </c>
      <c r="H30" s="10">
        <f>'A20-1'!H31/'A7'!$O30*100</f>
        <v>36465.085712254549</v>
      </c>
      <c r="I30" s="10">
        <f>'A20-1'!I31/'A7'!$O30*100</f>
        <v>40336.857872828979</v>
      </c>
      <c r="J30" s="10">
        <f>'A20-1'!J31/'A7'!$O30*100</f>
        <v>42798.844328243671</v>
      </c>
      <c r="K30" s="10">
        <f>'A20-1'!K31/'A7'!$O30*100</f>
        <v>43269.446149408199</v>
      </c>
      <c r="L30" s="10">
        <f>'A20-1'!L31/'A7'!$O30*100</f>
        <v>38758.772636716043</v>
      </c>
      <c r="M30" s="10">
        <f>'A20-1'!M31/'A7'!$O30*100</f>
        <v>43384.067088873911</v>
      </c>
      <c r="N30" s="10">
        <f>'A20-1'!N31/'A7'!$O30*100</f>
        <v>47848.54913549171</v>
      </c>
      <c r="O30" s="10">
        <f>'A20-1'!O31/'A7'!$O30*100</f>
        <v>58985.474807721075</v>
      </c>
    </row>
    <row r="31" spans="1:15" ht="12.75" customHeight="1">
      <c r="A31" s="6">
        <v>2008</v>
      </c>
      <c r="B31" s="10">
        <f>'A20-1'!B32/'A7'!$O31*100</f>
        <v>45585.470300907204</v>
      </c>
      <c r="C31" s="10">
        <f>'A20-1'!C32/'A7'!$O31*100</f>
        <v>53033.391050736136</v>
      </c>
      <c r="D31" s="10">
        <f>'A20-1'!D32/'A7'!$O31*100</f>
        <v>40653.41597861093</v>
      </c>
      <c r="E31" s="10">
        <f>'A20-1'!E32/'A7'!$O31*100</f>
        <v>40820.462269153686</v>
      </c>
      <c r="F31" s="10">
        <f>'A20-1'!F32/'A7'!$O31*100</f>
        <v>37003.13224197556</v>
      </c>
      <c r="G31" s="10">
        <f>'A20-1'!G32/'A7'!$O31*100</f>
        <v>43671.906845447986</v>
      </c>
      <c r="H31" s="10">
        <f>'A20-1'!H32/'A7'!$O31*100</f>
        <v>36579.093132967027</v>
      </c>
      <c r="I31" s="10">
        <f>'A20-1'!I32/'A7'!$O31*100</f>
        <v>40460.436175571485</v>
      </c>
      <c r="J31" s="10">
        <f>'A20-1'!J32/'A7'!$O31*100</f>
        <v>43483.189114594265</v>
      </c>
      <c r="K31" s="10">
        <f>'A20-1'!K32/'A7'!$O31*100</f>
        <v>45115.650717897581</v>
      </c>
      <c r="L31" s="10">
        <f>'A20-1'!L32/'A7'!$O31*100</f>
        <v>40646.049202241171</v>
      </c>
      <c r="M31" s="10">
        <f>'A20-1'!M32/'A7'!$O31*100</f>
        <v>43996.427883498618</v>
      </c>
      <c r="N31" s="10">
        <f>'A20-1'!N32/'A7'!$O31*100</f>
        <v>47193.555814781583</v>
      </c>
      <c r="O31" s="10">
        <f>'A20-1'!O32/'A7'!$O31*100</f>
        <v>59223.740734659383</v>
      </c>
    </row>
    <row r="32" spans="1:15" ht="12.75" customHeight="1">
      <c r="A32" s="6">
        <v>2009</v>
      </c>
      <c r="B32" s="10">
        <f>'A20-1'!B33/'A7'!$O32*100</f>
        <v>46245.119739645321</v>
      </c>
      <c r="C32" s="10">
        <f>'A20-1'!C33/'A7'!$O32*100</f>
        <v>53267.938200735771</v>
      </c>
      <c r="D32" s="10">
        <f>'A20-1'!D33/'A7'!$O32*100</f>
        <v>40703.2863633944</v>
      </c>
      <c r="E32" s="10">
        <f>'A20-1'!E33/'A7'!$O32*100</f>
        <v>41661.629868595628</v>
      </c>
      <c r="F32" s="10">
        <f>'A20-1'!F33/'A7'!$O32*100</f>
        <v>37492.49042631183</v>
      </c>
      <c r="G32" s="10">
        <f>'A20-1'!G33/'A7'!$O32*100</f>
        <v>43996.825832378112</v>
      </c>
      <c r="H32" s="10">
        <f>'A20-1'!H33/'A7'!$O32*100</f>
        <v>36561.849126471468</v>
      </c>
      <c r="I32" s="10">
        <f>'A20-1'!I33/'A7'!$O32*100</f>
        <v>40555.179119195891</v>
      </c>
      <c r="J32" s="10">
        <f>'A20-1'!J33/'A7'!$O32*100</f>
        <v>44201.353593014312</v>
      </c>
      <c r="K32" s="10">
        <f>'A20-1'!K33/'A7'!$O32*100</f>
        <v>46238.961925352101</v>
      </c>
      <c r="L32" s="10">
        <f>'A20-1'!L33/'A7'!$O32*100</f>
        <v>42137.805284456444</v>
      </c>
      <c r="M32" s="10">
        <f>'A20-1'!M33/'A7'!$O32*100</f>
        <v>44811.483975439158</v>
      </c>
      <c r="N32" s="10">
        <f>'A20-1'!N33/'A7'!$O32*100</f>
        <v>47884.43316917475</v>
      </c>
      <c r="O32" s="10">
        <f>'A20-1'!O33/'A7'!$O32*100</f>
        <v>58722.98962041406</v>
      </c>
    </row>
    <row r="33" spans="1:15" ht="12.75" customHeight="1">
      <c r="A33" s="6">
        <v>2010</v>
      </c>
      <c r="B33" s="10">
        <f>'A20-1'!B34/'A7'!$O33*100</f>
        <v>48480.020589936685</v>
      </c>
      <c r="C33" s="10">
        <f>'A20-1'!C34/'A7'!$O33*100</f>
        <v>53312.159538455999</v>
      </c>
      <c r="D33" s="10">
        <f>'A20-1'!D34/'A7'!$O33*100</f>
        <v>40739.087671574482</v>
      </c>
      <c r="E33" s="10">
        <f>'A20-1'!E34/'A7'!$O33*100</f>
        <v>42467.627258643326</v>
      </c>
      <c r="F33" s="10">
        <f>'A20-1'!F34/'A7'!$O33*100</f>
        <v>37785.802877174647</v>
      </c>
      <c r="G33" s="10">
        <f>'A20-1'!G34/'A7'!$O33*100</f>
        <v>44689.252277010666</v>
      </c>
      <c r="H33" s="10">
        <f>'A20-1'!H34/'A7'!$O33*100</f>
        <v>36958.634400405557</v>
      </c>
      <c r="I33" s="10">
        <f>'A20-1'!I34/'A7'!$O33*100</f>
        <v>41031.082952930214</v>
      </c>
      <c r="J33" s="10">
        <f>'A20-1'!J34/'A7'!$O33*100</f>
        <v>43976.633911347417</v>
      </c>
      <c r="K33" s="10">
        <f>'A20-1'!K34/'A7'!$O33*100</f>
        <v>47199.984002039622</v>
      </c>
      <c r="L33" s="10">
        <f>'A20-1'!L34/'A7'!$O33*100</f>
        <v>41713.958798978318</v>
      </c>
      <c r="M33" s="10">
        <f>'A20-1'!M34/'A7'!$O33*100</f>
        <v>45207.036736949718</v>
      </c>
      <c r="N33" s="10">
        <f>'A20-1'!N34/'A7'!$O33*100</f>
        <v>48921.381678641723</v>
      </c>
      <c r="O33" s="10">
        <f>'A20-1'!O34/'A7'!$O33*100</f>
        <v>59530.793165986688</v>
      </c>
    </row>
    <row r="34" spans="1:15" ht="12.75" customHeight="1">
      <c r="A34" s="6">
        <v>2011</v>
      </c>
      <c r="B34" s="10">
        <f>'A20-1'!B35/'A7'!$O34*100</f>
        <v>49722.742528114773</v>
      </c>
      <c r="C34" s="10">
        <f>'A20-1'!C35/'A7'!$O34*100</f>
        <v>53950.025690191338</v>
      </c>
      <c r="D34" s="10">
        <f>'A20-1'!D35/'A7'!$O34*100</f>
        <v>41256.406253025969</v>
      </c>
      <c r="E34" s="10">
        <f>'A20-1'!E35/'A7'!$O34*100</f>
        <v>42261.278679965435</v>
      </c>
      <c r="F34" s="10">
        <f>'A20-1'!F35/'A7'!$O34*100</f>
        <v>38152.114215938876</v>
      </c>
      <c r="G34" s="10">
        <f>'A20-1'!G35/'A7'!$O34*100</f>
        <v>44778.630781564687</v>
      </c>
      <c r="H34" s="10">
        <f>'A20-1'!H35/'A7'!$O34*100</f>
        <v>37213.905986881233</v>
      </c>
      <c r="I34" s="10">
        <f>'A20-1'!I35/'A7'!$O34*100</f>
        <v>40507.84622418668</v>
      </c>
      <c r="J34" s="10">
        <f>'A20-1'!J35/'A7'!$O34*100</f>
        <v>43848.149779165688</v>
      </c>
      <c r="K34" s="10">
        <f>'A20-1'!K35/'A7'!$O34*100</f>
        <v>48313.459824442289</v>
      </c>
      <c r="L34" s="10">
        <f>'A20-1'!L35/'A7'!$O34*100</f>
        <v>41183.443857739607</v>
      </c>
      <c r="M34" s="10">
        <f>'A20-1'!M35/'A7'!$O34*100</f>
        <v>45646.886592919225</v>
      </c>
      <c r="N34" s="10">
        <f>'A20-1'!N35/'A7'!$O34*100</f>
        <v>48394.314882887506</v>
      </c>
      <c r="O34" s="10">
        <f>'A20-1'!O35/'A7'!$O34*100</f>
        <v>60065.812321805584</v>
      </c>
    </row>
    <row r="35" spans="1:15" ht="12.75" customHeight="1">
      <c r="A35" s="6">
        <v>2012</v>
      </c>
      <c r="B35" s="10">
        <f>'A20-1'!B36/'A7'!$O35*100</f>
        <v>50904.984353980879</v>
      </c>
      <c r="C35" s="10">
        <f>'A20-1'!C36/'A7'!$O35*100</f>
        <v>54711.868593874184</v>
      </c>
      <c r="D35" s="10">
        <f>'A20-1'!D36/'A7'!$O35*100</f>
        <v>41845.323623484823</v>
      </c>
      <c r="E35" s="10">
        <f>'A20-1'!E36/'A7'!$O35*100</f>
        <v>42179.641766642708</v>
      </c>
      <c r="F35" s="10">
        <f>'A20-1'!F36/'A7'!$O35*100</f>
        <v>38531.720591981044</v>
      </c>
      <c r="G35" s="10">
        <f>'A20-1'!G36/'A7'!$O35*100</f>
        <v>44922.530079270713</v>
      </c>
      <c r="H35" s="10">
        <f>'A20-1'!H36/'A7'!$O35*100</f>
        <v>37393.176439485818</v>
      </c>
      <c r="I35" s="10">
        <f>'A20-1'!I36/'A7'!$O35*100</f>
        <v>39358.574219720875</v>
      </c>
      <c r="J35" s="10">
        <f>'A20-1'!J36/'A7'!$O35*100</f>
        <v>44027.709302983734</v>
      </c>
      <c r="K35" s="10">
        <f>'A20-1'!K36/'A7'!$O35*100</f>
        <v>49658.14631075431</v>
      </c>
      <c r="L35" s="10">
        <f>'A20-1'!L36/'A7'!$O35*100</f>
        <v>39905.209052529011</v>
      </c>
      <c r="M35" s="10">
        <f>'A20-1'!M36/'A7'!$O35*100</f>
        <v>46186.021970468188</v>
      </c>
      <c r="N35" s="10">
        <f>'A20-1'!N36/'A7'!$O35*100</f>
        <v>48223.837641156329</v>
      </c>
      <c r="O35" s="10">
        <f>'A20-1'!O36/'A7'!$O35*100</f>
        <v>60385.270061097639</v>
      </c>
    </row>
    <row r="36" spans="1:15" ht="12.75" customHeight="1">
      <c r="A36" s="6">
        <v>2013</v>
      </c>
      <c r="B36" s="10">
        <f>'A20-1'!B37/'A7'!$O36*100</f>
        <v>52279.362606320159</v>
      </c>
      <c r="C36" s="10">
        <f>'A20-1'!C37/'A7'!$O36*100</f>
        <v>55334.044644383801</v>
      </c>
      <c r="D36" s="10">
        <f>'A20-1'!D37/'A7'!$O36*100</f>
        <v>42150.061444707753</v>
      </c>
      <c r="E36" s="10">
        <f>'A20-1'!E37/'A7'!$O36*100</f>
        <v>42034.988886228959</v>
      </c>
      <c r="F36" s="10">
        <f>'A20-1'!F37/'A7'!$O36*100</f>
        <v>38397.29906549256</v>
      </c>
      <c r="G36" s="10">
        <f>'A20-1'!G37/'A7'!$O36*100</f>
        <v>44934.798362565962</v>
      </c>
      <c r="H36" s="10">
        <f>'A20-1'!H37/'A7'!$O36*100</f>
        <v>37441.207868190148</v>
      </c>
      <c r="I36" s="10">
        <f>'A20-1'!I37/'A7'!$O36*100</f>
        <v>39180.840159385618</v>
      </c>
      <c r="J36" s="10">
        <f>'A20-1'!J37/'A7'!$O36*100</f>
        <v>44139.642610871109</v>
      </c>
      <c r="K36" s="10">
        <f>'A20-1'!K37/'A7'!$O36*100</f>
        <v>51242.167868697674</v>
      </c>
      <c r="L36" s="10">
        <f>'A20-1'!L37/'A7'!$O36*100</f>
        <v>39768.356220423491</v>
      </c>
      <c r="M36" s="10">
        <f>'A20-1'!M37/'A7'!$O36*100</f>
        <v>46341.686567689765</v>
      </c>
      <c r="N36" s="10">
        <f>'A20-1'!N37/'A7'!$O36*100</f>
        <v>48253.170270809809</v>
      </c>
      <c r="O36" s="10">
        <f>'A20-1'!O37/'A7'!$O36*100</f>
        <v>60421.761899584752</v>
      </c>
    </row>
    <row r="37" spans="1:15" ht="12.75" customHeight="1">
      <c r="A37" s="6">
        <v>2014</v>
      </c>
      <c r="B37" s="10">
        <f>'A20-1'!B38/'A7'!$O37*100</f>
        <v>53678.752715077884</v>
      </c>
      <c r="C37" s="10">
        <f>'A20-1'!C38/'A7'!$O37*100</f>
        <v>55080.104155362598</v>
      </c>
      <c r="D37" s="10">
        <f>'A20-1'!D38/'A7'!$O37*100</f>
        <v>42447.454301409183</v>
      </c>
      <c r="E37" s="10">
        <f>'A20-1'!E38/'A7'!$O37*100</f>
        <v>42132.362809554637</v>
      </c>
      <c r="F37" s="10">
        <f>'A20-1'!F38/'A7'!$O37*100</f>
        <v>38373.022065979487</v>
      </c>
      <c r="G37" s="10">
        <f>'A20-1'!G38/'A7'!$O37*100</f>
        <v>44904.660848932654</v>
      </c>
      <c r="H37" s="10">
        <f>'A20-1'!H38/'A7'!$O37*100</f>
        <v>37750.964208442681</v>
      </c>
      <c r="I37" s="10">
        <f>'A20-1'!I38/'A7'!$O37*100</f>
        <v>38923.724087694078</v>
      </c>
      <c r="J37" s="10">
        <f>'A20-1'!J38/'A7'!$O37*100</f>
        <v>44417.551691817876</v>
      </c>
      <c r="K37" s="10">
        <f>'A20-1'!K38/'A7'!$O37*100</f>
        <v>52173.944924514748</v>
      </c>
      <c r="L37" s="10">
        <f>'A20-1'!L38/'A7'!$O37*100</f>
        <v>38997.358877093953</v>
      </c>
      <c r="M37" s="10">
        <f>'A20-1'!M38/'A7'!$O37*100</f>
        <v>46677.6247232678</v>
      </c>
      <c r="N37" s="10">
        <f>'A20-1'!N38/'A7'!$O37*100</f>
        <v>47554.979226616917</v>
      </c>
      <c r="O37" s="10">
        <f>'A20-1'!O38/'A7'!$O37*100</f>
        <v>60664.258720198952</v>
      </c>
    </row>
    <row r="39" spans="1:15" ht="12.75" customHeight="1">
      <c r="A39" s="6" t="s">
        <v>279</v>
      </c>
    </row>
    <row r="40" spans="1:15" ht="12.75" customHeight="1">
      <c r="A40" s="6" t="s">
        <v>527</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honeticPr fontId="0" type="noConversion"/>
  <pageMargins left="0.75" right="0.75" top="1" bottom="1" header="0.5" footer="0.5"/>
  <pageSetup scale="91" orientation="landscape" r:id="rId1"/>
  <headerFooter alignWithMargins="0"/>
</worksheet>
</file>

<file path=xl/worksheets/sheet76.xml><?xml version="1.0" encoding="utf-8"?>
<worksheet xmlns="http://schemas.openxmlformats.org/spreadsheetml/2006/main" xmlns:r="http://schemas.openxmlformats.org/officeDocument/2006/relationships">
  <sheetPr codeName="Sheet67">
    <pageSetUpPr fitToPage="1"/>
  </sheetPr>
  <dimension ref="A1:O56"/>
  <sheetViews>
    <sheetView showOutlineSymbols="0" view="pageBreakPreview" zoomScaleSheetLayoutView="100" workbookViewId="0">
      <pane xSplit="1" ySplit="3" topLeftCell="B4" activePane="bottomRight" state="frozen"/>
      <selection activeCell="C38" sqref="C38"/>
      <selection pane="topRight" activeCell="C38" sqref="C38"/>
      <selection pane="bottomLeft" activeCell="C38" sqref="C38"/>
      <selection pane="bottomRight" activeCell="B36" sqref="B36"/>
    </sheetView>
  </sheetViews>
  <sheetFormatPr defaultColWidth="3.85546875" defaultRowHeight="12.75" customHeight="1"/>
  <cols>
    <col min="1" max="1" width="5.42578125" style="6" customWidth="1"/>
    <col min="2" max="3" width="8.7109375" style="10" customWidth="1"/>
    <col min="4" max="4" width="10.5703125" style="10" customWidth="1"/>
    <col min="5" max="9" width="8.7109375" style="10" customWidth="1"/>
    <col min="10" max="10" width="10" style="10" customWidth="1"/>
    <col min="11" max="14" width="8.7109375" style="10" customWidth="1"/>
    <col min="15" max="15" width="11.85546875" style="10" customWidth="1"/>
    <col min="16" max="31" width="10.42578125" style="8" customWidth="1"/>
    <col min="32" max="16384" width="3.85546875" style="8"/>
  </cols>
  <sheetData>
    <row r="1" spans="1:15" ht="12.75" customHeight="1">
      <c r="A1" s="6" t="s">
        <v>278</v>
      </c>
    </row>
    <row r="2" spans="1:15" ht="9.75" customHeight="1"/>
    <row r="3" spans="1:15" ht="27" customHeight="1">
      <c r="A3" s="6" t="s">
        <v>225</v>
      </c>
      <c r="B3" s="10" t="s">
        <v>115</v>
      </c>
      <c r="C3" s="10" t="s">
        <v>116</v>
      </c>
      <c r="D3" s="10" t="s">
        <v>106</v>
      </c>
      <c r="E3" s="10" t="s">
        <v>117</v>
      </c>
      <c r="F3" s="10" t="s">
        <v>118</v>
      </c>
      <c r="G3" s="10" t="s">
        <v>119</v>
      </c>
      <c r="H3" s="10" t="s">
        <v>120</v>
      </c>
      <c r="I3" s="10" t="s">
        <v>121</v>
      </c>
      <c r="J3" s="10" t="s">
        <v>122</v>
      </c>
      <c r="K3" s="10" t="s">
        <v>123</v>
      </c>
      <c r="L3" s="10" t="s">
        <v>124</v>
      </c>
      <c r="M3" s="10" t="s">
        <v>125</v>
      </c>
      <c r="N3" s="10" t="s">
        <v>126</v>
      </c>
      <c r="O3" s="10" t="s">
        <v>107</v>
      </c>
    </row>
    <row r="4" spans="1:15" ht="12.75" customHeight="1">
      <c r="A4" s="6">
        <v>1980</v>
      </c>
      <c r="B4" s="10">
        <f>'A20-1a'!B4</f>
        <v>15123.9</v>
      </c>
      <c r="C4" s="10">
        <f>'A20-1a'!C4</f>
        <v>16552.099999999999</v>
      </c>
      <c r="D4" s="10">
        <f>'A20-1a'!D4</f>
        <v>14859.2</v>
      </c>
      <c r="E4" s="10">
        <f>'A20-1a'!E4</f>
        <v>11939.4</v>
      </c>
      <c r="F4" s="10">
        <f>'A20-1a'!F4</f>
        <v>9892.5</v>
      </c>
      <c r="G4" s="10">
        <f>'A20-1a'!G4</f>
        <v>14936.3</v>
      </c>
      <c r="H4" s="10">
        <f>'A20-1a'!H4</f>
        <v>14451.5</v>
      </c>
      <c r="I4" s="10">
        <f>'A20-1a'!I4</f>
        <v>14589.7</v>
      </c>
      <c r="J4" s="10">
        <f>'A20-1a'!J4</f>
        <v>16681</v>
      </c>
      <c r="K4" s="10">
        <f>'A20-1a'!K4</f>
        <v>12211.8</v>
      </c>
      <c r="L4" s="10">
        <f>'A20-1a'!L4</f>
        <v>12728.3</v>
      </c>
      <c r="M4" s="10">
        <f>'A20-1a'!M4</f>
        <v>12747.779680167812</v>
      </c>
      <c r="N4" s="10">
        <f>'A20-1a'!N4</f>
        <v>10888</v>
      </c>
      <c r="O4" s="10">
        <f>'A20-1a'!O4</f>
        <v>17610.400000000001</v>
      </c>
    </row>
    <row r="5" spans="1:15" ht="12.75" customHeight="1">
      <c r="A5" s="6">
        <v>1981</v>
      </c>
      <c r="B5" s="10">
        <f>'A20-1a'!B5</f>
        <v>17538.5</v>
      </c>
      <c r="C5" s="10">
        <f>'A20-1a'!C5</f>
        <v>17978.400000000001</v>
      </c>
      <c r="D5" s="10">
        <f>'A20-1a'!D5</f>
        <v>16226.6</v>
      </c>
      <c r="E5" s="10">
        <f>'A20-1a'!E5</f>
        <v>12727</v>
      </c>
      <c r="F5" s="10">
        <f>'A20-1a'!F5</f>
        <v>11036.5</v>
      </c>
      <c r="G5" s="10">
        <f>'A20-1a'!G5</f>
        <v>16252.3</v>
      </c>
      <c r="H5" s="10">
        <f>'A20-1a'!H5</f>
        <v>15496.8</v>
      </c>
      <c r="I5" s="10">
        <f>'A20-1a'!I5</f>
        <v>16434.099999999999</v>
      </c>
      <c r="J5" s="10">
        <f>'A20-1a'!J5</f>
        <v>17711.099999999999</v>
      </c>
      <c r="K5" s="10">
        <f>'A20-1a'!K5</f>
        <v>13108.6</v>
      </c>
      <c r="L5" s="10">
        <f>'A20-1a'!L5</f>
        <v>14008.9</v>
      </c>
      <c r="M5" s="10">
        <f>'A20-1a'!M5</f>
        <v>13325.917306871763</v>
      </c>
      <c r="N5" s="10">
        <f>'A20-1a'!N5</f>
        <v>12070.8</v>
      </c>
      <c r="O5" s="10">
        <f>'A20-1a'!O5</f>
        <v>19227.400000000001</v>
      </c>
    </row>
    <row r="6" spans="1:15" ht="12.75" customHeight="1">
      <c r="A6" s="6">
        <v>1982</v>
      </c>
      <c r="B6" s="10">
        <f>'A20-1a'!B6</f>
        <v>18972.3</v>
      </c>
      <c r="C6" s="10">
        <f>'A20-1a'!C6</f>
        <v>19007.5</v>
      </c>
      <c r="D6" s="10">
        <f>'A20-1a'!D6</f>
        <v>17256.3</v>
      </c>
      <c r="E6" s="10">
        <f>'A20-1a'!E6</f>
        <v>13681.5</v>
      </c>
      <c r="F6" s="10">
        <f>'A20-1a'!F6</f>
        <v>11705.3</v>
      </c>
      <c r="G6" s="10">
        <f>'A20-1a'!G6</f>
        <v>17506.400000000001</v>
      </c>
      <c r="H6" s="10">
        <f>'A20-1a'!H6</f>
        <v>16176.8</v>
      </c>
      <c r="I6" s="10">
        <f>'A20-1a'!I6</f>
        <v>17221.8</v>
      </c>
      <c r="J6" s="10">
        <f>'A20-1a'!J6</f>
        <v>18698.2</v>
      </c>
      <c r="K6" s="10">
        <f>'A20-1a'!K6</f>
        <v>13839.2</v>
      </c>
      <c r="L6" s="10">
        <f>'A20-1a'!L6</f>
        <v>14697.9</v>
      </c>
      <c r="M6" s="10">
        <f>'A20-1a'!M6</f>
        <v>13930.274645854775</v>
      </c>
      <c r="N6" s="10">
        <f>'A20-1a'!N6</f>
        <v>12755.6</v>
      </c>
      <c r="O6" s="10">
        <f>'A20-1a'!O6</f>
        <v>20489.5</v>
      </c>
    </row>
    <row r="7" spans="1:15" ht="12.75" customHeight="1">
      <c r="A7" s="6">
        <v>1983</v>
      </c>
      <c r="B7" s="10">
        <f>'A20-1a'!B7</f>
        <v>18549.2</v>
      </c>
      <c r="C7" s="10">
        <f>'A20-1a'!C7</f>
        <v>19677.5</v>
      </c>
      <c r="D7" s="10">
        <f>'A20-1a'!D7</f>
        <v>17568.099999999999</v>
      </c>
      <c r="E7" s="10">
        <f>'A20-1a'!E7</f>
        <v>14584</v>
      </c>
      <c r="F7" s="10">
        <f>'A20-1a'!F7</f>
        <v>12475.2</v>
      </c>
      <c r="G7" s="10">
        <f>'A20-1a'!G7</f>
        <v>18280.7</v>
      </c>
      <c r="H7" s="10">
        <f>'A20-1a'!H7</f>
        <v>16869.8</v>
      </c>
      <c r="I7" s="10">
        <f>'A20-1a'!I7</f>
        <v>18046.599999999999</v>
      </c>
      <c r="J7" s="10">
        <f>'A20-1a'!J7</f>
        <v>19468.099999999999</v>
      </c>
      <c r="K7" s="10">
        <f>'A20-1a'!K7</f>
        <v>14439.5</v>
      </c>
      <c r="L7" s="10">
        <f>'A20-1a'!L7</f>
        <v>15539.3</v>
      </c>
      <c r="M7" s="10">
        <f>'A20-1a'!M7</f>
        <v>14562.040814171756</v>
      </c>
      <c r="N7" s="10">
        <f>'A20-1a'!N7</f>
        <v>13616</v>
      </c>
      <c r="O7" s="10">
        <f>'A20-1a'!O7</f>
        <v>21485</v>
      </c>
    </row>
    <row r="8" spans="1:15" ht="12.75" customHeight="1">
      <c r="A8" s="6">
        <v>1984</v>
      </c>
      <c r="B8" s="10">
        <f>'A20-1a'!B8</f>
        <v>19095.2</v>
      </c>
      <c r="C8" s="10">
        <f>'A20-1a'!C8</f>
        <v>20773.5</v>
      </c>
      <c r="D8" s="10">
        <f>'A20-1a'!D8</f>
        <v>18369.400000000001</v>
      </c>
      <c r="E8" s="10">
        <f>'A20-1a'!E8</f>
        <v>15019</v>
      </c>
      <c r="F8" s="10">
        <f>'A20-1a'!F8</f>
        <v>13387.2</v>
      </c>
      <c r="G8" s="10">
        <f>'A20-1a'!G8</f>
        <v>18934.599999999999</v>
      </c>
      <c r="H8" s="10">
        <f>'A20-1a'!H8</f>
        <v>17579.7</v>
      </c>
      <c r="I8" s="10">
        <f>'A20-1a'!I8</f>
        <v>18822.5</v>
      </c>
      <c r="J8" s="10">
        <f>'A20-1a'!J8</f>
        <v>19614.900000000001</v>
      </c>
      <c r="K8" s="10">
        <f>'A20-1a'!K8</f>
        <v>15291.2</v>
      </c>
      <c r="L8" s="10">
        <f>'A20-1a'!L8</f>
        <v>16080.9</v>
      </c>
      <c r="M8" s="10">
        <f>'A20-1a'!M8</f>
        <v>15222.458857744383</v>
      </c>
      <c r="N8" s="10">
        <f>'A20-1a'!N8</f>
        <v>14172.5</v>
      </c>
      <c r="O8" s="10">
        <f>'A20-1a'!O8</f>
        <v>22737.599999999999</v>
      </c>
    </row>
    <row r="9" spans="1:15" ht="12.75" customHeight="1">
      <c r="A9" s="6">
        <v>1985</v>
      </c>
      <c r="B9" s="10">
        <f>'A20-1a'!B9</f>
        <v>19749.900000000001</v>
      </c>
      <c r="C9" s="10">
        <f>'A20-1a'!C9</f>
        <v>21484.1</v>
      </c>
      <c r="D9" s="10">
        <f>'A20-1a'!D9</f>
        <v>19140.8</v>
      </c>
      <c r="E9" s="10">
        <f>'A20-1a'!E9</f>
        <v>15758.2</v>
      </c>
      <c r="F9" s="10">
        <f>'A20-1a'!F9</f>
        <v>14493.4</v>
      </c>
      <c r="G9" s="10">
        <f>'A20-1a'!G9</f>
        <v>19561</v>
      </c>
      <c r="H9" s="10">
        <f>'A20-1a'!H9</f>
        <v>18357</v>
      </c>
      <c r="I9" s="10">
        <f>'A20-1a'!I9</f>
        <v>19648.599999999999</v>
      </c>
      <c r="J9" s="10">
        <f>'A20-1a'!J9</f>
        <v>20121.599999999999</v>
      </c>
      <c r="K9" s="10">
        <f>'A20-1a'!K9</f>
        <v>16092.9</v>
      </c>
      <c r="L9" s="10">
        <f>'A20-1a'!L9</f>
        <v>16798.400000000001</v>
      </c>
      <c r="M9" s="10">
        <f>'A20-1a'!M9</f>
        <v>15912.828197144436</v>
      </c>
      <c r="N9" s="10">
        <f>'A20-1a'!N9</f>
        <v>14998.3</v>
      </c>
      <c r="O9" s="10">
        <f>'A20-1a'!O9</f>
        <v>23870.799999999999</v>
      </c>
    </row>
    <row r="10" spans="1:15" ht="12.75" customHeight="1">
      <c r="A10" s="6">
        <v>1986</v>
      </c>
      <c r="B10" s="10">
        <f>'A20-1a'!B10</f>
        <v>19822.2</v>
      </c>
      <c r="C10" s="10">
        <f>'A20-1a'!C10</f>
        <v>22644.9</v>
      </c>
      <c r="D10" s="10">
        <f>'A20-1a'!D10</f>
        <v>19318.5</v>
      </c>
      <c r="E10" s="10">
        <f>'A20-1a'!E10</f>
        <v>16715</v>
      </c>
      <c r="F10" s="10">
        <f>'A20-1a'!F10</f>
        <v>15310.5</v>
      </c>
      <c r="G10" s="10">
        <f>'A20-1a'!G10</f>
        <v>20233.8</v>
      </c>
      <c r="H10" s="10">
        <f>'A20-1a'!H10</f>
        <v>19557.599999999999</v>
      </c>
      <c r="I10" s="10">
        <f>'A20-1a'!I10</f>
        <v>20302.8</v>
      </c>
      <c r="J10" s="10">
        <f>'A20-1a'!J10</f>
        <v>20970.099999999999</v>
      </c>
      <c r="K10" s="10">
        <f>'A20-1a'!K10</f>
        <v>16750.900000000001</v>
      </c>
      <c r="L10" s="10">
        <f>'A20-1a'!L10</f>
        <v>17187.5</v>
      </c>
      <c r="M10" s="10">
        <f>'A20-1a'!M10</f>
        <v>16634.507184298353</v>
      </c>
      <c r="N10" s="10">
        <f>'A20-1a'!N10</f>
        <v>15852.7</v>
      </c>
      <c r="O10" s="10">
        <f>'A20-1a'!O10</f>
        <v>24730.7</v>
      </c>
    </row>
    <row r="11" spans="1:15" ht="12.75" customHeight="1">
      <c r="A11" s="6">
        <v>1987</v>
      </c>
      <c r="B11" s="10">
        <f>'A20-1a'!B11</f>
        <v>20233.3</v>
      </c>
      <c r="C11" s="10">
        <f>'A20-1a'!C11</f>
        <v>23429.4</v>
      </c>
      <c r="D11" s="10">
        <f>'A20-1a'!D11</f>
        <v>20283.400000000001</v>
      </c>
      <c r="E11" s="10">
        <f>'A20-1a'!E11</f>
        <v>17931.099999999999</v>
      </c>
      <c r="F11" s="10">
        <f>'A20-1a'!F11</f>
        <v>16512</v>
      </c>
      <c r="G11" s="10">
        <f>'A20-1a'!G11</f>
        <v>20912.900000000001</v>
      </c>
      <c r="H11" s="10">
        <f>'A20-1a'!H11</f>
        <v>20775.7</v>
      </c>
      <c r="I11" s="10">
        <f>'A20-1a'!I11</f>
        <v>21527.9</v>
      </c>
      <c r="J11" s="10">
        <f>'A20-1a'!J11</f>
        <v>22015.8</v>
      </c>
      <c r="K11" s="10">
        <f>'A20-1a'!K11</f>
        <v>17519.900000000001</v>
      </c>
      <c r="L11" s="10">
        <f>'A20-1a'!L11</f>
        <v>17988.5</v>
      </c>
      <c r="M11" s="10">
        <f>'A20-1a'!M11</f>
        <v>17388.91577514352</v>
      </c>
      <c r="N11" s="10">
        <f>'A20-1a'!N11</f>
        <v>16694.900000000001</v>
      </c>
      <c r="O11" s="10">
        <f>'A20-1a'!O11</f>
        <v>25801.8</v>
      </c>
    </row>
    <row r="12" spans="1:15" ht="12.75" customHeight="1">
      <c r="A12" s="6">
        <v>1988</v>
      </c>
      <c r="B12" s="10">
        <f>'A20-1a'!B12</f>
        <v>20979.3</v>
      </c>
      <c r="C12" s="10">
        <f>'A20-1a'!C12</f>
        <v>24562.3</v>
      </c>
      <c r="D12" s="10">
        <f>'A20-1a'!D12</f>
        <v>21580.3</v>
      </c>
      <c r="E12" s="10">
        <f>'A20-1a'!E12</f>
        <v>18882.8</v>
      </c>
      <c r="F12" s="10">
        <f>'A20-1a'!F12</f>
        <v>17886.099999999999</v>
      </c>
      <c r="G12" s="10">
        <f>'A20-1a'!G12</f>
        <v>22066.2</v>
      </c>
      <c r="H12" s="10">
        <f>'A20-1a'!H12</f>
        <v>21732.1</v>
      </c>
      <c r="I12" s="10">
        <f>'A20-1a'!I12</f>
        <v>22871.9</v>
      </c>
      <c r="J12" s="10">
        <f>'A20-1a'!J12</f>
        <v>22856.5</v>
      </c>
      <c r="K12" s="10">
        <f>'A20-1a'!K12</f>
        <v>18348.7</v>
      </c>
      <c r="L12" s="10">
        <f>'A20-1a'!L12</f>
        <v>19161.400000000001</v>
      </c>
      <c r="M12" s="10">
        <f>'A20-1a'!M12</f>
        <v>18177.538323494937</v>
      </c>
      <c r="N12" s="10">
        <f>'A20-1a'!N12</f>
        <v>17919.099999999999</v>
      </c>
      <c r="O12" s="10">
        <f>'A20-1a'!O12</f>
        <v>27289.1</v>
      </c>
    </row>
    <row r="13" spans="1:15" ht="12.75" customHeight="1">
      <c r="A13" s="6">
        <v>1989</v>
      </c>
      <c r="B13" s="10">
        <f>'A20-1a'!B13</f>
        <v>22058.5</v>
      </c>
      <c r="C13" s="10">
        <f>'A20-1a'!C13</f>
        <v>26062.7</v>
      </c>
      <c r="D13" s="10">
        <f>'A20-1a'!D13</f>
        <v>22723.5</v>
      </c>
      <c r="E13" s="10">
        <f>'A20-1a'!E13</f>
        <v>19570.7</v>
      </c>
      <c r="F13" s="10">
        <f>'A20-1a'!F13</f>
        <v>19538.400000000001</v>
      </c>
      <c r="G13" s="10">
        <f>'A20-1a'!G13</f>
        <v>23031.5</v>
      </c>
      <c r="H13" s="10">
        <f>'A20-1a'!H13</f>
        <v>22385.9</v>
      </c>
      <c r="I13" s="10">
        <f>'A20-1a'!I13</f>
        <v>24294.9</v>
      </c>
      <c r="J13" s="10">
        <f>'A20-1a'!J13</f>
        <v>23473.200000000001</v>
      </c>
      <c r="K13" s="10">
        <f>'A20-1a'!K13</f>
        <v>19009</v>
      </c>
      <c r="L13" s="10">
        <f>'A20-1a'!L13</f>
        <v>20099.400000000001</v>
      </c>
      <c r="M13" s="10">
        <f>'A20-1a'!M13</f>
        <v>19001.926501619389</v>
      </c>
      <c r="N13" s="10">
        <f>'A20-1a'!N13</f>
        <v>19202.599999999999</v>
      </c>
      <c r="O13" s="10">
        <f>'A20-1a'!O13</f>
        <v>28340.1</v>
      </c>
    </row>
    <row r="14" spans="1:15" ht="12.75" customHeight="1">
      <c r="A14" s="6">
        <v>1990</v>
      </c>
      <c r="B14" s="10">
        <f>'A20-1a'!B14</f>
        <v>22764.5</v>
      </c>
      <c r="C14" s="10">
        <f>'A20-1a'!C14</f>
        <v>28229</v>
      </c>
      <c r="D14" s="10">
        <f>'A20-1a'!D14</f>
        <v>23776.7</v>
      </c>
      <c r="E14" s="10">
        <f>'A20-1a'!E14</f>
        <v>20927.400000000001</v>
      </c>
      <c r="F14" s="10">
        <f>'A20-1a'!F14</f>
        <v>21000.799999999999</v>
      </c>
      <c r="G14" s="10">
        <f>'A20-1a'!G14</f>
        <v>24602.400000000001</v>
      </c>
      <c r="H14" s="10">
        <f>'A20-1a'!H14</f>
        <v>23727.599999999999</v>
      </c>
      <c r="I14" s="10">
        <f>'A20-1a'!I14</f>
        <v>26100.1</v>
      </c>
      <c r="J14" s="10">
        <f>'A20-1a'!J14</f>
        <v>24802.799999999999</v>
      </c>
      <c r="K14" s="10">
        <f>'A20-1a'!K14</f>
        <v>19769.3</v>
      </c>
      <c r="L14" s="10">
        <f>'A20-1a'!L14</f>
        <v>21653.200000000001</v>
      </c>
      <c r="M14" s="10">
        <f>'A20-1a'!M14</f>
        <v>19863.702353263579</v>
      </c>
      <c r="N14" s="10">
        <f>'A20-1a'!N14</f>
        <v>20343.3</v>
      </c>
      <c r="O14" s="10">
        <f>'A20-1a'!O14</f>
        <v>29755.200000000001</v>
      </c>
    </row>
    <row r="15" spans="1:15" ht="12.75" customHeight="1">
      <c r="A15" s="6">
        <v>1991</v>
      </c>
      <c r="B15" s="10">
        <f>'A20-1a'!B15</f>
        <v>23536.1</v>
      </c>
      <c r="C15" s="10">
        <f>'A20-1a'!C15</f>
        <v>30466.5</v>
      </c>
      <c r="D15" s="10">
        <f>'A20-1a'!D15</f>
        <v>24562.400000000001</v>
      </c>
      <c r="E15" s="10">
        <f>'A20-1a'!E15</f>
        <v>21875.5</v>
      </c>
      <c r="F15" s="10">
        <f>'A20-1a'!F15</f>
        <v>21896.9</v>
      </c>
      <c r="G15" s="10">
        <f>'A20-1a'!G15</f>
        <v>25604.1</v>
      </c>
      <c r="H15" s="10">
        <f>'A20-1a'!H15</f>
        <v>25545</v>
      </c>
      <c r="I15" s="10">
        <f>'A20-1a'!I15</f>
        <v>27133</v>
      </c>
      <c r="J15" s="10">
        <f>'A20-1a'!J15</f>
        <v>25725.4</v>
      </c>
      <c r="K15" s="10">
        <f>'A20-1a'!K15</f>
        <v>20743.400000000001</v>
      </c>
      <c r="L15" s="10">
        <f>'A20-1a'!L15</f>
        <v>23114</v>
      </c>
      <c r="M15" s="10">
        <f>'A20-1a'!M15</f>
        <v>20764.561485143266</v>
      </c>
      <c r="N15" s="10">
        <f>'A20-1a'!N15</f>
        <v>21159.599999999999</v>
      </c>
      <c r="O15" s="10">
        <f>'A20-1a'!O15</f>
        <v>31144</v>
      </c>
    </row>
    <row r="16" spans="1:15" ht="12.75" customHeight="1">
      <c r="A16" s="6">
        <v>1992</v>
      </c>
      <c r="B16" s="10">
        <f>'A20-1a'!B16</f>
        <v>24812.7</v>
      </c>
      <c r="C16" s="10">
        <f>'A20-1a'!C16</f>
        <v>32330.2</v>
      </c>
      <c r="D16" s="10">
        <f>'A20-1a'!D16</f>
        <v>25696.6</v>
      </c>
      <c r="E16" s="10">
        <f>'A20-1a'!E16</f>
        <v>23158.799999999999</v>
      </c>
      <c r="F16" s="10">
        <f>'A20-1a'!F16</f>
        <v>22196.3</v>
      </c>
      <c r="G16" s="10">
        <f>'A20-1a'!G16</f>
        <v>26667.200000000001</v>
      </c>
      <c r="H16" s="10">
        <f>'A20-1a'!H16</f>
        <v>27728.400000000001</v>
      </c>
      <c r="I16" s="10">
        <f>'A20-1a'!I16</f>
        <v>28110.799999999999</v>
      </c>
      <c r="J16" s="10">
        <f>'A20-1a'!J16</f>
        <v>26776.5</v>
      </c>
      <c r="K16" s="10">
        <f>'A20-1a'!K16</f>
        <v>21632.6</v>
      </c>
      <c r="L16" s="10">
        <f>'A20-1a'!L16</f>
        <v>24758.9</v>
      </c>
      <c r="M16" s="10">
        <f>'A20-1a'!M16</f>
        <v>21706.276403172891</v>
      </c>
      <c r="N16" s="10">
        <f>'A20-1a'!N16</f>
        <v>22160.9</v>
      </c>
      <c r="O16" s="10">
        <f>'A20-1a'!O16</f>
        <v>32615.4</v>
      </c>
    </row>
    <row r="17" spans="1:15" ht="12.75" customHeight="1">
      <c r="A17" s="6">
        <v>1993</v>
      </c>
      <c r="B17" s="10">
        <f>'A20-1a'!B17</f>
        <v>25415.200000000001</v>
      </c>
      <c r="C17" s="10">
        <f>'A20-1a'!C17</f>
        <v>33807</v>
      </c>
      <c r="D17" s="10">
        <f>'A20-1a'!D17</f>
        <v>26242.6</v>
      </c>
      <c r="E17" s="10">
        <f>'A20-1a'!E17</f>
        <v>24010.5</v>
      </c>
      <c r="F17" s="10">
        <f>'A20-1a'!F17</f>
        <v>21970.9</v>
      </c>
      <c r="G17" s="10">
        <f>'A20-1a'!G17</f>
        <v>27499.7</v>
      </c>
      <c r="H17" s="10">
        <f>'A20-1a'!H17</f>
        <v>28526.5</v>
      </c>
      <c r="I17" s="10">
        <f>'A20-1a'!I17</f>
        <v>28421.8</v>
      </c>
      <c r="J17" s="10">
        <f>'A20-1a'!J17</f>
        <v>27602.3</v>
      </c>
      <c r="K17" s="10">
        <f>'A20-1a'!K17</f>
        <v>21942.3</v>
      </c>
      <c r="L17" s="10">
        <f>'A20-1a'!L17</f>
        <v>25867.5</v>
      </c>
      <c r="M17" s="10">
        <f>'A20-1a'!M17</f>
        <v>22690.7</v>
      </c>
      <c r="N17" s="10">
        <f>'A20-1a'!N17</f>
        <v>22990.9</v>
      </c>
      <c r="O17" s="10">
        <f>'A20-1a'!O17</f>
        <v>33765.1</v>
      </c>
    </row>
    <row r="18" spans="1:15" ht="12.75" customHeight="1">
      <c r="A18" s="6">
        <v>1994</v>
      </c>
      <c r="B18" s="10">
        <f>'A20-1a'!B18</f>
        <v>25896.6</v>
      </c>
      <c r="C18" s="10">
        <f>'A20-1a'!C18</f>
        <v>35246.9</v>
      </c>
      <c r="D18" s="10">
        <f>'A20-1a'!D18</f>
        <v>26707.8</v>
      </c>
      <c r="E18" s="10">
        <f>'A20-1a'!E18</f>
        <v>24154.799999999999</v>
      </c>
      <c r="F18" s="10">
        <f>'A20-1a'!F18</f>
        <v>23106.400000000001</v>
      </c>
      <c r="G18" s="10">
        <f>'A20-1a'!G18</f>
        <v>28020.799999999999</v>
      </c>
      <c r="H18" s="10">
        <f>'A20-1a'!H18</f>
        <v>29226.3</v>
      </c>
      <c r="I18" s="10">
        <f>'A20-1a'!I18</f>
        <v>28703.599999999999</v>
      </c>
      <c r="J18" s="10">
        <f>'A20-1a'!J18</f>
        <v>28038.400000000001</v>
      </c>
      <c r="K18" s="10">
        <f>'A20-1a'!K18</f>
        <v>22902.400000000001</v>
      </c>
      <c r="L18" s="10">
        <f>'A20-1a'!L18</f>
        <v>26107.7</v>
      </c>
      <c r="M18" s="10">
        <f>'A20-1a'!M18</f>
        <v>23910.1</v>
      </c>
      <c r="N18" s="10">
        <f>'A20-1a'!N18</f>
        <v>25503.5</v>
      </c>
      <c r="O18" s="10">
        <f>'A20-1a'!O18</f>
        <v>34760.800000000003</v>
      </c>
    </row>
    <row r="19" spans="1:15" ht="12.75" customHeight="1">
      <c r="A19" s="6">
        <v>1995</v>
      </c>
      <c r="B19" s="10">
        <f>'A20-1a'!B19</f>
        <v>26822.3</v>
      </c>
      <c r="C19" s="10">
        <f>'A20-1a'!C19</f>
        <v>35780.400000000001</v>
      </c>
      <c r="D19" s="10">
        <f>'A20-1a'!D19</f>
        <v>27314.2</v>
      </c>
      <c r="E19" s="10">
        <f>'A20-1a'!E19</f>
        <v>25120.799999999999</v>
      </c>
      <c r="F19" s="10">
        <f>'A20-1a'!F19</f>
        <v>24349</v>
      </c>
      <c r="G19" s="10">
        <f>'A20-1a'!G19</f>
        <v>28892.3</v>
      </c>
      <c r="H19" s="10">
        <f>'A20-1a'!H19</f>
        <v>30427.599999999999</v>
      </c>
      <c r="I19" s="10">
        <f>'A20-1a'!I19</f>
        <v>28839.4</v>
      </c>
      <c r="J19" s="10">
        <f>'A20-1a'!J19</f>
        <v>28351.3</v>
      </c>
      <c r="K19" s="10">
        <f>'A20-1a'!K19</f>
        <v>23636.2</v>
      </c>
      <c r="L19" s="10">
        <f>'A20-1a'!L19</f>
        <v>26352</v>
      </c>
      <c r="M19" s="10">
        <f>'A20-1a'!M19</f>
        <v>24330.2</v>
      </c>
      <c r="N19" s="10">
        <f>'A20-1a'!N19</f>
        <v>26187.200000000001</v>
      </c>
      <c r="O19" s="10">
        <f>'A20-1a'!O19</f>
        <v>35912.9</v>
      </c>
    </row>
    <row r="20" spans="1:15" ht="12.75" customHeight="1">
      <c r="A20" s="6">
        <v>1996</v>
      </c>
      <c r="B20" s="10">
        <f>'A20-1a'!B20</f>
        <v>28227.9</v>
      </c>
      <c r="C20" s="10">
        <f>'A20-1a'!C20</f>
        <v>36481.800000000003</v>
      </c>
      <c r="D20" s="10">
        <f>'A20-1a'!D20</f>
        <v>28027.1</v>
      </c>
      <c r="E20" s="10">
        <f>'A20-1a'!E20</f>
        <v>26292.6</v>
      </c>
      <c r="F20" s="10">
        <f>'A20-1a'!F20</f>
        <v>25184.7</v>
      </c>
      <c r="G20" s="10">
        <f>'A20-1a'!G20</f>
        <v>29580.5</v>
      </c>
      <c r="H20" s="10">
        <f>'A20-1a'!H20</f>
        <v>31093.599999999999</v>
      </c>
      <c r="I20" s="10">
        <f>'A20-1a'!I20</f>
        <v>29777.4</v>
      </c>
      <c r="J20" s="10">
        <f>'A20-1a'!J20</f>
        <v>28970.6</v>
      </c>
      <c r="K20" s="10">
        <f>'A20-1a'!K20</f>
        <v>25199.200000000001</v>
      </c>
      <c r="L20" s="10">
        <f>'A20-1a'!L20</f>
        <v>27069.200000000001</v>
      </c>
      <c r="M20" s="10">
        <f>'A20-1a'!M20</f>
        <v>26438.1</v>
      </c>
      <c r="N20" s="10">
        <f>'A20-1a'!N20</f>
        <v>27194</v>
      </c>
      <c r="O20" s="10">
        <f>'A20-1a'!O20</f>
        <v>37052.199999999997</v>
      </c>
    </row>
    <row r="21" spans="1:15" ht="12.75" customHeight="1">
      <c r="A21" s="6">
        <v>1997</v>
      </c>
      <c r="B21" s="10">
        <f>'A20-1a'!B21</f>
        <v>29300.5</v>
      </c>
      <c r="C21" s="10">
        <f>'A20-1a'!C21</f>
        <v>37604.800000000003</v>
      </c>
      <c r="D21" s="10">
        <f>'A20-1a'!D21</f>
        <v>29101.4</v>
      </c>
      <c r="E21" s="10">
        <f>'A20-1a'!E21</f>
        <v>27280.6</v>
      </c>
      <c r="F21" s="10">
        <f>'A20-1a'!F21</f>
        <v>25732.2</v>
      </c>
      <c r="G21" s="10">
        <f>'A20-1a'!G21</f>
        <v>30573.599999999999</v>
      </c>
      <c r="H21" s="10">
        <f>'A20-1a'!H21</f>
        <v>31381.5</v>
      </c>
      <c r="I21" s="10">
        <f>'A20-1a'!I21</f>
        <v>31152.6</v>
      </c>
      <c r="J21" s="10">
        <f>'A20-1a'!J21</f>
        <v>29554.7</v>
      </c>
      <c r="K21" s="10">
        <f>'A20-1a'!K21</f>
        <v>26101.3</v>
      </c>
      <c r="L21" s="10">
        <f>'A20-1a'!L21</f>
        <v>27763.8</v>
      </c>
      <c r="M21" s="10">
        <f>'A20-1a'!M21</f>
        <v>27668.5</v>
      </c>
      <c r="N21" s="10">
        <f>'A20-1a'!N21</f>
        <v>28405.200000000001</v>
      </c>
      <c r="O21" s="10">
        <f>'A20-1a'!O21</f>
        <v>38471</v>
      </c>
    </row>
    <row r="22" spans="1:15" ht="12.75" customHeight="1">
      <c r="A22" s="6">
        <v>1998</v>
      </c>
      <c r="B22" s="10">
        <f>'A20-1a'!B22</f>
        <v>30130.9</v>
      </c>
      <c r="C22" s="10">
        <f>'A20-1a'!C22</f>
        <v>37191.800000000003</v>
      </c>
      <c r="D22" s="10">
        <f>'A20-1a'!D22</f>
        <v>29781.8</v>
      </c>
      <c r="E22" s="10">
        <f>'A20-1a'!E22</f>
        <v>28625.8</v>
      </c>
      <c r="F22" s="10">
        <f>'A20-1a'!F22</f>
        <v>26690.799999999999</v>
      </c>
      <c r="G22" s="10">
        <f>'A20-1a'!G22</f>
        <v>31260.400000000001</v>
      </c>
      <c r="H22" s="10">
        <f>'A20-1a'!H22</f>
        <v>31620.5</v>
      </c>
      <c r="I22" s="10">
        <f>'A20-1a'!I22</f>
        <v>30771.3</v>
      </c>
      <c r="J22" s="10">
        <f>'A20-1a'!J22</f>
        <v>30793.9</v>
      </c>
      <c r="K22" s="10">
        <f>'A20-1a'!K22</f>
        <v>27404.1</v>
      </c>
      <c r="L22" s="10">
        <f>'A20-1a'!L22</f>
        <v>28309.8</v>
      </c>
      <c r="M22" s="10">
        <f>'A20-1a'!M22</f>
        <v>28324.400000000001</v>
      </c>
      <c r="N22" s="10">
        <f>'A20-1a'!N22</f>
        <v>29561.9</v>
      </c>
      <c r="O22" s="10">
        <f>'A20-1a'!O22</f>
        <v>40729.4</v>
      </c>
    </row>
    <row r="23" spans="1:15" ht="12.75" customHeight="1">
      <c r="A23" s="6">
        <v>1999</v>
      </c>
      <c r="B23" s="10">
        <f>'A20-1a'!B23</f>
        <v>31365.1</v>
      </c>
      <c r="C23" s="10">
        <f>'A20-1a'!C23</f>
        <v>38855.699999999997</v>
      </c>
      <c r="D23" s="10">
        <f>'A20-1a'!D23</f>
        <v>30490.5</v>
      </c>
      <c r="E23" s="10">
        <f>'A20-1a'!E23</f>
        <v>29395.8</v>
      </c>
      <c r="F23" s="10">
        <f>'A20-1a'!F23</f>
        <v>27458.3</v>
      </c>
      <c r="G23" s="10">
        <f>'A20-1a'!G23</f>
        <v>32353.5</v>
      </c>
      <c r="H23" s="10">
        <f>'A20-1a'!H23</f>
        <v>32419.3</v>
      </c>
      <c r="I23" s="10">
        <f>'A20-1a'!I23</f>
        <v>31158.7</v>
      </c>
      <c r="J23" s="10">
        <f>'A20-1a'!J23</f>
        <v>31749.3</v>
      </c>
      <c r="K23" s="10">
        <f>'A20-1a'!K23</f>
        <v>28593.3</v>
      </c>
      <c r="L23" s="10">
        <f>'A20-1a'!L23</f>
        <v>28752.9</v>
      </c>
      <c r="M23" s="10">
        <f>'A20-1a'!M23</f>
        <v>29063.8</v>
      </c>
      <c r="N23" s="10">
        <f>'A20-1a'!N23</f>
        <v>30783.4</v>
      </c>
      <c r="O23" s="10">
        <f>'A20-1a'!O23</f>
        <v>42649.1</v>
      </c>
    </row>
    <row r="24" spans="1:15" ht="12.75" customHeight="1">
      <c r="A24" s="6">
        <v>2000</v>
      </c>
      <c r="B24" s="10">
        <f>'A20-1a'!B24</f>
        <v>32413.8</v>
      </c>
      <c r="C24" s="10">
        <f>'A20-1a'!C24</f>
        <v>41264.300000000003</v>
      </c>
      <c r="D24" s="10">
        <f>'A20-1a'!D24</f>
        <v>31965.1</v>
      </c>
      <c r="E24" s="10">
        <f>'A20-1a'!E24</f>
        <v>30448.9</v>
      </c>
      <c r="F24" s="10">
        <f>'A20-1a'!F24</f>
        <v>28665.599999999999</v>
      </c>
      <c r="G24" s="10">
        <f>'A20-1a'!G24</f>
        <v>34023.4</v>
      </c>
      <c r="H24" s="10">
        <f>'A20-1a'!H24</f>
        <v>33033.5</v>
      </c>
      <c r="I24" s="10">
        <f>'A20-1a'!I24</f>
        <v>31914.7</v>
      </c>
      <c r="J24" s="10">
        <f>'A20-1a'!J24</f>
        <v>33880.1</v>
      </c>
      <c r="K24" s="10">
        <f>'A20-1a'!K24</f>
        <v>29774.6</v>
      </c>
      <c r="L24" s="10">
        <f>'A20-1a'!L24</f>
        <v>29715.3</v>
      </c>
      <c r="M24" s="10">
        <f>'A20-1a'!M24</f>
        <v>32006.1</v>
      </c>
      <c r="N24" s="10">
        <f>'A20-1a'!N24</f>
        <v>33617.599999999999</v>
      </c>
      <c r="O24" s="10">
        <f>'A20-1a'!O24</f>
        <v>44931.1</v>
      </c>
    </row>
    <row r="25" spans="1:15" ht="12.75" customHeight="1">
      <c r="A25" s="6">
        <v>2001</v>
      </c>
      <c r="B25" s="10">
        <f>B24*(1+(('A20-1b'!B25/100)+('A20-1c'!B25/100)+(('A20-1b'!B25/100)*('A20-1c'!B25/100))))</f>
        <v>33551.491966199996</v>
      </c>
      <c r="C25" s="10">
        <f>C24*(1+(('A20-1b'!C25/100)+('A20-1c'!C25/100)+(('A20-1b'!C25/100)*('A20-1c'!C25/100))))</f>
        <v>42743.212512000006</v>
      </c>
      <c r="D25" s="10">
        <f>D24*(1+(('A20-1b'!D25/100)+('A20-1c'!D25/100)+(('A20-1b'!D25/100)*('A20-1c'!D25/100))))</f>
        <v>32662.962063200001</v>
      </c>
      <c r="E25" s="10">
        <f>E24*(1+(('A20-1b'!E25/100)+('A20-1c'!E25/100)+(('A20-1b'!E25/100)*('A20-1c'!E25/100))))</f>
        <v>31608.150520800005</v>
      </c>
      <c r="F25" s="10">
        <f>F24*(1+(('A20-1b'!F25/100)+('A20-1c'!F25/100)+(('A20-1b'!F25/100)*('A20-1c'!F25/100))))</f>
        <v>29569.3403712</v>
      </c>
      <c r="G25" s="10">
        <f>G24*(1+(('A20-1b'!G25/100)+('A20-1c'!G25/100)+(('A20-1b'!G25/100)*('A20-1c'!G25/100))))</f>
        <v>34901.475907200002</v>
      </c>
      <c r="H25" s="10">
        <f>H24*(1+(('A20-1b'!H25/100)+('A20-1c'!H25/100)+(('A20-1b'!H25/100)*('A20-1c'!H25/100))))</f>
        <v>33589.519871999997</v>
      </c>
      <c r="I25" s="10">
        <f>I24*(1+(('A20-1b'!I25/100)+('A20-1c'!I25/100)+(('A20-1b'!I25/100)*('A20-1c'!I25/100))))</f>
        <v>32895.566389799998</v>
      </c>
      <c r="J25" s="10">
        <f>J24*(1+(('A20-1b'!J25/100)+('A20-1c'!J25/100)+(('A20-1b'!J25/100)*('A20-1c'!J25/100))))</f>
        <v>34786.7992362</v>
      </c>
      <c r="K25" s="10">
        <f>K24*(1+(('A20-1b'!K25/100)+('A20-1c'!K25/100)+(('A20-1b'!K25/100)*('A20-1c'!K25/100))))</f>
        <v>31460.795147199999</v>
      </c>
      <c r="L25" s="10">
        <f>L24*(1+(('A20-1b'!L25/100)+('A20-1c'!L25/100)+(('A20-1b'!L25/100)*('A20-1c'!L25/100))))</f>
        <v>30820.293145799998</v>
      </c>
      <c r="M25" s="10">
        <f>M24*(1+(('A20-1b'!M25/100)+('A20-1c'!M25/100)+(('A20-1b'!M25/100)*('A20-1c'!M25/100))))</f>
        <v>33322.9909845</v>
      </c>
      <c r="N25" s="10">
        <f>N24*(1+(('A20-1b'!N25/100)+('A20-1c'!N25/100)+(('A20-1b'!N25/100)*('A20-1c'!N25/100))))</f>
        <v>35601.038399999998</v>
      </c>
      <c r="O25" s="10">
        <f>O24*(1+(('A20-1b'!O25/100)+('A20-1c'!O25/100)+(('A20-1b'!O25/100)*('A20-1c'!O25/100))))</f>
        <v>46345.171579199996</v>
      </c>
    </row>
    <row r="26" spans="1:15" ht="12.75" customHeight="1">
      <c r="A26" s="6">
        <v>2002</v>
      </c>
      <c r="B26" s="10">
        <f>B25*(1+(('A20-1b'!B26/100)+('A20-1c'!B26/100)+(('A20-1b'!B26/100)*('A20-1c'!B26/100))))</f>
        <v>34827.690066118346</v>
      </c>
      <c r="C26" s="10">
        <f>C25*(1+(('A20-1b'!C26/100)+('A20-1c'!C26/100)+(('A20-1b'!C26/100)*('A20-1c'!C26/100))))</f>
        <v>44445.418207077899</v>
      </c>
      <c r="D26" s="10">
        <f>D25*(1+(('A20-1b'!D26/100)+('A20-1c'!D26/100)+(('A20-1b'!D26/100)*('A20-1c'!D26/100))))</f>
        <v>33015.395423861934</v>
      </c>
      <c r="E26" s="10">
        <f>E25*(1+(('A20-1b'!E26/100)+('A20-1c'!E26/100)+(('A20-1b'!E26/100)*('A20-1c'!E26/100))))</f>
        <v>32898.395225059066</v>
      </c>
      <c r="F26" s="10">
        <f>F25*(1+(('A20-1b'!F26/100)+('A20-1c'!F26/100)+(('A20-1b'!F26/100)*('A20-1c'!F26/100))))</f>
        <v>30039.345036400224</v>
      </c>
      <c r="G26" s="10">
        <f>G25*(1+(('A20-1b'!G26/100)+('A20-1c'!G26/100)+(('A20-1b'!G26/100)*('A20-1c'!G26/100))))</f>
        <v>36104.704289100722</v>
      </c>
      <c r="H26" s="10">
        <f>H25*(1+(('A20-1b'!H26/100)+('A20-1c'!H26/100)+(('A20-1b'!H26/100)*('A20-1c'!H26/100))))</f>
        <v>33953.898983571453</v>
      </c>
      <c r="I26" s="10">
        <f>I25*(1+(('A20-1b'!I26/100)+('A20-1c'!I26/100)+(('A20-1b'!I26/100)*('A20-1c'!I26/100))))</f>
        <v>33744.535167187962</v>
      </c>
      <c r="J26" s="10">
        <f>J25*(1+(('A20-1b'!J26/100)+('A20-1c'!J26/100)+(('A20-1b'!J26/100)*('A20-1c'!J26/100))))</f>
        <v>36122.194885279248</v>
      </c>
      <c r="K26" s="10">
        <f>K25*(1+(('A20-1b'!K26/100)+('A20-1c'!K26/100)+(('A20-1b'!K26/100)*('A20-1c'!K26/100))))</f>
        <v>32828.08130429731</v>
      </c>
      <c r="L26" s="10">
        <f>L25*(1+(('A20-1b'!L26/100)+('A20-1c'!L26/100)+(('A20-1b'!L26/100)*('A20-1c'!L26/100))))</f>
        <v>31838.349068992062</v>
      </c>
      <c r="M26" s="10">
        <f>M25*(1+(('A20-1b'!M26/100)+('A20-1c'!M26/100)+(('A20-1b'!M26/100)*('A20-1c'!M26/100))))</f>
        <v>34433.579628031417</v>
      </c>
      <c r="N26" s="10">
        <f>N25*(1+(('A20-1b'!N26/100)+('A20-1c'!N26/100)+(('A20-1b'!N26/100)*('A20-1c'!N26/100))))</f>
        <v>36478.603996559999</v>
      </c>
      <c r="O26" s="10">
        <f>O25*(1+(('A20-1b'!O26/100)+('A20-1c'!O26/100)+(('A20-1b'!O26/100)*('A20-1c'!O26/100))))</f>
        <v>47123.77046173055</v>
      </c>
    </row>
    <row r="27" spans="1:15" ht="12.75" customHeight="1">
      <c r="A27" s="6">
        <v>2003</v>
      </c>
      <c r="B27" s="10">
        <f>B26*(1+(('A20-1b'!B27/100)+('A20-1c'!B27/100)+(('A20-1b'!B27/100)*('A20-1c'!B27/100))))</f>
        <v>36613.30573580823</v>
      </c>
      <c r="C27" s="10">
        <f>C26*(1+(('A20-1b'!C27/100)+('A20-1c'!C27/100)+(('A20-1b'!C27/100)*('A20-1c'!C27/100))))</f>
        <v>45198.323591505796</v>
      </c>
      <c r="D27" s="10">
        <f>D26*(1+(('A20-1b'!D27/100)+('A20-1c'!D27/100)+(('A20-1b'!D27/100)*('A20-1c'!D27/100))))</f>
        <v>33535.057747833525</v>
      </c>
      <c r="E27" s="10">
        <f>E26*(1+(('A20-1b'!E27/100)+('A20-1c'!E27/100)+(('A20-1b'!E27/100)*('A20-1c'!E27/100))))</f>
        <v>34044.706908281027</v>
      </c>
      <c r="F27" s="10">
        <f>F26*(1+(('A20-1b'!F27/100)+('A20-1c'!F27/100)+(('A20-1b'!F27/100)*('A20-1c'!F27/100))))</f>
        <v>30606.487870687459</v>
      </c>
      <c r="G27" s="10">
        <f>G26*(1+(('A20-1b'!G27/100)+('A20-1c'!G27/100)+(('A20-1b'!G27/100)*('A20-1c'!G27/100))))</f>
        <v>37149.502221818715</v>
      </c>
      <c r="H27" s="10">
        <f>H26*(1+(('A20-1b'!H27/100)+('A20-1c'!H27/100)+(('A20-1b'!H27/100)*('A20-1c'!H27/100))))</f>
        <v>34494.445055389908</v>
      </c>
      <c r="I27" s="10">
        <f>I26*(1+(('A20-1b'!I27/100)+('A20-1c'!I27/100)+(('A20-1b'!I27/100)*('A20-1c'!I27/100))))</f>
        <v>34917.29274238841</v>
      </c>
      <c r="J27" s="10">
        <f>J26*(1+(('A20-1b'!J27/100)+('A20-1c'!J27/100)+(('A20-1b'!J27/100)*('A20-1c'!J27/100))))</f>
        <v>37233.963799458375</v>
      </c>
      <c r="K27" s="10">
        <f>K26*(1+(('A20-1b'!K27/100)+('A20-1c'!K27/100)+(('A20-1b'!K27/100)*('A20-1c'!K27/100))))</f>
        <v>34193.729486556083</v>
      </c>
      <c r="L27" s="10">
        <f>L26*(1+(('A20-1b'!L27/100)+('A20-1c'!L27/100)+(('A20-1b'!L27/100)*('A20-1c'!L27/100))))</f>
        <v>32756.248672651102</v>
      </c>
      <c r="M27" s="10">
        <f>M26*(1+(('A20-1b'!M27/100)+('A20-1c'!M27/100)+(('A20-1b'!M27/100)*('A20-1c'!M27/100))))</f>
        <v>35797.700318575517</v>
      </c>
      <c r="N27" s="10">
        <f>N26*(1+(('A20-1b'!N27/100)+('A20-1c'!N27/100)+(('A20-1b'!N27/100)*('A20-1c'!N27/100))))</f>
        <v>38106.862964550448</v>
      </c>
      <c r="O27" s="10">
        <f>O26*(1+(('A20-1b'!O27/100)+('A20-1c'!O27/100)+(('A20-1b'!O27/100)*('A20-1c'!O27/100))))</f>
        <v>48516.230755104225</v>
      </c>
    </row>
    <row r="28" spans="1:15" ht="12.75" customHeight="1">
      <c r="A28" s="6">
        <v>2004</v>
      </c>
      <c r="B28" s="10">
        <f>B27*(1+(('A20-1b'!B28/100)+('A20-1c'!B28/100)+(('A20-1b'!B28/100)*('A20-1c'!B28/100))))</f>
        <v>38073.114848800637</v>
      </c>
      <c r="C28" s="10">
        <f>C27*(1+(('A20-1b'!C28/100)+('A20-1c'!C28/100)+(('A20-1b'!C28/100)*('A20-1c'!C28/100))))</f>
        <v>45828.795007283712</v>
      </c>
      <c r="D28" s="10">
        <f>D27*(1+(('A20-1b'!D28/100)+('A20-1c'!D28/100)+(('A20-1b'!D28/100)*('A20-1c'!D28/100))))</f>
        <v>34785.445911019247</v>
      </c>
      <c r="E28" s="10">
        <f>E27*(1+(('A20-1b'!E28/100)+('A20-1c'!E28/100)+(('A20-1b'!E28/100)*('A20-1c'!E28/100))))</f>
        <v>35100.092822437735</v>
      </c>
      <c r="F28" s="10">
        <f>F27*(1+(('A20-1b'!F28/100)+('A20-1c'!F28/100)+(('A20-1b'!F28/100)*('A20-1c'!F28/100))))</f>
        <v>31678.755566749125</v>
      </c>
      <c r="G28" s="10">
        <f>G27*(1+(('A20-1b'!G28/100)+('A20-1c'!G28/100)+(('A20-1b'!G28/100)*('A20-1c'!G28/100))))</f>
        <v>38385.317562729739</v>
      </c>
      <c r="H28" s="10">
        <f>H27*(1+(('A20-1b'!H28/100)+('A20-1c'!H28/100)+(('A20-1b'!H28/100)*('A20-1c'!H28/100))))</f>
        <v>34597.583446105527</v>
      </c>
      <c r="I28" s="10">
        <f>I27*(1+(('A20-1b'!I28/100)+('A20-1c'!I28/100)+(('A20-1b'!I28/100)*('A20-1c'!I28/100))))</f>
        <v>36034.646110144844</v>
      </c>
      <c r="J28" s="10">
        <f>J27*(1+(('A20-1b'!J28/100)+('A20-1c'!J28/100)+(('A20-1b'!J28/100)*('A20-1c'!J28/100))))</f>
        <v>38434.945301809901</v>
      </c>
      <c r="K28" s="10">
        <f>K27*(1+(('A20-1b'!K28/100)+('A20-1c'!K28/100)+(('A20-1b'!K28/100)*('A20-1c'!K28/100))))</f>
        <v>35573.925183551437</v>
      </c>
      <c r="L28" s="10">
        <f>L27*(1+(('A20-1b'!L28/100)+('A20-1c'!L28/100)+(('A20-1b'!L28/100)*('A20-1c'!L28/100))))</f>
        <v>33501.51884245126</v>
      </c>
      <c r="M28" s="10">
        <f>M27*(1+(('A20-1b'!M28/100)+('A20-1c'!M28/100)+(('A20-1b'!M28/100)*('A20-1c'!M28/100))))</f>
        <v>37279.367134761356</v>
      </c>
      <c r="N28" s="10">
        <f>N27*(1+(('A20-1b'!N28/100)+('A20-1c'!N28/100)+(('A20-1b'!N28/100)*('A20-1c'!N28/100))))</f>
        <v>39916.44356614806</v>
      </c>
      <c r="O28" s="10">
        <f>O27*(1+(('A20-1b'!O28/100)+('A20-1c'!O28/100)+(('A20-1b'!O28/100)*('A20-1c'!O28/100))))</f>
        <v>50847.290094194715</v>
      </c>
    </row>
    <row r="29" spans="1:15" ht="12.75" customHeight="1">
      <c r="A29" s="6">
        <v>2005</v>
      </c>
      <c r="B29" s="10">
        <f>B28*(1+(('A20-1b'!B29/100)+('A20-1c'!B29/100)+(('A20-1b'!B29/100)*('A20-1c'!B29/100))))</f>
        <v>39243.253960563678</v>
      </c>
      <c r="C29" s="10">
        <f>C28*(1+(('A20-1b'!C29/100)+('A20-1c'!C29/100)+(('A20-1b'!C29/100)*('A20-1c'!C29/100))))</f>
        <v>46557.243703924483</v>
      </c>
      <c r="D29" s="10">
        <f>D28*(1+(('A20-1b'!D29/100)+('A20-1c'!D29/100)+(('A20-1b'!D29/100)*('A20-1c'!D29/100))))</f>
        <v>36096.335440176008</v>
      </c>
      <c r="E29" s="10">
        <f>E28*(1+(('A20-1b'!E29/100)+('A20-1c'!E29/100)+(('A20-1b'!E29/100)*('A20-1c'!E29/100))))</f>
        <v>36146.95309086694</v>
      </c>
      <c r="F29" s="10">
        <f>F28*(1+(('A20-1b'!F29/100)+('A20-1c'!F29/100)+(('A20-1b'!F29/100)*('A20-1c'!F29/100))))</f>
        <v>32748.230354682575</v>
      </c>
      <c r="G29" s="10">
        <f>G28*(1+(('A20-1b'!G29/100)+('A20-1c'!G29/100)+(('A20-1b'!G29/100)*('A20-1c'!G29/100))))</f>
        <v>39531.656686423099</v>
      </c>
      <c r="H29" s="10">
        <f>H28*(1+(('A20-1b'!H29/100)+('A20-1c'!H29/100)+(('A20-1b'!H29/100)*('A20-1c'!H29/100))))</f>
        <v>34698.331609100591</v>
      </c>
      <c r="I29" s="10">
        <f>I28*(1+(('A20-1b'!I29/100)+('A20-1c'!I29/100)+(('A20-1b'!I29/100)*('A20-1c'!I29/100))))</f>
        <v>37149.341852916063</v>
      </c>
      <c r="J29" s="10">
        <f>J28*(1+(('A20-1b'!J29/100)+('A20-1c'!J29/100)+(('A20-1b'!J29/100)*('A20-1c'!J29/100))))</f>
        <v>39001.860745011596</v>
      </c>
      <c r="K29" s="10">
        <f>K28*(1+(('A20-1b'!K29/100)+('A20-1c'!K29/100)+(('A20-1b'!K29/100)*('A20-1c'!K29/100))))</f>
        <v>37179.234131384379</v>
      </c>
      <c r="L29" s="10">
        <f>L28*(1+(('A20-1b'!L29/100)+('A20-1c'!L29/100)+(('A20-1b'!L29/100)*('A20-1c'!L29/100))))</f>
        <v>34461.605369438228</v>
      </c>
      <c r="M29" s="10">
        <f>M28*(1+(('A20-1b'!M29/100)+('A20-1c'!M29/100)+(('A20-1b'!M29/100)*('A20-1c'!M29/100))))</f>
        <v>38509.586250208478</v>
      </c>
      <c r="N29" s="10">
        <f>N28*(1+(('A20-1b'!N29/100)+('A20-1c'!N29/100)+(('A20-1b'!N29/100)*('A20-1c'!N29/100))))</f>
        <v>41283.701507619335</v>
      </c>
      <c r="O29" s="10">
        <f>O28*(1+(('A20-1b'!O29/100)+('A20-1c'!O29/100)+(('A20-1b'!O29/100)*('A20-1c'!O29/100))))</f>
        <v>52570.453908196883</v>
      </c>
    </row>
    <row r="30" spans="1:15" ht="12.75" customHeight="1">
      <c r="A30" s="6">
        <v>2006</v>
      </c>
      <c r="B30" s="10">
        <f>B29*(1+(('A20-1b'!B30/100)+('A20-1c'!B30/100)+(('A20-1b'!B30/100)*('A20-1c'!B30/100))))</f>
        <v>41362.389674434118</v>
      </c>
      <c r="C30" s="10">
        <f>C29*(1+(('A20-1b'!C30/100)+('A20-1c'!C30/100)+(('A20-1b'!C30/100)*('A20-1c'!C30/100))))</f>
        <v>48379.494222496083</v>
      </c>
      <c r="D30" s="10">
        <f>D29*(1+(('A20-1b'!D30/100)+('A20-1c'!D30/100)+(('A20-1b'!D30/100)*('A20-1c'!D30/100))))</f>
        <v>37643.496569812829</v>
      </c>
      <c r="E30" s="10">
        <f>E29*(1+(('A20-1b'!E30/100)+('A20-1c'!E30/100)+(('A20-1b'!E30/100)*('A20-1c'!E30/100))))</f>
        <v>37379.311162593862</v>
      </c>
      <c r="F30" s="10">
        <f>F29*(1+(('A20-1b'!F30/100)+('A20-1c'!F30/100)+(('A20-1b'!F30/100)*('A20-1c'!F30/100))))</f>
        <v>33793.946846368301</v>
      </c>
      <c r="G30" s="10">
        <f>G29*(1+(('A20-1b'!G30/100)+('A20-1c'!G30/100)+(('A20-1b'!G30/100)*('A20-1c'!G30/100))))</f>
        <v>40766.309388053465</v>
      </c>
      <c r="H30" s="10">
        <f>H29*(1+(('A20-1b'!H30/100)+('A20-1c'!H30/100)+(('A20-1b'!H30/100)*('A20-1c'!H30/100))))</f>
        <v>34835.563510614578</v>
      </c>
      <c r="I30" s="10">
        <f>I29*(1+(('A20-1b'!I30/100)+('A20-1c'!I30/100)+(('A20-1b'!I30/100)*('A20-1c'!I30/100))))</f>
        <v>37855.179348121463</v>
      </c>
      <c r="J30" s="10">
        <f>J29*(1+(('A20-1b'!J30/100)+('A20-1c'!J30/100)+(('A20-1b'!J30/100)*('A20-1c'!J30/100))))</f>
        <v>39780.181878039053</v>
      </c>
      <c r="K30" s="10">
        <f>K29*(1+(('A20-1b'!K30/100)+('A20-1c'!K30/100)+(('A20-1b'!K30/100)*('A20-1c'!K30/100))))</f>
        <v>39219.853575919544</v>
      </c>
      <c r="L30" s="10">
        <f>L29*(1+(('A20-1b'!L30/100)+('A20-1c'!L30/100)+(('A20-1b'!L30/100)*('A20-1c'!L30/100))))</f>
        <v>35625.029166710461</v>
      </c>
      <c r="M30" s="10">
        <f>M29*(1+(('A20-1b'!M30/100)+('A20-1c'!M30/100)+(('A20-1b'!M30/100)*('A20-1c'!M30/100))))</f>
        <v>39621.280986079495</v>
      </c>
      <c r="N30" s="10">
        <f>N29*(1+(('A20-1b'!N30/100)+('A20-1c'!N30/100)+(('A20-1b'!N30/100)*('A20-1c'!N30/100))))</f>
        <v>43752.920978491558</v>
      </c>
      <c r="O30" s="10">
        <f>O29*(1+(('A20-1b'!O30/100)+('A20-1c'!O30/100)+(('A20-1b'!O30/100)*('A20-1c'!O30/100))))</f>
        <v>54620.701610616561</v>
      </c>
    </row>
    <row r="31" spans="1:15" ht="12.75" customHeight="1">
      <c r="A31" s="6">
        <v>2007</v>
      </c>
      <c r="B31" s="10">
        <f>B30*(1+(('A20-1b'!B31/100)+('A20-1c'!B31/100)+(('A20-1b'!B31/100)*('A20-1c'!B31/100))))</f>
        <v>43593.683785421461</v>
      </c>
      <c r="C31" s="10">
        <f>C30*(1+(('A20-1b'!C31/100)+('A20-1c'!C31/100)+(('A20-1b'!C31/100)*('A20-1c'!C31/100))))</f>
        <v>50174.470217139133</v>
      </c>
      <c r="D31" s="10">
        <f>D30*(1+(('A20-1b'!D31/100)+('A20-1c'!D31/100)+(('A20-1b'!D31/100)*('A20-1c'!D31/100))))</f>
        <v>39028.40080861625</v>
      </c>
      <c r="E31" s="10">
        <f>E30*(1+(('A20-1b'!E31/100)+('A20-1c'!E31/100)+(('A20-1b'!E31/100)*('A20-1c'!E31/100))))</f>
        <v>38657.085535375969</v>
      </c>
      <c r="F31" s="10">
        <f>F30*(1+(('A20-1b'!F31/100)+('A20-1c'!F31/100)+(('A20-1b'!F31/100)*('A20-1c'!F31/100))))</f>
        <v>34874.237945206158</v>
      </c>
      <c r="G31" s="10">
        <f>G30*(1+(('A20-1b'!G31/100)+('A20-1c'!G31/100)+(('A20-1b'!G31/100)*('A20-1c'!G31/100))))</f>
        <v>41750.530395609239</v>
      </c>
      <c r="H31" s="10">
        <f>H30*(1+(('A20-1b'!H31/100)+('A20-1c'!H31/100)+(('A20-1b'!H31/100)*('A20-1c'!H31/100))))</f>
        <v>35079.412455188874</v>
      </c>
      <c r="I31" s="10">
        <f>I30*(1+(('A20-1b'!I31/100)+('A20-1c'!I31/100)+(('A20-1b'!I31/100)*('A20-1c'!I31/100))))</f>
        <v>38804.057273661478</v>
      </c>
      <c r="J31" s="10">
        <f>J30*(1+(('A20-1b'!J31/100)+('A20-1c'!J31/100)+(('A20-1b'!J31/100)*('A20-1c'!J31/100))))</f>
        <v>41172.488243770415</v>
      </c>
      <c r="K31" s="10">
        <f>K30*(1+(('A20-1b'!K31/100)+('A20-1c'!K31/100)+(('A20-1b'!K31/100)*('A20-1c'!K31/100))))</f>
        <v>41625.207195730683</v>
      </c>
      <c r="L31" s="10">
        <f>L30*(1+(('A20-1b'!L31/100)+('A20-1c'!L31/100)+(('A20-1b'!L31/100)*('A20-1c'!L31/100))))</f>
        <v>37285.939276520832</v>
      </c>
      <c r="M31" s="10">
        <f>M30*(1+(('A20-1b'!M31/100)+('A20-1c'!M31/100)+(('A20-1b'!M31/100)*('A20-1c'!M31/100))))</f>
        <v>41735.472539496703</v>
      </c>
      <c r="N31" s="10">
        <f>N30*(1+(('A20-1b'!N31/100)+('A20-1c'!N31/100)+(('A20-1b'!N31/100)*('A20-1c'!N31/100))))</f>
        <v>46030.304268343025</v>
      </c>
      <c r="O31" s="10">
        <f>O30*(1+(('A20-1b'!O31/100)+('A20-1c'!O31/100)+(('A20-1b'!O31/100)*('A20-1c'!O31/100))))</f>
        <v>56744.026765027673</v>
      </c>
    </row>
    <row r="32" spans="1:15" ht="12.75" customHeight="1">
      <c r="A32" s="6">
        <v>2008</v>
      </c>
      <c r="B32" s="10">
        <f>B31*(1+(('A20-1b'!B32/100)+('A20-1c'!B32/100)+(('A20-1b'!B32/100)*('A20-1c'!B32/100))))</f>
        <v>44673.760894889056</v>
      </c>
      <c r="C32" s="10">
        <f>C31*(1+(('A20-1b'!C32/100)+('A20-1c'!C32/100)+(('A20-1b'!C32/100)*('A20-1c'!C32/100))))</f>
        <v>51972.723229721407</v>
      </c>
      <c r="D32" s="10">
        <f>D31*(1+(('A20-1b'!D32/100)+('A20-1c'!D32/100)+(('A20-1b'!D32/100)*('A20-1c'!D32/100))))</f>
        <v>39840.347659038707</v>
      </c>
      <c r="E32" s="10">
        <f>E31*(1+(('A20-1b'!E32/100)+('A20-1c'!E32/100)+(('A20-1b'!E32/100)*('A20-1c'!E32/100))))</f>
        <v>40004.053023770612</v>
      </c>
      <c r="F32" s="10">
        <f>F31*(1+(('A20-1b'!F32/100)+('A20-1c'!F32/100)+(('A20-1b'!F32/100)*('A20-1c'!F32/100))))</f>
        <v>36263.069597136047</v>
      </c>
      <c r="G32" s="10">
        <f>G31*(1+(('A20-1b'!G32/100)+('A20-1c'!G32/100)+(('A20-1b'!G32/100)*('A20-1c'!G32/100))))</f>
        <v>42798.468708539025</v>
      </c>
      <c r="H32" s="10">
        <f>H31*(1+(('A20-1b'!H32/100)+('A20-1c'!H32/100)+(('A20-1b'!H32/100)*('A20-1c'!H32/100))))</f>
        <v>35847.511270307688</v>
      </c>
      <c r="I32" s="10">
        <f>I31*(1+(('A20-1b'!I32/100)+('A20-1c'!I32/100)+(('A20-1b'!I32/100)*('A20-1c'!I32/100))))</f>
        <v>39651.227452060055</v>
      </c>
      <c r="J32" s="10">
        <f>J31*(1+(('A20-1b'!J32/100)+('A20-1c'!J32/100)+(('A20-1b'!J32/100)*('A20-1c'!J32/100))))</f>
        <v>42613.525332302379</v>
      </c>
      <c r="K32" s="10">
        <f>K31*(1+(('A20-1b'!K32/100)+('A20-1c'!K32/100)+(('A20-1b'!K32/100)*('A20-1c'!K32/100))))</f>
        <v>44213.337703539626</v>
      </c>
      <c r="L32" s="10">
        <f>L31*(1+(('A20-1b'!L32/100)+('A20-1c'!L32/100)+(('A20-1b'!L32/100)*('A20-1c'!L32/100))))</f>
        <v>39833.128218196347</v>
      </c>
      <c r="M32" s="10">
        <f>M31*(1+(('A20-1b'!M32/100)+('A20-1c'!M32/100)+(('A20-1b'!M32/100)*('A20-1c'!M32/100))))</f>
        <v>43116.499325828649</v>
      </c>
      <c r="N32" s="10">
        <f>N31*(1+(('A20-1b'!N32/100)+('A20-1c'!N32/100)+(('A20-1b'!N32/100)*('A20-1c'!N32/100))))</f>
        <v>46249.684698485951</v>
      </c>
      <c r="O32" s="10">
        <f>O31*(1+(('A20-1b'!O32/100)+('A20-1c'!O32/100)+(('A20-1b'!O32/100)*('A20-1c'!O32/100))))</f>
        <v>58039.265919966194</v>
      </c>
    </row>
    <row r="33" spans="1:15" ht="12.75" customHeight="1">
      <c r="A33" s="6">
        <v>2009</v>
      </c>
      <c r="B33" s="10">
        <f>B32*(1+(('A20-1b'!B33/100)+('A20-1c'!B33/100)+(('A20-1b'!B33/100)*('A20-1c'!B33/100))))</f>
        <v>45690.178302769578</v>
      </c>
      <c r="C33" s="10">
        <f>C32*(1+(('A20-1b'!C33/100)+('A20-1c'!C33/100)+(('A20-1b'!C33/100)*('A20-1c'!C33/100))))</f>
        <v>52628.722942326945</v>
      </c>
      <c r="D33" s="10">
        <f>D32*(1+(('A20-1b'!D33/100)+('A20-1c'!D33/100)+(('A20-1b'!D33/100)*('A20-1c'!D33/100))))</f>
        <v>40214.846927033672</v>
      </c>
      <c r="E33" s="10">
        <f>E32*(1+(('A20-1b'!E33/100)+('A20-1c'!E33/100)+(('A20-1b'!E33/100)*('A20-1c'!E33/100))))</f>
        <v>41161.690310172482</v>
      </c>
      <c r="F33" s="10">
        <f>F32*(1+(('A20-1b'!F33/100)+('A20-1c'!F33/100)+(('A20-1b'!F33/100)*('A20-1c'!F33/100))))</f>
        <v>37042.580541196083</v>
      </c>
      <c r="G33" s="10">
        <f>G32*(1+(('A20-1b'!G33/100)+('A20-1c'!G33/100)+(('A20-1b'!G33/100)*('A20-1c'!G33/100))))</f>
        <v>43468.863922389573</v>
      </c>
      <c r="H33" s="10">
        <f>H32*(1+(('A20-1b'!H33/100)+('A20-1c'!H33/100)+(('A20-1b'!H33/100)*('A20-1c'!H33/100))))</f>
        <v>36123.106936953809</v>
      </c>
      <c r="I33" s="10">
        <f>I32*(1+(('A20-1b'!I33/100)+('A20-1c'!I33/100)+(('A20-1b'!I33/100)*('A20-1c'!I33/100))))</f>
        <v>40068.516969765536</v>
      </c>
      <c r="J33" s="10">
        <f>J32*(1+(('A20-1b'!J33/100)+('A20-1c'!J33/100)+(('A20-1b'!J33/100)*('A20-1c'!J33/100))))</f>
        <v>43670.937349898137</v>
      </c>
      <c r="K33" s="10">
        <f>K32*(1+(('A20-1b'!K33/100)+('A20-1c'!K33/100)+(('A20-1b'!K33/100)*('A20-1c'!K33/100))))</f>
        <v>45684.094382247873</v>
      </c>
      <c r="L33" s="10">
        <f>L32*(1+(('A20-1b'!L33/100)+('A20-1c'!L33/100)+(('A20-1b'!L33/100)*('A20-1c'!L33/100))))</f>
        <v>41632.151621042969</v>
      </c>
      <c r="M33" s="10">
        <f>M32*(1+(('A20-1b'!M33/100)+('A20-1c'!M33/100)+(('A20-1b'!M33/100)*('A20-1c'!M33/100))))</f>
        <v>44273.746167733887</v>
      </c>
      <c r="N33" s="10">
        <f>N32*(1+(('A20-1b'!N33/100)+('A20-1c'!N33/100)+(('A20-1b'!N33/100)*('A20-1c'!N33/100))))</f>
        <v>47309.81997114465</v>
      </c>
      <c r="O33" s="10">
        <f>O32*(1+(('A20-1b'!O33/100)+('A20-1c'!O33/100)+(('A20-1b'!O33/100)*('A20-1c'!O33/100))))</f>
        <v>58018.313744969091</v>
      </c>
    </row>
    <row r="34" spans="1:15" ht="12.75" customHeight="1">
      <c r="A34" s="6">
        <v>2010</v>
      </c>
      <c r="B34" s="10">
        <f>B33*(1+(('A20-1b'!B34/100)+('A20-1c'!B34/100)+(('A20-1b'!B34/100)*('A20-1c'!B34/100))))</f>
        <v>48480.020589936685</v>
      </c>
      <c r="C34" s="10">
        <f>C33*(1+(('A20-1b'!C34/100)+('A20-1c'!C34/100)+(('A20-1b'!C34/100)*('A20-1c'!C34/100))))</f>
        <v>53312.159538455999</v>
      </c>
      <c r="D34" s="10">
        <f>D33*(1+(('A20-1b'!D34/100)+('A20-1c'!D34/100)+(('A20-1b'!D34/100)*('A20-1c'!D34/100))))</f>
        <v>40739.087671574482</v>
      </c>
      <c r="E34" s="10">
        <f>E33*(1+(('A20-1b'!E34/100)+('A20-1c'!E34/100)+(('A20-1b'!E34/100)*('A20-1c'!E34/100))))</f>
        <v>42467.627258643326</v>
      </c>
      <c r="F34" s="10">
        <f>F33*(1+(('A20-1b'!F34/100)+('A20-1c'!F34/100)+(('A20-1b'!F34/100)*('A20-1c'!F34/100))))</f>
        <v>37785.802877174647</v>
      </c>
      <c r="G34" s="10">
        <f>G33*(1+(('A20-1b'!G34/100)+('A20-1c'!G34/100)+(('A20-1b'!G34/100)*('A20-1c'!G34/100))))</f>
        <v>44689.252277010666</v>
      </c>
      <c r="H34" s="10">
        <f>H33*(1+(('A20-1b'!H34/100)+('A20-1c'!H34/100)+(('A20-1b'!H34/100)*('A20-1c'!H34/100))))</f>
        <v>36958.634400405557</v>
      </c>
      <c r="I34" s="10">
        <f>I33*(1+(('A20-1b'!I34/100)+('A20-1c'!I34/100)+(('A20-1b'!I34/100)*('A20-1c'!I34/100))))</f>
        <v>41031.082952930214</v>
      </c>
      <c r="J34" s="10">
        <f>J33*(1+(('A20-1b'!J34/100)+('A20-1c'!J34/100)+(('A20-1b'!J34/100)*('A20-1c'!J34/100))))</f>
        <v>43976.633911347417</v>
      </c>
      <c r="K34" s="10">
        <f>K33*(1+(('A20-1b'!K34/100)+('A20-1c'!K34/100)+(('A20-1b'!K34/100)*('A20-1c'!K34/100))))</f>
        <v>47199.984002039622</v>
      </c>
      <c r="L34" s="10">
        <f>L33*(1+(('A20-1b'!L34/100)+('A20-1c'!L34/100)+(('A20-1b'!L34/100)*('A20-1c'!L34/100))))</f>
        <v>41713.958798978318</v>
      </c>
      <c r="M34" s="10">
        <f>M33*(1+(('A20-1b'!M34/100)+('A20-1c'!M34/100)+(('A20-1b'!M34/100)*('A20-1c'!M34/100))))</f>
        <v>45207.036736949718</v>
      </c>
      <c r="N34" s="10">
        <f>N33*(1+(('A20-1b'!N34/100)+('A20-1c'!N34/100)+(('A20-1b'!N34/100)*('A20-1c'!N34/100))))</f>
        <v>48921.381678641723</v>
      </c>
      <c r="O34" s="10">
        <f>O33*(1+(('A20-1b'!O34/100)+('A20-1c'!O34/100)+(('A20-1b'!O34/100)*('A20-1c'!O34/100))))</f>
        <v>59530.793165986688</v>
      </c>
    </row>
    <row r="35" spans="1:15" ht="12.75" customHeight="1">
      <c r="A35" s="6">
        <v>2011</v>
      </c>
      <c r="B35" s="10">
        <f>B34*(1+(('A20-1b'!B35/100)+('A20-1c'!B35/100)+(('A20-1b'!B35/100)*('A20-1c'!B35/100))))</f>
        <v>50766.920121205178</v>
      </c>
      <c r="C35" s="10">
        <f>C34*(1+(('A20-1b'!C35/100)+('A20-1c'!C35/100)+(('A20-1b'!C35/100)*('A20-1c'!C35/100))))</f>
        <v>55082.976229685351</v>
      </c>
      <c r="D35" s="10">
        <f>D34*(1+(('A20-1b'!D35/100)+('A20-1c'!D35/100)+(('A20-1b'!D35/100)*('A20-1c'!D35/100))))</f>
        <v>42122.790784339508</v>
      </c>
      <c r="E35" s="10">
        <f>E34*(1+(('A20-1b'!E35/100)+('A20-1c'!E35/100)+(('A20-1b'!E35/100)*('A20-1c'!E35/100))))</f>
        <v>43148.765532244703</v>
      </c>
      <c r="F35" s="10">
        <f>F34*(1+(('A20-1b'!F35/100)+('A20-1c'!F35/100)+(('A20-1b'!F35/100)*('A20-1c'!F35/100))))</f>
        <v>38953.308614473593</v>
      </c>
      <c r="G35" s="10">
        <f>G34*(1+(('A20-1b'!G35/100)+('A20-1c'!G35/100)+(('A20-1b'!G35/100)*('A20-1c'!G35/100))))</f>
        <v>45718.982027977545</v>
      </c>
      <c r="H35" s="10">
        <f>H34*(1+(('A20-1b'!H35/100)+('A20-1c'!H35/100)+(('A20-1b'!H35/100)*('A20-1c'!H35/100))))</f>
        <v>37995.398012605736</v>
      </c>
      <c r="I35" s="10">
        <f>I34*(1+(('A20-1b'!I35/100)+('A20-1c'!I35/100)+(('A20-1b'!I35/100)*('A20-1c'!I35/100))))</f>
        <v>41358.510994894597</v>
      </c>
      <c r="J35" s="10">
        <f>J34*(1+(('A20-1b'!J35/100)+('A20-1c'!J35/100)+(('A20-1b'!J35/100)*('A20-1c'!J35/100))))</f>
        <v>44768.960924528161</v>
      </c>
      <c r="K35" s="10">
        <f>K34*(1+(('A20-1b'!K35/100)+('A20-1c'!K35/100)+(('A20-1b'!K35/100)*('A20-1c'!K35/100))))</f>
        <v>49328.042480755576</v>
      </c>
      <c r="L35" s="10">
        <f>L34*(1+(('A20-1b'!L35/100)+('A20-1c'!L35/100)+(('A20-1b'!L35/100)*('A20-1c'!L35/100))))</f>
        <v>42048.296178752134</v>
      </c>
      <c r="M35" s="10">
        <f>M34*(1+(('A20-1b'!M35/100)+('A20-1c'!M35/100)+(('A20-1b'!M35/100)*('A20-1c'!M35/100))))</f>
        <v>46605.471211370525</v>
      </c>
      <c r="N35" s="10">
        <f>N34*(1+(('A20-1b'!N35/100)+('A20-1c'!N35/100)+(('A20-1b'!N35/100)*('A20-1c'!N35/100))))</f>
        <v>49410.595495428141</v>
      </c>
      <c r="O35" s="10">
        <f>O34*(1+(('A20-1b'!O35/100)+('A20-1c'!O35/100)+(('A20-1b'!O35/100)*('A20-1c'!O35/100))))</f>
        <v>61327.194380563502</v>
      </c>
    </row>
    <row r="36" spans="1:15" ht="12.75" customHeight="1">
      <c r="A36" s="6">
        <v>2012</v>
      </c>
      <c r="B36" s="51">
        <f>B35*((B$35/B$30)^(1/5))</f>
        <v>52890.278743786141</v>
      </c>
      <c r="C36" s="10">
        <f>C35*(1+(('A20-1b'!C36/100)+('A20-1c'!C36/100)+(('A20-1b'!C36/100)*('A20-1c'!C36/100))))</f>
        <v>56845.631469035281</v>
      </c>
      <c r="D36" s="10">
        <f>D35*(1+(('A20-1b'!D36/100)+('A20-1c'!D36/100)+(('A20-1b'!D36/100)*('A20-1c'!D36/100))))</f>
        <v>43477.291244800734</v>
      </c>
      <c r="E36" s="10">
        <f>E35*(1+(('A20-1b'!E36/100)+('A20-1c'!E36/100)+(('A20-1b'!E36/100)*('A20-1c'!E36/100))))</f>
        <v>43824.647795541779</v>
      </c>
      <c r="F36" s="10">
        <f>F35*(1+(('A20-1b'!F36/100)+('A20-1c'!F36/100)+(('A20-1b'!F36/100)*('A20-1c'!F36/100))))</f>
        <v>40034.457695068304</v>
      </c>
      <c r="G36" s="10">
        <f>G35*(1+(('A20-1b'!G36/100)+('A20-1c'!G36/100)+(('A20-1b'!G36/100)*('A20-1c'!G36/100))))</f>
        <v>46674.508752362271</v>
      </c>
      <c r="H36" s="10">
        <f>H35*(1+(('A20-1b'!H36/100)+('A20-1c'!H36/100)+(('A20-1b'!H36/100)*('A20-1c'!H36/100))))</f>
        <v>38851.51032062577</v>
      </c>
      <c r="I36" s="10">
        <f>I35*(1+(('A20-1b'!I36/100)+('A20-1c'!I36/100)+(('A20-1b'!I36/100)*('A20-1c'!I36/100))))</f>
        <v>40893.558614289992</v>
      </c>
      <c r="J36" s="10">
        <f>J35*(1+(('A20-1b'!J36/100)+('A20-1c'!J36/100)+(('A20-1b'!J36/100)*('A20-1c'!J36/100))))</f>
        <v>45744.789965800104</v>
      </c>
      <c r="K36" s="10">
        <f>K35*(1+(('A20-1b'!K36/100)+('A20-1c'!K36/100)+(('A20-1b'!K36/100)*('A20-1c'!K36/100))))</f>
        <v>51594.81401687373</v>
      </c>
      <c r="L36" s="10">
        <f>L35*(1+(('A20-1b'!L36/100)+('A20-1c'!L36/100)+(('A20-1b'!L36/100)*('A20-1c'!L36/100))))</f>
        <v>41461.512205577645</v>
      </c>
      <c r="M36" s="10">
        <f>M35*(1+(('A20-1b'!M36/100)+('A20-1c'!M36/100)+(('A20-1b'!M36/100)*('A20-1c'!M36/100))))</f>
        <v>47987.276827316447</v>
      </c>
      <c r="N36" s="10">
        <f>N35*(1+(('A20-1b'!N36/100)+('A20-1c'!N36/100)+(('A20-1b'!N36/100)*('A20-1c'!N36/100))))</f>
        <v>50104.56730916143</v>
      </c>
      <c r="O36" s="10">
        <f>O35*(1+(('A20-1b'!O36/100)+('A20-1c'!O36/100)+(('A20-1b'!O36/100)*('A20-1c'!O36/100))))</f>
        <v>62740.295593480449</v>
      </c>
    </row>
    <row r="37" spans="1:15" ht="12.75" customHeight="1">
      <c r="A37" s="6">
        <v>2013</v>
      </c>
      <c r="B37" s="51">
        <f>B36*((B$35/B$30)^(1/5))</f>
        <v>55102.448187061455</v>
      </c>
      <c r="C37" s="10">
        <f>C36*(1+(('A20-1b'!C37/100)+('A20-1c'!C37/100)+(('A20-1b'!C37/100)*('A20-1c'!C37/100))))</f>
        <v>58322.083055180534</v>
      </c>
      <c r="D37" s="51">
        <f>D36*((D$36/D$31)^(1/5))</f>
        <v>44426.164762721972</v>
      </c>
      <c r="E37" s="10">
        <f>E36*(1+(('A20-1b'!E37/100)+('A20-1c'!E37/100)+(('A20-1b'!E37/100)*('A20-1c'!E37/100))))</f>
        <v>44304.878286085324</v>
      </c>
      <c r="F37" s="10">
        <f>F36*(1+(('A20-1b'!F37/100)+('A20-1c'!F37/100)+(('A20-1b'!F37/100)*('A20-1c'!F37/100))))</f>
        <v>40470.753215029159</v>
      </c>
      <c r="G37" s="10">
        <f>G36*(1+(('A20-1b'!G37/100)+('A20-1c'!G37/100)+(('A20-1b'!G37/100)*('A20-1c'!G37/100))))</f>
        <v>47361.277474144525</v>
      </c>
      <c r="H37" s="10">
        <f>H36*(1+(('A20-1b'!H37/100)+('A20-1c'!H37/100)+(('A20-1b'!H37/100)*('A20-1c'!H37/100))))</f>
        <v>39463.033093072423</v>
      </c>
      <c r="I37" s="10">
        <f>I36*(1+(('A20-1b'!I37/100)+('A20-1c'!I37/100)+(('A20-1b'!I37/100)*('A20-1c'!I37/100))))</f>
        <v>41296.60552799244</v>
      </c>
      <c r="J37" s="10">
        <f>J36*(1+(('A20-1b'!J37/100)+('A20-1c'!J37/100)+(('A20-1b'!J37/100)*('A20-1c'!J37/100))))</f>
        <v>46523.183311858156</v>
      </c>
      <c r="K37" s="10">
        <f>K36*(1+(('A20-1b'!K37/100)+('A20-1c'!K37/100)+(('A20-1b'!K37/100)*('A20-1c'!K37/100))))</f>
        <v>54009.244933607355</v>
      </c>
      <c r="L37" s="10">
        <f>L36*(1+(('A20-1b'!L37/100)+('A20-1c'!L37/100)+(('A20-1b'!L37/100)*('A20-1c'!L37/100))))</f>
        <v>41915.847456326366</v>
      </c>
      <c r="M37" s="10">
        <f>M36*(1+(('A20-1b'!M37/100)+('A20-1c'!M37/100)+(('A20-1b'!M37/100)*('A20-1c'!M37/100))))</f>
        <v>48844.137642345013</v>
      </c>
      <c r="N37" s="10">
        <f>N36*(1+(('A20-1b'!N37/100)+('A20-1c'!N37/100)+(('A20-1b'!N37/100)*('A20-1c'!N37/100))))</f>
        <v>50858.841465433543</v>
      </c>
      <c r="O37" s="10">
        <f>O36*(1+(('A20-1b'!O37/100)+('A20-1c'!O37/100)+(('A20-1b'!O37/100)*('A20-1c'!O37/100))))</f>
        <v>63684.53704216233</v>
      </c>
    </row>
    <row r="38" spans="1:15" ht="12.75" customHeight="1">
      <c r="A38" s="6">
        <v>2014</v>
      </c>
      <c r="B38" s="51">
        <f>B37*((B$35/B$30)^(1/5))</f>
        <v>57407.143019916723</v>
      </c>
      <c r="C38" s="10">
        <f>C37*(1+(('A20-1b'!C38/100)+('A20-1c'!C38/100)+(('A20-1b'!C38/100)*('A20-1c'!C38/100))))</f>
        <v>58905.828784479832</v>
      </c>
      <c r="D38" s="51">
        <f>D37*((D$36/D$31)^(1/5))</f>
        <v>45395.747044396288</v>
      </c>
      <c r="E38" s="10">
        <f>E37*(1+(('A20-1b'!E38/100)+('A20-1c'!E38/100)+(('A20-1b'!E38/100)*('A20-1c'!E38/100))))</f>
        <v>45058.770095001346</v>
      </c>
      <c r="F38" s="10">
        <f>F37*(1+(('A20-1b'!F38/100)+('A20-1c'!F38/100)+(('A20-1b'!F38/100)*('A20-1c'!F38/100))))</f>
        <v>41038.315058116728</v>
      </c>
      <c r="G38" s="10">
        <f>G37*(1+(('A20-1b'!G38/100)+('A20-1c'!G38/100)+(('A20-1b'!G38/100)*('A20-1c'!G38/100))))</f>
        <v>48023.624939620429</v>
      </c>
      <c r="H38" s="10">
        <f>H37*(1+(('A20-1b'!H38/100)+('A20-1c'!H38/100)+(('A20-1b'!H38/100)*('A20-1c'!H38/100))))</f>
        <v>40373.050636198677</v>
      </c>
      <c r="I38" s="10">
        <f>I37*(1+(('A20-1b'!I38/100)+('A20-1c'!I38/100)+(('A20-1b'!I38/100)*('A20-1c'!I38/100))))</f>
        <v>41627.267448455081</v>
      </c>
      <c r="J38" s="10">
        <f>J37*(1+(('A20-1b'!J38/100)+('A20-1c'!J38/100)+(('A20-1b'!J38/100)*('A20-1c'!J38/100))))</f>
        <v>47502.682413306014</v>
      </c>
      <c r="K38" s="10">
        <f>K37*(1+(('A20-1b'!K38/100)+('A20-1c'!K38/100)+(('A20-1b'!K38/100)*('A20-1c'!K38/100))))</f>
        <v>55797.815088828691</v>
      </c>
      <c r="L38" s="10">
        <f>L37*(1+(('A20-1b'!L38/100)+('A20-1c'!L38/100)+(('A20-1b'!L38/100)*('A20-1c'!L38/100))))</f>
        <v>41706.016723959998</v>
      </c>
      <c r="M38" s="10">
        <f>M37*(1+(('A20-1b'!M38/100)+('A20-1c'!M38/100)+(('A20-1b'!M38/100)*('A20-1c'!M38/100))))</f>
        <v>49919.734397367094</v>
      </c>
      <c r="N38" s="10">
        <f>N37*(1+(('A20-1b'!N38/100)+('A20-1c'!N38/100)+(('A20-1b'!N38/100)*('A20-1c'!N38/100))))</f>
        <v>50858.027723970095</v>
      </c>
      <c r="O38" s="51">
        <f>O37*((O37/O32)^(1/5))</f>
        <v>64877.844592120542</v>
      </c>
    </row>
    <row r="40" spans="1:15" s="27" customFormat="1" ht="25.5" customHeight="1">
      <c r="A40" s="74" t="s">
        <v>584</v>
      </c>
      <c r="B40" s="74"/>
      <c r="C40" s="74"/>
      <c r="D40" s="74"/>
      <c r="E40" s="74"/>
      <c r="F40" s="74"/>
      <c r="G40" s="74"/>
      <c r="H40" s="74"/>
      <c r="I40" s="74"/>
      <c r="J40" s="74"/>
      <c r="K40" s="74"/>
      <c r="L40" s="74"/>
      <c r="M40" s="74"/>
      <c r="N40" s="74"/>
      <c r="O40" s="74"/>
    </row>
    <row r="41" spans="1:15" ht="12.75" customHeight="1">
      <c r="A41" s="6" t="s">
        <v>585</v>
      </c>
    </row>
    <row r="42" spans="1:15" ht="12.75" customHeight="1">
      <c r="A42" s="6" t="s">
        <v>527</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mergeCells count="1">
    <mergeCell ref="A40:O40"/>
  </mergeCells>
  <phoneticPr fontId="0" type="noConversion"/>
  <pageMargins left="0.75" right="0.75" top="1" bottom="1" header="0.5" footer="0.5"/>
  <pageSetup scale="85" orientation="landscape" r:id="rId1"/>
  <headerFooter alignWithMargins="0"/>
</worksheet>
</file>

<file path=xl/worksheets/sheet77.xml><?xml version="1.0" encoding="utf-8"?>
<worksheet xmlns="http://schemas.openxmlformats.org/spreadsheetml/2006/main" xmlns:r="http://schemas.openxmlformats.org/officeDocument/2006/relationships">
  <sheetPr>
    <pageSetUpPr fitToPage="1"/>
  </sheetPr>
  <dimension ref="A1:O56"/>
  <sheetViews>
    <sheetView showOutlineSymbols="0" view="pageBreakPreview" zoomScaleSheetLayoutView="100" workbookViewId="0">
      <pane xSplit="1" ySplit="3" topLeftCell="B4" activePane="bottomRight" state="frozen"/>
      <selection activeCell="C38" sqref="C38"/>
      <selection pane="topRight" activeCell="C38" sqref="C38"/>
      <selection pane="bottomLeft" activeCell="C38" sqref="C38"/>
      <selection pane="bottomRight" activeCell="B35" sqref="B35"/>
    </sheetView>
  </sheetViews>
  <sheetFormatPr defaultColWidth="3.85546875" defaultRowHeight="12.75" customHeight="1"/>
  <cols>
    <col min="1" max="1" width="5.42578125" style="6" customWidth="1"/>
    <col min="2" max="3" width="8.7109375" style="10" customWidth="1"/>
    <col min="4" max="4" width="10.5703125" style="10" customWidth="1"/>
    <col min="5" max="9" width="8.7109375" style="10" customWidth="1"/>
    <col min="10" max="10" width="10" style="10" customWidth="1"/>
    <col min="11" max="14" width="8.7109375" style="10" customWidth="1"/>
    <col min="15" max="15" width="11.85546875" style="10" customWidth="1"/>
    <col min="16" max="31" width="10.42578125" style="8" customWidth="1"/>
    <col min="32" max="16384" width="3.85546875" style="8"/>
  </cols>
  <sheetData>
    <row r="1" spans="1:15" ht="12.75" customHeight="1">
      <c r="A1" s="6" t="s">
        <v>725</v>
      </c>
    </row>
    <row r="2" spans="1:15" ht="9.75" customHeight="1"/>
    <row r="3" spans="1:15" ht="27" customHeight="1">
      <c r="A3" s="6" t="s">
        <v>225</v>
      </c>
      <c r="B3" s="10" t="s">
        <v>115</v>
      </c>
      <c r="C3" s="10" t="s">
        <v>116</v>
      </c>
      <c r="D3" s="10" t="s">
        <v>106</v>
      </c>
      <c r="E3" s="10" t="s">
        <v>117</v>
      </c>
      <c r="F3" s="10" t="s">
        <v>118</v>
      </c>
      <c r="G3" s="10" t="s">
        <v>119</v>
      </c>
      <c r="H3" s="10" t="s">
        <v>120</v>
      </c>
      <c r="I3" s="10" t="s">
        <v>121</v>
      </c>
      <c r="J3" s="10" t="s">
        <v>122</v>
      </c>
      <c r="K3" s="10" t="s">
        <v>123</v>
      </c>
      <c r="L3" s="10" t="s">
        <v>124</v>
      </c>
      <c r="M3" s="10" t="s">
        <v>125</v>
      </c>
      <c r="N3" s="10" t="s">
        <v>126</v>
      </c>
      <c r="O3" s="10" t="s">
        <v>107</v>
      </c>
    </row>
    <row r="4" spans="1:15" ht="12.75" customHeight="1">
      <c r="A4" s="6">
        <v>1980</v>
      </c>
      <c r="B4" s="10">
        <v>15123.9</v>
      </c>
      <c r="C4" s="10">
        <v>16552.099999999999</v>
      </c>
      <c r="D4" s="10">
        <v>14859.2</v>
      </c>
      <c r="E4" s="10">
        <v>11939.4</v>
      </c>
      <c r="F4" s="10">
        <v>9892.5</v>
      </c>
      <c r="G4" s="10">
        <v>14936.3</v>
      </c>
      <c r="H4" s="10">
        <v>14451.5</v>
      </c>
      <c r="I4" s="10">
        <v>14589.7</v>
      </c>
      <c r="J4" s="10">
        <v>16681</v>
      </c>
      <c r="K4" s="10">
        <v>12211.8</v>
      </c>
      <c r="L4" s="10">
        <v>12728.3</v>
      </c>
      <c r="M4" s="51">
        <f t="shared" ref="M4:M14" si="0">M5*POWER(M$17/M$22, 1/5)</f>
        <v>12747.779680167812</v>
      </c>
      <c r="N4" s="10">
        <v>10888</v>
      </c>
      <c r="O4" s="10">
        <v>17610.400000000001</v>
      </c>
    </row>
    <row r="5" spans="1:15" ht="12.75" customHeight="1">
      <c r="A5" s="6">
        <v>1981</v>
      </c>
      <c r="B5" s="10">
        <v>17538.5</v>
      </c>
      <c r="C5" s="10">
        <v>17978.400000000001</v>
      </c>
      <c r="D5" s="10">
        <v>16226.6</v>
      </c>
      <c r="E5" s="10">
        <v>12727</v>
      </c>
      <c r="F5" s="10">
        <v>11036.5</v>
      </c>
      <c r="G5" s="10">
        <v>16252.3</v>
      </c>
      <c r="H5" s="10">
        <v>15496.8</v>
      </c>
      <c r="I5" s="10">
        <v>16434.099999999999</v>
      </c>
      <c r="J5" s="10">
        <v>17711.099999999999</v>
      </c>
      <c r="K5" s="10">
        <v>13108.6</v>
      </c>
      <c r="L5" s="10">
        <v>14008.9</v>
      </c>
      <c r="M5" s="51">
        <f t="shared" si="0"/>
        <v>13325.917306871763</v>
      </c>
      <c r="N5" s="10">
        <v>12070.8</v>
      </c>
      <c r="O5" s="10">
        <v>19227.400000000001</v>
      </c>
    </row>
    <row r="6" spans="1:15" ht="12.75" customHeight="1">
      <c r="A6" s="6">
        <v>1982</v>
      </c>
      <c r="B6" s="10">
        <v>18972.3</v>
      </c>
      <c r="C6" s="10">
        <v>19007.5</v>
      </c>
      <c r="D6" s="10">
        <v>17256.3</v>
      </c>
      <c r="E6" s="10">
        <v>13681.5</v>
      </c>
      <c r="F6" s="10">
        <v>11705.3</v>
      </c>
      <c r="G6" s="10">
        <v>17506.400000000001</v>
      </c>
      <c r="H6" s="10">
        <v>16176.8</v>
      </c>
      <c r="I6" s="10">
        <v>17221.8</v>
      </c>
      <c r="J6" s="10">
        <v>18698.2</v>
      </c>
      <c r="K6" s="10">
        <v>13839.2</v>
      </c>
      <c r="L6" s="10">
        <v>14697.9</v>
      </c>
      <c r="M6" s="51">
        <f t="shared" si="0"/>
        <v>13930.274645854775</v>
      </c>
      <c r="N6" s="10">
        <v>12755.6</v>
      </c>
      <c r="O6" s="10">
        <v>20489.5</v>
      </c>
    </row>
    <row r="7" spans="1:15" ht="12.75" customHeight="1">
      <c r="A7" s="6">
        <v>1983</v>
      </c>
      <c r="B7" s="10">
        <v>18549.2</v>
      </c>
      <c r="C7" s="10">
        <v>19677.5</v>
      </c>
      <c r="D7" s="10">
        <v>17568.099999999999</v>
      </c>
      <c r="E7" s="10">
        <v>14584</v>
      </c>
      <c r="F7" s="10">
        <v>12475.2</v>
      </c>
      <c r="G7" s="10">
        <v>18280.7</v>
      </c>
      <c r="H7" s="10">
        <v>16869.8</v>
      </c>
      <c r="I7" s="10">
        <v>18046.599999999999</v>
      </c>
      <c r="J7" s="10">
        <v>19468.099999999999</v>
      </c>
      <c r="K7" s="10">
        <v>14439.5</v>
      </c>
      <c r="L7" s="10">
        <v>15539.3</v>
      </c>
      <c r="M7" s="51">
        <f t="shared" si="0"/>
        <v>14562.040814171756</v>
      </c>
      <c r="N7" s="10">
        <v>13616</v>
      </c>
      <c r="O7" s="10">
        <v>21485</v>
      </c>
    </row>
    <row r="8" spans="1:15" ht="12.75" customHeight="1">
      <c r="A8" s="6">
        <v>1984</v>
      </c>
      <c r="B8" s="10">
        <v>19095.2</v>
      </c>
      <c r="C8" s="10">
        <v>20773.5</v>
      </c>
      <c r="D8" s="10">
        <v>18369.400000000001</v>
      </c>
      <c r="E8" s="10">
        <v>15019</v>
      </c>
      <c r="F8" s="10">
        <v>13387.2</v>
      </c>
      <c r="G8" s="10">
        <v>18934.599999999999</v>
      </c>
      <c r="H8" s="10">
        <v>17579.7</v>
      </c>
      <c r="I8" s="10">
        <v>18822.5</v>
      </c>
      <c r="J8" s="10">
        <v>19614.900000000001</v>
      </c>
      <c r="K8" s="10">
        <v>15291.2</v>
      </c>
      <c r="L8" s="10">
        <v>16080.9</v>
      </c>
      <c r="M8" s="51">
        <f t="shared" si="0"/>
        <v>15222.458857744383</v>
      </c>
      <c r="N8" s="10">
        <v>14172.5</v>
      </c>
      <c r="O8" s="10">
        <v>22737.599999999999</v>
      </c>
    </row>
    <row r="9" spans="1:15" ht="12.75" customHeight="1">
      <c r="A9" s="6">
        <v>1985</v>
      </c>
      <c r="B9" s="10">
        <v>19749.900000000001</v>
      </c>
      <c r="C9" s="10">
        <v>21484.1</v>
      </c>
      <c r="D9" s="10">
        <v>19140.8</v>
      </c>
      <c r="E9" s="10">
        <v>15758.2</v>
      </c>
      <c r="F9" s="10">
        <v>14493.4</v>
      </c>
      <c r="G9" s="10">
        <v>19561</v>
      </c>
      <c r="H9" s="10">
        <v>18357</v>
      </c>
      <c r="I9" s="10">
        <v>19648.599999999999</v>
      </c>
      <c r="J9" s="10">
        <v>20121.599999999999</v>
      </c>
      <c r="K9" s="10">
        <v>16092.9</v>
      </c>
      <c r="L9" s="10">
        <v>16798.400000000001</v>
      </c>
      <c r="M9" s="51">
        <f t="shared" si="0"/>
        <v>15912.828197144436</v>
      </c>
      <c r="N9" s="10">
        <v>14998.3</v>
      </c>
      <c r="O9" s="10">
        <v>23870.799999999999</v>
      </c>
    </row>
    <row r="10" spans="1:15" ht="12.75" customHeight="1">
      <c r="A10" s="6">
        <v>1986</v>
      </c>
      <c r="B10" s="10">
        <v>19822.2</v>
      </c>
      <c r="C10" s="10">
        <v>22644.9</v>
      </c>
      <c r="D10" s="10">
        <v>19318.5</v>
      </c>
      <c r="E10" s="10">
        <v>16715</v>
      </c>
      <c r="F10" s="10">
        <v>15310.5</v>
      </c>
      <c r="G10" s="10">
        <v>20233.8</v>
      </c>
      <c r="H10" s="10">
        <v>19557.599999999999</v>
      </c>
      <c r="I10" s="10">
        <v>20302.8</v>
      </c>
      <c r="J10" s="10">
        <v>20970.099999999999</v>
      </c>
      <c r="K10" s="10">
        <v>16750.900000000001</v>
      </c>
      <c r="L10" s="10">
        <v>17187.5</v>
      </c>
      <c r="M10" s="51">
        <f t="shared" si="0"/>
        <v>16634.507184298353</v>
      </c>
      <c r="N10" s="10">
        <v>15852.7</v>
      </c>
      <c r="O10" s="10">
        <v>24730.7</v>
      </c>
    </row>
    <row r="11" spans="1:15" ht="12.75" customHeight="1">
      <c r="A11" s="6">
        <v>1987</v>
      </c>
      <c r="B11" s="10">
        <v>20233.3</v>
      </c>
      <c r="C11" s="10">
        <v>23429.4</v>
      </c>
      <c r="D11" s="10">
        <v>20283.400000000001</v>
      </c>
      <c r="E11" s="10">
        <v>17931.099999999999</v>
      </c>
      <c r="F11" s="10">
        <v>16512</v>
      </c>
      <c r="G11" s="10">
        <v>20912.900000000001</v>
      </c>
      <c r="H11" s="10">
        <v>20775.7</v>
      </c>
      <c r="I11" s="10">
        <v>21527.9</v>
      </c>
      <c r="J11" s="10">
        <v>22015.8</v>
      </c>
      <c r="K11" s="10">
        <v>17519.900000000001</v>
      </c>
      <c r="L11" s="10">
        <v>17988.5</v>
      </c>
      <c r="M11" s="51">
        <f t="shared" si="0"/>
        <v>17388.91577514352</v>
      </c>
      <c r="N11" s="10">
        <v>16694.900000000001</v>
      </c>
      <c r="O11" s="10">
        <v>25801.8</v>
      </c>
    </row>
    <row r="12" spans="1:15" ht="12.75" customHeight="1">
      <c r="A12" s="6">
        <v>1988</v>
      </c>
      <c r="B12" s="10">
        <v>20979.3</v>
      </c>
      <c r="C12" s="10">
        <v>24562.3</v>
      </c>
      <c r="D12" s="10">
        <v>21580.3</v>
      </c>
      <c r="E12" s="10">
        <v>18882.8</v>
      </c>
      <c r="F12" s="10">
        <v>17886.099999999999</v>
      </c>
      <c r="G12" s="10">
        <v>22066.2</v>
      </c>
      <c r="H12" s="10">
        <v>21732.1</v>
      </c>
      <c r="I12" s="10">
        <v>22871.9</v>
      </c>
      <c r="J12" s="10">
        <v>22856.5</v>
      </c>
      <c r="K12" s="10">
        <v>18348.7</v>
      </c>
      <c r="L12" s="10">
        <v>19161.400000000001</v>
      </c>
      <c r="M12" s="51">
        <f t="shared" si="0"/>
        <v>18177.538323494937</v>
      </c>
      <c r="N12" s="10">
        <v>17919.099999999999</v>
      </c>
      <c r="O12" s="10">
        <v>27289.1</v>
      </c>
    </row>
    <row r="13" spans="1:15" ht="12.75" customHeight="1">
      <c r="A13" s="6">
        <v>1989</v>
      </c>
      <c r="B13" s="10">
        <v>22058.5</v>
      </c>
      <c r="C13" s="10">
        <v>26062.7</v>
      </c>
      <c r="D13" s="10">
        <v>22723.5</v>
      </c>
      <c r="E13" s="10">
        <v>19570.7</v>
      </c>
      <c r="F13" s="10">
        <v>19538.400000000001</v>
      </c>
      <c r="G13" s="10">
        <v>23031.5</v>
      </c>
      <c r="H13" s="10">
        <v>22385.9</v>
      </c>
      <c r="I13" s="10">
        <v>24294.9</v>
      </c>
      <c r="J13" s="10">
        <v>23473.200000000001</v>
      </c>
      <c r="K13" s="10">
        <v>19009</v>
      </c>
      <c r="L13" s="10">
        <v>20099.400000000001</v>
      </c>
      <c r="M13" s="51">
        <f t="shared" si="0"/>
        <v>19001.926501619389</v>
      </c>
      <c r="N13" s="10">
        <v>19202.599999999999</v>
      </c>
      <c r="O13" s="10">
        <v>28340.1</v>
      </c>
    </row>
    <row r="14" spans="1:15" ht="12.75" customHeight="1">
      <c r="A14" s="6">
        <v>1990</v>
      </c>
      <c r="B14" s="10">
        <v>22764.5</v>
      </c>
      <c r="C14" s="10">
        <v>28229</v>
      </c>
      <c r="D14" s="10">
        <v>23776.7</v>
      </c>
      <c r="E14" s="10">
        <v>20927.400000000001</v>
      </c>
      <c r="F14" s="10">
        <v>21000.799999999999</v>
      </c>
      <c r="G14" s="10">
        <v>24602.400000000001</v>
      </c>
      <c r="H14" s="10">
        <v>23727.599999999999</v>
      </c>
      <c r="I14" s="10">
        <v>26100.1</v>
      </c>
      <c r="J14" s="10">
        <v>24802.799999999999</v>
      </c>
      <c r="K14" s="10">
        <v>19769.3</v>
      </c>
      <c r="L14" s="10">
        <v>21653.200000000001</v>
      </c>
      <c r="M14" s="51">
        <f t="shared" si="0"/>
        <v>19863.702353263579</v>
      </c>
      <c r="N14" s="10">
        <v>20343.3</v>
      </c>
      <c r="O14" s="10">
        <v>29755.200000000001</v>
      </c>
    </row>
    <row r="15" spans="1:15" ht="12.75" customHeight="1">
      <c r="A15" s="6">
        <v>1991</v>
      </c>
      <c r="B15" s="10">
        <v>23536.1</v>
      </c>
      <c r="C15" s="10">
        <v>30466.5</v>
      </c>
      <c r="D15" s="10">
        <v>24562.400000000001</v>
      </c>
      <c r="E15" s="10">
        <v>21875.5</v>
      </c>
      <c r="F15" s="10">
        <v>21896.9</v>
      </c>
      <c r="G15" s="10">
        <v>25604.1</v>
      </c>
      <c r="H15" s="10">
        <v>25545</v>
      </c>
      <c r="I15" s="10">
        <v>27133</v>
      </c>
      <c r="J15" s="10">
        <v>25725.4</v>
      </c>
      <c r="K15" s="10">
        <v>20743.400000000001</v>
      </c>
      <c r="L15" s="10">
        <v>23114</v>
      </c>
      <c r="M15" s="51">
        <f>M16*POWER(M$17/M$22, 1/5)</f>
        <v>20764.561485143266</v>
      </c>
      <c r="N15" s="10">
        <v>21159.599999999999</v>
      </c>
      <c r="O15" s="10">
        <v>31144</v>
      </c>
    </row>
    <row r="16" spans="1:15" ht="12.75" customHeight="1">
      <c r="A16" s="6">
        <v>1992</v>
      </c>
      <c r="B16" s="10">
        <v>24812.7</v>
      </c>
      <c r="C16" s="10">
        <v>32330.2</v>
      </c>
      <c r="D16" s="10">
        <v>25696.6</v>
      </c>
      <c r="E16" s="10">
        <v>23158.799999999999</v>
      </c>
      <c r="F16" s="10">
        <v>22196.3</v>
      </c>
      <c r="G16" s="10">
        <v>26667.200000000001</v>
      </c>
      <c r="H16" s="10">
        <v>27728.400000000001</v>
      </c>
      <c r="I16" s="10">
        <v>28110.799999999999</v>
      </c>
      <c r="J16" s="10">
        <v>26776.5</v>
      </c>
      <c r="K16" s="10">
        <v>21632.6</v>
      </c>
      <c r="L16" s="10">
        <v>24758.9</v>
      </c>
      <c r="M16" s="51">
        <f>M17*POWER(M$17/M$22, 1/5)</f>
        <v>21706.276403172891</v>
      </c>
      <c r="N16" s="10">
        <v>22160.9</v>
      </c>
      <c r="O16" s="10">
        <v>32615.4</v>
      </c>
    </row>
    <row r="17" spans="1:15" ht="12.75" customHeight="1">
      <c r="A17" s="6">
        <v>1993</v>
      </c>
      <c r="B17" s="10">
        <v>25415.200000000001</v>
      </c>
      <c r="C17" s="10">
        <v>33807</v>
      </c>
      <c r="D17" s="10">
        <v>26242.6</v>
      </c>
      <c r="E17" s="10">
        <v>24010.5</v>
      </c>
      <c r="F17" s="10">
        <v>21970.9</v>
      </c>
      <c r="G17" s="10">
        <v>27499.7</v>
      </c>
      <c r="H17" s="10">
        <v>28526.5</v>
      </c>
      <c r="I17" s="10">
        <v>28421.8</v>
      </c>
      <c r="J17" s="10">
        <v>27602.3</v>
      </c>
      <c r="K17" s="10">
        <v>21942.3</v>
      </c>
      <c r="L17" s="10">
        <v>25867.5</v>
      </c>
      <c r="M17" s="10">
        <v>22690.7</v>
      </c>
      <c r="N17" s="10">
        <v>22990.9</v>
      </c>
      <c r="O17" s="10">
        <v>33765.1</v>
      </c>
    </row>
    <row r="18" spans="1:15" ht="12.75" customHeight="1">
      <c r="A18" s="6">
        <v>1994</v>
      </c>
      <c r="B18" s="10">
        <v>25896.6</v>
      </c>
      <c r="C18" s="10">
        <v>35246.9</v>
      </c>
      <c r="D18" s="10">
        <v>26707.8</v>
      </c>
      <c r="E18" s="10">
        <v>24154.799999999999</v>
      </c>
      <c r="F18" s="10">
        <v>23106.400000000001</v>
      </c>
      <c r="G18" s="10">
        <v>28020.799999999999</v>
      </c>
      <c r="H18" s="10">
        <v>29226.3</v>
      </c>
      <c r="I18" s="10">
        <v>28703.599999999999</v>
      </c>
      <c r="J18" s="10">
        <v>28038.400000000001</v>
      </c>
      <c r="K18" s="10">
        <v>22902.400000000001</v>
      </c>
      <c r="L18" s="10">
        <v>26107.7</v>
      </c>
      <c r="M18" s="10">
        <v>23910.1</v>
      </c>
      <c r="N18" s="10">
        <v>25503.5</v>
      </c>
      <c r="O18" s="10">
        <v>34760.800000000003</v>
      </c>
    </row>
    <row r="19" spans="1:15" ht="12.75" customHeight="1">
      <c r="A19" s="6">
        <v>1995</v>
      </c>
      <c r="B19" s="10">
        <v>26822.3</v>
      </c>
      <c r="C19" s="10">
        <v>35780.400000000001</v>
      </c>
      <c r="D19" s="10">
        <v>27314.2</v>
      </c>
      <c r="E19" s="10">
        <v>25120.799999999999</v>
      </c>
      <c r="F19" s="10">
        <v>24349</v>
      </c>
      <c r="G19" s="10">
        <v>28892.3</v>
      </c>
      <c r="H19" s="10">
        <v>30427.599999999999</v>
      </c>
      <c r="I19" s="10">
        <v>28839.4</v>
      </c>
      <c r="J19" s="10">
        <v>28351.3</v>
      </c>
      <c r="K19" s="10">
        <v>23636.2</v>
      </c>
      <c r="L19" s="10">
        <v>26352</v>
      </c>
      <c r="M19" s="10">
        <v>24330.2</v>
      </c>
      <c r="N19" s="10">
        <v>26187.200000000001</v>
      </c>
      <c r="O19" s="10">
        <v>35912.9</v>
      </c>
    </row>
    <row r="20" spans="1:15" ht="12.75" customHeight="1">
      <c r="A20" s="6">
        <v>1996</v>
      </c>
      <c r="B20" s="10">
        <v>28227.9</v>
      </c>
      <c r="C20" s="10">
        <v>36481.800000000003</v>
      </c>
      <c r="D20" s="10">
        <v>28027.1</v>
      </c>
      <c r="E20" s="10">
        <v>26292.6</v>
      </c>
      <c r="F20" s="10">
        <v>25184.7</v>
      </c>
      <c r="G20" s="10">
        <v>29580.5</v>
      </c>
      <c r="H20" s="10">
        <v>31093.599999999999</v>
      </c>
      <c r="I20" s="10">
        <v>29777.4</v>
      </c>
      <c r="J20" s="10">
        <v>28970.6</v>
      </c>
      <c r="K20" s="10">
        <v>25199.200000000001</v>
      </c>
      <c r="L20" s="10">
        <v>27069.200000000001</v>
      </c>
      <c r="M20" s="10">
        <v>26438.1</v>
      </c>
      <c r="N20" s="10">
        <v>27194</v>
      </c>
      <c r="O20" s="10">
        <v>37052.199999999997</v>
      </c>
    </row>
    <row r="21" spans="1:15" ht="12.75" customHeight="1">
      <c r="A21" s="6">
        <v>1997</v>
      </c>
      <c r="B21" s="10">
        <v>29300.5</v>
      </c>
      <c r="C21" s="10">
        <v>37604.800000000003</v>
      </c>
      <c r="D21" s="10">
        <v>29101.4</v>
      </c>
      <c r="E21" s="10">
        <v>27280.6</v>
      </c>
      <c r="F21" s="10">
        <v>25732.2</v>
      </c>
      <c r="G21" s="10">
        <v>30573.599999999999</v>
      </c>
      <c r="H21" s="10">
        <v>31381.5</v>
      </c>
      <c r="I21" s="10">
        <v>31152.6</v>
      </c>
      <c r="J21" s="10">
        <v>29554.7</v>
      </c>
      <c r="K21" s="10">
        <v>26101.3</v>
      </c>
      <c r="L21" s="10">
        <v>27763.8</v>
      </c>
      <c r="M21" s="10">
        <v>27668.5</v>
      </c>
      <c r="N21" s="10">
        <v>28405.200000000001</v>
      </c>
      <c r="O21" s="10">
        <v>38471</v>
      </c>
    </row>
    <row r="22" spans="1:15" ht="12.75" customHeight="1">
      <c r="A22" s="6">
        <v>1998</v>
      </c>
      <c r="B22" s="10">
        <v>30130.9</v>
      </c>
      <c r="C22" s="10">
        <v>37191.800000000003</v>
      </c>
      <c r="D22" s="10">
        <v>29781.8</v>
      </c>
      <c r="E22" s="10">
        <v>28625.8</v>
      </c>
      <c r="F22" s="10">
        <v>26690.799999999999</v>
      </c>
      <c r="G22" s="10">
        <v>31260.400000000001</v>
      </c>
      <c r="H22" s="10">
        <v>31620.5</v>
      </c>
      <c r="I22" s="10">
        <v>30771.3</v>
      </c>
      <c r="J22" s="10">
        <v>30793.9</v>
      </c>
      <c r="K22" s="10">
        <v>27404.1</v>
      </c>
      <c r="L22" s="10">
        <v>28309.8</v>
      </c>
      <c r="M22" s="10">
        <v>28324.400000000001</v>
      </c>
      <c r="N22" s="10">
        <v>29561.9</v>
      </c>
      <c r="O22" s="10">
        <v>40729.4</v>
      </c>
    </row>
    <row r="23" spans="1:15" ht="12.75" customHeight="1">
      <c r="A23" s="6">
        <v>1999</v>
      </c>
      <c r="B23" s="10">
        <v>31365.1</v>
      </c>
      <c r="C23" s="10">
        <v>38855.699999999997</v>
      </c>
      <c r="D23" s="10">
        <v>30490.5</v>
      </c>
      <c r="E23" s="10">
        <v>29395.8</v>
      </c>
      <c r="F23" s="10">
        <v>27458.3</v>
      </c>
      <c r="G23" s="10">
        <v>32353.5</v>
      </c>
      <c r="H23" s="10">
        <v>32419.3</v>
      </c>
      <c r="I23" s="10">
        <v>31158.7</v>
      </c>
      <c r="J23" s="10">
        <v>31749.3</v>
      </c>
      <c r="K23" s="10">
        <v>28593.3</v>
      </c>
      <c r="L23" s="10">
        <v>28752.9</v>
      </c>
      <c r="M23" s="10">
        <v>29063.8</v>
      </c>
      <c r="N23" s="10">
        <v>30783.4</v>
      </c>
      <c r="O23" s="10">
        <v>42649.1</v>
      </c>
    </row>
    <row r="24" spans="1:15" ht="12.75" customHeight="1">
      <c r="A24" s="6">
        <v>2000</v>
      </c>
      <c r="B24" s="10">
        <v>32413.8</v>
      </c>
      <c r="C24" s="10">
        <v>41264.300000000003</v>
      </c>
      <c r="D24" s="10">
        <v>31965.1</v>
      </c>
      <c r="E24" s="10">
        <v>30448.9</v>
      </c>
      <c r="F24" s="10">
        <v>28665.599999999999</v>
      </c>
      <c r="G24" s="10">
        <v>34023.4</v>
      </c>
      <c r="H24" s="10">
        <v>33033.5</v>
      </c>
      <c r="I24" s="10">
        <v>31914.7</v>
      </c>
      <c r="J24" s="10">
        <v>33880.1</v>
      </c>
      <c r="K24" s="10">
        <v>29774.6</v>
      </c>
      <c r="L24" s="10">
        <v>29715.3</v>
      </c>
      <c r="M24" s="10">
        <v>32006.1</v>
      </c>
      <c r="N24" s="10">
        <v>33617.599999999999</v>
      </c>
      <c r="O24" s="10">
        <v>44931.1</v>
      </c>
    </row>
    <row r="25" spans="1:15" ht="12.75" customHeight="1">
      <c r="A25" s="6">
        <v>2001</v>
      </c>
      <c r="B25" s="10">
        <v>33111.4</v>
      </c>
      <c r="C25" s="10">
        <v>42711.7</v>
      </c>
      <c r="D25" s="10">
        <v>32835.9</v>
      </c>
      <c r="E25" s="10">
        <v>30885.5</v>
      </c>
      <c r="F25" s="10">
        <v>29326.9</v>
      </c>
      <c r="G25" s="10">
        <v>35896.6</v>
      </c>
      <c r="H25" s="10">
        <v>33787.5</v>
      </c>
      <c r="I25" s="10">
        <v>32349.5</v>
      </c>
      <c r="J25" s="10">
        <v>34867.199999999997</v>
      </c>
      <c r="K25" s="10">
        <v>31110.3</v>
      </c>
      <c r="L25" s="10">
        <v>30964.7</v>
      </c>
      <c r="M25" s="10">
        <v>32744.2</v>
      </c>
      <c r="N25" s="10">
        <v>35969.699999999997</v>
      </c>
      <c r="O25" s="10">
        <v>46359.5</v>
      </c>
    </row>
    <row r="26" spans="1:15" ht="12.75" customHeight="1">
      <c r="A26" s="6">
        <v>2002</v>
      </c>
      <c r="B26" s="10">
        <v>33634.800000000003</v>
      </c>
      <c r="C26" s="10">
        <v>45191.3</v>
      </c>
      <c r="D26" s="10">
        <v>32892.300000000003</v>
      </c>
      <c r="E26" s="10">
        <v>32538.799999999999</v>
      </c>
      <c r="F26" s="10">
        <v>30106.7</v>
      </c>
      <c r="G26" s="10">
        <v>37453.9</v>
      </c>
      <c r="H26" s="10">
        <v>34420.400000000001</v>
      </c>
      <c r="I26" s="10">
        <v>32170.6</v>
      </c>
      <c r="J26" s="10">
        <v>36503.9</v>
      </c>
      <c r="K26" s="10">
        <v>32687.4</v>
      </c>
      <c r="L26" s="10">
        <v>32363.1</v>
      </c>
      <c r="M26" s="10">
        <v>33585.1</v>
      </c>
      <c r="N26" s="10">
        <v>36562.6</v>
      </c>
      <c r="O26" s="10">
        <v>47471.4</v>
      </c>
    </row>
    <row r="27" spans="1:15" ht="12.75" customHeight="1">
      <c r="A27" s="6">
        <v>2003</v>
      </c>
      <c r="B27" s="10">
        <v>34304.300000000003</v>
      </c>
      <c r="C27" s="10">
        <v>44567.4</v>
      </c>
      <c r="D27" s="10">
        <v>33699.599999999999</v>
      </c>
      <c r="E27" s="10">
        <v>32509.8</v>
      </c>
      <c r="F27" s="10">
        <v>30746.5</v>
      </c>
      <c r="G27" s="10">
        <v>36778.800000000003</v>
      </c>
      <c r="H27" s="10">
        <v>35608.400000000001</v>
      </c>
      <c r="I27" s="10">
        <v>33180.400000000001</v>
      </c>
      <c r="J27" s="10">
        <v>36570.5</v>
      </c>
      <c r="K27" s="10">
        <v>34513.1</v>
      </c>
      <c r="L27" s="10">
        <v>32303.3</v>
      </c>
      <c r="M27" s="10">
        <v>34826.800000000003</v>
      </c>
      <c r="N27" s="10">
        <v>38392.400000000001</v>
      </c>
      <c r="O27" s="10">
        <v>49221.4</v>
      </c>
    </row>
    <row r="28" spans="1:15" ht="12.75" customHeight="1">
      <c r="A28" s="6">
        <v>2004</v>
      </c>
      <c r="B28" s="10">
        <v>36431.199999999997</v>
      </c>
      <c r="C28" s="10">
        <v>45349.9</v>
      </c>
      <c r="D28" s="10">
        <v>35311.800000000003</v>
      </c>
      <c r="E28" s="10">
        <v>34056.199999999997</v>
      </c>
      <c r="F28" s="10">
        <v>32713.1</v>
      </c>
      <c r="G28" s="10">
        <v>38183.5</v>
      </c>
      <c r="H28" s="10">
        <v>36344.699999999997</v>
      </c>
      <c r="I28" s="10">
        <v>33986</v>
      </c>
      <c r="J28" s="10">
        <v>38530.199999999997</v>
      </c>
      <c r="K28" s="10">
        <v>36356.400000000001</v>
      </c>
      <c r="L28" s="10">
        <v>32156.9</v>
      </c>
      <c r="M28" s="10">
        <v>36987.199999999997</v>
      </c>
      <c r="N28" s="10">
        <v>40662.300000000003</v>
      </c>
      <c r="O28" s="10">
        <v>51087.4</v>
      </c>
    </row>
    <row r="29" spans="1:15" ht="12.75" customHeight="1">
      <c r="A29" s="6">
        <v>2005</v>
      </c>
      <c r="B29" s="10">
        <v>37402.400000000001</v>
      </c>
      <c r="C29" s="10">
        <v>46187.1</v>
      </c>
      <c r="D29" s="10">
        <v>37230.400000000001</v>
      </c>
      <c r="E29" s="10">
        <v>34968.800000000003</v>
      </c>
      <c r="F29" s="10">
        <v>33916.400000000001</v>
      </c>
      <c r="G29" s="10">
        <v>39907</v>
      </c>
      <c r="H29" s="10">
        <v>36760.199999999997</v>
      </c>
      <c r="I29" s="10">
        <v>34916.699999999997</v>
      </c>
      <c r="J29" s="10">
        <v>39415.300000000003</v>
      </c>
      <c r="K29" s="10">
        <v>38118.400000000001</v>
      </c>
      <c r="L29" s="10">
        <v>32931.1</v>
      </c>
      <c r="M29" s="10">
        <v>38147.9</v>
      </c>
      <c r="N29" s="10">
        <v>41228.400000000001</v>
      </c>
      <c r="O29" s="10">
        <v>52959.3</v>
      </c>
    </row>
    <row r="30" spans="1:15" ht="12.75" customHeight="1">
      <c r="A30" s="6">
        <v>2006</v>
      </c>
      <c r="B30" s="10">
        <v>38541.800000000003</v>
      </c>
      <c r="C30" s="10">
        <v>47818</v>
      </c>
      <c r="D30" s="10">
        <v>38167.9</v>
      </c>
      <c r="E30" s="10">
        <v>37113.800000000003</v>
      </c>
      <c r="F30" s="10">
        <v>35555.9</v>
      </c>
      <c r="G30" s="10">
        <v>41540.400000000001</v>
      </c>
      <c r="H30" s="10">
        <v>37819.800000000003</v>
      </c>
      <c r="I30" s="10">
        <v>36280.5</v>
      </c>
      <c r="J30" s="10">
        <v>41054.300000000003</v>
      </c>
      <c r="K30" s="10">
        <v>40731</v>
      </c>
      <c r="L30" s="10">
        <v>34154</v>
      </c>
      <c r="M30" s="10">
        <v>39722.5</v>
      </c>
      <c r="N30" s="10">
        <v>43714.5</v>
      </c>
      <c r="O30" s="10">
        <v>54990.5</v>
      </c>
    </row>
    <row r="31" spans="1:15" ht="12.75" customHeight="1">
      <c r="A31" s="6">
        <v>2007</v>
      </c>
      <c r="B31" s="10">
        <v>40443.699999999997</v>
      </c>
      <c r="C31" s="10">
        <v>49527.9</v>
      </c>
      <c r="D31" s="10">
        <v>39789.300000000003</v>
      </c>
      <c r="E31" s="10">
        <v>38758.199999999997</v>
      </c>
      <c r="F31" s="10">
        <v>37794.800000000003</v>
      </c>
      <c r="G31" s="10">
        <v>42756.6</v>
      </c>
      <c r="H31" s="10">
        <v>38432.6</v>
      </c>
      <c r="I31" s="10">
        <v>37615.199999999997</v>
      </c>
      <c r="J31" s="10">
        <v>43094.9</v>
      </c>
      <c r="K31" s="10">
        <v>44126.7</v>
      </c>
      <c r="L31" s="10">
        <v>35274.300000000003</v>
      </c>
      <c r="M31" s="10">
        <v>42808.5</v>
      </c>
      <c r="N31" s="10">
        <v>44264.3</v>
      </c>
      <c r="O31" s="10">
        <v>57029.5</v>
      </c>
    </row>
    <row r="32" spans="1:15" ht="12.75" customHeight="1">
      <c r="A32" s="6">
        <v>2008</v>
      </c>
      <c r="B32" s="10">
        <v>40395</v>
      </c>
      <c r="C32" s="10">
        <v>51618.7</v>
      </c>
      <c r="D32" s="10">
        <v>39901.4</v>
      </c>
      <c r="E32" s="10">
        <v>40738.300000000003</v>
      </c>
      <c r="F32" s="10">
        <v>40395.800000000003</v>
      </c>
      <c r="G32" s="10">
        <v>44266</v>
      </c>
      <c r="H32" s="10">
        <v>39843</v>
      </c>
      <c r="I32" s="10">
        <v>40085.1</v>
      </c>
      <c r="J32" s="10">
        <v>45120.3</v>
      </c>
      <c r="K32" s="10">
        <v>46177.9</v>
      </c>
      <c r="L32" s="10">
        <v>38003.9</v>
      </c>
      <c r="M32" s="10">
        <v>44265.9</v>
      </c>
      <c r="N32" s="10">
        <v>44251.7</v>
      </c>
      <c r="O32" s="10">
        <v>58722.9</v>
      </c>
    </row>
    <row r="33" spans="1:15" ht="12.75" customHeight="1">
      <c r="A33" s="6">
        <v>2009</v>
      </c>
      <c r="B33" s="10">
        <v>41162.800000000003</v>
      </c>
      <c r="C33" s="10">
        <v>53242.7</v>
      </c>
      <c r="D33" s="10">
        <v>40548</v>
      </c>
      <c r="E33" s="10">
        <v>42696.6</v>
      </c>
      <c r="F33" s="10">
        <v>41726.800000000003</v>
      </c>
      <c r="G33" s="10">
        <v>46104.7</v>
      </c>
      <c r="H33" s="10">
        <v>40075.4</v>
      </c>
      <c r="I33" s="10">
        <v>40624.400000000001</v>
      </c>
      <c r="J33" s="10">
        <v>46154.7</v>
      </c>
      <c r="K33" s="10">
        <v>47048.6</v>
      </c>
      <c r="L33" s="10">
        <v>40033.300000000003</v>
      </c>
      <c r="M33" s="10">
        <v>44348.7</v>
      </c>
      <c r="N33" s="10">
        <v>44707.199999999997</v>
      </c>
      <c r="O33" s="10">
        <v>58987.3</v>
      </c>
    </row>
    <row r="34" spans="1:15" ht="12.75" customHeight="1">
      <c r="A34" s="6">
        <v>2010</v>
      </c>
      <c r="B34" s="10">
        <v>42723.1</v>
      </c>
      <c r="C34" s="10">
        <v>53719.199999999997</v>
      </c>
      <c r="D34" s="10">
        <v>41739.9</v>
      </c>
      <c r="E34" s="10">
        <v>44334.7</v>
      </c>
      <c r="F34" s="10">
        <v>42670.1</v>
      </c>
      <c r="G34" s="10">
        <v>47462.7</v>
      </c>
      <c r="H34" s="10">
        <v>41789</v>
      </c>
      <c r="I34" s="10">
        <v>42410.7</v>
      </c>
      <c r="J34" s="10">
        <v>46087</v>
      </c>
      <c r="K34" s="10">
        <v>48336.5</v>
      </c>
      <c r="L34" s="10">
        <v>40043.9</v>
      </c>
      <c r="M34" s="10">
        <v>45134.8</v>
      </c>
      <c r="N34" s="10">
        <v>42394.8</v>
      </c>
      <c r="O34" s="10">
        <v>60568.7</v>
      </c>
    </row>
    <row r="35" spans="1:15" ht="12.75" customHeight="1">
      <c r="A35" s="6">
        <v>2011</v>
      </c>
      <c r="B35" s="10">
        <v>45655.7</v>
      </c>
      <c r="C35" s="10">
        <v>56910.5</v>
      </c>
      <c r="E35" s="10">
        <v>44761.3</v>
      </c>
      <c r="F35" s="10">
        <v>44418.9</v>
      </c>
      <c r="G35" s="10">
        <v>49523.6</v>
      </c>
      <c r="H35" s="10">
        <v>44218.5</v>
      </c>
      <c r="I35" s="10">
        <v>42721.3</v>
      </c>
      <c r="J35" s="10">
        <v>47074.7</v>
      </c>
      <c r="K35" s="10">
        <v>50621.1</v>
      </c>
      <c r="L35" s="10">
        <v>40801.5</v>
      </c>
      <c r="M35" s="10">
        <v>46371.9</v>
      </c>
      <c r="N35" s="10">
        <v>42922.7</v>
      </c>
      <c r="O35" s="10">
        <v>62555.199999999997</v>
      </c>
    </row>
    <row r="36" spans="1:15" ht="12.75" customHeight="1">
      <c r="A36" s="6">
        <v>2012</v>
      </c>
      <c r="C36" s="10">
        <v>58754.9</v>
      </c>
      <c r="E36" s="10">
        <v>45483.1</v>
      </c>
      <c r="F36" s="10">
        <v>45550.8</v>
      </c>
      <c r="G36" s="10">
        <v>50653.4</v>
      </c>
      <c r="H36" s="10">
        <v>45182.7</v>
      </c>
      <c r="I36" s="10">
        <v>42318.2</v>
      </c>
      <c r="J36" s="10">
        <v>47561.8</v>
      </c>
      <c r="K36" s="10">
        <v>53503.5</v>
      </c>
      <c r="L36" s="10">
        <v>40923.1</v>
      </c>
      <c r="M36" s="10">
        <v>47822</v>
      </c>
      <c r="N36" s="10">
        <v>43068.4</v>
      </c>
    </row>
    <row r="38" spans="1:15" s="6" customFormat="1" ht="12.75" customHeight="1">
      <c r="A38" s="73" t="s">
        <v>582</v>
      </c>
      <c r="B38" s="73"/>
      <c r="C38" s="73"/>
      <c r="D38" s="73"/>
      <c r="E38" s="73"/>
      <c r="F38" s="73"/>
      <c r="G38" s="73"/>
      <c r="H38" s="73"/>
      <c r="I38" s="73"/>
      <c r="J38" s="73"/>
      <c r="K38" s="73"/>
      <c r="L38" s="73"/>
      <c r="M38" s="73"/>
      <c r="N38" s="73"/>
      <c r="O38" s="73"/>
    </row>
    <row r="39" spans="1:15" ht="12.75" customHeight="1">
      <c r="A39" s="6" t="s">
        <v>547</v>
      </c>
    </row>
    <row r="40" spans="1:15" ht="12.75" customHeight="1">
      <c r="A40" s="6" t="s">
        <v>546</v>
      </c>
    </row>
    <row r="41" spans="1:15" ht="12.75" customHeight="1">
      <c r="A41" s="6" t="s">
        <v>527</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mergeCells count="1">
    <mergeCell ref="A38:O38"/>
  </mergeCells>
  <pageMargins left="0.75" right="0.75" top="1" bottom="1" header="0.5" footer="0.5"/>
  <pageSetup scale="89" orientation="landscape" r:id="rId1"/>
  <headerFooter alignWithMargins="0"/>
</worksheet>
</file>

<file path=xl/worksheets/sheet78.xml><?xml version="1.0" encoding="utf-8"?>
<worksheet xmlns="http://schemas.openxmlformats.org/spreadsheetml/2006/main" xmlns:r="http://schemas.openxmlformats.org/officeDocument/2006/relationships">
  <sheetPr>
    <pageSetUpPr fitToPage="1"/>
  </sheetPr>
  <dimension ref="A1:O56"/>
  <sheetViews>
    <sheetView showOutlineSymbols="0" view="pageBreakPreview" zoomScaleSheetLayoutView="100" workbookViewId="0">
      <pane xSplit="1" ySplit="3" topLeftCell="B4" activePane="bottomRight" state="frozen"/>
      <selection activeCell="C38" sqref="C38"/>
      <selection pane="topRight" activeCell="C38" sqref="C38"/>
      <selection pane="bottomLeft" activeCell="C38" sqref="C38"/>
      <selection pane="bottomRight" activeCell="C38" sqref="C38"/>
    </sheetView>
  </sheetViews>
  <sheetFormatPr defaultColWidth="3.85546875" defaultRowHeight="12.75" customHeight="1"/>
  <cols>
    <col min="1" max="1" width="5.42578125" style="6" customWidth="1"/>
    <col min="2" max="3" width="8.7109375" style="8" customWidth="1"/>
    <col min="4" max="4" width="10.5703125" style="8" customWidth="1"/>
    <col min="5" max="9" width="8.7109375" style="8" customWidth="1"/>
    <col min="10" max="10" width="10" style="8" customWidth="1"/>
    <col min="11" max="14" width="8.7109375" style="8" customWidth="1"/>
    <col min="15" max="15" width="11.85546875" style="8" customWidth="1"/>
    <col min="16" max="31" width="10.42578125" style="8" customWidth="1"/>
    <col min="32" max="16384" width="3.85546875" style="8"/>
  </cols>
  <sheetData>
    <row r="1" spans="1:15" ht="12.75" customHeight="1">
      <c r="A1" s="6" t="s">
        <v>726</v>
      </c>
    </row>
    <row r="2" spans="1:15" ht="9.75" customHeight="1"/>
    <row r="3" spans="1:15" ht="27" customHeight="1">
      <c r="A3" s="6" t="s">
        <v>225</v>
      </c>
      <c r="B3" s="8" t="s">
        <v>115</v>
      </c>
      <c r="C3" s="8" t="s">
        <v>116</v>
      </c>
      <c r="D3" s="8" t="s">
        <v>106</v>
      </c>
      <c r="E3" s="8" t="s">
        <v>117</v>
      </c>
      <c r="F3" s="8" t="s">
        <v>118</v>
      </c>
      <c r="G3" s="8" t="s">
        <v>119</v>
      </c>
      <c r="H3" s="8" t="s">
        <v>120</v>
      </c>
      <c r="I3" s="8" t="s">
        <v>121</v>
      </c>
      <c r="J3" s="8" t="s">
        <v>122</v>
      </c>
      <c r="K3" s="8" t="s">
        <v>123</v>
      </c>
      <c r="L3" s="8" t="s">
        <v>124</v>
      </c>
      <c r="M3" s="8" t="s">
        <v>125</v>
      </c>
      <c r="N3" s="8" t="s">
        <v>126</v>
      </c>
      <c r="O3" s="8" t="s">
        <v>107</v>
      </c>
    </row>
    <row r="4" spans="1:15" ht="12.75" customHeight="1">
      <c r="A4" s="6">
        <v>1980</v>
      </c>
      <c r="B4" s="15"/>
      <c r="C4" s="15"/>
      <c r="D4" s="15"/>
      <c r="E4" s="15"/>
      <c r="F4" s="15"/>
      <c r="G4" s="15"/>
      <c r="H4" s="15"/>
      <c r="I4" s="15"/>
      <c r="J4" s="15"/>
      <c r="K4" s="15"/>
      <c r="L4" s="15"/>
      <c r="M4" s="15"/>
      <c r="N4" s="15"/>
      <c r="O4" s="15"/>
    </row>
    <row r="5" spans="1:15" ht="12.75" customHeight="1">
      <c r="A5" s="6">
        <v>1981</v>
      </c>
      <c r="B5" s="15"/>
      <c r="C5" s="15"/>
      <c r="D5" s="15"/>
      <c r="E5" s="15"/>
      <c r="F5" s="15"/>
      <c r="G5" s="15"/>
      <c r="H5" s="15"/>
      <c r="I5" s="15"/>
      <c r="J5" s="15"/>
      <c r="K5" s="15"/>
      <c r="L5" s="15"/>
      <c r="M5" s="15"/>
      <c r="N5" s="15"/>
      <c r="O5" s="15"/>
    </row>
    <row r="6" spans="1:15" ht="12.75" customHeight="1">
      <c r="A6" s="6">
        <v>1982</v>
      </c>
      <c r="B6" s="15"/>
      <c r="C6" s="15"/>
      <c r="D6" s="15"/>
      <c r="E6" s="15"/>
      <c r="F6" s="15"/>
      <c r="G6" s="15"/>
      <c r="H6" s="15"/>
      <c r="I6" s="15"/>
      <c r="J6" s="15"/>
      <c r="K6" s="15"/>
      <c r="L6" s="15"/>
      <c r="M6" s="15"/>
      <c r="N6" s="15"/>
      <c r="O6" s="15"/>
    </row>
    <row r="7" spans="1:15" ht="12.75" customHeight="1">
      <c r="A7" s="6">
        <v>1983</v>
      </c>
      <c r="B7" s="15"/>
      <c r="C7" s="15"/>
      <c r="D7" s="15"/>
      <c r="E7" s="15"/>
      <c r="F7" s="15"/>
      <c r="G7" s="15"/>
      <c r="H7" s="15"/>
      <c r="I7" s="15"/>
      <c r="J7" s="15"/>
      <c r="K7" s="15"/>
      <c r="L7" s="15"/>
      <c r="M7" s="15"/>
      <c r="N7" s="15"/>
      <c r="O7" s="15"/>
    </row>
    <row r="8" spans="1:15" ht="12.75" customHeight="1">
      <c r="A8" s="6">
        <v>1984</v>
      </c>
      <c r="B8" s="15"/>
      <c r="C8" s="15"/>
      <c r="D8" s="15"/>
      <c r="E8" s="15"/>
      <c r="F8" s="15"/>
      <c r="G8" s="15"/>
      <c r="H8" s="15"/>
      <c r="I8" s="15"/>
      <c r="J8" s="15"/>
      <c r="K8" s="15"/>
      <c r="L8" s="15"/>
      <c r="M8" s="15"/>
      <c r="N8" s="15"/>
      <c r="O8" s="15"/>
    </row>
    <row r="9" spans="1:15" ht="12.75" customHeight="1">
      <c r="A9" s="6">
        <v>1985</v>
      </c>
      <c r="B9" s="15"/>
      <c r="C9" s="15"/>
      <c r="D9" s="15"/>
      <c r="E9" s="15"/>
      <c r="F9" s="15"/>
      <c r="G9" s="15"/>
      <c r="H9" s="15"/>
      <c r="I9" s="15"/>
      <c r="J9" s="15"/>
      <c r="K9" s="15"/>
      <c r="L9" s="15"/>
      <c r="M9" s="15"/>
      <c r="N9" s="15"/>
      <c r="O9" s="15"/>
    </row>
    <row r="10" spans="1:15" ht="12.75" customHeight="1">
      <c r="A10" s="6">
        <v>1986</v>
      </c>
      <c r="B10" s="15"/>
      <c r="C10" s="15"/>
      <c r="D10" s="15"/>
      <c r="E10" s="15"/>
      <c r="F10" s="15"/>
      <c r="G10" s="15"/>
      <c r="H10" s="15"/>
      <c r="I10" s="15"/>
      <c r="J10" s="15"/>
      <c r="K10" s="15"/>
      <c r="L10" s="15"/>
      <c r="M10" s="15"/>
      <c r="N10" s="15"/>
      <c r="O10" s="15"/>
    </row>
    <row r="11" spans="1:15" ht="12.75" customHeight="1">
      <c r="A11" s="6">
        <v>1987</v>
      </c>
      <c r="B11" s="15"/>
      <c r="C11" s="15"/>
      <c r="D11" s="15"/>
      <c r="E11" s="15"/>
      <c r="F11" s="15"/>
      <c r="G11" s="15"/>
      <c r="H11" s="15"/>
      <c r="I11" s="15"/>
      <c r="J11" s="15"/>
      <c r="K11" s="15"/>
      <c r="L11" s="15"/>
      <c r="M11" s="15"/>
      <c r="N11" s="15"/>
      <c r="O11" s="15"/>
    </row>
    <row r="12" spans="1:15" ht="12.75" customHeight="1">
      <c r="A12" s="6">
        <v>1988</v>
      </c>
      <c r="B12" s="15"/>
      <c r="C12" s="15"/>
      <c r="D12" s="15"/>
      <c r="E12" s="15"/>
      <c r="F12" s="15"/>
      <c r="G12" s="15"/>
      <c r="H12" s="15"/>
      <c r="I12" s="15"/>
      <c r="J12" s="15"/>
      <c r="K12" s="15"/>
      <c r="L12" s="15"/>
      <c r="M12" s="15"/>
      <c r="N12" s="15"/>
      <c r="O12" s="15"/>
    </row>
    <row r="13" spans="1:15" ht="12.75" customHeight="1">
      <c r="A13" s="6">
        <v>1989</v>
      </c>
      <c r="B13" s="15"/>
      <c r="C13" s="15"/>
      <c r="D13" s="15"/>
      <c r="E13" s="15"/>
      <c r="F13" s="15"/>
      <c r="G13" s="15"/>
      <c r="H13" s="15"/>
      <c r="I13" s="15"/>
      <c r="J13" s="15"/>
      <c r="K13" s="15"/>
      <c r="L13" s="15"/>
      <c r="M13" s="15"/>
      <c r="N13" s="15"/>
      <c r="O13" s="15"/>
    </row>
    <row r="14" spans="1:15" ht="12.75" customHeight="1">
      <c r="A14" s="6">
        <v>1990</v>
      </c>
      <c r="B14" s="15"/>
      <c r="C14" s="15"/>
      <c r="D14" s="15"/>
      <c r="E14" s="15"/>
      <c r="F14" s="15"/>
      <c r="G14" s="15"/>
      <c r="H14" s="15"/>
      <c r="I14" s="15"/>
      <c r="J14" s="15"/>
      <c r="K14" s="15"/>
      <c r="L14" s="15"/>
      <c r="M14" s="15"/>
      <c r="N14" s="15"/>
      <c r="O14" s="15"/>
    </row>
    <row r="15" spans="1:15" ht="12.75" customHeight="1">
      <c r="A15" s="6">
        <v>1991</v>
      </c>
      <c r="B15" s="15"/>
      <c r="C15" s="15"/>
      <c r="D15" s="15"/>
      <c r="E15" s="15"/>
      <c r="F15" s="15"/>
      <c r="G15" s="15"/>
      <c r="H15" s="15"/>
      <c r="I15" s="15"/>
      <c r="J15" s="15"/>
      <c r="K15" s="15"/>
      <c r="L15" s="15"/>
      <c r="M15" s="15"/>
      <c r="N15" s="15"/>
      <c r="O15" s="15"/>
    </row>
    <row r="16" spans="1:15" ht="12.75" customHeight="1">
      <c r="A16" s="6">
        <v>1992</v>
      </c>
      <c r="B16" s="15"/>
      <c r="C16" s="15"/>
      <c r="D16" s="15"/>
      <c r="E16" s="15"/>
      <c r="F16" s="15"/>
      <c r="G16" s="15"/>
      <c r="H16" s="15"/>
      <c r="I16" s="15"/>
      <c r="J16" s="15"/>
      <c r="K16" s="15"/>
      <c r="L16" s="15"/>
      <c r="M16" s="15"/>
      <c r="N16" s="15"/>
      <c r="O16" s="15"/>
    </row>
    <row r="17" spans="1:15" ht="12.75" customHeight="1">
      <c r="A17" s="6">
        <v>1993</v>
      </c>
      <c r="B17" s="15"/>
      <c r="C17" s="15"/>
      <c r="D17" s="15"/>
      <c r="E17" s="15"/>
      <c r="F17" s="15"/>
      <c r="G17" s="15"/>
      <c r="H17" s="15"/>
      <c r="I17" s="15"/>
      <c r="J17" s="15"/>
      <c r="K17" s="15"/>
      <c r="L17" s="15"/>
      <c r="M17" s="15"/>
      <c r="N17" s="15"/>
      <c r="O17" s="15"/>
    </row>
    <row r="18" spans="1:15" ht="12.75" customHeight="1">
      <c r="A18" s="6">
        <v>1994</v>
      </c>
      <c r="B18" s="15"/>
      <c r="C18" s="15"/>
      <c r="D18" s="15"/>
      <c r="E18" s="15"/>
      <c r="F18" s="15"/>
      <c r="G18" s="15"/>
      <c r="H18" s="15"/>
      <c r="I18" s="15"/>
      <c r="J18" s="15"/>
      <c r="K18" s="15"/>
      <c r="L18" s="15"/>
      <c r="M18" s="15"/>
      <c r="N18" s="15"/>
      <c r="O18" s="15"/>
    </row>
    <row r="19" spans="1:15" ht="12.75" customHeight="1">
      <c r="A19" s="6">
        <v>1995</v>
      </c>
      <c r="B19" s="15"/>
      <c r="C19" s="15"/>
      <c r="D19" s="15"/>
      <c r="E19" s="15"/>
      <c r="F19" s="15"/>
      <c r="G19" s="15"/>
      <c r="H19" s="15"/>
      <c r="I19" s="15"/>
      <c r="J19" s="15"/>
      <c r="K19" s="15"/>
      <c r="L19" s="15"/>
      <c r="M19" s="15"/>
      <c r="N19" s="15"/>
      <c r="O19" s="15"/>
    </row>
    <row r="20" spans="1:15" ht="12.75" customHeight="1">
      <c r="A20" s="6">
        <v>1996</v>
      </c>
      <c r="B20" s="15"/>
      <c r="C20" s="15"/>
      <c r="D20" s="15"/>
      <c r="E20" s="15"/>
      <c r="F20" s="15"/>
      <c r="G20" s="15"/>
      <c r="H20" s="15"/>
      <c r="I20" s="15"/>
      <c r="J20" s="15"/>
      <c r="K20" s="15"/>
      <c r="L20" s="15"/>
      <c r="M20" s="15"/>
      <c r="N20" s="15"/>
      <c r="O20" s="15"/>
    </row>
    <row r="21" spans="1:15" ht="12.75" customHeight="1">
      <c r="A21" s="6">
        <v>1997</v>
      </c>
      <c r="B21" s="15"/>
      <c r="C21" s="15"/>
      <c r="D21" s="15"/>
      <c r="E21" s="15"/>
      <c r="F21" s="15"/>
      <c r="G21" s="15"/>
      <c r="H21" s="15"/>
      <c r="I21" s="15"/>
      <c r="J21" s="15"/>
      <c r="K21" s="15"/>
      <c r="L21" s="15"/>
      <c r="M21" s="15"/>
      <c r="N21" s="15"/>
      <c r="O21" s="15"/>
    </row>
    <row r="22" spans="1:15" ht="12.75" customHeight="1">
      <c r="A22" s="6">
        <v>1998</v>
      </c>
      <c r="B22" s="15"/>
      <c r="C22" s="15"/>
      <c r="D22" s="15"/>
      <c r="E22" s="15"/>
      <c r="F22" s="15"/>
      <c r="G22" s="15"/>
      <c r="H22" s="15"/>
      <c r="I22" s="15"/>
      <c r="J22" s="15"/>
      <c r="K22" s="15"/>
      <c r="L22" s="15"/>
      <c r="M22" s="15"/>
      <c r="N22" s="15"/>
      <c r="O22" s="15"/>
    </row>
    <row r="23" spans="1:15" ht="12.75" customHeight="1">
      <c r="A23" s="6">
        <v>1999</v>
      </c>
      <c r="B23" s="15"/>
      <c r="C23" s="15"/>
      <c r="D23" s="15"/>
      <c r="E23" s="15"/>
      <c r="F23" s="15"/>
      <c r="G23" s="15"/>
      <c r="H23" s="15"/>
      <c r="I23" s="15"/>
      <c r="J23" s="15"/>
      <c r="K23" s="15"/>
      <c r="L23" s="15"/>
      <c r="M23" s="15"/>
      <c r="N23" s="15"/>
      <c r="O23" s="15"/>
    </row>
    <row r="24" spans="1:15" ht="12.75" customHeight="1">
      <c r="A24" s="6">
        <v>2000</v>
      </c>
      <c r="B24" s="15"/>
      <c r="C24" s="15"/>
      <c r="D24" s="15"/>
      <c r="E24" s="15"/>
      <c r="F24" s="15"/>
      <c r="G24" s="15"/>
      <c r="H24" s="15"/>
      <c r="I24" s="15"/>
      <c r="J24" s="15"/>
      <c r="K24" s="15"/>
      <c r="L24" s="15"/>
      <c r="M24" s="15"/>
      <c r="N24" s="15"/>
      <c r="O24" s="15"/>
    </row>
    <row r="25" spans="1:15" ht="12.75" customHeight="1">
      <c r="A25" s="6">
        <v>2001</v>
      </c>
      <c r="B25" s="15">
        <v>-1.7</v>
      </c>
      <c r="C25" s="15">
        <v>-0.4</v>
      </c>
      <c r="D25" s="15">
        <v>-0.6</v>
      </c>
      <c r="E25" s="15">
        <v>0.2</v>
      </c>
      <c r="F25" s="15">
        <v>-1.1000000000000001</v>
      </c>
      <c r="G25" s="15">
        <v>-0.6</v>
      </c>
      <c r="H25" s="15">
        <v>-0.7</v>
      </c>
      <c r="I25" s="15">
        <v>-0.7</v>
      </c>
      <c r="J25" s="15">
        <v>-0.7</v>
      </c>
      <c r="K25" s="15">
        <v>-1.8</v>
      </c>
      <c r="L25" s="15">
        <v>0.6</v>
      </c>
      <c r="M25" s="15">
        <v>-1.5</v>
      </c>
      <c r="N25" s="15">
        <v>0</v>
      </c>
      <c r="O25" s="15">
        <v>-1.2</v>
      </c>
    </row>
    <row r="26" spans="1:15" ht="12.75" customHeight="1">
      <c r="A26" s="6">
        <v>2002</v>
      </c>
      <c r="B26" s="15">
        <v>0.1</v>
      </c>
      <c r="C26" s="15">
        <v>-0.4</v>
      </c>
      <c r="D26" s="15">
        <v>-1</v>
      </c>
      <c r="E26" s="15">
        <v>-0.4</v>
      </c>
      <c r="F26" s="15">
        <v>-0.5</v>
      </c>
      <c r="G26" s="15">
        <v>-2.5</v>
      </c>
      <c r="H26" s="15">
        <v>-0.8</v>
      </c>
      <c r="I26" s="15">
        <v>-0.6</v>
      </c>
      <c r="J26" s="15">
        <v>-1.2</v>
      </c>
      <c r="K26" s="15">
        <v>-1</v>
      </c>
      <c r="L26" s="15">
        <v>0.1</v>
      </c>
      <c r="M26" s="15">
        <v>-1.4</v>
      </c>
      <c r="N26" s="15">
        <v>-1</v>
      </c>
      <c r="O26" s="15">
        <v>-0.8</v>
      </c>
    </row>
    <row r="27" spans="1:15" ht="12.75" customHeight="1">
      <c r="A27" s="6">
        <v>2003</v>
      </c>
      <c r="B27" s="15">
        <v>0.6</v>
      </c>
      <c r="C27" s="15">
        <v>-0.3</v>
      </c>
      <c r="D27" s="15">
        <v>-1</v>
      </c>
      <c r="E27" s="15">
        <v>-0.4</v>
      </c>
      <c r="F27" s="15">
        <v>-0.5</v>
      </c>
      <c r="G27" s="15">
        <v>-0.2</v>
      </c>
      <c r="H27" s="15">
        <v>-0.4</v>
      </c>
      <c r="I27" s="15">
        <v>-0.6</v>
      </c>
      <c r="J27" s="15">
        <v>-0.6</v>
      </c>
      <c r="K27" s="15">
        <v>-0.8</v>
      </c>
      <c r="L27" s="15">
        <v>-0.5</v>
      </c>
      <c r="M27" s="15">
        <v>-0.8</v>
      </c>
      <c r="N27" s="15">
        <v>-0.7</v>
      </c>
      <c r="O27" s="15">
        <v>-1.1000000000000001</v>
      </c>
    </row>
    <row r="28" spans="1:15" ht="12.75" customHeight="1">
      <c r="A28" s="6">
        <v>2004</v>
      </c>
      <c r="B28" s="15">
        <v>-0.3</v>
      </c>
      <c r="C28" s="15">
        <v>-0.3</v>
      </c>
      <c r="D28" s="15">
        <v>1.1000000000000001</v>
      </c>
      <c r="E28" s="15">
        <v>0</v>
      </c>
      <c r="F28" s="15">
        <v>0.1</v>
      </c>
      <c r="G28" s="15">
        <v>1.9</v>
      </c>
      <c r="H28" s="15">
        <v>-0.2</v>
      </c>
      <c r="I28" s="15">
        <v>0</v>
      </c>
      <c r="J28" s="15">
        <v>1.5</v>
      </c>
      <c r="K28" s="15">
        <v>1.4</v>
      </c>
      <c r="L28" s="15">
        <v>-0.8</v>
      </c>
      <c r="M28" s="15">
        <v>1.5</v>
      </c>
      <c r="N28" s="15">
        <v>-0.9</v>
      </c>
      <c r="O28" s="15">
        <v>0.1</v>
      </c>
    </row>
    <row r="29" spans="1:15" ht="12.75" customHeight="1">
      <c r="A29" s="6">
        <v>2005</v>
      </c>
      <c r="B29" s="15">
        <v>-0.7</v>
      </c>
      <c r="C29" s="15">
        <v>-0.5</v>
      </c>
      <c r="D29" s="15">
        <v>-0.7</v>
      </c>
      <c r="E29" s="15">
        <v>-0.5</v>
      </c>
      <c r="F29" s="15">
        <v>-0.6</v>
      </c>
      <c r="G29" s="15">
        <v>-0.4</v>
      </c>
      <c r="H29" s="15">
        <v>-0.8</v>
      </c>
      <c r="I29" s="15">
        <v>-0.2</v>
      </c>
      <c r="J29" s="15">
        <v>-1</v>
      </c>
      <c r="K29" s="15">
        <v>0.3</v>
      </c>
      <c r="L29" s="15">
        <v>-0.9</v>
      </c>
      <c r="M29" s="15">
        <v>0</v>
      </c>
      <c r="N29" s="15">
        <v>1.1000000000000001</v>
      </c>
      <c r="O29" s="15">
        <v>-0.3</v>
      </c>
    </row>
    <row r="30" spans="1:15" ht="12.75" customHeight="1">
      <c r="A30" s="6">
        <v>2006</v>
      </c>
      <c r="B30" s="15">
        <v>0</v>
      </c>
      <c r="C30" s="15">
        <v>0.4</v>
      </c>
      <c r="D30" s="15">
        <v>-0.3</v>
      </c>
      <c r="E30" s="15">
        <v>0.3</v>
      </c>
      <c r="F30" s="15">
        <v>-0.2</v>
      </c>
      <c r="G30" s="15">
        <v>-1.6</v>
      </c>
      <c r="H30" s="15">
        <v>0.9</v>
      </c>
      <c r="I30" s="15">
        <v>0</v>
      </c>
      <c r="J30" s="15">
        <v>-0.2</v>
      </c>
      <c r="K30" s="15">
        <v>-0.2</v>
      </c>
      <c r="L30" s="15">
        <v>-0.6</v>
      </c>
      <c r="M30" s="15">
        <v>-0.4</v>
      </c>
      <c r="N30" s="15">
        <v>-0.3</v>
      </c>
      <c r="O30" s="15">
        <v>0</v>
      </c>
    </row>
    <row r="31" spans="1:15" ht="12.75" customHeight="1">
      <c r="A31" s="6">
        <v>2007</v>
      </c>
      <c r="B31" s="15">
        <v>-0.1</v>
      </c>
      <c r="C31" s="15">
        <v>0.3</v>
      </c>
      <c r="D31" s="15">
        <v>-0.5</v>
      </c>
      <c r="E31" s="15">
        <v>-1.6</v>
      </c>
      <c r="F31" s="15">
        <v>-0.1</v>
      </c>
      <c r="G31" s="15">
        <v>1.1000000000000001</v>
      </c>
      <c r="H31" s="15">
        <v>0</v>
      </c>
      <c r="I31" s="15">
        <v>0.3</v>
      </c>
      <c r="J31" s="15">
        <v>0</v>
      </c>
      <c r="K31" s="15">
        <v>0.6</v>
      </c>
      <c r="L31" s="15">
        <v>-0.7</v>
      </c>
      <c r="M31" s="15">
        <v>0.8</v>
      </c>
      <c r="N31" s="15">
        <v>0.1</v>
      </c>
      <c r="O31" s="15">
        <v>-0.3</v>
      </c>
    </row>
    <row r="32" spans="1:15" ht="12.75" customHeight="1">
      <c r="A32" s="6">
        <v>2008</v>
      </c>
      <c r="B32" s="15">
        <v>-0.7</v>
      </c>
      <c r="C32" s="15">
        <v>-0.4</v>
      </c>
      <c r="D32" s="15">
        <v>-0.7</v>
      </c>
      <c r="E32" s="15">
        <v>-0.4</v>
      </c>
      <c r="F32" s="15">
        <v>-0.4</v>
      </c>
      <c r="G32" s="15">
        <v>0.5</v>
      </c>
      <c r="H32" s="15">
        <v>-0.4</v>
      </c>
      <c r="I32" s="15">
        <v>-0.6</v>
      </c>
      <c r="J32" s="15">
        <v>0</v>
      </c>
      <c r="K32" s="15">
        <v>0.3</v>
      </c>
      <c r="L32" s="15">
        <v>0.5</v>
      </c>
      <c r="M32" s="15">
        <v>0.3</v>
      </c>
      <c r="N32" s="15">
        <v>-1.3</v>
      </c>
      <c r="O32" s="15">
        <v>-0.6</v>
      </c>
    </row>
    <row r="33" spans="1:15" ht="12.75" customHeight="1">
      <c r="A33" s="6">
        <v>2009</v>
      </c>
      <c r="B33" s="15">
        <v>-0.8</v>
      </c>
      <c r="C33" s="15">
        <v>-1.4</v>
      </c>
      <c r="D33" s="15">
        <v>-2</v>
      </c>
      <c r="E33" s="15">
        <v>-0.2</v>
      </c>
      <c r="F33" s="15">
        <v>-1.4</v>
      </c>
      <c r="G33" s="15">
        <v>-1.2</v>
      </c>
      <c r="H33" s="15">
        <v>-3.2</v>
      </c>
      <c r="I33" s="15">
        <v>-1.7</v>
      </c>
      <c r="J33" s="15">
        <v>-0.6</v>
      </c>
      <c r="K33" s="15">
        <v>-1.5</v>
      </c>
      <c r="L33" s="15">
        <v>0.4</v>
      </c>
      <c r="M33" s="15">
        <v>-0.5</v>
      </c>
      <c r="N33" s="15">
        <v>-0.3</v>
      </c>
      <c r="O33" s="15">
        <v>-1.9</v>
      </c>
    </row>
    <row r="34" spans="1:15" ht="12.75" customHeight="1">
      <c r="A34" s="6">
        <v>2010</v>
      </c>
      <c r="B34" s="15">
        <v>0.1</v>
      </c>
      <c r="C34" s="15">
        <v>-0.1</v>
      </c>
      <c r="D34" s="15">
        <v>0.4</v>
      </c>
      <c r="E34" s="15">
        <v>-0.7</v>
      </c>
      <c r="F34" s="15">
        <v>0.4</v>
      </c>
      <c r="G34" s="15">
        <v>0.3</v>
      </c>
      <c r="H34" s="15">
        <v>1.3</v>
      </c>
      <c r="I34" s="15">
        <v>0.1</v>
      </c>
      <c r="J34" s="15">
        <v>0</v>
      </c>
      <c r="K34" s="15">
        <v>0.7</v>
      </c>
      <c r="L34" s="15">
        <v>-0.5</v>
      </c>
      <c r="M34" s="15">
        <v>1.6</v>
      </c>
      <c r="N34" s="15">
        <v>0.2</v>
      </c>
      <c r="O34" s="15">
        <v>0.3</v>
      </c>
    </row>
    <row r="35" spans="1:15" ht="12.75" customHeight="1">
      <c r="A35" s="6">
        <v>2011</v>
      </c>
      <c r="B35" s="15">
        <v>0.4</v>
      </c>
      <c r="C35" s="15">
        <v>0.9</v>
      </c>
      <c r="D35" s="15">
        <v>-0.1</v>
      </c>
      <c r="E35" s="15">
        <v>1.3</v>
      </c>
      <c r="F35" s="15">
        <v>-0.3</v>
      </c>
      <c r="G35" s="15">
        <v>0.2</v>
      </c>
      <c r="H35" s="15">
        <v>0.2</v>
      </c>
      <c r="I35" s="15">
        <v>-0.2</v>
      </c>
      <c r="J35" s="15">
        <v>0.1</v>
      </c>
      <c r="K35" s="15">
        <v>0.2</v>
      </c>
      <c r="L35" s="15">
        <v>0.3</v>
      </c>
      <c r="M35" s="15">
        <v>-0.2</v>
      </c>
      <c r="N35" s="15">
        <v>0</v>
      </c>
      <c r="O35" s="15">
        <v>0.8</v>
      </c>
    </row>
    <row r="36" spans="1:15" ht="12.75" customHeight="1">
      <c r="A36" s="6">
        <v>2012</v>
      </c>
      <c r="B36" s="15"/>
      <c r="C36" s="15">
        <v>0</v>
      </c>
      <c r="D36" s="15">
        <v>0.6</v>
      </c>
      <c r="E36" s="15">
        <v>-1.2</v>
      </c>
      <c r="F36" s="15">
        <v>-0.7</v>
      </c>
      <c r="G36" s="15">
        <v>-0.4</v>
      </c>
      <c r="H36" s="15">
        <v>-1.3</v>
      </c>
      <c r="I36" s="15">
        <v>-2.2000000000000002</v>
      </c>
      <c r="J36" s="15">
        <v>-0.7</v>
      </c>
      <c r="K36" s="15">
        <v>-0.1</v>
      </c>
      <c r="L36" s="15">
        <v>-0.9</v>
      </c>
      <c r="M36" s="15">
        <v>-0.9</v>
      </c>
      <c r="N36" s="15">
        <v>0.9</v>
      </c>
      <c r="O36" s="15">
        <v>0.2</v>
      </c>
    </row>
    <row r="37" spans="1:15" ht="12.75" customHeight="1">
      <c r="A37" s="6">
        <v>2013</v>
      </c>
      <c r="B37" s="15"/>
      <c r="C37" s="15">
        <v>-0.1</v>
      </c>
      <c r="D37" s="15"/>
      <c r="E37" s="15">
        <v>1.4</v>
      </c>
      <c r="F37" s="15">
        <v>-0.6</v>
      </c>
      <c r="G37" s="15">
        <v>-1.1000000000000001</v>
      </c>
      <c r="H37" s="15">
        <v>-1</v>
      </c>
      <c r="I37" s="15">
        <v>-0.8</v>
      </c>
      <c r="J37" s="15">
        <v>0.1</v>
      </c>
      <c r="K37" s="15">
        <v>-0.4</v>
      </c>
      <c r="L37" s="15">
        <v>-0.3</v>
      </c>
      <c r="M37" s="15">
        <v>-0.6</v>
      </c>
      <c r="N37" s="15">
        <v>0.6</v>
      </c>
      <c r="O37" s="15">
        <v>0.5</v>
      </c>
    </row>
    <row r="38" spans="1:15" ht="12.75" customHeight="1">
      <c r="A38" s="6">
        <v>2014</v>
      </c>
      <c r="B38" s="15"/>
      <c r="C38" s="15">
        <v>0.1</v>
      </c>
      <c r="D38" s="15"/>
      <c r="E38" s="15">
        <v>0.1</v>
      </c>
      <c r="F38" s="15">
        <v>0.2</v>
      </c>
      <c r="G38" s="15">
        <v>-0.1</v>
      </c>
      <c r="H38" s="15">
        <v>0.3</v>
      </c>
      <c r="I38" s="15">
        <v>0.1</v>
      </c>
      <c r="J38" s="15">
        <v>0.3</v>
      </c>
      <c r="K38" s="15">
        <v>0.4</v>
      </c>
      <c r="L38" s="15">
        <v>0.1</v>
      </c>
      <c r="M38" s="15">
        <v>0.1</v>
      </c>
      <c r="N38" s="15">
        <v>0.4</v>
      </c>
      <c r="O38" s="15"/>
    </row>
    <row r="40" spans="1:15" ht="12.75" customHeight="1">
      <c r="A40" s="6" t="s">
        <v>583</v>
      </c>
    </row>
    <row r="41" spans="1:15" ht="12.75" customHeight="1">
      <c r="A41" s="6" t="s">
        <v>527</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ageMargins left="0.75" right="0.75" top="1" bottom="1" header="0.5" footer="0.5"/>
  <pageSetup scale="89" orientation="landscape" r:id="rId1"/>
  <headerFooter alignWithMargins="0"/>
</worksheet>
</file>

<file path=xl/worksheets/sheet79.xml><?xml version="1.0" encoding="utf-8"?>
<worksheet xmlns="http://schemas.openxmlformats.org/spreadsheetml/2006/main" xmlns:r="http://schemas.openxmlformats.org/officeDocument/2006/relationships">
  <sheetPr>
    <pageSetUpPr fitToPage="1"/>
  </sheetPr>
  <dimension ref="A1:O56"/>
  <sheetViews>
    <sheetView showOutlineSymbols="0" view="pageBreakPreview" zoomScaleSheetLayoutView="100" workbookViewId="0">
      <pane xSplit="1" ySplit="3" topLeftCell="B4" activePane="bottomRight" state="frozen"/>
      <selection activeCell="C38" sqref="C38"/>
      <selection pane="topRight" activeCell="C38" sqref="C38"/>
      <selection pane="bottomLeft" activeCell="C38" sqref="C38"/>
      <selection pane="bottomRight" activeCell="C38" sqref="C38"/>
    </sheetView>
  </sheetViews>
  <sheetFormatPr defaultColWidth="3.85546875" defaultRowHeight="12.75" customHeight="1"/>
  <cols>
    <col min="1" max="1" width="5.42578125" style="6" customWidth="1"/>
    <col min="2" max="3" width="8.7109375" style="8" customWidth="1"/>
    <col min="4" max="4" width="10.5703125" style="8" customWidth="1"/>
    <col min="5" max="9" width="8.7109375" style="8" customWidth="1"/>
    <col min="10" max="10" width="10" style="8" customWidth="1"/>
    <col min="11" max="14" width="8.7109375" style="8" customWidth="1"/>
    <col min="15" max="15" width="11.85546875" style="8" customWidth="1"/>
    <col min="16" max="31" width="10.42578125" style="8" customWidth="1"/>
    <col min="32" max="16384" width="3.85546875" style="8"/>
  </cols>
  <sheetData>
    <row r="1" spans="1:15" ht="12.75" customHeight="1">
      <c r="A1" s="6" t="s">
        <v>727</v>
      </c>
    </row>
    <row r="2" spans="1:15" ht="9.75" customHeight="1"/>
    <row r="3" spans="1:15" ht="27" customHeight="1">
      <c r="A3" s="6" t="s">
        <v>225</v>
      </c>
      <c r="B3" s="8" t="s">
        <v>115</v>
      </c>
      <c r="C3" s="8" t="s">
        <v>116</v>
      </c>
      <c r="D3" s="8" t="s">
        <v>106</v>
      </c>
      <c r="E3" s="8" t="s">
        <v>117</v>
      </c>
      <c r="F3" s="8" t="s">
        <v>118</v>
      </c>
      <c r="G3" s="8" t="s">
        <v>119</v>
      </c>
      <c r="H3" s="8" t="s">
        <v>120</v>
      </c>
      <c r="I3" s="8" t="s">
        <v>121</v>
      </c>
      <c r="J3" s="8" t="s">
        <v>122</v>
      </c>
      <c r="K3" s="8" t="s">
        <v>123</v>
      </c>
      <c r="L3" s="8" t="s">
        <v>124</v>
      </c>
      <c r="M3" s="8" t="s">
        <v>125</v>
      </c>
      <c r="N3" s="8" t="s">
        <v>126</v>
      </c>
      <c r="O3" s="8" t="s">
        <v>107</v>
      </c>
    </row>
    <row r="4" spans="1:15" ht="12.75" customHeight="1">
      <c r="A4" s="6">
        <v>1980</v>
      </c>
      <c r="B4" s="15"/>
      <c r="C4" s="15"/>
      <c r="D4" s="15"/>
      <c r="E4" s="15"/>
      <c r="F4" s="15"/>
      <c r="G4" s="15"/>
      <c r="H4" s="15"/>
      <c r="I4" s="15"/>
      <c r="J4" s="15"/>
      <c r="K4" s="15"/>
      <c r="L4" s="15"/>
      <c r="M4" s="15"/>
      <c r="N4" s="15"/>
      <c r="O4" s="15"/>
    </row>
    <row r="5" spans="1:15" ht="12.75" customHeight="1">
      <c r="A5" s="6">
        <v>1981</v>
      </c>
      <c r="B5" s="15"/>
      <c r="C5" s="15"/>
      <c r="D5" s="15"/>
      <c r="E5" s="15"/>
      <c r="F5" s="15"/>
      <c r="G5" s="15"/>
      <c r="H5" s="15"/>
      <c r="I5" s="15"/>
      <c r="J5" s="15"/>
      <c r="K5" s="15"/>
      <c r="L5" s="15"/>
      <c r="M5" s="15"/>
      <c r="N5" s="15"/>
      <c r="O5" s="15"/>
    </row>
    <row r="6" spans="1:15" ht="12.75" customHeight="1">
      <c r="A6" s="6">
        <v>1982</v>
      </c>
      <c r="B6" s="15"/>
      <c r="C6" s="15"/>
      <c r="D6" s="15"/>
      <c r="E6" s="15"/>
      <c r="F6" s="15"/>
      <c r="G6" s="15"/>
      <c r="H6" s="15"/>
      <c r="I6" s="15"/>
      <c r="J6" s="15"/>
      <c r="K6" s="15"/>
      <c r="L6" s="15"/>
      <c r="M6" s="15"/>
      <c r="N6" s="15"/>
      <c r="O6" s="15"/>
    </row>
    <row r="7" spans="1:15" ht="12.75" customHeight="1">
      <c r="A7" s="6">
        <v>1983</v>
      </c>
      <c r="B7" s="15"/>
      <c r="C7" s="15"/>
      <c r="D7" s="15"/>
      <c r="E7" s="15"/>
      <c r="F7" s="15"/>
      <c r="G7" s="15"/>
      <c r="H7" s="15"/>
      <c r="I7" s="15"/>
      <c r="J7" s="15"/>
      <c r="K7" s="15"/>
      <c r="L7" s="15"/>
      <c r="M7" s="15"/>
      <c r="N7" s="15"/>
      <c r="O7" s="15"/>
    </row>
    <row r="8" spans="1:15" ht="12.75" customHeight="1">
      <c r="A8" s="6">
        <v>1984</v>
      </c>
      <c r="B8" s="15"/>
      <c r="C8" s="15"/>
      <c r="D8" s="15"/>
      <c r="E8" s="15"/>
      <c r="F8" s="15"/>
      <c r="G8" s="15"/>
      <c r="H8" s="15"/>
      <c r="I8" s="15"/>
      <c r="J8" s="15"/>
      <c r="K8" s="15"/>
      <c r="L8" s="15"/>
      <c r="M8" s="15"/>
      <c r="N8" s="15"/>
      <c r="O8" s="15"/>
    </row>
    <row r="9" spans="1:15" ht="12.75" customHeight="1">
      <c r="A9" s="6">
        <v>1985</v>
      </c>
      <c r="B9" s="15"/>
      <c r="C9" s="15"/>
      <c r="D9" s="15"/>
      <c r="E9" s="15"/>
      <c r="F9" s="15"/>
      <c r="G9" s="15"/>
      <c r="H9" s="15"/>
      <c r="I9" s="15"/>
      <c r="J9" s="15"/>
      <c r="K9" s="15"/>
      <c r="L9" s="15"/>
      <c r="M9" s="15"/>
      <c r="N9" s="15"/>
      <c r="O9" s="15"/>
    </row>
    <row r="10" spans="1:15" ht="12.75" customHeight="1">
      <c r="A10" s="6">
        <v>1986</v>
      </c>
      <c r="B10" s="15"/>
      <c r="C10" s="15"/>
      <c r="D10" s="15"/>
      <c r="E10" s="15"/>
      <c r="F10" s="15"/>
      <c r="G10" s="15"/>
      <c r="H10" s="15"/>
      <c r="I10" s="15"/>
      <c r="J10" s="15"/>
      <c r="K10" s="15"/>
      <c r="L10" s="15"/>
      <c r="M10" s="15"/>
      <c r="N10" s="15"/>
      <c r="O10" s="15"/>
    </row>
    <row r="11" spans="1:15" ht="12.75" customHeight="1">
      <c r="A11" s="6">
        <v>1987</v>
      </c>
      <c r="B11" s="15"/>
      <c r="C11" s="15"/>
      <c r="D11" s="15"/>
      <c r="E11" s="15"/>
      <c r="F11" s="15"/>
      <c r="G11" s="15"/>
      <c r="H11" s="15"/>
      <c r="I11" s="15"/>
      <c r="J11" s="15"/>
      <c r="K11" s="15"/>
      <c r="L11" s="15"/>
      <c r="M11" s="15"/>
      <c r="N11" s="15"/>
      <c r="O11" s="15"/>
    </row>
    <row r="12" spans="1:15" ht="12.75" customHeight="1">
      <c r="A12" s="6">
        <v>1988</v>
      </c>
      <c r="B12" s="15"/>
      <c r="C12" s="15"/>
      <c r="D12" s="15"/>
      <c r="E12" s="15"/>
      <c r="F12" s="15"/>
      <c r="G12" s="15"/>
      <c r="H12" s="15"/>
      <c r="I12" s="15"/>
      <c r="J12" s="15"/>
      <c r="K12" s="15"/>
      <c r="L12" s="15"/>
      <c r="M12" s="15"/>
      <c r="N12" s="15"/>
      <c r="O12" s="15"/>
    </row>
    <row r="13" spans="1:15" ht="12.75" customHeight="1">
      <c r="A13" s="6">
        <v>1989</v>
      </c>
      <c r="B13" s="15"/>
      <c r="C13" s="15"/>
      <c r="D13" s="15"/>
      <c r="E13" s="15"/>
      <c r="F13" s="15"/>
      <c r="G13" s="15"/>
      <c r="H13" s="15"/>
      <c r="I13" s="15"/>
      <c r="J13" s="15"/>
      <c r="K13" s="15"/>
      <c r="L13" s="15"/>
      <c r="M13" s="15"/>
      <c r="N13" s="15"/>
      <c r="O13" s="15"/>
    </row>
    <row r="14" spans="1:15" ht="12.75" customHeight="1">
      <c r="A14" s="6">
        <v>1990</v>
      </c>
      <c r="B14" s="15"/>
      <c r="C14" s="15"/>
      <c r="D14" s="15"/>
      <c r="E14" s="15"/>
      <c r="F14" s="15"/>
      <c r="G14" s="15"/>
      <c r="H14" s="15"/>
      <c r="I14" s="15"/>
      <c r="J14" s="15"/>
      <c r="K14" s="15"/>
      <c r="L14" s="15"/>
      <c r="M14" s="15"/>
      <c r="N14" s="15"/>
      <c r="O14" s="15"/>
    </row>
    <row r="15" spans="1:15" ht="12.75" customHeight="1">
      <c r="A15" s="6">
        <v>1991</v>
      </c>
      <c r="B15" s="15"/>
      <c r="C15" s="15"/>
      <c r="D15" s="15"/>
      <c r="E15" s="15"/>
      <c r="F15" s="15"/>
      <c r="G15" s="15"/>
      <c r="H15" s="15"/>
      <c r="I15" s="15"/>
      <c r="J15" s="15"/>
      <c r="K15" s="15"/>
      <c r="L15" s="15"/>
      <c r="M15" s="15"/>
      <c r="N15" s="15"/>
      <c r="O15" s="15"/>
    </row>
    <row r="16" spans="1:15" ht="12.75" customHeight="1">
      <c r="A16" s="6">
        <v>1992</v>
      </c>
      <c r="B16" s="15"/>
      <c r="C16" s="15"/>
      <c r="D16" s="15"/>
      <c r="E16" s="15"/>
      <c r="F16" s="15"/>
      <c r="G16" s="15"/>
      <c r="H16" s="15"/>
      <c r="I16" s="15"/>
      <c r="J16" s="15"/>
      <c r="K16" s="15"/>
      <c r="L16" s="15"/>
      <c r="M16" s="15"/>
      <c r="N16" s="15"/>
      <c r="O16" s="15"/>
    </row>
    <row r="17" spans="1:15" ht="12.75" customHeight="1">
      <c r="A17" s="6">
        <v>1993</v>
      </c>
      <c r="B17" s="15"/>
      <c r="C17" s="15"/>
      <c r="D17" s="15"/>
      <c r="E17" s="15"/>
      <c r="F17" s="15"/>
      <c r="G17" s="15"/>
      <c r="H17" s="15"/>
      <c r="I17" s="15"/>
      <c r="J17" s="15"/>
      <c r="K17" s="15"/>
      <c r="L17" s="15"/>
      <c r="M17" s="15"/>
      <c r="N17" s="15"/>
      <c r="O17" s="15"/>
    </row>
    <row r="18" spans="1:15" ht="12.75" customHeight="1">
      <c r="A18" s="6">
        <v>1994</v>
      </c>
      <c r="B18" s="15"/>
      <c r="C18" s="15"/>
      <c r="D18" s="15"/>
      <c r="E18" s="15"/>
      <c r="F18" s="15"/>
      <c r="G18" s="15"/>
      <c r="H18" s="15"/>
      <c r="I18" s="15"/>
      <c r="J18" s="15"/>
      <c r="K18" s="15"/>
      <c r="L18" s="15"/>
      <c r="M18" s="15"/>
      <c r="N18" s="15"/>
      <c r="O18" s="15"/>
    </row>
    <row r="19" spans="1:15" ht="12.75" customHeight="1">
      <c r="A19" s="6">
        <v>1995</v>
      </c>
      <c r="B19" s="15"/>
      <c r="C19" s="15"/>
      <c r="D19" s="15"/>
      <c r="E19" s="15"/>
      <c r="F19" s="15"/>
      <c r="G19" s="15"/>
      <c r="H19" s="15"/>
      <c r="I19" s="15"/>
      <c r="J19" s="15"/>
      <c r="K19" s="15"/>
      <c r="L19" s="15"/>
      <c r="M19" s="15"/>
      <c r="N19" s="15"/>
      <c r="O19" s="15"/>
    </row>
    <row r="20" spans="1:15" ht="12.75" customHeight="1">
      <c r="A20" s="6">
        <v>1996</v>
      </c>
      <c r="B20" s="15"/>
      <c r="C20" s="15"/>
      <c r="D20" s="15"/>
      <c r="E20" s="15"/>
      <c r="F20" s="15"/>
      <c r="G20" s="15"/>
      <c r="H20" s="15"/>
      <c r="I20" s="15"/>
      <c r="J20" s="15"/>
      <c r="K20" s="15"/>
      <c r="L20" s="15"/>
      <c r="M20" s="15"/>
      <c r="N20" s="15"/>
      <c r="O20" s="15"/>
    </row>
    <row r="21" spans="1:15" ht="12.75" customHeight="1">
      <c r="A21" s="6">
        <v>1997</v>
      </c>
      <c r="B21" s="15"/>
      <c r="C21" s="15"/>
      <c r="D21" s="15"/>
      <c r="E21" s="15"/>
      <c r="F21" s="15"/>
      <c r="G21" s="15"/>
      <c r="H21" s="15"/>
      <c r="I21" s="15"/>
      <c r="J21" s="15"/>
      <c r="K21" s="15"/>
      <c r="L21" s="15"/>
      <c r="M21" s="15"/>
      <c r="N21" s="15"/>
      <c r="O21" s="15"/>
    </row>
    <row r="22" spans="1:15" ht="12.75" customHeight="1">
      <c r="A22" s="6">
        <v>1998</v>
      </c>
      <c r="B22" s="15"/>
      <c r="C22" s="15"/>
      <c r="D22" s="15"/>
      <c r="E22" s="15"/>
      <c r="F22" s="15"/>
      <c r="G22" s="15"/>
      <c r="H22" s="15"/>
      <c r="I22" s="15"/>
      <c r="J22" s="15"/>
      <c r="K22" s="15"/>
      <c r="L22" s="15"/>
      <c r="M22" s="15"/>
      <c r="N22" s="15"/>
      <c r="O22" s="15"/>
    </row>
    <row r="23" spans="1:15" ht="12.75" customHeight="1">
      <c r="A23" s="6">
        <v>1999</v>
      </c>
      <c r="B23" s="15"/>
      <c r="C23" s="15"/>
      <c r="D23" s="15"/>
      <c r="E23" s="15"/>
      <c r="F23" s="15"/>
      <c r="G23" s="15"/>
      <c r="H23" s="15"/>
      <c r="I23" s="15"/>
      <c r="J23" s="15"/>
      <c r="K23" s="15"/>
      <c r="L23" s="15"/>
      <c r="M23" s="15"/>
      <c r="N23" s="15"/>
      <c r="O23" s="15"/>
    </row>
    <row r="24" spans="1:15" ht="12.75" customHeight="1">
      <c r="A24" s="6">
        <v>2000</v>
      </c>
      <c r="B24" s="15"/>
      <c r="C24" s="15"/>
      <c r="D24" s="15"/>
      <c r="E24" s="15"/>
      <c r="F24" s="15"/>
      <c r="G24" s="15"/>
      <c r="H24" s="15"/>
      <c r="I24" s="15"/>
      <c r="J24" s="15"/>
      <c r="K24" s="15"/>
      <c r="L24" s="15"/>
      <c r="M24" s="15"/>
      <c r="N24" s="15"/>
      <c r="O24" s="15"/>
    </row>
    <row r="25" spans="1:15" ht="12.75" customHeight="1">
      <c r="A25" s="6">
        <v>2001</v>
      </c>
      <c r="B25" s="15">
        <v>5.3</v>
      </c>
      <c r="C25" s="15">
        <v>4</v>
      </c>
      <c r="D25" s="15">
        <v>2.8</v>
      </c>
      <c r="E25" s="15">
        <v>3.6</v>
      </c>
      <c r="F25" s="15">
        <v>4.3</v>
      </c>
      <c r="G25" s="15">
        <v>3.2</v>
      </c>
      <c r="H25" s="15">
        <v>2.4</v>
      </c>
      <c r="I25" s="15">
        <v>3.8</v>
      </c>
      <c r="J25" s="15">
        <v>3.4</v>
      </c>
      <c r="K25" s="15">
        <v>7.6</v>
      </c>
      <c r="L25" s="15">
        <v>3.1</v>
      </c>
      <c r="M25" s="15">
        <v>5.7</v>
      </c>
      <c r="N25" s="15">
        <v>5.9</v>
      </c>
      <c r="O25" s="15">
        <v>4.4000000000000004</v>
      </c>
    </row>
    <row r="26" spans="1:15" ht="12.75" customHeight="1">
      <c r="A26" s="6">
        <v>2002</v>
      </c>
      <c r="B26" s="15">
        <v>3.7</v>
      </c>
      <c r="C26" s="15">
        <v>4.4000000000000004</v>
      </c>
      <c r="D26" s="15">
        <v>2.1</v>
      </c>
      <c r="E26" s="15">
        <v>4.5</v>
      </c>
      <c r="F26" s="15">
        <v>2.1</v>
      </c>
      <c r="G26" s="15">
        <v>6.1</v>
      </c>
      <c r="H26" s="15">
        <v>1.9</v>
      </c>
      <c r="I26" s="15">
        <v>3.2</v>
      </c>
      <c r="J26" s="15">
        <v>5.0999999999999996</v>
      </c>
      <c r="K26" s="15">
        <v>5.4</v>
      </c>
      <c r="L26" s="15">
        <v>3.2</v>
      </c>
      <c r="M26" s="15">
        <v>4.8</v>
      </c>
      <c r="N26" s="15">
        <v>3.5</v>
      </c>
      <c r="O26" s="15">
        <v>2.5</v>
      </c>
    </row>
    <row r="27" spans="1:15" ht="12.75" customHeight="1">
      <c r="A27" s="6">
        <v>2003</v>
      </c>
      <c r="B27" s="15">
        <v>4.5</v>
      </c>
      <c r="C27" s="15">
        <v>2</v>
      </c>
      <c r="D27" s="15">
        <v>2.6</v>
      </c>
      <c r="E27" s="15">
        <v>3.9</v>
      </c>
      <c r="F27" s="15">
        <v>2.4</v>
      </c>
      <c r="G27" s="15">
        <v>3.1</v>
      </c>
      <c r="H27" s="15">
        <v>2</v>
      </c>
      <c r="I27" s="15">
        <v>4.0999999999999996</v>
      </c>
      <c r="J27" s="15">
        <v>3.7</v>
      </c>
      <c r="K27" s="15">
        <v>5</v>
      </c>
      <c r="L27" s="15">
        <v>3.4</v>
      </c>
      <c r="M27" s="15">
        <v>4.8</v>
      </c>
      <c r="N27" s="15">
        <v>5.2</v>
      </c>
      <c r="O27" s="15">
        <v>4.0999999999999996</v>
      </c>
    </row>
    <row r="28" spans="1:15" ht="12.75" customHeight="1">
      <c r="A28" s="6">
        <v>2004</v>
      </c>
      <c r="B28" s="15">
        <v>4.3</v>
      </c>
      <c r="C28" s="15">
        <v>1.7</v>
      </c>
      <c r="D28" s="15">
        <v>2.6</v>
      </c>
      <c r="E28" s="15">
        <v>3.1</v>
      </c>
      <c r="F28" s="15">
        <v>3.4</v>
      </c>
      <c r="G28" s="15">
        <v>1.4</v>
      </c>
      <c r="H28" s="15">
        <v>0.5</v>
      </c>
      <c r="I28" s="15">
        <v>3.2</v>
      </c>
      <c r="J28" s="15">
        <v>1.7</v>
      </c>
      <c r="K28" s="15">
        <v>2.6</v>
      </c>
      <c r="L28" s="15">
        <v>3.1</v>
      </c>
      <c r="M28" s="15">
        <v>2.6</v>
      </c>
      <c r="N28" s="15">
        <v>5.7</v>
      </c>
      <c r="O28" s="15">
        <v>4.7</v>
      </c>
    </row>
    <row r="29" spans="1:15" ht="12.75" customHeight="1">
      <c r="A29" s="6">
        <v>2005</v>
      </c>
      <c r="B29" s="15">
        <v>3.8</v>
      </c>
      <c r="C29" s="15">
        <v>2.1</v>
      </c>
      <c r="D29" s="15">
        <v>4.5</v>
      </c>
      <c r="E29" s="15">
        <v>3.5</v>
      </c>
      <c r="F29" s="15">
        <v>4</v>
      </c>
      <c r="G29" s="15">
        <v>3.4</v>
      </c>
      <c r="H29" s="15">
        <v>1.1000000000000001</v>
      </c>
      <c r="I29" s="15">
        <v>3.3</v>
      </c>
      <c r="J29" s="15">
        <v>2.5</v>
      </c>
      <c r="K29" s="15">
        <v>4.2</v>
      </c>
      <c r="L29" s="15">
        <v>3.8</v>
      </c>
      <c r="M29" s="15">
        <v>3.3</v>
      </c>
      <c r="N29" s="15">
        <v>2.2999999999999998</v>
      </c>
      <c r="O29" s="15">
        <v>3.7</v>
      </c>
    </row>
    <row r="30" spans="1:15" ht="12.75" customHeight="1">
      <c r="A30" s="6">
        <v>2006</v>
      </c>
      <c r="B30" s="15">
        <v>5.4</v>
      </c>
      <c r="C30" s="15">
        <v>3.5</v>
      </c>
      <c r="D30" s="15">
        <v>4.5999999999999996</v>
      </c>
      <c r="E30" s="15">
        <v>3.1</v>
      </c>
      <c r="F30" s="15">
        <v>3.4</v>
      </c>
      <c r="G30" s="15">
        <v>4.8</v>
      </c>
      <c r="H30" s="15">
        <v>-0.5</v>
      </c>
      <c r="I30" s="15">
        <v>1.9</v>
      </c>
      <c r="J30" s="15">
        <v>2.2000000000000002</v>
      </c>
      <c r="K30" s="15">
        <v>5.7</v>
      </c>
      <c r="L30" s="15">
        <v>4</v>
      </c>
      <c r="M30" s="15">
        <v>3.3</v>
      </c>
      <c r="N30" s="15">
        <v>6.3</v>
      </c>
      <c r="O30" s="15">
        <v>3.9</v>
      </c>
    </row>
    <row r="31" spans="1:15" ht="12.75" customHeight="1">
      <c r="A31" s="6">
        <v>2007</v>
      </c>
      <c r="B31" s="15">
        <v>5.5</v>
      </c>
      <c r="C31" s="15">
        <v>3.4</v>
      </c>
      <c r="D31" s="15">
        <v>4.2</v>
      </c>
      <c r="E31" s="15">
        <v>5.0999999999999996</v>
      </c>
      <c r="F31" s="15">
        <v>3.3</v>
      </c>
      <c r="G31" s="15">
        <v>1.3</v>
      </c>
      <c r="H31" s="15">
        <v>0.7</v>
      </c>
      <c r="I31" s="15">
        <v>2.2000000000000002</v>
      </c>
      <c r="J31" s="15">
        <v>3.5</v>
      </c>
      <c r="K31" s="15">
        <v>5.5</v>
      </c>
      <c r="L31" s="15">
        <v>5.4</v>
      </c>
      <c r="M31" s="15">
        <v>4.5</v>
      </c>
      <c r="N31" s="15">
        <v>5.0999999999999996</v>
      </c>
      <c r="O31" s="15">
        <v>4.2</v>
      </c>
    </row>
    <row r="32" spans="1:15" ht="12.75" customHeight="1">
      <c r="A32" s="6">
        <v>2008</v>
      </c>
      <c r="B32" s="15">
        <v>3.2</v>
      </c>
      <c r="C32" s="15">
        <v>4</v>
      </c>
      <c r="D32" s="15">
        <v>2.8</v>
      </c>
      <c r="E32" s="15">
        <v>3.9</v>
      </c>
      <c r="F32" s="15">
        <v>4.4000000000000004</v>
      </c>
      <c r="G32" s="15">
        <v>2</v>
      </c>
      <c r="H32" s="15">
        <v>2.6</v>
      </c>
      <c r="I32" s="15">
        <v>2.8</v>
      </c>
      <c r="J32" s="15">
        <v>3.5</v>
      </c>
      <c r="K32" s="15">
        <v>5.9</v>
      </c>
      <c r="L32" s="15">
        <v>6.3</v>
      </c>
      <c r="M32" s="15">
        <v>3</v>
      </c>
      <c r="N32" s="15">
        <v>1.8</v>
      </c>
      <c r="O32" s="15">
        <v>2.9</v>
      </c>
    </row>
    <row r="33" spans="1:15" ht="12.75" customHeight="1">
      <c r="A33" s="6">
        <v>2009</v>
      </c>
      <c r="B33" s="15">
        <v>3.1</v>
      </c>
      <c r="C33" s="15">
        <v>2.7</v>
      </c>
      <c r="D33" s="15">
        <v>3</v>
      </c>
      <c r="E33" s="15">
        <v>3.1</v>
      </c>
      <c r="F33" s="15">
        <v>3.6</v>
      </c>
      <c r="G33" s="15">
        <v>2.8</v>
      </c>
      <c r="H33" s="15">
        <v>4.0999999999999996</v>
      </c>
      <c r="I33" s="15">
        <v>2.8</v>
      </c>
      <c r="J33" s="15">
        <v>3.1</v>
      </c>
      <c r="K33" s="15">
        <v>4.9000000000000004</v>
      </c>
      <c r="L33" s="15">
        <v>4.0999999999999996</v>
      </c>
      <c r="M33" s="15">
        <v>3.2</v>
      </c>
      <c r="N33" s="15">
        <v>2.6</v>
      </c>
      <c r="O33" s="15">
        <v>1.9</v>
      </c>
    </row>
    <row r="34" spans="1:15" ht="12.75" customHeight="1">
      <c r="A34" s="6">
        <v>2010</v>
      </c>
      <c r="B34" s="15">
        <v>6</v>
      </c>
      <c r="C34" s="15">
        <v>1.4</v>
      </c>
      <c r="D34" s="15">
        <v>0.9</v>
      </c>
      <c r="E34" s="15">
        <v>3.9</v>
      </c>
      <c r="F34" s="15">
        <v>1.6</v>
      </c>
      <c r="G34" s="15">
        <v>2.5</v>
      </c>
      <c r="H34" s="15">
        <v>1</v>
      </c>
      <c r="I34" s="15">
        <v>2.2999999999999998</v>
      </c>
      <c r="J34" s="15">
        <v>0.7</v>
      </c>
      <c r="K34" s="15">
        <v>2.6</v>
      </c>
      <c r="L34" s="15">
        <v>0.7</v>
      </c>
      <c r="M34" s="15">
        <v>0.5</v>
      </c>
      <c r="N34" s="15">
        <v>3.2</v>
      </c>
      <c r="O34" s="15">
        <v>2.2999999999999998</v>
      </c>
    </row>
    <row r="35" spans="1:15" ht="12.75" customHeight="1">
      <c r="A35" s="6">
        <v>2011</v>
      </c>
      <c r="B35" s="15">
        <v>4.3</v>
      </c>
      <c r="C35" s="15">
        <v>2.4</v>
      </c>
      <c r="D35" s="15">
        <v>3.5</v>
      </c>
      <c r="E35" s="15">
        <v>0.3</v>
      </c>
      <c r="F35" s="15">
        <v>3.4</v>
      </c>
      <c r="G35" s="15">
        <v>2.1</v>
      </c>
      <c r="H35" s="15">
        <v>2.6</v>
      </c>
      <c r="I35" s="15">
        <v>1</v>
      </c>
      <c r="J35" s="15">
        <v>1.7</v>
      </c>
      <c r="K35" s="15">
        <v>4.3</v>
      </c>
      <c r="L35" s="15">
        <v>0.5</v>
      </c>
      <c r="M35" s="15">
        <v>3.3</v>
      </c>
      <c r="N35" s="15">
        <v>1</v>
      </c>
      <c r="O35" s="15">
        <v>2.2000000000000002</v>
      </c>
    </row>
    <row r="36" spans="1:15" ht="12.75" customHeight="1">
      <c r="A36" s="6">
        <v>2012</v>
      </c>
      <c r="B36" s="15" t="s">
        <v>389</v>
      </c>
      <c r="C36" s="15">
        <v>3.2</v>
      </c>
      <c r="D36" s="15">
        <v>2.6</v>
      </c>
      <c r="E36" s="15">
        <v>2.8</v>
      </c>
      <c r="F36" s="15">
        <v>3.5</v>
      </c>
      <c r="G36" s="15">
        <v>2.5</v>
      </c>
      <c r="H36" s="15">
        <v>3.6</v>
      </c>
      <c r="I36" s="15">
        <v>1.1000000000000001</v>
      </c>
      <c r="J36" s="15">
        <v>2.9</v>
      </c>
      <c r="K36" s="15">
        <v>4.7</v>
      </c>
      <c r="L36" s="15">
        <v>-0.5</v>
      </c>
      <c r="M36" s="15">
        <v>3.9</v>
      </c>
      <c r="N36" s="15">
        <v>0.5</v>
      </c>
      <c r="O36" s="15">
        <v>2.1</v>
      </c>
    </row>
    <row r="37" spans="1:15" ht="12.75" customHeight="1">
      <c r="A37" s="6">
        <v>2013</v>
      </c>
      <c r="B37" s="15" t="s">
        <v>389</v>
      </c>
      <c r="C37" s="15">
        <v>2.7</v>
      </c>
      <c r="D37" s="15" t="s">
        <v>389</v>
      </c>
      <c r="E37" s="15">
        <v>-0.3</v>
      </c>
      <c r="F37" s="15">
        <v>1.7</v>
      </c>
      <c r="G37" s="15">
        <v>2.6</v>
      </c>
      <c r="H37" s="15">
        <v>2.6</v>
      </c>
      <c r="I37" s="15">
        <v>1.8</v>
      </c>
      <c r="J37" s="15">
        <v>1.6</v>
      </c>
      <c r="K37" s="15">
        <v>5.0999999999999996</v>
      </c>
      <c r="L37" s="15">
        <v>1.4</v>
      </c>
      <c r="M37" s="15">
        <v>2.4</v>
      </c>
      <c r="N37" s="15">
        <v>0.9</v>
      </c>
      <c r="O37" s="15">
        <v>1</v>
      </c>
    </row>
    <row r="38" spans="1:15" ht="12.75" customHeight="1">
      <c r="A38" s="6">
        <v>2014</v>
      </c>
      <c r="B38" s="15" t="s">
        <v>389</v>
      </c>
      <c r="C38" s="15">
        <v>0.9</v>
      </c>
      <c r="D38" s="15" t="s">
        <v>389</v>
      </c>
      <c r="E38" s="15">
        <v>1.6</v>
      </c>
      <c r="F38" s="15">
        <v>1.2</v>
      </c>
      <c r="G38" s="15">
        <v>1.5</v>
      </c>
      <c r="H38" s="15">
        <v>2</v>
      </c>
      <c r="I38" s="15">
        <v>0.7</v>
      </c>
      <c r="J38" s="15">
        <v>1.8</v>
      </c>
      <c r="K38" s="15">
        <v>2.9</v>
      </c>
      <c r="L38" s="15">
        <v>-0.6</v>
      </c>
      <c r="M38" s="15">
        <v>2.1</v>
      </c>
      <c r="N38" s="15">
        <v>-0.4</v>
      </c>
      <c r="O38" s="15" t="s">
        <v>389</v>
      </c>
    </row>
    <row r="40" spans="1:15" ht="12.75" customHeight="1">
      <c r="A40" s="6" t="s">
        <v>583</v>
      </c>
    </row>
    <row r="41" spans="1:15" ht="12.75" customHeight="1">
      <c r="A41" s="6" t="s">
        <v>527</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ageMargins left="0.75" right="0.75" top="1" bottom="1" header="0.5" footer="0.5"/>
  <pageSetup scale="89" orientation="landscape" r:id="rId1"/>
  <headerFooter alignWithMargins="0"/>
</worksheet>
</file>

<file path=xl/worksheets/sheet8.xml><?xml version="1.0" encoding="utf-8"?>
<worksheet xmlns="http://schemas.openxmlformats.org/spreadsheetml/2006/main" xmlns:r="http://schemas.openxmlformats.org/officeDocument/2006/relationships">
  <sheetPr codeName="Sheet8"/>
  <dimension ref="A1:FN106"/>
  <sheetViews>
    <sheetView view="pageBreakPreview" zoomScale="85" zoomScaleSheetLayoutView="85" workbookViewId="0">
      <pane xSplit="1" ySplit="3" topLeftCell="B13" activePane="bottomRight" state="frozen"/>
      <selection activeCell="C38" sqref="C38"/>
      <selection pane="topRight" activeCell="C38" sqref="C38"/>
      <selection pane="bottomLeft" activeCell="C38" sqref="C38"/>
      <selection pane="bottomRight" activeCell="C38" sqref="C38"/>
    </sheetView>
  </sheetViews>
  <sheetFormatPr defaultRowHeight="12.75"/>
  <cols>
    <col min="1" max="1" width="5.7109375" style="6" customWidth="1"/>
    <col min="2" max="10" width="13.5703125" style="16" customWidth="1"/>
    <col min="11" max="11" width="13.5703125" style="10" customWidth="1"/>
    <col min="12" max="12" width="13.5703125" style="17" customWidth="1"/>
    <col min="13" max="13" width="11" style="16" customWidth="1"/>
    <col min="14" max="15" width="9.7109375" style="16" customWidth="1"/>
    <col min="16" max="16" width="9.7109375" style="10" customWidth="1"/>
    <col min="17" max="17" width="9.7109375" style="17" customWidth="1"/>
    <col min="18" max="20" width="9.7109375" style="16" customWidth="1"/>
    <col min="21" max="21" width="9.7109375" style="10" customWidth="1"/>
    <col min="22" max="22" width="9.7109375" style="17" customWidth="1"/>
    <col min="23" max="23" width="10.85546875" style="16" customWidth="1"/>
    <col min="24" max="25" width="9.7109375" style="16" customWidth="1"/>
    <col min="26" max="26" width="9.7109375" style="10" customWidth="1"/>
    <col min="27" max="27" width="11.28515625" style="17" customWidth="1"/>
    <col min="28" max="30" width="9.7109375" style="16" customWidth="1"/>
    <col min="31" max="31" width="9.7109375" style="10" customWidth="1"/>
    <col min="32" max="32" width="9.7109375" style="17" customWidth="1"/>
    <col min="33" max="35" width="9.7109375" style="16" customWidth="1"/>
    <col min="36" max="36" width="9.7109375" style="10" customWidth="1"/>
    <col min="37" max="37" width="9.7109375" style="17" customWidth="1"/>
    <col min="38" max="40" width="9.7109375" style="16" customWidth="1"/>
    <col min="41" max="41" width="9.7109375" style="10" customWidth="1"/>
    <col min="42" max="42" width="9.7109375" style="17" customWidth="1"/>
    <col min="43" max="43" width="11.28515625" style="16" customWidth="1"/>
    <col min="44" max="45" width="9.7109375" style="16" customWidth="1"/>
    <col min="46" max="46" width="9.7109375" style="10" customWidth="1"/>
    <col min="47" max="47" width="9.7109375" style="17" customWidth="1"/>
    <col min="48" max="50" width="9.7109375" style="16" customWidth="1"/>
    <col min="51" max="51" width="9.7109375" style="10" customWidth="1"/>
    <col min="52" max="52" width="9.7109375" style="17" customWidth="1"/>
    <col min="53" max="55" width="9.7109375" style="16" customWidth="1"/>
    <col min="56" max="56" width="9.7109375" style="10" customWidth="1"/>
    <col min="57" max="57" width="9.7109375" style="17" customWidth="1"/>
    <col min="58" max="58" width="11.140625" style="16" customWidth="1"/>
    <col min="59" max="60" width="9.7109375" style="16" customWidth="1"/>
    <col min="61" max="61" width="9.7109375" style="10" customWidth="1"/>
    <col min="62" max="62" width="9.7109375" style="17" customWidth="1"/>
    <col min="63" max="65" width="9.7109375" style="16" customWidth="1"/>
    <col min="66" max="66" width="9.7109375" style="10" customWidth="1"/>
    <col min="67" max="67" width="9.7109375" style="17" customWidth="1"/>
    <col min="68" max="68" width="11" style="16" customWidth="1"/>
    <col min="69" max="70" width="9.7109375" style="16" customWidth="1"/>
    <col min="71" max="71" width="9.7109375" style="10" customWidth="1"/>
    <col min="72" max="72" width="9.7109375" style="17" customWidth="1"/>
    <col min="73" max="73" width="11.140625" style="16" customWidth="1"/>
    <col min="74" max="75" width="9.7109375" style="16" customWidth="1"/>
    <col min="76" max="76" width="9.7109375" style="10" customWidth="1"/>
    <col min="77" max="77" width="9.7109375" style="17" customWidth="1"/>
    <col min="78" max="78" width="10.85546875" style="16" customWidth="1"/>
    <col min="79" max="80" width="9.7109375" style="16" customWidth="1"/>
    <col min="81" max="81" width="9.140625" style="10"/>
    <col min="82" max="82" width="9.140625" style="17"/>
    <col min="83" max="83" width="9.140625" style="8"/>
    <col min="84" max="84" width="11.5703125" style="8" customWidth="1"/>
    <col min="85" max="92" width="9.28515625" style="8" bestFit="1" customWidth="1"/>
    <col min="93" max="93" width="10.85546875" style="8" bestFit="1" customWidth="1"/>
    <col min="94" max="16384" width="9.140625" style="8"/>
  </cols>
  <sheetData>
    <row r="1" spans="1:170">
      <c r="B1" s="16" t="s">
        <v>305</v>
      </c>
      <c r="AB1" s="16" t="s">
        <v>306</v>
      </c>
      <c r="AQ1" s="16" t="s">
        <v>306</v>
      </c>
      <c r="BF1" s="16" t="s">
        <v>306</v>
      </c>
      <c r="BU1" s="16" t="s">
        <v>306</v>
      </c>
    </row>
    <row r="2" spans="1:170">
      <c r="B2" s="16" t="s">
        <v>391</v>
      </c>
      <c r="M2" s="16" t="s">
        <v>115</v>
      </c>
      <c r="R2" s="16" t="s">
        <v>116</v>
      </c>
      <c r="W2" s="16" t="s">
        <v>106</v>
      </c>
      <c r="AB2" s="16" t="s">
        <v>117</v>
      </c>
      <c r="AG2" s="16" t="s">
        <v>118</v>
      </c>
      <c r="AL2" s="16" t="s">
        <v>119</v>
      </c>
      <c r="AQ2" s="16" t="s">
        <v>120</v>
      </c>
      <c r="AV2" s="16" t="s">
        <v>121</v>
      </c>
      <c r="BA2" s="16" t="s">
        <v>122</v>
      </c>
      <c r="BF2" s="16" t="s">
        <v>123</v>
      </c>
      <c r="BK2" s="16" t="s">
        <v>124</v>
      </c>
      <c r="BP2" s="16" t="s">
        <v>125</v>
      </c>
      <c r="BU2" s="16" t="s">
        <v>126</v>
      </c>
      <c r="BZ2" s="16" t="s">
        <v>107</v>
      </c>
    </row>
    <row r="3" spans="1:170" s="11" customFormat="1" ht="105" customHeight="1">
      <c r="A3" s="27" t="s">
        <v>114</v>
      </c>
      <c r="B3" s="24" t="s">
        <v>737</v>
      </c>
      <c r="C3" s="24" t="s">
        <v>106</v>
      </c>
      <c r="D3" s="24" t="s">
        <v>414</v>
      </c>
      <c r="E3" s="24" t="s">
        <v>415</v>
      </c>
      <c r="F3" s="24" t="s">
        <v>106</v>
      </c>
      <c r="G3" s="24" t="s">
        <v>414</v>
      </c>
      <c r="H3" s="24" t="s">
        <v>437</v>
      </c>
      <c r="I3" s="24" t="s">
        <v>106</v>
      </c>
      <c r="J3" s="24" t="s">
        <v>414</v>
      </c>
      <c r="K3" s="12" t="s">
        <v>177</v>
      </c>
      <c r="L3" s="25" t="s">
        <v>204</v>
      </c>
      <c r="M3" s="24" t="s">
        <v>526</v>
      </c>
      <c r="N3" s="24" t="s">
        <v>61</v>
      </c>
      <c r="O3" s="24" t="s">
        <v>50</v>
      </c>
      <c r="P3" s="12" t="s">
        <v>105</v>
      </c>
      <c r="Q3" s="25" t="s">
        <v>204</v>
      </c>
      <c r="R3" s="24" t="s">
        <v>526</v>
      </c>
      <c r="S3" s="24" t="s">
        <v>61</v>
      </c>
      <c r="T3" s="24" t="s">
        <v>173</v>
      </c>
      <c r="U3" s="12" t="s">
        <v>177</v>
      </c>
      <c r="V3" s="25" t="s">
        <v>204</v>
      </c>
      <c r="W3" s="24" t="s">
        <v>526</v>
      </c>
      <c r="X3" s="24" t="s">
        <v>61</v>
      </c>
      <c r="Y3" s="24" t="s">
        <v>50</v>
      </c>
      <c r="Z3" s="12" t="s">
        <v>177</v>
      </c>
      <c r="AA3" s="25" t="s">
        <v>204</v>
      </c>
      <c r="AB3" s="24" t="s">
        <v>526</v>
      </c>
      <c r="AC3" s="24" t="s">
        <v>61</v>
      </c>
      <c r="AD3" s="24" t="s">
        <v>50</v>
      </c>
      <c r="AE3" s="12" t="s">
        <v>177</v>
      </c>
      <c r="AF3" s="25" t="s">
        <v>204</v>
      </c>
      <c r="AG3" s="24" t="s">
        <v>526</v>
      </c>
      <c r="AH3" s="24" t="s">
        <v>61</v>
      </c>
      <c r="AI3" s="24" t="s">
        <v>173</v>
      </c>
      <c r="AJ3" s="12" t="s">
        <v>177</v>
      </c>
      <c r="AK3" s="25" t="s">
        <v>204</v>
      </c>
      <c r="AL3" s="24" t="s">
        <v>526</v>
      </c>
      <c r="AM3" s="24" t="s">
        <v>61</v>
      </c>
      <c r="AN3" s="24" t="s">
        <v>173</v>
      </c>
      <c r="AO3" s="12" t="s">
        <v>177</v>
      </c>
      <c r="AP3" s="25" t="s">
        <v>204</v>
      </c>
      <c r="AQ3" s="24" t="s">
        <v>526</v>
      </c>
      <c r="AR3" s="24" t="s">
        <v>61</v>
      </c>
      <c r="AS3" s="24" t="s">
        <v>50</v>
      </c>
      <c r="AT3" s="12" t="s">
        <v>177</v>
      </c>
      <c r="AU3" s="25" t="s">
        <v>204</v>
      </c>
      <c r="AV3" s="24" t="s">
        <v>526</v>
      </c>
      <c r="AW3" s="24" t="s">
        <v>61</v>
      </c>
      <c r="AX3" s="24" t="s">
        <v>173</v>
      </c>
      <c r="AY3" s="12" t="s">
        <v>177</v>
      </c>
      <c r="AZ3" s="25" t="s">
        <v>204</v>
      </c>
      <c r="BA3" s="24" t="s">
        <v>526</v>
      </c>
      <c r="BB3" s="24" t="s">
        <v>61</v>
      </c>
      <c r="BC3" s="24" t="s">
        <v>173</v>
      </c>
      <c r="BD3" s="12" t="s">
        <v>177</v>
      </c>
      <c r="BE3" s="25" t="s">
        <v>204</v>
      </c>
      <c r="BF3" s="24" t="s">
        <v>526</v>
      </c>
      <c r="BG3" s="24" t="s">
        <v>61</v>
      </c>
      <c r="BH3" s="24" t="s">
        <v>50</v>
      </c>
      <c r="BI3" s="12" t="s">
        <v>177</v>
      </c>
      <c r="BJ3" s="25" t="s">
        <v>204</v>
      </c>
      <c r="BK3" s="24" t="s">
        <v>526</v>
      </c>
      <c r="BL3" s="24" t="s">
        <v>61</v>
      </c>
      <c r="BM3" s="24" t="s">
        <v>173</v>
      </c>
      <c r="BN3" s="12" t="s">
        <v>177</v>
      </c>
      <c r="BO3" s="25" t="s">
        <v>204</v>
      </c>
      <c r="BP3" s="24" t="s">
        <v>526</v>
      </c>
      <c r="BQ3" s="24" t="s">
        <v>61</v>
      </c>
      <c r="BR3" s="24" t="s">
        <v>50</v>
      </c>
      <c r="BS3" s="12" t="s">
        <v>177</v>
      </c>
      <c r="BT3" s="25" t="s">
        <v>204</v>
      </c>
      <c r="BU3" s="24" t="s">
        <v>526</v>
      </c>
      <c r="BV3" s="24" t="s">
        <v>61</v>
      </c>
      <c r="BW3" s="24" t="s">
        <v>50</v>
      </c>
      <c r="BX3" s="12" t="s">
        <v>177</v>
      </c>
      <c r="BY3" s="25" t="s">
        <v>204</v>
      </c>
      <c r="BZ3" s="24" t="s">
        <v>526</v>
      </c>
      <c r="CA3" s="24" t="s">
        <v>61</v>
      </c>
      <c r="CB3" s="24" t="s">
        <v>50</v>
      </c>
      <c r="CC3" s="12" t="s">
        <v>177</v>
      </c>
      <c r="CD3" s="25" t="s">
        <v>204</v>
      </c>
    </row>
    <row r="4" spans="1:170" ht="12.75" customHeight="1">
      <c r="A4" s="6">
        <v>1980</v>
      </c>
      <c r="M4" s="16">
        <f>'A6-A'!B25</f>
        <v>36.575000000000003</v>
      </c>
      <c r="N4" s="16">
        <f>'A6-A'!C25</f>
        <v>30.695</v>
      </c>
      <c r="O4" s="16">
        <v>2.67</v>
      </c>
      <c r="P4" s="10">
        <f>M4*N4*O4</f>
        <v>2997.5278987500001</v>
      </c>
      <c r="Q4" s="17">
        <f>($W$52-P4)/($W$52-$W$53)</f>
        <v>0.65817668307143162</v>
      </c>
      <c r="R4" s="16">
        <f>'A6-A'!D25</f>
        <v>16.925999999999998</v>
      </c>
      <c r="S4" s="16">
        <f>'A6-A'!E25</f>
        <v>28.640999999999998</v>
      </c>
      <c r="T4" s="16">
        <v>1.48</v>
      </c>
      <c r="U4" s="10">
        <f t="shared" ref="U4:U28" si="0">R4*S4*T4</f>
        <v>717.47079767999992</v>
      </c>
      <c r="V4" s="17">
        <f t="shared" ref="V4:V29" si="1">($W$52-U4)/($W$52-$W$53)</f>
        <v>0.86016922675663032</v>
      </c>
      <c r="W4" s="16">
        <f>'A6-A'!F25</f>
        <v>43.4</v>
      </c>
      <c r="X4" s="16">
        <f>'A6-A'!G25</f>
        <v>38.6</v>
      </c>
      <c r="Y4" s="16">
        <f>Y5</f>
        <v>2.78</v>
      </c>
      <c r="Z4" s="10">
        <f>'A6-A'!F25*'A6-A'!G25*Y4</f>
        <v>4657.1671999999999</v>
      </c>
      <c r="AA4" s="17">
        <f t="shared" ref="AA4:AA38" si="2">(W$52-Z4)/(W$52-W$53)</f>
        <v>0.51114757406267397</v>
      </c>
      <c r="AB4" s="16">
        <f>'A6-A'!H25</f>
        <v>10.125999999999999</v>
      </c>
      <c r="AC4" s="16">
        <f>'A6-A'!I25</f>
        <v>47.786000000000001</v>
      </c>
      <c r="AD4" s="16">
        <v>2.65</v>
      </c>
      <c r="AE4" s="10">
        <f>'A6-A'!H25*'A6-A'!I25*AD4</f>
        <v>1282.2847454</v>
      </c>
      <c r="AF4" s="17">
        <f>($W$52-AE4)/($W$52-$W$53)</f>
        <v>0.81013179306459626</v>
      </c>
      <c r="AG4" s="16">
        <f>'A6-A'!J25</f>
        <v>7.7519999999999998</v>
      </c>
      <c r="AH4" s="16">
        <f>'A6-A'!K25</f>
        <v>27.922999999999998</v>
      </c>
      <c r="AI4" s="16">
        <v>1.98</v>
      </c>
      <c r="AJ4" s="10">
        <f>'A6-A'!J25*'A6-A'!K25*AI4</f>
        <v>428.58901007999998</v>
      </c>
      <c r="AK4" s="17">
        <f>($W$52-AJ4)/($W$52-$W$53)</f>
        <v>0.88576155384101229</v>
      </c>
      <c r="AL4" s="16">
        <f>'A6-A'!L25</f>
        <v>17.402368281051771</v>
      </c>
      <c r="AM4" s="16">
        <f>'A6-A'!M25</f>
        <v>38.128288560429063</v>
      </c>
      <c r="AN4" s="16">
        <v>1.5</v>
      </c>
      <c r="AO4" s="10">
        <f>'A6-A'!L25*'A6-A'!M25*AN4</f>
        <v>995.28377918219985</v>
      </c>
      <c r="AP4" s="17">
        <f>($W$52-AO4)/($W$52-$W$53)</f>
        <v>0.83555749629774667</v>
      </c>
      <c r="AQ4" s="16">
        <f>'A6-A'!N25</f>
        <v>11.670075362679238</v>
      </c>
      <c r="AR4" s="16">
        <f>'A6-A'!O25</f>
        <v>28.385695474762986</v>
      </c>
      <c r="AS4" s="16">
        <v>1.56</v>
      </c>
      <c r="AT4" s="10">
        <f>'A6-A'!N25*'A6-A'!O25*AS4</f>
        <v>516.77060044357347</v>
      </c>
      <c r="AU4" s="17">
        <f t="shared" ref="AU4:AU38" si="3">(W$52-AT4)/(W$52-W$53)</f>
        <v>0.87794945837402372</v>
      </c>
      <c r="AV4" s="16">
        <f>'A6-A'!P25</f>
        <v>15.159000000000001</v>
      </c>
      <c r="AW4" s="16">
        <f>'A6-A'!Q25</f>
        <v>35.488</v>
      </c>
      <c r="AX4" s="16">
        <v>0.21</v>
      </c>
      <c r="AY4" s="10">
        <f>'A6-A'!P25*'A6-A'!Q25*AX4</f>
        <v>112.97214431999998</v>
      </c>
      <c r="AZ4" s="17">
        <f>($W$52-AY4)/($W$52-$W$53)</f>
        <v>0.91372236829381459</v>
      </c>
      <c r="BA4" s="16">
        <f>'A6-A'!R25</f>
        <v>6.024</v>
      </c>
      <c r="BB4" s="16">
        <f>'A6-A'!S25</f>
        <v>18.036999999999999</v>
      </c>
      <c r="BC4" s="16">
        <v>1.82</v>
      </c>
      <c r="BD4" s="10">
        <f>'A6-A'!R25*'A6-A'!S25*BC4</f>
        <v>197.75189616</v>
      </c>
      <c r="BE4" s="17">
        <f>($W$52-BD4)/($W$52-$W$53)</f>
        <v>0.90621164511099384</v>
      </c>
      <c r="BF4" s="16">
        <f>'A6-A'!T25</f>
        <v>13.949484123311283</v>
      </c>
      <c r="BG4" s="16">
        <f>'A6-A'!U25</f>
        <v>34.031300129067148</v>
      </c>
      <c r="BH4" s="16">
        <v>1.62</v>
      </c>
      <c r="BI4" s="10">
        <f>'A6-A'!T25*'A6-A'!U25*BH4</f>
        <v>769.04491097062271</v>
      </c>
      <c r="BJ4" s="17">
        <f t="shared" ref="BJ4:BJ38" si="4">(W$52-BI4)/(W$52-W$53)</f>
        <v>0.85560022437200034</v>
      </c>
      <c r="BK4" s="16">
        <f>'A6-A'!V25</f>
        <v>17.532</v>
      </c>
      <c r="BL4" s="16">
        <f>'A6-A'!W25</f>
        <v>29.521999999999998</v>
      </c>
      <c r="BM4" s="16">
        <v>0.56999999999999995</v>
      </c>
      <c r="BN4" s="10">
        <f>'A6-A'!V25*'A6-A'!W25*BM4</f>
        <v>295.02043127999997</v>
      </c>
      <c r="BO4" s="17">
        <f>($W$52-BN4)/($W$52-$W$53)</f>
        <v>0.89759452810098495</v>
      </c>
      <c r="BP4" s="16">
        <f>'A6-A'!X25</f>
        <v>7.5613225369673742</v>
      </c>
      <c r="BQ4" s="16">
        <f>'A6-A'!Y25</f>
        <v>28.967705386091335</v>
      </c>
      <c r="BR4" s="16">
        <v>2.39</v>
      </c>
      <c r="BS4" s="10">
        <f>'A6-A'!X25*'A6-A'!Y25*BR4</f>
        <v>523.49165095639978</v>
      </c>
      <c r="BT4" s="17">
        <f t="shared" ref="BT4:BT38" si="5">(W$52-BS4)/(W$52-W$53)</f>
        <v>0.87735403377317256</v>
      </c>
      <c r="BU4" s="16">
        <f>'A6-A'!Z25</f>
        <v>20.786447786957147</v>
      </c>
      <c r="BV4" s="16">
        <f>'A6-A'!AA25</f>
        <v>18.857166618511652</v>
      </c>
      <c r="BW4" s="16">
        <v>2.77</v>
      </c>
      <c r="BX4" s="10">
        <f>'A6-A'!Z25*'A6-A'!AA25*BW4</f>
        <v>1085.7666208320331</v>
      </c>
      <c r="BY4" s="17">
        <f t="shared" ref="BY4:BY38" si="6">(W$52-BX4)/(W$52-W$53)</f>
        <v>0.82754153067296576</v>
      </c>
      <c r="BZ4" s="16">
        <f>'A6-A'!AB25</f>
        <v>42.855963570591769</v>
      </c>
      <c r="CA4" s="16">
        <f>'A6-A'!AC25</f>
        <v>36.748893415724289</v>
      </c>
      <c r="CB4" s="16">
        <v>5.22</v>
      </c>
      <c r="CC4" s="10">
        <f>'A6-A'!AB25*'A6-A'!AC25*CB4</f>
        <v>8221.026219665644</v>
      </c>
      <c r="CD4" s="17">
        <f>($W$52-CC4)/($W$52-$W$53)</f>
        <v>0.19542173176693697</v>
      </c>
    </row>
    <row r="5" spans="1:170" ht="12.75" customHeight="1">
      <c r="A5" s="6">
        <v>1981</v>
      </c>
      <c r="B5" s="16">
        <v>26.2</v>
      </c>
      <c r="C5" s="16">
        <v>40.5</v>
      </c>
      <c r="D5" s="16">
        <f>(B5/C5)*'A6-A'!F26</f>
        <v>26.2</v>
      </c>
      <c r="E5" s="16">
        <v>0.39200000000000002</v>
      </c>
      <c r="F5" s="16">
        <v>0.379</v>
      </c>
      <c r="G5" s="16">
        <f>(E5/F5)*'A6-A'!G26</f>
        <v>39.199999999999996</v>
      </c>
      <c r="H5" s="16">
        <v>1.5856421963913361</v>
      </c>
      <c r="I5" s="16">
        <v>1.16726534057141</v>
      </c>
      <c r="J5" s="16">
        <f t="shared" ref="J5:J38" si="7">(H5/I5)*Y5</f>
        <v>3.7764209668129354</v>
      </c>
      <c r="K5" s="10">
        <f t="shared" ref="K5:K38" si="8">D5*G5*J5</f>
        <v>3878.5353897555569</v>
      </c>
      <c r="L5" s="17">
        <f>($W$52-K5)/($W$52-$W$53)</f>
        <v>0.58012734648665298</v>
      </c>
      <c r="M5" s="16">
        <f>'A6-A'!B26</f>
        <v>36.575000000000003</v>
      </c>
      <c r="N5" s="16">
        <f>'A6-A'!C26</f>
        <v>30.695</v>
      </c>
      <c r="O5" s="16">
        <v>2.77</v>
      </c>
      <c r="P5" s="10">
        <f>'A6-A'!B26*'A6-A'!C26*O5</f>
        <v>3109.7948612499999</v>
      </c>
      <c r="Q5" s="17">
        <f>($W$52-P5)/($W$52-$W$53)</f>
        <v>0.64823084034821921</v>
      </c>
      <c r="R5" s="16">
        <f>'A6-A'!D26</f>
        <v>16.925999999999998</v>
      </c>
      <c r="S5" s="16">
        <f>'A6-A'!E26</f>
        <v>28.640999999999998</v>
      </c>
      <c r="T5" s="16">
        <v>1.49</v>
      </c>
      <c r="U5" s="10">
        <f t="shared" si="0"/>
        <v>722.31857333999983</v>
      </c>
      <c r="V5" s="17">
        <f t="shared" si="1"/>
        <v>0.85973975745241027</v>
      </c>
      <c r="W5" s="16">
        <f>'A6-A'!F26</f>
        <v>40.5</v>
      </c>
      <c r="X5" s="16">
        <f>'A6-A'!G26</f>
        <v>37.9</v>
      </c>
      <c r="Y5" s="16">
        <v>2.78</v>
      </c>
      <c r="Z5" s="10">
        <f>'A6-A'!F26*'A6-A'!G26*Y5</f>
        <v>4267.1610000000001</v>
      </c>
      <c r="AA5" s="17">
        <f t="shared" si="2"/>
        <v>0.54569861418970789</v>
      </c>
      <c r="AB5" s="16">
        <f>'A6-A'!H26</f>
        <v>10.125999999999999</v>
      </c>
      <c r="AC5" s="16">
        <f>'A6-A'!I26</f>
        <v>47.786000000000001</v>
      </c>
      <c r="AD5" s="16">
        <v>2.82</v>
      </c>
      <c r="AE5" s="10">
        <f>'A6-A'!H26*'A6-A'!I26*AD5</f>
        <v>1364.54452152</v>
      </c>
      <c r="AF5" s="17">
        <f t="shared" ref="AF5:AF29" si="9">($W$52-AE5)/($W$52-$W$53)</f>
        <v>0.80284431705636117</v>
      </c>
      <c r="AG5" s="16">
        <f>'A6-A'!J26</f>
        <v>7.7519999999999998</v>
      </c>
      <c r="AH5" s="16">
        <f>'A6-A'!K26</f>
        <v>27.922999999999998</v>
      </c>
      <c r="AI5" s="16">
        <v>1.98</v>
      </c>
      <c r="AJ5" s="10">
        <f>'A6-A'!J26*'A6-A'!K26*AI5</f>
        <v>428.58901007999998</v>
      </c>
      <c r="AK5" s="17">
        <f t="shared" ref="AK5:AK29" si="10">($W$52-AJ5)/($W$52-$W$53)</f>
        <v>0.88576155384101229</v>
      </c>
      <c r="AL5" s="16">
        <f>'A6-A'!L26</f>
        <v>17.919743078515388</v>
      </c>
      <c r="AM5" s="16">
        <f>'A6-A'!M26</f>
        <v>37.327862328293065</v>
      </c>
      <c r="AN5" s="16">
        <v>1.55</v>
      </c>
      <c r="AO5" s="10">
        <f>'A6-A'!L26*'A6-A'!M26*AN5</f>
        <v>1036.8038390194677</v>
      </c>
      <c r="AP5" s="17">
        <f t="shared" ref="AP5:AP29" si="11">($W$52-AO5)/($W$52-$W$53)</f>
        <v>0.83187919258484611</v>
      </c>
      <c r="AQ5" s="16">
        <f>'A6-A'!N26</f>
        <v>7.8140000000000001</v>
      </c>
      <c r="AR5" s="16">
        <f>'A6-A'!O26</f>
        <v>29.184000000000001</v>
      </c>
      <c r="AS5" s="16">
        <v>1.78</v>
      </c>
      <c r="AT5" s="10">
        <f>'A6-A'!N26*'A6-A'!O26*AS5</f>
        <v>405.91792128000003</v>
      </c>
      <c r="AU5" s="17">
        <f t="shared" si="3"/>
        <v>0.88777000831904973</v>
      </c>
      <c r="AV5" s="16">
        <f>'A6-A'!P26</f>
        <v>15.159000000000001</v>
      </c>
      <c r="AW5" s="16">
        <f>'A6-A'!Q26</f>
        <v>35.488</v>
      </c>
      <c r="AX5" s="16">
        <v>0.22</v>
      </c>
      <c r="AY5" s="10">
        <f>'A6-A'!P26*'A6-A'!Q26*AX5</f>
        <v>118.35177023999999</v>
      </c>
      <c r="AZ5" s="17">
        <f t="shared" ref="AZ5:AZ29" si="12">($W$52-AY5)/($W$52-$W$53)</f>
        <v>0.91324578184203409</v>
      </c>
      <c r="BA5" s="16">
        <f>'A6-A'!R26</f>
        <v>6.024</v>
      </c>
      <c r="BB5" s="16">
        <f>'A6-A'!S26</f>
        <v>18.036999999999999</v>
      </c>
      <c r="BC5" s="16">
        <v>2</v>
      </c>
      <c r="BD5" s="10">
        <f>'A6-A'!R26*'A6-A'!S26*BC5</f>
        <v>217.309776</v>
      </c>
      <c r="BE5" s="17">
        <f t="shared" ref="BE5:BE29" si="13">($W$52-BD5)/($W$52-$W$53)</f>
        <v>0.90447899293481937</v>
      </c>
      <c r="BF5" s="16">
        <f>'A6-A'!T26</f>
        <v>13.869430314077944</v>
      </c>
      <c r="BG5" s="16">
        <f>'A6-A'!U26</f>
        <v>34.136927090569046</v>
      </c>
      <c r="BH5" s="16">
        <v>1.74</v>
      </c>
      <c r="BI5" s="10">
        <f>'A6-A'!T26*'A6-A'!U26*BH5</f>
        <v>823.81993266976804</v>
      </c>
      <c r="BJ5" s="17">
        <f t="shared" si="4"/>
        <v>0.85074765030346922</v>
      </c>
      <c r="BK5" s="16">
        <f>'A6-A'!V26</f>
        <v>17.530749866293636</v>
      </c>
      <c r="BL5" s="16">
        <f>'A6-A'!W26</f>
        <v>30.397526356003432</v>
      </c>
      <c r="BM5" s="16">
        <v>0.56999999999999995</v>
      </c>
      <c r="BN5" s="10">
        <f>'A6-A'!V26*'A6-A'!W26*BM5</f>
        <v>303.74811572766373</v>
      </c>
      <c r="BO5" s="17">
        <f t="shared" ref="BO5:BO29" si="14">($W$52-BN5)/($W$52-$W$53)</f>
        <v>0.89682133378877316</v>
      </c>
      <c r="BP5" s="16">
        <f>'A6-A'!X26</f>
        <v>8.8719999999999999</v>
      </c>
      <c r="BQ5" s="16">
        <f>'A6-A'!Y26</f>
        <v>30.202999999999999</v>
      </c>
      <c r="BR5" s="16">
        <v>2.4300000000000002</v>
      </c>
      <c r="BS5" s="10">
        <f>'A6-A'!X26*'A6-A'!Y26*BR5</f>
        <v>651.14526888</v>
      </c>
      <c r="BT5" s="17">
        <f t="shared" si="5"/>
        <v>0.86604507182528712</v>
      </c>
      <c r="BU5" s="16">
        <f>'A6-A'!Z26</f>
        <v>20.396356287759428</v>
      </c>
      <c r="BV5" s="16">
        <f>'A6-A'!AA26</f>
        <v>19.479196542224607</v>
      </c>
      <c r="BW5" s="16">
        <v>2.76</v>
      </c>
      <c r="BX5" s="10">
        <f>'A6-A'!Z26*'A6-A'!AA26*BW5</f>
        <v>1096.5607867336325</v>
      </c>
      <c r="BY5" s="17">
        <f t="shared" si="6"/>
        <v>0.82658526469769655</v>
      </c>
      <c r="BZ5" s="16">
        <f>'A6-A'!AB26</f>
        <v>43.913389765777758</v>
      </c>
      <c r="CA5" s="16">
        <f>'A6-A'!AC26</f>
        <v>37.234109933285467</v>
      </c>
      <c r="CB5" s="16">
        <v>5.27</v>
      </c>
      <c r="CC5" s="10">
        <f>'A6-A'!AB26*'A6-A'!AC26*CB5</f>
        <v>8616.8504255730986</v>
      </c>
      <c r="CD5" s="17">
        <f t="shared" ref="CD5:CD38" si="15">(W$52-CC5)/(W$52-W$53)</f>
        <v>0.16035526866568417</v>
      </c>
      <c r="FN5" s="8">
        <f>'[1]1'!$CN19</f>
        <v>17319.597888179673</v>
      </c>
    </row>
    <row r="6" spans="1:170" ht="12.75" customHeight="1">
      <c r="A6" s="6">
        <v>1982</v>
      </c>
      <c r="B6" s="16">
        <v>31.2</v>
      </c>
      <c r="C6" s="16">
        <v>43.7</v>
      </c>
      <c r="D6" s="16">
        <f>(B6/C6)*'A6-A'!F27</f>
        <v>31.2</v>
      </c>
      <c r="E6" s="16">
        <v>0.34299999999999997</v>
      </c>
      <c r="F6" s="16">
        <v>0.35100000000000003</v>
      </c>
      <c r="G6" s="16">
        <f>(E6/F6)*'A6-A'!G27</f>
        <v>34.299999999999997</v>
      </c>
      <c r="H6" s="16">
        <v>1.6154304343674548</v>
      </c>
      <c r="I6" s="16">
        <v>1.1991574095843722</v>
      </c>
      <c r="J6" s="16">
        <f t="shared" si="7"/>
        <v>3.8528144890438174</v>
      </c>
      <c r="K6" s="10">
        <f t="shared" si="8"/>
        <v>4123.1279535951307</v>
      </c>
      <c r="L6" s="17">
        <f t="shared" ref="L6:L35" si="16">($W$52-K6)/($W$52-$W$53)</f>
        <v>0.55845864612241458</v>
      </c>
      <c r="M6" s="16">
        <f>'A6-A'!B27</f>
        <v>39.455696763494529</v>
      </c>
      <c r="N6" s="16">
        <f>'A6-A'!C27</f>
        <v>30.663451394395086</v>
      </c>
      <c r="O6" s="16">
        <v>2.9</v>
      </c>
      <c r="P6" s="10">
        <f>'A6-A'!B27*'A6-A'!C27*O6</f>
        <v>3508.5587358242774</v>
      </c>
      <c r="Q6" s="17">
        <f t="shared" ref="Q6:Q29" si="17">($W$52-P6)/($W$52-$W$53)</f>
        <v>0.61290394905360035</v>
      </c>
      <c r="R6" s="16">
        <f>'A6-A'!D27</f>
        <v>16.925999999999998</v>
      </c>
      <c r="S6" s="16">
        <f>'A6-A'!E27</f>
        <v>28.640999999999998</v>
      </c>
      <c r="T6" s="16">
        <v>1.49</v>
      </c>
      <c r="U6" s="10">
        <f t="shared" si="0"/>
        <v>722.31857333999983</v>
      </c>
      <c r="V6" s="17">
        <f t="shared" si="1"/>
        <v>0.85973975745241027</v>
      </c>
      <c r="W6" s="16">
        <f>'A6-A'!F27</f>
        <v>43.7</v>
      </c>
      <c r="X6" s="16">
        <f>'A6-A'!G27</f>
        <v>35.1</v>
      </c>
      <c r="Y6" s="16">
        <v>2.86</v>
      </c>
      <c r="Z6" s="10">
        <f>'A6-A'!F27*'A6-A'!G27*Y6</f>
        <v>4386.8681999999999</v>
      </c>
      <c r="AA6" s="17">
        <f t="shared" si="2"/>
        <v>0.53509363336967253</v>
      </c>
      <c r="AB6" s="16">
        <f>'A6-A'!H27</f>
        <v>10.125999999999999</v>
      </c>
      <c r="AC6" s="16">
        <f>'A6-A'!I27</f>
        <v>47.786000000000001</v>
      </c>
      <c r="AD6" s="16">
        <v>2.86</v>
      </c>
      <c r="AE6" s="10">
        <f>'A6-A'!H27*'A6-A'!I27*AD6</f>
        <v>1383.8997629599999</v>
      </c>
      <c r="AF6" s="17">
        <f t="shared" si="9"/>
        <v>0.80112961681912931</v>
      </c>
      <c r="AG6" s="16">
        <f>'A6-A'!J27</f>
        <v>7.7519999999999998</v>
      </c>
      <c r="AH6" s="16">
        <f>'A6-A'!K27</f>
        <v>27.922999999999998</v>
      </c>
      <c r="AI6" s="16">
        <v>2.0099999999999998</v>
      </c>
      <c r="AJ6" s="10">
        <f>'A6-A'!J27*'A6-A'!K27*AI6</f>
        <v>435.08278295999992</v>
      </c>
      <c r="AK6" s="17">
        <f t="shared" si="10"/>
        <v>0.8851862639934337</v>
      </c>
      <c r="AL6" s="16">
        <f>'A6-A'!L27</f>
        <v>18.452499499717081</v>
      </c>
      <c r="AM6" s="16">
        <f>'A6-A'!M27</f>
        <v>36.544239424532954</v>
      </c>
      <c r="AN6" s="16">
        <v>1.72</v>
      </c>
      <c r="AO6" s="10">
        <f>'A6-A'!L27*'A6-A'!M27*AN6</f>
        <v>1159.8520026818253</v>
      </c>
      <c r="AP6" s="17">
        <f t="shared" si="11"/>
        <v>0.8209782324456073</v>
      </c>
      <c r="AQ6" s="16">
        <f>'A6-A'!N27</f>
        <v>13.97620735392832</v>
      </c>
      <c r="AR6" s="16">
        <f>'A6-A'!O27</f>
        <v>27.580445246587299</v>
      </c>
      <c r="AS6" s="16">
        <v>1.92</v>
      </c>
      <c r="AT6" s="10">
        <f>'A6-A'!N27*'A6-A'!O27*AS6</f>
        <v>740.10244162554386</v>
      </c>
      <c r="AU6" s="17">
        <f t="shared" si="3"/>
        <v>0.85816426673778134</v>
      </c>
      <c r="AV6" s="16">
        <f>'A6-A'!P27</f>
        <v>15.159000000000001</v>
      </c>
      <c r="AW6" s="16">
        <f>'A6-A'!Q27</f>
        <v>35.488</v>
      </c>
      <c r="AX6" s="16">
        <v>0.26</v>
      </c>
      <c r="AY6" s="10">
        <f>'A6-A'!P27*'A6-A'!Q27*AX6</f>
        <v>139.87027391999999</v>
      </c>
      <c r="AZ6" s="17">
        <f t="shared" si="12"/>
        <v>0.91133943603491263</v>
      </c>
      <c r="BA6" s="16">
        <f>'A6-A'!R27</f>
        <v>6.024</v>
      </c>
      <c r="BB6" s="16">
        <f>'A6-A'!S27</f>
        <v>18.036999999999999</v>
      </c>
      <c r="BC6" s="16">
        <v>2.16</v>
      </c>
      <c r="BD6" s="10">
        <f>'A6-A'!R27*'A6-A'!S27*BC6</f>
        <v>234.69455808000001</v>
      </c>
      <c r="BE6" s="17">
        <f t="shared" si="13"/>
        <v>0.90293885766710869</v>
      </c>
      <c r="BF6" s="16">
        <f>'A6-A'!T27</f>
        <v>13.789835920570384</v>
      </c>
      <c r="BG6" s="16">
        <f>'A6-A'!U27</f>
        <v>34.242881898934094</v>
      </c>
      <c r="BH6" s="16">
        <v>1.74</v>
      </c>
      <c r="BI6" s="10">
        <f>'A6-A'!T27*'A6-A'!U27*BH6</f>
        <v>821.63447773076109</v>
      </c>
      <c r="BJ6" s="17">
        <f t="shared" si="4"/>
        <v>0.85094126194680597</v>
      </c>
      <c r="BK6" s="16">
        <f>'A6-A'!V27</f>
        <v>17.529499821729086</v>
      </c>
      <c r="BL6" s="16">
        <f>'A6-A'!W27</f>
        <v>31.299017971815029</v>
      </c>
      <c r="BM6" s="16">
        <v>0.56999999999999995</v>
      </c>
      <c r="BN6" s="10">
        <f>'A6-A'!V27*'A6-A'!W27*BM6</f>
        <v>312.73399407561936</v>
      </c>
      <c r="BO6" s="17">
        <f t="shared" si="14"/>
        <v>0.8960252658201695</v>
      </c>
      <c r="BP6" s="16">
        <f>'A6-A'!X27</f>
        <v>7.9252918142248765</v>
      </c>
      <c r="BQ6" s="16">
        <f>'A6-A'!Y27</f>
        <v>28.744103622554164</v>
      </c>
      <c r="BR6" s="16">
        <v>2.4900000000000002</v>
      </c>
      <c r="BS6" s="10">
        <f>'A6-A'!X27*'A6-A'!Y27*BR6</f>
        <v>567.2354687761798</v>
      </c>
      <c r="BT6" s="17">
        <f t="shared" si="5"/>
        <v>0.87347872511192326</v>
      </c>
      <c r="BU6" s="16">
        <f>'A6-A'!Z27</f>
        <v>20.013585489977647</v>
      </c>
      <c r="BV6" s="16">
        <f>'A6-A'!AA27</f>
        <v>20.121744989946066</v>
      </c>
      <c r="BW6" s="16">
        <v>2.81</v>
      </c>
      <c r="BX6" s="10">
        <f>'A6-A'!Z27*'A6-A'!AA27*BW6</f>
        <v>1131.6102206143203</v>
      </c>
      <c r="BY6" s="17">
        <f t="shared" si="6"/>
        <v>0.82348020022323065</v>
      </c>
      <c r="BZ6" s="16">
        <f>'A6-A'!AB27</f>
        <v>44.99690684925806</v>
      </c>
      <c r="CA6" s="16">
        <f>'A6-A'!AC27</f>
        <v>37.725733040189375</v>
      </c>
      <c r="CB6" s="16">
        <v>5.04</v>
      </c>
      <c r="CC6" s="10">
        <f>'A6-A'!AB27*'A6-A'!AC27*CB6</f>
        <v>8555.6081289640661</v>
      </c>
      <c r="CD6" s="17">
        <f t="shared" si="15"/>
        <v>0.16578078510006494</v>
      </c>
    </row>
    <row r="7" spans="1:170" ht="12.75" customHeight="1">
      <c r="A7" s="6">
        <v>1983</v>
      </c>
      <c r="B7" s="16">
        <v>49.7</v>
      </c>
      <c r="C7" s="16">
        <v>48.7</v>
      </c>
      <c r="D7" s="16">
        <f>(B7/C7)*'A6-A'!F28</f>
        <v>49.7</v>
      </c>
      <c r="E7" s="16">
        <v>0.35100000000000003</v>
      </c>
      <c r="F7" s="16">
        <v>0.33899999999999997</v>
      </c>
      <c r="G7" s="16">
        <f>(E7/F7)*'A6-A'!G28</f>
        <v>35.100000000000009</v>
      </c>
      <c r="H7" s="16">
        <v>1.5743629429693404</v>
      </c>
      <c r="I7" s="16">
        <v>1.154730463390184</v>
      </c>
      <c r="J7" s="16">
        <f t="shared" si="7"/>
        <v>3.7766262260212788</v>
      </c>
      <c r="K7" s="10">
        <f t="shared" si="8"/>
        <v>6588.2111525073424</v>
      </c>
      <c r="L7" s="17">
        <f t="shared" si="16"/>
        <v>0.34007445499393224</v>
      </c>
      <c r="M7" s="16">
        <f>'A6-A'!B28</f>
        <v>42.563281123522422</v>
      </c>
      <c r="N7" s="16">
        <f>'A6-A'!C28</f>
        <v>30.631935214739531</v>
      </c>
      <c r="O7" s="16">
        <v>2.83</v>
      </c>
      <c r="P7" s="10">
        <f>'A6-A'!B28*'A6-A'!C28*O7</f>
        <v>3689.741745824032</v>
      </c>
      <c r="Q7" s="17">
        <f t="shared" si="17"/>
        <v>0.59685276461387005</v>
      </c>
      <c r="R7" s="16">
        <f>'A6-A'!D28</f>
        <v>16.925999999999998</v>
      </c>
      <c r="S7" s="16">
        <f>'A6-A'!E28</f>
        <v>28.640999999999998</v>
      </c>
      <c r="T7" s="16">
        <v>1.63</v>
      </c>
      <c r="U7" s="10">
        <f t="shared" si="0"/>
        <v>790.18743257999984</v>
      </c>
      <c r="V7" s="17">
        <f t="shared" si="1"/>
        <v>0.85372718719332918</v>
      </c>
      <c r="W7" s="16">
        <f>'A6-A'!F28</f>
        <v>48.7</v>
      </c>
      <c r="X7" s="16">
        <f>'A6-A'!G28</f>
        <v>33.9</v>
      </c>
      <c r="Y7" s="16">
        <v>2.77</v>
      </c>
      <c r="Z7" s="10">
        <f>'A6-A'!F28*'A6-A'!G28*Y7</f>
        <v>4573.0761000000002</v>
      </c>
      <c r="AA7" s="17">
        <f t="shared" si="2"/>
        <v>0.51859728888881362</v>
      </c>
      <c r="AB7" s="16">
        <f>'A6-A'!H28</f>
        <v>10.125999999999999</v>
      </c>
      <c r="AC7" s="16">
        <f>'A6-A'!I28</f>
        <v>47.786000000000001</v>
      </c>
      <c r="AD7" s="16">
        <v>2.89</v>
      </c>
      <c r="AE7" s="10">
        <f>'A6-A'!H28*'A6-A'!I28*AD7</f>
        <v>1398.4161940399999</v>
      </c>
      <c r="AF7" s="17">
        <f t="shared" si="9"/>
        <v>0.79984359164120555</v>
      </c>
      <c r="AG7" s="16">
        <f>'A6-A'!J28</f>
        <v>7.7519999999999998</v>
      </c>
      <c r="AH7" s="16">
        <f>'A6-A'!K28</f>
        <v>27.922999999999998</v>
      </c>
      <c r="AI7" s="16">
        <v>2.0099999999999998</v>
      </c>
      <c r="AJ7" s="10">
        <f>'A6-A'!J28*'A6-A'!K28*AI7</f>
        <v>435.08278295999992</v>
      </c>
      <c r="AK7" s="17">
        <f t="shared" si="10"/>
        <v>0.8851862639934337</v>
      </c>
      <c r="AL7" s="16">
        <f>'A6-A'!L28</f>
        <v>19.001094842441702</v>
      </c>
      <c r="AM7" s="16">
        <f>'A6-A'!M28</f>
        <v>35.777067097285823</v>
      </c>
      <c r="AN7" s="16">
        <v>1.8</v>
      </c>
      <c r="AO7" s="10">
        <f>'A6-A'!L28*'A6-A'!M28*AN7</f>
        <v>1223.646201179871</v>
      </c>
      <c r="AP7" s="17">
        <f t="shared" si="11"/>
        <v>0.81532664046533132</v>
      </c>
      <c r="AQ7" s="16">
        <f>'A6-A'!N28</f>
        <v>24.998000000000001</v>
      </c>
      <c r="AR7" s="16">
        <f>'A6-A'!O28</f>
        <v>26.065000000000001</v>
      </c>
      <c r="AS7" s="16">
        <v>1.98</v>
      </c>
      <c r="AT7" s="10">
        <f>'A6-A'!N28*'A6-A'!O28*AS7</f>
        <v>1290.1142826000003</v>
      </c>
      <c r="AU7" s="17">
        <f t="shared" si="3"/>
        <v>0.80943816651718936</v>
      </c>
      <c r="AV7" s="16">
        <f>'A6-A'!P28</f>
        <v>15.159000000000001</v>
      </c>
      <c r="AW7" s="16">
        <f>'A6-A'!Q28</f>
        <v>35.488</v>
      </c>
      <c r="AX7" s="16">
        <v>0.24</v>
      </c>
      <c r="AY7" s="10">
        <f>'A6-A'!P28*'A6-A'!Q28*AX7</f>
        <v>129.11102208</v>
      </c>
      <c r="AZ7" s="17">
        <f t="shared" si="12"/>
        <v>0.91229260893847341</v>
      </c>
      <c r="BA7" s="16">
        <f>'A6-A'!R28</f>
        <v>6.024</v>
      </c>
      <c r="BB7" s="16">
        <f>'A6-A'!S28</f>
        <v>18.036999999999999</v>
      </c>
      <c r="BC7" s="16">
        <v>2.27</v>
      </c>
      <c r="BD7" s="10">
        <f>'A6-A'!R28*'A6-A'!S28*BC7</f>
        <v>246.64659576</v>
      </c>
      <c r="BE7" s="17">
        <f t="shared" si="13"/>
        <v>0.90188001467055767</v>
      </c>
      <c r="BF7" s="16">
        <f>'A6-A'!T28</f>
        <v>13.71069830627685</v>
      </c>
      <c r="BG7" s="16">
        <f>'A6-A'!U28</f>
        <v>34.349165571739277</v>
      </c>
      <c r="BH7" s="16">
        <v>1.86</v>
      </c>
      <c r="BI7" s="10">
        <f>'A6-A'!T28*'A6-A'!U28*BH7</f>
        <v>875.96894598123197</v>
      </c>
      <c r="BJ7" s="17">
        <f t="shared" si="4"/>
        <v>0.84612771694982103</v>
      </c>
      <c r="BK7" s="16">
        <f>'A6-A'!V28</f>
        <v>17.528249866299994</v>
      </c>
      <c r="BL7" s="16">
        <f>'A6-A'!W28</f>
        <v>32.227244892462316</v>
      </c>
      <c r="BM7" s="16">
        <v>0.5722222222222223</v>
      </c>
      <c r="BN7" s="10">
        <f>'A6-A'!V28*'A6-A'!W28*BM7</f>
        <v>323.2410094482475</v>
      </c>
      <c r="BO7" s="17">
        <f t="shared" si="14"/>
        <v>0.89509443879804762</v>
      </c>
      <c r="BP7" s="16">
        <f>'A6-A'!X28</f>
        <v>7.0796044117019648</v>
      </c>
      <c r="BQ7" s="16">
        <f>'A6-A'!Y28</f>
        <v>27.355676358776655</v>
      </c>
      <c r="BR7" s="16">
        <v>2.4700000000000002</v>
      </c>
      <c r="BS7" s="10">
        <f>'A6-A'!X28*'A6-A'!Y28*BR7</f>
        <v>478.35839657567533</v>
      </c>
      <c r="BT7" s="17">
        <f t="shared" si="5"/>
        <v>0.88135243401186625</v>
      </c>
      <c r="BU7" s="16">
        <f>'A6-A'!Z28</f>
        <v>19.637998008743558</v>
      </c>
      <c r="BV7" s="16">
        <f>'A6-A'!AA28</f>
        <v>20.785488793788826</v>
      </c>
      <c r="BW7" s="16">
        <v>2.86</v>
      </c>
      <c r="BX7" s="10">
        <f>'A6-A'!Z28*'A6-A'!AA28*BW7</f>
        <v>1167.4102083735133</v>
      </c>
      <c r="BY7" s="17">
        <f t="shared" si="6"/>
        <v>0.82030864342845344</v>
      </c>
      <c r="BZ7" s="16">
        <f>'A6-A'!AB28</f>
        <v>46.107158586484196</v>
      </c>
      <c r="CA7" s="16">
        <f>'A6-A'!AC28</f>
        <v>38.223847326274814</v>
      </c>
      <c r="CB7" s="16">
        <v>4.9400000000000004</v>
      </c>
      <c r="CC7" s="10">
        <f>'A6-A'!AB28*'A6-A'!AC28*CB7</f>
        <v>8706.2213728630777</v>
      </c>
      <c r="CD7" s="17">
        <f t="shared" si="15"/>
        <v>0.15243780687659694</v>
      </c>
    </row>
    <row r="8" spans="1:170" ht="12.75" customHeight="1">
      <c r="A8" s="6">
        <v>1984</v>
      </c>
      <c r="B8" s="16">
        <v>44.5</v>
      </c>
      <c r="C8" s="16">
        <v>47.6</v>
      </c>
      <c r="D8" s="16">
        <f>(B8/C8)*'A6-A'!F29</f>
        <v>44.5</v>
      </c>
      <c r="E8" s="16">
        <v>0.32200000000000001</v>
      </c>
      <c r="F8" s="16">
        <v>0.33299999999999996</v>
      </c>
      <c r="G8" s="16">
        <f>(E8/F8)*'A6-A'!G29</f>
        <v>32.200000000000003</v>
      </c>
      <c r="H8" s="16">
        <v>1.5184594121043882</v>
      </c>
      <c r="I8" s="16">
        <v>1.0865885459542242</v>
      </c>
      <c r="J8" s="16">
        <f t="shared" si="7"/>
        <v>3.6473595091250059</v>
      </c>
      <c r="K8" s="10">
        <f t="shared" si="8"/>
        <v>5226.3014406252214</v>
      </c>
      <c r="L8" s="17">
        <f t="shared" si="16"/>
        <v>0.46072740129231532</v>
      </c>
      <c r="M8" s="16">
        <f>'A6-A'!B29</f>
        <v>45.915623055887117</v>
      </c>
      <c r="N8" s="16">
        <f>'A6-A'!C29</f>
        <v>30.600451427705647</v>
      </c>
      <c r="O8" s="16">
        <v>2.76</v>
      </c>
      <c r="P8" s="10">
        <f>'A6-A'!B29*'A6-A'!C29*O8</f>
        <v>3877.9070689408618</v>
      </c>
      <c r="Q8" s="17">
        <f t="shared" si="17"/>
        <v>0.58018301005733774</v>
      </c>
      <c r="R8" s="16">
        <f>'A6-A'!D29</f>
        <v>16.925999999999998</v>
      </c>
      <c r="S8" s="16">
        <f>'A6-A'!E29</f>
        <v>28.640999999999998</v>
      </c>
      <c r="T8" s="16">
        <v>1.48</v>
      </c>
      <c r="U8" s="10">
        <f t="shared" si="0"/>
        <v>717.47079767999992</v>
      </c>
      <c r="V8" s="17">
        <f t="shared" si="1"/>
        <v>0.86016922675663032</v>
      </c>
      <c r="W8" s="16">
        <f>'A6-A'!F29</f>
        <v>47.6</v>
      </c>
      <c r="X8" s="16">
        <f>'A6-A'!G29</f>
        <v>33.299999999999997</v>
      </c>
      <c r="Y8" s="16">
        <v>2.61</v>
      </c>
      <c r="Z8" s="10">
        <f>'A6-A'!F29*'A6-A'!G29*Y8</f>
        <v>4137.0587999999998</v>
      </c>
      <c r="AA8" s="17">
        <f t="shared" si="2"/>
        <v>0.5572244984777408</v>
      </c>
      <c r="AB8" s="16">
        <f>'A6-A'!H29</f>
        <v>10.125999999999999</v>
      </c>
      <c r="AC8" s="16">
        <f>'A6-A'!I29</f>
        <v>47.786000000000001</v>
      </c>
      <c r="AD8" s="16">
        <v>2.83</v>
      </c>
      <c r="AE8" s="10">
        <f>'A6-A'!H29*'A6-A'!I29*AD8</f>
        <v>1369.38333188</v>
      </c>
      <c r="AF8" s="17">
        <f t="shared" si="9"/>
        <v>0.80241564199705318</v>
      </c>
      <c r="AG8" s="16">
        <f>'A6-A'!J29</f>
        <v>7.7519999999999998</v>
      </c>
      <c r="AH8" s="16">
        <f>'A6-A'!K29</f>
        <v>27.922999999999998</v>
      </c>
      <c r="AI8" s="16">
        <v>1.97</v>
      </c>
      <c r="AJ8" s="10">
        <f>'A6-A'!J29*'A6-A'!K29*AI8</f>
        <v>426.42441911999998</v>
      </c>
      <c r="AK8" s="17">
        <f t="shared" si="10"/>
        <v>0.88595331712353864</v>
      </c>
      <c r="AL8" s="16">
        <f>'A6-A'!L29</f>
        <v>19.565999999999999</v>
      </c>
      <c r="AM8" s="16">
        <f>'A6-A'!M29</f>
        <v>35.026000000000003</v>
      </c>
      <c r="AN8" s="16">
        <v>1.89</v>
      </c>
      <c r="AO8" s="10">
        <f>'A6-A'!L29*'A6-A'!M29*AN8</f>
        <v>1295.25237324</v>
      </c>
      <c r="AP8" s="17">
        <f t="shared" si="11"/>
        <v>0.80898297791793372</v>
      </c>
      <c r="AQ8" s="16">
        <f>'A6-A'!N29</f>
        <v>36.526000000000003</v>
      </c>
      <c r="AR8" s="16">
        <f>'A6-A'!O29</f>
        <v>32.018999999999998</v>
      </c>
      <c r="AS8" s="16">
        <v>2.14</v>
      </c>
      <c r="AT8" s="10">
        <f>'A6-A'!N29*'A6-A'!O29*AS8</f>
        <v>2502.7856271600003</v>
      </c>
      <c r="AU8" s="17">
        <f t="shared" si="3"/>
        <v>0.70200639674840914</v>
      </c>
      <c r="AV8" s="16">
        <f>'A6-A'!P29</f>
        <v>15.159000000000001</v>
      </c>
      <c r="AW8" s="16">
        <f>'A6-A'!Q29</f>
        <v>35.488</v>
      </c>
      <c r="AX8" s="16">
        <v>0.26</v>
      </c>
      <c r="AY8" s="10">
        <f>'A6-A'!P29*'A6-A'!Q29*AX8</f>
        <v>139.87027391999999</v>
      </c>
      <c r="AZ8" s="17">
        <f t="shared" si="12"/>
        <v>0.91133943603491263</v>
      </c>
      <c r="BA8" s="16">
        <f>'A6-A'!R29</f>
        <v>5.2186682212975333</v>
      </c>
      <c r="BB8" s="16">
        <f>'A6-A'!S29</f>
        <v>23.280113609486438</v>
      </c>
      <c r="BC8" s="16">
        <v>2.36</v>
      </c>
      <c r="BD8" s="10">
        <f>'A6-A'!R29*'A6-A'!S29*BC8</f>
        <v>286.71920623357448</v>
      </c>
      <c r="BE8" s="17">
        <f t="shared" si="13"/>
        <v>0.89832994194743809</v>
      </c>
      <c r="BF8" s="16">
        <f>'A6-A'!T29</f>
        <v>13.632014849816095</v>
      </c>
      <c r="BG8" s="16">
        <f>'A6-A'!U29</f>
        <v>34.455779129719964</v>
      </c>
      <c r="BH8" s="16">
        <v>1.93</v>
      </c>
      <c r="BI8" s="10">
        <f>'A6-A'!T29*'A6-A'!U29*BH8</f>
        <v>906.52426702356922</v>
      </c>
      <c r="BJ8" s="17">
        <f t="shared" si="4"/>
        <v>0.84342079043576001</v>
      </c>
      <c r="BK8" s="16">
        <f>'A6-A'!V29</f>
        <v>17.527000000000001</v>
      </c>
      <c r="BL8" s="16">
        <f>'A6-A'!W29</f>
        <v>33.183000000000007</v>
      </c>
      <c r="BM8" s="16">
        <v>0.57444444444444454</v>
      </c>
      <c r="BN8" s="10">
        <f>'A6-A'!V29*'A6-A'!W29*BM8</f>
        <v>334.09599333000017</v>
      </c>
      <c r="BO8" s="17">
        <f t="shared" si="14"/>
        <v>0.89413278489696413</v>
      </c>
      <c r="BP8" s="16">
        <f>'A6-A'!X29</f>
        <v>6.3241581257903405</v>
      </c>
      <c r="BQ8" s="16">
        <f>'A6-A'!Y29</f>
        <v>26.034314337043714</v>
      </c>
      <c r="BR8" s="16">
        <v>2.44</v>
      </c>
      <c r="BS8" s="10">
        <f>'A6-A'!X29*'A6-A'!Y29*BR8</f>
        <v>401.73409417614772</v>
      </c>
      <c r="BT8" s="17">
        <f t="shared" si="5"/>
        <v>0.88814065775526319</v>
      </c>
      <c r="BU8" s="16">
        <f>'A6-A'!Z29</f>
        <v>19.269459037439407</v>
      </c>
      <c r="BV8" s="16">
        <f>'A6-A'!AA29</f>
        <v>21.471127112116278</v>
      </c>
      <c r="BW8" s="16">
        <v>2.78</v>
      </c>
      <c r="BX8" s="10">
        <f>'A6-A'!Z29*'A6-A'!AA29*BW8</f>
        <v>1150.1888721613304</v>
      </c>
      <c r="BY8" s="17">
        <f t="shared" si="6"/>
        <v>0.8218342988629268</v>
      </c>
      <c r="BZ8" s="16">
        <f>'A6-A'!AB29</f>
        <v>47.244804627148632</v>
      </c>
      <c r="CA8" s="16">
        <f>'A6-A'!AC29</f>
        <v>38.728538498268293</v>
      </c>
      <c r="CB8" s="16">
        <v>4.95</v>
      </c>
      <c r="CC8" s="10">
        <f>'A6-A'!AB29*'A6-A'!AC29*CB8</f>
        <v>9057.1250624861659</v>
      </c>
      <c r="CD8" s="17">
        <f t="shared" si="15"/>
        <v>0.12135089733287278</v>
      </c>
    </row>
    <row r="9" spans="1:170" ht="12.75" customHeight="1">
      <c r="A9" s="6">
        <v>1985</v>
      </c>
      <c r="B9" s="16">
        <v>38.9</v>
      </c>
      <c r="C9" s="16">
        <v>47.7</v>
      </c>
      <c r="D9" s="16">
        <f>(B9/C9)*'A6-A'!F30</f>
        <v>38.9</v>
      </c>
      <c r="E9" s="16">
        <v>0.34</v>
      </c>
      <c r="F9" s="16">
        <v>0.35100000000000003</v>
      </c>
      <c r="G9" s="16">
        <f>(E9/F9)*'A6-A'!G30</f>
        <v>34</v>
      </c>
      <c r="H9" s="16">
        <v>1.4490226429908315</v>
      </c>
      <c r="I9" s="16">
        <v>1.0235713235203647</v>
      </c>
      <c r="J9" s="16">
        <f t="shared" si="7"/>
        <v>3.4825083702987554</v>
      </c>
      <c r="K9" s="10">
        <f t="shared" si="8"/>
        <v>4605.9655705571331</v>
      </c>
      <c r="L9" s="17">
        <f t="shared" si="16"/>
        <v>0.51568357772992335</v>
      </c>
      <c r="M9" s="16">
        <f>'A6-A'!B30</f>
        <v>49.531999999999996</v>
      </c>
      <c r="N9" s="16">
        <f>'A6-A'!C30</f>
        <v>30.568999999999999</v>
      </c>
      <c r="O9" s="16">
        <v>2.52</v>
      </c>
      <c r="P9" s="10">
        <f>'A6-A'!B30*'A6-A'!C30*O9</f>
        <v>3815.6421441599996</v>
      </c>
      <c r="Q9" s="17">
        <f t="shared" si="17"/>
        <v>0.58569912214635145</v>
      </c>
      <c r="R9" s="16">
        <f>'A6-A'!D30</f>
        <v>16.925999999999998</v>
      </c>
      <c r="S9" s="16">
        <f>'A6-A'!E30</f>
        <v>28.640999999999998</v>
      </c>
      <c r="T9" s="16">
        <v>1.6</v>
      </c>
      <c r="U9" s="10">
        <f t="shared" si="0"/>
        <v>775.64410559999988</v>
      </c>
      <c r="V9" s="17">
        <f t="shared" si="1"/>
        <v>0.85501559510598935</v>
      </c>
      <c r="W9" s="16">
        <f>'A6-A'!F30</f>
        <v>47.7</v>
      </c>
      <c r="X9" s="16">
        <f>'A6-A'!G30</f>
        <v>35.1</v>
      </c>
      <c r="Y9" s="16">
        <v>2.46</v>
      </c>
      <c r="Z9" s="10">
        <f>'A6-A'!F30*'A6-A'!G30*Y9</f>
        <v>4118.7042000000001</v>
      </c>
      <c r="AA9" s="17">
        <f t="shared" si="2"/>
        <v>0.55885055088694768</v>
      </c>
      <c r="AB9" s="16">
        <f>'A6-A'!H30</f>
        <v>10.125999999999999</v>
      </c>
      <c r="AC9" s="16">
        <f>'A6-A'!I30</f>
        <v>47.786000000000001</v>
      </c>
      <c r="AD9" s="16">
        <v>2.81</v>
      </c>
      <c r="AE9" s="10">
        <f>'A6-A'!H30*'A6-A'!I30*AD9</f>
        <v>1359.70571116</v>
      </c>
      <c r="AF9" s="17">
        <f t="shared" si="9"/>
        <v>0.80327299211566905</v>
      </c>
      <c r="AG9" s="16">
        <f>'A6-A'!J30</f>
        <v>7.7519999999999998</v>
      </c>
      <c r="AH9" s="16">
        <f>'A6-A'!K30</f>
        <v>27.922999999999998</v>
      </c>
      <c r="AI9" s="16">
        <v>1.85</v>
      </c>
      <c r="AJ9" s="10">
        <f>'A6-A'!J30*'A6-A'!K30*AI9</f>
        <v>400.4493276</v>
      </c>
      <c r="AK9" s="17">
        <f t="shared" si="10"/>
        <v>0.88825447651385325</v>
      </c>
      <c r="AL9" s="16">
        <f>'A6-A'!L30</f>
        <v>20.432733397135621</v>
      </c>
      <c r="AM9" s="16">
        <f>'A6-A'!M30</f>
        <v>32.317736701558907</v>
      </c>
      <c r="AN9" s="16">
        <v>1.95</v>
      </c>
      <c r="AO9" s="10">
        <f>'A6-A'!L30*'A6-A'!M30*AN9</f>
        <v>1287.6624111424676</v>
      </c>
      <c r="AP9" s="17">
        <f t="shared" si="11"/>
        <v>0.80965538026690798</v>
      </c>
      <c r="AQ9" s="16">
        <f>'A6-A'!N30</f>
        <v>32.325247173452787</v>
      </c>
      <c r="AR9" s="16">
        <f>'A6-A'!O30</f>
        <v>32.302533852805361</v>
      </c>
      <c r="AS9" s="16">
        <v>2.1</v>
      </c>
      <c r="AT9" s="10">
        <f>'A6-A'!N30*'A6-A'!O30*AS9</f>
        <v>2192.7935213535948</v>
      </c>
      <c r="AU9" s="17">
        <f t="shared" si="3"/>
        <v>0.72946890807971854</v>
      </c>
      <c r="AV9" s="16">
        <f>'A6-A'!P30</f>
        <v>15.159000000000001</v>
      </c>
      <c r="AW9" s="16">
        <f>'A6-A'!Q30</f>
        <v>35.488</v>
      </c>
      <c r="AX9" s="16">
        <v>0.27</v>
      </c>
      <c r="AY9" s="10">
        <f>'A6-A'!P30*'A6-A'!Q30*AX9</f>
        <v>145.24989984000001</v>
      </c>
      <c r="AZ9" s="17">
        <f t="shared" si="12"/>
        <v>0.91086284958313224</v>
      </c>
      <c r="BA9" s="16">
        <f>'A6-A'!R30</f>
        <v>4.5209990046448807</v>
      </c>
      <c r="BB9" s="16">
        <f>'A6-A'!S30</f>
        <v>30.047329914652977</v>
      </c>
      <c r="BC9" s="16">
        <v>2.35</v>
      </c>
      <c r="BD9" s="10">
        <f>'A6-A'!R30*'A6-A'!S30*BC9</f>
        <v>319.23327929549879</v>
      </c>
      <c r="BE9" s="17">
        <f t="shared" si="13"/>
        <v>0.89544948762887633</v>
      </c>
      <c r="BF9" s="16">
        <f>'A6-A'!T30</f>
        <v>13.553782944850553</v>
      </c>
      <c r="BG9" s="16">
        <f>'A6-A'!U30</f>
        <v>34.562723596779698</v>
      </c>
      <c r="BH9" s="16">
        <v>1.95</v>
      </c>
      <c r="BI9" s="10">
        <f>'A6-A'!T30*'A6-A'!U30*BH9</f>
        <v>913.48852454655207</v>
      </c>
      <c r="BJ9" s="17">
        <f t="shared" si="4"/>
        <v>0.84280381988213393</v>
      </c>
      <c r="BK9" s="16">
        <f>'A6-A'!V30</f>
        <v>17.527000000000001</v>
      </c>
      <c r="BL9" s="16">
        <f>'A6-A'!W30</f>
        <v>33.183</v>
      </c>
      <c r="BM9" s="16">
        <v>0.57666666666666666</v>
      </c>
      <c r="BN9" s="10">
        <f>'A6-A'!V30*'A6-A'!W30*BM9</f>
        <v>335.38843430999998</v>
      </c>
      <c r="BO9" s="17">
        <f t="shared" si="14"/>
        <v>0.89401828625524571</v>
      </c>
      <c r="BP9" s="16">
        <f>'A6-A'!X30</f>
        <v>5.6493235602107665</v>
      </c>
      <c r="BQ9" s="16">
        <f>'A6-A'!Y30</f>
        <v>24.776778103040492</v>
      </c>
      <c r="BR9" s="16">
        <v>2.37</v>
      </c>
      <c r="BS9" s="10">
        <f>'A6-A'!X30*'A6-A'!Y30*BR9</f>
        <v>331.73372599218146</v>
      </c>
      <c r="BT9" s="17">
        <f t="shared" si="5"/>
        <v>0.89434206052791498</v>
      </c>
      <c r="BU9" s="16">
        <f>'A6-A'!Z30</f>
        <v>18.907836299312866</v>
      </c>
      <c r="BV9" s="16">
        <f>'A6-A'!AA30</f>
        <v>22.179382166004906</v>
      </c>
      <c r="BW9" s="16">
        <v>3.08</v>
      </c>
      <c r="BX9" s="10">
        <f>'A6-A'!Z30*'A6-A'!AA30*BW9</f>
        <v>1291.6415118213376</v>
      </c>
      <c r="BY9" s="17">
        <f t="shared" si="6"/>
        <v>0.80930286774986304</v>
      </c>
      <c r="BZ9" s="16">
        <f>'A6-A'!AB30</f>
        <v>48.410520897111887</v>
      </c>
      <c r="CA9" s="16">
        <f>'A6-A'!AC30</f>
        <v>39.239893394530917</v>
      </c>
      <c r="CB9" s="16">
        <v>4.99</v>
      </c>
      <c r="CC9" s="10">
        <f>'A6-A'!AB30*'A6-A'!AC30*CB9</f>
        <v>9479.1221590901459</v>
      </c>
      <c r="CD9" s="17">
        <f t="shared" si="15"/>
        <v>8.3965751614020243E-2</v>
      </c>
    </row>
    <row r="10" spans="1:170" ht="12.75" customHeight="1">
      <c r="A10" s="6">
        <v>1986</v>
      </c>
      <c r="B10" s="16">
        <v>32.4</v>
      </c>
      <c r="C10" s="16">
        <v>44.4</v>
      </c>
      <c r="D10" s="16">
        <f>(B10/C10)*'A6-A'!F31</f>
        <v>32.4</v>
      </c>
      <c r="E10" s="16">
        <v>0.34200000000000003</v>
      </c>
      <c r="F10" s="16">
        <v>0.32899999999999996</v>
      </c>
      <c r="G10" s="16">
        <f>(E10/F10)*'A6-A'!G31</f>
        <v>34.200000000000003</v>
      </c>
      <c r="H10" s="16">
        <v>1.6905928485941066</v>
      </c>
      <c r="I10" s="16">
        <v>1.279640111023945</v>
      </c>
      <c r="J10" s="16">
        <f t="shared" si="7"/>
        <v>3.639760318352204</v>
      </c>
      <c r="K10" s="10">
        <f t="shared" si="8"/>
        <v>4033.1456135597109</v>
      </c>
      <c r="L10" s="17">
        <f t="shared" si="16"/>
        <v>0.56643027180756578</v>
      </c>
      <c r="M10" s="16">
        <f>'A6-A'!B31</f>
        <v>49.004121126965181</v>
      </c>
      <c r="N10" s="16">
        <f>'A6-A'!C31</f>
        <v>31.000526265172958</v>
      </c>
      <c r="O10" s="16">
        <v>2.46</v>
      </c>
      <c r="P10" s="10">
        <f>'A6-A'!B31*'A6-A'!C31*O10</f>
        <v>3737.1177184815747</v>
      </c>
      <c r="Q10" s="17">
        <f t="shared" si="17"/>
        <v>0.59265567971535305</v>
      </c>
      <c r="R10" s="16">
        <f>'A6-A'!D31</f>
        <v>13.788274548559357</v>
      </c>
      <c r="S10" s="16">
        <f>'A6-A'!E31</f>
        <v>26.980226649664846</v>
      </c>
      <c r="T10" s="16">
        <v>1.1200000000000001</v>
      </c>
      <c r="U10" s="10">
        <f t="shared" si="0"/>
        <v>416.65206511928915</v>
      </c>
      <c r="V10" s="17">
        <f t="shared" si="1"/>
        <v>0.88681905975843556</v>
      </c>
      <c r="W10" s="16">
        <f>'A6-A'!F31</f>
        <v>44.4</v>
      </c>
      <c r="X10" s="16">
        <f>'A6-A'!G31</f>
        <v>32.9</v>
      </c>
      <c r="Y10" s="16">
        <v>2.7549999999999999</v>
      </c>
      <c r="Z10" s="10">
        <f>'A6-A'!F31*'A6-A'!G31*Y10</f>
        <v>4024.3937999999998</v>
      </c>
      <c r="AA10" s="17">
        <f t="shared" si="2"/>
        <v>0.56720560374199624</v>
      </c>
      <c r="AB10" s="16">
        <f>'A6-A'!H31</f>
        <v>10.125999999999999</v>
      </c>
      <c r="AC10" s="16">
        <f>'A6-A'!I31</f>
        <v>47.786000000000001</v>
      </c>
      <c r="AD10" s="16">
        <v>2.83</v>
      </c>
      <c r="AE10" s="10">
        <f>'A6-A'!H31*'A6-A'!I31*AD10</f>
        <v>1369.38333188</v>
      </c>
      <c r="AF10" s="17">
        <f t="shared" si="9"/>
        <v>0.80241564199705318</v>
      </c>
      <c r="AG10" s="16">
        <f>'A6-A'!J31</f>
        <v>7.7519999999999998</v>
      </c>
      <c r="AH10" s="16">
        <f>'A6-A'!K31</f>
        <v>27.922999999999998</v>
      </c>
      <c r="AI10" s="16">
        <v>1.98</v>
      </c>
      <c r="AJ10" s="10">
        <f>'A6-A'!J31*'A6-A'!K31*AI10</f>
        <v>428.58901007999998</v>
      </c>
      <c r="AK10" s="17">
        <f t="shared" si="10"/>
        <v>0.88576155384101229</v>
      </c>
      <c r="AL10" s="16">
        <f>'A6-A'!L31</f>
        <v>21.337861294000888</v>
      </c>
      <c r="AM10" s="16">
        <f>'A6-A'!M31</f>
        <v>29.818880417726476</v>
      </c>
      <c r="AN10" s="16">
        <v>1.96</v>
      </c>
      <c r="AO10" s="10">
        <f>'A6-A'!L31*'A6-A'!M31*AN10</f>
        <v>1247.0914232198597</v>
      </c>
      <c r="AP10" s="17">
        <f t="shared" si="11"/>
        <v>0.81324960474771746</v>
      </c>
      <c r="AQ10" s="16">
        <f>'A6-A'!N31</f>
        <v>28.607611148902624</v>
      </c>
      <c r="AR10" s="16">
        <f>'A6-A'!O31</f>
        <v>32.588578447535411</v>
      </c>
      <c r="AS10" s="16">
        <v>2.0099999999999998</v>
      </c>
      <c r="AT10" s="10">
        <f>'A6-A'!N31*'A6-A'!O31*AS10</f>
        <v>1873.8855740464294</v>
      </c>
      <c r="AU10" s="17">
        <f t="shared" si="3"/>
        <v>0.75772128274514661</v>
      </c>
      <c r="AV10" s="16">
        <f>'A6-A'!P31</f>
        <v>15.159000000000001</v>
      </c>
      <c r="AW10" s="16">
        <f>'A6-A'!Q31</f>
        <v>35.488</v>
      </c>
      <c r="AX10" s="16">
        <v>0.28999999999999998</v>
      </c>
      <c r="AY10" s="10">
        <f>'A6-A'!P31*'A6-A'!Q31*AX10</f>
        <v>156.00915167999997</v>
      </c>
      <c r="AZ10" s="17">
        <f t="shared" si="12"/>
        <v>0.90990967667957146</v>
      </c>
      <c r="BA10" s="16">
        <f>'A6-A'!R31</f>
        <v>3.9165992420415039</v>
      </c>
      <c r="BB10" s="16">
        <f>'A6-A'!S31</f>
        <v>38.781685095905182</v>
      </c>
      <c r="BC10" s="16">
        <v>2.0499999999999998</v>
      </c>
      <c r="BD10" s="10">
        <f>'A6-A'!R31*'A6-A'!S31*BC10</f>
        <v>311.37925282601475</v>
      </c>
      <c r="BE10" s="17">
        <f t="shared" si="13"/>
        <v>0.89614528370521029</v>
      </c>
      <c r="BF10" s="16">
        <f>'A6-A'!T31</f>
        <v>13.476000000000001</v>
      </c>
      <c r="BG10" s="16">
        <f>'A6-A'!U31</f>
        <v>34.67</v>
      </c>
      <c r="BH10" s="16">
        <v>1.89</v>
      </c>
      <c r="BI10" s="10">
        <f>'A6-A'!T31*'A6-A'!U31*BH10</f>
        <v>883.03241880000007</v>
      </c>
      <c r="BJ10" s="17">
        <f t="shared" si="4"/>
        <v>0.84550195681370666</v>
      </c>
      <c r="BK10" s="16">
        <f>'A6-A'!V31</f>
        <v>17.702451977471032</v>
      </c>
      <c r="BL10" s="16">
        <f>'A6-A'!W31</f>
        <v>32.748573038434898</v>
      </c>
      <c r="BM10" s="16">
        <v>0.5788888888888889</v>
      </c>
      <c r="BN10" s="10">
        <f>'A6-A'!V31*'A6-A'!W31*BM10</f>
        <v>335.5992796046819</v>
      </c>
      <c r="BO10" s="17">
        <f t="shared" si="14"/>
        <v>0.89399960725927807</v>
      </c>
      <c r="BP10" s="16">
        <f>'A6-A'!X31</f>
        <v>5.0464988466688601</v>
      </c>
      <c r="BQ10" s="16">
        <f>'A6-A'!Y31</f>
        <v>23.579984677907056</v>
      </c>
      <c r="BR10" s="16">
        <v>2.2799999999999998</v>
      </c>
      <c r="BS10" s="10">
        <f>'A6-A'!X31*'A6-A'!Y31*BR10</f>
        <v>271.31171329788231</v>
      </c>
      <c r="BT10" s="17">
        <f t="shared" si="5"/>
        <v>0.8996949071881909</v>
      </c>
      <c r="BU10" s="16">
        <f>'A6-A'!Z31</f>
        <v>18.553000000000001</v>
      </c>
      <c r="BV10" s="16">
        <f>'A6-A'!AA31</f>
        <v>22.911000000000001</v>
      </c>
      <c r="BW10" s="16">
        <v>2.95</v>
      </c>
      <c r="BX10" s="10">
        <f>'A6-A'!Z31*'A6-A'!AA31*BW10</f>
        <v>1253.9499598500001</v>
      </c>
      <c r="BY10" s="17">
        <f t="shared" si="6"/>
        <v>0.81264200011394305</v>
      </c>
      <c r="BZ10" s="16">
        <f>'A6-A'!AB31</f>
        <v>49.604999999999997</v>
      </c>
      <c r="CA10" s="16">
        <f>'A6-A'!AC31</f>
        <v>39.758000000000003</v>
      </c>
      <c r="CB10" s="16">
        <v>4.8099999999999996</v>
      </c>
      <c r="CC10" s="10">
        <f>'A6-A'!AB31*'A6-A'!AC31*CB10</f>
        <v>9486.2607878999988</v>
      </c>
      <c r="CD10" s="17">
        <f t="shared" si="15"/>
        <v>8.3333333333333343E-2</v>
      </c>
    </row>
    <row r="11" spans="1:170" ht="12.75" customHeight="1">
      <c r="A11" s="6">
        <v>1987</v>
      </c>
      <c r="B11" s="16">
        <v>43.2</v>
      </c>
      <c r="C11" s="16">
        <v>44.8</v>
      </c>
      <c r="D11" s="16">
        <f>(B11/C11)*'A6-A'!F32</f>
        <v>43.2</v>
      </c>
      <c r="E11" s="16">
        <v>0.308</v>
      </c>
      <c r="F11" s="16">
        <v>0.32100000000000001</v>
      </c>
      <c r="G11" s="16">
        <f>(E11/F11)*'A6-A'!G32</f>
        <v>30.8</v>
      </c>
      <c r="H11" s="16">
        <v>1.6751551736557033</v>
      </c>
      <c r="I11" s="16">
        <v>1.5442571332599999</v>
      </c>
      <c r="J11" s="16">
        <f t="shared" si="7"/>
        <v>3.3085314418228284</v>
      </c>
      <c r="K11" s="10">
        <f t="shared" si="8"/>
        <v>4402.199595231783</v>
      </c>
      <c r="L11" s="17">
        <f t="shared" si="16"/>
        <v>0.53373540970077504</v>
      </c>
      <c r="M11" s="16">
        <f>'A6-A'!B32</f>
        <v>48.481868033317362</v>
      </c>
      <c r="N11" s="16">
        <f>'A6-A'!C32</f>
        <v>31.438144156422471</v>
      </c>
      <c r="O11" s="16">
        <v>2.44</v>
      </c>
      <c r="P11" s="10">
        <f>'A6-A'!B32*'A6-A'!C32*O11</f>
        <v>3718.9990931379593</v>
      </c>
      <c r="Q11" s="17">
        <f t="shared" si="17"/>
        <v>0.59426082689325421</v>
      </c>
      <c r="R11" s="16">
        <f>'A6-A'!D32</f>
        <v>11.232217595796394</v>
      </c>
      <c r="S11" s="16">
        <f>'A6-A'!E32</f>
        <v>25.415754689685599</v>
      </c>
      <c r="T11" s="16">
        <v>1.3</v>
      </c>
      <c r="U11" s="10">
        <f t="shared" si="0"/>
        <v>371.11787314671074</v>
      </c>
      <c r="V11" s="17">
        <f t="shared" si="1"/>
        <v>0.89085297946021635</v>
      </c>
      <c r="W11" s="16">
        <f>'A6-A'!F32</f>
        <v>44.8</v>
      </c>
      <c r="X11" s="16">
        <f>'A6-A'!G32</f>
        <v>32.1</v>
      </c>
      <c r="Y11" s="16">
        <v>3.05</v>
      </c>
      <c r="Z11" s="10">
        <f>'A6-A'!F32*'A6-A'!G32*Y11</f>
        <v>4386.1439999999993</v>
      </c>
      <c r="AA11" s="17">
        <f t="shared" si="2"/>
        <v>0.53515779097347482</v>
      </c>
      <c r="AB11" s="16">
        <f>'A6-A'!H32</f>
        <v>10.125999999999999</v>
      </c>
      <c r="AC11" s="16">
        <f>'A6-A'!I32</f>
        <v>47.786000000000001</v>
      </c>
      <c r="AD11" s="16">
        <v>2.8</v>
      </c>
      <c r="AE11" s="10">
        <f>'A6-A'!H32*'A6-A'!I32*AD11</f>
        <v>1354.8669007999999</v>
      </c>
      <c r="AF11" s="17">
        <f t="shared" si="9"/>
        <v>0.80370166717497704</v>
      </c>
      <c r="AG11" s="16">
        <f>'A6-A'!J32</f>
        <v>7.7519999999999998</v>
      </c>
      <c r="AH11" s="16">
        <f>'A6-A'!K32</f>
        <v>27.922999999999998</v>
      </c>
      <c r="AI11" s="16">
        <v>2.0499999999999998</v>
      </c>
      <c r="AJ11" s="10">
        <f>'A6-A'!J32*'A6-A'!K32*AI11</f>
        <v>443.74114679999991</v>
      </c>
      <c r="AK11" s="17">
        <f t="shared" si="10"/>
        <v>0.88441921086332898</v>
      </c>
      <c r="AL11" s="16">
        <f>'A6-A'!L32</f>
        <v>22.283084487650999</v>
      </c>
      <c r="AM11" s="16">
        <f>'A6-A'!M32</f>
        <v>27.513239481395395</v>
      </c>
      <c r="AN11" s="16">
        <v>1.91</v>
      </c>
      <c r="AO11" s="10">
        <f>'A6-A'!L32*'A6-A'!M32*AN11</f>
        <v>1170.9824941954557</v>
      </c>
      <c r="AP11" s="17">
        <f t="shared" si="11"/>
        <v>0.81999217104729871</v>
      </c>
      <c r="AQ11" s="16">
        <f>'A6-A'!N32</f>
        <v>25.317530017803779</v>
      </c>
      <c r="AR11" s="16">
        <f>'A6-A'!O32</f>
        <v>32.877156017249625</v>
      </c>
      <c r="AS11" s="16">
        <v>2.12</v>
      </c>
      <c r="AT11" s="10">
        <f>'A6-A'!N32*'A6-A'!O32*AS11</f>
        <v>1764.6209748574795</v>
      </c>
      <c r="AU11" s="17">
        <f t="shared" si="3"/>
        <v>0.76740114309362739</v>
      </c>
      <c r="AV11" s="16">
        <f>'A6-A'!P32</f>
        <v>20.956</v>
      </c>
      <c r="AW11" s="16">
        <f>'A6-A'!Q32</f>
        <v>37.366</v>
      </c>
      <c r="AX11" s="16">
        <v>0.47</v>
      </c>
      <c r="AY11" s="10">
        <f>'A6-A'!P32*'A6-A'!Q32*AX11</f>
        <v>368.02969111999994</v>
      </c>
      <c r="AZ11" s="17">
        <f t="shared" si="12"/>
        <v>0.89112656460097672</v>
      </c>
      <c r="BA11" s="16">
        <f>'A6-A'!R32</f>
        <v>3.3929999999999998</v>
      </c>
      <c r="BB11" s="16">
        <f>'A6-A'!S32</f>
        <v>50.055</v>
      </c>
      <c r="BC11" s="16">
        <v>1.9</v>
      </c>
      <c r="BD11" s="10">
        <f>'A6-A'!R32*'A6-A'!S32*BC11</f>
        <v>322.68956849999995</v>
      </c>
      <c r="BE11" s="17">
        <f t="shared" si="13"/>
        <v>0.89514329150431382</v>
      </c>
      <c r="BF11" s="16">
        <f>'A6-A'!T32</f>
        <v>13.588699173730268</v>
      </c>
      <c r="BG11" s="16">
        <f>'A6-A'!U32</f>
        <v>32.448600150154107</v>
      </c>
      <c r="BH11" s="16">
        <v>2.0099999999999998</v>
      </c>
      <c r="BI11" s="10">
        <f>'A6-A'!T32*'A6-A'!U32*BH11</f>
        <v>886.27787475869684</v>
      </c>
      <c r="BJ11" s="17">
        <f t="shared" si="4"/>
        <v>0.84521443861768963</v>
      </c>
      <c r="BK11" s="16">
        <f>'A6-A'!V32</f>
        <v>17.879660296380898</v>
      </c>
      <c r="BL11" s="16">
        <f>'A6-A'!W32</f>
        <v>32.319833530835226</v>
      </c>
      <c r="BM11" s="16">
        <v>0.58111111111111113</v>
      </c>
      <c r="BN11" s="10">
        <f>'A6-A'!V32*'A6-A'!W32*BM11</f>
        <v>335.80530889321818</v>
      </c>
      <c r="BO11" s="17">
        <f t="shared" si="14"/>
        <v>0.89398135491812158</v>
      </c>
      <c r="BP11" s="16">
        <f>'A6-A'!X32</f>
        <v>4.508</v>
      </c>
      <c r="BQ11" s="16">
        <f>'A6-A'!Y32</f>
        <v>22.440999999999999</v>
      </c>
      <c r="BR11" s="16">
        <v>2.19</v>
      </c>
      <c r="BS11" s="10">
        <f>'A6-A'!X32*'A6-A'!Y32*BR11</f>
        <v>221.54922131999999</v>
      </c>
      <c r="BT11" s="17">
        <f t="shared" si="5"/>
        <v>0.90410341622509605</v>
      </c>
      <c r="BU11" s="16">
        <f>'A6-A'!Z32</f>
        <v>21.63616182905805</v>
      </c>
      <c r="BV11" s="16">
        <f>'A6-A'!AA32</f>
        <v>22.448717380466334</v>
      </c>
      <c r="BW11" s="16">
        <v>2.88</v>
      </c>
      <c r="BX11" s="10">
        <f>'A6-A'!Z32*'A6-A'!AA32*BW11</f>
        <v>1398.8277564438461</v>
      </c>
      <c r="BY11" s="17">
        <f t="shared" si="6"/>
        <v>0.79980713091537581</v>
      </c>
      <c r="BZ11" s="16">
        <f>'A6-A'!AB32</f>
        <v>49.00338290571721</v>
      </c>
      <c r="CA11" s="16">
        <f>'A6-A'!AC32</f>
        <v>39.48076038538305</v>
      </c>
      <c r="CB11" s="16">
        <v>4.8</v>
      </c>
      <c r="CC11" s="10">
        <f>'A6-A'!AB32*'A6-A'!AC32*CB11</f>
        <v>9286.5159291542259</v>
      </c>
      <c r="CD11" s="17">
        <f t="shared" si="15"/>
        <v>0.10102893055638758</v>
      </c>
    </row>
    <row r="12" spans="1:170" ht="12.75" customHeight="1">
      <c r="A12" s="6">
        <v>1988</v>
      </c>
      <c r="B12" s="16">
        <v>44.4</v>
      </c>
      <c r="C12" s="16">
        <v>43.8</v>
      </c>
      <c r="D12" s="16">
        <f>(B12/C12)*'A6-A'!F33</f>
        <v>44.4</v>
      </c>
      <c r="E12" s="16">
        <v>0.29199999999999998</v>
      </c>
      <c r="F12" s="16">
        <v>0.32200000000000001</v>
      </c>
      <c r="G12" s="16">
        <f>(E12/F12)*'A6-A'!G33</f>
        <v>29.2</v>
      </c>
      <c r="H12" s="16">
        <v>1.5218880183517696</v>
      </c>
      <c r="I12" s="16">
        <v>1.3183079869743144</v>
      </c>
      <c r="J12" s="16">
        <f t="shared" si="7"/>
        <v>3.4786680658935816</v>
      </c>
      <c r="K12" s="10">
        <f t="shared" si="8"/>
        <v>4510.0235740697108</v>
      </c>
      <c r="L12" s="17">
        <f t="shared" si="16"/>
        <v>0.52418317535299874</v>
      </c>
      <c r="M12" s="16">
        <f>'A6-A'!B33</f>
        <v>47.965180763268705</v>
      </c>
      <c r="N12" s="16">
        <f>'A6-A'!C33</f>
        <v>31.881939665984124</v>
      </c>
      <c r="O12" s="16">
        <v>2.48</v>
      </c>
      <c r="P12" s="10">
        <f>'A6-A'!B33*'A6-A'!C33*O12</f>
        <v>3792.4730379231369</v>
      </c>
      <c r="Q12" s="17">
        <f t="shared" si="17"/>
        <v>0.58775169648823977</v>
      </c>
      <c r="R12" s="16">
        <f>'A6-A'!D33</f>
        <v>9.15</v>
      </c>
      <c r="S12" s="16">
        <f>'A6-A'!E33</f>
        <v>23.942</v>
      </c>
      <c r="T12" s="16">
        <v>1.38</v>
      </c>
      <c r="U12" s="10">
        <f t="shared" si="0"/>
        <v>302.31563399999999</v>
      </c>
      <c r="V12" s="17">
        <f t="shared" si="1"/>
        <v>0.89694823878067775</v>
      </c>
      <c r="W12" s="16">
        <f>'A6-A'!F33</f>
        <v>43.8</v>
      </c>
      <c r="X12" s="16">
        <f>'A6-A'!G33</f>
        <v>32.200000000000003</v>
      </c>
      <c r="Y12" s="16">
        <v>3.0133333333333336</v>
      </c>
      <c r="Z12" s="10">
        <f>'A6-A'!F33*'A6-A'!G33*Y12</f>
        <v>4249.8848000000007</v>
      </c>
      <c r="AA12" s="17">
        <f t="shared" si="2"/>
        <v>0.54722913006212903</v>
      </c>
      <c r="AB12" s="16">
        <f>'A6-A'!H33</f>
        <v>10.719921620451569</v>
      </c>
      <c r="AC12" s="16">
        <f>'A6-A'!I33</f>
        <v>44.100211854381989</v>
      </c>
      <c r="AD12" s="16">
        <v>2.87</v>
      </c>
      <c r="AE12" s="10">
        <f>'A6-A'!H33*'A6-A'!I33*AD12</f>
        <v>1356.7948376846953</v>
      </c>
      <c r="AF12" s="17">
        <f t="shared" si="9"/>
        <v>0.80353086931415962</v>
      </c>
      <c r="AG12" s="16">
        <f>'A6-A'!J33</f>
        <v>7.578244926974298</v>
      </c>
      <c r="AH12" s="16">
        <f>'A6-A'!K33</f>
        <v>29.138108252006401</v>
      </c>
      <c r="AI12" s="16">
        <v>2.4900000000000002</v>
      </c>
      <c r="AJ12" s="10">
        <f>'A6-A'!J33*'A6-A'!K33*AI12</f>
        <v>549.8311453955647</v>
      </c>
      <c r="AK12" s="17">
        <f t="shared" si="10"/>
        <v>0.87502059156304002</v>
      </c>
      <c r="AL12" s="16">
        <f>'A6-A'!L33</f>
        <v>23.270179116938632</v>
      </c>
      <c r="AM12" s="16">
        <f>'A6-A'!M33</f>
        <v>25.38587418964973</v>
      </c>
      <c r="AN12" s="16">
        <v>1.9</v>
      </c>
      <c r="AO12" s="10">
        <f>'A6-A'!L33*'A6-A'!M33*AN12</f>
        <v>1122.3942949231152</v>
      </c>
      <c r="AP12" s="17">
        <f t="shared" si="11"/>
        <v>0.82429664831652916</v>
      </c>
      <c r="AQ12" s="16">
        <f>'A6-A'!N33</f>
        <v>22.405831890894639</v>
      </c>
      <c r="AR12" s="16">
        <f>'A6-A'!O33</f>
        <v>33.168288991885113</v>
      </c>
      <c r="AS12" s="16">
        <v>2.09</v>
      </c>
      <c r="AT12" s="10">
        <f>'A6-A'!N33*'A6-A'!O33*AS12</f>
        <v>1553.2108941750489</v>
      </c>
      <c r="AU12" s="17">
        <f t="shared" si="3"/>
        <v>0.78613017401907992</v>
      </c>
      <c r="AV12" s="16">
        <f>'A6-A'!P33</f>
        <v>18.074376448442141</v>
      </c>
      <c r="AW12" s="16">
        <f>'A6-A'!Q33</f>
        <v>38.41672685172437</v>
      </c>
      <c r="AX12" s="16">
        <v>0.44</v>
      </c>
      <c r="AY12" s="10">
        <f>'A6-A'!P33*'A6-A'!Q33*AX12</f>
        <v>305.51768853541842</v>
      </c>
      <c r="AZ12" s="17">
        <f t="shared" si="12"/>
        <v>0.89666456556024654</v>
      </c>
      <c r="BA12" s="16">
        <f>'A6-A'!R33</f>
        <v>6.8253546591209435</v>
      </c>
      <c r="BB12" s="16">
        <f>'A6-A'!S33</f>
        <v>40.940368766012597</v>
      </c>
      <c r="BC12" s="16">
        <v>1.89</v>
      </c>
      <c r="BD12" s="10">
        <f>'A6-A'!R33*'A6-A'!S33*BC12</f>
        <v>528.12749436911145</v>
      </c>
      <c r="BE12" s="17">
        <f t="shared" si="13"/>
        <v>0.87694333975914074</v>
      </c>
      <c r="BF12" s="16">
        <f>'A6-A'!T33</f>
        <v>13.702340845513332</v>
      </c>
      <c r="BG12" s="16">
        <f>'A6-A'!U33</f>
        <v>30.369531344233664</v>
      </c>
      <c r="BH12" s="16">
        <v>2.08</v>
      </c>
      <c r="BI12" s="10">
        <f>'A6-A'!T33*'A6-A'!U33*BH12</f>
        <v>865.55803317815594</v>
      </c>
      <c r="BJ12" s="17">
        <f t="shared" si="4"/>
        <v>0.84705003014899094</v>
      </c>
      <c r="BK12" s="16">
        <f>'A6-A'!V33</f>
        <v>18.058642538379544</v>
      </c>
      <c r="BL12" s="16">
        <f>'A6-A'!W33</f>
        <v>31.896707017889124</v>
      </c>
      <c r="BM12" s="16">
        <v>0.58333333333333337</v>
      </c>
      <c r="BN12" s="10">
        <f>'A6-A'!V33*'A6-A'!W33*BM12</f>
        <v>336.00655094269774</v>
      </c>
      <c r="BO12" s="17">
        <f t="shared" si="14"/>
        <v>0.89396352668327073</v>
      </c>
      <c r="BP12" s="16">
        <f>'A6-A'!X33</f>
        <v>4.554241558032821</v>
      </c>
      <c r="BQ12" s="16">
        <f>'A6-A'!Y33</f>
        <v>21.727669582470476</v>
      </c>
      <c r="BR12" s="16">
        <v>2.1</v>
      </c>
      <c r="BS12" s="10">
        <f>'A6-A'!X33*'A6-A'!Y33*BR12</f>
        <v>207.80141712055462</v>
      </c>
      <c r="BT12" s="17">
        <f t="shared" si="5"/>
        <v>0.9053213479773442</v>
      </c>
      <c r="BU12" s="16">
        <f>'A6-A'!Z33</f>
        <v>25.231687527256433</v>
      </c>
      <c r="BV12" s="16">
        <f>'A6-A'!AA33</f>
        <v>21.995762386104982</v>
      </c>
      <c r="BW12" s="16">
        <v>2.89</v>
      </c>
      <c r="BX12" s="10">
        <f>'A6-A'!Z33*'A6-A'!AA33*BW12</f>
        <v>1603.9216879704461</v>
      </c>
      <c r="BY12" s="17">
        <f t="shared" si="6"/>
        <v>0.78163765397376139</v>
      </c>
      <c r="BZ12" s="16">
        <f>'A6-A'!AB33</f>
        <v>48.409062316386205</v>
      </c>
      <c r="CA12" s="16">
        <f>'A6-A'!AC33</f>
        <v>39.205454011973224</v>
      </c>
      <c r="CB12" s="16">
        <v>4.83</v>
      </c>
      <c r="CC12" s="10">
        <f>'A6-A'!AB33*'A6-A'!AC33*CB12</f>
        <v>9166.8534567497954</v>
      </c>
      <c r="CD12" s="17">
        <f t="shared" si="15"/>
        <v>0.1116299489139049</v>
      </c>
    </row>
    <row r="13" spans="1:170" ht="12.75" customHeight="1">
      <c r="A13" s="6">
        <v>1989</v>
      </c>
      <c r="B13" s="16">
        <v>42.8</v>
      </c>
      <c r="C13" s="16">
        <v>42</v>
      </c>
      <c r="D13" s="16">
        <f>(B13/C13)*'A6-A'!F34</f>
        <v>42.8</v>
      </c>
      <c r="E13" s="16">
        <v>0.29799999999999999</v>
      </c>
      <c r="F13" s="16">
        <v>0.318</v>
      </c>
      <c r="G13" s="16">
        <f>(E13/F13)*'A6-A'!G34</f>
        <v>29.799999999999997</v>
      </c>
      <c r="H13" s="16">
        <v>1.4085205489758856</v>
      </c>
      <c r="I13" s="16">
        <v>1.2529589317101184</v>
      </c>
      <c r="J13" s="16">
        <f t="shared" si="7"/>
        <v>3.3462359071331194</v>
      </c>
      <c r="K13" s="10">
        <f t="shared" si="8"/>
        <v>4267.9231253938651</v>
      </c>
      <c r="L13" s="17">
        <f t="shared" si="16"/>
        <v>0.54563109673725385</v>
      </c>
      <c r="M13" s="16">
        <f>'A6-A'!B34</f>
        <v>47.454000000000001</v>
      </c>
      <c r="N13" s="16">
        <f>'A6-A'!C34</f>
        <v>32.332000000000001</v>
      </c>
      <c r="O13" s="16">
        <v>2.46</v>
      </c>
      <c r="P13" s="10">
        <f>'A6-A'!B34*'A6-A'!C34*O13</f>
        <v>3774.3355108800001</v>
      </c>
      <c r="Q13" s="17">
        <f t="shared" si="17"/>
        <v>0.58935851818664498</v>
      </c>
      <c r="R13" s="16">
        <f>'A6-A'!D34</f>
        <v>8.53034808089504</v>
      </c>
      <c r="S13" s="16">
        <f>'A6-A'!E34</f>
        <v>24.483360341147872</v>
      </c>
      <c r="T13" s="16">
        <v>1.4</v>
      </c>
      <c r="U13" s="10">
        <f t="shared" si="0"/>
        <v>292.39222025996145</v>
      </c>
      <c r="V13" s="17">
        <f t="shared" si="1"/>
        <v>0.89782736394927576</v>
      </c>
      <c r="W13" s="16">
        <f>'A6-A'!F34</f>
        <v>42</v>
      </c>
      <c r="X13" s="16">
        <f>'A6-A'!G34</f>
        <v>31.8</v>
      </c>
      <c r="Y13" s="16">
        <v>2.9766666666666666</v>
      </c>
      <c r="Z13" s="10">
        <f>'A6-A'!F34*'A6-A'!G34*Y13</f>
        <v>3975.6360000000004</v>
      </c>
      <c r="AA13" s="17">
        <f t="shared" si="2"/>
        <v>0.571525106109666</v>
      </c>
      <c r="AB13" s="16">
        <f>'A6-A'!H34</f>
        <v>11.348678604446473</v>
      </c>
      <c r="AC13" s="16">
        <f>'A6-A'!I34</f>
        <v>40.698712710864555</v>
      </c>
      <c r="AD13" s="16">
        <v>2.95</v>
      </c>
      <c r="AE13" s="10">
        <f>'A6-A'!H34*'A6-A'!I34*AD13</f>
        <v>1362.5360000023918</v>
      </c>
      <c r="AF13" s="17">
        <f t="shared" si="9"/>
        <v>0.80302225399057114</v>
      </c>
      <c r="AG13" s="16">
        <f>'A6-A'!J34</f>
        <v>7.4083844392687928</v>
      </c>
      <c r="AH13" s="16">
        <f>'A6-A'!K34</f>
        <v>30.406093632691455</v>
      </c>
      <c r="AI13" s="16">
        <v>2.93</v>
      </c>
      <c r="AJ13" s="10">
        <f>'A6-A'!J34*'A6-A'!K34*AI13</f>
        <v>660.01189061722732</v>
      </c>
      <c r="AK13" s="17">
        <f t="shared" si="10"/>
        <v>0.8652595689193483</v>
      </c>
      <c r="AL13" s="16">
        <f>'A6-A'!L34</f>
        <v>24.300999999999998</v>
      </c>
      <c r="AM13" s="16">
        <f>'A6-A'!M34</f>
        <v>23.422999999999998</v>
      </c>
      <c r="AN13" s="16">
        <v>1.88</v>
      </c>
      <c r="AO13" s="10">
        <f>'A6-A'!L34*'A6-A'!M34*AN13</f>
        <v>1070.1003672399997</v>
      </c>
      <c r="AP13" s="17">
        <f t="shared" si="11"/>
        <v>0.828929419779597</v>
      </c>
      <c r="AQ13" s="16">
        <f>'A6-A'!N34</f>
        <v>19.829000000000001</v>
      </c>
      <c r="AR13" s="16">
        <f>'A6-A'!O34</f>
        <v>33.462000000000003</v>
      </c>
      <c r="AS13" s="16">
        <v>2.04</v>
      </c>
      <c r="AT13" s="10">
        <f>'A6-A'!N34*'A6-A'!O34*AS13</f>
        <v>1353.5767159200002</v>
      </c>
      <c r="AU13" s="17">
        <f t="shared" si="3"/>
        <v>0.80381596594653548</v>
      </c>
      <c r="AV13" s="16">
        <f>'A6-A'!P34</f>
        <v>15.589</v>
      </c>
      <c r="AW13" s="16">
        <f>'A6-A'!Q34</f>
        <v>39.497</v>
      </c>
      <c r="AX13" s="16">
        <v>0.46</v>
      </c>
      <c r="AY13" s="10">
        <f>'A6-A'!P34*'A6-A'!Q34*AX13</f>
        <v>283.23061718000002</v>
      </c>
      <c r="AZ13" s="17">
        <f t="shared" si="12"/>
        <v>0.89863899954800142</v>
      </c>
      <c r="BA13" s="16">
        <f>'A6-A'!R34</f>
        <v>13.729875102500435</v>
      </c>
      <c r="BB13" s="16">
        <f>'A6-A'!S34</f>
        <v>33.485441907843366</v>
      </c>
      <c r="BC13" s="16">
        <v>1.9</v>
      </c>
      <c r="BD13" s="10">
        <f>'A6-A'!R34*'A6-A'!S34*BC13</f>
        <v>873.52677677877421</v>
      </c>
      <c r="BE13" s="17">
        <f t="shared" si="13"/>
        <v>0.84634407116703902</v>
      </c>
      <c r="BF13" s="16">
        <f>'A6-A'!T34</f>
        <v>13.816932897417447</v>
      </c>
      <c r="BG13" s="16">
        <f>'A6-A'!U34</f>
        <v>28.42367405066658</v>
      </c>
      <c r="BH13" s="16">
        <v>2.1800000000000002</v>
      </c>
      <c r="BI13" s="10">
        <f>'A6-A'!T34*'A6-A'!U34*BH13</f>
        <v>856.14703358235408</v>
      </c>
      <c r="BJ13" s="17">
        <f t="shared" si="4"/>
        <v>0.84788376003500321</v>
      </c>
      <c r="BK13" s="16">
        <f>'A6-A'!V34</f>
        <v>18.239416461115962</v>
      </c>
      <c r="BL13" s="16">
        <f>'A6-A'!W34</f>
        <v>31.479120015095113</v>
      </c>
      <c r="BM13" s="16">
        <v>0.58555555555555561</v>
      </c>
      <c r="BN13" s="10">
        <f>'A6-A'!V34*'A6-A'!W34*BM13</f>
        <v>336.20303438508245</v>
      </c>
      <c r="BO13" s="17">
        <f t="shared" si="14"/>
        <v>0.89394612001819185</v>
      </c>
      <c r="BP13" s="16">
        <f>'A6-A'!X34</f>
        <v>4.6009574465202343</v>
      </c>
      <c r="BQ13" s="16">
        <f>'A6-A'!Y34</f>
        <v>21.037013746491365</v>
      </c>
      <c r="BR13" s="16">
        <v>2.2000000000000002</v>
      </c>
      <c r="BS13" s="10">
        <f>'A6-A'!X34*'A6-A'!Y34*BR13</f>
        <v>212.93889110882958</v>
      </c>
      <c r="BT13" s="17">
        <f t="shared" si="5"/>
        <v>0.90486621400788292</v>
      </c>
      <c r="BU13" s="16">
        <f>'A6-A'!Z34</f>
        <v>29.424722393141042</v>
      </c>
      <c r="BV13" s="16">
        <f>'A6-A'!AA34</f>
        <v>21.551946810421303</v>
      </c>
      <c r="BW13" s="16">
        <v>2.86</v>
      </c>
      <c r="BX13" s="10">
        <f>'A6-A'!Z34*'A6-A'!AA34*BW13</f>
        <v>1813.6977485151906</v>
      </c>
      <c r="BY13" s="17">
        <f t="shared" si="6"/>
        <v>0.7630533825299417</v>
      </c>
      <c r="BZ13" s="16">
        <f>'A6-A'!AB34</f>
        <v>47.821949738869044</v>
      </c>
      <c r="CA13" s="16">
        <f>'A6-A'!AC34</f>
        <v>38.932067398935288</v>
      </c>
      <c r="CB13" s="16">
        <v>4.76</v>
      </c>
      <c r="CC13" s="10">
        <f>'A6-A'!AB34*'A6-A'!AC34*CB13</f>
        <v>8862.2030830190106</v>
      </c>
      <c r="CD13" s="17">
        <f t="shared" si="15"/>
        <v>0.13861923084708505</v>
      </c>
    </row>
    <row r="14" spans="1:170" ht="12.75" customHeight="1">
      <c r="A14" s="6">
        <v>1990</v>
      </c>
      <c r="B14" s="16">
        <v>49.6</v>
      </c>
      <c r="C14" s="16">
        <v>47.8</v>
      </c>
      <c r="D14" s="16">
        <f>(B14/C14)*'A6-A'!F35</f>
        <v>49.6</v>
      </c>
      <c r="E14" s="16">
        <v>0.26600000000000001</v>
      </c>
      <c r="F14" s="16">
        <v>0.30299999999999999</v>
      </c>
      <c r="G14" s="16">
        <f>(E14/F14)*'A6-A'!G35</f>
        <v>26.6</v>
      </c>
      <c r="H14" s="16">
        <v>1.4237758320383944</v>
      </c>
      <c r="I14" s="16">
        <v>1.1946300039205386</v>
      </c>
      <c r="J14" s="16">
        <f t="shared" si="7"/>
        <v>3.5039308676791836</v>
      </c>
      <c r="K14" s="10">
        <f t="shared" si="8"/>
        <v>4622.9462295812082</v>
      </c>
      <c r="L14" s="17">
        <f t="shared" si="16"/>
        <v>0.51417924412875415</v>
      </c>
      <c r="M14" s="16">
        <f>'A6-A'!B35</f>
        <v>43.132618274244223</v>
      </c>
      <c r="N14" s="16">
        <f>'A6-A'!C35</f>
        <v>29.976762252779025</v>
      </c>
      <c r="O14" s="16">
        <v>2.5</v>
      </c>
      <c r="P14" s="10">
        <f>'A6-A'!B35*'A6-A'!C35*O14</f>
        <v>3232.4406083672275</v>
      </c>
      <c r="Q14" s="17">
        <f t="shared" si="17"/>
        <v>0.63736553069402047</v>
      </c>
      <c r="R14" s="16">
        <f>'A6-A'!D35</f>
        <v>7.9526599323748286</v>
      </c>
      <c r="S14" s="16">
        <f>'A6-A'!E35</f>
        <v>25.036961556866281</v>
      </c>
      <c r="T14" s="16">
        <v>2.04</v>
      </c>
      <c r="U14" s="10">
        <f t="shared" si="0"/>
        <v>406.18529964346675</v>
      </c>
      <c r="V14" s="17">
        <f t="shared" si="1"/>
        <v>0.88774632100186046</v>
      </c>
      <c r="W14" s="16">
        <f>'A6-A'!F35</f>
        <v>47.8</v>
      </c>
      <c r="X14" s="16">
        <f>'A6-A'!G35</f>
        <v>30.3</v>
      </c>
      <c r="Y14" s="16">
        <v>2.94</v>
      </c>
      <c r="Z14" s="10">
        <f>'A6-A'!F35*'A6-A'!G35*Y14</f>
        <v>4258.1196</v>
      </c>
      <c r="AA14" s="17">
        <f t="shared" si="2"/>
        <v>0.54649960087711069</v>
      </c>
      <c r="AB14" s="16">
        <f>'A6-A'!H35</f>
        <v>12.014314155180909</v>
      </c>
      <c r="AC14" s="16">
        <f>'A6-A'!I35</f>
        <v>37.559575037662832</v>
      </c>
      <c r="AD14" s="16">
        <v>2.67</v>
      </c>
      <c r="AE14" s="10">
        <f>'A6-A'!H35*'A6-A'!I35*AD14</f>
        <v>1204.8442658803174</v>
      </c>
      <c r="AF14" s="17">
        <f t="shared" si="9"/>
        <v>0.81699232275705058</v>
      </c>
      <c r="AG14" s="16">
        <f>'A6-A'!J35</f>
        <v>7.2423312427714217</v>
      </c>
      <c r="AH14" s="16">
        <f>'A6-A'!K35</f>
        <v>31.729257163986897</v>
      </c>
      <c r="AI14" s="16">
        <v>2.63</v>
      </c>
      <c r="AJ14" s="10">
        <f>'A6-A'!J35*'A6-A'!K35*AI14</f>
        <v>604.35766893260541</v>
      </c>
      <c r="AK14" s="17">
        <f t="shared" si="10"/>
        <v>0.87019003219573776</v>
      </c>
      <c r="AL14" s="16">
        <f>'A6-A'!L35</f>
        <v>23.914286385386117</v>
      </c>
      <c r="AM14" s="16">
        <f>'A6-A'!M35</f>
        <v>22.797246951531271</v>
      </c>
      <c r="AN14" s="16">
        <v>1.86</v>
      </c>
      <c r="AO14" s="10">
        <f>'A6-A'!L35*'A6-A'!M35*AN14</f>
        <v>1014.0345998589585</v>
      </c>
      <c r="AP14" s="17">
        <f t="shared" si="11"/>
        <v>0.83389634230168852</v>
      </c>
      <c r="AQ14" s="16">
        <f>'A6-A'!N35</f>
        <v>22.555218953464404</v>
      </c>
      <c r="AR14" s="16">
        <f>'A6-A'!O35</f>
        <v>34.360621423550008</v>
      </c>
      <c r="AS14" s="16">
        <v>1.87</v>
      </c>
      <c r="AT14" s="10">
        <f>'A6-A'!N35*'A6-A'!O35*AS14</f>
        <v>1449.2712050244554</v>
      </c>
      <c r="AU14" s="17">
        <f t="shared" si="3"/>
        <v>0.79533829525057209</v>
      </c>
      <c r="AV14" s="16">
        <f>'A6-A'!P35</f>
        <v>16.267724610405718</v>
      </c>
      <c r="AW14" s="16">
        <f>'A6-A'!Q35</f>
        <v>36.996871962370008</v>
      </c>
      <c r="AX14" s="16">
        <v>0.48</v>
      </c>
      <c r="AY14" s="10">
        <f>'A6-A'!P35*'A6-A'!Q35*AX14</f>
        <v>288.89036377453243</v>
      </c>
      <c r="AZ14" s="17">
        <f t="shared" si="12"/>
        <v>0.89813759692492379</v>
      </c>
      <c r="BA14" s="16">
        <f>'A6-A'!R35</f>
        <v>27.619</v>
      </c>
      <c r="BB14" s="16">
        <f>'A6-A'!S35</f>
        <v>27.388000000000002</v>
      </c>
      <c r="BC14" s="16">
        <v>1.91</v>
      </c>
      <c r="BD14" s="10">
        <f>'A6-A'!R35*'A6-A'!S35*BC14</f>
        <v>1444.77971852</v>
      </c>
      <c r="BE14" s="17">
        <f t="shared" si="13"/>
        <v>0.79573620054142502</v>
      </c>
      <c r="BF14" s="16">
        <f>'A6-A'!T35</f>
        <v>13.932483277428243</v>
      </c>
      <c r="BG14" s="16">
        <f>'A6-A'!U35</f>
        <v>26.602493050717939</v>
      </c>
      <c r="BH14" s="16">
        <v>2.4</v>
      </c>
      <c r="BI14" s="10">
        <f>'A6-A'!T35*'A6-A'!U35*BH14</f>
        <v>889.53309496086899</v>
      </c>
      <c r="BJ14" s="17">
        <f t="shared" si="4"/>
        <v>0.84492605539755727</v>
      </c>
      <c r="BK14" s="16">
        <f>'A6-A'!V35</f>
        <v>18.422000000000001</v>
      </c>
      <c r="BL14" s="16">
        <f>'A6-A'!W35</f>
        <v>31.067</v>
      </c>
      <c r="BM14" s="16">
        <v>0.58777777777777784</v>
      </c>
      <c r="BN14" s="10">
        <f>'A6-A'!V35*'A6-A'!W35*BM14</f>
        <v>336.39478771777783</v>
      </c>
      <c r="BO14" s="17">
        <f t="shared" si="14"/>
        <v>0.89392913239827076</v>
      </c>
      <c r="BP14" s="16">
        <f>'A6-A'!X35</f>
        <v>4.6481525309855858</v>
      </c>
      <c r="BQ14" s="16">
        <f>'A6-A'!Y35</f>
        <v>20.368311736805566</v>
      </c>
      <c r="BR14" s="16">
        <v>2.2599999999999998</v>
      </c>
      <c r="BS14" s="10">
        <f>'A6-A'!X35*'A6-A'!Y35*BR14</f>
        <v>213.96554463801982</v>
      </c>
      <c r="BT14" s="17">
        <f t="shared" si="5"/>
        <v>0.90477526174280709</v>
      </c>
      <c r="BU14" s="16">
        <f>'A6-A'!Z35</f>
        <v>34.314561282439925</v>
      </c>
      <c r="BV14" s="16">
        <f>'A6-A'!AA35</f>
        <v>21.117086244423668</v>
      </c>
      <c r="BW14" s="16">
        <v>2.88</v>
      </c>
      <c r="BX14" s="10">
        <f>'A6-A'!Z35*'A6-A'!AA35*BW14</f>
        <v>2086.9158241176337</v>
      </c>
      <c r="BY14" s="17">
        <f t="shared" si="6"/>
        <v>0.73884871938978902</v>
      </c>
      <c r="BZ14" s="16">
        <f>'A6-A'!AB35</f>
        <v>47.241957753286222</v>
      </c>
      <c r="CA14" s="16">
        <f>'A6-A'!AC35</f>
        <v>38.660587159438279</v>
      </c>
      <c r="CB14" s="16">
        <v>4.7</v>
      </c>
      <c r="CC14" s="10">
        <f>'A6-A'!AB35*'A6-A'!AC35*CB14</f>
        <v>8584.0885789260883</v>
      </c>
      <c r="CD14" s="17">
        <f t="shared" si="15"/>
        <v>0.16325767349447046</v>
      </c>
    </row>
    <row r="15" spans="1:170" ht="12.75" customHeight="1">
      <c r="A15" s="6">
        <v>1991</v>
      </c>
      <c r="B15" s="16">
        <v>41.1</v>
      </c>
      <c r="C15" s="16">
        <v>45.7</v>
      </c>
      <c r="D15" s="16">
        <f>(B15/C15)*'A6-A'!F36</f>
        <v>41.1</v>
      </c>
      <c r="E15" s="16">
        <v>0.32600000000000001</v>
      </c>
      <c r="F15" s="16">
        <v>0.307</v>
      </c>
      <c r="G15" s="16">
        <f>(E15/F15)*'A6-A'!G36</f>
        <v>32.6</v>
      </c>
      <c r="H15" s="16">
        <v>1.5412303935484404</v>
      </c>
      <c r="I15" s="16">
        <v>1.3098666187754124</v>
      </c>
      <c r="J15" s="16">
        <f t="shared" si="7"/>
        <v>3.3063346632346535</v>
      </c>
      <c r="K15" s="10">
        <f t="shared" si="8"/>
        <v>4430.0255618815836</v>
      </c>
      <c r="L15" s="17">
        <f t="shared" si="16"/>
        <v>0.53127027942774152</v>
      </c>
      <c r="M15" s="16">
        <f>'A6-A'!B36</f>
        <v>39.204761646893132</v>
      </c>
      <c r="N15" s="16">
        <f>'A6-A'!C36</f>
        <v>27.793092761339768</v>
      </c>
      <c r="O15" s="16">
        <v>2.64</v>
      </c>
      <c r="P15" s="10">
        <f>'A6-A'!B36*'A6-A'!C36*O15</f>
        <v>2876.6009636451558</v>
      </c>
      <c r="Q15" s="17">
        <f t="shared" si="17"/>
        <v>0.66888972144683878</v>
      </c>
      <c r="R15" s="16">
        <f>'A6-A'!D36</f>
        <v>7.414093704059507</v>
      </c>
      <c r="S15" s="16">
        <f>'A6-A'!E36</f>
        <v>25.603080429547397</v>
      </c>
      <c r="T15" s="16">
        <v>2.09</v>
      </c>
      <c r="U15" s="10">
        <f t="shared" si="0"/>
        <v>396.73140220202436</v>
      </c>
      <c r="V15" s="17">
        <f t="shared" si="1"/>
        <v>0.88858385125101069</v>
      </c>
      <c r="W15" s="16">
        <f>'A6-A'!F36</f>
        <v>45.7</v>
      </c>
      <c r="X15" s="16">
        <f>'A6-A'!G36</f>
        <v>30.7</v>
      </c>
      <c r="Y15" s="16">
        <v>2.81</v>
      </c>
      <c r="Z15" s="10">
        <f>'A6-A'!F36*'A6-A'!G36*Y15</f>
        <v>3942.4019000000003</v>
      </c>
      <c r="AA15" s="17">
        <f t="shared" si="2"/>
        <v>0.57446934833629171</v>
      </c>
      <c r="AB15" s="16">
        <f>'A6-A'!H36</f>
        <v>12.718991316119016</v>
      </c>
      <c r="AC15" s="16">
        <f>'A6-A'!I36</f>
        <v>34.662562598281681</v>
      </c>
      <c r="AD15" s="16">
        <v>2.4500000000000002</v>
      </c>
      <c r="AE15" s="10">
        <f>'A6-A'!H36*'A6-A'!I36*AD15</f>
        <v>1080.1384400708425</v>
      </c>
      <c r="AF15" s="17">
        <f t="shared" si="9"/>
        <v>0.82804013684723199</v>
      </c>
      <c r="AG15" s="16">
        <f>'A6-A'!J36</f>
        <v>7.08</v>
      </c>
      <c r="AH15" s="16">
        <f>'A6-A'!K36</f>
        <v>33.11</v>
      </c>
      <c r="AI15" s="16">
        <v>2.585</v>
      </c>
      <c r="AJ15" s="10">
        <f>'A6-A'!J36*'A6-A'!K36*AI15</f>
        <v>605.97259799999995</v>
      </c>
      <c r="AK15" s="17">
        <f t="shared" si="10"/>
        <v>0.87004696401115533</v>
      </c>
      <c r="AL15" s="16">
        <f>'A6-A'!L36</f>
        <v>23.533726732326397</v>
      </c>
      <c r="AM15" s="16">
        <f>'A6-A'!M36</f>
        <v>22.188211098881521</v>
      </c>
      <c r="AN15" s="16">
        <v>1.89</v>
      </c>
      <c r="AO15" s="10">
        <f>'A6-A'!L36*'A6-A'!M36*AN15</f>
        <v>986.9037507256711</v>
      </c>
      <c r="AP15" s="17">
        <f t="shared" si="11"/>
        <v>0.83629989141727878</v>
      </c>
      <c r="AQ15" s="16">
        <f>'A6-A'!N36</f>
        <v>25.656256091518475</v>
      </c>
      <c r="AR15" s="16">
        <f>'A6-A'!O36</f>
        <v>35.283375309680345</v>
      </c>
      <c r="AS15" s="16">
        <v>1.7</v>
      </c>
      <c r="AT15" s="10">
        <f>'A6-A'!N36*'A6-A'!O36*AS15</f>
        <v>1538.9068316211421</v>
      </c>
      <c r="AU15" s="17">
        <f t="shared" si="3"/>
        <v>0.78739738525643876</v>
      </c>
      <c r="AV15" s="16">
        <f>'A6-A'!P36</f>
        <v>16.975999999999999</v>
      </c>
      <c r="AW15" s="16">
        <f>'A6-A'!Q36</f>
        <v>34.655000000000001</v>
      </c>
      <c r="AX15" s="16">
        <v>0.48</v>
      </c>
      <c r="AY15" s="10">
        <f>'A6-A'!P36*'A6-A'!Q36*AX15</f>
        <v>282.3855744</v>
      </c>
      <c r="AZ15" s="17">
        <f t="shared" si="12"/>
        <v>0.89871386273479392</v>
      </c>
      <c r="BA15" s="16">
        <f>'A6-A'!R36</f>
        <v>26.311036030336322</v>
      </c>
      <c r="BB15" s="16">
        <f>'A6-A'!S36</f>
        <v>26.512298837543124</v>
      </c>
      <c r="BC15" s="16">
        <v>1.88</v>
      </c>
      <c r="BD15" s="10">
        <f>'A6-A'!R36*'A6-A'!S36*BC15</f>
        <v>1311.4241739278848</v>
      </c>
      <c r="BE15" s="17">
        <f t="shared" si="13"/>
        <v>0.80755030188741561</v>
      </c>
      <c r="BF15" s="16">
        <f>'A6-A'!T36</f>
        <v>14.048999999999999</v>
      </c>
      <c r="BG15" s="16">
        <f>'A6-A'!U36</f>
        <v>24.898</v>
      </c>
      <c r="BH15" s="16">
        <v>2.41</v>
      </c>
      <c r="BI15" s="10">
        <f>'A6-A'!T36*'A6-A'!U36*BH15</f>
        <v>842.99872482000001</v>
      </c>
      <c r="BJ15" s="17">
        <f t="shared" si="4"/>
        <v>0.84904858188565779</v>
      </c>
      <c r="BK15" s="16">
        <f>'A6-A'!V36</f>
        <v>19.885759156063529</v>
      </c>
      <c r="BL15" s="16">
        <f>'A6-A'!W36</f>
        <v>33.075234547536169</v>
      </c>
      <c r="BM15" s="16">
        <v>0.59</v>
      </c>
      <c r="BN15" s="10">
        <f>'A6-A'!V36*'A6-A'!W36*BM15</f>
        <v>388.05842746314346</v>
      </c>
      <c r="BO15" s="17">
        <f t="shared" si="14"/>
        <v>0.88935219877529048</v>
      </c>
      <c r="BP15" s="16">
        <f>'A6-A'!X36</f>
        <v>4.695831726861134</v>
      </c>
      <c r="BQ15" s="16">
        <f>'A6-A'!Y36</f>
        <v>19.720865708750352</v>
      </c>
      <c r="BR15" s="16">
        <v>2.34</v>
      </c>
      <c r="BS15" s="10">
        <f>'A6-A'!X36*'A6-A'!Y36*BR15</f>
        <v>216.69772849058339</v>
      </c>
      <c r="BT15" s="17">
        <f t="shared" si="5"/>
        <v>0.90453321483708005</v>
      </c>
      <c r="BU15" s="16">
        <f>'A6-A'!Z36</f>
        <v>40.017000000000003</v>
      </c>
      <c r="BV15" s="16">
        <f>'A6-A'!AA36</f>
        <v>20.690999999999999</v>
      </c>
      <c r="BW15" s="16">
        <v>2.96</v>
      </c>
      <c r="BX15" s="10">
        <f>'A6-A'!Z36*'A6-A'!AA36*BW15</f>
        <v>2450.8555711200001</v>
      </c>
      <c r="BY15" s="17">
        <f t="shared" si="6"/>
        <v>0.70660693245793671</v>
      </c>
      <c r="BZ15" s="16">
        <f>'A6-A'!AB36</f>
        <v>46.668999999999997</v>
      </c>
      <c r="CA15" s="16">
        <f>'A6-A'!AC36</f>
        <v>38.390999999999998</v>
      </c>
      <c r="CB15" s="16">
        <v>4.7</v>
      </c>
      <c r="CC15" s="10">
        <f>'A6-A'!AB36*'A6-A'!AC36*CB15</f>
        <v>8420.8470213000001</v>
      </c>
      <c r="CD15" s="17">
        <f t="shared" si="15"/>
        <v>0.17771940668727226</v>
      </c>
    </row>
    <row r="16" spans="1:170" ht="12.75" customHeight="1">
      <c r="A16" s="6">
        <v>1992</v>
      </c>
      <c r="B16" s="16">
        <v>47.6</v>
      </c>
      <c r="C16" s="16">
        <v>43.1</v>
      </c>
      <c r="D16" s="16">
        <f>(B16/C16)*'A6-A'!F37</f>
        <v>47.599999999999994</v>
      </c>
      <c r="E16" s="16">
        <v>0.27100000000000002</v>
      </c>
      <c r="F16" s="16">
        <v>0.29399999999999998</v>
      </c>
      <c r="G16" s="16">
        <f>(E16/F16)*'A6-A'!G37</f>
        <v>27.1</v>
      </c>
      <c r="H16" s="16">
        <v>1.4951159001400136</v>
      </c>
      <c r="I16" s="16">
        <v>1.3415992350402619</v>
      </c>
      <c r="J16" s="16">
        <f t="shared" si="7"/>
        <v>3.0201001786184247</v>
      </c>
      <c r="K16" s="10">
        <f t="shared" si="8"/>
        <v>3895.8084264106224</v>
      </c>
      <c r="L16" s="17">
        <f t="shared" si="16"/>
        <v>0.57859711085812993</v>
      </c>
      <c r="M16" s="16">
        <f>'A6-A'!B37</f>
        <v>35.634593894048379</v>
      </c>
      <c r="N16" s="16">
        <f>'A6-A'!C37</f>
        <v>25.768493566006306</v>
      </c>
      <c r="O16" s="16">
        <v>2.61</v>
      </c>
      <c r="P16" s="10">
        <f>'A6-A'!B37*'A6-A'!C37*O16</f>
        <v>2396.6319870985467</v>
      </c>
      <c r="Q16" s="17">
        <f t="shared" si="17"/>
        <v>0.71141065410994353</v>
      </c>
      <c r="R16" s="16">
        <f>'A6-A'!D37</f>
        <v>6.9119999999999999</v>
      </c>
      <c r="S16" s="16">
        <f>'A6-A'!E37</f>
        <v>26.181999999999999</v>
      </c>
      <c r="T16" s="16">
        <v>2.4300000000000002</v>
      </c>
      <c r="U16" s="10">
        <f t="shared" si="0"/>
        <v>439.75706112</v>
      </c>
      <c r="V16" s="17">
        <f t="shared" si="1"/>
        <v>0.88477216500661993</v>
      </c>
      <c r="W16" s="16">
        <f>'A6-A'!F37</f>
        <v>43.1</v>
      </c>
      <c r="X16" s="16">
        <f>'A6-A'!G37</f>
        <v>29.4</v>
      </c>
      <c r="Y16" s="16">
        <v>2.71</v>
      </c>
      <c r="Z16" s="10">
        <f>'A6-A'!F37*'A6-A'!G37*Y16</f>
        <v>3433.9493999999995</v>
      </c>
      <c r="AA16" s="17">
        <f t="shared" si="2"/>
        <v>0.61951366488867166</v>
      </c>
      <c r="AB16" s="16">
        <f>'A6-A'!H37</f>
        <v>13.465</v>
      </c>
      <c r="AC16" s="16">
        <f>'A6-A'!I37</f>
        <v>31.989000000000001</v>
      </c>
      <c r="AD16" s="16">
        <v>2.5099999999999998</v>
      </c>
      <c r="AE16" s="10">
        <f>'A6-A'!H37*'A6-A'!I37*AD16</f>
        <v>1081.1370313499999</v>
      </c>
      <c r="AF16" s="17">
        <f t="shared" si="9"/>
        <v>0.82795167064501096</v>
      </c>
      <c r="AG16" s="16">
        <f>'A6-A'!J37</f>
        <v>6.3770734984125426</v>
      </c>
      <c r="AH16" s="16">
        <f>'A6-A'!K37</f>
        <v>30.730261480930928</v>
      </c>
      <c r="AI16" s="16">
        <v>2.54</v>
      </c>
      <c r="AJ16" s="10">
        <f>'A6-A'!J37*'A6-A'!K37*AI16</f>
        <v>497.76160566690425</v>
      </c>
      <c r="AK16" s="17">
        <f t="shared" si="10"/>
        <v>0.87963348427233823</v>
      </c>
      <c r="AL16" s="16">
        <f>'A6-A'!L37</f>
        <v>23.159223109841999</v>
      </c>
      <c r="AM16" s="16">
        <f>'A6-A'!M37</f>
        <v>21.595445836737781</v>
      </c>
      <c r="AN16" s="16">
        <v>1.905</v>
      </c>
      <c r="AO16" s="10">
        <f>'A6-A'!L37*'A6-A'!M37*AN16</f>
        <v>952.7547904915333</v>
      </c>
      <c r="AP16" s="17">
        <f t="shared" si="11"/>
        <v>0.83932518202893103</v>
      </c>
      <c r="AQ16" s="16">
        <f>'A6-A'!N37</f>
        <v>29.18364383833547</v>
      </c>
      <c r="AR16" s="16">
        <f>'A6-A'!O37</f>
        <v>36.23090973525067</v>
      </c>
      <c r="AS16" s="16">
        <v>1.67</v>
      </c>
      <c r="AT16" s="10">
        <f>'A6-A'!N37*'A6-A'!O37*AS16</f>
        <v>1765.7744426395693</v>
      </c>
      <c r="AU16" s="17">
        <f t="shared" si="3"/>
        <v>0.76729895622679245</v>
      </c>
      <c r="AV16" s="16">
        <f>'A6-A'!P37</f>
        <v>24.787685329614785</v>
      </c>
      <c r="AW16" s="16">
        <f>'A6-A'!Q37</f>
        <v>37.666179060265719</v>
      </c>
      <c r="AX16" s="16">
        <v>0.46</v>
      </c>
      <c r="AY16" s="10">
        <f>'A6-A'!P37*'A6-A'!Q37*AX16</f>
        <v>429.48240129280441</v>
      </c>
      <c r="AZ16" s="17">
        <f t="shared" si="12"/>
        <v>0.88568240741810234</v>
      </c>
      <c r="BA16" s="16">
        <f>'A6-A'!R37</f>
        <v>25.06501383068381</v>
      </c>
      <c r="BB16" s="16">
        <f>'A6-A'!S37</f>
        <v>25.664597256141029</v>
      </c>
      <c r="BC16" s="16">
        <v>2.0099999999999998</v>
      </c>
      <c r="BD16" s="10">
        <f>'A6-A'!R37*'A6-A'!S37*BC16</f>
        <v>1292.9998052200501</v>
      </c>
      <c r="BE16" s="17">
        <f t="shared" si="13"/>
        <v>0.80918253517637262</v>
      </c>
      <c r="BF16" s="16">
        <f>'A6-A'!T37</f>
        <v>13.664501361972448</v>
      </c>
      <c r="BG16" s="16">
        <f>'A6-A'!U37</f>
        <v>27.899010124958902</v>
      </c>
      <c r="BH16" s="16">
        <v>2.38</v>
      </c>
      <c r="BI16" s="10">
        <f>'A6-A'!T37*'A6-A'!U37*BH16</f>
        <v>907.31802720343808</v>
      </c>
      <c r="BJ16" s="17">
        <f t="shared" si="4"/>
        <v>0.84335047042590905</v>
      </c>
      <c r="BK16" s="16">
        <f>'A6-A'!V37</f>
        <v>21.465824406305746</v>
      </c>
      <c r="BL16" s="16">
        <f>'A6-A'!W37</f>
        <v>35.21328549182509</v>
      </c>
      <c r="BM16" s="16">
        <v>0.66500000000000004</v>
      </c>
      <c r="BN16" s="10">
        <f>'A6-A'!V37*'A6-A'!W37*BM16</f>
        <v>502.66166508585962</v>
      </c>
      <c r="BO16" s="17">
        <f t="shared" si="14"/>
        <v>0.87919938309751289</v>
      </c>
      <c r="BP16" s="16">
        <f>'A6-A'!X37</f>
        <v>4.7439999999999998</v>
      </c>
      <c r="BQ16" s="16">
        <f>'A6-A'!Y37</f>
        <v>19.094000000000001</v>
      </c>
      <c r="BR16" s="16">
        <v>2.5299999999999998</v>
      </c>
      <c r="BS16" s="10">
        <f>'A6-A'!X37*'A6-A'!Y37*BR16</f>
        <v>229.17229807999999</v>
      </c>
      <c r="BT16" s="17">
        <f t="shared" si="5"/>
        <v>0.90342808021498588</v>
      </c>
      <c r="BU16" s="16">
        <f>'A6-A'!Z37</f>
        <v>34.253849861754297</v>
      </c>
      <c r="BV16" s="16">
        <f>'A6-A'!AA37</f>
        <v>18.360325690829558</v>
      </c>
      <c r="BW16" s="16">
        <v>3.01</v>
      </c>
      <c r="BX16" s="10">
        <f>'A6-A'!Z37*'A6-A'!AA37*BW16</f>
        <v>1893.0246372760234</v>
      </c>
      <c r="BY16" s="17">
        <f t="shared" si="6"/>
        <v>0.75602573395223127</v>
      </c>
      <c r="BZ16" s="16">
        <f>'A6-A'!AB37</f>
        <v>46.195886622576893</v>
      </c>
      <c r="CA16" s="16">
        <f>'A6-A'!AC37</f>
        <v>38.445921393092128</v>
      </c>
      <c r="CB16" s="16">
        <v>4.76</v>
      </c>
      <c r="CC16" s="10">
        <f>'A6-A'!AB37*'A6-A'!AC37*CB16</f>
        <v>8453.9667066927486</v>
      </c>
      <c r="CD16" s="17">
        <f t="shared" si="15"/>
        <v>0.17478530056537062</v>
      </c>
    </row>
    <row r="17" spans="1:82" ht="12.75" customHeight="1">
      <c r="A17" s="6">
        <v>1993</v>
      </c>
      <c r="B17" s="16">
        <v>39.5</v>
      </c>
      <c r="C17" s="16">
        <v>42.5</v>
      </c>
      <c r="D17" s="16">
        <f>(B17/C17)*'A6-A'!F38</f>
        <v>39.5</v>
      </c>
      <c r="E17" s="16">
        <v>0.251</v>
      </c>
      <c r="F17" s="16">
        <v>0.27300000000000002</v>
      </c>
      <c r="G17" s="16">
        <f>(E17/F17)*'A6-A'!G38</f>
        <v>25.099999999999998</v>
      </c>
      <c r="H17" s="16">
        <v>1.5530128846691371</v>
      </c>
      <c r="I17" s="16">
        <v>1.3251923770182985</v>
      </c>
      <c r="J17" s="16">
        <f t="shared" si="7"/>
        <v>3.1758897730176483</v>
      </c>
      <c r="K17" s="10">
        <f t="shared" si="8"/>
        <v>3148.7359154583473</v>
      </c>
      <c r="L17" s="17">
        <f t="shared" si="16"/>
        <v>0.64478101332869597</v>
      </c>
      <c r="M17" s="16">
        <f>'A6-A'!B38</f>
        <v>32.389542204865819</v>
      </c>
      <c r="N17" s="16">
        <f>'A6-A'!C38</f>
        <v>23.89137712608057</v>
      </c>
      <c r="O17" s="16">
        <v>2.73</v>
      </c>
      <c r="P17" s="10">
        <f>'A6-A'!B38*'A6-A'!C38*O17</f>
        <v>2112.5579959781185</v>
      </c>
      <c r="Q17" s="17">
        <f t="shared" si="17"/>
        <v>0.73657705368576709</v>
      </c>
      <c r="R17" s="16">
        <f>'A6-A'!D38</f>
        <v>9.6824891715810146</v>
      </c>
      <c r="S17" s="16">
        <f>'A6-A'!E38</f>
        <v>24.657262227920221</v>
      </c>
      <c r="T17" s="16">
        <v>2.77</v>
      </c>
      <c r="U17" s="10">
        <f t="shared" si="0"/>
        <v>661.31997842779901</v>
      </c>
      <c r="V17" s="17">
        <f t="shared" si="1"/>
        <v>0.86514368410922793</v>
      </c>
      <c r="W17" s="16">
        <f>'A6-A'!F38</f>
        <v>42.5</v>
      </c>
      <c r="X17" s="16">
        <f>'A6-A'!G38</f>
        <v>27.3</v>
      </c>
      <c r="Y17" s="16">
        <v>2.71</v>
      </c>
      <c r="Z17" s="10">
        <f>'A6-A'!F38*'A6-A'!G38*Y17</f>
        <v>3144.2775000000001</v>
      </c>
      <c r="AA17" s="17">
        <f t="shared" si="2"/>
        <v>0.64517598882242999</v>
      </c>
      <c r="AB17" s="16">
        <f>'A6-A'!H38</f>
        <v>9.6158510101530066</v>
      </c>
      <c r="AC17" s="16">
        <f>'A6-A'!I38</f>
        <v>29.533699513977577</v>
      </c>
      <c r="AD17" s="16">
        <v>2.5</v>
      </c>
      <c r="AE17" s="10">
        <f>'A6-A'!H38*'A6-A'!I38*AD17</f>
        <v>709.97913576259168</v>
      </c>
      <c r="AF17" s="17">
        <f t="shared" si="9"/>
        <v>0.86083292059412986</v>
      </c>
      <c r="AG17" s="16">
        <f>'A6-A'!J38</f>
        <v>5.743935932790337</v>
      </c>
      <c r="AH17" s="16">
        <f>'A6-A'!K38</f>
        <v>28.521563596689433</v>
      </c>
      <c r="AI17" s="16">
        <v>2.42</v>
      </c>
      <c r="AJ17" s="10">
        <f>'A6-A'!J38*'A6-A'!K38*AI17</f>
        <v>396.45900228578193</v>
      </c>
      <c r="AK17" s="17">
        <f t="shared" si="10"/>
        <v>0.88860798343259306</v>
      </c>
      <c r="AL17" s="16">
        <f>'A6-A'!L38</f>
        <v>22.790679145377311</v>
      </c>
      <c r="AM17" s="16">
        <f>'A6-A'!M38</f>
        <v>21.018516490993001</v>
      </c>
      <c r="AN17" s="16">
        <v>1.92</v>
      </c>
      <c r="AO17" s="10">
        <f>'A6-A'!L38*'A6-A'!M38*AN17</f>
        <v>919.73042967944309</v>
      </c>
      <c r="AP17" s="17">
        <f t="shared" si="11"/>
        <v>0.84225084325069666</v>
      </c>
      <c r="AQ17" s="16">
        <f>'A6-A'!N38</f>
        <v>33.195999628502641</v>
      </c>
      <c r="AR17" s="16">
        <f>'A6-A'!O38</f>
        <v>37.203890181213339</v>
      </c>
      <c r="AS17" s="16">
        <v>1.93</v>
      </c>
      <c r="AT17" s="10">
        <f>'A6-A'!N38*'A6-A'!O38*AS17</f>
        <v>2383.5892265444131</v>
      </c>
      <c r="AU17" s="17">
        <f t="shared" si="3"/>
        <v>0.71256612533905006</v>
      </c>
      <c r="AV17" s="16">
        <f>'A6-A'!P38</f>
        <v>36.194000000000003</v>
      </c>
      <c r="AW17" s="16">
        <f>'A6-A'!Q38</f>
        <v>40.939</v>
      </c>
      <c r="AX17" s="16">
        <v>0.42</v>
      </c>
      <c r="AY17" s="10">
        <f>'A6-A'!P38*'A6-A'!Q38*AX17</f>
        <v>622.33338972000001</v>
      </c>
      <c r="AZ17" s="17">
        <f t="shared" si="12"/>
        <v>0.86859754507569287</v>
      </c>
      <c r="BA17" s="16">
        <f>'A6-A'!R38</f>
        <v>23.878</v>
      </c>
      <c r="BB17" s="16">
        <f>'A6-A'!S38</f>
        <v>24.844000000000001</v>
      </c>
      <c r="BC17" s="16">
        <v>2</v>
      </c>
      <c r="BD17" s="10">
        <f>'A6-A'!R38*'A6-A'!S38*BC17</f>
        <v>1186.4500640000001</v>
      </c>
      <c r="BE17" s="17">
        <f t="shared" si="13"/>
        <v>0.81862188353652443</v>
      </c>
      <c r="BF17" s="16">
        <f>'A6-A'!T38</f>
        <v>13.290525836098434</v>
      </c>
      <c r="BG17" s="16">
        <f>'A6-A'!U38</f>
        <v>31.261738531310122</v>
      </c>
      <c r="BH17" s="16">
        <v>2.54</v>
      </c>
      <c r="BI17" s="10">
        <f>'A6-A'!T38*'A6-A'!U38*BH17</f>
        <v>1055.3317568245971</v>
      </c>
      <c r="BJ17" s="17">
        <f t="shared" si="4"/>
        <v>0.83023778577758145</v>
      </c>
      <c r="BK17" s="16">
        <f>'A6-A'!V38</f>
        <v>23.171437098585734</v>
      </c>
      <c r="BL17" s="16">
        <f>'A6-A'!W38</f>
        <v>37.489544430793686</v>
      </c>
      <c r="BM17" s="16">
        <v>0.74</v>
      </c>
      <c r="BN17" s="10">
        <f>'A6-A'!V38*'A6-A'!W38*BM17</f>
        <v>642.82809926825053</v>
      </c>
      <c r="BO17" s="17">
        <f t="shared" si="14"/>
        <v>0.86678189821676221</v>
      </c>
      <c r="BP17" s="16">
        <f>'A6-A'!X38</f>
        <v>5.3470838161299605</v>
      </c>
      <c r="BQ17" s="16">
        <f>'A6-A'!Y38</f>
        <v>20.596071103155818</v>
      </c>
      <c r="BR17" s="16">
        <v>2.48</v>
      </c>
      <c r="BS17" s="10">
        <f>'A6-A'!X38*'A6-A'!Y38*BR17</f>
        <v>273.11971780943509</v>
      </c>
      <c r="BT17" s="17">
        <f t="shared" si="5"/>
        <v>0.89953473425650798</v>
      </c>
      <c r="BU17" s="16">
        <f>'A6-A'!Z38</f>
        <v>29.320694463643068</v>
      </c>
      <c r="BV17" s="16">
        <f>'A6-A'!AA38</f>
        <v>16.292183049313032</v>
      </c>
      <c r="BW17" s="16">
        <v>3.08</v>
      </c>
      <c r="BX17" s="10">
        <f>'A6-A'!Z38*'A6-A'!AA38*BW17</f>
        <v>1471.3102137107285</v>
      </c>
      <c r="BY17" s="17">
        <f t="shared" si="6"/>
        <v>0.79338583738328816</v>
      </c>
      <c r="BZ17" s="16">
        <f>'A6-A'!AB38</f>
        <v>45.727569496796136</v>
      </c>
      <c r="CA17" s="16">
        <f>'A6-A'!AC38</f>
        <v>38.500921355625508</v>
      </c>
      <c r="CB17" s="16">
        <v>4.5999999999999996</v>
      </c>
      <c r="CC17" s="10">
        <f>'A6-A'!AB38*'A6-A'!AC38*CB17</f>
        <v>8098.5463621082199</v>
      </c>
      <c r="CD17" s="17">
        <f t="shared" si="15"/>
        <v>0.20627234509877623</v>
      </c>
    </row>
    <row r="18" spans="1:82" ht="12.75" customHeight="1">
      <c r="A18" s="6">
        <v>1994</v>
      </c>
      <c r="B18" s="16">
        <v>39.700000000000003</v>
      </c>
      <c r="C18" s="16">
        <v>39.700000000000003</v>
      </c>
      <c r="D18" s="16">
        <f>(B18/C18)*'A6-A'!F39</f>
        <v>39.700000000000003</v>
      </c>
      <c r="E18" s="16">
        <v>0.28899999999999998</v>
      </c>
      <c r="F18" s="16">
        <v>0.27800000000000002</v>
      </c>
      <c r="G18" s="16">
        <f>(E18/F18)*'A6-A'!G39</f>
        <v>28.899999999999995</v>
      </c>
      <c r="H18" s="16">
        <v>1.4619336549682762</v>
      </c>
      <c r="I18" s="16">
        <v>1.3339549888276196</v>
      </c>
      <c r="J18" s="16">
        <f t="shared" si="7"/>
        <v>2.9480766328711963</v>
      </c>
      <c r="K18" s="10">
        <f t="shared" si="8"/>
        <v>3382.4167631921096</v>
      </c>
      <c r="L18" s="17">
        <f t="shared" si="16"/>
        <v>0.62407899283012813</v>
      </c>
      <c r="M18" s="16">
        <f>'A6-A'!B39</f>
        <v>29.44</v>
      </c>
      <c r="N18" s="16">
        <f>'A6-A'!C39</f>
        <v>22.151</v>
      </c>
      <c r="O18" s="16">
        <v>2.7</v>
      </c>
      <c r="P18" s="10">
        <f>'A6-A'!B39*'A6-A'!C39*O18</f>
        <v>1760.7386880000001</v>
      </c>
      <c r="Q18" s="17">
        <f t="shared" si="17"/>
        <v>0.76774507877720755</v>
      </c>
      <c r="R18" s="16">
        <f>'A6-A'!D39</f>
        <v>13.563454363105267</v>
      </c>
      <c r="S18" s="16">
        <f>'A6-A'!E39</f>
        <v>23.221319248965752</v>
      </c>
      <c r="T18" s="16">
        <v>3.11</v>
      </c>
      <c r="U18" s="10">
        <f t="shared" si="0"/>
        <v>979.52965508062357</v>
      </c>
      <c r="V18" s="17">
        <f t="shared" si="1"/>
        <v>0.83695316994088331</v>
      </c>
      <c r="W18" s="16">
        <f>'A6-A'!F39</f>
        <v>39.700000000000003</v>
      </c>
      <c r="X18" s="16">
        <f>'A6-A'!G39</f>
        <v>27.8</v>
      </c>
      <c r="Y18" s="16">
        <v>2.69</v>
      </c>
      <c r="Z18" s="10">
        <f>'A6-A'!F39*'A6-A'!G39*Y18</f>
        <v>2968.8454000000002</v>
      </c>
      <c r="AA18" s="17">
        <f t="shared" si="2"/>
        <v>0.66071769438164896</v>
      </c>
      <c r="AB18" s="16">
        <f>'A6-A'!H39</f>
        <v>6.8670323542117044</v>
      </c>
      <c r="AC18" s="16">
        <f>'A6-A'!I39</f>
        <v>27.266854449401961</v>
      </c>
      <c r="AD18" s="16">
        <v>2.63</v>
      </c>
      <c r="AE18" s="10">
        <f>'A6-A'!H39*'A6-A'!I39*AD18</f>
        <v>492.44743757527283</v>
      </c>
      <c r="AF18" s="17">
        <f t="shared" si="9"/>
        <v>0.8801042717495009</v>
      </c>
      <c r="AG18" s="16">
        <f>'A6-A'!J39</f>
        <v>5.1736584199967215</v>
      </c>
      <c r="AH18" s="16">
        <f>'A6-A'!K39</f>
        <v>26.471613022388013</v>
      </c>
      <c r="AI18" s="16">
        <v>2.7</v>
      </c>
      <c r="AJ18" s="10">
        <f>'A6-A'!J39*'A6-A'!K39*AI18</f>
        <v>369.77872573126609</v>
      </c>
      <c r="AK18" s="17">
        <f t="shared" si="10"/>
        <v>0.89097161587186058</v>
      </c>
      <c r="AL18" s="16">
        <f>'A6-A'!L39</f>
        <v>22.428000000000001</v>
      </c>
      <c r="AM18" s="16">
        <f>'A6-A'!M39</f>
        <v>20.457000000000001</v>
      </c>
      <c r="AN18" s="16">
        <v>2</v>
      </c>
      <c r="AO18" s="10">
        <f>'A6-A'!L39*'A6-A'!M39*AN18</f>
        <v>917.61919200000011</v>
      </c>
      <c r="AP18" s="17">
        <f t="shared" si="11"/>
        <v>0.84243787991262697</v>
      </c>
      <c r="AQ18" s="16">
        <f>'A6-A'!N39</f>
        <v>37.76</v>
      </c>
      <c r="AR18" s="16">
        <f>'A6-A'!O39</f>
        <v>38.203000000000003</v>
      </c>
      <c r="AS18" s="16">
        <v>2.04</v>
      </c>
      <c r="AT18" s="10">
        <f>'A6-A'!N39*'A6-A'!O39*AS18</f>
        <v>2942.7923712000002</v>
      </c>
      <c r="AU18" s="17">
        <f t="shared" si="3"/>
        <v>0.66302575831370836</v>
      </c>
      <c r="AV18" s="16">
        <f>'A6-A'!P39</f>
        <v>25.524341323528802</v>
      </c>
      <c r="AW18" s="16">
        <f>'A6-A'!Q39</f>
        <v>38.610267365041643</v>
      </c>
      <c r="AX18" s="16">
        <v>0.48</v>
      </c>
      <c r="AY18" s="10">
        <f>'A6-A'!P39*'A6-A'!Q39*AX18</f>
        <v>473.0407885526534</v>
      </c>
      <c r="AZ18" s="17">
        <f t="shared" si="12"/>
        <v>0.88182352623599825</v>
      </c>
      <c r="BA18" s="16">
        <f>'A6-A'!R39</f>
        <v>21.731488128144093</v>
      </c>
      <c r="BB18" s="16">
        <f>'A6-A'!S39</f>
        <v>25.325704551234818</v>
      </c>
      <c r="BC18" s="16">
        <v>2.35</v>
      </c>
      <c r="BD18" s="10">
        <f>'A6-A'!R39*'A6-A'!S39*BC18</f>
        <v>1293.3583323113041</v>
      </c>
      <c r="BE18" s="17">
        <f t="shared" si="13"/>
        <v>0.80915077290203818</v>
      </c>
      <c r="BF18" s="16">
        <f>'A6-A'!T39</f>
        <v>12.926785421645461</v>
      </c>
      <c r="BG18" s="16">
        <f>'A6-A'!U39</f>
        <v>35.029783910709256</v>
      </c>
      <c r="BH18" s="16">
        <v>2.54</v>
      </c>
      <c r="BI18" s="10">
        <f>'A6-A'!T39*'A6-A'!U39*BH18</f>
        <v>1150.1691499500816</v>
      </c>
      <c r="BJ18" s="17">
        <f t="shared" si="4"/>
        <v>0.82183604607338723</v>
      </c>
      <c r="BK18" s="16">
        <f>'A6-A'!V39</f>
        <v>25.012572871694243</v>
      </c>
      <c r="BL18" s="16">
        <f>'A6-A'!W39</f>
        <v>39.912945412456288</v>
      </c>
      <c r="BM18" s="16">
        <v>0.8</v>
      </c>
      <c r="BN18" s="10">
        <f>'A6-A'!V39*'A6-A'!W39*BM18</f>
        <v>798.66036452241394</v>
      </c>
      <c r="BO18" s="17">
        <f t="shared" si="14"/>
        <v>0.85297656166087366</v>
      </c>
      <c r="BP18" s="16">
        <f>'A6-A'!X39</f>
        <v>6.0268350203876357</v>
      </c>
      <c r="BQ18" s="16">
        <f>'A6-A'!Y39</f>
        <v>22.216305901657595</v>
      </c>
      <c r="BR18" s="16">
        <v>2.5299999999999998</v>
      </c>
      <c r="BS18" s="10">
        <f>'A6-A'!X39*'A6-A'!Y39*BR18</f>
        <v>338.7518463923389</v>
      </c>
      <c r="BT18" s="17">
        <f t="shared" si="5"/>
        <v>0.89372031820801812</v>
      </c>
      <c r="BU18" s="16">
        <f>'A6-A'!Z39</f>
        <v>25.097999999999999</v>
      </c>
      <c r="BV18" s="16">
        <f>'A6-A'!AA39</f>
        <v>14.457000000000001</v>
      </c>
      <c r="BW18" s="16">
        <v>2.97</v>
      </c>
      <c r="BX18" s="10">
        <f>'A6-A'!Z39*'A6-A'!AA39*BW18</f>
        <v>1077.6401044200002</v>
      </c>
      <c r="BY18" s="17">
        <f t="shared" si="6"/>
        <v>0.8282614669064029</v>
      </c>
      <c r="BZ18" s="16">
        <f>'A6-A'!AB39</f>
        <v>45.264000000000003</v>
      </c>
      <c r="CA18" s="16">
        <f>'A6-A'!AC39</f>
        <v>38.555999999999997</v>
      </c>
      <c r="CB18" s="16">
        <v>4.57</v>
      </c>
      <c r="CC18" s="10">
        <f>'A6-A'!AB39*'A6-A'!AC39*CB18</f>
        <v>7975.5584428800003</v>
      </c>
      <c r="CD18" s="17">
        <f t="shared" si="15"/>
        <v>0.21716796812321695</v>
      </c>
    </row>
    <row r="19" spans="1:82" ht="12.75" customHeight="1">
      <c r="A19" s="6">
        <v>1995</v>
      </c>
      <c r="B19" s="16">
        <v>38.4</v>
      </c>
      <c r="C19" s="16">
        <v>42.2</v>
      </c>
      <c r="D19" s="16">
        <f t="shared" ref="D19:D38" si="18">(B19/C19)*W19</f>
        <v>38.4</v>
      </c>
      <c r="E19" s="16">
        <v>0.34299999999999997</v>
      </c>
      <c r="F19" s="16">
        <v>0.27899999999999997</v>
      </c>
      <c r="G19" s="16">
        <f t="shared" ref="G19:G38" si="19">(E19/F19)*X19</f>
        <v>34.299999999999997</v>
      </c>
      <c r="H19" s="16">
        <v>1.348517987781884</v>
      </c>
      <c r="I19" s="16">
        <v>1.3114314351142033</v>
      </c>
      <c r="J19" s="16">
        <f t="shared" si="7"/>
        <v>2.7146577338480151</v>
      </c>
      <c r="K19" s="10">
        <f t="shared" si="8"/>
        <v>3575.5299944058975</v>
      </c>
      <c r="L19" s="17">
        <f t="shared" si="16"/>
        <v>0.60697089813643157</v>
      </c>
      <c r="M19" s="16">
        <f>'A6-A'!B40</f>
        <v>26.916295401225483</v>
      </c>
      <c r="N19" s="16">
        <f>'A6-A'!C40</f>
        <v>22.124332449397766</v>
      </c>
      <c r="O19" s="16">
        <v>2.75</v>
      </c>
      <c r="P19" s="10">
        <f>'A6-A'!B40*'A6-A'!C40*O19</f>
        <v>1637.6389363479991</v>
      </c>
      <c r="Q19" s="17">
        <f t="shared" si="17"/>
        <v>0.77865060914815076</v>
      </c>
      <c r="R19" s="16">
        <f>'A6-A'!D40</f>
        <v>19</v>
      </c>
      <c r="S19" s="16">
        <f>'A6-A'!E40</f>
        <v>21.869</v>
      </c>
      <c r="T19" s="16">
        <v>3.45</v>
      </c>
      <c r="U19" s="10">
        <f t="shared" si="0"/>
        <v>1433.51295</v>
      </c>
      <c r="V19" s="17">
        <f t="shared" si="1"/>
        <v>0.79673433485630651</v>
      </c>
      <c r="W19" s="16">
        <f>'A6-A'!F40</f>
        <v>42.2</v>
      </c>
      <c r="X19" s="16">
        <f>'A6-A'!G40</f>
        <v>27.9</v>
      </c>
      <c r="Y19" s="16">
        <v>2.64</v>
      </c>
      <c r="Z19" s="10">
        <f t="shared" ref="Z19:Z38" si="20">W19*X19*Y19</f>
        <v>3108.2832000000003</v>
      </c>
      <c r="AA19" s="17">
        <f t="shared" si="2"/>
        <v>0.6483647599333624</v>
      </c>
      <c r="AB19" s="16">
        <f>'A6-A'!H40</f>
        <v>4.9039999999999999</v>
      </c>
      <c r="AC19" s="16">
        <f>'A6-A'!I40</f>
        <v>25.173999999999999</v>
      </c>
      <c r="AD19" s="16">
        <v>2.48</v>
      </c>
      <c r="AE19" s="10">
        <f>'A6-A'!H40*'A6-A'!I40*AD19</f>
        <v>306.16417408000001</v>
      </c>
      <c r="AF19" s="17">
        <f t="shared" si="9"/>
        <v>0.89660729275793616</v>
      </c>
      <c r="AG19" s="16">
        <f>'A6-A'!J40</f>
        <v>4.66</v>
      </c>
      <c r="AH19" s="16">
        <f>'A6-A'!K40</f>
        <v>24.568999999999999</v>
      </c>
      <c r="AI19" s="16">
        <v>2.74</v>
      </c>
      <c r="AJ19" s="10">
        <f>'A6-A'!J40*'A6-A'!K40*AI19</f>
        <v>313.70681960000002</v>
      </c>
      <c r="AK19" s="17">
        <f t="shared" si="10"/>
        <v>0.89593908223198682</v>
      </c>
      <c r="AL19" s="16">
        <f>'A6-A'!L40</f>
        <v>18</v>
      </c>
      <c r="AM19" s="16">
        <f>'A6-A'!M40</f>
        <v>20.045890762625799</v>
      </c>
      <c r="AN19" s="16">
        <v>2.0499999999999998</v>
      </c>
      <c r="AO19" s="10">
        <f>AL19*'A6-A'!M40*AN19</f>
        <v>739.69336914089183</v>
      </c>
      <c r="AP19" s="17">
        <f t="shared" si="11"/>
        <v>0.85820050687917415</v>
      </c>
      <c r="AQ19" s="16">
        <f>'A6-A'!N40</f>
        <v>48</v>
      </c>
      <c r="AR19" s="16">
        <f>'A6-A'!O40</f>
        <v>36.824263971368694</v>
      </c>
      <c r="AS19" s="16">
        <v>2.0699999999999998</v>
      </c>
      <c r="AT19" s="10">
        <f>AQ19*'A6-A'!O40*AS19</f>
        <v>3658.8588681951933</v>
      </c>
      <c r="AU19" s="17">
        <f t="shared" si="3"/>
        <v>0.59958870969421063</v>
      </c>
      <c r="AV19" s="16">
        <f>'A6-A'!P40</f>
        <v>18</v>
      </c>
      <c r="AW19" s="16">
        <f>'A6-A'!Q40</f>
        <v>36.414000000000001</v>
      </c>
      <c r="AX19" s="16">
        <v>0.47</v>
      </c>
      <c r="AY19" s="10">
        <f>AV19*'A6-A'!Q40*AX19</f>
        <v>308.06243999999998</v>
      </c>
      <c r="AZ19" s="17">
        <f t="shared" si="12"/>
        <v>0.89643912347761778</v>
      </c>
      <c r="BA19" s="16">
        <f>'A6-A'!R40</f>
        <v>18</v>
      </c>
      <c r="BB19" s="16">
        <f>'A6-A'!S40</f>
        <v>25.816748954131214</v>
      </c>
      <c r="BC19" s="16">
        <v>2.21</v>
      </c>
      <c r="BD19" s="10">
        <f>BA19*'A6-A'!S40*BC19</f>
        <v>1026.9902733953397</v>
      </c>
      <c r="BE19" s="17">
        <f t="shared" si="13"/>
        <v>0.83274858619876424</v>
      </c>
      <c r="BF19" s="16">
        <f>'A6-A'!T40</f>
        <v>12.573</v>
      </c>
      <c r="BG19" s="16">
        <f>'A6-A'!U40</f>
        <v>39.252000000000002</v>
      </c>
      <c r="BH19" s="16">
        <v>2.38</v>
      </c>
      <c r="BI19" s="10">
        <f>'A6-A'!T40*'A6-A'!U40*BH19</f>
        <v>1174.5666424800002</v>
      </c>
      <c r="BJ19" s="17">
        <f t="shared" si="4"/>
        <v>0.81967464775869314</v>
      </c>
      <c r="BK19" s="16">
        <f>'A6-A'!V40</f>
        <v>27</v>
      </c>
      <c r="BL19" s="16">
        <f>'A6-A'!W40</f>
        <v>42.493000000000002</v>
      </c>
      <c r="BM19" s="16">
        <v>0.84</v>
      </c>
      <c r="BN19" s="10">
        <f>BK19*'A6-A'!W40*BM19</f>
        <v>963.74124000000006</v>
      </c>
      <c r="BO19" s="17">
        <f t="shared" si="14"/>
        <v>0.83835188145622053</v>
      </c>
      <c r="BP19" s="16">
        <f>'A6-A'!X40</f>
        <v>6.7930000000000001</v>
      </c>
      <c r="BQ19" s="16">
        <f>'A6-A'!Y40</f>
        <v>23.963999999999999</v>
      </c>
      <c r="BR19" s="16">
        <v>2.54</v>
      </c>
      <c r="BS19" s="10">
        <f>'A6-A'!X40*'A6-A'!Y40*BR19</f>
        <v>413.48012807999999</v>
      </c>
      <c r="BT19" s="17">
        <f t="shared" si="5"/>
        <v>0.88710006483970061</v>
      </c>
      <c r="BU19" s="16">
        <f>'A6-A'!Z40</f>
        <v>36</v>
      </c>
      <c r="BV19" s="16">
        <f>'A6-A'!AA40</f>
        <v>18.428000000000001</v>
      </c>
      <c r="BW19" s="16">
        <v>2.89</v>
      </c>
      <c r="BX19" s="10">
        <f>BU19*'A6-A'!AA40*BW19</f>
        <v>1917.2491200000002</v>
      </c>
      <c r="BY19" s="17">
        <f t="shared" si="6"/>
        <v>0.75387966274963814</v>
      </c>
      <c r="BZ19" s="16">
        <f>'A6-A'!AB40</f>
        <v>44.499000000000002</v>
      </c>
      <c r="CA19" s="16">
        <f>'A6-A'!AC40</f>
        <v>38.493565620196044</v>
      </c>
      <c r="CB19" s="16">
        <v>4.45</v>
      </c>
      <c r="CC19" s="10">
        <f>BZ19*'A6-A'!AC40*CB19</f>
        <v>7622.517035572313</v>
      </c>
      <c r="CD19" s="17">
        <f t="shared" si="15"/>
        <v>0.24844426021906682</v>
      </c>
    </row>
    <row r="20" spans="1:82" ht="12.75" customHeight="1">
      <c r="A20" s="6">
        <v>1996</v>
      </c>
      <c r="B20" s="16">
        <v>47.7</v>
      </c>
      <c r="C20" s="16">
        <v>48.8</v>
      </c>
      <c r="D20" s="16">
        <f t="shared" si="18"/>
        <v>47.7</v>
      </c>
      <c r="E20" s="16">
        <v>0.29899999999999999</v>
      </c>
      <c r="F20" s="16">
        <v>0.27800000000000002</v>
      </c>
      <c r="G20" s="16">
        <f t="shared" si="19"/>
        <v>29.899999999999995</v>
      </c>
      <c r="H20" s="16">
        <v>1.3202823072676186</v>
      </c>
      <c r="I20" s="16">
        <v>1.206748668709632</v>
      </c>
      <c r="J20" s="16">
        <f t="shared" si="7"/>
        <v>2.636738239717574</v>
      </c>
      <c r="K20" s="10">
        <f t="shared" si="8"/>
        <v>3760.5951796323952</v>
      </c>
      <c r="L20" s="17">
        <f t="shared" si="16"/>
        <v>0.59057578790260012</v>
      </c>
      <c r="M20" s="16">
        <f>'A6-A'!B41</f>
        <v>24.608932001563591</v>
      </c>
      <c r="N20" s="16">
        <f>'A6-A'!C41</f>
        <v>22.097697003813597</v>
      </c>
      <c r="O20" s="16">
        <v>2.86</v>
      </c>
      <c r="P20" s="10">
        <f>'A6-A'!B41*'A6-A'!C41*O20</f>
        <v>1555.2700676598922</v>
      </c>
      <c r="Q20" s="17">
        <f t="shared" si="17"/>
        <v>0.78594774977632842</v>
      </c>
      <c r="R20" s="16">
        <f>'A6-A'!D41</f>
        <v>16</v>
      </c>
      <c r="S20" s="16">
        <f>'A6-A'!E41</f>
        <v>25.278257673344498</v>
      </c>
      <c r="T20" s="16">
        <v>3.45</v>
      </c>
      <c r="U20" s="10">
        <f t="shared" si="0"/>
        <v>1395.3598235686163</v>
      </c>
      <c r="V20" s="17">
        <f t="shared" si="1"/>
        <v>0.80011435856439761</v>
      </c>
      <c r="W20" s="16">
        <f>'A6-A'!F41</f>
        <v>48.8</v>
      </c>
      <c r="X20" s="16">
        <f>'A6-A'!G41</f>
        <v>27.8</v>
      </c>
      <c r="Y20" s="16">
        <v>2.41</v>
      </c>
      <c r="Z20" s="10">
        <f t="shared" si="20"/>
        <v>3269.5023999999999</v>
      </c>
      <c r="AA20" s="17">
        <f t="shared" si="2"/>
        <v>0.63408218942948757</v>
      </c>
      <c r="AB20" s="16">
        <f>'A6-A'!H41</f>
        <v>5.0541230564883124</v>
      </c>
      <c r="AC20" s="16">
        <f>'A6-A'!I41</f>
        <v>25.105629631447027</v>
      </c>
      <c r="AD20" s="16">
        <v>2.4300000000000002</v>
      </c>
      <c r="AE20" s="10">
        <f>'A6-A'!H41*'A6-A'!I41*AD20</f>
        <v>308.33526801012482</v>
      </c>
      <c r="AF20" s="17">
        <f t="shared" si="9"/>
        <v>0.89641495337076915</v>
      </c>
      <c r="AG20" s="16">
        <f>'A6-A'!J41</f>
        <v>3</v>
      </c>
      <c r="AH20" s="16">
        <f>'A6-A'!K41</f>
        <v>24.959206977905104</v>
      </c>
      <c r="AI20" s="16">
        <v>2.69</v>
      </c>
      <c r="AJ20" s="10">
        <f>AG20*'A6-A'!K41*AI20</f>
        <v>201.42080031169419</v>
      </c>
      <c r="AK20" s="17">
        <f t="shared" si="10"/>
        <v>0.90588661321517416</v>
      </c>
      <c r="AL20" s="16">
        <f>'A6-A'!L41</f>
        <v>23</v>
      </c>
      <c r="AM20" s="16">
        <f>'A6-A'!M41</f>
        <v>19.643043284309837</v>
      </c>
      <c r="AN20" s="16">
        <v>2.0099999999999998</v>
      </c>
      <c r="AO20" s="10">
        <f>AL20*'A6-A'!M41*AN20</f>
        <v>908.09789103364369</v>
      </c>
      <c r="AP20" s="17">
        <f t="shared" si="11"/>
        <v>0.84328138150760201</v>
      </c>
      <c r="AQ20" s="16">
        <f>'A6-A'!N41</f>
        <v>42</v>
      </c>
      <c r="AR20" s="16">
        <f>'A6-A'!O41</f>
        <v>35.495286156402436</v>
      </c>
      <c r="AS20" s="16">
        <v>2.14</v>
      </c>
      <c r="AT20" s="10">
        <f>AQ20*'A6-A'!O41*AS20</f>
        <v>3190.3163197374511</v>
      </c>
      <c r="AU20" s="17">
        <f t="shared" si="3"/>
        <v>0.64109736364121517</v>
      </c>
      <c r="AV20" s="16">
        <f>'A6-A'!P41</f>
        <v>16</v>
      </c>
      <c r="AW20" s="16">
        <f>'A6-A'!Q41</f>
        <v>39.598969707423258</v>
      </c>
      <c r="AX20" s="16">
        <v>0.47</v>
      </c>
      <c r="AY20" s="10">
        <f>AV20*'A6-A'!Q41*AX20</f>
        <v>297.7842521998229</v>
      </c>
      <c r="AZ20" s="17">
        <f t="shared" si="12"/>
        <v>0.8973496784357623</v>
      </c>
      <c r="BA20" s="16">
        <f>'A6-A'!R41</f>
        <v>18</v>
      </c>
      <c r="BB20" s="16">
        <f>'A6-A'!S41</f>
        <v>26.317314300665252</v>
      </c>
      <c r="BC20" s="16">
        <v>2.2400000000000002</v>
      </c>
      <c r="BD20" s="10">
        <f>BA20*'A6-A'!S41*BC20</f>
        <v>1061.1141126028231</v>
      </c>
      <c r="BE20" s="17">
        <f t="shared" si="13"/>
        <v>0.82972552108403996</v>
      </c>
      <c r="BF20" s="16">
        <f>'A6-A'!T41</f>
        <v>12.035817270107435</v>
      </c>
      <c r="BG20" s="16">
        <f>'A6-A'!U41</f>
        <v>39.857244863606333</v>
      </c>
      <c r="BH20" s="16">
        <v>2.2799999999999998</v>
      </c>
      <c r="BI20" s="10">
        <f>'A6-A'!T41*'A6-A'!U41*BH20</f>
        <v>1093.7490966357102</v>
      </c>
      <c r="BJ20" s="17">
        <f t="shared" si="4"/>
        <v>0.82683435514138204</v>
      </c>
      <c r="BK20" s="16">
        <f>'A6-A'!V41</f>
        <v>28</v>
      </c>
      <c r="BL20" s="16">
        <f>'A6-A'!W41</f>
        <v>39.918596657697151</v>
      </c>
      <c r="BM20" s="16">
        <v>0.83</v>
      </c>
      <c r="BN20" s="10">
        <f>BK20*'A6-A'!W41*BM20</f>
        <v>927.70818632488169</v>
      </c>
      <c r="BO20" s="17">
        <f t="shared" si="14"/>
        <v>0.84154408579407092</v>
      </c>
      <c r="BP20" s="16">
        <f>'A6-A'!X41</f>
        <v>7.5128125655604823</v>
      </c>
      <c r="BQ20" s="16">
        <f>'A6-A'!Y41</f>
        <v>23.133381100215818</v>
      </c>
      <c r="BR20" s="16">
        <v>2.42</v>
      </c>
      <c r="BS20" s="10">
        <f>'A6-A'!X41*'A6-A'!Y41*BR20</f>
        <v>420.58815003691382</v>
      </c>
      <c r="BT20" s="17">
        <f t="shared" si="5"/>
        <v>0.88647035805079022</v>
      </c>
      <c r="BU20" s="16">
        <f>'A6-A'!Z41</f>
        <v>40</v>
      </c>
      <c r="BV20" s="16">
        <f>'A6-A'!AA41</f>
        <v>18.246073645576967</v>
      </c>
      <c r="BW20" s="16">
        <v>2.91</v>
      </c>
      <c r="BX20" s="10">
        <f>BU20*'A6-A'!AA41*BW20</f>
        <v>2123.8429723451591</v>
      </c>
      <c r="BY20" s="17">
        <f t="shared" si="6"/>
        <v>0.73557730631946827</v>
      </c>
      <c r="BZ20" s="16">
        <f>'A6-A'!AB41</f>
        <v>44.195999999999998</v>
      </c>
      <c r="CA20" s="16">
        <f>'A6-A'!AC41</f>
        <v>38.431232341434253</v>
      </c>
      <c r="CB20" s="16">
        <v>4.33</v>
      </c>
      <c r="CC20" s="10">
        <f>BZ20*'A6-A'!AC41*CB20</f>
        <v>7354.5342039535826</v>
      </c>
      <c r="CD20" s="17">
        <f t="shared" si="15"/>
        <v>0.27218512784787618</v>
      </c>
    </row>
    <row r="21" spans="1:82" ht="12.75" customHeight="1">
      <c r="A21" s="6">
        <v>1997</v>
      </c>
      <c r="B21" s="16">
        <v>35.700000000000003</v>
      </c>
      <c r="C21" s="16">
        <v>43.9</v>
      </c>
      <c r="D21" s="16">
        <f t="shared" si="18"/>
        <v>35.700000000000003</v>
      </c>
      <c r="E21" s="16">
        <v>0.36899999999999999</v>
      </c>
      <c r="F21" s="16">
        <v>0.29600000000000004</v>
      </c>
      <c r="G21" s="16">
        <f t="shared" si="19"/>
        <v>36.9</v>
      </c>
      <c r="H21" s="16">
        <v>1.2436573044744834</v>
      </c>
      <c r="I21" s="16">
        <v>1.1303755218562521</v>
      </c>
      <c r="J21" s="16">
        <f t="shared" si="7"/>
        <v>2.4754861379804662</v>
      </c>
      <c r="K21" s="10">
        <f t="shared" si="8"/>
        <v>3261.0321541458079</v>
      </c>
      <c r="L21" s="17">
        <f t="shared" si="16"/>
        <v>0.63483257699869544</v>
      </c>
      <c r="M21" s="16">
        <f>'A6-A'!B42</f>
        <v>22.499364241262118</v>
      </c>
      <c r="N21" s="16">
        <f>'A6-A'!C42</f>
        <v>22.071093624596315</v>
      </c>
      <c r="O21" s="16">
        <v>2.77</v>
      </c>
      <c r="P21" s="10">
        <f>'A6-A'!B42*'A6-A'!C42*O21</f>
        <v>1375.5420418159301</v>
      </c>
      <c r="Q21" s="17">
        <f t="shared" si="17"/>
        <v>0.80187003571149396</v>
      </c>
      <c r="R21" s="16">
        <f>'A6-A'!D42</f>
        <v>13</v>
      </c>
      <c r="S21" s="16">
        <f>'A6-A'!E42</f>
        <v>29.219000000000001</v>
      </c>
      <c r="T21" s="16">
        <v>3.45</v>
      </c>
      <c r="U21" s="10">
        <f t="shared" si="0"/>
        <v>1310.4721500000003</v>
      </c>
      <c r="V21" s="17">
        <f t="shared" si="1"/>
        <v>0.80763464264131701</v>
      </c>
      <c r="W21" s="16">
        <f>'A6-A'!F42</f>
        <v>43.9</v>
      </c>
      <c r="X21" s="16">
        <f>'A6-A'!G42</f>
        <v>29.6</v>
      </c>
      <c r="Y21" s="16">
        <v>2.25</v>
      </c>
      <c r="Z21" s="10">
        <f t="shared" si="20"/>
        <v>2923.7400000000002</v>
      </c>
      <c r="AA21" s="17">
        <f t="shared" si="2"/>
        <v>0.66471362697283831</v>
      </c>
      <c r="AB21" s="16">
        <f>'A6-A'!H42</f>
        <v>5.2088417353439569</v>
      </c>
      <c r="AC21" s="16">
        <f>'A6-A'!I42</f>
        <v>25.037444950798083</v>
      </c>
      <c r="AD21" s="16">
        <v>2.42</v>
      </c>
      <c r="AE21" s="10">
        <f>'A6-A'!H42*'A6-A'!I42*AD21</f>
        <v>315.60693345874722</v>
      </c>
      <c r="AF21" s="17">
        <f t="shared" si="9"/>
        <v>0.89577074924092281</v>
      </c>
      <c r="AG21" s="16">
        <f>'A6-A'!J42</f>
        <v>3</v>
      </c>
      <c r="AH21" s="16">
        <f>'A6-A'!K42</f>
        <v>25.355611256701817</v>
      </c>
      <c r="AI21" s="16">
        <v>2.63</v>
      </c>
      <c r="AJ21" s="10">
        <f>AG21*'A6-A'!K42*AI21</f>
        <v>200.05577281537731</v>
      </c>
      <c r="AK21" s="17">
        <f t="shared" si="10"/>
        <v>0.90600754236912018</v>
      </c>
      <c r="AL21" s="16">
        <f>'A6-A'!L42</f>
        <v>18</v>
      </c>
      <c r="AM21" s="16">
        <f>'A6-A'!M42</f>
        <v>19.24829153457522</v>
      </c>
      <c r="AN21" s="16">
        <v>1.98</v>
      </c>
      <c r="AO21" s="10">
        <f>AL21*'A6-A'!M42*AN21</f>
        <v>686.00911029226086</v>
      </c>
      <c r="AP21" s="17">
        <f t="shared" si="11"/>
        <v>0.86295644917360204</v>
      </c>
      <c r="AQ21" s="16">
        <f>'A6-A'!N42</f>
        <v>41</v>
      </c>
      <c r="AR21" s="16">
        <f>'A6-A'!O42</f>
        <v>34.214270794509126</v>
      </c>
      <c r="AS21" s="16">
        <v>2.29</v>
      </c>
      <c r="AT21" s="10">
        <f>AQ21*'A6-A'!O42*AS21</f>
        <v>3212.3778848964616</v>
      </c>
      <c r="AU21" s="17">
        <f t="shared" si="3"/>
        <v>0.63914290747340508</v>
      </c>
      <c r="AV21" s="16">
        <f>'A6-A'!P42</f>
        <v>23</v>
      </c>
      <c r="AW21" s="16">
        <f>'A6-A'!Q42</f>
        <v>43.062514469419035</v>
      </c>
      <c r="AX21" s="16">
        <v>0.47</v>
      </c>
      <c r="AY21" s="10">
        <f>AV21*'A6-A'!Q42*AX21</f>
        <v>465.50578141441974</v>
      </c>
      <c r="AZ21" s="17">
        <f t="shared" si="12"/>
        <v>0.88249106007005162</v>
      </c>
      <c r="BA21" s="16">
        <f>'A6-A'!R42</f>
        <v>23</v>
      </c>
      <c r="BB21" s="16">
        <f>'A6-A'!S42</f>
        <v>26.827585194036189</v>
      </c>
      <c r="BC21" s="16">
        <v>2.16</v>
      </c>
      <c r="BD21" s="10">
        <f>BA21*'A6-A'!S42*BC21</f>
        <v>1332.7944324397181</v>
      </c>
      <c r="BE21" s="17">
        <f t="shared" si="13"/>
        <v>0.80565708926831503</v>
      </c>
      <c r="BF21" s="16">
        <f>'A6-A'!T42</f>
        <v>11.521585728101201</v>
      </c>
      <c r="BG21" s="16">
        <f>'A6-A'!U42</f>
        <v>40.471822279564691</v>
      </c>
      <c r="BH21" s="16">
        <v>2.2599999999999998</v>
      </c>
      <c r="BI21" s="10">
        <f>'A6-A'!T42*'A6-A'!U42*BH21</f>
        <v>1053.8370281242464</v>
      </c>
      <c r="BJ21" s="17">
        <f t="shared" si="4"/>
        <v>0.83037020529118111</v>
      </c>
      <c r="BK21" s="16">
        <f>'A6-A'!V42</f>
        <v>21</v>
      </c>
      <c r="BL21" s="16">
        <f>'A6-A'!W42</f>
        <v>37.500161417643142</v>
      </c>
      <c r="BM21" s="16">
        <v>0.87</v>
      </c>
      <c r="BN21" s="10">
        <f>BK21*'A6-A'!W42*BM21</f>
        <v>685.12794910034017</v>
      </c>
      <c r="BO21" s="17">
        <f t="shared" si="14"/>
        <v>0.86303451212670501</v>
      </c>
      <c r="BP21" s="16">
        <f>'A6-A'!X42</f>
        <v>8.3088992558874537</v>
      </c>
      <c r="BQ21" s="16">
        <f>'A6-A'!Y42</f>
        <v>22.331552375555937</v>
      </c>
      <c r="BR21" s="16">
        <v>2.37</v>
      </c>
      <c r="BS21" s="10">
        <f>'A6-A'!X42*'A6-A'!Y42*BR21</f>
        <v>439.75496683108219</v>
      </c>
      <c r="BT21" s="17">
        <f t="shared" si="5"/>
        <v>0.88477235054177417</v>
      </c>
      <c r="BU21" s="16">
        <f>'A6-A'!Z42</f>
        <v>37</v>
      </c>
      <c r="BV21" s="16">
        <f>'A6-A'!AA42</f>
        <v>18.065943318852742</v>
      </c>
      <c r="BW21" s="16">
        <v>2.72</v>
      </c>
      <c r="BX21" s="10">
        <f>BU21*'A6-A'!AA42*BW21</f>
        <v>1818.1565356093402</v>
      </c>
      <c r="BY21" s="17">
        <f t="shared" si="6"/>
        <v>0.7626583741126195</v>
      </c>
      <c r="BZ21" s="16">
        <f>'A6-A'!AB42</f>
        <v>44.347000000000001</v>
      </c>
      <c r="CA21" s="16">
        <f>'A6-A'!AC42</f>
        <v>38.369</v>
      </c>
      <c r="CB21" s="16">
        <v>4.34</v>
      </c>
      <c r="CC21" s="10">
        <f>BZ21*'A6-A'!AC42*CB21</f>
        <v>7384.7271866199999</v>
      </c>
      <c r="CD21" s="17">
        <f t="shared" si="15"/>
        <v>0.26951030125367786</v>
      </c>
    </row>
    <row r="22" spans="1:82" ht="12.75" customHeight="1">
      <c r="A22" s="6">
        <v>1998</v>
      </c>
      <c r="B22" s="16">
        <v>38.1</v>
      </c>
      <c r="C22" s="16">
        <v>43</v>
      </c>
      <c r="D22" s="16">
        <f t="shared" si="18"/>
        <v>38.1</v>
      </c>
      <c r="E22" s="16">
        <v>0.33299999999999996</v>
      </c>
      <c r="F22" s="16">
        <v>0.30199999999999999</v>
      </c>
      <c r="G22" s="16">
        <f t="shared" si="19"/>
        <v>33.299999999999997</v>
      </c>
      <c r="H22" s="16">
        <v>1.3026527023927834</v>
      </c>
      <c r="I22" s="16">
        <v>1.1537531169060953</v>
      </c>
      <c r="J22" s="16">
        <f t="shared" si="7"/>
        <v>2.5855398739713817</v>
      </c>
      <c r="K22" s="10">
        <f t="shared" si="8"/>
        <v>3280.3520043037111</v>
      </c>
      <c r="L22" s="17">
        <f t="shared" si="16"/>
        <v>0.63312101211061422</v>
      </c>
      <c r="M22" s="16">
        <f>'A6-A'!B43</f>
        <v>20.570636353858038</v>
      </c>
      <c r="N22" s="16">
        <f>'A6-A'!C43</f>
        <v>22.044522273141276</v>
      </c>
      <c r="O22" s="16">
        <v>2.75</v>
      </c>
      <c r="P22" s="10">
        <f>'A6-A'!B43*'A6-A'!C43*O22</f>
        <v>1247.0420910071111</v>
      </c>
      <c r="Q22" s="17">
        <f t="shared" si="17"/>
        <v>0.81325397513788611</v>
      </c>
      <c r="R22" s="16">
        <f>'A6-A'!D43</f>
        <v>15</v>
      </c>
      <c r="S22" s="16">
        <f>'A6-A'!E43</f>
        <v>26.511134705542627</v>
      </c>
      <c r="T22" s="16">
        <v>2.6</v>
      </c>
      <c r="U22" s="10">
        <f t="shared" si="0"/>
        <v>1033.9342535161625</v>
      </c>
      <c r="V22" s="17">
        <f t="shared" si="1"/>
        <v>0.83213341204051783</v>
      </c>
      <c r="W22" s="16">
        <f>'A6-A'!F43</f>
        <v>43</v>
      </c>
      <c r="X22" s="16">
        <f>'A6-A'!G43</f>
        <v>30.2</v>
      </c>
      <c r="Y22" s="16">
        <v>2.29</v>
      </c>
      <c r="Z22" s="10">
        <f t="shared" si="20"/>
        <v>2973.7939999999999</v>
      </c>
      <c r="AA22" s="17">
        <f t="shared" si="2"/>
        <v>0.66027929294810084</v>
      </c>
      <c r="AB22" s="16">
        <f>'A6-A'!H43</f>
        <v>5.3682967194536069</v>
      </c>
      <c r="AC22" s="16">
        <f>'A6-A'!I43</f>
        <v>24.969445453741166</v>
      </c>
      <c r="AD22" s="16">
        <v>2.48</v>
      </c>
      <c r="AE22" s="10">
        <f>'A6-A'!H43*'A6-A'!I43*AD22</f>
        <v>332.42761244741831</v>
      </c>
      <c r="AF22" s="17">
        <f t="shared" si="9"/>
        <v>0.894280588431424</v>
      </c>
      <c r="AG22" s="16">
        <f>'A6-A'!J43</f>
        <v>5</v>
      </c>
      <c r="AH22" s="16">
        <f>'A6-A'!K43</f>
        <v>25.758311262457621</v>
      </c>
      <c r="AI22" s="16">
        <v>2.69</v>
      </c>
      <c r="AJ22" s="10">
        <f>AG22*'A6-A'!K43*AI22</f>
        <v>346.44928648005498</v>
      </c>
      <c r="AK22" s="17">
        <f t="shared" si="10"/>
        <v>0.89303839427617782</v>
      </c>
      <c r="AL22" s="16">
        <f>'A6-A'!L43</f>
        <v>19</v>
      </c>
      <c r="AM22" s="16">
        <f>'A6-A'!M43</f>
        <v>18.861472819537063</v>
      </c>
      <c r="AN22" s="16">
        <v>2</v>
      </c>
      <c r="AO22" s="10">
        <f>AL22*'A6-A'!M43*AN22</f>
        <v>716.73596714240841</v>
      </c>
      <c r="AP22" s="17">
        <f t="shared" si="11"/>
        <v>0.86023432613041184</v>
      </c>
      <c r="AQ22" s="16">
        <f>'A6-A'!N43</f>
        <v>39</v>
      </c>
      <c r="AR22" s="16">
        <f>'A6-A'!O43</f>
        <v>32.979486933615014</v>
      </c>
      <c r="AS22" s="16">
        <v>2.29</v>
      </c>
      <c r="AT22" s="10">
        <f>AQ22*'A6-A'!O43*AS22</f>
        <v>2945.3979780411569</v>
      </c>
      <c r="AU22" s="17">
        <f t="shared" si="3"/>
        <v>0.66279492499227888</v>
      </c>
      <c r="AV22" s="16">
        <f>'A6-A'!P43</f>
        <v>18</v>
      </c>
      <c r="AW22" s="16">
        <f>'A6-A'!Q43</f>
        <v>46.829000000000001</v>
      </c>
      <c r="AX22" s="16">
        <v>0.57999999999999996</v>
      </c>
      <c r="AY22" s="10">
        <f>AV22*'A6-A'!Q43*AX22</f>
        <v>488.89475999999996</v>
      </c>
      <c r="AZ22" s="17">
        <f t="shared" si="12"/>
        <v>0.88041900701643172</v>
      </c>
      <c r="BA22" s="16">
        <f>'A6-A'!R43</f>
        <v>23</v>
      </c>
      <c r="BB22" s="16">
        <f>'A6-A'!S43</f>
        <v>27.347749816746177</v>
      </c>
      <c r="BC22" s="16">
        <v>2.0699999999999998</v>
      </c>
      <c r="BD22" s="10">
        <f>BA22*'A6-A'!S43*BC22</f>
        <v>1302.0263687752854</v>
      </c>
      <c r="BE22" s="17">
        <f t="shared" si="13"/>
        <v>0.8083828628644808</v>
      </c>
      <c r="BF22" s="16">
        <f>'A6-A'!T43</f>
        <v>11.029324782096857</v>
      </c>
      <c r="BG22" s="16">
        <f>'A6-A'!U43</f>
        <v>41.095876150845001</v>
      </c>
      <c r="BH22" s="16">
        <v>2.11</v>
      </c>
      <c r="BI22" s="10">
        <f>'A6-A'!T43*'A6-A'!U43*BH22</f>
        <v>956.37810472497074</v>
      </c>
      <c r="BJ22" s="17">
        <f t="shared" si="4"/>
        <v>0.83900418898966056</v>
      </c>
      <c r="BK22" s="16">
        <f>'A6-A'!V43</f>
        <v>33</v>
      </c>
      <c r="BL22" s="16">
        <f>'A6-A'!W43</f>
        <v>35.228245081058837</v>
      </c>
      <c r="BM22" s="16">
        <v>0.91</v>
      </c>
      <c r="BN22" s="10">
        <f>BK22*'A6-A'!W43*BM22</f>
        <v>1057.9041997841969</v>
      </c>
      <c r="BO22" s="17">
        <f t="shared" si="14"/>
        <v>0.83000989047765628</v>
      </c>
      <c r="BP22" s="16">
        <f>'A6-A'!X43</f>
        <v>9.1893423723844254</v>
      </c>
      <c r="BQ22" s="16">
        <f>'A6-A'!Y43</f>
        <v>21.557515926521674</v>
      </c>
      <c r="BR22" s="16">
        <v>2.35</v>
      </c>
      <c r="BS22" s="10">
        <f>'A6-A'!X43*'A6-A'!Y43*BR22</f>
        <v>465.53357718530361</v>
      </c>
      <c r="BT22" s="17">
        <f t="shared" si="5"/>
        <v>0.88248859761485177</v>
      </c>
      <c r="BU22" s="16">
        <f>'A6-A'!Z43</f>
        <v>36</v>
      </c>
      <c r="BV22" s="16">
        <f>'A6-A'!AA43</f>
        <v>17.887591288941081</v>
      </c>
      <c r="BW22" s="16">
        <v>2.7</v>
      </c>
      <c r="BX22" s="10">
        <f>BU22*'A6-A'!AA43*BW22</f>
        <v>1738.6738732850731</v>
      </c>
      <c r="BY22" s="17">
        <f t="shared" si="6"/>
        <v>0.76969982282643279</v>
      </c>
      <c r="BZ22" s="16">
        <f>'A6-A'!AB43</f>
        <v>44.811</v>
      </c>
      <c r="CA22" s="16">
        <f>'A6-A'!AC43</f>
        <v>38.476034471465248</v>
      </c>
      <c r="CB22" s="16">
        <v>4.1900000000000004</v>
      </c>
      <c r="CC22" s="10">
        <f>BZ22*'A6-A'!AC43*CB22</f>
        <v>7224.1867431364744</v>
      </c>
      <c r="CD22" s="17">
        <f t="shared" si="15"/>
        <v>0.28373274003750004</v>
      </c>
    </row>
    <row r="23" spans="1:82" ht="12.75" customHeight="1">
      <c r="A23" s="6">
        <v>1999</v>
      </c>
      <c r="B23" s="16">
        <v>26.2</v>
      </c>
      <c r="C23" s="16">
        <v>39.4</v>
      </c>
      <c r="D23" s="16">
        <f t="shared" si="18"/>
        <v>26.2</v>
      </c>
      <c r="E23" s="16">
        <v>0.31</v>
      </c>
      <c r="F23" s="16">
        <v>0.30299999999999999</v>
      </c>
      <c r="G23" s="16">
        <f t="shared" si="19"/>
        <v>31</v>
      </c>
      <c r="H23" s="16">
        <v>1.327899621437266</v>
      </c>
      <c r="I23" s="16">
        <v>1.1799034046644372</v>
      </c>
      <c r="J23" s="16">
        <f t="shared" si="7"/>
        <v>2.5940630427099589</v>
      </c>
      <c r="K23" s="10">
        <f t="shared" si="8"/>
        <v>2106.8980032890286</v>
      </c>
      <c r="L23" s="17">
        <f t="shared" si="16"/>
        <v>0.73707847811060823</v>
      </c>
      <c r="M23" s="16">
        <f>'A6-A'!B44</f>
        <v>18.807246083275505</v>
      </c>
      <c r="N23" s="16">
        <f>'A6-A'!C44</f>
        <v>22.017982910890314</v>
      </c>
      <c r="O23" s="16">
        <v>2.78</v>
      </c>
      <c r="P23" s="10">
        <f>'A6-A'!B44*'A6-A'!C44*O23</f>
        <v>1151.1913915576633</v>
      </c>
      <c r="Q23" s="17">
        <f t="shared" si="17"/>
        <v>0.8217454846648683</v>
      </c>
      <c r="R23" s="16">
        <f>'A6-A'!D44</f>
        <v>14</v>
      </c>
      <c r="S23" s="16">
        <f>'A6-A'!E44</f>
        <v>24.054220314707099</v>
      </c>
      <c r="T23" s="16">
        <v>2.58</v>
      </c>
      <c r="U23" s="10">
        <f t="shared" si="0"/>
        <v>868.8384377672204</v>
      </c>
      <c r="V23" s="17">
        <f t="shared" si="1"/>
        <v>0.84675941581878378</v>
      </c>
      <c r="W23" s="16">
        <f>'A6-A'!F44</f>
        <v>39.4</v>
      </c>
      <c r="X23" s="16">
        <f>'A6-A'!G44</f>
        <v>30.3</v>
      </c>
      <c r="Y23" s="16">
        <f>Y22*POWER(Y24/Y22,1/2)</f>
        <v>2.3049511925418291</v>
      </c>
      <c r="Z23" s="10">
        <f t="shared" si="20"/>
        <v>2751.6968326802862</v>
      </c>
      <c r="AA23" s="17">
        <f t="shared" si="2"/>
        <v>0.67995510358948041</v>
      </c>
      <c r="AB23" s="16">
        <f>'A6-A'!H44</f>
        <v>5.5326329983403442</v>
      </c>
      <c r="AC23" s="16">
        <f>'A6-A'!I44</f>
        <v>24.901630637333934</v>
      </c>
      <c r="AD23" s="16">
        <v>2.54</v>
      </c>
      <c r="AE23" s="10">
        <f>'A6-A'!H44*'A6-A'!I44*AD23</f>
        <v>349.93982177655545</v>
      </c>
      <c r="AF23" s="17">
        <f t="shared" si="9"/>
        <v>0.89272916425600313</v>
      </c>
      <c r="AG23" s="16">
        <f>'A6-A'!J44</f>
        <v>4</v>
      </c>
      <c r="AH23" s="16">
        <f>'A6-A'!K44</f>
        <v>26.167406984451297</v>
      </c>
      <c r="AI23" s="16">
        <v>2.72</v>
      </c>
      <c r="AJ23" s="10">
        <f>AG23*'A6-A'!K44*AI23</f>
        <v>284.70138799083014</v>
      </c>
      <c r="AK23" s="17">
        <f t="shared" si="10"/>
        <v>0.8985087024878452</v>
      </c>
      <c r="AL23" s="16">
        <f>'A6-A'!L44</f>
        <v>21</v>
      </c>
      <c r="AM23" s="16">
        <f>'A6-A'!M44</f>
        <v>18.482427714849468</v>
      </c>
      <c r="AN23" s="16">
        <v>1.99</v>
      </c>
      <c r="AO23" s="10">
        <f>AL23*'A6-A'!M44*AN23</f>
        <v>772.38065420355929</v>
      </c>
      <c r="AP23" s="17">
        <f t="shared" si="11"/>
        <v>0.85530470753587129</v>
      </c>
      <c r="AQ23" s="16">
        <f>'A6-A'!N44</f>
        <v>32</v>
      </c>
      <c r="AR23" s="16">
        <f>'A6-A'!O44</f>
        <v>31.789266091242673</v>
      </c>
      <c r="AS23" s="16">
        <v>2.3199999999999998</v>
      </c>
      <c r="AT23" s="10">
        <f>AQ23*'A6-A'!O44*AS23</f>
        <v>2360.035114613856</v>
      </c>
      <c r="AU23" s="17">
        <f t="shared" si="3"/>
        <v>0.7146528077212001</v>
      </c>
      <c r="AV23" s="16">
        <f>'A6-A'!P44</f>
        <v>13</v>
      </c>
      <c r="AW23" s="16">
        <f>'A6-A'!Q44</f>
        <v>45.938500000000005</v>
      </c>
      <c r="AX23" s="16">
        <v>0.6</v>
      </c>
      <c r="AY23" s="10">
        <f>AV23*'A6-A'!Q44*AX23</f>
        <v>358.32030000000003</v>
      </c>
      <c r="AZ23" s="17">
        <f t="shared" si="12"/>
        <v>0.8919867292911694</v>
      </c>
      <c r="BA23" s="16">
        <f>'A6-A'!R44</f>
        <v>27</v>
      </c>
      <c r="BB23" s="16">
        <f>'A6-A'!S44</f>
        <v>27.878</v>
      </c>
      <c r="BC23" s="16">
        <v>2.12</v>
      </c>
      <c r="BD23" s="10">
        <f>BA23*'A6-A'!S44*BC23</f>
        <v>1595.7367200000001</v>
      </c>
      <c r="BE23" s="17">
        <f t="shared" si="13"/>
        <v>0.78236276848933906</v>
      </c>
      <c r="BF23" s="16">
        <f>'A6-A'!T44</f>
        <v>10.558095736099999</v>
      </c>
      <c r="BG23" s="16">
        <f>'A6-A'!U44</f>
        <v>41.72955259932408</v>
      </c>
      <c r="BH23" s="16">
        <v>2.04</v>
      </c>
      <c r="BI23" s="10">
        <f>'A6-A'!T44*'A6-A'!U44*BH23</f>
        <v>898.79260719129979</v>
      </c>
      <c r="BJ23" s="17">
        <f t="shared" si="4"/>
        <v>0.84410574592906573</v>
      </c>
      <c r="BK23" s="16">
        <f>'A6-A'!V44</f>
        <v>45</v>
      </c>
      <c r="BL23" s="16">
        <f>'A6-A'!W44</f>
        <v>33.093970921076213</v>
      </c>
      <c r="BM23" s="16">
        <v>0.93</v>
      </c>
      <c r="BN23" s="10">
        <f>BK23*'A6-A'!W44*BM23</f>
        <v>1384.9826830470395</v>
      </c>
      <c r="BO23" s="17">
        <f t="shared" si="14"/>
        <v>0.80103367984330265</v>
      </c>
      <c r="BP23" s="16">
        <f>'A6-A'!X44</f>
        <v>10.163080648386146</v>
      </c>
      <c r="BQ23" s="16">
        <f>'A6-A'!Y44</f>
        <v>20.810308441921133</v>
      </c>
      <c r="BR23" s="16">
        <v>2.37</v>
      </c>
      <c r="BS23" s="10">
        <f>'A6-A'!X44*'A6-A'!Y44*BR23</f>
        <v>501.24751794089417</v>
      </c>
      <c r="BT23" s="17">
        <f t="shared" si="5"/>
        <v>0.87932466381036123</v>
      </c>
      <c r="BU23" s="16">
        <f>'A6-A'!Z44</f>
        <v>27</v>
      </c>
      <c r="BV23" s="16">
        <f>'A6-A'!AA44</f>
        <v>17.710999999999999</v>
      </c>
      <c r="BW23" s="16">
        <v>2.7</v>
      </c>
      <c r="BX23" s="10">
        <f>BU23*'A6-A'!AA44*BW23</f>
        <v>1291.1318999999999</v>
      </c>
      <c r="BY23" s="17">
        <f t="shared" si="6"/>
        <v>0.80934801477185458</v>
      </c>
      <c r="BZ23" s="16">
        <f>'A6-A'!AB44</f>
        <v>44.085000000000001</v>
      </c>
      <c r="CA23" s="16">
        <f>'A6-A'!AC44</f>
        <v>38.583367527154266</v>
      </c>
      <c r="CB23" s="16">
        <v>4.0999999999999996</v>
      </c>
      <c r="CC23" s="10">
        <f>BZ23*'A6-A'!AC44*CB23</f>
        <v>6973.885805481842</v>
      </c>
      <c r="CD23" s="17">
        <f t="shared" si="15"/>
        <v>0.30590715095901733</v>
      </c>
    </row>
    <row r="24" spans="1:82" ht="12.75" customHeight="1">
      <c r="A24" s="6">
        <v>2000</v>
      </c>
      <c r="B24" s="16">
        <v>27.5</v>
      </c>
      <c r="C24" s="16">
        <v>36.299999999999997</v>
      </c>
      <c r="D24" s="16">
        <f t="shared" si="18"/>
        <v>27.5</v>
      </c>
      <c r="E24" s="16">
        <v>0.33</v>
      </c>
      <c r="F24" s="16">
        <v>0.28999999999999998</v>
      </c>
      <c r="G24" s="16">
        <f t="shared" si="19"/>
        <v>33</v>
      </c>
      <c r="H24" s="16">
        <v>1.3499891436171485</v>
      </c>
      <c r="I24" s="16">
        <v>1.1788195566336768</v>
      </c>
      <c r="J24" s="16">
        <f t="shared" si="7"/>
        <v>2.6568738154766285</v>
      </c>
      <c r="K24" s="10">
        <f t="shared" si="8"/>
        <v>2411.1129875450401</v>
      </c>
      <c r="L24" s="17">
        <f t="shared" si="16"/>
        <v>0.71012776776735098</v>
      </c>
      <c r="M24" s="16">
        <f>'A6-A'!B45</f>
        <v>17.195020083593221</v>
      </c>
      <c r="N24" s="16">
        <f>'A6-A'!C45</f>
        <v>21.991475499331681</v>
      </c>
      <c r="O24" s="16">
        <v>2.61</v>
      </c>
      <c r="P24" s="10">
        <f>'A6-A'!B45*'A6-A'!C45*O24</f>
        <v>986.95548211381549</v>
      </c>
      <c r="Q24" s="17">
        <f t="shared" si="17"/>
        <v>0.83629530848175715</v>
      </c>
      <c r="R24" s="16">
        <f>'A6-A'!D45</f>
        <v>6</v>
      </c>
      <c r="S24" s="16">
        <f>'A6-A'!E45</f>
        <v>21.824999999999999</v>
      </c>
      <c r="T24" s="16">
        <v>2.63</v>
      </c>
      <c r="U24" s="10">
        <f t="shared" si="0"/>
        <v>344.39849999999996</v>
      </c>
      <c r="V24" s="17">
        <f t="shared" si="1"/>
        <v>0.89322007550576943</v>
      </c>
      <c r="W24" s="16">
        <f>'A6-A'!F45</f>
        <v>36.299999999999997</v>
      </c>
      <c r="X24" s="16">
        <f>'A6-A'!G45</f>
        <v>29</v>
      </c>
      <c r="Y24" s="16">
        <v>2.3199999999999998</v>
      </c>
      <c r="Z24" s="10">
        <f t="shared" si="20"/>
        <v>2442.2639999999992</v>
      </c>
      <c r="AA24" s="17">
        <f t="shared" si="2"/>
        <v>0.70736806835403643</v>
      </c>
      <c r="AB24" s="16">
        <f>'A6-A'!H45</f>
        <v>5.702</v>
      </c>
      <c r="AC24" s="16">
        <f>'A6-A'!I45</f>
        <v>24.834</v>
      </c>
      <c r="AD24" s="16">
        <v>2.69</v>
      </c>
      <c r="AE24" s="10">
        <f>'A6-A'!H45*'A6-A'!I45*AD24</f>
        <v>380.91332891999997</v>
      </c>
      <c r="AF24" s="17">
        <f t="shared" si="9"/>
        <v>0.88998519021613376</v>
      </c>
      <c r="AG24" s="16">
        <f>'A6-A'!J45</f>
        <v>6</v>
      </c>
      <c r="AH24" s="16">
        <f>'A6-A'!K45</f>
        <v>26.582999999999998</v>
      </c>
      <c r="AI24" s="16">
        <v>2.69</v>
      </c>
      <c r="AJ24" s="10">
        <f>AG24*'A6-A'!K45*AI24</f>
        <v>429.04961999999995</v>
      </c>
      <c r="AK24" s="17">
        <f t="shared" si="10"/>
        <v>0.88572074794657063</v>
      </c>
      <c r="AL24" s="16">
        <f>'A6-A'!L45</f>
        <v>19</v>
      </c>
      <c r="AM24" s="16">
        <f>'A6-A'!M45</f>
        <v>18.111000000000001</v>
      </c>
      <c r="AN24" s="16">
        <v>1.93</v>
      </c>
      <c r="AO24" s="10">
        <f>AL24*'A6-A'!M45*AN24</f>
        <v>664.13037000000008</v>
      </c>
      <c r="AP24" s="17">
        <f t="shared" si="11"/>
        <v>0.86489470870323737</v>
      </c>
      <c r="AQ24" s="16">
        <f>'A6-A'!N45</f>
        <v>30</v>
      </c>
      <c r="AR24" s="16">
        <f>'A6-A'!O45</f>
        <v>30.641999999999999</v>
      </c>
      <c r="AS24" s="16">
        <v>2.37</v>
      </c>
      <c r="AT24" s="10">
        <f>AQ24*'A6-A'!O45*AS24</f>
        <v>2178.6462000000001</v>
      </c>
      <c r="AU24" s="17">
        <f t="shared" si="3"/>
        <v>0.73072223345705367</v>
      </c>
      <c r="AV24" s="16">
        <f>'A6-A'!P45</f>
        <v>17</v>
      </c>
      <c r="AW24" s="16">
        <f>'A6-A'!Q45</f>
        <v>45.048000000000002</v>
      </c>
      <c r="AX24" s="16">
        <v>0.66</v>
      </c>
      <c r="AY24" s="10">
        <f>AV24*'A6-A'!Q45*AX24</f>
        <v>505.43856000000005</v>
      </c>
      <c r="AZ24" s="17">
        <f t="shared" si="12"/>
        <v>0.87895337519403083</v>
      </c>
      <c r="BA24" s="16">
        <f>'A6-A'!R45</f>
        <v>23.651740673046557</v>
      </c>
      <c r="BB24" s="16">
        <f>'A6-A'!S45</f>
        <v>26.455933560052621</v>
      </c>
      <c r="BC24" s="16">
        <v>2.1800000000000002</v>
      </c>
      <c r="BD24" s="10">
        <f>BA24*'A6-A'!S45*BC24</f>
        <v>1364.0889580200567</v>
      </c>
      <c r="BE24" s="17">
        <f t="shared" si="13"/>
        <v>0.80288467588339252</v>
      </c>
      <c r="BF24" s="16">
        <f>'A6-A'!T45</f>
        <v>10.106999999999999</v>
      </c>
      <c r="BG24" s="16">
        <f>'A6-A'!U45</f>
        <v>42.372999999999998</v>
      </c>
      <c r="BH24" s="16">
        <v>2.2400000000000002</v>
      </c>
      <c r="BI24" s="10">
        <f>'A6-A'!T45*'A6-A'!U45*BH24</f>
        <v>959.31116064000003</v>
      </c>
      <c r="BJ24" s="17">
        <f t="shared" si="4"/>
        <v>0.83874434662660313</v>
      </c>
      <c r="BK24" s="16">
        <f>'A6-A'!V45</f>
        <v>34</v>
      </c>
      <c r="BL24" s="16">
        <f>'A6-A'!W45</f>
        <v>31.088999999999999</v>
      </c>
      <c r="BM24" s="16">
        <v>0.97</v>
      </c>
      <c r="BN24" s="10">
        <f>BK24*'A6-A'!W45*BM24</f>
        <v>1025.3152199999997</v>
      </c>
      <c r="BO24" s="17">
        <f t="shared" si="14"/>
        <v>0.8328969808578166</v>
      </c>
      <c r="BP24" s="16">
        <f>'A6-A'!X45</f>
        <v>11.24</v>
      </c>
      <c r="BQ24" s="16">
        <f>'A6-A'!Y45</f>
        <v>20.088999999999999</v>
      </c>
      <c r="BR24" s="16">
        <v>2.42</v>
      </c>
      <c r="BS24" s="10">
        <f>'A6-A'!X45*'A6-A'!Y45*BR24</f>
        <v>546.43687119999993</v>
      </c>
      <c r="BT24" s="17">
        <f t="shared" si="5"/>
        <v>0.87532129371580869</v>
      </c>
      <c r="BU24" s="16">
        <f>'A6-A'!Z45</f>
        <v>38</v>
      </c>
      <c r="BV24" s="16">
        <f>'A6-A'!AA45</f>
        <v>18.02823047786335</v>
      </c>
      <c r="BW24" s="16">
        <v>2.62</v>
      </c>
      <c r="BX24" s="10">
        <f>BU24*'A6-A'!AA45*BW24</f>
        <v>1794.890626376075</v>
      </c>
      <c r="BY24" s="17">
        <f t="shared" si="6"/>
        <v>0.76471952432897627</v>
      </c>
      <c r="BZ24" s="16">
        <f>'A6-A'!AB45</f>
        <v>40.380000000000003</v>
      </c>
      <c r="CA24" s="16">
        <f>'A6-A'!AC45</f>
        <v>38.691000000000003</v>
      </c>
      <c r="CB24" s="16">
        <v>4</v>
      </c>
      <c r="CC24" s="10">
        <f>BZ24*'A6-A'!AC45*CB24</f>
        <v>6249.3703200000009</v>
      </c>
      <c r="CD24" s="17">
        <f t="shared" si="15"/>
        <v>0.3700927039362279</v>
      </c>
    </row>
    <row r="25" spans="1:82" ht="12.75" customHeight="1">
      <c r="A25" s="6">
        <v>2001</v>
      </c>
      <c r="B25" s="16">
        <v>35.299999999999997</v>
      </c>
      <c r="C25" s="16">
        <v>37.700000000000003</v>
      </c>
      <c r="D25" s="16">
        <f t="shared" si="18"/>
        <v>35.299999999999997</v>
      </c>
      <c r="E25" s="16">
        <v>0.26</v>
      </c>
      <c r="F25" s="16">
        <v>0.29799999999999999</v>
      </c>
      <c r="G25" s="16">
        <f t="shared" si="19"/>
        <v>26.000000000000004</v>
      </c>
      <c r="H25" s="16">
        <v>1.3429393968490073</v>
      </c>
      <c r="I25" s="16">
        <v>1.171319811900303</v>
      </c>
      <c r="J25" s="16">
        <f t="shared" si="7"/>
        <v>2.6255265108125601</v>
      </c>
      <c r="K25" s="10">
        <f t="shared" si="8"/>
        <v>2409.7082316237679</v>
      </c>
      <c r="L25" s="17">
        <f t="shared" si="16"/>
        <v>0.71025221650228021</v>
      </c>
      <c r="M25" s="16">
        <f>'A6-A'!B46</f>
        <v>15.721</v>
      </c>
      <c r="N25" s="16">
        <f>'A6-A'!C46</f>
        <v>21.965</v>
      </c>
      <c r="O25" s="16">
        <v>2.85</v>
      </c>
      <c r="P25" s="10">
        <f>M25*'A6-A'!C46*O25</f>
        <v>984.13853024999992</v>
      </c>
      <c r="Q25" s="17">
        <f t="shared" si="17"/>
        <v>0.83654486507055659</v>
      </c>
      <c r="R25" s="16">
        <f>'A6-A'!D46</f>
        <v>15</v>
      </c>
      <c r="S25" s="16">
        <f>'A6-A'!E46</f>
        <v>21.824999999999999</v>
      </c>
      <c r="T25" s="16">
        <v>2.85</v>
      </c>
      <c r="U25" s="10">
        <f t="shared" si="0"/>
        <v>933.01875000000007</v>
      </c>
      <c r="V25" s="17">
        <f t="shared" si="1"/>
        <v>0.8410736176357797</v>
      </c>
      <c r="W25" s="16">
        <f>'A6-A'!F46</f>
        <v>37.700000000000003</v>
      </c>
      <c r="X25" s="16">
        <f>'A6-A'!G46</f>
        <v>29.8</v>
      </c>
      <c r="Y25" s="16">
        <v>2.29</v>
      </c>
      <c r="Z25" s="10">
        <f t="shared" si="20"/>
        <v>2572.7234000000003</v>
      </c>
      <c r="AA25" s="17">
        <f t="shared" si="2"/>
        <v>0.69581053936001325</v>
      </c>
      <c r="AB25" s="16">
        <f>'A6-A'!H46</f>
        <v>6.6634417576903022</v>
      </c>
      <c r="AC25" s="16">
        <f>'A6-A'!I46</f>
        <v>24.803443650347333</v>
      </c>
      <c r="AD25" s="16">
        <v>2.72</v>
      </c>
      <c r="AE25" s="10">
        <f>'A6-A'!H46*'A6-A'!I46*AD25</f>
        <v>449.55154185954041</v>
      </c>
      <c r="AF25" s="17">
        <f t="shared" si="9"/>
        <v>0.88390446214175444</v>
      </c>
      <c r="AG25" s="16">
        <f>'A6-A'!J46</f>
        <v>6.3442275806433841</v>
      </c>
      <c r="AH25" s="16">
        <f>'A6-A'!K46</f>
        <v>25.243924440440388</v>
      </c>
      <c r="AI25" s="16">
        <v>2.62</v>
      </c>
      <c r="AJ25" s="10">
        <f>AG25*'A6-A'!K46*AI25</f>
        <v>419.60138839824515</v>
      </c>
      <c r="AK25" s="17">
        <f t="shared" si="10"/>
        <v>0.88655777625330456</v>
      </c>
      <c r="AL25" s="16">
        <f>'A6-A'!L46</f>
        <v>18.506071182080639</v>
      </c>
      <c r="AM25" s="16">
        <f>'A6-A'!M46</f>
        <v>18.224176638963648</v>
      </c>
      <c r="AN25" s="16">
        <v>1.89</v>
      </c>
      <c r="AO25" s="10">
        <f>AL25*'A6-A'!M46*AN25</f>
        <v>637.41745011824275</v>
      </c>
      <c r="AP25" s="17">
        <f t="shared" si="11"/>
        <v>0.86726123304758085</v>
      </c>
      <c r="AQ25" s="16">
        <f>'A6-A'!N46</f>
        <v>25.261419326026818</v>
      </c>
      <c r="AR25" s="16">
        <f>'A6-A'!O46</f>
        <v>29.638524051708107</v>
      </c>
      <c r="AS25" s="16">
        <v>2.4</v>
      </c>
      <c r="AT25" s="10">
        <f>AQ25*'A6-A'!O46*AS25</f>
        <v>1796.9068422593516</v>
      </c>
      <c r="AU25" s="17">
        <f t="shared" si="3"/>
        <v>0.76454090574320033</v>
      </c>
      <c r="AV25" s="16">
        <f>'A6-A'!P46</f>
        <v>21</v>
      </c>
      <c r="AW25" s="16">
        <f>'A6-A'!Q46</f>
        <v>43.751604214748056</v>
      </c>
      <c r="AX25" s="16">
        <v>0.7</v>
      </c>
      <c r="AY25" s="10">
        <f>AV25*'A6-A'!Q46*AX25</f>
        <v>643.14858195679642</v>
      </c>
      <c r="AZ25" s="17">
        <f t="shared" si="12"/>
        <v>0.86675350633419213</v>
      </c>
      <c r="BA25" s="16">
        <f>'A6-A'!R46</f>
        <v>20.524511031737802</v>
      </c>
      <c r="BB25" s="16">
        <f>'A6-A'!S46</f>
        <v>25.106407221964222</v>
      </c>
      <c r="BC25" s="16">
        <v>2.31</v>
      </c>
      <c r="BD25" s="10">
        <f>BA25*'A6-A'!S46*BC25</f>
        <v>1190.3354509073097</v>
      </c>
      <c r="BE25" s="17">
        <f t="shared" si="13"/>
        <v>0.8182776732164232</v>
      </c>
      <c r="BF25" s="16">
        <f>'A6-A'!T46</f>
        <v>9.4265504157646003</v>
      </c>
      <c r="BG25" s="16">
        <f>'A6-A'!U46</f>
        <v>38.972651257356418</v>
      </c>
      <c r="BH25" s="16">
        <v>2.2799999999999998</v>
      </c>
      <c r="BI25" s="10">
        <f>'A6-A'!T46*'A6-A'!U46*BH25</f>
        <v>837.62106916273865</v>
      </c>
      <c r="BJ25" s="17">
        <f t="shared" si="4"/>
        <v>0.84952499378988744</v>
      </c>
      <c r="BK25" s="16">
        <f>'A6-A'!V46</f>
        <v>38</v>
      </c>
      <c r="BL25" s="16">
        <f>'A6-A'!W46</f>
        <v>32.64865903134956</v>
      </c>
      <c r="BM25" s="16">
        <v>0.96</v>
      </c>
      <c r="BN25" s="10">
        <f>BK25*'A6-A'!W46*BM25</f>
        <v>1191.0230814636318</v>
      </c>
      <c r="BO25" s="17">
        <f t="shared" si="14"/>
        <v>0.81821675533628668</v>
      </c>
      <c r="BP25" s="16">
        <f>'A6-A'!X46</f>
        <v>10.356094104151305</v>
      </c>
      <c r="BQ25" s="16">
        <f>'A6-A'!Y46</f>
        <v>21.279965710808991</v>
      </c>
      <c r="BR25" s="16">
        <v>2.36</v>
      </c>
      <c r="BS25" s="10">
        <f>'A6-A'!X46*'A6-A'!Y46*BR25</f>
        <v>520.0904927448322</v>
      </c>
      <c r="BT25" s="17">
        <f t="shared" si="5"/>
        <v>0.87765534578781812</v>
      </c>
      <c r="BU25" s="16">
        <f>'A6-A'!Z46</f>
        <v>33.521703844011782</v>
      </c>
      <c r="BV25" s="16">
        <f>'A6-A'!AA46</f>
        <v>18.351143027664218</v>
      </c>
      <c r="BW25" s="16">
        <v>2.65</v>
      </c>
      <c r="BX25" s="10">
        <f>BU25*'A6-A'!AA46*BW25</f>
        <v>1630.1781916970233</v>
      </c>
      <c r="BY25" s="17">
        <f t="shared" si="6"/>
        <v>0.77931156399403123</v>
      </c>
      <c r="BZ25" s="16">
        <f>'A6-A'!AB46</f>
        <v>36.719000000000001</v>
      </c>
      <c r="CA25" s="16">
        <f>'A6-A'!AC46</f>
        <v>39.187125610520688</v>
      </c>
      <c r="CB25" s="16">
        <v>4</v>
      </c>
      <c r="CC25" s="10">
        <f>BZ25*'A6-A'!AC46*CB25</f>
        <v>5755.648261170837</v>
      </c>
      <c r="CD25" s="17">
        <f t="shared" si="15"/>
        <v>0.41383203594225315</v>
      </c>
    </row>
    <row r="26" spans="1:82" ht="12.75" customHeight="1">
      <c r="A26" s="6">
        <v>2002</v>
      </c>
      <c r="B26" s="16">
        <v>28.6</v>
      </c>
      <c r="C26" s="16">
        <v>43.3</v>
      </c>
      <c r="D26" s="16">
        <f t="shared" si="18"/>
        <v>28.600000000000005</v>
      </c>
      <c r="E26" s="16">
        <v>0.35299999999999998</v>
      </c>
      <c r="F26" s="16">
        <v>0.30599999999999999</v>
      </c>
      <c r="G26" s="16">
        <f t="shared" si="19"/>
        <v>35.299999999999997</v>
      </c>
      <c r="H26" s="16">
        <v>1.3199055641079931</v>
      </c>
      <c r="I26" s="16">
        <v>1.1460643540741766</v>
      </c>
      <c r="J26" s="16">
        <f t="shared" si="7"/>
        <v>2.5753849376806062</v>
      </c>
      <c r="K26" s="10">
        <f t="shared" si="8"/>
        <v>2600.0571253835865</v>
      </c>
      <c r="L26" s="17">
        <f t="shared" si="16"/>
        <v>0.69338901723408397</v>
      </c>
      <c r="M26" s="16">
        <f>'A6-A'!B47</f>
        <v>16.925999999999998</v>
      </c>
      <c r="N26" s="16">
        <f>'A6-A'!C47</f>
        <v>22.232866661769012</v>
      </c>
      <c r="O26" s="16">
        <v>2.75</v>
      </c>
      <c r="P26" s="10">
        <f>M26*'A6-A'!C47*O26</f>
        <v>1034.8621280720313</v>
      </c>
      <c r="Q26" s="17">
        <f t="shared" si="17"/>
        <v>0.83205121070368615</v>
      </c>
      <c r="R26" s="16">
        <f>'A6-A'!D47</f>
        <v>17.277152543170999</v>
      </c>
      <c r="S26" s="16">
        <f>'A6-A'!E47</f>
        <v>21.824999999999999</v>
      </c>
      <c r="T26" s="16">
        <v>2.96</v>
      </c>
      <c r="U26" s="10">
        <f t="shared" si="0"/>
        <v>1116.1386085939328</v>
      </c>
      <c r="V26" s="17">
        <f t="shared" si="1"/>
        <v>0.82485084583795765</v>
      </c>
      <c r="W26" s="16">
        <f>'A6-A'!F47</f>
        <v>43.3</v>
      </c>
      <c r="X26" s="16">
        <f>'A6-A'!G47</f>
        <v>30.6</v>
      </c>
      <c r="Y26" s="16">
        <v>2.2361879178000001</v>
      </c>
      <c r="Z26" s="10">
        <f t="shared" si="20"/>
        <v>2962.9042673266445</v>
      </c>
      <c r="AA26" s="17">
        <f t="shared" si="2"/>
        <v>0.66124402527945803</v>
      </c>
      <c r="AB26" s="16">
        <f>'A6-A'!H47</f>
        <v>7.7869968534077207</v>
      </c>
      <c r="AC26" s="16">
        <f>'A6-A'!I47</f>
        <v>24.772924897960678</v>
      </c>
      <c r="AD26" s="16">
        <v>2.85</v>
      </c>
      <c r="AE26" s="10">
        <f>'A6-A'!H47*'A6-A'!I47*AD26</f>
        <v>549.78406145585791</v>
      </c>
      <c r="AF26" s="17">
        <f t="shared" si="9"/>
        <v>0.87502476277644681</v>
      </c>
      <c r="AG26" s="16">
        <f>'A6-A'!J47</f>
        <v>6.7082039324993685</v>
      </c>
      <c r="AH26" s="16">
        <f>'A6-A'!K47</f>
        <v>23.9723026428418</v>
      </c>
      <c r="AI26" s="16">
        <v>2.56</v>
      </c>
      <c r="AJ26" s="10">
        <f>AG26*'A6-A'!K47*AI26</f>
        <v>411.67640284102754</v>
      </c>
      <c r="AK26" s="17">
        <f t="shared" si="10"/>
        <v>0.88725985866633705</v>
      </c>
      <c r="AL26" s="16">
        <f>'A6-A'!L47</f>
        <v>18.024982662959761</v>
      </c>
      <c r="AM26" s="16">
        <f>'A6-A'!M47</f>
        <v>18.338060524993008</v>
      </c>
      <c r="AN26" s="16">
        <v>1.94</v>
      </c>
      <c r="AO26" s="10">
        <f>AL26*'A6-A'!M47*AN26</f>
        <v>641.25385268849311</v>
      </c>
      <c r="AP26" s="17">
        <f t="shared" si="11"/>
        <v>0.8669213622989923</v>
      </c>
      <c r="AQ26" s="16">
        <f>'A6-A'!N47</f>
        <v>21.271310212178708</v>
      </c>
      <c r="AR26" s="16">
        <f>'A6-A'!O47</f>
        <v>28.667910317984461</v>
      </c>
      <c r="AS26" s="16">
        <v>2.48</v>
      </c>
      <c r="AT26" s="10">
        <f>AQ26*'A6-A'!O47*AS26</f>
        <v>1512.3139535017403</v>
      </c>
      <c r="AU26" s="17">
        <f t="shared" si="3"/>
        <v>0.78975327498074765</v>
      </c>
      <c r="AV26" s="16">
        <f>'A6-A'!P47</f>
        <v>23.002898185514546</v>
      </c>
      <c r="AW26" s="16">
        <f>'A6-A'!Q47</f>
        <v>42.492516235214879</v>
      </c>
      <c r="AX26" s="16">
        <v>0.73</v>
      </c>
      <c r="AY26" s="10">
        <f>AV26*'A6-A'!Q47*AX26</f>
        <v>713.53924796162937</v>
      </c>
      <c r="AZ26" s="17">
        <f t="shared" si="12"/>
        <v>0.86051752668642856</v>
      </c>
      <c r="BA26" s="16">
        <f>'A6-A'!R47</f>
        <v>20.024248548732793</v>
      </c>
      <c r="BB26" s="16">
        <f>'A6-A'!S47</f>
        <v>23.825720690003255</v>
      </c>
      <c r="BC26" s="16">
        <v>2.0499999999999998</v>
      </c>
      <c r="BD26" s="10">
        <f>BA26*'A6-A'!S47*BC26</f>
        <v>978.03891354608652</v>
      </c>
      <c r="BE26" s="17">
        <f t="shared" si="13"/>
        <v>0.83708523622746756</v>
      </c>
      <c r="BF26" s="16">
        <f>'A6-A'!T47</f>
        <v>8.7919118176463602</v>
      </c>
      <c r="BG26" s="16">
        <f>'A6-A'!U47</f>
        <v>35.845173719763167</v>
      </c>
      <c r="BH26" s="16">
        <v>2.2999999999999998</v>
      </c>
      <c r="BI26" s="10">
        <f>'A6-A'!T47*'A6-A'!U47*BH26</f>
        <v>724.83949479445675</v>
      </c>
      <c r="BJ26" s="17">
        <f t="shared" si="4"/>
        <v>0.85951642649426141</v>
      </c>
      <c r="BK26" s="16">
        <f>'A6-A'!V47</f>
        <v>35.959006836787054</v>
      </c>
      <c r="BL26" s="16">
        <f>'A6-A'!W47</f>
        <v>34.286562338618907</v>
      </c>
      <c r="BM26" s="16">
        <v>1.01</v>
      </c>
      <c r="BN26" s="10">
        <f>BK26*'A6-A'!W47*BM26</f>
        <v>1245.239836839766</v>
      </c>
      <c r="BO26" s="17">
        <f t="shared" si="14"/>
        <v>0.81341363864081262</v>
      </c>
      <c r="BP26" s="16">
        <f>'A6-A'!X47</f>
        <v>9.5416979621029725</v>
      </c>
      <c r="BQ26" s="16">
        <f>'A6-A'!Y47</f>
        <v>22.541537192155229</v>
      </c>
      <c r="BR26" s="16">
        <v>2.39</v>
      </c>
      <c r="BS26" s="10">
        <f>'A6-A'!X47*'A6-A'!Y47*BR26</f>
        <v>514.05204937884366</v>
      </c>
      <c r="BT26" s="17">
        <f t="shared" si="5"/>
        <v>0.87819029753741351</v>
      </c>
      <c r="BU26" s="16">
        <f>'A6-A'!Z47</f>
        <v>29.571174436990376</v>
      </c>
      <c r="BV26" s="16">
        <f>'A6-A'!AA47</f>
        <v>18.67983942380247</v>
      </c>
      <c r="BW26" s="16">
        <v>2.71</v>
      </c>
      <c r="BX26" s="10">
        <f>BU26*'A6-A'!AA47*BW26</f>
        <v>1496.9627810523905</v>
      </c>
      <c r="BY26" s="17">
        <f t="shared" si="6"/>
        <v>0.79111325073317029</v>
      </c>
      <c r="BZ26" s="16">
        <f>'A6-A'!AB47</f>
        <v>41.335000000000001</v>
      </c>
      <c r="CA26" s="16">
        <f>'A6-A'!AC47</f>
        <v>39.689612923282581</v>
      </c>
      <c r="CB26" s="16">
        <v>3.9</v>
      </c>
      <c r="CC26" s="10">
        <f>BZ26*'A6-A'!AC47*CB26</f>
        <v>6398.2235857171536</v>
      </c>
      <c r="CD26" s="17">
        <f t="shared" si="15"/>
        <v>0.35690564394376267</v>
      </c>
    </row>
    <row r="27" spans="1:82" ht="12.75" customHeight="1">
      <c r="A27" s="6">
        <v>2003</v>
      </c>
      <c r="B27" s="16">
        <v>35.799999999999997</v>
      </c>
      <c r="C27" s="16">
        <v>43.1</v>
      </c>
      <c r="D27" s="16">
        <f t="shared" si="18"/>
        <v>35.799999999999997</v>
      </c>
      <c r="E27" s="16">
        <v>0.35399999999999998</v>
      </c>
      <c r="F27" s="16">
        <v>0.30599999999999999</v>
      </c>
      <c r="G27" s="16">
        <f t="shared" si="19"/>
        <v>35.4</v>
      </c>
      <c r="H27" s="16">
        <v>1.2458026545300029</v>
      </c>
      <c r="I27" s="16">
        <v>1.1497006765618709</v>
      </c>
      <c r="J27" s="16">
        <f t="shared" si="7"/>
        <v>2.4229143026293198</v>
      </c>
      <c r="K27" s="10">
        <f t="shared" si="8"/>
        <v>3070.6077540081897</v>
      </c>
      <c r="L27" s="17">
        <f t="shared" si="16"/>
        <v>0.65170246545257449</v>
      </c>
      <c r="M27" s="16">
        <f>'A6-A'!B48</f>
        <v>19.079999999999998</v>
      </c>
      <c r="N27" s="16">
        <f>'A6-A'!C48</f>
        <v>22.504000000000001</v>
      </c>
      <c r="O27" s="16">
        <v>2.6712157839000001</v>
      </c>
      <c r="P27" s="10">
        <f>M27*'A6-A'!C48*O27</f>
        <v>1146.9568032168972</v>
      </c>
      <c r="Q27" s="17">
        <f t="shared" si="17"/>
        <v>0.82212063108993361</v>
      </c>
      <c r="R27" s="16">
        <f>'A6-A'!D48</f>
        <v>19.899999999999999</v>
      </c>
      <c r="S27" s="16">
        <f>'A6-A'!E48</f>
        <v>21.824999999999999</v>
      </c>
      <c r="T27" s="16">
        <v>3.0229061180999999</v>
      </c>
      <c r="U27" s="10">
        <f t="shared" si="0"/>
        <v>1312.9010279478964</v>
      </c>
      <c r="V27" s="17">
        <f t="shared" si="1"/>
        <v>0.80741946590966129</v>
      </c>
      <c r="W27" s="16">
        <f>'A6-A'!F48</f>
        <v>43.1</v>
      </c>
      <c r="X27" s="16">
        <f>'A6-A'!G48</f>
        <v>30.6</v>
      </c>
      <c r="Y27" s="16">
        <v>2.2360092129</v>
      </c>
      <c r="Z27" s="10">
        <f t="shared" si="20"/>
        <v>2948.9831105252943</v>
      </c>
      <c r="AA27" s="17">
        <f t="shared" si="2"/>
        <v>0.66247731451244518</v>
      </c>
      <c r="AB27" s="16">
        <f>'A6-A'!H48</f>
        <v>9.1</v>
      </c>
      <c r="AC27" s="16">
        <f>'A6-A'!I48</f>
        <v>24.742443696579453</v>
      </c>
      <c r="AD27" s="16">
        <v>2.9260239226999998</v>
      </c>
      <c r="AE27" s="10">
        <f>AB27*'A6-A'!I48*AD27</f>
        <v>658.81253767646854</v>
      </c>
      <c r="AF27" s="17">
        <f t="shared" si="9"/>
        <v>0.86536582079837632</v>
      </c>
      <c r="AG27" s="16">
        <f>'A6-A'!J48</f>
        <v>7.0930620675238174</v>
      </c>
      <c r="AH27" s="16">
        <f>'A6-A'!K48</f>
        <v>22.764736733223032</v>
      </c>
      <c r="AI27" s="16">
        <v>2.58</v>
      </c>
      <c r="AJ27" s="10">
        <f>AG27*'A6-A'!K48*AI27</f>
        <v>416.59696174694312</v>
      </c>
      <c r="AK27" s="17">
        <f t="shared" si="10"/>
        <v>0.88682394142141696</v>
      </c>
      <c r="AL27" s="16">
        <f>'A6-A'!L48</f>
        <v>17.556400642973831</v>
      </c>
      <c r="AM27" s="16">
        <f>'A6-A'!M48</f>
        <v>18.452656077714042</v>
      </c>
      <c r="AN27" s="16">
        <v>2.08</v>
      </c>
      <c r="AO27" s="10">
        <f>AL27*'A6-A'!M48*AN27</f>
        <v>673.84142389689589</v>
      </c>
      <c r="AP27" s="17">
        <f t="shared" si="11"/>
        <v>0.86403439670597315</v>
      </c>
      <c r="AQ27" s="16">
        <f>'A6-A'!N48</f>
        <v>17.911449562794761</v>
      </c>
      <c r="AR27" s="16">
        <f>'A6-A'!O48</f>
        <v>27.729082614444014</v>
      </c>
      <c r="AS27" s="16">
        <v>2.59</v>
      </c>
      <c r="AT27" s="10">
        <f>AQ27*'A6-A'!O48*AS27</f>
        <v>1286.370287498364</v>
      </c>
      <c r="AU27" s="17">
        <f t="shared" si="3"/>
        <v>0.80976985079552133</v>
      </c>
      <c r="AV27" s="16">
        <f>'A6-A'!P48</f>
        <v>25.196824996816591</v>
      </c>
      <c r="AW27" s="16">
        <f>'A6-A'!Q48</f>
        <v>41.269662413689346</v>
      </c>
      <c r="AX27" s="16">
        <v>0.76132732839999995</v>
      </c>
      <c r="AY27" s="10">
        <f>AV27*'A6-A'!Q48*AX27</f>
        <v>791.67723238364681</v>
      </c>
      <c r="AZ27" s="17">
        <f t="shared" si="12"/>
        <v>0.8535952043356283</v>
      </c>
      <c r="BA27" s="16">
        <f>'A6-A'!R48</f>
        <v>18.819584773242966</v>
      </c>
      <c r="BB27" s="16">
        <f>'A6-A'!S48</f>
        <v>22.610362421805625</v>
      </c>
      <c r="BC27" s="16">
        <v>1.94</v>
      </c>
      <c r="BD27" s="10">
        <f>BA27*'A6-A'!S48*BC27</f>
        <v>825.50420676078102</v>
      </c>
      <c r="BE27" s="17">
        <f t="shared" si="13"/>
        <v>0.85059843877374619</v>
      </c>
      <c r="BF27" s="16">
        <f>'A6-A'!T48</f>
        <v>8.1999999999999993</v>
      </c>
      <c r="BG27" s="16">
        <f>'A6-A'!U48</f>
        <v>32.968670017220568</v>
      </c>
      <c r="BH27" s="16">
        <v>2.36</v>
      </c>
      <c r="BI27" s="10">
        <f>BF27*'A6-A'!U48*BH27</f>
        <v>638.00970217325232</v>
      </c>
      <c r="BJ27" s="17">
        <f t="shared" si="4"/>
        <v>0.86720876484446519</v>
      </c>
      <c r="BK27" s="16">
        <f>'A6-A'!V48</f>
        <v>34.027636123371003</v>
      </c>
      <c r="BL27" s="16">
        <f>'A6-A'!W48</f>
        <v>36.006635245607121</v>
      </c>
      <c r="BM27" s="16">
        <v>1.08</v>
      </c>
      <c r="BN27" s="10">
        <f>BK27*'A6-A'!W48*BM27</f>
        <v>1323.2383367376217</v>
      </c>
      <c r="BO27" s="17">
        <f t="shared" si="14"/>
        <v>0.80650367336380091</v>
      </c>
      <c r="BP27" s="16">
        <f>'A6-A'!X48</f>
        <v>8.7913453744597074</v>
      </c>
      <c r="BQ27" s="16">
        <f>'A6-A'!Y48</f>
        <v>23.877900269699282</v>
      </c>
      <c r="BR27" s="16">
        <v>2.36</v>
      </c>
      <c r="BS27" s="10">
        <f>'A6-A'!X48*'A6-A'!Y48*BR27</f>
        <v>495.40852868728109</v>
      </c>
      <c r="BT27" s="17">
        <f t="shared" si="5"/>
        <v>0.87984194572024588</v>
      </c>
      <c r="BU27" s="16">
        <f>'A6-A'!Z48</f>
        <v>26.086214520957981</v>
      </c>
      <c r="BV27" s="16">
        <f>'A6-A'!AA48</f>
        <v>19.014423263609569</v>
      </c>
      <c r="BW27" s="16">
        <v>2.8</v>
      </c>
      <c r="BX27" s="10">
        <f>BU27*'A6-A'!AA48*BW27</f>
        <v>1388.8401078910767</v>
      </c>
      <c r="BY27" s="17">
        <f t="shared" si="6"/>
        <v>0.80069194671041044</v>
      </c>
      <c r="BZ27" s="16">
        <f>'A6-A'!AB48</f>
        <v>43.307000000000002</v>
      </c>
      <c r="CA27" s="16">
        <f>'A6-A'!AC48</f>
        <v>40.198543512900152</v>
      </c>
      <c r="CB27" s="16">
        <v>3.8</v>
      </c>
      <c r="CC27" s="10">
        <f>BZ27*'A6-A'!AC48*CB27</f>
        <v>6615.3376308700344</v>
      </c>
      <c r="CD27" s="17">
        <f t="shared" si="15"/>
        <v>0.33767129308928945</v>
      </c>
    </row>
    <row r="28" spans="1:82" ht="12.75" customHeight="1">
      <c r="A28" s="6">
        <v>2004</v>
      </c>
      <c r="B28" s="16">
        <v>38</v>
      </c>
      <c r="C28" s="16">
        <v>41.3</v>
      </c>
      <c r="D28" s="16">
        <f t="shared" si="18"/>
        <v>38</v>
      </c>
      <c r="E28" s="16">
        <v>0.32400000000000001</v>
      </c>
      <c r="F28" s="16">
        <v>0.307</v>
      </c>
      <c r="G28" s="16">
        <f t="shared" si="19"/>
        <v>32.4</v>
      </c>
      <c r="H28" s="16">
        <v>1.2805126361516568</v>
      </c>
      <c r="I28" s="16">
        <v>1.1235491013091403</v>
      </c>
      <c r="J28" s="16">
        <f t="shared" si="7"/>
        <v>2.4850287364565804</v>
      </c>
      <c r="K28" s="10">
        <f t="shared" si="8"/>
        <v>3059.5673803253421</v>
      </c>
      <c r="L28" s="17">
        <f t="shared" si="16"/>
        <v>0.65268054322193692</v>
      </c>
      <c r="M28" s="16">
        <f>'A6-A'!B49</f>
        <v>14.987</v>
      </c>
      <c r="N28" s="16">
        <f>'A6-A'!C49</f>
        <v>22.402895602820028</v>
      </c>
      <c r="O28" s="16">
        <v>2.6206612361000001</v>
      </c>
      <c r="P28" s="10">
        <f>M28*'A6-A'!C49*O28</f>
        <v>879.89276603950861</v>
      </c>
      <c r="Q28" s="17">
        <f t="shared" si="17"/>
        <v>0.84578010179835728</v>
      </c>
      <c r="R28" s="16">
        <f>'A6-A'!D49</f>
        <v>13.6</v>
      </c>
      <c r="S28" s="16">
        <f>'A6-A'!E49</f>
        <v>21.824999999999999</v>
      </c>
      <c r="T28" s="16">
        <v>3.0147482192999999</v>
      </c>
      <c r="U28" s="10">
        <f t="shared" si="0"/>
        <v>894.83756645262599</v>
      </c>
      <c r="V28" s="17">
        <f t="shared" si="1"/>
        <v>0.84445612695189554</v>
      </c>
      <c r="W28" s="16">
        <f>'A6-A'!F49</f>
        <v>41.3</v>
      </c>
      <c r="X28" s="16">
        <f>'A6-A'!G49</f>
        <v>30.7</v>
      </c>
      <c r="Y28" s="16">
        <v>2.1804172209999999</v>
      </c>
      <c r="Z28" s="10">
        <f t="shared" si="20"/>
        <v>2764.5727986781094</v>
      </c>
      <c r="AA28" s="17">
        <f t="shared" si="2"/>
        <v>0.67881440885728106</v>
      </c>
      <c r="AB28" s="16">
        <f>'A6-A'!H49</f>
        <v>10.199999999999999</v>
      </c>
      <c r="AC28" s="16">
        <f>'A6-A'!I49</f>
        <v>24.712</v>
      </c>
      <c r="AD28" s="16">
        <v>2.9204745557999998</v>
      </c>
      <c r="AE28" s="10">
        <f>AB28*'A6-A'!I49*AD28</f>
        <v>736.14182567388173</v>
      </c>
      <c r="AF28" s="17">
        <f t="shared" si="9"/>
        <v>0.85851514167431742</v>
      </c>
      <c r="AG28" s="16">
        <f>'A6-A'!J49</f>
        <v>7.5</v>
      </c>
      <c r="AH28" s="16">
        <f>'A6-A'!K49</f>
        <v>21.617999999999999</v>
      </c>
      <c r="AI28" s="16">
        <v>2.5312865118999999</v>
      </c>
      <c r="AJ28" s="10">
        <f>AG28*'A6-A'!K49*AI28</f>
        <v>410.41013860690646</v>
      </c>
      <c r="AK28" s="17">
        <f t="shared" si="10"/>
        <v>0.88737203828390343</v>
      </c>
      <c r="AL28" s="16">
        <f>'A6-A'!L49</f>
        <v>17.100000000000001</v>
      </c>
      <c r="AM28" s="16">
        <f>'A6-A'!M49</f>
        <v>18.567967744371199</v>
      </c>
      <c r="AN28" s="16">
        <v>2.1624503289999999</v>
      </c>
      <c r="AO28" s="10">
        <f>AL28*'A6-A'!M49*AN28</f>
        <v>686.60446607627478</v>
      </c>
      <c r="AP28" s="17">
        <f t="shared" si="11"/>
        <v>0.86290370600802346</v>
      </c>
      <c r="AQ28" s="16">
        <f>'A6-A'!N49</f>
        <v>15.082287938091271</v>
      </c>
      <c r="AR28" s="16">
        <f>'A6-A'!O49</f>
        <v>26.821000000000002</v>
      </c>
      <c r="AS28" s="16">
        <v>2.5901539411000001</v>
      </c>
      <c r="AT28" s="10">
        <f>AQ28*'A6-A'!O49*AS28</f>
        <v>1047.7743685682931</v>
      </c>
      <c r="AU28" s="17">
        <f t="shared" si="3"/>
        <v>0.83090730237731536</v>
      </c>
      <c r="AV28" s="16">
        <f>'A6-A'!P49</f>
        <v>27.6</v>
      </c>
      <c r="AW28" s="16">
        <f>'A6-A'!Q49</f>
        <v>40.082000000000001</v>
      </c>
      <c r="AX28" s="16">
        <v>0.77519139989999997</v>
      </c>
      <c r="AY28" s="10">
        <f>AV28*'A6-A'!Q49*AX28</f>
        <v>857.56571866585375</v>
      </c>
      <c r="AZ28" s="17">
        <f t="shared" si="12"/>
        <v>0.84775807730163222</v>
      </c>
      <c r="BA28" s="16">
        <f>'A6-A'!R49</f>
        <v>17.739335716203431</v>
      </c>
      <c r="BB28" s="16">
        <f>'A6-A'!S49</f>
        <v>21.457000000000001</v>
      </c>
      <c r="BC28" s="16">
        <v>1.9099878458999999</v>
      </c>
      <c r="BD28" s="10">
        <f>BA28*'A6-A'!S49*BC28</f>
        <v>727.00426329287052</v>
      </c>
      <c r="BE28" s="17">
        <f t="shared" si="13"/>
        <v>0.85932464748342907</v>
      </c>
      <c r="BF28" s="16">
        <f>'A6-A'!T49</f>
        <v>7.2</v>
      </c>
      <c r="BG28" s="16">
        <f>'A6-A'!U49</f>
        <v>30.323</v>
      </c>
      <c r="BH28" s="16">
        <v>2.4053171774000002</v>
      </c>
      <c r="BI28" s="10">
        <f>BF28*'A6-A'!U49*BH28</f>
        <v>525.14231594616149</v>
      </c>
      <c r="BJ28" s="17">
        <f t="shared" si="4"/>
        <v>0.87720779970741269</v>
      </c>
      <c r="BK28" s="16">
        <f>'A6-A'!V49</f>
        <v>32.200000000000003</v>
      </c>
      <c r="BL28" s="16">
        <f>'A6-A'!W49</f>
        <v>37.813000000000002</v>
      </c>
      <c r="BM28" s="16">
        <v>1.1940011549</v>
      </c>
      <c r="BN28" s="10">
        <f>BK28*'A6-A'!W49*BM28</f>
        <v>1453.7902545815255</v>
      </c>
      <c r="BO28" s="17">
        <f t="shared" si="14"/>
        <v>0.79493794812126395</v>
      </c>
      <c r="BP28" s="16">
        <f>'A6-A'!X49</f>
        <v>8.1</v>
      </c>
      <c r="BQ28" s="16">
        <f>'A6-A'!Y49</f>
        <v>25.293488923556051</v>
      </c>
      <c r="BR28" s="16">
        <v>2.2356069046</v>
      </c>
      <c r="BS28" s="10">
        <f>BP28*'A6-A'!Y49*BR28</f>
        <v>458.02501767929675</v>
      </c>
      <c r="BT28" s="17">
        <f t="shared" si="5"/>
        <v>0.88315378842666015</v>
      </c>
      <c r="BU28" s="16">
        <f>'A6-A'!Z49</f>
        <v>23.011956778497712</v>
      </c>
      <c r="BV28" s="16">
        <f>'A6-A'!AA49</f>
        <v>19.355</v>
      </c>
      <c r="BW28" s="16">
        <v>2.7928088972</v>
      </c>
      <c r="BX28" s="10">
        <f>BU28*'A6-A'!AA49*BW28</f>
        <v>1243.9070941861394</v>
      </c>
      <c r="BY28" s="17">
        <f t="shared" si="6"/>
        <v>0.81353170764818861</v>
      </c>
      <c r="BZ28" s="16">
        <f>'A6-A'!AB49</f>
        <v>42.57</v>
      </c>
      <c r="CA28" s="16">
        <f>'A6-A'!AC49</f>
        <v>40.713999999999999</v>
      </c>
      <c r="CB28" s="16">
        <v>3.7</v>
      </c>
      <c r="CC28" s="10">
        <f>BZ28*'A6-A'!AC49*CB28</f>
        <v>6412.8214260000004</v>
      </c>
      <c r="CD28" s="17">
        <f t="shared" si="15"/>
        <v>0.35561240664296934</v>
      </c>
    </row>
    <row r="29" spans="1:82" ht="12.75" customHeight="1">
      <c r="A29" s="6">
        <v>2005</v>
      </c>
      <c r="B29" s="16">
        <v>29.6</v>
      </c>
      <c r="C29" s="16">
        <v>36.700000000000003</v>
      </c>
      <c r="D29" s="16">
        <f t="shared" si="18"/>
        <v>29.600000000000005</v>
      </c>
      <c r="E29" s="16">
        <v>0.34100000000000003</v>
      </c>
      <c r="F29" s="16">
        <v>0.309</v>
      </c>
      <c r="G29" s="16">
        <f t="shared" si="19"/>
        <v>34.1</v>
      </c>
      <c r="H29" s="16">
        <v>1.2149809026066793</v>
      </c>
      <c r="I29" s="16">
        <v>1.1426974483674526</v>
      </c>
      <c r="J29" s="16">
        <f t="shared" si="7"/>
        <v>2.3500313879971721</v>
      </c>
      <c r="K29" s="10">
        <f t="shared" si="8"/>
        <v>2372.0276817888262</v>
      </c>
      <c r="L29" s="17">
        <f t="shared" si="16"/>
        <v>0.71359037417607052</v>
      </c>
      <c r="M29" s="16">
        <f>'A6-A'!B50</f>
        <v>16.463000000000001</v>
      </c>
      <c r="N29" s="16">
        <f>'A6-A'!C50</f>
        <v>22.302245440404057</v>
      </c>
      <c r="O29" s="16">
        <v>2.5692344677999999</v>
      </c>
      <c r="P29" s="10">
        <f>M29*'A6-A'!C50*O29</f>
        <v>943.3249231498462</v>
      </c>
      <c r="Q29" s="17">
        <f t="shared" si="17"/>
        <v>0.84016058342746069</v>
      </c>
      <c r="R29" s="16">
        <f>'A6-A'!D50</f>
        <v>12.2</v>
      </c>
      <c r="S29" s="16">
        <f>'A6-A'!E50</f>
        <v>21.824999999999999</v>
      </c>
      <c r="T29" s="16">
        <v>2.9447594071999998</v>
      </c>
      <c r="U29" s="10">
        <f t="shared" ref="U29:U34" si="21">R29*S29*T29</f>
        <v>784.08636355810791</v>
      </c>
      <c r="V29" s="17">
        <f t="shared" si="1"/>
        <v>0.8542676870125453</v>
      </c>
      <c r="W29" s="16">
        <f>'A6-A'!F50</f>
        <v>36.700000000000003</v>
      </c>
      <c r="X29" s="16">
        <f>'A6-A'!G50</f>
        <v>30.9</v>
      </c>
      <c r="Y29" s="16">
        <v>2.2102198190000002</v>
      </c>
      <c r="Z29" s="10">
        <f t="shared" si="20"/>
        <v>2506.45558134057</v>
      </c>
      <c r="AA29" s="17">
        <f t="shared" si="2"/>
        <v>0.70168127182947915</v>
      </c>
      <c r="AB29" s="16">
        <f>'A6-A'!H50</f>
        <v>11</v>
      </c>
      <c r="AC29" s="16">
        <f>'A6-A'!I50</f>
        <v>27.499431962716123</v>
      </c>
      <c r="AD29" s="16">
        <v>2.8249745475000001</v>
      </c>
      <c r="AE29" s="10">
        <f>AB29*'A6-A'!I50*AD29</f>
        <v>854.53714901919125</v>
      </c>
      <c r="AF29" s="17">
        <f t="shared" si="9"/>
        <v>0.8480263813219</v>
      </c>
      <c r="AG29" s="16">
        <f>'A6-A'!J50</f>
        <v>6.1</v>
      </c>
      <c r="AH29" s="16">
        <f>'A6-A'!K50</f>
        <v>23.012451382904207</v>
      </c>
      <c r="AI29" s="16">
        <v>2.5510401021</v>
      </c>
      <c r="AJ29" s="10">
        <f>AG29*'A6-A'!K50*AI29</f>
        <v>358.10468658503288</v>
      </c>
      <c r="AK29" s="17">
        <f t="shared" si="10"/>
        <v>0.89200583069969164</v>
      </c>
      <c r="AL29" s="16">
        <f>'A6-A'!L50</f>
        <v>12.1</v>
      </c>
      <c r="AM29" s="16">
        <f>'A6-A'!M50</f>
        <v>18.684000000000001</v>
      </c>
      <c r="AN29" s="16">
        <v>2.4847419730000002</v>
      </c>
      <c r="AO29" s="10">
        <f>AL29*'A6-A'!M50*AN29</f>
        <v>561.74152018473728</v>
      </c>
      <c r="AP29" s="17">
        <f t="shared" si="11"/>
        <v>0.87396543952374228</v>
      </c>
      <c r="AQ29" s="16">
        <f>'A6-A'!N50</f>
        <v>12.7</v>
      </c>
      <c r="AR29" s="16">
        <f>'A6-A'!O50</f>
        <v>25.366181512462699</v>
      </c>
      <c r="AS29" s="16">
        <v>2.4458207052000001</v>
      </c>
      <c r="AT29" s="10">
        <f>AQ29*'A6-A'!O50*AS29</f>
        <v>787.92237582904261</v>
      </c>
      <c r="AU29" s="17">
        <f t="shared" si="3"/>
        <v>0.85392785084096434</v>
      </c>
      <c r="AV29" s="16">
        <f>'A6-A'!P50</f>
        <v>25.5</v>
      </c>
      <c r="AW29" s="16">
        <f>'A6-A'!Q50</f>
        <v>37.775426061400154</v>
      </c>
      <c r="AX29" s="16">
        <v>0.80256565749999997</v>
      </c>
      <c r="AY29" s="10">
        <f>AV29*'A6-A'!Q50*AX29</f>
        <v>773.09012118491137</v>
      </c>
      <c r="AZ29" s="17">
        <f t="shared" si="12"/>
        <v>0.85524185514495688</v>
      </c>
      <c r="BA29" s="16">
        <f>'A6-A'!R50</f>
        <v>12.2</v>
      </c>
      <c r="BB29" s="16">
        <f>'A6-A'!S50</f>
        <v>21.164702943273998</v>
      </c>
      <c r="BC29" s="16">
        <v>1.9549790476</v>
      </c>
      <c r="BD29" s="10">
        <f>BA29*'A6-A'!S50*BC29</f>
        <v>504.79391979390027</v>
      </c>
      <c r="BE29" s="17">
        <f t="shared" si="13"/>
        <v>0.87901048451595565</v>
      </c>
      <c r="BF29" s="16">
        <f>'A6-A'!T50</f>
        <v>11.3</v>
      </c>
      <c r="BG29" s="16">
        <f>'A6-A'!U50</f>
        <v>28.696294347403203</v>
      </c>
      <c r="BH29" s="16">
        <v>2.3879093918000001</v>
      </c>
      <c r="BI29" s="10">
        <f>BF29*'A6-A'!U50*BH29</f>
        <v>774.32290383684153</v>
      </c>
      <c r="BJ29" s="17">
        <f t="shared" si="4"/>
        <v>0.85513264169431236</v>
      </c>
      <c r="BK29" s="16">
        <f>'A6-A'!V50</f>
        <v>28.1</v>
      </c>
      <c r="BL29" s="16">
        <f>'A6-A'!W50</f>
        <v>35.913143254587013</v>
      </c>
      <c r="BM29" s="16">
        <v>1.6785953516000001</v>
      </c>
      <c r="BN29" s="10">
        <f>BK29*'A6-A'!W50*BM29</f>
        <v>1693.9701527307</v>
      </c>
      <c r="BO29" s="17">
        <f t="shared" si="14"/>
        <v>0.77366017023296596</v>
      </c>
      <c r="BP29" s="16">
        <f>'A6-A'!X50</f>
        <v>8.8000000000000007</v>
      </c>
      <c r="BQ29" s="16">
        <f>'A6-A'!Y50</f>
        <v>26.792999999999999</v>
      </c>
      <c r="BR29" s="16">
        <v>2.2149444071</v>
      </c>
      <c r="BS29" s="10">
        <f>BP29*'A6-A'!Y50*BR29</f>
        <v>522.2360483949866</v>
      </c>
      <c r="BT29" s="17">
        <f t="shared" si="5"/>
        <v>0.87746526886246845</v>
      </c>
      <c r="BU29" s="16">
        <f>'A6-A'!Z50</f>
        <v>20.3</v>
      </c>
      <c r="BV29" s="16">
        <f>'A6-A'!AA50</f>
        <v>19.593385215750935</v>
      </c>
      <c r="BW29" s="16">
        <v>2.5739734746999998</v>
      </c>
      <c r="BX29" s="10">
        <f>BU29*'A6-A'!AA50*BW29</f>
        <v>1023.7869326459174</v>
      </c>
      <c r="BY29" s="17">
        <f t="shared" si="6"/>
        <v>0.83303237336618341</v>
      </c>
      <c r="BZ29" s="16">
        <f>'A6-A'!AB50</f>
        <v>42.537999999999997</v>
      </c>
      <c r="CA29" s="16">
        <f>'A6-A'!AC50</f>
        <v>40.25586414495401</v>
      </c>
      <c r="CB29" s="16">
        <v>3.6</v>
      </c>
      <c r="CC29" s="10">
        <f>BZ29*'A6-A'!AC50*CB29</f>
        <v>6164.6542163929926</v>
      </c>
      <c r="CD29" s="17">
        <f t="shared" si="15"/>
        <v>0.37759778845829889</v>
      </c>
    </row>
    <row r="30" spans="1:82" ht="12.75" customHeight="1">
      <c r="A30" s="6">
        <v>2006</v>
      </c>
      <c r="B30" s="16">
        <v>28.7</v>
      </c>
      <c r="C30" s="16">
        <v>38.4</v>
      </c>
      <c r="D30" s="16">
        <f t="shared" si="18"/>
        <v>28.7</v>
      </c>
      <c r="E30" s="16">
        <v>0.27600000000000002</v>
      </c>
      <c r="F30" s="16">
        <v>0.31</v>
      </c>
      <c r="G30" s="16">
        <f t="shared" si="19"/>
        <v>27.6</v>
      </c>
      <c r="H30" s="16">
        <v>1.1803914904467421</v>
      </c>
      <c r="I30" s="16">
        <v>1.1355141226894392</v>
      </c>
      <c r="J30" s="16">
        <f t="shared" si="7"/>
        <v>2.2614764765007589</v>
      </c>
      <c r="K30" s="10">
        <f t="shared" si="8"/>
        <v>1791.3607465657813</v>
      </c>
      <c r="L30" s="17">
        <f t="shared" si="16"/>
        <v>0.76503223991905944</v>
      </c>
      <c r="M30" s="16">
        <f>'A6-A'!B51</f>
        <v>16.907</v>
      </c>
      <c r="N30" s="16">
        <f>'A6-A'!C51</f>
        <v>22.202047471997915</v>
      </c>
      <c r="O30" s="16">
        <v>2.4821382672999999</v>
      </c>
      <c r="P30" s="10">
        <f>M30*'A6-A'!C51*O30</f>
        <v>931.72028262240599</v>
      </c>
      <c r="Q30" s="17">
        <f t="shared" ref="Q30:Q35" si="22">($W$52-P30)/($W$52-$W$53)</f>
        <v>0.84118865016210076</v>
      </c>
      <c r="R30" s="16">
        <f>'A6-A'!D51</f>
        <v>14.6</v>
      </c>
      <c r="S30" s="16">
        <f>'A6-A'!E51</f>
        <v>21.824999999999999</v>
      </c>
      <c r="T30" s="16">
        <v>2.7688575477000001</v>
      </c>
      <c r="U30" s="10">
        <f t="shared" si="21"/>
        <v>882.28261328686654</v>
      </c>
      <c r="V30" s="17">
        <f t="shared" ref="V30:V35" si="23">($W$52-U30)/($W$52-$W$53)</f>
        <v>0.84556838283557945</v>
      </c>
      <c r="W30" s="16">
        <f>'A6-A'!F51</f>
        <v>38.4</v>
      </c>
      <c r="X30" s="16">
        <f>'A6-A'!G51</f>
        <v>31</v>
      </c>
      <c r="Y30" s="16">
        <f>Y29*POWER(Y$32/Y$29, 1/3)</f>
        <v>2.1754972803342367</v>
      </c>
      <c r="Z30" s="10">
        <f t="shared" si="20"/>
        <v>2589.7119625098753</v>
      </c>
      <c r="AA30" s="17">
        <f t="shared" si="2"/>
        <v>0.69430550558111614</v>
      </c>
      <c r="AB30" s="16">
        <f>'A6-A'!H51</f>
        <v>6.2</v>
      </c>
      <c r="AC30" s="16">
        <f>'A6-A'!I51</f>
        <v>30.601277042410697</v>
      </c>
      <c r="AD30" s="16">
        <v>2.6392167030000002</v>
      </c>
      <c r="AE30" s="10">
        <f>AB30*'A6-A'!I51*AD30</f>
        <v>500.73308932145676</v>
      </c>
      <c r="AF30" s="17">
        <f t="shared" ref="AF30:AF35" si="24">($W$52-AE30)/($W$52-$W$53)</f>
        <v>0.87937023755732391</v>
      </c>
      <c r="AG30" s="16">
        <f>'A6-A'!J51</f>
        <v>6.1</v>
      </c>
      <c r="AH30" s="16">
        <f>'A6-A'!K51</f>
        <v>24.496850710080942</v>
      </c>
      <c r="AI30" s="16">
        <v>2.5169629154000002</v>
      </c>
      <c r="AJ30" s="10">
        <f>AG30*'A6-A'!K51*AI30</f>
        <v>376.11175516631971</v>
      </c>
      <c r="AK30" s="17">
        <f t="shared" ref="AK30:AK35" si="25">($W$52-AJ30)/($W$52-$W$53)</f>
        <v>0.89041056644716887</v>
      </c>
      <c r="AL30" s="16">
        <f>'A6-A'!L51</f>
        <v>12.1</v>
      </c>
      <c r="AM30" s="16">
        <f>'A6-A'!M51</f>
        <v>19.798000145188411</v>
      </c>
      <c r="AN30" s="16">
        <v>2.2064212165999999</v>
      </c>
      <c r="AO30" s="10">
        <f>AL30*'A6-A'!M51*AN30</f>
        <v>528.56100355578246</v>
      </c>
      <c r="AP30" s="17">
        <f t="shared" ref="AP30:AP35" si="26">($W$52-AO30)/($W$52-$W$53)</f>
        <v>0.87690493474582543</v>
      </c>
      <c r="AQ30" s="16">
        <f>'A6-A'!N51</f>
        <v>13.6</v>
      </c>
      <c r="AR30" s="16">
        <f>'A6-A'!O51</f>
        <v>23.990274953327781</v>
      </c>
      <c r="AS30" s="16">
        <v>2.3180492002999999</v>
      </c>
      <c r="AT30" s="10">
        <f>AQ30*'A6-A'!O51*AS30</f>
        <v>756.3046723193246</v>
      </c>
      <c r="AU30" s="17">
        <f t="shared" si="3"/>
        <v>0.85672889488254356</v>
      </c>
      <c r="AV30" s="16">
        <f>'A6-A'!P51</f>
        <v>24</v>
      </c>
      <c r="AW30" s="16">
        <f>'A6-A'!Q51</f>
        <v>35.601587099453866</v>
      </c>
      <c r="AX30" s="16">
        <v>0.84039260689999995</v>
      </c>
      <c r="AY30" s="10">
        <f>AV30*'A6-A'!Q51*AX30</f>
        <v>718.06345421489857</v>
      </c>
      <c r="AZ30" s="17">
        <f t="shared" ref="AZ30:AZ35" si="27">($W$52-AY30)/($W$52-$W$53)</f>
        <v>0.86011672272023609</v>
      </c>
      <c r="BA30" s="16">
        <f>'A6-A'!R51</f>
        <v>10.1</v>
      </c>
      <c r="BB30" s="16">
        <f>'A6-A'!S51</f>
        <v>20.876387690591926</v>
      </c>
      <c r="BC30" s="16">
        <v>1.9413803940000001</v>
      </c>
      <c r="BD30" s="10">
        <f>BA30*'A6-A'!S51*BC30</f>
        <v>409.34299857658687</v>
      </c>
      <c r="BE30" s="17">
        <f t="shared" ref="BE30:BE35" si="28">($W$52-BD30)/($W$52-$W$53)</f>
        <v>0.88746657728869038</v>
      </c>
      <c r="BF30" s="16">
        <f>'A6-A'!T51</f>
        <v>9.8000000000000007</v>
      </c>
      <c r="BG30" s="16">
        <f>'A6-A'!U51</f>
        <v>27.156854838663886</v>
      </c>
      <c r="BH30" s="16">
        <v>2.2739188183999999</v>
      </c>
      <c r="BI30" s="10">
        <f>BF30*'A6-A'!U51*BH30</f>
        <v>605.17433600871016</v>
      </c>
      <c r="BJ30" s="17">
        <f t="shared" si="4"/>
        <v>0.87011768284099189</v>
      </c>
      <c r="BK30" s="16">
        <f>'A6-A'!V51</f>
        <v>23.3</v>
      </c>
      <c r="BL30" s="16">
        <f>'A6-A'!W51</f>
        <v>34.108741925382503</v>
      </c>
      <c r="BM30" s="16">
        <v>2.8808045993000002</v>
      </c>
      <c r="BN30" s="10">
        <f>BK30*'A6-A'!W51*BM30</f>
        <v>2289.4724603290028</v>
      </c>
      <c r="BO30" s="17">
        <f t="shared" ref="BO30:BO35" si="29">($W$52-BN30)/($W$52-$W$53)</f>
        <v>0.72090402398305953</v>
      </c>
      <c r="BP30" s="16">
        <f>'A6-A'!X51</f>
        <v>16.600000000000001</v>
      </c>
      <c r="BQ30" s="16">
        <f>'A6-A'!Y51</f>
        <v>26.792999999999999</v>
      </c>
      <c r="BR30" s="16">
        <v>2.2350078547000001</v>
      </c>
      <c r="BS30" s="10">
        <f>BP30*'A6-A'!Y51*BR30</f>
        <v>994.05058648621991</v>
      </c>
      <c r="BT30" s="17">
        <f t="shared" si="5"/>
        <v>0.83566674607460456</v>
      </c>
      <c r="BU30" s="16">
        <f>'A6-A'!Z51</f>
        <v>23.9</v>
      </c>
      <c r="BV30" s="16">
        <f>'A6-A'!AA51</f>
        <v>19.834706495107582</v>
      </c>
      <c r="BW30" s="16">
        <v>2.4450813981000001</v>
      </c>
      <c r="BX30" s="10">
        <f>BU30*'A6-A'!AA51*BW30</f>
        <v>1159.0895781222632</v>
      </c>
      <c r="BY30" s="17">
        <f t="shared" si="6"/>
        <v>0.82104577640145038</v>
      </c>
      <c r="BZ30" s="16">
        <f>'A6-A'!AB51</f>
        <v>41.874000000000002</v>
      </c>
      <c r="CA30" s="16">
        <f>'A6-A'!AC51</f>
        <v>39.802883481283928</v>
      </c>
      <c r="CB30" s="16">
        <v>3.7</v>
      </c>
      <c r="CC30" s="10">
        <f>BZ30*'A6-A'!AC51*CB30</f>
        <v>6166.8119887125486</v>
      </c>
      <c r="CD30" s="17">
        <f t="shared" si="15"/>
        <v>0.3774066292459633</v>
      </c>
    </row>
    <row r="31" spans="1:82" ht="12.75" customHeight="1">
      <c r="A31" s="6">
        <v>2007</v>
      </c>
      <c r="B31" s="16">
        <v>30.6</v>
      </c>
      <c r="C31" s="16">
        <v>38</v>
      </c>
      <c r="D31" s="16">
        <f t="shared" si="18"/>
        <v>30.6</v>
      </c>
      <c r="E31" s="16">
        <v>0.376</v>
      </c>
      <c r="F31" s="16">
        <v>0.311</v>
      </c>
      <c r="G31" s="16">
        <f t="shared" si="19"/>
        <v>37.6</v>
      </c>
      <c r="H31" s="16">
        <v>1.1475836276187321</v>
      </c>
      <c r="I31" s="16">
        <v>1.1282445303411028</v>
      </c>
      <c r="J31" s="16">
        <f t="shared" si="7"/>
        <v>2.1780243327090605</v>
      </c>
      <c r="K31" s="10">
        <f t="shared" si="8"/>
        <v>2505.9476762417371</v>
      </c>
      <c r="L31" s="17">
        <f t="shared" si="16"/>
        <v>0.70172626765121349</v>
      </c>
      <c r="M31" s="16">
        <f>'A6-A'!B52</f>
        <v>21.582999999999998</v>
      </c>
      <c r="N31" s="16">
        <f>'A6-A'!C52</f>
        <v>22.102299666015981</v>
      </c>
      <c r="O31" s="16">
        <v>2.2760996205000001</v>
      </c>
      <c r="P31" s="10">
        <f>M31*'A6-A'!C52*O31</f>
        <v>1085.776755441125</v>
      </c>
      <c r="Q31" s="17">
        <f t="shared" si="22"/>
        <v>0.82754063283778923</v>
      </c>
      <c r="R31" s="16">
        <f>'A6-A'!D52</f>
        <v>15.6</v>
      </c>
      <c r="S31" s="16">
        <f>'A6-A'!E52</f>
        <v>21.824999999999999</v>
      </c>
      <c r="T31" s="16">
        <v>2.8317915268</v>
      </c>
      <c r="U31" s="10">
        <f t="shared" si="21"/>
        <v>964.14006112959589</v>
      </c>
      <c r="V31" s="17">
        <f t="shared" si="23"/>
        <v>0.83831654949264611</v>
      </c>
      <c r="W31" s="16">
        <f>'A6-A'!F52</f>
        <v>38</v>
      </c>
      <c r="X31" s="16">
        <f>'A6-A'!G52</f>
        <v>31.1</v>
      </c>
      <c r="Y31" s="16">
        <f>Y30*POWER(Y$32/Y$29, 1/3)</f>
        <v>2.1413202325201213</v>
      </c>
      <c r="Z31" s="10">
        <f t="shared" si="20"/>
        <v>2530.6122507922792</v>
      </c>
      <c r="AA31" s="17">
        <f t="shared" si="2"/>
        <v>0.69954120827263944</v>
      </c>
      <c r="AB31" s="16">
        <f>'A6-A'!H52</f>
        <v>6</v>
      </c>
      <c r="AC31" s="16">
        <f>'A6-A'!I52</f>
        <v>34.052999999999997</v>
      </c>
      <c r="AD31" s="16">
        <v>2.5774107337999999</v>
      </c>
      <c r="AE31" s="10">
        <f>AB31*'A6-A'!I52*AD31</f>
        <v>526.61140630854834</v>
      </c>
      <c r="AF31" s="17">
        <f t="shared" si="24"/>
        <v>0.87707765151986827</v>
      </c>
      <c r="AG31" s="16">
        <f>'A6-A'!J52</f>
        <v>8.9</v>
      </c>
      <c r="AH31" s="16">
        <f>'A6-A'!K52</f>
        <v>26.077000000000002</v>
      </c>
      <c r="AI31" s="16">
        <v>2.5004162161000001</v>
      </c>
      <c r="AJ31" s="10">
        <f>AG31*'A6-A'!K52*AI31</f>
        <v>580.30984763843344</v>
      </c>
      <c r="AK31" s="17">
        <f t="shared" si="25"/>
        <v>0.8723204527852122</v>
      </c>
      <c r="AL31" s="16">
        <f>'A6-A'!L52</f>
        <v>9.5</v>
      </c>
      <c r="AM31" s="16">
        <f>'A6-A'!M52</f>
        <v>20.978420560312582</v>
      </c>
      <c r="AN31" s="16">
        <v>2.1191945420999998</v>
      </c>
      <c r="AO31" s="10">
        <f>AL31*'A6-A'!M52*AN31</f>
        <v>422.34486635628201</v>
      </c>
      <c r="AP31" s="17">
        <f t="shared" si="26"/>
        <v>0.88631472879145468</v>
      </c>
      <c r="AQ31" s="16">
        <f>'A6-A'!N52</f>
        <v>21.7</v>
      </c>
      <c r="AR31" s="16">
        <f>'A6-A'!O52</f>
        <v>22.689</v>
      </c>
      <c r="AS31" s="16">
        <v>2.2740820519999998</v>
      </c>
      <c r="AT31" s="10">
        <f>AQ31*'A6-A'!O52*AS31</f>
        <v>1119.6472546088676</v>
      </c>
      <c r="AU31" s="17">
        <f t="shared" si="3"/>
        <v>0.82454001137108612</v>
      </c>
      <c r="AV31" s="16">
        <f>'A6-A'!P52</f>
        <v>24.1</v>
      </c>
      <c r="AW31" s="16">
        <f>'A6-A'!Q52</f>
        <v>33.552844696969139</v>
      </c>
      <c r="AX31" s="16">
        <v>0.85336848509999996</v>
      </c>
      <c r="AY31" s="10">
        <f>AV31*'A6-A'!Q52*AX31</f>
        <v>690.0538600213398</v>
      </c>
      <c r="AZ31" s="17">
        <f t="shared" si="27"/>
        <v>0.86259812074140485</v>
      </c>
      <c r="BA31" s="16">
        <f>'A6-A'!R52</f>
        <v>17.7</v>
      </c>
      <c r="BB31" s="16">
        <f>'A6-A'!S52</f>
        <v>20.591999999999999</v>
      </c>
      <c r="BC31" s="16">
        <v>1.9523620128000001</v>
      </c>
      <c r="BD31" s="10">
        <f>BA31*'A6-A'!S52*BC31</f>
        <v>711.59378264612349</v>
      </c>
      <c r="BE31" s="17">
        <f t="shared" si="28"/>
        <v>0.86068987740849867</v>
      </c>
      <c r="BF31" s="16">
        <f>'A6-A'!T52</f>
        <v>13.9</v>
      </c>
      <c r="BG31" s="16">
        <f>'A6-A'!U52</f>
        <v>25.7</v>
      </c>
      <c r="BH31" s="16">
        <v>2.1829830314000001</v>
      </c>
      <c r="BI31" s="10">
        <f>BF31*'A6-A'!U52*BH31</f>
        <v>779.82702830702203</v>
      </c>
      <c r="BJ31" s="17">
        <f t="shared" si="4"/>
        <v>0.8546450257911975</v>
      </c>
      <c r="BK31" s="16">
        <f>'A6-A'!V52</f>
        <v>26.7</v>
      </c>
      <c r="BL31" s="16">
        <f>'A6-A'!W52</f>
        <v>32.395000000000003</v>
      </c>
      <c r="BM31" s="16">
        <v>2.8016716388999998</v>
      </c>
      <c r="BN31" s="10">
        <f>BK31*'A6-A'!W52*BM31</f>
        <v>2423.2960782158189</v>
      </c>
      <c r="BO31" s="17">
        <f t="shared" si="29"/>
        <v>0.70904845555478269</v>
      </c>
      <c r="BP31" s="16">
        <f>'A6-A'!X52</f>
        <v>12.9</v>
      </c>
      <c r="BQ31" s="16">
        <f>'A6-A'!Y52</f>
        <v>26.792999999999999</v>
      </c>
      <c r="BR31" s="16">
        <v>2.2593782397000002</v>
      </c>
      <c r="BS31" s="10">
        <f>BP31*'A6-A'!Y52*BR31</f>
        <v>780.90822317403922</v>
      </c>
      <c r="BT31" s="17">
        <f t="shared" si="5"/>
        <v>0.85454924165434154</v>
      </c>
      <c r="BU31" s="16">
        <f>'A6-A'!Z52</f>
        <v>25.4</v>
      </c>
      <c r="BV31" s="16">
        <f>'A6-A'!AA52</f>
        <v>20.079000000000001</v>
      </c>
      <c r="BW31" s="16">
        <v>2.3588653446999999</v>
      </c>
      <c r="BX31" s="10">
        <f>BU31*'A6-A'!AA52*BW31</f>
        <v>1203.0368943082749</v>
      </c>
      <c r="BY31" s="17">
        <f t="shared" si="6"/>
        <v>0.81715243961598816</v>
      </c>
      <c r="BZ31" s="16">
        <f>'A6-A'!AB52</f>
        <v>42.433999999999997</v>
      </c>
      <c r="CA31" s="16">
        <f>'A6-A'!AC52</f>
        <v>39.354999999999997</v>
      </c>
      <c r="CB31" s="16">
        <v>3.6</v>
      </c>
      <c r="CC31" s="10">
        <f>BZ31*'A6-A'!AC52*CB31</f>
        <v>6011.9642519999998</v>
      </c>
      <c r="CD31" s="17">
        <f t="shared" si="15"/>
        <v>0.39112474543164361</v>
      </c>
    </row>
    <row r="32" spans="1:82" ht="12.75" customHeight="1">
      <c r="A32" s="6">
        <v>2008</v>
      </c>
      <c r="B32" s="16">
        <v>36.799999999999997</v>
      </c>
      <c r="C32" s="16">
        <v>34.200000000000003</v>
      </c>
      <c r="D32" s="16">
        <f t="shared" si="18"/>
        <v>36.79999999999999</v>
      </c>
      <c r="E32" s="16">
        <v>0.26800000000000002</v>
      </c>
      <c r="F32" s="16">
        <v>0.30199999999999999</v>
      </c>
      <c r="G32" s="16">
        <f t="shared" si="19"/>
        <v>26.8</v>
      </c>
      <c r="H32" s="16">
        <v>1.1193954112820186</v>
      </c>
      <c r="I32" s="16">
        <v>1.1203467283849755</v>
      </c>
      <c r="J32" s="16">
        <f t="shared" si="7"/>
        <v>2.1058904169746842</v>
      </c>
      <c r="K32" s="10">
        <f t="shared" si="8"/>
        <v>2076.9133648371121</v>
      </c>
      <c r="L32" s="17">
        <f t="shared" si="16"/>
        <v>0.73973484728203887</v>
      </c>
      <c r="M32" s="16">
        <f>'A6-A'!B53</f>
        <v>21.169</v>
      </c>
      <c r="N32" s="16">
        <f>'A6-A'!C53</f>
        <v>22.003</v>
      </c>
      <c r="O32" s="16">
        <v>2.2076345556999999</v>
      </c>
      <c r="P32" s="10">
        <f>M32*'A6-A'!C53*O32</f>
        <v>1028.2753502592216</v>
      </c>
      <c r="Q32" s="17">
        <f t="shared" si="22"/>
        <v>0.83263473995147308</v>
      </c>
      <c r="R32" s="16">
        <f>'A6-A'!D53</f>
        <v>20.399999999999999</v>
      </c>
      <c r="S32" s="16">
        <f>'A6-A'!E53</f>
        <v>21.824999999999999</v>
      </c>
      <c r="T32" s="16">
        <v>3.3021558504000001</v>
      </c>
      <c r="U32" s="10">
        <f t="shared" si="21"/>
        <v>1470.218849273592</v>
      </c>
      <c r="V32" s="17">
        <f t="shared" si="23"/>
        <v>0.79348252245255313</v>
      </c>
      <c r="W32" s="16">
        <f>'A6-A'!F53</f>
        <v>34.200000000000003</v>
      </c>
      <c r="X32" s="16">
        <f>'A6-A'!G53</f>
        <v>30.2</v>
      </c>
      <c r="Y32" s="16">
        <v>2.1076801059000001</v>
      </c>
      <c r="Z32" s="10">
        <f t="shared" si="20"/>
        <v>2176.8963205777563</v>
      </c>
      <c r="AA32" s="17">
        <f t="shared" si="2"/>
        <v>0.73087725702882111</v>
      </c>
      <c r="AB32" s="16">
        <f>'A6-A'!H53</f>
        <v>3.1</v>
      </c>
      <c r="AC32" s="16">
        <f>'A6-A'!I53</f>
        <v>31.253887417594129</v>
      </c>
      <c r="AD32" s="16">
        <v>2.6771617968000001</v>
      </c>
      <c r="AE32" s="10">
        <f>AB32*'A6-A'!I53*AD32</f>
        <v>259.38231152720073</v>
      </c>
      <c r="AF32" s="17">
        <f t="shared" si="24"/>
        <v>0.9007517448468495</v>
      </c>
      <c r="AG32" s="16">
        <f>'A6-A'!J53</f>
        <v>15</v>
      </c>
      <c r="AH32" s="16">
        <f>'A6-A'!K53</f>
        <v>24.901836645507213</v>
      </c>
      <c r="AI32" s="16">
        <v>2.5352886165999999</v>
      </c>
      <c r="AJ32" s="10">
        <f>AG32*'A6-A'!K53*AI32</f>
        <v>947.00014469680752</v>
      </c>
      <c r="AK32" s="17">
        <f t="shared" si="25"/>
        <v>0.83983499186726296</v>
      </c>
      <c r="AL32" s="16">
        <f>'A6-A'!L53</f>
        <v>12.5</v>
      </c>
      <c r="AM32" s="16">
        <f>'A6-A'!M53</f>
        <v>22.229221435393491</v>
      </c>
      <c r="AN32" s="16">
        <v>2.0766998702000001</v>
      </c>
      <c r="AO32" s="10">
        <f>AL32*'A6-A'!M53*AN32</f>
        <v>577.04276586910908</v>
      </c>
      <c r="AP32" s="17">
        <f t="shared" si="26"/>
        <v>0.8726098868334663</v>
      </c>
      <c r="AQ32" s="16">
        <f>'A6-A'!N53</f>
        <v>18.399999999999999</v>
      </c>
      <c r="AR32" s="16">
        <f>'A6-A'!O53</f>
        <v>22.710646009135917</v>
      </c>
      <c r="AS32" s="16">
        <v>2.3374150459999998</v>
      </c>
      <c r="AT32" s="10">
        <f>AQ32*'A6-A'!O53*AS32</f>
        <v>976.74938462486818</v>
      </c>
      <c r="AU32" s="17">
        <f t="shared" si="3"/>
        <v>0.83719947688698004</v>
      </c>
      <c r="AV32" s="16">
        <f>'A6-A'!P53</f>
        <v>28.8</v>
      </c>
      <c r="AW32" s="16">
        <f>'A6-A'!Q53</f>
        <v>31.622</v>
      </c>
      <c r="AX32" s="16">
        <v>0.90839078419999997</v>
      </c>
      <c r="AY32" s="10">
        <f>AV32*'A6-A'!Q53*AX32</f>
        <v>827.28384128560515</v>
      </c>
      <c r="AZ32" s="17">
        <f t="shared" si="27"/>
        <v>0.85044077916762029</v>
      </c>
      <c r="BA32" s="16">
        <f>'A6-A'!R53</f>
        <v>13.8</v>
      </c>
      <c r="BB32" s="16">
        <f>'A6-A'!S53</f>
        <v>21.028674415684069</v>
      </c>
      <c r="BC32" s="16">
        <v>1.9601603907</v>
      </c>
      <c r="BD32" s="10">
        <f>BA32*'A6-A'!S53*BC32</f>
        <v>568.8301302879953</v>
      </c>
      <c r="BE32" s="17">
        <f t="shared" si="28"/>
        <v>0.87333745245040206</v>
      </c>
      <c r="BF32" s="16">
        <f>'A6-A'!T53</f>
        <v>10.6</v>
      </c>
      <c r="BG32" s="16">
        <f>'A6-A'!U53</f>
        <v>26.520211281035348</v>
      </c>
      <c r="BH32" s="16">
        <v>2.1303585211999998</v>
      </c>
      <c r="BI32" s="10">
        <f>BF32*'A6-A'!U53*BH32</f>
        <v>598.87411571772691</v>
      </c>
      <c r="BJ32" s="17">
        <f t="shared" si="4"/>
        <v>0.87067582567072865</v>
      </c>
      <c r="BK32" s="16">
        <f>'A6-A'!V53</f>
        <v>28.3</v>
      </c>
      <c r="BL32" s="16">
        <f>'A6-A'!W53</f>
        <v>35.001634050927294</v>
      </c>
      <c r="BM32" s="16">
        <v>2.4109199173999998</v>
      </c>
      <c r="BN32" s="10">
        <f>BK32*'A6-A'!W53*BM32</f>
        <v>2388.1276679004241</v>
      </c>
      <c r="BO32" s="17">
        <f t="shared" si="29"/>
        <v>0.71216406027083901</v>
      </c>
      <c r="BP32" s="16">
        <f>'A6-A'!X53</f>
        <v>12.8</v>
      </c>
      <c r="BQ32" s="16">
        <f>'A6-A'!Y53</f>
        <v>26.792999999999999</v>
      </c>
      <c r="BR32" s="16">
        <v>2.3186379247</v>
      </c>
      <c r="BS32" s="10">
        <f>BP32*'A6-A'!Y53*BR32</f>
        <v>795.17780373103483</v>
      </c>
      <c r="BT32" s="17">
        <f t="shared" si="5"/>
        <v>0.85328508521164736</v>
      </c>
      <c r="BU32" s="16">
        <f>'A6-A'!Z53</f>
        <v>24.6</v>
      </c>
      <c r="BV32" s="16">
        <f>'A6-A'!AA53</f>
        <v>20.314233386349176</v>
      </c>
      <c r="BW32" s="16">
        <v>2.2141030589000001</v>
      </c>
      <c r="BX32" s="10">
        <f>BU32*'A6-A'!AA53*BW32</f>
        <v>1106.4540344861359</v>
      </c>
      <c r="BY32" s="17">
        <f t="shared" si="6"/>
        <v>0.82570881196416712</v>
      </c>
      <c r="BZ32" s="16">
        <f>'A6-A'!AB53</f>
        <v>42.851999999999997</v>
      </c>
      <c r="CA32" s="16">
        <f>'A6-A'!AC53</f>
        <v>39.476623743534482</v>
      </c>
      <c r="CB32" s="16">
        <v>3.5</v>
      </c>
      <c r="CC32" s="10">
        <f>BZ32*'A6-A'!AC53*CB32</f>
        <v>5920.7829823027878</v>
      </c>
      <c r="CD32" s="17">
        <f t="shared" si="15"/>
        <v>0.39920258549711507</v>
      </c>
    </row>
    <row r="33" spans="1:82" ht="12.75" customHeight="1">
      <c r="A33" s="6">
        <v>2009</v>
      </c>
      <c r="B33" s="16">
        <v>21.6</v>
      </c>
      <c r="C33" s="16">
        <v>33.299999999999997</v>
      </c>
      <c r="D33" s="16">
        <f t="shared" si="18"/>
        <v>21.6</v>
      </c>
      <c r="E33" s="16">
        <v>0.40700000000000003</v>
      </c>
      <c r="F33" s="16">
        <v>0.30199999999999999</v>
      </c>
      <c r="G33" s="16">
        <f t="shared" si="19"/>
        <v>40.700000000000003</v>
      </c>
      <c r="H33" s="16">
        <v>1.0914654560422952</v>
      </c>
      <c r="I33" s="16">
        <v>1.1125990681849864</v>
      </c>
      <c r="J33" s="16">
        <f t="shared" si="7"/>
        <v>2.0676451147224313</v>
      </c>
      <c r="K33" s="10">
        <f t="shared" si="8"/>
        <v>1817.708173254784</v>
      </c>
      <c r="L33" s="17">
        <f t="shared" si="16"/>
        <v>0.76269809498296404</v>
      </c>
      <c r="M33" s="16">
        <f>'A6-A'!B54</f>
        <v>27.998000000000001</v>
      </c>
      <c r="N33" s="16">
        <f>'A6-A'!C54</f>
        <v>21.841406616790962</v>
      </c>
      <c r="O33" s="16">
        <v>2.2704601644000002</v>
      </c>
      <c r="P33" s="10">
        <f>M33*'A6-A'!C54*O33</f>
        <v>1388.422042333505</v>
      </c>
      <c r="Q33" s="17">
        <f t="shared" si="22"/>
        <v>0.80072898355714628</v>
      </c>
      <c r="R33" s="16">
        <f>'A6-A'!D54</f>
        <v>19.899999999999999</v>
      </c>
      <c r="S33" s="16">
        <f>'A6-A'!E54</f>
        <v>21.824999999999999</v>
      </c>
      <c r="T33" s="16">
        <v>3.0200547530000001</v>
      </c>
      <c r="U33" s="10">
        <f t="shared" si="21"/>
        <v>1311.6626301860774</v>
      </c>
      <c r="V33" s="17">
        <f t="shared" si="23"/>
        <v>0.80752917680851843</v>
      </c>
      <c r="W33" s="16">
        <f>'A6-A'!F54</f>
        <v>33.299999999999997</v>
      </c>
      <c r="X33" s="16">
        <f>'A6-A'!G54</f>
        <v>30.2</v>
      </c>
      <c r="Y33" s="16">
        <f t="shared" ref="Y33:Y38" si="30">Y32</f>
        <v>2.1076801059000001</v>
      </c>
      <c r="Z33" s="10">
        <f t="shared" si="20"/>
        <v>2119.6095752993938</v>
      </c>
      <c r="AA33" s="17">
        <f t="shared" si="2"/>
        <v>0.73595234720651548</v>
      </c>
      <c r="AB33" s="16">
        <f>'A6-A'!H54</f>
        <v>9.8000000000000007</v>
      </c>
      <c r="AC33" s="16">
        <f>'A6-A'!I54</f>
        <v>28.684858271272681</v>
      </c>
      <c r="AD33" s="16">
        <v>2.7067958511999999</v>
      </c>
      <c r="AE33" s="10">
        <f>AB33*'A6-A'!I54*AD33</f>
        <v>760.91174253722079</v>
      </c>
      <c r="AF33" s="17">
        <f t="shared" si="24"/>
        <v>0.85632074991467733</v>
      </c>
      <c r="AG33" s="16">
        <f>'A6-A'!J54</f>
        <v>11.7</v>
      </c>
      <c r="AH33" s="16">
        <f>'A6-A'!K54</f>
        <v>23.779632178529965</v>
      </c>
      <c r="AI33" s="16">
        <v>2.5368670859</v>
      </c>
      <c r="AJ33" s="10">
        <f>AG33*'A6-A'!K54*AI33</f>
        <v>705.81146440569785</v>
      </c>
      <c r="AK33" s="17">
        <f t="shared" si="25"/>
        <v>0.86120213877652863</v>
      </c>
      <c r="AL33" s="16">
        <f>'A6-A'!L54</f>
        <v>16.600000000000001</v>
      </c>
      <c r="AM33" s="16">
        <f>'A6-A'!M54</f>
        <v>23.554599079712354</v>
      </c>
      <c r="AN33" s="16">
        <v>2.0370643261999999</v>
      </c>
      <c r="AO33" s="10">
        <f>AL33*'A6-A'!M54*AN33</f>
        <v>796.50507615354138</v>
      </c>
      <c r="AP33" s="17">
        <f t="shared" si="26"/>
        <v>0.85316750081752857</v>
      </c>
      <c r="AQ33" s="16">
        <f>'A6-A'!N54</f>
        <v>22</v>
      </c>
      <c r="AR33" s="16">
        <f>'A6-A'!O54</f>
        <v>22.732312669235366</v>
      </c>
      <c r="AS33" s="16">
        <v>2.2695269861999998</v>
      </c>
      <c r="AT33" s="10">
        <f>AQ33*'A6-A'!O54*AS33</f>
        <v>1135.0151353544479</v>
      </c>
      <c r="AU33" s="17">
        <f t="shared" si="3"/>
        <v>0.82317855541395513</v>
      </c>
      <c r="AV33" s="16">
        <f>'A6-A'!P54</f>
        <v>30.1</v>
      </c>
      <c r="AW33" s="16">
        <f>'A6-A'!Q54</f>
        <v>35.254376863022273</v>
      </c>
      <c r="AX33" s="16">
        <v>0.90469445309999996</v>
      </c>
      <c r="AY33" s="10">
        <f>AV33*'A6-A'!Q54*AX33</f>
        <v>960.02261978374418</v>
      </c>
      <c r="AZ33" s="17">
        <f t="shared" si="27"/>
        <v>0.83868131774802579</v>
      </c>
      <c r="BA33" s="16">
        <f>'A6-A'!R54</f>
        <v>13.2</v>
      </c>
      <c r="BB33" s="16">
        <f>'A6-A'!S54</f>
        <v>21.474608958860031</v>
      </c>
      <c r="BC33" s="16">
        <v>1.8619647644999999</v>
      </c>
      <c r="BD33" s="10">
        <f>BA33*'A6-A'!S54*BC33</f>
        <v>527.80154080913701</v>
      </c>
      <c r="BE33" s="17">
        <f t="shared" si="28"/>
        <v>0.87697221631169353</v>
      </c>
      <c r="BF33" s="16">
        <f>'A6-A'!T54</f>
        <v>14.7</v>
      </c>
      <c r="BG33" s="16">
        <f>'A6-A'!U54</f>
        <v>27.366599470457373</v>
      </c>
      <c r="BH33" s="16">
        <v>2.1196069232000001</v>
      </c>
      <c r="BI33" s="10">
        <f>BF33*'A6-A'!U54*BH33</f>
        <v>852.69457541973657</v>
      </c>
      <c r="BJ33" s="17">
        <f t="shared" si="4"/>
        <v>0.84818961676372573</v>
      </c>
      <c r="BK33" s="16">
        <f>'A6-A'!V54</f>
        <v>40.9</v>
      </c>
      <c r="BL33" s="16">
        <f>'A6-A'!W54</f>
        <v>37.818008527088523</v>
      </c>
      <c r="BM33" s="16">
        <v>2.1382129235999998</v>
      </c>
      <c r="BN33" s="10">
        <f>BK33*'A6-A'!W54*BM33</f>
        <v>3307.2948422171189</v>
      </c>
      <c r="BO33" s="17">
        <f t="shared" si="29"/>
        <v>0.63073411909742028</v>
      </c>
      <c r="BP33" s="16">
        <f>'A6-A'!X54</f>
        <v>14.8</v>
      </c>
      <c r="BQ33" s="16">
        <f>'A6-A'!Y54</f>
        <v>26.792999999999999</v>
      </c>
      <c r="BR33" s="16">
        <v>2.3886611136</v>
      </c>
      <c r="BS33" s="10">
        <f>BP33*'A6-A'!Y54*BR33</f>
        <v>947.19107880693502</v>
      </c>
      <c r="BT33" s="17">
        <f t="shared" si="5"/>
        <v>0.83981807682309029</v>
      </c>
      <c r="BU33" s="16">
        <f>'A6-A'!Z54</f>
        <v>17</v>
      </c>
      <c r="BV33" s="16">
        <f>'A6-A'!AA54</f>
        <v>20.552222624386847</v>
      </c>
      <c r="BW33" s="16">
        <v>2.0475156992999999</v>
      </c>
      <c r="BX33" s="10">
        <f>BU33*'A6-A'!AA54*BW33</f>
        <v>715.37697414199215</v>
      </c>
      <c r="BY33" s="17">
        <f t="shared" si="6"/>
        <v>0.86035472068231822</v>
      </c>
      <c r="BZ33" s="16">
        <f>'A6-A'!AB54</f>
        <v>41.073999999999998</v>
      </c>
      <c r="CA33" s="16">
        <f>'A6-A'!AC54</f>
        <v>39.598623356335672</v>
      </c>
      <c r="CB33" s="16">
        <v>3.5</v>
      </c>
      <c r="CC33" s="10">
        <f>BZ33*'A6-A'!AC54*CB33</f>
        <v>5692.6584950834595</v>
      </c>
      <c r="CD33" s="17">
        <f t="shared" si="15"/>
        <v>0.419412362449056</v>
      </c>
    </row>
    <row r="34" spans="1:82" ht="12.75" customHeight="1">
      <c r="A34" s="6">
        <v>2010</v>
      </c>
      <c r="B34" s="16">
        <v>32.6</v>
      </c>
      <c r="C34" s="16">
        <v>35</v>
      </c>
      <c r="D34" s="16">
        <f t="shared" si="18"/>
        <v>32.6</v>
      </c>
      <c r="E34" s="16">
        <v>0.34600000000000003</v>
      </c>
      <c r="F34" s="16">
        <v>0.30299999999999999</v>
      </c>
      <c r="G34" s="16">
        <f t="shared" si="19"/>
        <v>34.6</v>
      </c>
      <c r="H34" s="16">
        <v>1.0729326240931136</v>
      </c>
      <c r="I34" s="16">
        <v>1.1057253429224196</v>
      </c>
      <c r="J34" s="16">
        <f t="shared" si="7"/>
        <v>2.0451722131965315</v>
      </c>
      <c r="K34" s="10">
        <f t="shared" si="8"/>
        <v>2306.8724495971596</v>
      </c>
      <c r="L34" s="17">
        <f t="shared" si="16"/>
        <v>0.7193625414953092</v>
      </c>
      <c r="M34" s="16">
        <f>'A6-A'!B55</f>
        <v>23.538</v>
      </c>
      <c r="N34" s="16">
        <f>'A6-A'!C55</f>
        <v>21.681000000000001</v>
      </c>
      <c r="O34" s="16">
        <v>2.2768764209999999</v>
      </c>
      <c r="P34" s="10">
        <f>M34*'A6-A'!C55*O34</f>
        <v>1161.952373958954</v>
      </c>
      <c r="Q34" s="17">
        <f t="shared" si="22"/>
        <v>0.82079215844914843</v>
      </c>
      <c r="R34" s="16">
        <f>'A6-A'!D55</f>
        <v>16.100000000000001</v>
      </c>
      <c r="S34" s="16">
        <f>'A6-A'!E55</f>
        <v>21.824999999999999</v>
      </c>
      <c r="T34" s="16">
        <v>2.6527256082999999</v>
      </c>
      <c r="U34" s="10">
        <f t="shared" si="21"/>
        <v>932.1213560584747</v>
      </c>
      <c r="V34" s="17">
        <f t="shared" si="23"/>
        <v>0.84115311866443865</v>
      </c>
      <c r="W34" s="16">
        <f>'A6-A'!F55</f>
        <v>35</v>
      </c>
      <c r="X34" s="16">
        <f>'A6-A'!G55</f>
        <v>30.3</v>
      </c>
      <c r="Y34" s="16">
        <f t="shared" si="30"/>
        <v>2.1076801059000001</v>
      </c>
      <c r="Z34" s="10">
        <f t="shared" si="20"/>
        <v>2235.1947523069502</v>
      </c>
      <c r="AA34" s="17">
        <f t="shared" si="2"/>
        <v>0.72571254053452305</v>
      </c>
      <c r="AB34" s="16">
        <f>'A6-A'!H55</f>
        <v>8.6999999999999993</v>
      </c>
      <c r="AC34" s="16">
        <f>'A6-A'!I55</f>
        <v>26.327000000000002</v>
      </c>
      <c r="AD34" s="16">
        <v>2.6077363928000001</v>
      </c>
      <c r="AE34" s="10">
        <f>AB34*'A6-A'!I55*AD34</f>
        <v>597.28872131523667</v>
      </c>
      <c r="AF34" s="17">
        <f t="shared" si="24"/>
        <v>0.87081627734974709</v>
      </c>
      <c r="AG34" s="16">
        <f>'A6-A'!J55</f>
        <v>8.5</v>
      </c>
      <c r="AH34" s="16">
        <f>'A6-A'!K55</f>
        <v>22.707999999999998</v>
      </c>
      <c r="AI34" s="16">
        <v>2.5427885508000001</v>
      </c>
      <c r="AJ34" s="10">
        <f>AG34*'A6-A'!K55*AI34</f>
        <v>490.80396049831432</v>
      </c>
      <c r="AK34" s="17">
        <f t="shared" si="25"/>
        <v>0.88024986903086155</v>
      </c>
      <c r="AL34" s="16">
        <f>'A6-A'!L55</f>
        <v>21</v>
      </c>
      <c r="AM34" s="16">
        <f>'A6-A'!M55</f>
        <v>24.959</v>
      </c>
      <c r="AN34" s="16">
        <v>2.0790622175000002</v>
      </c>
      <c r="AO34" s="10">
        <f>AL34*'A6-A'!M55*AN34</f>
        <v>1089.7175916182325</v>
      </c>
      <c r="AP34" s="17">
        <f t="shared" si="26"/>
        <v>0.82719151021130455</v>
      </c>
      <c r="AQ34" s="16">
        <f>'A6-A'!N55</f>
        <v>25.2</v>
      </c>
      <c r="AR34" s="16">
        <f>'A6-A'!O55</f>
        <v>22.754000000000001</v>
      </c>
      <c r="AS34" s="16">
        <v>2.2875829903999998</v>
      </c>
      <c r="AT34" s="10">
        <f>AQ34*'A6-A'!O55*AS34</f>
        <v>1311.7019167617523</v>
      </c>
      <c r="AU34" s="17">
        <f t="shared" si="3"/>
        <v>0.80752569637140592</v>
      </c>
      <c r="AV34" s="16">
        <f>'A6-A'!P55</f>
        <v>31.2</v>
      </c>
      <c r="AW34" s="16">
        <f>'A6-A'!Q55</f>
        <v>39.304000000000002</v>
      </c>
      <c r="AX34" s="16">
        <v>0.91367004839999999</v>
      </c>
      <c r="AY34" s="10">
        <f>AV34*'A6-A'!Q55*AX34</f>
        <v>1120.4196925681845</v>
      </c>
      <c r="AZ34" s="17">
        <f t="shared" si="27"/>
        <v>0.8244715803181234</v>
      </c>
      <c r="BA34" s="16">
        <f>'A6-A'!R55</f>
        <v>14.3</v>
      </c>
      <c r="BB34" s="16">
        <f>'A6-A'!S55</f>
        <v>21.93</v>
      </c>
      <c r="BC34" s="16">
        <v>2.0296238536</v>
      </c>
      <c r="BD34" s="10">
        <f>BA34*'A6-A'!S55*BC34</f>
        <v>636.48801086510639</v>
      </c>
      <c r="BE34" s="17">
        <f t="shared" si="28"/>
        <v>0.86734357300251164</v>
      </c>
      <c r="BF34" s="16">
        <f>'A6-A'!T55</f>
        <v>15.3</v>
      </c>
      <c r="BG34" s="16">
        <f>'A6-A'!U55</f>
        <v>28.24</v>
      </c>
      <c r="BH34" s="16">
        <v>2.0919355353000002</v>
      </c>
      <c r="BI34" s="10">
        <f>BF34*'A6-A'!U55*BH34</f>
        <v>903.86677060814168</v>
      </c>
      <c r="BJ34" s="17">
        <f t="shared" si="4"/>
        <v>0.84365622070657842</v>
      </c>
      <c r="BK34" s="16">
        <f>'A6-A'!V55</f>
        <v>37.700000000000003</v>
      </c>
      <c r="BL34" s="16">
        <f>'A6-A'!W55</f>
        <v>40.860999999999997</v>
      </c>
      <c r="BM34" s="16">
        <v>2.2054234819</v>
      </c>
      <c r="BN34" s="10">
        <f>BK34*'A6-A'!W55*BM34</f>
        <v>3397.3659953006299</v>
      </c>
      <c r="BO34" s="17">
        <f t="shared" si="29"/>
        <v>0.62275462537532911</v>
      </c>
      <c r="BP34" s="16">
        <f>'A6-A'!X55</f>
        <v>19.399999999999999</v>
      </c>
      <c r="BQ34" s="16">
        <f>'A6-A'!Y55</f>
        <v>26.792999999999999</v>
      </c>
      <c r="BR34" s="16">
        <v>2.5157478157000002</v>
      </c>
      <c r="BS34" s="10">
        <f>BP34*'A6-A'!Y55*BR34</f>
        <v>1307.6459657853718</v>
      </c>
      <c r="BT34" s="17">
        <f t="shared" si="5"/>
        <v>0.80788501713332761</v>
      </c>
      <c r="BU34" s="16">
        <f>'A6-A'!Z55</f>
        <v>13.3</v>
      </c>
      <c r="BV34" s="16">
        <f>'A6-A'!AA55</f>
        <v>20.792999999999999</v>
      </c>
      <c r="BW34" s="16">
        <v>2.1086543515999998</v>
      </c>
      <c r="BX34" s="10">
        <f>BU34*'A6-A'!AA55*BW34</f>
        <v>583.14182410648993</v>
      </c>
      <c r="BY34" s="17">
        <f t="shared" si="6"/>
        <v>0.87206956515166523</v>
      </c>
      <c r="BZ34" s="16">
        <f>'A6-A'!AB55</f>
        <v>38.622</v>
      </c>
      <c r="CA34" s="16">
        <f>'A6-A'!AC55</f>
        <v>39.720999999999997</v>
      </c>
      <c r="CB34" s="16">
        <v>3.6</v>
      </c>
      <c r="CC34" s="10">
        <f>BZ34*'A6-A'!AC55*CB34</f>
        <v>5522.776063199999</v>
      </c>
      <c r="CD34" s="17">
        <f t="shared" si="15"/>
        <v>0.43446241734788471</v>
      </c>
    </row>
    <row r="35" spans="1:82" ht="12.75" customHeight="1">
      <c r="A35" s="6">
        <v>2011</v>
      </c>
      <c r="B35" s="16">
        <v>32.9</v>
      </c>
      <c r="C35" s="16">
        <v>37.4</v>
      </c>
      <c r="D35" s="16">
        <f t="shared" si="18"/>
        <v>32.9</v>
      </c>
      <c r="E35" s="16">
        <v>0.28399999999999997</v>
      </c>
      <c r="F35" s="16">
        <v>0.32</v>
      </c>
      <c r="G35" s="16">
        <f t="shared" si="19"/>
        <v>28.4</v>
      </c>
      <c r="H35" s="16">
        <v>1.0538130626808651</v>
      </c>
      <c r="I35" s="16">
        <v>1.0987472347613578</v>
      </c>
      <c r="J35" s="16">
        <f t="shared" si="7"/>
        <v>2.0214847940276464</v>
      </c>
      <c r="K35" s="10">
        <f t="shared" si="8"/>
        <v>1888.7945321476714</v>
      </c>
      <c r="L35" s="17">
        <f t="shared" si="16"/>
        <v>0.75640048320501563</v>
      </c>
      <c r="M35" s="16">
        <f>'A6-A'!B56</f>
        <v>21.268000000000001</v>
      </c>
      <c r="N35" s="16">
        <f>'A6-A'!C56</f>
        <v>21.681000000000001</v>
      </c>
      <c r="O35" s="16">
        <v>2.1920420564</v>
      </c>
      <c r="P35" s="10">
        <f>M35*'A6-A'!C56*O35</f>
        <v>1010.7758182260251</v>
      </c>
      <c r="Q35" s="17">
        <f t="shared" si="22"/>
        <v>0.83418504103254121</v>
      </c>
      <c r="R35" s="16">
        <f>'A6-A'!D56</f>
        <v>19.2</v>
      </c>
      <c r="S35" s="16">
        <f>'A6-A'!E56</f>
        <v>21.824999999999999</v>
      </c>
      <c r="T35" s="16">
        <v>2.4920797103000001</v>
      </c>
      <c r="U35" s="10">
        <f>R35*S35*T35</f>
        <v>1044.2810818041119</v>
      </c>
      <c r="V35" s="17">
        <f t="shared" si="23"/>
        <v>0.83121677615276923</v>
      </c>
      <c r="W35" s="16">
        <f>'A6-A'!F56</f>
        <v>37.4</v>
      </c>
      <c r="X35" s="16">
        <f>'A6-A'!G56</f>
        <v>32</v>
      </c>
      <c r="Y35" s="16">
        <f t="shared" si="30"/>
        <v>2.1076801059000001</v>
      </c>
      <c r="Z35" s="10">
        <f t="shared" si="20"/>
        <v>2522.4715507411202</v>
      </c>
      <c r="AA35" s="17">
        <f t="shared" si="2"/>
        <v>0.70026240104888182</v>
      </c>
      <c r="AB35" s="16">
        <f>'A6-A'!H56</f>
        <v>9.9</v>
      </c>
      <c r="AC35" s="16">
        <f>'A6-A'!I56</f>
        <v>26.327000000000002</v>
      </c>
      <c r="AD35" s="16">
        <v>2.6018276744</v>
      </c>
      <c r="AE35" s="10">
        <f>AB35*'A6-A'!I56*AD35</f>
        <v>678.13334012089524</v>
      </c>
      <c r="AF35" s="17">
        <f t="shared" si="24"/>
        <v>0.86365417154627755</v>
      </c>
      <c r="AG35" s="16">
        <f>'A6-A'!J56</f>
        <v>8.3000000000000007</v>
      </c>
      <c r="AH35" s="16">
        <f>'A6-A'!K56</f>
        <v>22.707999999999998</v>
      </c>
      <c r="AI35" s="16">
        <v>2.5029425806000001</v>
      </c>
      <c r="AJ35" s="10">
        <f>AG35*'A6-A'!K56*AI35</f>
        <v>471.7456069981979</v>
      </c>
      <c r="AK35" s="17">
        <f t="shared" si="25"/>
        <v>0.88193826766795436</v>
      </c>
      <c r="AL35" s="16">
        <f>'A6-A'!L56</f>
        <v>16.7</v>
      </c>
      <c r="AM35" s="16">
        <f>'A6-A'!M56</f>
        <v>24.959</v>
      </c>
      <c r="AN35" s="16">
        <v>2.0530768172</v>
      </c>
      <c r="AO35" s="10">
        <f>AL35*'A6-A'!M56*AN35</f>
        <v>855.75382948426318</v>
      </c>
      <c r="AP35" s="17">
        <f t="shared" si="26"/>
        <v>0.84791859438012707</v>
      </c>
      <c r="AQ35" s="16">
        <f>'A6-A'!N56</f>
        <v>20.9</v>
      </c>
      <c r="AR35" s="16">
        <f>'A6-A'!O56</f>
        <v>22.754000000000001</v>
      </c>
      <c r="AS35" s="16">
        <v>2.3393592696000001</v>
      </c>
      <c r="AT35" s="10">
        <f>AQ35*'A6-A'!O56*AS35</f>
        <v>1112.5024191479986</v>
      </c>
      <c r="AU35" s="17">
        <f t="shared" si="3"/>
        <v>0.82517297950520685</v>
      </c>
      <c r="AV35" s="16">
        <f>'A6-A'!P56</f>
        <v>28.9</v>
      </c>
      <c r="AW35" s="16">
        <f>'A6-A'!Q56</f>
        <v>39.304000000000002</v>
      </c>
      <c r="AX35" s="16">
        <v>0.90613842600000005</v>
      </c>
      <c r="AY35" s="10">
        <f>AV35*'A6-A'!Q56*AX35</f>
        <v>1029.2695897000658</v>
      </c>
      <c r="AZ35" s="17">
        <f t="shared" si="27"/>
        <v>0.83254665928296978</v>
      </c>
      <c r="BA35" s="16">
        <f>'A6-A'!R56</f>
        <v>19.3</v>
      </c>
      <c r="BB35" s="16">
        <f>'A6-A'!S56</f>
        <v>21.93</v>
      </c>
      <c r="BC35" s="16">
        <v>2.0220961100000001</v>
      </c>
      <c r="BD35" s="10">
        <f>BA35*'A6-A'!S56*BC35</f>
        <v>855.85015646139004</v>
      </c>
      <c r="BE35" s="17">
        <f t="shared" si="28"/>
        <v>0.84791006067668329</v>
      </c>
      <c r="BF35" s="16">
        <f>'A6-A'!T56</f>
        <v>8.5</v>
      </c>
      <c r="BG35" s="16">
        <f>'A6-A'!U56</f>
        <v>28.24</v>
      </c>
      <c r="BH35" s="16">
        <v>2.0607346366999999</v>
      </c>
      <c r="BI35" s="10">
        <f>BF35*'A6-A'!U56*BH35</f>
        <v>494.65874219346796</v>
      </c>
      <c r="BJ35" s="17">
        <f t="shared" si="4"/>
        <v>0.87990837005717815</v>
      </c>
      <c r="BK35" s="16">
        <f>'A6-A'!V56</f>
        <v>31.6</v>
      </c>
      <c r="BL35" s="16">
        <f>'A6-A'!W56</f>
        <v>40.860999999999997</v>
      </c>
      <c r="BM35" s="16">
        <v>2.2100615464</v>
      </c>
      <c r="BN35" s="10">
        <f>BK35*'A6-A'!W56*BM35</f>
        <v>2853.6482651794327</v>
      </c>
      <c r="BO35" s="17">
        <f t="shared" si="29"/>
        <v>0.6709231240073954</v>
      </c>
      <c r="BP35" s="16">
        <f>'A6-A'!X56</f>
        <v>19.600000000000001</v>
      </c>
      <c r="BQ35" s="16">
        <f>'A6-A'!Y56</f>
        <v>26.792999999999999</v>
      </c>
      <c r="BR35" s="16">
        <v>2.4752325933999999</v>
      </c>
      <c r="BS35" s="10">
        <f>BP35*'A6-A'!Y56*BR35</f>
        <v>1299.8505747493377</v>
      </c>
      <c r="BT35" s="17">
        <f t="shared" si="5"/>
        <v>0.8085756186378471</v>
      </c>
      <c r="BU35" s="16">
        <f>'A6-A'!Z56</f>
        <v>16.899999999999999</v>
      </c>
      <c r="BV35" s="16">
        <f>'A6-A'!AA56</f>
        <v>20.792999999999999</v>
      </c>
      <c r="BW35" s="16">
        <v>2.0504653975</v>
      </c>
      <c r="BX35" s="10">
        <f>BU35*'A6-A'!AA56*BW35</f>
        <v>720.53702647267562</v>
      </c>
      <c r="BY35" s="17">
        <f t="shared" si="6"/>
        <v>0.85989758647487491</v>
      </c>
      <c r="BZ35" s="16">
        <f>'A6-A'!AB56</f>
        <v>39.454999999999998</v>
      </c>
      <c r="CA35" s="16">
        <f>'A6-A'!AC56</f>
        <v>39.210466225769039</v>
      </c>
      <c r="CB35" s="16">
        <v>3.6</v>
      </c>
      <c r="CC35" s="10">
        <f>BZ35*'A6-A'!AC56*CB35</f>
        <v>5569.3762017757826</v>
      </c>
      <c r="CD35" s="17">
        <f t="shared" si="15"/>
        <v>0.43033406436822119</v>
      </c>
    </row>
    <row r="36" spans="1:82" ht="12.75" customHeight="1">
      <c r="A36" s="6">
        <v>2012</v>
      </c>
      <c r="B36" s="16">
        <v>16</v>
      </c>
      <c r="C36" s="16">
        <v>35.5</v>
      </c>
      <c r="D36" s="16">
        <f t="shared" si="18"/>
        <v>16</v>
      </c>
      <c r="E36" s="16">
        <v>0.36700000000000005</v>
      </c>
      <c r="F36" s="16">
        <v>0.31900000000000001</v>
      </c>
      <c r="G36" s="16">
        <f t="shared" si="19"/>
        <v>36.700000000000003</v>
      </c>
      <c r="H36" s="16">
        <v>1.0193908386142563</v>
      </c>
      <c r="I36" s="16">
        <v>1.0812096982149169</v>
      </c>
      <c r="J36" s="16">
        <f t="shared" si="7"/>
        <v>1.9871721408263847</v>
      </c>
      <c r="K36" s="10">
        <f t="shared" si="8"/>
        <v>1166.8674810932532</v>
      </c>
      <c r="L36" s="17">
        <f>($W$52-K36)/($W$52-$W$53)</f>
        <v>0.82035672418213978</v>
      </c>
      <c r="M36" s="16">
        <f>'A6-A'!B57</f>
        <v>16.904</v>
      </c>
      <c r="N36" s="16">
        <f>'A6-A'!C57</f>
        <v>21.681000000000001</v>
      </c>
      <c r="O36" s="16">
        <v>2.1962531745999998</v>
      </c>
      <c r="P36" s="10">
        <f>M36*'A6-A'!C57*O36</f>
        <v>804.91717768700789</v>
      </c>
      <c r="Q36" s="17">
        <f>($W$52-P36)/($W$52-$W$53)</f>
        <v>0.85242226431196666</v>
      </c>
      <c r="R36" s="16">
        <f>'A6-A'!D57</f>
        <v>16.600000000000001</v>
      </c>
      <c r="S36" s="16">
        <f>'A6-A'!E57</f>
        <v>21.824999999999999</v>
      </c>
      <c r="T36" s="16">
        <v>2.4622029383999999</v>
      </c>
      <c r="U36" s="10">
        <f>R36*S36*T36</f>
        <v>892.04381356762804</v>
      </c>
      <c r="V36" s="17">
        <f>($W$52-U36)/($W$52-$W$53)</f>
        <v>0.84470362831991119</v>
      </c>
      <c r="W36" s="16">
        <f>'A6-A'!F57</f>
        <v>35.5</v>
      </c>
      <c r="X36" s="16">
        <f>'A6-A'!G57</f>
        <v>31.9</v>
      </c>
      <c r="Y36" s="16">
        <f t="shared" si="30"/>
        <v>2.1076801059000001</v>
      </c>
      <c r="Z36" s="10">
        <f t="shared" si="20"/>
        <v>2386.8423359264552</v>
      </c>
      <c r="AA36" s="17">
        <f t="shared" si="2"/>
        <v>0.71227792911858845</v>
      </c>
      <c r="AB36" s="16">
        <f>'A6-A'!H57</f>
        <v>12.6</v>
      </c>
      <c r="AC36" s="16">
        <f>'A6-A'!I57</f>
        <v>26.327000000000002</v>
      </c>
      <c r="AD36" s="16">
        <v>2.8116629691999999</v>
      </c>
      <c r="AE36" s="10">
        <f>AB36*'A6-A'!I57*AD36</f>
        <v>932.68540247561793</v>
      </c>
      <c r="AF36" s="17">
        <f>($W$52-AE36)/($W$52-$W$53)</f>
        <v>0.84110314922704976</v>
      </c>
      <c r="AG36" s="16">
        <f>'A6-A'!J57</f>
        <v>10.5</v>
      </c>
      <c r="AH36" s="16">
        <f>'A6-A'!K57</f>
        <v>22.707999999999998</v>
      </c>
      <c r="AI36" s="16">
        <v>2.4095991805999999</v>
      </c>
      <c r="AJ36" s="10">
        <f>AG36*'A6-A'!K57*AI36</f>
        <v>574.53037102718031</v>
      </c>
      <c r="AK36" s="17">
        <f>($W$52-AJ36)/($W$52-$W$53)</f>
        <v>0.87283246241046597</v>
      </c>
      <c r="AL36" s="16">
        <f>'A6-A'!L57</f>
        <v>17.5</v>
      </c>
      <c r="AM36" s="16">
        <f>'A6-A'!M57</f>
        <v>24.959</v>
      </c>
      <c r="AN36" s="16">
        <v>1.9713290385</v>
      </c>
      <c r="AO36" s="10">
        <f>AL36*'A6-A'!M57*AN36</f>
        <v>861.04202575862621</v>
      </c>
      <c r="AP36" s="17">
        <f>($W$52-AO36)/($W$52-$W$53)</f>
        <v>0.84745010777228558</v>
      </c>
      <c r="AQ36" s="16">
        <f>'A6-A'!N57</f>
        <v>22</v>
      </c>
      <c r="AR36" s="16">
        <f>'A6-A'!O57</f>
        <v>22.754000000000001</v>
      </c>
      <c r="AS36" s="16">
        <v>2.2274810915000001</v>
      </c>
      <c r="AT36" s="10">
        <f>AQ36*'A6-A'!O57*AS36</f>
        <v>1115.0503046318022</v>
      </c>
      <c r="AU36" s="17">
        <f t="shared" si="3"/>
        <v>0.82494725977667438</v>
      </c>
      <c r="AV36" s="16">
        <f>'A6-A'!P57</f>
        <v>31.3</v>
      </c>
      <c r="AW36" s="16">
        <f>'A6-A'!Q57</f>
        <v>39.304000000000002</v>
      </c>
      <c r="AX36" s="16">
        <v>0.86192885330000002</v>
      </c>
      <c r="AY36" s="10">
        <f>AV36*'A6-A'!Q57*AX36</f>
        <v>1060.3579766482303</v>
      </c>
      <c r="AZ36" s="17">
        <f>($W$52-AY36)/($W$52-$W$53)</f>
        <v>0.82979250792606607</v>
      </c>
      <c r="BA36" s="16">
        <f>'A6-A'!R57</f>
        <v>13.2</v>
      </c>
      <c r="BB36" s="16">
        <f>'A6-A'!S57</f>
        <v>21.93</v>
      </c>
      <c r="BC36" s="16">
        <v>2.0722816322000002</v>
      </c>
      <c r="BD36" s="10">
        <f>BA36*'A6-A'!S57*BC36</f>
        <v>599.8757977627273</v>
      </c>
      <c r="BE36" s="17">
        <f>($W$52-BD36)/($W$52-$W$53)</f>
        <v>0.87058708565446397</v>
      </c>
      <c r="BF36" s="16">
        <f>'A6-A'!T57</f>
        <v>6.8</v>
      </c>
      <c r="BG36" s="16">
        <f>'A6-A'!U57</f>
        <v>28.24</v>
      </c>
      <c r="BH36" s="16">
        <v>1.9784508464999999</v>
      </c>
      <c r="BI36" s="10">
        <f>BF36*'A6-A'!U57*BH36</f>
        <v>379.92587295508793</v>
      </c>
      <c r="BJ36" s="17">
        <f t="shared" si="4"/>
        <v>0.89007266992970591</v>
      </c>
      <c r="BK36" s="16">
        <f>'A6-A'!V57</f>
        <v>29.3</v>
      </c>
      <c r="BL36" s="16">
        <f>'A6-A'!W57</f>
        <v>40.860999999999997</v>
      </c>
      <c r="BM36" s="16">
        <v>2.2294211705000002</v>
      </c>
      <c r="BN36" s="10">
        <f>BK36*'A6-A'!W57*BM36</f>
        <v>2669.1238885205548</v>
      </c>
      <c r="BO36" s="17">
        <f>($W$52-BN36)/($W$52-$W$53)</f>
        <v>0.68727032346821626</v>
      </c>
      <c r="BP36" s="16">
        <f>'A6-A'!X57</f>
        <v>19.3</v>
      </c>
      <c r="BQ36" s="16">
        <f>'A6-A'!Y57</f>
        <v>26.792999999999999</v>
      </c>
      <c r="BR36" s="16">
        <v>2.4604556497000001</v>
      </c>
      <c r="BS36" s="10">
        <f>BP36*'A6-A'!Y57*BR36</f>
        <v>1272.3136726925536</v>
      </c>
      <c r="BT36" s="17">
        <f t="shared" si="5"/>
        <v>0.81101514038888134</v>
      </c>
      <c r="BU36" s="16">
        <f>'A6-A'!Z57</f>
        <v>12.6</v>
      </c>
      <c r="BV36" s="16">
        <f>'A6-A'!AA57</f>
        <v>20.792999999999999</v>
      </c>
      <c r="BW36" s="16">
        <v>2.0480172445</v>
      </c>
      <c r="BX36" s="10">
        <f>BU36*'A6-A'!AA57*BW36</f>
        <v>536.56372431759496</v>
      </c>
      <c r="BY36" s="17">
        <f t="shared" si="6"/>
        <v>0.87619596569311065</v>
      </c>
      <c r="BZ36" s="16">
        <f>'A6-A'!AB57</f>
        <v>39.936</v>
      </c>
      <c r="CA36" s="16">
        <f>'A6-A'!AC57</f>
        <v>38.706494339069373</v>
      </c>
      <c r="CB36" s="16">
        <v>3.4</v>
      </c>
      <c r="CC36" s="10">
        <f>BZ36*'A6-A'!AC57*CB36</f>
        <v>5255.6606969452532</v>
      </c>
      <c r="CD36" s="17">
        <f t="shared" si="15"/>
        <v>0.45812643535071412</v>
      </c>
    </row>
    <row r="37" spans="1:82" ht="12.75" customHeight="1">
      <c r="A37" s="6">
        <v>2013</v>
      </c>
      <c r="B37" s="16">
        <v>28</v>
      </c>
      <c r="C37" s="16">
        <v>34.4</v>
      </c>
      <c r="D37" s="16">
        <f t="shared" si="18"/>
        <v>28</v>
      </c>
      <c r="E37" s="16">
        <v>0.248</v>
      </c>
      <c r="F37" s="16">
        <v>0.314</v>
      </c>
      <c r="G37" s="16">
        <f t="shared" si="19"/>
        <v>24.799999999999997</v>
      </c>
      <c r="H37" s="16">
        <v>0.98181466629982261</v>
      </c>
      <c r="I37" s="16">
        <v>1.0638308887583325</v>
      </c>
      <c r="J37" s="16">
        <f t="shared" si="7"/>
        <v>1.9451881513388469</v>
      </c>
      <c r="K37" s="10">
        <f t="shared" si="8"/>
        <v>1350.738652289695</v>
      </c>
      <c r="L37" s="17">
        <f>($W$52-K37)/($W$52-$W$53)</f>
        <v>0.80406739284788675</v>
      </c>
      <c r="M37" s="16">
        <f>'A6-A'!B58</f>
        <v>20.800999999999998</v>
      </c>
      <c r="N37" s="16">
        <f>'A6-A'!C58</f>
        <v>21.681000000000001</v>
      </c>
      <c r="O37" s="16">
        <v>2.0591061763999998</v>
      </c>
      <c r="P37" s="10">
        <f>M37*'A6-A'!C58*O37</f>
        <v>928.62904850000109</v>
      </c>
      <c r="Q37" s="17">
        <f>($W$52-P37)/($W$52-$W$53)</f>
        <v>0.84146250569107772</v>
      </c>
      <c r="R37" s="16">
        <f>'A6-A'!D58</f>
        <v>21.6</v>
      </c>
      <c r="S37" s="16">
        <f>'A6-A'!E58</f>
        <v>21.824999999999999</v>
      </c>
      <c r="T37" s="16">
        <v>2.4598037543000002</v>
      </c>
      <c r="U37" s="10">
        <f>R37*S37*T37</f>
        <v>1159.6006858521062</v>
      </c>
      <c r="V37" s="17">
        <f>($W$52-U37)/($W$52-$W$53)</f>
        <v>0.82100049685542498</v>
      </c>
      <c r="W37" s="16">
        <f>'A6-A'!F58</f>
        <v>34.4</v>
      </c>
      <c r="X37" s="16">
        <f>'A6-A'!G58</f>
        <v>31.4</v>
      </c>
      <c r="Y37" s="16">
        <f t="shared" si="30"/>
        <v>2.1076801059000001</v>
      </c>
      <c r="Z37" s="10">
        <f t="shared" si="20"/>
        <v>2276.6317431889438</v>
      </c>
      <c r="AA37" s="17">
        <f t="shared" si="2"/>
        <v>0.72204159598362283</v>
      </c>
      <c r="AB37" s="16">
        <f>'A6-A'!H58</f>
        <v>4.4000000000000004</v>
      </c>
      <c r="AC37" s="16">
        <f>'A6-A'!I58</f>
        <v>26.327000000000002</v>
      </c>
      <c r="AD37" s="16">
        <v>3.3652570682</v>
      </c>
      <c r="AE37" s="10">
        <f>AB37*'A6-A'!I58*AD37</f>
        <v>389.82734047180622</v>
      </c>
      <c r="AF37" s="17">
        <f>($W$52-AE37)/($W$52-$W$53)</f>
        <v>0.88919548899902667</v>
      </c>
      <c r="AG37" s="16">
        <f>'A6-A'!J58</f>
        <v>9</v>
      </c>
      <c r="AH37" s="16">
        <f>'A6-A'!K58</f>
        <v>22.707999999999998</v>
      </c>
      <c r="AI37" s="16">
        <v>2.5443644204</v>
      </c>
      <c r="AJ37" s="10">
        <f>AG37*'A6-A'!K58*AI37</f>
        <v>519.99684532598872</v>
      </c>
      <c r="AK37" s="17">
        <f>($W$52-AJ37)/($W$52-$W$53)</f>
        <v>0.87766364210650805</v>
      </c>
      <c r="AL37" s="16">
        <f>'A6-A'!L58</f>
        <v>20.100000000000001</v>
      </c>
      <c r="AM37" s="16">
        <f>'A6-A'!M58</f>
        <v>24.959</v>
      </c>
      <c r="AN37" s="16">
        <v>1.910035328</v>
      </c>
      <c r="AO37" s="10">
        <f>AL37*'A6-A'!M58*AN37</f>
        <v>958.21869220619521</v>
      </c>
      <c r="AP37" s="17">
        <f>($W$52-AO37)/($W$52-$W$53)</f>
        <v>0.83884112950003931</v>
      </c>
      <c r="AQ37" s="16">
        <f>'A6-A'!N58</f>
        <v>20.100000000000001</v>
      </c>
      <c r="AR37" s="16">
        <f>'A6-A'!O58</f>
        <v>22.754000000000001</v>
      </c>
      <c r="AS37" s="16">
        <v>2.1059176131999999</v>
      </c>
      <c r="AT37" s="10">
        <f>AQ37*'A6-A'!O58*AS37</f>
        <v>963.15279235213131</v>
      </c>
      <c r="AU37" s="17">
        <f t="shared" si="3"/>
        <v>0.83840401262309461</v>
      </c>
      <c r="AV37" s="16">
        <f>'A6-A'!P58</f>
        <v>27.8</v>
      </c>
      <c r="AW37" s="16">
        <f>'A6-A'!Q58</f>
        <v>39.304000000000002</v>
      </c>
      <c r="AX37" s="16">
        <f>AX36</f>
        <v>0.86192885330000002</v>
      </c>
      <c r="AY37" s="10">
        <f>AV37*'A6-A'!Q58*AX37</f>
        <v>941.78759587286902</v>
      </c>
      <c r="AZ37" s="17">
        <f>($W$52-AY37)/($W$52-$W$53)</f>
        <v>0.84029677679165649</v>
      </c>
      <c r="BA37" s="16">
        <f>'A6-A'!R58</f>
        <v>9.1999999999999993</v>
      </c>
      <c r="BB37" s="16">
        <f>'A6-A'!S58</f>
        <v>21.93</v>
      </c>
      <c r="BC37" s="16">
        <v>2.0016148121000001</v>
      </c>
      <c r="BD37" s="10">
        <f>BA37*'A6-A'!S58*BC37</f>
        <v>403.83779803004757</v>
      </c>
      <c r="BE37" s="17">
        <f>($W$52-BD37)/($W$52-$W$53)</f>
        <v>0.88795428852248826</v>
      </c>
      <c r="BF37" s="16">
        <f>'A6-A'!T58</f>
        <v>12.3</v>
      </c>
      <c r="BG37" s="16">
        <f>'A6-A'!U58</f>
        <v>28.24</v>
      </c>
      <c r="BH37" s="16">
        <v>2.0103856143000001</v>
      </c>
      <c r="BI37" s="10">
        <f>BF37*'A6-A'!U58*BH37</f>
        <v>698.31146389833361</v>
      </c>
      <c r="BJ37" s="17">
        <f t="shared" si="4"/>
        <v>0.86186657133806932</v>
      </c>
      <c r="BK37" s="16">
        <f>'A6-A'!V58</f>
        <v>29.8</v>
      </c>
      <c r="BL37" s="16">
        <f>'A6-A'!W58</f>
        <v>40.860999999999997</v>
      </c>
      <c r="BM37" s="16">
        <v>2.0480869797999999</v>
      </c>
      <c r="BN37" s="10">
        <f>BK37*'A6-A'!W58*BM37</f>
        <v>2493.869086031912</v>
      </c>
      <c r="BO37" s="17">
        <f>($W$52-BN37)/($W$52-$W$53)</f>
        <v>0.7027963220632143</v>
      </c>
      <c r="BP37" s="16">
        <f>'A6-A'!X58</f>
        <v>20.6</v>
      </c>
      <c r="BQ37" s="16">
        <f>'A6-A'!Y58</f>
        <v>26.792999999999999</v>
      </c>
      <c r="BR37" s="16">
        <v>2.8054102242000001</v>
      </c>
      <c r="BS37" s="10">
        <f>BP37*'A6-A'!Y58*BR37</f>
        <v>1548.4063364220062</v>
      </c>
      <c r="BT37" s="17">
        <f t="shared" si="5"/>
        <v>0.78655581460560908</v>
      </c>
      <c r="BU37" s="16">
        <f>'A6-A'!Z58</f>
        <v>11.1</v>
      </c>
      <c r="BV37" s="16">
        <f>'A6-A'!AA58</f>
        <v>20.792999999999999</v>
      </c>
      <c r="BW37" s="16">
        <f>BW36</f>
        <v>2.0480172445</v>
      </c>
      <c r="BX37" s="10">
        <f>BU37*'A6-A'!AA58*BW37</f>
        <v>472.68709047026232</v>
      </c>
      <c r="BY37" s="17">
        <f t="shared" si="6"/>
        <v>0.88185486070359775</v>
      </c>
      <c r="BZ37" s="16">
        <f>'A6-A'!AB58</f>
        <v>40.795999999999999</v>
      </c>
      <c r="CA37" s="16">
        <f>'A6-A'!AC58</f>
        <v>38.209000000000003</v>
      </c>
      <c r="CB37" s="16">
        <v>3.3</v>
      </c>
      <c r="CC37" s="10">
        <f>BZ37*'A6-A'!AC58*CB37</f>
        <v>5143.9554011999999</v>
      </c>
      <c r="CD37" s="17">
        <f t="shared" si="15"/>
        <v>0.46802251945321416</v>
      </c>
    </row>
    <row r="38" spans="1:82" ht="12.75" customHeight="1">
      <c r="A38" s="6">
        <v>2014</v>
      </c>
      <c r="B38" s="16">
        <v>28</v>
      </c>
      <c r="C38" s="16">
        <v>34.4</v>
      </c>
      <c r="D38" s="16">
        <f t="shared" si="18"/>
        <v>28</v>
      </c>
      <c r="E38" s="16">
        <v>0.248</v>
      </c>
      <c r="F38" s="16">
        <v>0.314</v>
      </c>
      <c r="G38" s="16">
        <f t="shared" si="19"/>
        <v>24.799999999999997</v>
      </c>
      <c r="H38" s="16">
        <v>0.94837869408852127</v>
      </c>
      <c r="I38" s="16">
        <v>1.0477759768471331</v>
      </c>
      <c r="J38" s="16">
        <f t="shared" si="7"/>
        <v>1.9077350030534512</v>
      </c>
      <c r="K38" s="10">
        <f t="shared" si="8"/>
        <v>1324.7311861203164</v>
      </c>
      <c r="L38" s="17">
        <f>($W$52-K38)/($W$52-$W$53)</f>
        <v>0.80637142034083598</v>
      </c>
      <c r="M38" s="16">
        <f>'A6-A'!B59</f>
        <v>20.800999999999998</v>
      </c>
      <c r="N38" s="16">
        <f>'A6-A'!C59</f>
        <v>21.681000000000001</v>
      </c>
      <c r="O38" s="16">
        <f>O37</f>
        <v>2.0591061763999998</v>
      </c>
      <c r="P38" s="10">
        <f>M38*'A6-A'!C59*O38</f>
        <v>928.62904850000109</v>
      </c>
      <c r="Q38" s="17">
        <f>($W$52-P38)/($W$52-$W$53)</f>
        <v>0.84146250569107772</v>
      </c>
      <c r="R38" s="16">
        <f>'A6-A'!D59</f>
        <v>16</v>
      </c>
      <c r="S38" s="16">
        <f>'A6-A'!E59</f>
        <v>21.824999999999999</v>
      </c>
      <c r="T38" s="16">
        <f>T37</f>
        <v>2.4598037543000002</v>
      </c>
      <c r="U38" s="10">
        <f>R38*S38*T38</f>
        <v>858.96347100156004</v>
      </c>
      <c r="V38" s="17">
        <f>($W$52-U38)/($W$52-$W$53)</f>
        <v>0.84763424902136741</v>
      </c>
      <c r="W38" s="16">
        <f>'A6-A'!F59</f>
        <v>34.4</v>
      </c>
      <c r="X38" s="16">
        <f>'A6-A'!G59</f>
        <v>31.4</v>
      </c>
      <c r="Y38" s="16">
        <f t="shared" si="30"/>
        <v>2.1076801059000001</v>
      </c>
      <c r="Z38" s="10">
        <f t="shared" si="20"/>
        <v>2276.6317431889438</v>
      </c>
      <c r="AA38" s="17">
        <f t="shared" si="2"/>
        <v>0.72204159598362283</v>
      </c>
      <c r="AB38" s="16">
        <f>'A6-A'!H59</f>
        <v>0.9</v>
      </c>
      <c r="AC38" s="16">
        <f>'A6-A'!I59</f>
        <v>26.327000000000002</v>
      </c>
      <c r="AD38" s="16">
        <f>AD37</f>
        <v>3.3652570682</v>
      </c>
      <c r="AE38" s="10">
        <f>AB38*'A6-A'!I59*AD38</f>
        <v>79.737410551051269</v>
      </c>
      <c r="AF38" s="17">
        <f>($W$52-AE38)/($W$52-$W$53)</f>
        <v>0.91666666666666663</v>
      </c>
      <c r="AG38" s="16">
        <f>'A6-A'!J59</f>
        <v>7.1</v>
      </c>
      <c r="AH38" s="16">
        <f>'A6-A'!K59</f>
        <v>22.707999999999998</v>
      </c>
      <c r="AI38" s="16">
        <f>AI37</f>
        <v>2.5443644204</v>
      </c>
      <c r="AJ38" s="10">
        <f>AG38*'A6-A'!K59*AI38</f>
        <v>410.21973353494661</v>
      </c>
      <c r="AK38" s="17">
        <f>($W$52-AJ38)/($W$52-$W$53)</f>
        <v>0.88738890646005464</v>
      </c>
      <c r="AL38" s="16">
        <f>'A6-A'!L59</f>
        <v>19.2</v>
      </c>
      <c r="AM38" s="16">
        <f>'A6-A'!M59</f>
        <v>24.959</v>
      </c>
      <c r="AN38" s="16">
        <f>AN37</f>
        <v>1.910035328</v>
      </c>
      <c r="AO38" s="10">
        <f>AL38*'A6-A'!M59*AN38</f>
        <v>915.31337762979831</v>
      </c>
      <c r="AP38" s="17">
        <f>($W$52-AO38)/($W$52-$W$53)</f>
        <v>0.8426421543185989</v>
      </c>
      <c r="AQ38" s="16">
        <f>'A6-A'!N59</f>
        <v>14.2</v>
      </c>
      <c r="AR38" s="16">
        <f>'A6-A'!O59</f>
        <v>22.754000000000001</v>
      </c>
      <c r="AS38" s="16">
        <f>AS37</f>
        <v>2.1059176131999999</v>
      </c>
      <c r="AT38" s="10">
        <f>AQ38*'A6-A'!O59*AS38</f>
        <v>680.43630106468981</v>
      </c>
      <c r="AU38" s="17">
        <f t="shared" si="3"/>
        <v>0.8634501499282109</v>
      </c>
      <c r="AV38" s="16">
        <f>'A6-A'!P59</f>
        <v>30.6</v>
      </c>
      <c r="AW38" s="16">
        <f>'A6-A'!Q59</f>
        <v>39.304000000000002</v>
      </c>
      <c r="AX38" s="16">
        <f>AX37</f>
        <v>0.86192885330000002</v>
      </c>
      <c r="AY38" s="10">
        <f>AV38*'A6-A'!Q59*AX38</f>
        <v>1036.6439004931581</v>
      </c>
      <c r="AZ38" s="17">
        <f>($W$52-AY38)/($W$52-$W$53)</f>
        <v>0.83189336169918415</v>
      </c>
      <c r="BA38" s="16">
        <f>'A6-A'!R59</f>
        <v>11</v>
      </c>
      <c r="BB38" s="16">
        <f>'A6-A'!S59</f>
        <v>21.93</v>
      </c>
      <c r="BC38" s="16">
        <f>BC37</f>
        <v>2.0016148121000001</v>
      </c>
      <c r="BD38" s="10">
        <f>BA38*'A6-A'!S59*BC38</f>
        <v>482.84954112288301</v>
      </c>
      <c r="BE38" s="17">
        <f>($W$52-BD38)/($W$52-$W$53)</f>
        <v>0.88095455901534847</v>
      </c>
      <c r="BF38" s="16">
        <f>'A6-A'!T59</f>
        <v>13.6</v>
      </c>
      <c r="BG38" s="16">
        <f>'A6-A'!U59</f>
        <v>28.24</v>
      </c>
      <c r="BH38" s="16">
        <f>BH37</f>
        <v>2.0103856143000001</v>
      </c>
      <c r="BI38" s="10">
        <f>BF38*'A6-A'!U59*BH38</f>
        <v>772.11674057051516</v>
      </c>
      <c r="BJ38" s="17">
        <f t="shared" si="4"/>
        <v>0.85532808790912029</v>
      </c>
      <c r="BK38" s="16">
        <f>'A6-A'!V59</f>
        <v>33.5</v>
      </c>
      <c r="BL38" s="16">
        <f>'A6-A'!W59</f>
        <v>40.860999999999997</v>
      </c>
      <c r="BM38" s="16">
        <f>BM37</f>
        <v>2.0480869797999999</v>
      </c>
      <c r="BN38" s="10">
        <f>BK38*'A6-A'!W59*BM38</f>
        <v>2803.5105497338609</v>
      </c>
      <c r="BO38" s="17">
        <f>($W$52-BN38)/($W$52-$W$53)</f>
        <v>0.6753648744673566</v>
      </c>
      <c r="BP38" s="16">
        <f>'A6-A'!X59</f>
        <v>19.8</v>
      </c>
      <c r="BQ38" s="16">
        <f>'A6-A'!Y59</f>
        <v>26.792999999999999</v>
      </c>
      <c r="BR38" s="16">
        <f>BR37</f>
        <v>2.8054102242000001</v>
      </c>
      <c r="BS38" s="10">
        <f>BP38*'A6-A'!Y59*BR38</f>
        <v>1488.274051512414</v>
      </c>
      <c r="BT38" s="17">
        <f t="shared" si="5"/>
        <v>0.7918829939910691</v>
      </c>
      <c r="BU38" s="16">
        <f>'A6-A'!Z59</f>
        <v>12.6</v>
      </c>
      <c r="BV38" s="16">
        <f>'A6-A'!AA59</f>
        <v>20.792999999999999</v>
      </c>
      <c r="BW38" s="16">
        <f>BW37</f>
        <v>2.0480172445</v>
      </c>
      <c r="BX38" s="10">
        <f>BU38*'A6-A'!AA59*BW38</f>
        <v>536.56372431759496</v>
      </c>
      <c r="BY38" s="17">
        <f t="shared" si="6"/>
        <v>0.87619596569311065</v>
      </c>
      <c r="BZ38" s="16">
        <f>'A6-A'!AB59</f>
        <v>40.250999999999998</v>
      </c>
      <c r="CA38" s="16">
        <f>'A6-A'!AC59</f>
        <v>38.209000000000003</v>
      </c>
      <c r="CB38" s="16">
        <v>3.2</v>
      </c>
      <c r="CC38" s="10">
        <f>BZ38*'A6-A'!AC59*CB38</f>
        <v>4921.4414688000006</v>
      </c>
      <c r="CD38" s="17">
        <f t="shared" si="15"/>
        <v>0.48773525173074334</v>
      </c>
    </row>
    <row r="39" spans="1:82" ht="12.75" customHeight="1">
      <c r="BL39" s="16" t="s">
        <v>443</v>
      </c>
    </row>
    <row r="40" spans="1:82">
      <c r="B40" s="16" t="s">
        <v>321</v>
      </c>
      <c r="M40" s="16" t="s">
        <v>321</v>
      </c>
      <c r="AB40" s="16" t="s">
        <v>321</v>
      </c>
      <c r="AQ40" s="16" t="s">
        <v>321</v>
      </c>
      <c r="BF40" s="16" t="s">
        <v>321</v>
      </c>
      <c r="BU40" s="16" t="s">
        <v>321</v>
      </c>
    </row>
    <row r="41" spans="1:82" ht="15" customHeight="1">
      <c r="A41" s="6" t="s">
        <v>632</v>
      </c>
      <c r="B41" s="16">
        <f t="shared" ref="B41:G41" si="31">(POWER(B38/B5, 1/33)-1)*100</f>
        <v>0.20155162887125488</v>
      </c>
      <c r="C41" s="16">
        <f t="shared" si="31"/>
        <v>-0.49346151823228546</v>
      </c>
      <c r="D41" s="16">
        <f t="shared" si="31"/>
        <v>0.20155162887125488</v>
      </c>
      <c r="E41" s="16">
        <f t="shared" si="31"/>
        <v>-1.3777933447017165</v>
      </c>
      <c r="F41" s="16">
        <f t="shared" si="31"/>
        <v>-0.56850880487637756</v>
      </c>
      <c r="G41" s="16">
        <f t="shared" si="31"/>
        <v>-1.3777933447017165</v>
      </c>
      <c r="H41" s="16" t="s">
        <v>225</v>
      </c>
      <c r="I41" s="16">
        <f>(POWER(I38/I5, 1/33)-1)*100</f>
        <v>-0.32671933963206445</v>
      </c>
      <c r="J41" s="16">
        <f>(POWER(J38/J5, 1/33)-1)*100</f>
        <v>-2.0480103425571161</v>
      </c>
      <c r="K41" s="10">
        <f>(POWER(K38/K5, 1/33)-1)*100</f>
        <v>-3.2028825987936882</v>
      </c>
      <c r="M41" s="16">
        <f>(POWER(M38/M5, 1/33)-1)*100</f>
        <v>-1.6956527885700567</v>
      </c>
      <c r="N41" s="16">
        <f>(POWER(N38/N5, 1/33)-1)*100</f>
        <v>-1.0479955342747704</v>
      </c>
      <c r="O41" s="16">
        <f>(POWER(O38/O5, 1/33)-1)*100</f>
        <v>-0.89468675517958562</v>
      </c>
      <c r="P41" s="10">
        <f>(POWER(P38/P5, 1/33)-1)*100</f>
        <v>-3.5961766434766784</v>
      </c>
      <c r="R41" s="16">
        <f>(POWER(R38/R5, 1/33)-1)*100</f>
        <v>-0.17034619742489765</v>
      </c>
      <c r="S41" s="16">
        <f>(POWER(S38/S5, 1/33)-1)*100</f>
        <v>-0.82020314857479404</v>
      </c>
      <c r="T41" s="16">
        <f>(POWER(T38/T5, 1/33)-1)*100</f>
        <v>1.5307045172794576</v>
      </c>
      <c r="U41" s="10">
        <f>(POWER(U38/U5, 1/33)-1)*100</f>
        <v>0.52641135934141658</v>
      </c>
      <c r="W41" s="16">
        <f>(POWER(W38/W5, 1/33)-1)*100</f>
        <v>-0.49346151823228546</v>
      </c>
      <c r="X41" s="16">
        <f>(POWER(X38/X5, 1/33)-1)*100</f>
        <v>-0.56850880487637756</v>
      </c>
      <c r="Y41" s="16">
        <f>(POWER(Y38/Y5, 1/33)-1)*100</f>
        <v>-0.83546936583126508</v>
      </c>
      <c r="Z41" s="10">
        <f>(POWER(Z38/Z5, 1/33)-1)*100</f>
        <v>-1.8857853180614725</v>
      </c>
      <c r="AB41" s="16">
        <f>(POWER(AB38/AB5, 1/33)-1)*100</f>
        <v>-7.0722132941654747</v>
      </c>
      <c r="AC41" s="16">
        <f>(POWER(AC38/AC5, 1/33)-1)*100</f>
        <v>-1.7902588217493576</v>
      </c>
      <c r="AD41" s="16">
        <f>(POWER(AD38/AD5, 1/33)-1)*100</f>
        <v>0.53709621768525118</v>
      </c>
      <c r="AE41" s="10">
        <f>(POWER(AE38/AE5, 1/33)-1)*100</f>
        <v>-8.2456849558904981</v>
      </c>
      <c r="AG41" s="16">
        <f>(POWER(AG38/AG5, 1/33)-1)*100</f>
        <v>-0.2658764980880135</v>
      </c>
      <c r="AH41" s="16">
        <f>(POWER(AH38/AH5, 1/33)-1)*100</f>
        <v>-0.62450675915871612</v>
      </c>
      <c r="AI41" s="16">
        <f>(POWER(AI38/AI5, 1/33)-1)*100</f>
        <v>0.76284659004344224</v>
      </c>
      <c r="AJ41" s="10">
        <f>(POWER(AJ38/AJ5, 1/33)-1)*100</f>
        <v>-0.13265584238576489</v>
      </c>
      <c r="AL41" s="16">
        <f>(POWER(AL38/AL5, 1/33)-1)*100</f>
        <v>0.20933154691600286</v>
      </c>
      <c r="AM41" s="16">
        <f>(POWER(AM38/AM5, 1/33)-1)*100</f>
        <v>-1.2123054256534815</v>
      </c>
      <c r="AN41" s="16">
        <f>(POWER(AN38/AN5, 1/33)-1)*100</f>
        <v>0.6349369517674619</v>
      </c>
      <c r="AO41" s="10">
        <f>(POWER(AO38/AO5, 1/33)-1)*100</f>
        <v>-0.37695902947795235</v>
      </c>
      <c r="AQ41" s="16">
        <f>(POWER(AQ38/AQ5, 1/33)-1)*100</f>
        <v>1.8265568203234217</v>
      </c>
      <c r="AR41" s="16">
        <f>(POWER(AR38/AR5, 1/33)-1)*100</f>
        <v>-0.75134397992787649</v>
      </c>
      <c r="AS41" s="16">
        <f>(POWER(AS38/AS5, 1/33)-1)*100</f>
        <v>0.51080907830556299</v>
      </c>
      <c r="AT41" s="10">
        <f>(POWER(AT38/AT5, 1/33)-1)*100</f>
        <v>1.5777203767598058</v>
      </c>
      <c r="AV41" s="16">
        <f>(POWER(AV38/AV5, 1/33)-1)*100</f>
        <v>2.1513159787198033</v>
      </c>
      <c r="AW41" s="16">
        <f>(POWER(AW38/AW5, 1/33)-1)*100</f>
        <v>0.30996936520122365</v>
      </c>
      <c r="AX41" s="16">
        <f>(POWER(AX38/AX5, 1/33)-1)*100</f>
        <v>4.2248248308657033</v>
      </c>
      <c r="AY41" s="10">
        <f>(POWER(AY38/AY5, 1/33)-1)*100</f>
        <v>6.7970453187222279</v>
      </c>
      <c r="BA41" s="16">
        <f>(POWER(BA38/BA5, 1/33)-1)*100</f>
        <v>1.8414270960353862</v>
      </c>
      <c r="BB41" s="16">
        <f>(POWER(BB38/BB5, 1/33)-1)*100</f>
        <v>0.5939702575088246</v>
      </c>
      <c r="BC41" s="16">
        <f>(POWER(BC38/BC5, 1/33)-1)*100</f>
        <v>2.4457277046474601E-3</v>
      </c>
      <c r="BD41" s="10">
        <f>(POWER(BD38/BD5, 1/33)-1)*100</f>
        <v>2.4488404412029929</v>
      </c>
      <c r="BF41" s="16">
        <f>(POWER(BF38/BF5, 1/33)-1)*100</f>
        <v>-5.9428902195723943E-2</v>
      </c>
      <c r="BG41" s="16">
        <f>(POWER(BG38/BG5, 1/33)-1)*100</f>
        <v>-0.57301949487432724</v>
      </c>
      <c r="BH41" s="16">
        <f>(POWER(BH38/BH5, 1/33)-1)*100</f>
        <v>0.43866063974016267</v>
      </c>
      <c r="BI41" s="10">
        <f>(POWER(BI38/BI5, 1/33)-1)*100</f>
        <v>-0.19622002650790948</v>
      </c>
      <c r="BK41" s="16">
        <f>(POWER(BK38/BK5, 1/33)-1)*100</f>
        <v>1.9817722626429779</v>
      </c>
      <c r="BL41" s="16">
        <f>(POWER(BL38/BL5, 1/33)-1)*100</f>
        <v>0.90043834238544562</v>
      </c>
      <c r="BM41" s="16">
        <f>(POWER(BM38/BM5, 1/33)-1)*100</f>
        <v>3.9519239137211892</v>
      </c>
      <c r="BN41" s="10">
        <f>(POWER(BN38/BN5, 1/33)-1)*100</f>
        <v>6.9665871326943574</v>
      </c>
      <c r="BP41" s="16">
        <f>(POWER(BP38/BP5, 1/33)-1)*100</f>
        <v>2.4625026452325338</v>
      </c>
      <c r="BQ41" s="16">
        <f>(POWER(BQ38/BQ5, 1/33)-1)*100</f>
        <v>-0.36237394973278603</v>
      </c>
      <c r="BR41" s="16">
        <f>(POWER(BR38/BR5, 1/33)-1)*100</f>
        <v>0.43627777618731045</v>
      </c>
      <c r="BS41" s="10">
        <f>(POWER(BS38/BS5, 1/33)-1)*100</f>
        <v>2.5366064672508903</v>
      </c>
      <c r="BU41" s="16">
        <f>(POWER(BU38/BU5, 1/33)-1)*100</f>
        <v>-1.4489739659576228</v>
      </c>
      <c r="BV41" s="16">
        <f>(POWER(BV38/BV5, 1/33)-1)*100</f>
        <v>0.19798160257447073</v>
      </c>
      <c r="BW41" s="16">
        <f>(POWER(BW38/BW5, 1/33)-1)*100</f>
        <v>-0.90004197905234617</v>
      </c>
      <c r="BX41" s="10">
        <f>(POWER(BX38/BX5, 1/33)-1)*100</f>
        <v>-2.1426177683678382</v>
      </c>
      <c r="BZ41" s="16">
        <f>(POWER(BZ38/BZ5, 1/33)-1)*100</f>
        <v>-0.26354432680016915</v>
      </c>
      <c r="CA41" s="16">
        <f>(POWER(CA38/CA5, 1/33)-1)*100</f>
        <v>7.8351330492720805E-2</v>
      </c>
      <c r="CB41" s="16">
        <f>(POWER(CB38/CB5, 1/33)-1)*100</f>
        <v>-1.5003865520922921</v>
      </c>
      <c r="CC41" s="10">
        <f>(POWER(CC38/CC5, 1/33)-1)*100</f>
        <v>-1.6830043299187358</v>
      </c>
    </row>
    <row r="42" spans="1:82" ht="15" customHeight="1">
      <c r="B42" s="16" t="s">
        <v>322</v>
      </c>
      <c r="M42" s="16" t="s">
        <v>322</v>
      </c>
      <c r="AB42" s="16" t="s">
        <v>322</v>
      </c>
      <c r="AQ42" s="16" t="s">
        <v>322</v>
      </c>
      <c r="BF42" s="16" t="s">
        <v>322</v>
      </c>
      <c r="BU42" s="16" t="s">
        <v>322</v>
      </c>
    </row>
    <row r="43" spans="1:82" ht="15" customHeight="1">
      <c r="A43" s="6" t="s">
        <v>632</v>
      </c>
      <c r="L43" s="17">
        <f>L38-L6</f>
        <v>0.24791277421842139</v>
      </c>
      <c r="Q43" s="17">
        <f>Q38-Q6</f>
        <v>0.22855855663747737</v>
      </c>
      <c r="V43" s="17">
        <f>V38-V6</f>
        <v>-1.2105508431042855E-2</v>
      </c>
      <c r="AA43" s="17">
        <f>AA38-AA6</f>
        <v>0.1869479626139503</v>
      </c>
      <c r="AF43" s="17">
        <f>AF38-AF6</f>
        <v>0.11553704984753732</v>
      </c>
      <c r="AK43" s="17">
        <f>AK38-AK6</f>
        <v>2.202642466620941E-3</v>
      </c>
      <c r="AP43" s="17">
        <f>AP38-AP6</f>
        <v>2.1663921872991598E-2</v>
      </c>
      <c r="AU43" s="17">
        <f>AU38-AU6</f>
        <v>5.2858831904295522E-3</v>
      </c>
      <c r="AZ43" s="17">
        <f>AZ38-AZ6</f>
        <v>-7.9446074335728478E-2</v>
      </c>
      <c r="BE43" s="17">
        <f>BE38-BE6</f>
        <v>-2.1984298651760215E-2</v>
      </c>
      <c r="BJ43" s="17">
        <f>BJ38-BJ6</f>
        <v>4.3868259623143224E-3</v>
      </c>
      <c r="BO43" s="17">
        <f>BO38-BO6</f>
        <v>-0.2206603913528129</v>
      </c>
      <c r="BT43" s="17">
        <f>BT38-BT6</f>
        <v>-8.1595731120854165E-2</v>
      </c>
      <c r="BY43" s="17">
        <f>BY38-BY6</f>
        <v>5.2715765469879994E-2</v>
      </c>
      <c r="CD43" s="17">
        <f>CD38-CD6</f>
        <v>0.32195446663067839</v>
      </c>
    </row>
    <row r="44" spans="1:82" s="29" customFormat="1">
      <c r="B44" s="35"/>
      <c r="C44" s="35"/>
      <c r="D44" s="35"/>
      <c r="E44" s="35"/>
      <c r="F44" s="35"/>
      <c r="G44" s="35"/>
      <c r="H44" s="35"/>
      <c r="I44" s="35"/>
      <c r="J44" s="35"/>
      <c r="K44" s="32"/>
      <c r="L44" s="36"/>
      <c r="M44" s="35"/>
      <c r="N44" s="35"/>
      <c r="O44" s="35"/>
      <c r="P44" s="32"/>
      <c r="Q44" s="36"/>
      <c r="R44" s="35"/>
      <c r="S44" s="35"/>
      <c r="T44" s="35"/>
      <c r="U44" s="32"/>
      <c r="V44" s="36"/>
      <c r="W44" s="35"/>
      <c r="X44" s="35"/>
      <c r="Y44" s="35"/>
      <c r="Z44" s="32"/>
      <c r="AA44" s="36"/>
      <c r="AB44" s="35"/>
      <c r="AC44" s="35"/>
      <c r="AD44" s="35"/>
      <c r="AE44" s="32"/>
      <c r="AF44" s="36"/>
      <c r="AG44" s="35"/>
      <c r="AH44" s="35"/>
      <c r="AI44" s="35"/>
      <c r="AJ44" s="32"/>
      <c r="AK44" s="36"/>
      <c r="AL44" s="35"/>
      <c r="AM44" s="35"/>
      <c r="AN44" s="35"/>
      <c r="AO44" s="32"/>
      <c r="AP44" s="36"/>
      <c r="AQ44" s="35"/>
      <c r="AR44" s="35"/>
      <c r="AS44" s="35"/>
      <c r="AT44" s="32"/>
      <c r="AU44" s="36"/>
      <c r="AV44" s="35"/>
      <c r="AW44" s="35"/>
      <c r="AX44" s="35"/>
      <c r="AY44" s="32"/>
      <c r="AZ44" s="36"/>
      <c r="BA44" s="35"/>
      <c r="BB44" s="35"/>
      <c r="BC44" s="35"/>
      <c r="BD44" s="32"/>
      <c r="BE44" s="36"/>
      <c r="BF44" s="35"/>
      <c r="BG44" s="35"/>
      <c r="BH44" s="35"/>
      <c r="BI44" s="32"/>
      <c r="BJ44" s="36"/>
      <c r="BK44" s="35"/>
      <c r="BL44" s="35"/>
      <c r="BM44" s="35"/>
      <c r="BN44" s="32"/>
      <c r="BO44" s="36"/>
      <c r="BP44" s="35"/>
      <c r="BQ44" s="35"/>
      <c r="BR44" s="35"/>
      <c r="BS44" s="32"/>
      <c r="BT44" s="36"/>
      <c r="BU44" s="35"/>
      <c r="BV44" s="35"/>
      <c r="BW44" s="35"/>
      <c r="BX44" s="32"/>
      <c r="BY44" s="36"/>
      <c r="BZ44" s="35"/>
      <c r="CA44" s="35"/>
      <c r="CB44" s="35"/>
      <c r="CC44" s="32"/>
      <c r="CD44" s="36"/>
    </row>
    <row r="45" spans="1:82" s="29" customFormat="1" ht="12.75" customHeight="1">
      <c r="B45" s="35" t="s">
        <v>442</v>
      </c>
      <c r="C45" s="35"/>
      <c r="D45" s="35"/>
      <c r="E45" s="35"/>
      <c r="F45" s="35"/>
      <c r="G45" s="35"/>
      <c r="H45" s="35"/>
      <c r="I45" s="35"/>
      <c r="J45" s="35"/>
      <c r="K45" s="32"/>
      <c r="L45" s="36"/>
      <c r="M45" s="35"/>
      <c r="N45" s="35"/>
      <c r="O45" s="35"/>
      <c r="P45" s="32"/>
      <c r="Q45" s="36"/>
      <c r="R45" s="35"/>
      <c r="S45" s="35"/>
      <c r="T45" s="35"/>
      <c r="U45" s="32"/>
      <c r="V45" s="36"/>
      <c r="W45" s="35"/>
      <c r="X45" s="35"/>
      <c r="Y45" s="35"/>
      <c r="Z45" s="32"/>
      <c r="AA45" s="36"/>
      <c r="AB45" s="35"/>
      <c r="AC45" s="35"/>
      <c r="AD45" s="35"/>
      <c r="AE45" s="32"/>
      <c r="AF45" s="36"/>
      <c r="AG45" s="35"/>
      <c r="AH45" s="35"/>
      <c r="AI45" s="35"/>
      <c r="AJ45" s="32"/>
      <c r="AK45" s="36"/>
      <c r="AL45" s="35"/>
      <c r="AM45" s="35"/>
      <c r="AN45" s="35"/>
      <c r="AO45" s="32"/>
      <c r="AP45" s="36"/>
      <c r="AQ45" s="35"/>
      <c r="AR45" s="35"/>
      <c r="AS45" s="35"/>
      <c r="AT45" s="32"/>
      <c r="AU45" s="36"/>
      <c r="AV45" s="35"/>
      <c r="AW45" s="35"/>
      <c r="AX45" s="35"/>
      <c r="AY45" s="32"/>
      <c r="AZ45" s="36"/>
      <c r="BA45" s="35"/>
      <c r="BB45" s="35"/>
      <c r="BC45" s="35"/>
      <c r="BD45" s="32"/>
      <c r="BE45" s="36"/>
      <c r="BF45" s="35"/>
      <c r="BG45" s="35"/>
      <c r="BH45" s="35"/>
      <c r="BI45" s="32"/>
      <c r="BJ45" s="36"/>
      <c r="BK45" s="35"/>
      <c r="BL45" s="35"/>
      <c r="BM45" s="35"/>
      <c r="BN45" s="32"/>
      <c r="BO45" s="36"/>
      <c r="BP45" s="35"/>
      <c r="BQ45" s="35"/>
      <c r="BR45" s="35"/>
      <c r="BS45" s="32"/>
      <c r="BT45" s="36"/>
      <c r="BU45" s="35"/>
      <c r="BV45" s="35"/>
      <c r="BW45" s="35"/>
      <c r="BX45" s="32"/>
      <c r="BY45" s="36"/>
      <c r="BZ45" s="35"/>
      <c r="CA45" s="35"/>
      <c r="CB45" s="35"/>
      <c r="CC45" s="32"/>
      <c r="CD45" s="36"/>
    </row>
    <row r="46" spans="1:82" s="29" customFormat="1">
      <c r="B46" s="70" t="s">
        <v>738</v>
      </c>
      <c r="C46" s="70"/>
      <c r="D46" s="70"/>
      <c r="E46" s="70"/>
      <c r="F46" s="70"/>
      <c r="G46" s="70"/>
      <c r="H46" s="70"/>
      <c r="I46" s="70"/>
      <c r="J46" s="70"/>
      <c r="K46" s="70"/>
      <c r="L46" s="70"/>
      <c r="M46" s="35"/>
      <c r="N46" s="35"/>
      <c r="O46" s="35"/>
      <c r="P46" s="32"/>
      <c r="Q46" s="36"/>
      <c r="R46" s="35"/>
      <c r="S46" s="35"/>
      <c r="T46" s="35"/>
      <c r="U46" s="32"/>
      <c r="V46" s="36"/>
      <c r="W46" s="35"/>
      <c r="X46" s="35"/>
      <c r="Y46" s="35"/>
      <c r="Z46" s="32"/>
      <c r="AA46" s="36"/>
      <c r="AB46" s="35"/>
      <c r="AC46" s="35"/>
      <c r="AD46" s="35"/>
      <c r="AE46" s="32"/>
      <c r="AF46" s="36"/>
      <c r="AG46" s="35"/>
      <c r="AH46" s="35"/>
      <c r="AI46" s="35"/>
      <c r="AJ46" s="32"/>
      <c r="AK46" s="36"/>
      <c r="AL46" s="35"/>
      <c r="AM46" s="35"/>
      <c r="AN46" s="35"/>
      <c r="AO46" s="32"/>
      <c r="AP46" s="36"/>
      <c r="AQ46" s="35"/>
      <c r="AR46" s="35"/>
      <c r="AS46" s="35"/>
      <c r="AT46" s="32"/>
      <c r="AU46" s="36"/>
      <c r="AV46" s="35"/>
      <c r="AW46" s="35"/>
      <c r="AX46" s="35"/>
      <c r="AY46" s="32"/>
      <c r="AZ46" s="36"/>
      <c r="BA46" s="35"/>
      <c r="BB46" s="35"/>
      <c r="BC46" s="35"/>
      <c r="BD46" s="32"/>
      <c r="BE46" s="36"/>
      <c r="BF46" s="35"/>
      <c r="BG46" s="35"/>
      <c r="BH46" s="35"/>
      <c r="BI46" s="32"/>
      <c r="BJ46" s="36"/>
      <c r="BK46" s="35"/>
      <c r="BL46" s="35"/>
      <c r="BM46" s="35"/>
      <c r="BN46" s="32"/>
      <c r="BO46" s="36"/>
      <c r="BP46" s="35"/>
      <c r="BQ46" s="35"/>
      <c r="BR46" s="35"/>
      <c r="BS46" s="32"/>
      <c r="BT46" s="36"/>
      <c r="BU46" s="35"/>
      <c r="BV46" s="35"/>
      <c r="BW46" s="35"/>
      <c r="BX46" s="32"/>
      <c r="BY46" s="36"/>
      <c r="BZ46" s="35"/>
      <c r="CA46" s="35"/>
      <c r="CB46" s="35"/>
      <c r="CC46" s="32"/>
      <c r="CD46" s="36"/>
    </row>
    <row r="47" spans="1:82" s="29" customFormat="1" ht="12.75" customHeight="1">
      <c r="B47" s="35" t="s">
        <v>698</v>
      </c>
      <c r="C47" s="35"/>
      <c r="D47" s="35"/>
      <c r="E47" s="35"/>
      <c r="F47" s="35"/>
      <c r="G47" s="35"/>
      <c r="H47" s="35"/>
      <c r="I47" s="35"/>
      <c r="J47" s="35"/>
      <c r="K47" s="32"/>
      <c r="L47" s="36"/>
      <c r="M47" s="35"/>
      <c r="N47" s="35"/>
      <c r="O47" s="35"/>
      <c r="P47" s="32"/>
      <c r="Q47" s="36"/>
      <c r="R47" s="35"/>
      <c r="S47" s="35"/>
      <c r="T47" s="35"/>
      <c r="U47" s="32"/>
      <c r="V47" s="36"/>
      <c r="W47" s="35"/>
      <c r="X47" s="35"/>
      <c r="Y47" s="35"/>
      <c r="Z47" s="32"/>
      <c r="AA47" s="36"/>
      <c r="AB47" s="35"/>
      <c r="AC47" s="35"/>
      <c r="AD47" s="35"/>
      <c r="AE47" s="32"/>
      <c r="AF47" s="36"/>
      <c r="AG47" s="35"/>
      <c r="AH47" s="35"/>
      <c r="AI47" s="35"/>
      <c r="AJ47" s="32"/>
      <c r="AK47" s="36"/>
      <c r="AL47" s="35"/>
      <c r="AM47" s="35"/>
      <c r="AN47" s="35"/>
      <c r="AO47" s="32"/>
      <c r="AP47" s="36"/>
      <c r="AQ47" s="35"/>
      <c r="AR47" s="35"/>
      <c r="AS47" s="35"/>
      <c r="AT47" s="32"/>
      <c r="AU47" s="36"/>
      <c r="AV47" s="35"/>
      <c r="AW47" s="35"/>
      <c r="AX47" s="35"/>
      <c r="AY47" s="32"/>
      <c r="AZ47" s="36"/>
      <c r="BA47" s="35"/>
      <c r="BB47" s="35"/>
      <c r="BC47" s="35"/>
      <c r="BD47" s="32"/>
      <c r="BE47" s="36"/>
      <c r="BF47" s="35"/>
      <c r="BG47" s="35"/>
      <c r="BH47" s="35"/>
      <c r="BI47" s="32"/>
      <c r="BJ47" s="36"/>
      <c r="BK47" s="35"/>
      <c r="BL47" s="35"/>
      <c r="BM47" s="35"/>
      <c r="BN47" s="32"/>
      <c r="BO47" s="36"/>
      <c r="BP47" s="35"/>
      <c r="BQ47" s="35"/>
      <c r="BR47" s="35"/>
      <c r="BS47" s="32"/>
      <c r="BT47" s="36"/>
      <c r="BU47" s="35"/>
      <c r="BV47" s="35"/>
      <c r="BW47" s="35"/>
      <c r="BX47" s="32"/>
      <c r="BY47" s="36"/>
      <c r="BZ47" s="35"/>
      <c r="CA47" s="35"/>
      <c r="CB47" s="35"/>
      <c r="CC47" s="32"/>
      <c r="CD47" s="36"/>
    </row>
    <row r="48" spans="1:82" s="29" customFormat="1" ht="12.75" customHeight="1">
      <c r="B48" s="70" t="s">
        <v>699</v>
      </c>
      <c r="C48" s="70"/>
      <c r="D48" s="70"/>
      <c r="E48" s="70"/>
      <c r="F48" s="70"/>
      <c r="G48" s="70"/>
      <c r="H48" s="70"/>
      <c r="I48" s="70"/>
      <c r="J48" s="70"/>
      <c r="K48" s="70"/>
      <c r="L48" s="70"/>
      <c r="M48" s="35"/>
      <c r="N48" s="35"/>
      <c r="O48" s="35"/>
      <c r="P48" s="32"/>
      <c r="Q48" s="36"/>
      <c r="R48" s="35"/>
      <c r="S48" s="35"/>
      <c r="T48" s="35"/>
      <c r="U48" s="32"/>
      <c r="V48" s="36"/>
      <c r="W48" s="35"/>
      <c r="X48" s="35"/>
      <c r="Y48" s="35"/>
      <c r="Z48" s="32"/>
      <c r="AA48" s="36"/>
      <c r="AB48" s="35"/>
      <c r="AC48" s="35"/>
      <c r="AD48" s="35"/>
      <c r="AE48" s="32"/>
      <c r="AF48" s="36"/>
      <c r="AG48" s="35"/>
      <c r="AH48" s="35"/>
      <c r="AI48" s="35"/>
      <c r="AJ48" s="32"/>
      <c r="AK48" s="36"/>
      <c r="AL48" s="35"/>
      <c r="AM48" s="35"/>
      <c r="AN48" s="35"/>
      <c r="AO48" s="32"/>
      <c r="AP48" s="36"/>
      <c r="AQ48" s="35"/>
      <c r="AR48" s="35"/>
      <c r="AS48" s="35"/>
      <c r="AT48" s="32"/>
      <c r="AU48" s="36"/>
      <c r="AV48" s="35"/>
      <c r="AW48" s="35"/>
      <c r="AX48" s="35"/>
      <c r="AY48" s="32"/>
      <c r="AZ48" s="36"/>
      <c r="BA48" s="35"/>
      <c r="BB48" s="35"/>
      <c r="BC48" s="35"/>
      <c r="BD48" s="32"/>
      <c r="BE48" s="36"/>
      <c r="BF48" s="35"/>
      <c r="BG48" s="35"/>
      <c r="BH48" s="35"/>
      <c r="BI48" s="32"/>
      <c r="BJ48" s="36"/>
      <c r="BK48" s="35"/>
      <c r="BL48" s="35"/>
      <c r="BM48" s="35"/>
      <c r="BN48" s="32"/>
      <c r="BO48" s="36"/>
      <c r="BP48" s="35"/>
      <c r="BQ48" s="35"/>
      <c r="BR48" s="35"/>
      <c r="BS48" s="32"/>
      <c r="BT48" s="36"/>
      <c r="BU48" s="35"/>
      <c r="BV48" s="35"/>
      <c r="BW48" s="35"/>
      <c r="BX48" s="32"/>
      <c r="BY48" s="36"/>
      <c r="BZ48" s="35"/>
      <c r="CA48" s="35"/>
      <c r="CB48" s="35"/>
      <c r="CC48" s="32"/>
      <c r="CD48" s="36"/>
    </row>
    <row r="49" spans="1:82" s="29" customFormat="1">
      <c r="B49" s="35" t="s">
        <v>697</v>
      </c>
      <c r="C49" s="35"/>
      <c r="D49" s="35"/>
      <c r="E49" s="35"/>
      <c r="F49" s="35"/>
      <c r="G49" s="35"/>
      <c r="H49" s="35"/>
      <c r="I49" s="35"/>
      <c r="J49" s="35"/>
      <c r="K49" s="32"/>
      <c r="L49" s="36"/>
      <c r="M49" s="35"/>
      <c r="N49" s="35"/>
      <c r="O49" s="35"/>
      <c r="P49" s="32"/>
      <c r="Q49" s="36"/>
      <c r="R49" s="35"/>
      <c r="S49" s="35"/>
      <c r="T49" s="35"/>
      <c r="U49" s="32"/>
      <c r="V49" s="36"/>
      <c r="W49" s="35"/>
      <c r="X49" s="35"/>
      <c r="Y49" s="35"/>
      <c r="Z49" s="32"/>
      <c r="AA49" s="36"/>
      <c r="AB49" s="35"/>
      <c r="AC49" s="35"/>
      <c r="AD49" s="35"/>
      <c r="AE49" s="32"/>
      <c r="AF49" s="36"/>
      <c r="AG49" s="35"/>
      <c r="AH49" s="35"/>
      <c r="AI49" s="35"/>
      <c r="AJ49" s="32"/>
      <c r="AK49" s="36"/>
      <c r="AL49" s="35"/>
      <c r="AM49" s="35"/>
      <c r="AN49" s="35"/>
      <c r="AO49" s="32"/>
      <c r="AP49" s="36"/>
      <c r="AQ49" s="35"/>
      <c r="AR49" s="35"/>
      <c r="AS49" s="35"/>
      <c r="AT49" s="32"/>
      <c r="AU49" s="36"/>
      <c r="AV49" s="35"/>
      <c r="AW49" s="35"/>
      <c r="AX49" s="35"/>
      <c r="AY49" s="32"/>
      <c r="AZ49" s="36"/>
      <c r="BA49" s="35"/>
      <c r="BB49" s="35"/>
      <c r="BC49" s="35"/>
      <c r="BD49" s="32"/>
      <c r="BE49" s="36"/>
      <c r="BF49" s="35"/>
      <c r="BG49" s="35"/>
      <c r="BH49" s="35"/>
      <c r="BI49" s="32"/>
      <c r="BJ49" s="36"/>
      <c r="BK49" s="35"/>
      <c r="BL49" s="35"/>
      <c r="BM49" s="35"/>
      <c r="BN49" s="32"/>
      <c r="BO49" s="36"/>
      <c r="BP49" s="35"/>
      <c r="BQ49" s="35"/>
      <c r="BR49" s="35"/>
      <c r="BS49" s="32"/>
      <c r="BT49" s="36"/>
      <c r="BU49" s="35"/>
      <c r="BV49" s="35"/>
      <c r="BW49" s="35"/>
      <c r="BX49" s="32"/>
      <c r="BY49" s="36"/>
      <c r="BZ49" s="35"/>
      <c r="CA49" s="35"/>
      <c r="CB49" s="35"/>
      <c r="CC49" s="32"/>
      <c r="CD49" s="36"/>
    </row>
    <row r="50" spans="1:82" ht="13.5" customHeight="1">
      <c r="A50" s="29"/>
      <c r="M50" s="16" t="s">
        <v>647</v>
      </c>
    </row>
    <row r="51" spans="1:82" ht="12.75" customHeight="1">
      <c r="A51" s="29"/>
      <c r="M51" s="16" t="s">
        <v>203</v>
      </c>
      <c r="P51" s="10">
        <f>MAXA(P4:P38,U4:U38,Z4:Z38,AE4:AE38,AJ4:AJ38,AO4:AO38,AT4:AT38,AY4:AY38,BD4:BD38,BI4:BI38,BN4:BN38,BS4:BS38,BX4:BX38,CC4:CC38)</f>
        <v>9486.2607878999988</v>
      </c>
      <c r="U51" s="10" t="s">
        <v>192</v>
      </c>
    </row>
    <row r="52" spans="1:82" ht="12.75" customHeight="1">
      <c r="A52" s="29"/>
      <c r="M52" s="16" t="s">
        <v>196</v>
      </c>
      <c r="P52" s="10">
        <f>MINA(P4:P38,U4:U38,Z4:Z38,AE4:AE38,AJ4:AJ38,AO4:AO38,AT4:AT38,AY4:AY38,BD4:BD38,BI4:BI38,BN4:BN38,BS4:BS38,BX4:BX38,CC4:CC38)</f>
        <v>79.737410551051269</v>
      </c>
      <c r="U52" s="10" t="s">
        <v>193</v>
      </c>
      <c r="V52" s="17">
        <f>P51+P54</f>
        <v>10426.913125634894</v>
      </c>
      <c r="W52" s="16">
        <f>P51+P54</f>
        <v>10426.913125634894</v>
      </c>
    </row>
    <row r="53" spans="1:82" ht="12.75" customHeight="1">
      <c r="A53" s="29"/>
      <c r="M53" s="16" t="s">
        <v>190</v>
      </c>
      <c r="P53" s="10">
        <f>P51-P52</f>
        <v>9406.5233773489472</v>
      </c>
      <c r="U53" s="10" t="s">
        <v>194</v>
      </c>
      <c r="V53" s="17">
        <f>P52-P54</f>
        <v>-860.91492718384336</v>
      </c>
      <c r="W53" s="16">
        <f>P52-P54</f>
        <v>-860.91492718384336</v>
      </c>
    </row>
    <row r="54" spans="1:82" ht="12.75" customHeight="1">
      <c r="A54" s="29"/>
      <c r="M54" s="16" t="s">
        <v>197</v>
      </c>
      <c r="P54" s="10">
        <f>P53/10</f>
        <v>940.65233773489467</v>
      </c>
    </row>
    <row r="55" spans="1:82" ht="15" customHeight="1">
      <c r="A55" s="29"/>
      <c r="U55" s="10" t="s">
        <v>42</v>
      </c>
      <c r="V55" s="17">
        <f>V52-V53</f>
        <v>11287.828052818737</v>
      </c>
      <c r="W55" s="16">
        <f>W52-W53</f>
        <v>11287.828052818737</v>
      </c>
    </row>
    <row r="56" spans="1:82" ht="14.25" customHeight="1">
      <c r="A56" s="29"/>
    </row>
    <row r="57" spans="1:82" ht="14.25" customHeight="1"/>
    <row r="58" spans="1:82" ht="14.25" customHeight="1"/>
    <row r="59" spans="1:82" ht="14.25" customHeight="1"/>
    <row r="60" spans="1:82" ht="14.25" customHeight="1"/>
    <row r="61" spans="1:82" ht="14.25" customHeight="1"/>
    <row r="62" spans="1:82" ht="14.25" customHeight="1"/>
    <row r="63" spans="1:82" ht="14.25" customHeight="1"/>
    <row r="64" spans="1:82"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spans="2:12" ht="12.75" customHeight="1"/>
    <row r="98" spans="2:12" ht="12.75" customHeight="1"/>
    <row r="99" spans="2:12" ht="12.75" customHeight="1"/>
    <row r="100" spans="2:12" ht="12.75" customHeight="1"/>
    <row r="101" spans="2:12" ht="25.5" customHeight="1">
      <c r="B101" s="71"/>
      <c r="C101" s="71"/>
      <c r="D101" s="71"/>
      <c r="E101" s="71"/>
      <c r="F101" s="71"/>
      <c r="G101" s="71"/>
      <c r="H101" s="71"/>
      <c r="I101" s="71"/>
      <c r="J101" s="71"/>
      <c r="K101" s="71"/>
      <c r="L101" s="71"/>
    </row>
    <row r="102" spans="2:12">
      <c r="B102" s="16" t="s">
        <v>110</v>
      </c>
    </row>
    <row r="103" spans="2:12">
      <c r="B103" s="16" t="s">
        <v>111</v>
      </c>
    </row>
    <row r="104" spans="2:12">
      <c r="B104" s="16" t="s">
        <v>113</v>
      </c>
    </row>
    <row r="105" spans="2:12">
      <c r="B105" s="16" t="s">
        <v>131</v>
      </c>
    </row>
    <row r="106" spans="2:12">
      <c r="B106" s="16" t="s">
        <v>112</v>
      </c>
    </row>
  </sheetData>
  <mergeCells count="3">
    <mergeCell ref="B48:L48"/>
    <mergeCell ref="B101:L101"/>
    <mergeCell ref="B46:L46"/>
  </mergeCells>
  <phoneticPr fontId="0" type="noConversion"/>
  <pageMargins left="0.35433070866141736" right="0.35433070866141736" top="0.23622047244094491" bottom="0.15748031496062992" header="0.51181102362204722" footer="0.51181102362204722"/>
  <pageSetup scale="59" orientation="landscape" r:id="rId1"/>
  <headerFooter alignWithMargins="0"/>
  <colBreaks count="5" manualBreakCount="5">
    <brk id="12" max="69" man="1"/>
    <brk id="27" max="1048575" man="1"/>
    <brk id="42" max="69" man="1"/>
    <brk id="57" max="69" man="1"/>
    <brk id="72" max="69" man="1"/>
  </colBreaks>
</worksheet>
</file>

<file path=xl/worksheets/sheet80.xml><?xml version="1.0" encoding="utf-8"?>
<worksheet xmlns="http://schemas.openxmlformats.org/spreadsheetml/2006/main" xmlns:r="http://schemas.openxmlformats.org/officeDocument/2006/relationships">
  <sheetPr codeName="Sheet69">
    <pageSetUpPr fitToPage="1"/>
  </sheetPr>
  <dimension ref="A1:V56"/>
  <sheetViews>
    <sheetView showOutlineSymbols="0" view="pageBreakPreview" zoomScaleSheetLayoutView="100" workbookViewId="0">
      <pane xSplit="1" ySplit="2" topLeftCell="B6" activePane="bottomRight" state="frozen"/>
      <selection activeCell="C38" sqref="C38"/>
      <selection pane="topRight" activeCell="C38" sqref="C38"/>
      <selection pane="bottomLeft" activeCell="C38" sqref="C38"/>
      <selection pane="bottomRight" activeCell="G43" sqref="G43"/>
    </sheetView>
  </sheetViews>
  <sheetFormatPr defaultColWidth="3.85546875" defaultRowHeight="12.75" customHeight="1"/>
  <cols>
    <col min="1" max="1" width="5" style="6" customWidth="1"/>
    <col min="2" max="9" width="8.7109375" style="8" customWidth="1"/>
    <col min="10" max="10" width="10.140625" style="8" customWidth="1"/>
    <col min="11" max="15" width="8.7109375" style="8" customWidth="1"/>
    <col min="16" max="26" width="3.85546875" style="8"/>
    <col min="27" max="27" width="13.7109375" style="8" bestFit="1" customWidth="1"/>
    <col min="28" max="16384" width="3.85546875" style="8"/>
  </cols>
  <sheetData>
    <row r="1" spans="1:22" ht="12.75" customHeight="1">
      <c r="A1" s="6" t="s">
        <v>581</v>
      </c>
    </row>
    <row r="2" spans="1:22" ht="28.9" customHeight="1">
      <c r="A2" s="6" t="s">
        <v>225</v>
      </c>
      <c r="B2" s="8" t="s">
        <v>226</v>
      </c>
      <c r="C2" s="8" t="s">
        <v>227</v>
      </c>
      <c r="D2" s="8" t="s">
        <v>228</v>
      </c>
      <c r="E2" s="8" t="s">
        <v>229</v>
      </c>
      <c r="F2" s="8" t="s">
        <v>230</v>
      </c>
      <c r="G2" s="8" t="s">
        <v>231</v>
      </c>
      <c r="H2" s="8" t="s">
        <v>232</v>
      </c>
      <c r="I2" s="8" t="s">
        <v>233</v>
      </c>
      <c r="J2" s="8" t="s">
        <v>234</v>
      </c>
      <c r="K2" s="8" t="s">
        <v>235</v>
      </c>
      <c r="L2" s="8" t="s">
        <v>236</v>
      </c>
      <c r="M2" s="8" t="s">
        <v>237</v>
      </c>
      <c r="N2" s="8" t="s">
        <v>238</v>
      </c>
      <c r="O2" s="8" t="s">
        <v>239</v>
      </c>
    </row>
    <row r="3" spans="1:22" ht="12.75" customHeight="1">
      <c r="A3" s="6">
        <v>1980</v>
      </c>
      <c r="B3" s="10">
        <f>'A21-1'!B3/'A7'!$O3*100</f>
        <v>23915.525114155251</v>
      </c>
      <c r="C3" s="10">
        <f>'A21-1'!C3/'A7'!$O3*100</f>
        <v>23952.054794520551</v>
      </c>
      <c r="D3" s="10">
        <f>'A21-1'!D3/'A7'!$O3*100</f>
        <v>26552.511415525118</v>
      </c>
      <c r="E3" s="10">
        <f>'A21-1'!E3/'A7'!$O3*100</f>
        <v>23271.689497716899</v>
      </c>
      <c r="F3" s="10">
        <f>'A21-1'!F3/'A7'!$O3*100</f>
        <v>20803.652968036531</v>
      </c>
      <c r="G3" s="10">
        <f>'A21-1'!G3/'A7'!$O3*100</f>
        <v>22045.662100456622</v>
      </c>
      <c r="H3" s="10">
        <f>'A21-1'!H3/'A7'!$O3*100</f>
        <v>23271.689497716899</v>
      </c>
      <c r="I3" s="10">
        <f>'A21-1'!I3/'A7'!$O3*100</f>
        <v>21990.867579908678</v>
      </c>
      <c r="J3" s="10">
        <f>'A21-1'!J3/'A7'!$O3*100</f>
        <v>24171.232876712329</v>
      </c>
      <c r="K3" s="10">
        <f>'A21-1'!K3/'A7'!$O3*100</f>
        <v>22305.936073059362</v>
      </c>
      <c r="L3" s="10">
        <f>'A21-1'!L3/'A7'!$O3*100</f>
        <v>15913.24200913242</v>
      </c>
      <c r="M3" s="10">
        <f>'A21-1'!M3/'A7'!$O3*100</f>
        <v>25251.141552511417</v>
      </c>
      <c r="N3" s="10">
        <f>'A21-1'!N3/'A7'!$O3*100</f>
        <v>20148.40182648402</v>
      </c>
      <c r="O3" s="10">
        <f>'A21-1'!O3/'A7'!$O3*100</f>
        <v>28698.630136986303</v>
      </c>
    </row>
    <row r="4" spans="1:22" ht="12.75" customHeight="1">
      <c r="A4" s="6">
        <v>1981</v>
      </c>
      <c r="B4" s="10">
        <f>'A21-1'!B4/'A7'!$O4*100</f>
        <v>24701.461377870564</v>
      </c>
      <c r="C4" s="10">
        <f>'A21-1'!C4/'A7'!$O4*100</f>
        <v>23883.089770354905</v>
      </c>
      <c r="D4" s="10">
        <f>'A21-1'!D4/'A7'!$O4*100</f>
        <v>27139.874739039667</v>
      </c>
      <c r="E4" s="10">
        <f>'A21-1'!E4/'A7'!$O4*100</f>
        <v>23068.893528183715</v>
      </c>
      <c r="F4" s="10">
        <f>'A21-1'!F4/'A7'!$O4*100</f>
        <v>20977.035490605427</v>
      </c>
      <c r="G4" s="10">
        <f>'A21-1'!G4/'A7'!$O4*100</f>
        <v>22154.488517745303</v>
      </c>
      <c r="H4" s="10">
        <f>'A21-1'!H4/'A7'!$O4*100</f>
        <v>23356.993736951983</v>
      </c>
      <c r="I4" s="10">
        <f>'A21-1'!I4/'A7'!$O4*100</f>
        <v>22139.874739039667</v>
      </c>
      <c r="J4" s="10">
        <f>'A21-1'!J4/'A7'!$O4*100</f>
        <v>23810.020876826722</v>
      </c>
      <c r="K4" s="10">
        <f>'A21-1'!K4/'A7'!$O4*100</f>
        <v>22580.375782881005</v>
      </c>
      <c r="L4" s="10">
        <f>'A21-1'!L4/'A7'!$O4*100</f>
        <v>15791.231732776618</v>
      </c>
      <c r="M4" s="10">
        <f>'A21-1'!M4/'A7'!$O4*100</f>
        <v>25329.853862212945</v>
      </c>
      <c r="N4" s="10">
        <f>'A21-1'!N4/'A7'!$O4*100</f>
        <v>19964.509394572025</v>
      </c>
      <c r="O4" s="10">
        <f>'A21-1'!O4/'A7'!$O4*100</f>
        <v>29144.050104384132</v>
      </c>
    </row>
    <row r="5" spans="1:22" ht="12.75" customHeight="1">
      <c r="A5" s="6">
        <v>1982</v>
      </c>
      <c r="B5" s="10">
        <f>'A21-1'!B5/'A7'!$O5*100</f>
        <v>23371.316306483302</v>
      </c>
      <c r="C5" s="10">
        <f>'A21-1'!C5/'A7'!$O5*100</f>
        <v>24017.681728880158</v>
      </c>
      <c r="D5" s="10">
        <f>'A21-1'!D5/'A7'!$O5*100</f>
        <v>25958.742632612968</v>
      </c>
      <c r="E5" s="10">
        <f>'A21-1'!E5/'A7'!$O5*100</f>
        <v>23931.237721021611</v>
      </c>
      <c r="F5" s="10">
        <f>'A21-1'!F5/'A7'!$O5*100</f>
        <v>21493.123772102164</v>
      </c>
      <c r="G5" s="10">
        <f>'A21-1'!G5/'A7'!$O5*100</f>
        <v>22559.921414538312</v>
      </c>
      <c r="H5" s="10">
        <f>'A21-1'!H5/'A7'!$O5*100</f>
        <v>23275.049115913556</v>
      </c>
      <c r="I5" s="10">
        <f>'A21-1'!I5/'A7'!$O5*100</f>
        <v>22206.286836935167</v>
      </c>
      <c r="J5" s="10">
        <f>'A21-1'!J5/'A7'!$O5*100</f>
        <v>23392.927308447939</v>
      </c>
      <c r="K5" s="10">
        <f>'A21-1'!K5/'A7'!$O5*100</f>
        <v>22538.310412573672</v>
      </c>
      <c r="L5" s="10">
        <f>'A21-1'!L5/'A7'!$O5*100</f>
        <v>15893.909626719056</v>
      </c>
      <c r="M5" s="10">
        <f>'A21-1'!M5/'A7'!$O5*100</f>
        <v>25616.895874263264</v>
      </c>
      <c r="N5" s="10">
        <f>'A21-1'!N5/'A7'!$O5*100</f>
        <v>20390.962671905698</v>
      </c>
      <c r="O5" s="10">
        <f>'A21-1'!O5/'A7'!$O5*100</f>
        <v>28300.589390962672</v>
      </c>
    </row>
    <row r="6" spans="1:22" ht="12.75" customHeight="1">
      <c r="A6" s="6">
        <v>1983</v>
      </c>
      <c r="B6" s="10">
        <f>'A21-1'!B6/'A7'!$O6*100</f>
        <v>24011.342155009454</v>
      </c>
      <c r="C6" s="10">
        <f>'A21-1'!C6/'A7'!$O6*100</f>
        <v>24100.189035916825</v>
      </c>
      <c r="D6" s="10">
        <f>'A21-1'!D6/'A7'!$O6*100</f>
        <v>26381.852551984877</v>
      </c>
      <c r="E6" s="10">
        <f>'A21-1'!E6/'A7'!$O6*100</f>
        <v>24589.792060491494</v>
      </c>
      <c r="F6" s="10">
        <f>'A21-1'!F6/'A7'!$O6*100</f>
        <v>22035.9168241966</v>
      </c>
      <c r="G6" s="10">
        <f>'A21-1'!G6/'A7'!$O6*100</f>
        <v>22725.897920604915</v>
      </c>
      <c r="H6" s="10">
        <f>'A21-1'!H6/'A7'!$O6*100</f>
        <v>23710.77504725898</v>
      </c>
      <c r="I6" s="10">
        <f>'A21-1'!I6/'A7'!$O6*100</f>
        <v>22463.137996219284</v>
      </c>
      <c r="J6" s="10">
        <f>'A21-1'!J6/'A7'!$O6*100</f>
        <v>23790.17013232514</v>
      </c>
      <c r="K6" s="10">
        <f>'A21-1'!K6/'A7'!$O6*100</f>
        <v>23364.839319470702</v>
      </c>
      <c r="L6" s="10">
        <f>'A21-1'!L6/'A7'!$O6*100</f>
        <v>16102.079395085068</v>
      </c>
      <c r="M6" s="10">
        <f>'A21-1'!M6/'A7'!$O6*100</f>
        <v>26096.408317580343</v>
      </c>
      <c r="N6" s="10">
        <f>'A21-1'!N6/'A7'!$O6*100</f>
        <v>21241.965973534971</v>
      </c>
      <c r="O6" s="10">
        <f>'A21-1'!O6/'A7'!$O6*100</f>
        <v>29349.716446124763</v>
      </c>
    </row>
    <row r="7" spans="1:22" ht="12.75" customHeight="1">
      <c r="A7" s="6">
        <v>1984</v>
      </c>
      <c r="B7" s="10">
        <f>'A21-1'!B7/'A7'!$O7*100</f>
        <v>24596.715328467155</v>
      </c>
      <c r="C7" s="10">
        <f>'A21-1'!C7/'A7'!$O7*100</f>
        <v>24682.481751824816</v>
      </c>
      <c r="D7" s="10">
        <f>'A21-1'!D7/'A7'!$O7*100</f>
        <v>27675.182481751825</v>
      </c>
      <c r="E7" s="10">
        <f>'A21-1'!E7/'A7'!$O7*100</f>
        <v>25618.613138686134</v>
      </c>
      <c r="F7" s="10">
        <f>'A21-1'!F7/'A7'!$O7*100</f>
        <v>22613.138686131388</v>
      </c>
      <c r="G7" s="10">
        <f>'A21-1'!G7/'A7'!$O7*100</f>
        <v>22952.554744525547</v>
      </c>
      <c r="H7" s="10">
        <f>'A21-1'!H7/'A7'!$O7*100</f>
        <v>24456.204379562045</v>
      </c>
      <c r="I7" s="10">
        <f>'A21-1'!I7/'A7'!$O7*100</f>
        <v>23171.532846715327</v>
      </c>
      <c r="J7" s="10">
        <f>'A21-1'!J7/'A7'!$O7*100</f>
        <v>24414.233576642338</v>
      </c>
      <c r="K7" s="10">
        <f>'A21-1'!K7/'A7'!$O7*100</f>
        <v>24695.255474452559</v>
      </c>
      <c r="L7" s="10">
        <f>'A21-1'!L7/'A7'!$O7*100</f>
        <v>16315.693430656935</v>
      </c>
      <c r="M7" s="10">
        <f>'A21-1'!M7/'A7'!$O7*100</f>
        <v>27162.40875912409</v>
      </c>
      <c r="N7" s="10">
        <f>'A21-1'!N7/'A7'!$O7*100</f>
        <v>21678.832116788322</v>
      </c>
      <c r="O7" s="10">
        <f>'A21-1'!O7/'A7'!$O7*100</f>
        <v>31191.605839416057</v>
      </c>
      <c r="V7" s="64"/>
    </row>
    <row r="8" spans="1:22" ht="12.75" customHeight="1">
      <c r="A8" s="6">
        <v>1985</v>
      </c>
      <c r="B8" s="10">
        <f>'A21-1'!B8/'A7'!$O8*100</f>
        <v>25488.495575221241</v>
      </c>
      <c r="C8" s="10">
        <f>'A21-1'!C8/'A7'!$O8*100</f>
        <v>25109.734513274336</v>
      </c>
      <c r="D8" s="10">
        <f>'A21-1'!D8/'A7'!$O8*100</f>
        <v>28755.752212389383</v>
      </c>
      <c r="E8" s="10">
        <f>'A21-1'!E8/'A7'!$O8*100</f>
        <v>26663.716814159288</v>
      </c>
      <c r="F8" s="10">
        <f>'A21-1'!F8/'A7'!$O8*100</f>
        <v>23338.053097345131</v>
      </c>
      <c r="G8" s="10">
        <f>'A21-1'!G8/'A7'!$O8*100</f>
        <v>23230.088495575223</v>
      </c>
      <c r="H8" s="10">
        <f>'A21-1'!H8/'A7'!$O8*100</f>
        <v>25106.194690265489</v>
      </c>
      <c r="I8" s="10">
        <f>'A21-1'!I8/'A7'!$O8*100</f>
        <v>23835.398230088496</v>
      </c>
      <c r="J8" s="10">
        <f>'A21-1'!J8/'A7'!$O8*100</f>
        <v>24955.752212389383</v>
      </c>
      <c r="K8" s="10">
        <f>'A21-1'!K8/'A7'!$O8*100</f>
        <v>26010.619469026551</v>
      </c>
      <c r="L8" s="10">
        <f>'A21-1'!L8/'A7'!$O8*100</f>
        <v>16647.787610619467</v>
      </c>
      <c r="M8" s="10">
        <f>'A21-1'!M8/'A7'!$O8*100</f>
        <v>27730.973451327434</v>
      </c>
      <c r="N8" s="10">
        <f>'A21-1'!N8/'A7'!$O8*100</f>
        <v>22532.743362831858</v>
      </c>
      <c r="O8" s="10">
        <f>'A21-1'!O8/'A7'!$O8*100</f>
        <v>32256.637168141595</v>
      </c>
      <c r="V8" s="64"/>
    </row>
    <row r="9" spans="1:22" ht="12.75" customHeight="1">
      <c r="A9" s="6">
        <v>1986</v>
      </c>
      <c r="B9" s="10">
        <f>'A21-1'!B9/'A7'!$O9*100</f>
        <v>25805.892547660311</v>
      </c>
      <c r="C9" s="10">
        <f>'A21-1'!C9/'A7'!$O9*100</f>
        <v>25535.528596187174</v>
      </c>
      <c r="D9" s="10">
        <f>'A21-1'!D9/'A7'!$O9*100</f>
        <v>29060.658578856153</v>
      </c>
      <c r="E9" s="10">
        <f>'A21-1'!E9/'A7'!$O9*100</f>
        <v>27916.811091854419</v>
      </c>
      <c r="F9" s="10">
        <f>'A21-1'!F9/'A7'!$O9*100</f>
        <v>23870.017331022529</v>
      </c>
      <c r="G9" s="10">
        <f>'A21-1'!G9/'A7'!$O9*100</f>
        <v>23632.582322357019</v>
      </c>
      <c r="H9" s="10">
        <f>'A21-1'!H9/'A7'!$O9*100</f>
        <v>25646.447140381282</v>
      </c>
      <c r="I9" s="10">
        <f>'A21-1'!I9/'A7'!$O9*100</f>
        <v>24490.467937608319</v>
      </c>
      <c r="J9" s="10">
        <f>'A21-1'!J9/'A7'!$O9*100</f>
        <v>25485.268630849219</v>
      </c>
      <c r="K9" s="10">
        <f>'A21-1'!K9/'A7'!$O9*100</f>
        <v>26942.807625649915</v>
      </c>
      <c r="L9" s="10">
        <f>'A21-1'!L9/'A7'!$O9*100</f>
        <v>17119.584055459272</v>
      </c>
      <c r="M9" s="10">
        <f>'A21-1'!M9/'A7'!$O9*100</f>
        <v>28381.282495667245</v>
      </c>
      <c r="N9" s="10">
        <f>'A21-1'!N9/'A7'!$O9*100</f>
        <v>23169.844020797227</v>
      </c>
      <c r="O9" s="10">
        <f>'A21-1'!O9/'A7'!$O9*100</f>
        <v>33051.993067590985</v>
      </c>
      <c r="V9" s="64"/>
    </row>
    <row r="10" spans="1:22" ht="12.75" customHeight="1">
      <c r="A10" s="6">
        <v>1987</v>
      </c>
      <c r="B10" s="10">
        <f>'A21-1'!B10/'A7'!$O10*100</f>
        <v>26927.364864864863</v>
      </c>
      <c r="C10" s="10">
        <f>'A21-1'!C10/'A7'!$O10*100</f>
        <v>26082.77027027027</v>
      </c>
      <c r="D10" s="10">
        <f>'A21-1'!D10/'A7'!$O10*100</f>
        <v>29842.905405405407</v>
      </c>
      <c r="E10" s="10">
        <f>'A21-1'!E10/'A7'!$O10*100</f>
        <v>27945.945945945943</v>
      </c>
      <c r="F10" s="10">
        <f>'A21-1'!F10/'A7'!$O10*100</f>
        <v>24638.513513513513</v>
      </c>
      <c r="G10" s="10">
        <f>'A21-1'!G10/'A7'!$O10*100</f>
        <v>24099.66216216216</v>
      </c>
      <c r="H10" s="10">
        <f>'A21-1'!H10/'A7'!$O10*100</f>
        <v>25984.797297297297</v>
      </c>
      <c r="I10" s="10">
        <f>'A21-1'!I10/'A7'!$O10*100</f>
        <v>25258.445945945947</v>
      </c>
      <c r="J10" s="10">
        <f>'A21-1'!J10/'A7'!$O10*100</f>
        <v>25793.918918918916</v>
      </c>
      <c r="K10" s="10">
        <f>'A21-1'!K10/'A7'!$O10*100</f>
        <v>27271.95945945946</v>
      </c>
      <c r="L10" s="10">
        <f>'A21-1'!L10/'A7'!$O10*100</f>
        <v>18016.89189189189</v>
      </c>
      <c r="M10" s="10">
        <f>'A21-1'!M10/'A7'!$O10*100</f>
        <v>29221.28378378378</v>
      </c>
      <c r="N10" s="10">
        <f>'A21-1'!N10/'A7'!$O10*100</f>
        <v>24395.270270270266</v>
      </c>
      <c r="O10" s="10">
        <f>'A21-1'!O10/'A7'!$O10*100</f>
        <v>33876.689189189186</v>
      </c>
      <c r="V10" s="64"/>
    </row>
    <row r="11" spans="1:22" ht="12.75" customHeight="1">
      <c r="A11" s="6">
        <v>1988</v>
      </c>
      <c r="B11" s="10">
        <f>'A21-1'!B11/'A7'!$O11*100</f>
        <v>27764.705882352941</v>
      </c>
      <c r="C11" s="10">
        <f>'A21-1'!C11/'A7'!$O11*100</f>
        <v>27253.267973856207</v>
      </c>
      <c r="D11" s="10">
        <f>'A21-1'!D11/'A7'!$O11*100</f>
        <v>30807.189542483662</v>
      </c>
      <c r="E11" s="10">
        <f>'A21-1'!E11/'A7'!$O11*100</f>
        <v>27923.202614379086</v>
      </c>
      <c r="F11" s="10">
        <f>'A21-1'!F11/'A7'!$O11*100</f>
        <v>25877.450980392154</v>
      </c>
      <c r="G11" s="10">
        <f>'A21-1'!G11/'A7'!$O11*100</f>
        <v>25127.450980392154</v>
      </c>
      <c r="H11" s="10">
        <f>'A21-1'!H11/'A7'!$O11*100</f>
        <v>26843.137254901962</v>
      </c>
      <c r="I11" s="10">
        <f>'A21-1'!I11/'A7'!$O11*100</f>
        <v>26336.60130718954</v>
      </c>
      <c r="J11" s="10">
        <f>'A21-1'!J11/'A7'!$O11*100</f>
        <v>26539.215686274507</v>
      </c>
      <c r="K11" s="10">
        <f>'A21-1'!K11/'A7'!$O11*100</f>
        <v>27091.503267973854</v>
      </c>
      <c r="L11" s="10">
        <f>'A21-1'!L11/'A7'!$O11*100</f>
        <v>18915.032679738561</v>
      </c>
      <c r="M11" s="10">
        <f>'A21-1'!M11/'A7'!$O11*100</f>
        <v>29869.281045751632</v>
      </c>
      <c r="N11" s="10">
        <f>'A21-1'!N11/'A7'!$O11*100</f>
        <v>25818.627450980392</v>
      </c>
      <c r="O11" s="10">
        <f>'A21-1'!O11/'A7'!$O11*100</f>
        <v>35022.875816993459</v>
      </c>
      <c r="V11" s="64"/>
    </row>
    <row r="12" spans="1:22" ht="12.75" customHeight="1">
      <c r="A12" s="6">
        <v>1989</v>
      </c>
      <c r="B12" s="10">
        <f>'A21-1'!B12/'A7'!$O12*100</f>
        <v>27853.773584905663</v>
      </c>
      <c r="C12" s="10">
        <f>'A21-1'!C12/'A7'!$O12*100</f>
        <v>28086.477987421382</v>
      </c>
      <c r="D12" s="10">
        <f>'A21-1'!D12/'A7'!$O12*100</f>
        <v>30965.408805031446</v>
      </c>
      <c r="E12" s="10">
        <f>'A21-1'!E12/'A7'!$O12*100</f>
        <v>28062.893081761005</v>
      </c>
      <c r="F12" s="10">
        <f>'A21-1'!F12/'A7'!$O12*100</f>
        <v>27088.050314465407</v>
      </c>
      <c r="G12" s="10">
        <f>'A21-1'!G12/'A7'!$O12*100</f>
        <v>26058.176100628931</v>
      </c>
      <c r="H12" s="10">
        <f>'A21-1'!H12/'A7'!$O12*100</f>
        <v>27680.817610062895</v>
      </c>
      <c r="I12" s="10">
        <f>'A21-1'!I12/'A7'!$O12*100</f>
        <v>27199.685534591197</v>
      </c>
      <c r="J12" s="10">
        <f>'A21-1'!J12/'A7'!$O12*100</f>
        <v>27542.452830188675</v>
      </c>
      <c r="K12" s="10">
        <f>'A21-1'!K12/'A7'!$O12*100</f>
        <v>27248.427672955972</v>
      </c>
      <c r="L12" s="10">
        <f>'A21-1'!L12/'A7'!$O12*100</f>
        <v>19783.018867924529</v>
      </c>
      <c r="M12" s="10">
        <f>'A21-1'!M12/'A7'!$O12*100</f>
        <v>30446.54088050314</v>
      </c>
      <c r="N12" s="10">
        <f>'A21-1'!N12/'A7'!$O12*100</f>
        <v>26385.220125786163</v>
      </c>
      <c r="O12" s="10">
        <f>'A21-1'!O12/'A7'!$O12*100</f>
        <v>35959.119496855346</v>
      </c>
      <c r="V12" s="64"/>
    </row>
    <row r="13" spans="1:22" ht="12.75" customHeight="1">
      <c r="A13" s="6">
        <v>1990</v>
      </c>
      <c r="B13" s="10">
        <f>'A21-1'!B13/'A7'!$O13*100</f>
        <v>26840.909090909092</v>
      </c>
      <c r="C13" s="10">
        <f>'A21-1'!C13/'A7'!$O13*100</f>
        <v>28866.666666666668</v>
      </c>
      <c r="D13" s="10">
        <f>'A21-1'!D13/'A7'!$O13*100</f>
        <v>30540.909090909092</v>
      </c>
      <c r="E13" s="10">
        <f>'A21-1'!E13/'A7'!$O13*100</f>
        <v>28450</v>
      </c>
      <c r="F13" s="10">
        <f>'A21-1'!F13/'A7'!$O13*100</f>
        <v>27130.303030303032</v>
      </c>
      <c r="G13" s="10">
        <f>'A21-1'!G13/'A7'!$O13*100</f>
        <v>26653.0303030303</v>
      </c>
      <c r="H13" s="10">
        <f>'A21-1'!H13/'A7'!$O13*100</f>
        <v>28862.121212121212</v>
      </c>
      <c r="I13" s="10">
        <f>'A21-1'!I13/'A7'!$O13*100</f>
        <v>27696.9696969697</v>
      </c>
      <c r="J13" s="10">
        <f>'A21-1'!J13/'A7'!$O13*100</f>
        <v>28480.303030303032</v>
      </c>
      <c r="K13" s="10">
        <f>'A21-1'!K13/'A7'!$O13*100</f>
        <v>27662.121212121212</v>
      </c>
      <c r="L13" s="10">
        <f>'A21-1'!L13/'A7'!$O13*100</f>
        <v>20486.363636363636</v>
      </c>
      <c r="M13" s="10">
        <f>'A21-1'!M13/'A7'!$O13*100</f>
        <v>30418.18181818182</v>
      </c>
      <c r="N13" s="10">
        <f>'A21-1'!N13/'A7'!$O13*100</f>
        <v>26437.878787878788</v>
      </c>
      <c r="O13" s="10">
        <f>'A21-1'!O13/'A7'!$O13*100</f>
        <v>36213.63636363636</v>
      </c>
      <c r="V13" s="64"/>
    </row>
    <row r="14" spans="1:22" ht="12.75" customHeight="1">
      <c r="A14" s="6">
        <v>1991</v>
      </c>
      <c r="B14" s="10">
        <f>'A21-1'!B14/'A7'!$O14*100</f>
        <v>26516.129032258061</v>
      </c>
      <c r="C14" s="10">
        <f>'A21-1'!C14/'A7'!$O14*100</f>
        <v>29282.991202346038</v>
      </c>
      <c r="D14" s="10">
        <f>'A21-1'!D14/'A7'!$O14*100</f>
        <v>29527.859237536653</v>
      </c>
      <c r="E14" s="10">
        <f>'A21-1'!E14/'A7'!$O14*100</f>
        <v>28784.457478005861</v>
      </c>
      <c r="F14" s="10">
        <f>'A21-1'!F14/'A7'!$O14*100</f>
        <v>25385.630498533723</v>
      </c>
      <c r="G14" s="10">
        <f>'A21-1'!G14/'A7'!$O14*100</f>
        <v>26794.721407624631</v>
      </c>
      <c r="H14" s="10">
        <f>'A21-1'!H14/'A7'!$O14*100</f>
        <v>30104.105571847504</v>
      </c>
      <c r="I14" s="10">
        <f>'A21-1'!I14/'A7'!$O14*100</f>
        <v>28093.841642228737</v>
      </c>
      <c r="J14" s="10">
        <f>'A21-1'!J14/'A7'!$O14*100</f>
        <v>28938.416422287388</v>
      </c>
      <c r="K14" s="10">
        <f>'A21-1'!K14/'A7'!$O14*100</f>
        <v>28373.900293255134</v>
      </c>
      <c r="L14" s="10">
        <f>'A21-1'!L14/'A7'!$O14*100</f>
        <v>20969.208211143694</v>
      </c>
      <c r="M14" s="10">
        <f>'A21-1'!M14/'A7'!$O14*100</f>
        <v>29865.102639296187</v>
      </c>
      <c r="N14" s="10">
        <f>'A21-1'!N14/'A7'!$O14*100</f>
        <v>26013.196480938415</v>
      </c>
      <c r="O14" s="10">
        <f>'A21-1'!O14/'A7'!$O14*100</f>
        <v>35706.744868035188</v>
      </c>
      <c r="V14" s="64"/>
    </row>
    <row r="15" spans="1:22" ht="12.75" customHeight="1">
      <c r="A15" s="6">
        <v>1992</v>
      </c>
      <c r="B15" s="10">
        <f>'A21-1'!B15/'A7'!$O15*100</f>
        <v>27352.941176470587</v>
      </c>
      <c r="C15" s="10">
        <f>'A21-1'!C15/'A7'!$O15*100</f>
        <v>29632.711621233859</v>
      </c>
      <c r="D15" s="10">
        <f>'A21-1'!D15/'A7'!$O15*100</f>
        <v>29464.849354375896</v>
      </c>
      <c r="E15" s="10">
        <f>'A21-1'!E15/'A7'!$O15*100</f>
        <v>29233.859397417502</v>
      </c>
      <c r="F15" s="10">
        <f>'A21-1'!F15/'A7'!$O15*100</f>
        <v>24423.242467718792</v>
      </c>
      <c r="G15" s="10">
        <f>'A21-1'!G15/'A7'!$O15*100</f>
        <v>27109.038737446197</v>
      </c>
      <c r="H15" s="10">
        <f>'A21-1'!H15/'A7'!$O15*100</f>
        <v>30506.456241033</v>
      </c>
      <c r="I15" s="10">
        <f>'A21-1'!I15/'A7'!$O15*100</f>
        <v>28338.593974175034</v>
      </c>
      <c r="J15" s="10">
        <f>'A21-1'!J15/'A7'!$O15*100</f>
        <v>29235.294117647056</v>
      </c>
      <c r="K15" s="10">
        <f>'A21-1'!K15/'A7'!$O15*100</f>
        <v>29246.771879483498</v>
      </c>
      <c r="L15" s="10">
        <f>'A21-1'!L15/'A7'!$O15*100</f>
        <v>21131.994261119082</v>
      </c>
      <c r="M15" s="10">
        <f>'A21-1'!M15/'A7'!$O15*100</f>
        <v>29368.723098995695</v>
      </c>
      <c r="N15" s="10">
        <f>'A21-1'!N15/'A7'!$O15*100</f>
        <v>26083.213773314201</v>
      </c>
      <c r="O15" s="10">
        <f>'A21-1'!O15/'A7'!$O15*100</f>
        <v>36516.499282639881</v>
      </c>
      <c r="V15" s="64"/>
    </row>
    <row r="16" spans="1:22" ht="12.75" customHeight="1">
      <c r="A16" s="6">
        <v>1993</v>
      </c>
      <c r="B16" s="10">
        <f>'A21-1'!B16/'A7'!$O16*100</f>
        <v>28154.061624649858</v>
      </c>
      <c r="C16" s="10">
        <f>'A21-1'!C16/'A7'!$O16*100</f>
        <v>29217.086834733891</v>
      </c>
      <c r="D16" s="10">
        <f>'A21-1'!D16/'A7'!$O16*100</f>
        <v>29892.156862745094</v>
      </c>
      <c r="E16" s="10">
        <f>'A21-1'!E16/'A7'!$O16*100</f>
        <v>29089.635854341737</v>
      </c>
      <c r="F16" s="10">
        <f>'A21-1'!F16/'A7'!$O16*100</f>
        <v>24113.445378151257</v>
      </c>
      <c r="G16" s="10">
        <f>'A21-1'!G16/'A7'!$O16*100</f>
        <v>26810.924369747896</v>
      </c>
      <c r="H16" s="10">
        <f>'A21-1'!H16/'A7'!$O16*100</f>
        <v>30030.812324929968</v>
      </c>
      <c r="I16" s="10">
        <f>'A21-1'!I16/'A7'!$O16*100</f>
        <v>28064.425770308124</v>
      </c>
      <c r="J16" s="10">
        <f>'A21-1'!J16/'A7'!$O16*100</f>
        <v>29376.75070028011</v>
      </c>
      <c r="K16" s="10">
        <f>'A21-1'!K16/'A7'!$O16*100</f>
        <v>29879.551820728291</v>
      </c>
      <c r="L16" s="10">
        <f>'A21-1'!L16/'A7'!$O16*100</f>
        <v>20855.742296918765</v>
      </c>
      <c r="M16" s="10">
        <f>'A21-1'!M16/'A7'!$O16*100</f>
        <v>28578.431372549017</v>
      </c>
      <c r="N16" s="10">
        <f>'A21-1'!N16/'A7'!$O16*100</f>
        <v>26696.078431372545</v>
      </c>
      <c r="O16" s="10">
        <f>'A21-1'!O16/'A7'!$O16*100</f>
        <v>37014.005602240897</v>
      </c>
      <c r="V16" s="64"/>
    </row>
    <row r="17" spans="1:22" ht="12.75" customHeight="1">
      <c r="A17" s="6">
        <v>1994</v>
      </c>
      <c r="B17" s="10">
        <f>'A21-1'!B17/'A7'!$O17*100</f>
        <v>29227.709190672151</v>
      </c>
      <c r="C17" s="10">
        <f>'A21-1'!C17/'A7'!$O17*100</f>
        <v>30078.189300411519</v>
      </c>
      <c r="D17" s="10">
        <f>'A21-1'!D17/'A7'!$O17*100</f>
        <v>30910.836762688614</v>
      </c>
      <c r="E17" s="10">
        <f>'A21-1'!E17/'A7'!$O17*100</f>
        <v>30604.938271604937</v>
      </c>
      <c r="F17" s="10">
        <f>'A21-1'!F17/'A7'!$O17*100</f>
        <v>24961.591220850478</v>
      </c>
      <c r="G17" s="10">
        <f>'A21-1'!G17/'A7'!$O17*100</f>
        <v>27345.679012345674</v>
      </c>
      <c r="H17" s="10">
        <f>'A21-1'!H17/'A7'!$O17*100</f>
        <v>30700.960219478737</v>
      </c>
      <c r="I17" s="10">
        <f>'A21-1'!I17/'A7'!$O17*100</f>
        <v>28669.410150891628</v>
      </c>
      <c r="J17" s="10">
        <f>'A21-1'!J17/'A7'!$O17*100</f>
        <v>30075.445816186555</v>
      </c>
      <c r="K17" s="10">
        <f>'A21-1'!K17/'A7'!$O17*100</f>
        <v>31218.106995884773</v>
      </c>
      <c r="L17" s="10">
        <f>'A21-1'!L17/'A7'!$O17*100</f>
        <v>21319.615912208501</v>
      </c>
      <c r="M17" s="10">
        <f>'A21-1'!M17/'A7'!$O17*100</f>
        <v>29543.209876543209</v>
      </c>
      <c r="N17" s="10">
        <f>'A21-1'!N17/'A7'!$O17*100</f>
        <v>27706.447187928665</v>
      </c>
      <c r="O17" s="10">
        <f>'A21-1'!O17/'A7'!$O17*100</f>
        <v>38054.86968449931</v>
      </c>
      <c r="V17" s="64"/>
    </row>
    <row r="18" spans="1:22" ht="12.75" customHeight="1">
      <c r="A18" s="6">
        <v>1995</v>
      </c>
      <c r="B18" s="10">
        <f>'A21-1'!B18/'A7'!$O18*100</f>
        <v>30069.892473118278</v>
      </c>
      <c r="C18" s="10">
        <f>'A21-1'!C18/'A7'!$O18*100</f>
        <v>30740.591397849461</v>
      </c>
      <c r="D18" s="10">
        <f>'A21-1'!D18/'A7'!$O18*100</f>
        <v>31427.419354838708</v>
      </c>
      <c r="E18" s="10">
        <f>'A21-1'!E18/'A7'!$O18*100</f>
        <v>31407.258064516129</v>
      </c>
      <c r="F18" s="10">
        <f>'A21-1'!F18/'A7'!$O18*100</f>
        <v>25919.354838709678</v>
      </c>
      <c r="G18" s="10">
        <f>'A21-1'!G18/'A7'!$O18*100</f>
        <v>27822.580645161288</v>
      </c>
      <c r="H18" s="10">
        <f>'A21-1'!H18/'A7'!$O18*100</f>
        <v>31181.451612903227</v>
      </c>
      <c r="I18" s="10">
        <f>'A21-1'!I18/'A7'!$O18*100</f>
        <v>29504.032258064512</v>
      </c>
      <c r="J18" s="10">
        <f>'A21-1'!J18/'A7'!$O18*100</f>
        <v>30862.903225806451</v>
      </c>
      <c r="K18" s="10">
        <f>'A21-1'!K18/'A7'!$O18*100</f>
        <v>32360.215053763437</v>
      </c>
      <c r="L18" s="10">
        <f>'A21-1'!L18/'A7'!$O18*100</f>
        <v>21881.720430107525</v>
      </c>
      <c r="M18" s="10">
        <f>'A21-1'!M18/'A7'!$O18*100</f>
        <v>30580.645161290318</v>
      </c>
      <c r="N18" s="10">
        <f>'A21-1'!N18/'A7'!$O18*100</f>
        <v>28333.333333333332</v>
      </c>
      <c r="O18" s="10">
        <f>'A21-1'!O18/'A7'!$O18*100</f>
        <v>38641.129032258061</v>
      </c>
      <c r="V18" s="64"/>
    </row>
    <row r="19" spans="1:22" ht="12.75" customHeight="1">
      <c r="A19" s="6">
        <v>1996</v>
      </c>
      <c r="B19" s="10">
        <f>'A21-1'!B19/'A7'!$O19*100</f>
        <v>30613.456464379949</v>
      </c>
      <c r="C19" s="10">
        <f>'A21-1'!C19/'A7'!$O19*100</f>
        <v>30707.124010554089</v>
      </c>
      <c r="D19" s="10">
        <f>'A21-1'!D19/'A7'!$O19*100</f>
        <v>31580.474934036942</v>
      </c>
      <c r="E19" s="10">
        <f>'A21-1'!E19/'A7'!$O19*100</f>
        <v>32265.171503957783</v>
      </c>
      <c r="F19" s="10">
        <f>'A21-1'!F19/'A7'!$O19*100</f>
        <v>26145.118733509236</v>
      </c>
      <c r="G19" s="10">
        <f>'A21-1'!G19/'A7'!$O19*100</f>
        <v>28104.221635883907</v>
      </c>
      <c r="H19" s="10">
        <f>'A21-1'!H19/'A7'!$O19*100</f>
        <v>31379.947229551453</v>
      </c>
      <c r="I19" s="10">
        <f>'A21-1'!I19/'A7'!$O19*100</f>
        <v>29885.224274406333</v>
      </c>
      <c r="J19" s="10">
        <f>'A21-1'!J19/'A7'!$O19*100</f>
        <v>31836.411609498678</v>
      </c>
      <c r="K19" s="10">
        <f>'A21-1'!K19/'A7'!$O19*100</f>
        <v>35060.686015831132</v>
      </c>
      <c r="L19" s="10">
        <f>'A21-1'!L19/'A7'!$O19*100</f>
        <v>22453.825857519787</v>
      </c>
      <c r="M19" s="10">
        <f>'A21-1'!M19/'A7'!$O19*100</f>
        <v>31131.926121372031</v>
      </c>
      <c r="N19" s="10">
        <f>'A21-1'!N19/'A7'!$O19*100</f>
        <v>29581.794195250659</v>
      </c>
      <c r="O19" s="10">
        <f>'A21-1'!O19/'A7'!$O19*100</f>
        <v>39621.372031662271</v>
      </c>
      <c r="V19" s="64"/>
    </row>
    <row r="20" spans="1:22" ht="12.75" customHeight="1">
      <c r="A20" s="6">
        <v>1997</v>
      </c>
      <c r="B20" s="10">
        <f>'A21-1'!B20/'A7'!$O20*100</f>
        <v>31579.766536964984</v>
      </c>
      <c r="C20" s="10">
        <f>'A21-1'!C20/'A7'!$O20*100</f>
        <v>31525.291828793775</v>
      </c>
      <c r="D20" s="10">
        <f>'A21-1'!D20/'A7'!$O20*100</f>
        <v>32605.706874189367</v>
      </c>
      <c r="E20" s="10">
        <f>'A21-1'!E20/'A7'!$O20*100</f>
        <v>33309.987029831391</v>
      </c>
      <c r="F20" s="10">
        <f>'A21-1'!F20/'A7'!$O20*100</f>
        <v>27980.544747081713</v>
      </c>
      <c r="G20" s="10">
        <f>'A21-1'!G20/'A7'!$O20*100</f>
        <v>28837.872892347605</v>
      </c>
      <c r="H20" s="10">
        <f>'A21-1'!H20/'A7'!$O20*100</f>
        <v>31569.390402075231</v>
      </c>
      <c r="I20" s="10">
        <f>'A21-1'!I20/'A7'!$O20*100</f>
        <v>30405.966277561613</v>
      </c>
      <c r="J20" s="10">
        <f>'A21-1'!J20/'A7'!$O20*100</f>
        <v>33277.561608300908</v>
      </c>
      <c r="K20" s="10">
        <f>'A21-1'!K20/'A7'!$O20*100</f>
        <v>36932.555123216604</v>
      </c>
      <c r="L20" s="10">
        <f>'A21-1'!L20/'A7'!$O20*100</f>
        <v>23286.640726329442</v>
      </c>
      <c r="M20" s="10">
        <f>'A21-1'!M20/'A7'!$O20*100</f>
        <v>31783.398184176396</v>
      </c>
      <c r="N20" s="10">
        <f>'A21-1'!N20/'A7'!$O20*100</f>
        <v>30907.911802853436</v>
      </c>
      <c r="O20" s="10">
        <f>'A21-1'!O20/'A7'!$O20*100</f>
        <v>40905.317769130997</v>
      </c>
      <c r="V20" s="64"/>
    </row>
    <row r="21" spans="1:22" ht="12.75" customHeight="1">
      <c r="A21" s="6">
        <v>1998</v>
      </c>
      <c r="B21" s="10">
        <f>'A21-1'!B21/'A7'!$O21*100</f>
        <v>32798.459563543001</v>
      </c>
      <c r="C21" s="10">
        <f>'A21-1'!C21/'A7'!$O21*100</f>
        <v>31876.765083440307</v>
      </c>
      <c r="D21" s="10">
        <f>'A21-1'!D21/'A7'!$O21*100</f>
        <v>33616.174582798456</v>
      </c>
      <c r="E21" s="10">
        <f>'A21-1'!E21/'A7'!$O21*100</f>
        <v>34165.596919127085</v>
      </c>
      <c r="F21" s="10">
        <f>'A21-1'!F21/'A7'!$O21*100</f>
        <v>29867.779204107832</v>
      </c>
      <c r="G21" s="10">
        <f>'A21-1'!G21/'A7'!$O21*100</f>
        <v>29956.354300385108</v>
      </c>
      <c r="H21" s="10">
        <f>'A21-1'!H21/'A7'!$O21*100</f>
        <v>32163.029525032089</v>
      </c>
      <c r="I21" s="10">
        <f>'A21-1'!I21/'A7'!$O21*100</f>
        <v>31668.806161745822</v>
      </c>
      <c r="J21" s="10">
        <f>'A21-1'!J21/'A7'!$O21*100</f>
        <v>35094.993581514762</v>
      </c>
      <c r="K21" s="10">
        <f>'A21-1'!K21/'A7'!$O21*100</f>
        <v>35867.779204107828</v>
      </c>
      <c r="L21" s="10">
        <f>'A21-1'!L21/'A7'!$O21*100</f>
        <v>24573.812580231064</v>
      </c>
      <c r="M21" s="10">
        <f>'A21-1'!M21/'A7'!$O21*100</f>
        <v>32798.459563543001</v>
      </c>
      <c r="N21" s="10">
        <f>'A21-1'!N21/'A7'!$O21*100</f>
        <v>31551.989730423618</v>
      </c>
      <c r="O21" s="10">
        <f>'A21-1'!O21/'A7'!$O21*100</f>
        <v>42250.320924261869</v>
      </c>
    </row>
    <row r="22" spans="1:22" ht="12.75" customHeight="1">
      <c r="A22" s="6">
        <v>1999</v>
      </c>
      <c r="B22" s="10">
        <f>'A21-1'!B22/'A7'!$O22*100</f>
        <v>34083.438685208595</v>
      </c>
      <c r="C22" s="10">
        <f>'A21-1'!C22/'A7'!$O22*100</f>
        <v>32782.553729456384</v>
      </c>
      <c r="D22" s="10">
        <f>'A21-1'!D22/'A7'!$O22*100</f>
        <v>35077.117572692798</v>
      </c>
      <c r="E22" s="10">
        <f>'A21-1'!E22/'A7'!$O22*100</f>
        <v>34826.801517067011</v>
      </c>
      <c r="F22" s="10">
        <f>'A21-1'!F22/'A7'!$O22*100</f>
        <v>30975.97977243995</v>
      </c>
      <c r="G22" s="10">
        <f>'A21-1'!G22/'A7'!$O22*100</f>
        <v>30677.623261694062</v>
      </c>
      <c r="H22" s="10">
        <f>'A21-1'!H22/'A7'!$O22*100</f>
        <v>32886.219974715554</v>
      </c>
      <c r="I22" s="10">
        <f>'A21-1'!I22/'A7'!$O22*100</f>
        <v>31817.951959544884</v>
      </c>
      <c r="J22" s="10">
        <f>'A21-1'!J22/'A7'!$O22*100</f>
        <v>36575.221238938051</v>
      </c>
      <c r="K22" s="10">
        <f>'A21-1'!K22/'A7'!$O22*100</f>
        <v>38441.213653603038</v>
      </c>
      <c r="L22" s="10">
        <f>'A21-1'!L22/'A7'!$O22*100</f>
        <v>25402.022756005059</v>
      </c>
      <c r="M22" s="10">
        <f>'A21-1'!M22/'A7'!$O22*100</f>
        <v>34367.888748419718</v>
      </c>
      <c r="N22" s="10">
        <f>'A21-1'!N22/'A7'!$O22*100</f>
        <v>31938.053097345135</v>
      </c>
      <c r="O22" s="10">
        <f>'A21-1'!O22/'A7'!$O22*100</f>
        <v>43723.135271807841</v>
      </c>
    </row>
    <row r="23" spans="1:22" ht="12.75" customHeight="1">
      <c r="A23" s="6">
        <v>2000</v>
      </c>
      <c r="B23" s="10">
        <f>'A21-1'!B23/'A7'!$O23*100</f>
        <v>34855.377008652649</v>
      </c>
      <c r="C23" s="10">
        <f>'A21-1'!C23/'A7'!$O23*100</f>
        <v>34972.805933250922</v>
      </c>
      <c r="D23" s="10">
        <f>'A21-1'!D23/'A7'!$O23*100</f>
        <v>36176.761433868975</v>
      </c>
      <c r="E23" s="10">
        <f>'A21-1'!E23/'A7'!$O23*100</f>
        <v>36547.589616810874</v>
      </c>
      <c r="F23" s="10">
        <f>'A21-1'!F23/'A7'!$O23*100</f>
        <v>32714.462299134731</v>
      </c>
      <c r="G23" s="10">
        <f>'A21-1'!G23/'A7'!$O23*100</f>
        <v>32124.845488257102</v>
      </c>
      <c r="H23" s="10">
        <f>'A21-1'!H23/'A7'!$O23*100</f>
        <v>33222.496909765141</v>
      </c>
      <c r="I23" s="10">
        <f>'A21-1'!I23/'A7'!$O23*100</f>
        <v>32943.139678615575</v>
      </c>
      <c r="J23" s="10">
        <f>'A21-1'!J23/'A7'!$O23*100</f>
        <v>38980.222496909759</v>
      </c>
      <c r="K23" s="10">
        <f>'A21-1'!K23/'A7'!$O23*100</f>
        <v>45474.660074165629</v>
      </c>
      <c r="L23" s="10">
        <f>'A21-1'!L23/'A7'!$O23*100</f>
        <v>26839.307787391841</v>
      </c>
      <c r="M23" s="10">
        <f>'A21-1'!M23/'A7'!$O23*100</f>
        <v>36312.731767614336</v>
      </c>
      <c r="N23" s="10">
        <f>'A21-1'!N23/'A7'!$O23*100</f>
        <v>33923.362175525333</v>
      </c>
      <c r="O23" s="10">
        <f>'A21-1'!O23/'A7'!$O23*100</f>
        <v>45017.30531520395</v>
      </c>
    </row>
    <row r="24" spans="1:22" ht="12.75" customHeight="1">
      <c r="A24" s="6">
        <v>2001</v>
      </c>
      <c r="B24" s="10">
        <f>'A21-1'!B24/'A7'!$O24*100</f>
        <v>35488.512696493344</v>
      </c>
      <c r="C24" s="10">
        <f>'A21-1'!C24/'A7'!$O24*100</f>
        <v>35325.272067714628</v>
      </c>
      <c r="D24" s="10">
        <f>'A21-1'!D24/'A7'!$O24*100</f>
        <v>36452.237001209185</v>
      </c>
      <c r="E24" s="10">
        <f>'A21-1'!E24/'A7'!$O24*100</f>
        <v>36586.457073760575</v>
      </c>
      <c r="F24" s="10">
        <f>'A21-1'!F24/'A7'!$O24*100</f>
        <v>33303.506650544135</v>
      </c>
      <c r="G24" s="10">
        <f>'A21-1'!G24/'A7'!$O24*100</f>
        <v>33187.424425634825</v>
      </c>
      <c r="H24" s="10">
        <f>'A21-1'!H24/'A7'!$O24*100</f>
        <v>33866.989117291414</v>
      </c>
      <c r="I24" s="10">
        <f>'A21-1'!I24/'A7'!$O24*100</f>
        <v>34165.659008464325</v>
      </c>
      <c r="J24" s="10">
        <f>'A21-1'!J24/'A7'!$O24*100</f>
        <v>39674.727932285365</v>
      </c>
      <c r="K24" s="10">
        <f>'A21-1'!K24/'A7'!$O24*100</f>
        <v>45691.65659008464</v>
      </c>
      <c r="L24" s="10">
        <f>'A21-1'!L24/'A7'!$O24*100</f>
        <v>28068.923821039902</v>
      </c>
      <c r="M24" s="10">
        <f>'A21-1'!M24/'A7'!$O24*100</f>
        <v>36055.622732769043</v>
      </c>
      <c r="N24" s="10">
        <f>'A21-1'!N24/'A7'!$O24*100</f>
        <v>34854.897218863363</v>
      </c>
      <c r="O24" s="10">
        <f>'A21-1'!O24/'A7'!$O24*100</f>
        <v>45030.22974607013</v>
      </c>
    </row>
    <row r="25" spans="1:22" ht="12.75" customHeight="1">
      <c r="A25" s="6">
        <v>2002</v>
      </c>
      <c r="B25" s="10">
        <f>'A21-1'!B25/'A7'!$O25*100</f>
        <v>36423.809523809527</v>
      </c>
      <c r="C25" s="10">
        <f>'A21-1'!C25/'A7'!$O25*100</f>
        <v>36638.095238095244</v>
      </c>
      <c r="D25" s="10">
        <f>'A21-1'!D25/'A7'!$O25*100</f>
        <v>36732.142857142855</v>
      </c>
      <c r="E25" s="10">
        <f>'A21-1'!E25/'A7'!$O25*100</f>
        <v>37615.476190476191</v>
      </c>
      <c r="F25" s="10">
        <f>'A21-1'!F25/'A7'!$O25*100</f>
        <v>33834.523809523809</v>
      </c>
      <c r="G25" s="10">
        <f>'A21-1'!G25/'A7'!$O25*100</f>
        <v>33955.952380952382</v>
      </c>
      <c r="H25" s="10">
        <f>'A21-1'!H25/'A7'!$O25*100</f>
        <v>34229.761904761901</v>
      </c>
      <c r="I25" s="10">
        <f>'A21-1'!I25/'A7'!$O25*100</f>
        <v>33202.380952380954</v>
      </c>
      <c r="J25" s="10">
        <f>'A21-1'!J25/'A7'!$O25*100</f>
        <v>40421.428571428572</v>
      </c>
      <c r="K25" s="10">
        <f>'A21-1'!K25/'A7'!$O25*100</f>
        <v>44921.428571428572</v>
      </c>
      <c r="L25" s="10">
        <f>'A21-1'!L25/'A7'!$O25*100</f>
        <v>29361.90476190476</v>
      </c>
      <c r="M25" s="10">
        <f>'A21-1'!M25/'A7'!$O25*100</f>
        <v>36654.761904761901</v>
      </c>
      <c r="N25" s="10">
        <f>'A21-1'!N25/'A7'!$O25*100</f>
        <v>35819.047619047618</v>
      </c>
      <c r="O25" s="10">
        <f>'A21-1'!O25/'A7'!$O25*100</f>
        <v>45383.333333333328</v>
      </c>
    </row>
    <row r="26" spans="1:22" ht="12.75" customHeight="1">
      <c r="A26" s="6">
        <v>2003</v>
      </c>
      <c r="B26" s="10">
        <f>'A21-1'!B26/'A7'!$O26*100</f>
        <v>37443.407234539089</v>
      </c>
      <c r="C26" s="10">
        <f>'A21-1'!C26/'A7'!$O26*100</f>
        <v>36245.040840140027</v>
      </c>
      <c r="D26" s="10">
        <f>'A21-1'!D26/'A7'!$O26*100</f>
        <v>37597.432905484246</v>
      </c>
      <c r="E26" s="10">
        <f>'A21-1'!E26/'A7'!$O26*100</f>
        <v>36490.081680280047</v>
      </c>
      <c r="F26" s="10">
        <f>'A21-1'!F26/'A7'!$O26*100</f>
        <v>33624.270711785291</v>
      </c>
      <c r="G26" s="10">
        <f>'A21-1'!G26/'A7'!$O26*100</f>
        <v>32803.967327887978</v>
      </c>
      <c r="H26" s="10">
        <f>'A21-1'!H26/'A7'!$O26*100</f>
        <v>34675.612602100344</v>
      </c>
      <c r="I26" s="10">
        <f>'A21-1'!I26/'A7'!$O26*100</f>
        <v>33168.028004667445</v>
      </c>
      <c r="J26" s="10">
        <f>'A21-1'!J26/'A7'!$O26*100</f>
        <v>39375.729288214701</v>
      </c>
      <c r="K26" s="10">
        <f>'A21-1'!K26/'A7'!$O26*100</f>
        <v>45501.750291715289</v>
      </c>
      <c r="L26" s="10">
        <f>'A21-1'!L26/'A7'!$O26*100</f>
        <v>29558.926487747958</v>
      </c>
      <c r="M26" s="10">
        <f>'A21-1'!M26/'A7'!$O26*100</f>
        <v>37415.402567094512</v>
      </c>
      <c r="N26" s="10">
        <f>'A21-1'!N26/'A7'!$O26*100</f>
        <v>36390.898483080513</v>
      </c>
      <c r="O26" s="10">
        <f>'A21-1'!O26/'A7'!$O26*100</f>
        <v>46214.702450408404</v>
      </c>
    </row>
    <row r="27" spans="1:22" ht="12.75" customHeight="1">
      <c r="A27" s="6">
        <v>2004</v>
      </c>
      <c r="B27" s="10">
        <f>'A21-1'!B27/'A7'!$O27*100</f>
        <v>38280.681818181816</v>
      </c>
      <c r="C27" s="10">
        <f>'A21-1'!C27/'A7'!$O27*100</f>
        <v>36350</v>
      </c>
      <c r="D27" s="10">
        <f>'A21-1'!D27/'A7'!$O27*100</f>
        <v>38422.727272727272</v>
      </c>
      <c r="E27" s="10">
        <f>'A21-1'!E27/'A7'!$O27*100</f>
        <v>37673.86363636364</v>
      </c>
      <c r="F27" s="10">
        <f>'A21-1'!F27/'A7'!$O27*100</f>
        <v>35322.727272727272</v>
      </c>
      <c r="G27" s="10">
        <f>'A21-1'!G27/'A7'!$O27*100</f>
        <v>33010.227272727272</v>
      </c>
      <c r="H27" s="10">
        <f>'A21-1'!H27/'A7'!$O27*100</f>
        <v>35334.090909090904</v>
      </c>
      <c r="I27" s="10">
        <f>'A21-1'!I27/'A7'!$O27*100</f>
        <v>32619.31818181818</v>
      </c>
      <c r="J27" s="10">
        <f>'A21-1'!J27/'A7'!$O27*100</f>
        <v>40244.318181818184</v>
      </c>
      <c r="K27" s="10">
        <f>'A21-1'!K27/'A7'!$O27*100</f>
        <v>49069.318181818184</v>
      </c>
      <c r="L27" s="10">
        <f>'A21-1'!L27/'A7'!$O27*100</f>
        <v>30087.5</v>
      </c>
      <c r="M27" s="10">
        <f>'A21-1'!M27/'A7'!$O27*100</f>
        <v>38931.818181818184</v>
      </c>
      <c r="N27" s="10">
        <f>'A21-1'!N27/'A7'!$O27*100</f>
        <v>37617.045454545456</v>
      </c>
      <c r="O27" s="10">
        <f>'A21-1'!O27/'A7'!$O27*100</f>
        <v>47564.772727272728</v>
      </c>
    </row>
    <row r="28" spans="1:22" ht="12.75" customHeight="1">
      <c r="A28" s="6">
        <v>2005</v>
      </c>
      <c r="B28" s="10">
        <f>'A21-1'!B28/'A7'!$O28*100</f>
        <v>38970.297029702968</v>
      </c>
      <c r="C28" s="10">
        <f>'A21-1'!C28/'A7'!$O28*100</f>
        <v>36366.336633663363</v>
      </c>
      <c r="D28" s="10">
        <f>'A21-1'!D28/'A7'!$O28*100</f>
        <v>39838.283828382831</v>
      </c>
      <c r="E28" s="10">
        <f>'A21-1'!E28/'A7'!$O28*100</f>
        <v>37495.04950495049</v>
      </c>
      <c r="F28" s="10">
        <f>'A21-1'!F28/'A7'!$O28*100</f>
        <v>35275.027502750272</v>
      </c>
      <c r="G28" s="10">
        <f>'A21-1'!G28/'A7'!$O28*100</f>
        <v>33441.144114411443</v>
      </c>
      <c r="H28" s="10">
        <f>'A21-1'!H28/'A7'!$O28*100</f>
        <v>35898.789878987896</v>
      </c>
      <c r="I28" s="10">
        <f>'A21-1'!I28/'A7'!$O28*100</f>
        <v>32512.651265126511</v>
      </c>
      <c r="J28" s="10">
        <f>'A21-1'!J28/'A7'!$O28*100</f>
        <v>41048.404840484043</v>
      </c>
      <c r="K28" s="10">
        <f>'A21-1'!K28/'A7'!$O28*100</f>
        <v>53201.320132013199</v>
      </c>
      <c r="L28" s="10">
        <f>'A21-1'!L28/'A7'!$O28*100</f>
        <v>30652.365236523648</v>
      </c>
      <c r="M28" s="10">
        <f>'A21-1'!M28/'A7'!$O28*100</f>
        <v>37768.976897689769</v>
      </c>
      <c r="N28" s="10">
        <f>'A21-1'!N28/'A7'!$O28*100</f>
        <v>38081.408140814077</v>
      </c>
      <c r="O28" s="10">
        <f>'A21-1'!O28/'A7'!$O28*100</f>
        <v>48665.566556655664</v>
      </c>
    </row>
    <row r="29" spans="1:22" ht="12.75" customHeight="1">
      <c r="A29" s="6">
        <v>2006</v>
      </c>
      <c r="B29" s="10">
        <f>'A21-1'!B29/'A7'!$O29*100</f>
        <v>40105.656350053359</v>
      </c>
      <c r="C29" s="10">
        <f>'A21-1'!C29/'A7'!$O29*100</f>
        <v>37447.171824973317</v>
      </c>
      <c r="D29" s="10">
        <f>'A21-1'!D29/'A7'!$O29*100</f>
        <v>40509.07150480256</v>
      </c>
      <c r="E29" s="10">
        <f>'A21-1'!E29/'A7'!$O29*100</f>
        <v>39667.022411953039</v>
      </c>
      <c r="F29" s="10">
        <f>'A21-1'!F29/'A7'!$O29*100</f>
        <v>36821.771611526143</v>
      </c>
      <c r="G29" s="10">
        <f>'A21-1'!G29/'A7'!$O29*100</f>
        <v>34462.113127001066</v>
      </c>
      <c r="H29" s="10">
        <f>'A21-1'!H29/'A7'!$O29*100</f>
        <v>37572.038420490928</v>
      </c>
      <c r="I29" s="10">
        <f>'A21-1'!I29/'A7'!$O29*100</f>
        <v>33951.974386339381</v>
      </c>
      <c r="J29" s="10">
        <f>'A21-1'!J29/'A7'!$O29*100</f>
        <v>43573.105656350053</v>
      </c>
      <c r="K29" s="10">
        <f>'A21-1'!K29/'A7'!$O29*100</f>
        <v>58362.860192102446</v>
      </c>
      <c r="L29" s="10">
        <f>'A21-1'!L29/'A7'!$O29*100</f>
        <v>32962.646744930629</v>
      </c>
      <c r="M29" s="10">
        <f>'A21-1'!M29/'A7'!$O29*100</f>
        <v>40097.118463180363</v>
      </c>
      <c r="N29" s="10">
        <f>'A21-1'!N29/'A7'!$O29*100</f>
        <v>39378.868729989321</v>
      </c>
      <c r="O29" s="10">
        <f>'A21-1'!O29/'A7'!$O29*100</f>
        <v>49486.659551760938</v>
      </c>
    </row>
    <row r="30" spans="1:22" ht="12.75" customHeight="1">
      <c r="A30" s="6">
        <v>2007</v>
      </c>
      <c r="B30" s="10">
        <f>'A21-1'!B30/'A7'!$O30*100</f>
        <v>40907.484407484408</v>
      </c>
      <c r="C30" s="10">
        <f>'A21-1'!C30/'A7'!$O30*100</f>
        <v>38037.422037422039</v>
      </c>
      <c r="D30" s="10">
        <f>'A21-1'!D30/'A7'!$O30*100</f>
        <v>40975.051975051974</v>
      </c>
      <c r="E30" s="10">
        <f>'A21-1'!E30/'A7'!$O30*100</f>
        <v>40208.93970893971</v>
      </c>
      <c r="F30" s="10">
        <f>'A21-1'!F30/'A7'!$O30*100</f>
        <v>38986.486486486487</v>
      </c>
      <c r="G30" s="10">
        <f>'A21-1'!G30/'A7'!$O30*100</f>
        <v>35406.4449064449</v>
      </c>
      <c r="H30" s="10">
        <f>'A21-1'!H30/'A7'!$O30*100</f>
        <v>38831.60083160083</v>
      </c>
      <c r="I30" s="10">
        <f>'A21-1'!I30/'A7'!$O30*100</f>
        <v>34851.351351351346</v>
      </c>
      <c r="J30" s="10">
        <f>'A21-1'!J30/'A7'!$O30*100</f>
        <v>45393.970893970894</v>
      </c>
      <c r="K30" s="10">
        <f>'A21-1'!K30/'A7'!$O30*100</f>
        <v>59104.989604989598</v>
      </c>
      <c r="L30" s="10">
        <f>'A21-1'!L30/'A7'!$O30*100</f>
        <v>34092.515592515592</v>
      </c>
      <c r="M30" s="10">
        <f>'A21-1'!M30/'A7'!$O30*100</f>
        <v>42163.201663201668</v>
      </c>
      <c r="N30" s="10">
        <f>'A21-1'!N30/'A7'!$O30*100</f>
        <v>38986.486486486487</v>
      </c>
      <c r="O30" s="10">
        <f>'A21-1'!O30/'A7'!$O30*100</f>
        <v>49882.536382536382</v>
      </c>
    </row>
    <row r="31" spans="1:22" ht="12.75" customHeight="1">
      <c r="A31" s="6">
        <v>2008</v>
      </c>
      <c r="B31" s="10">
        <f>'A21-1'!B31/'A7'!$O31*100</f>
        <v>40526.530612244896</v>
      </c>
      <c r="C31" s="10">
        <f>'A21-1'!C31/'A7'!$O31*100</f>
        <v>38629.591836734689</v>
      </c>
      <c r="D31" s="10">
        <f>'A21-1'!D31/'A7'!$O31*100</f>
        <v>41100</v>
      </c>
      <c r="E31" s="10">
        <f>'A21-1'!E31/'A7'!$O31*100</f>
        <v>41676.530612244896</v>
      </c>
      <c r="F31" s="10">
        <f>'A21-1'!F31/'A7'!$O31*100</f>
        <v>40540.816326530614</v>
      </c>
      <c r="G31" s="10">
        <f>'A21-1'!G31/'A7'!$O31*100</f>
        <v>35887.755102040821</v>
      </c>
      <c r="H31" s="10">
        <f>'A21-1'!H31/'A7'!$O31*100</f>
        <v>39876.530612244896</v>
      </c>
      <c r="I31" s="10">
        <f>'A21-1'!I31/'A7'!$O31*100</f>
        <v>35654.081632653062</v>
      </c>
      <c r="J31" s="10">
        <f>'A21-1'!J31/'A7'!$O31*100</f>
        <v>47097.959183673469</v>
      </c>
      <c r="K31" s="10">
        <f>'A21-1'!K31/'A7'!$O31*100</f>
        <v>63708.163265306124</v>
      </c>
      <c r="L31" s="10">
        <f>'A21-1'!L31/'A7'!$O31*100</f>
        <v>34395.918367346938</v>
      </c>
      <c r="M31" s="10">
        <f>'A21-1'!M31/'A7'!$O31*100</f>
        <v>42735.714285714283</v>
      </c>
      <c r="N31" s="10">
        <f>'A21-1'!N31/'A7'!$O31*100</f>
        <v>38535.714285714283</v>
      </c>
      <c r="O31" s="10">
        <f>'A21-1'!O31/'A7'!$O31*100</f>
        <v>49316.326530612248</v>
      </c>
    </row>
    <row r="32" spans="1:22" ht="12.75" customHeight="1">
      <c r="A32" s="6">
        <v>2009</v>
      </c>
      <c r="B32" s="10">
        <f>'A21-1'!B32/'A7'!$O32*100</f>
        <v>41726.720647773283</v>
      </c>
      <c r="C32" s="10">
        <f>'A21-1'!C32/'A7'!$O32*100</f>
        <v>38109.311740890691</v>
      </c>
      <c r="D32" s="10">
        <f>'A21-1'!D32/'A7'!$O32*100</f>
        <v>39216.599190283407</v>
      </c>
      <c r="E32" s="10">
        <f>'A21-1'!E32/'A7'!$O32*100</f>
        <v>40094.129554655869</v>
      </c>
      <c r="F32" s="10">
        <f>'A21-1'!F32/'A7'!$O32*100</f>
        <v>37989.878542510123</v>
      </c>
      <c r="G32" s="10">
        <f>'A21-1'!G32/'A7'!$O32*100</f>
        <v>35247.975708502025</v>
      </c>
      <c r="H32" s="10">
        <f>'A21-1'!H32/'A7'!$O32*100</f>
        <v>38225.708502024296</v>
      </c>
      <c r="I32" s="10">
        <f>'A21-1'!I32/'A7'!$O32*100</f>
        <v>34293.522267206485</v>
      </c>
      <c r="J32" s="10">
        <f>'A21-1'!J32/'A7'!$O32*100</f>
        <v>44937.246963562757</v>
      </c>
      <c r="K32" s="10">
        <f>'A21-1'!K32/'A7'!$O32*100</f>
        <v>56846.153846153844</v>
      </c>
      <c r="L32" s="10">
        <f>'A21-1'!L32/'A7'!$O32*100</f>
        <v>33191.295546558707</v>
      </c>
      <c r="M32" s="10">
        <f>'A21-1'!M32/'A7'!$O32*100</f>
        <v>40138.663967611334</v>
      </c>
      <c r="N32" s="10">
        <f>'A21-1'!N32/'A7'!$O32*100</f>
        <v>36812.753036437251</v>
      </c>
      <c r="O32" s="10">
        <f>'A21-1'!O32/'A7'!$O32*100</f>
        <v>47500</v>
      </c>
    </row>
    <row r="33" spans="1:15" ht="12.75" customHeight="1">
      <c r="A33" s="6">
        <v>2010</v>
      </c>
      <c r="B33" s="10">
        <f>'A21-1'!B33/'A7'!$O33*100</f>
        <v>42365</v>
      </c>
      <c r="C33" s="10">
        <f>'A21-1'!C33/'A7'!$O33*100</f>
        <v>39303</v>
      </c>
      <c r="D33" s="10">
        <f>'A21-1'!D33/'A7'!$O33*100</f>
        <v>40069</v>
      </c>
      <c r="E33" s="10">
        <f>'A21-1'!E33/'A7'!$O33*100</f>
        <v>41841</v>
      </c>
      <c r="F33" s="10">
        <f>'A21-1'!F33/'A7'!$O33*100</f>
        <v>38323</v>
      </c>
      <c r="G33" s="10">
        <f>'A21-1'!G33/'A7'!$O33*100</f>
        <v>35921</v>
      </c>
      <c r="H33" s="10">
        <f>'A21-1'!H33/'A7'!$O33*100</f>
        <v>40377</v>
      </c>
      <c r="I33" s="10">
        <f>'A21-1'!I33/'A7'!$O33*100</f>
        <v>34419</v>
      </c>
      <c r="J33" s="10">
        <f>'A21-1'!J33/'A7'!$O33*100</f>
        <v>44783</v>
      </c>
      <c r="K33" s="10">
        <f>'A21-1'!K33/'A7'!$O33*100</f>
        <v>58816</v>
      </c>
      <c r="L33" s="10">
        <f>'A21-1'!L33/'A7'!$O33*100</f>
        <v>32383</v>
      </c>
      <c r="M33" s="10">
        <f>'A21-1'!M33/'A7'!$O33*100</f>
        <v>41756</v>
      </c>
      <c r="N33" s="10">
        <f>'A21-1'!N33/'A7'!$O33*100</f>
        <v>35884</v>
      </c>
      <c r="O33" s="10">
        <f>'A21-1'!O33/'A7'!$O33*100</f>
        <v>48302</v>
      </c>
    </row>
    <row r="34" spans="1:15" ht="12.75" customHeight="1">
      <c r="A34" s="6">
        <v>2011</v>
      </c>
      <c r="B34" s="10">
        <f>'A21-1'!B34/'A7'!$O34*100</f>
        <v>42987.267384916748</v>
      </c>
      <c r="C34" s="10">
        <f>'A21-1'!C34/'A7'!$O34*100</f>
        <v>40272.282076395692</v>
      </c>
      <c r="D34" s="10">
        <f>'A21-1'!D34/'A7'!$O34*100</f>
        <v>40710.088148873656</v>
      </c>
      <c r="E34" s="10">
        <f>'A21-1'!E34/'A7'!$O34*100</f>
        <v>42428.011753183157</v>
      </c>
      <c r="F34" s="10">
        <f>'A21-1'!F34/'A7'!$O34*100</f>
        <v>39423.114593535749</v>
      </c>
      <c r="G34" s="10">
        <f>'A21-1'!G34/'A7'!$O34*100</f>
        <v>36584.720861900096</v>
      </c>
      <c r="H34" s="10">
        <f>'A21-1'!H34/'A7'!$O34*100</f>
        <v>42058.765915768854</v>
      </c>
      <c r="I34" s="10">
        <f>'A21-1'!I34/'A7'!$O34*100</f>
        <v>34763.956904995102</v>
      </c>
      <c r="J34" s="10">
        <f>'A21-1'!J34/'A7'!$O34*100</f>
        <v>45434.86777668952</v>
      </c>
      <c r="K34" s="10">
        <f>'A21-1'!K34/'A7'!$O34*100</f>
        <v>61447.600391772779</v>
      </c>
      <c r="L34" s="10">
        <f>'A21-1'!L34/'A7'!$O34*100</f>
        <v>31865.817825661117</v>
      </c>
      <c r="M34" s="10">
        <f>'A21-1'!M34/'A7'!$O34*100</f>
        <v>42809.990205680711</v>
      </c>
      <c r="N34" s="10">
        <f>'A21-1'!N34/'A7'!$O34*100</f>
        <v>35822.722820763956</v>
      </c>
      <c r="O34" s="10">
        <f>'A21-1'!O34/'A7'!$O34*100</f>
        <v>48687.561214495596</v>
      </c>
    </row>
    <row r="35" spans="1:15" ht="12.75" customHeight="1">
      <c r="A35" s="6">
        <v>2012</v>
      </c>
      <c r="B35" s="10">
        <f>'A21-1'!B35/'A7'!$O35*100</f>
        <v>41640.0384985563</v>
      </c>
      <c r="C35" s="10">
        <f>'A21-1'!C35/'A7'!$O35*100</f>
        <v>40624.639076034648</v>
      </c>
      <c r="D35" s="10">
        <f>'A21-1'!D35/'A7'!$O35*100</f>
        <v>40561.116458132819</v>
      </c>
      <c r="E35" s="10">
        <f>'A21-1'!E35/'A7'!$O35*100</f>
        <v>42589.990375360925</v>
      </c>
      <c r="F35" s="10">
        <f>'A21-1'!F35/'A7'!$O35*100</f>
        <v>38919.153031761307</v>
      </c>
      <c r="G35" s="10">
        <f>'A21-1'!G35/'A7'!$O35*100</f>
        <v>36091.434071222327</v>
      </c>
      <c r="H35" s="10">
        <f>'A21-1'!H35/'A7'!$O35*100</f>
        <v>41963.426371511065</v>
      </c>
      <c r="I35" s="10">
        <f>'A21-1'!I35/'A7'!$O35*100</f>
        <v>34124.157844080844</v>
      </c>
      <c r="J35" s="10">
        <f>'A21-1'!J35/'A7'!$O35*100</f>
        <v>44713.185755534163</v>
      </c>
      <c r="K35" s="10">
        <f>'A21-1'!K35/'A7'!$O35*100</f>
        <v>62939.364773820977</v>
      </c>
      <c r="L35" s="10">
        <f>'A21-1'!L35/'A7'!$O35*100</f>
        <v>31029.836381135705</v>
      </c>
      <c r="M35" s="10">
        <f>'A21-1'!M35/'A7'!$O35*100</f>
        <v>42766.121270452357</v>
      </c>
      <c r="N35" s="10">
        <f>'A21-1'!N35/'A7'!$O35*100</f>
        <v>36156.881616939361</v>
      </c>
      <c r="O35" s="10">
        <f>'A21-1'!O35/'A7'!$O35*100</f>
        <v>49439.84600577478</v>
      </c>
    </row>
    <row r="36" spans="1:15" ht="12.75" customHeight="1">
      <c r="A36" s="6">
        <v>2013</v>
      </c>
      <c r="B36" s="10">
        <f>'A21-1'!B36/'A7'!$O36*100</f>
        <v>44554.079696394685</v>
      </c>
      <c r="C36" s="10">
        <f>'A21-1'!C36/'A7'!$O36*100</f>
        <v>41140.417457305499</v>
      </c>
      <c r="D36" s="10">
        <f>'A21-1'!D36/'A7'!$O36*100</f>
        <v>42014.231499051231</v>
      </c>
      <c r="E36" s="10">
        <f>'A21-1'!E36/'A7'!$O36*100</f>
        <v>43355.787476280835</v>
      </c>
      <c r="F36" s="10">
        <f>'A21-1'!F36/'A7'!$O36*100</f>
        <v>38852.941176470587</v>
      </c>
      <c r="G36" s="10">
        <f>'A21-1'!G36/'A7'!$O36*100</f>
        <v>37225.806451612902</v>
      </c>
      <c r="H36" s="10">
        <f>'A21-1'!H36/'A7'!$O36*100</f>
        <v>42693.548387096773</v>
      </c>
      <c r="I36" s="10">
        <f>'A21-1'!I36/'A7'!$O36*100</f>
        <v>33698.29222011385</v>
      </c>
      <c r="J36" s="10">
        <f>'A21-1'!J36/'A7'!$O36*100</f>
        <v>45509.487666034154</v>
      </c>
      <c r="K36" s="10">
        <f>'A21-1'!K36/'A7'!$O36*100</f>
        <v>63388.994307400375</v>
      </c>
      <c r="L36" s="10">
        <f>'A21-1'!L36/'A7'!$O36*100</f>
        <v>31177.419354838708</v>
      </c>
      <c r="M36" s="10">
        <f>'A21-1'!M36/'A7'!$O36*100</f>
        <v>42758.06451612903</v>
      </c>
      <c r="N36" s="10">
        <f>'A21-1'!N36/'A7'!$O36*100</f>
        <v>37120.493358633772</v>
      </c>
      <c r="O36" s="10">
        <f>'A21-1'!O36/'A7'!$O36*100</f>
        <v>49897.533206831118</v>
      </c>
    </row>
    <row r="37" spans="1:15" ht="12.75" customHeight="1">
      <c r="A37" s="6">
        <v>2014</v>
      </c>
      <c r="B37" s="10">
        <f>'A21-1'!B37/'A7'!$O37*100</f>
        <v>43320.095787976228</v>
      </c>
      <c r="C37" s="10">
        <f>'A21-1'!C37/'A7'!$O37*100</f>
        <v>40884.281297534428</v>
      </c>
      <c r="D37" s="10">
        <f>'A21-1'!D37/'A7'!$O37*100</f>
        <v>42104.526176623316</v>
      </c>
      <c r="E37" s="10">
        <f>'A21-1'!E37/'A7'!$O37*100</f>
        <v>43012.463170949217</v>
      </c>
      <c r="F37" s="10">
        <f>'A21-1'!F37/'A7'!$O37*100</f>
        <v>38041.718514063003</v>
      </c>
      <c r="G37" s="10">
        <f>'A21-1'!G37/'A7'!$O37*100</f>
        <v>36800.902456935837</v>
      </c>
      <c r="H37" s="10">
        <f>'A21-1'!H37/'A7'!$O37*100</f>
        <v>43380.87426854387</v>
      </c>
      <c r="I37" s="10">
        <f>'A21-1'!I37/'A7'!$O37*100</f>
        <v>33156.063729971487</v>
      </c>
      <c r="J37" s="10">
        <f>'A21-1'!J37/'A7'!$O37*100</f>
        <v>45121.943973420122</v>
      </c>
      <c r="K37" s="10">
        <f>'A21-1'!K37/'A7'!$O37*100</f>
        <v>61437.693318417791</v>
      </c>
      <c r="L37" s="10">
        <f>'A21-1'!L37/'A7'!$O37*100</f>
        <v>31453.331220530214</v>
      </c>
      <c r="M37" s="10">
        <f>'A21-1'!M37/'A7'!$O37*100</f>
        <v>42356.055580818647</v>
      </c>
      <c r="N37" s="10">
        <f>'A21-1'!N37/'A7'!$O37*100</f>
        <v>37598.503132692786</v>
      </c>
      <c r="O37" s="10">
        <f>'A21-1'!O37/'A7'!$O37*100</f>
        <v>50822.965450665281</v>
      </c>
    </row>
    <row r="39" spans="1:15" ht="12.75" customHeight="1">
      <c r="A39" s="6" t="s">
        <v>580</v>
      </c>
    </row>
    <row r="40" spans="1:15">
      <c r="A40" s="6" t="s">
        <v>567</v>
      </c>
    </row>
    <row r="42" spans="1:15" ht="12.75" customHeight="1">
      <c r="C42" s="64"/>
      <c r="D42" s="64"/>
      <c r="E42" s="64"/>
      <c r="F42" s="64"/>
      <c r="G42" s="64"/>
      <c r="H42" s="64"/>
      <c r="I42" s="64"/>
      <c r="J42" s="64"/>
      <c r="K42" s="64"/>
      <c r="L42" s="64"/>
      <c r="M42" s="64"/>
      <c r="N42" s="64"/>
      <c r="O42" s="64"/>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sortState ref="U7:W20">
    <sortCondition ref="W7:W20"/>
  </sortState>
  <phoneticPr fontId="0" type="noConversion"/>
  <pageMargins left="0.75" right="0.75" top="1" bottom="1" header="0.5" footer="0.5"/>
  <pageSetup scale="91" orientation="landscape" r:id="rId1"/>
  <headerFooter alignWithMargins="0"/>
</worksheet>
</file>

<file path=xl/worksheets/sheet81.xml><?xml version="1.0" encoding="utf-8"?>
<worksheet xmlns="http://schemas.openxmlformats.org/spreadsheetml/2006/main" xmlns:r="http://schemas.openxmlformats.org/officeDocument/2006/relationships">
  <sheetPr codeName="Sheet70">
    <pageSetUpPr fitToPage="1"/>
  </sheetPr>
  <dimension ref="A1:O56"/>
  <sheetViews>
    <sheetView showOutlineSymbols="0" view="pageBreakPreview" zoomScaleSheetLayoutView="100" workbookViewId="0">
      <pane xSplit="1" ySplit="2" topLeftCell="B3" activePane="bottomRight" state="frozen"/>
      <selection activeCell="C38" sqref="C38"/>
      <selection pane="topRight" activeCell="C38" sqref="C38"/>
      <selection pane="bottomLeft" activeCell="C38" sqref="C38"/>
      <selection pane="bottomRight" activeCell="C38" sqref="C38"/>
    </sheetView>
  </sheetViews>
  <sheetFormatPr defaultColWidth="3.85546875" defaultRowHeight="12.75" customHeight="1"/>
  <cols>
    <col min="1" max="1" width="5" style="6" customWidth="1"/>
    <col min="2" max="14" width="8.7109375" style="8" customWidth="1"/>
    <col min="15" max="15" width="8.85546875" style="8" customWidth="1"/>
    <col min="16" max="16" width="3.85546875" style="8"/>
    <col min="17" max="17" width="7" style="8" customWidth="1"/>
    <col min="18" max="18" width="5.28515625" style="8" bestFit="1" customWidth="1"/>
    <col min="19" max="16384" width="3.85546875" style="8"/>
  </cols>
  <sheetData>
    <row r="1" spans="1:15" ht="12.75" customHeight="1">
      <c r="A1" s="6" t="s">
        <v>280</v>
      </c>
    </row>
    <row r="2" spans="1:15" ht="25.5" customHeight="1">
      <c r="A2" s="6" t="s">
        <v>225</v>
      </c>
      <c r="B2" s="8" t="s">
        <v>226</v>
      </c>
      <c r="C2" s="8" t="s">
        <v>227</v>
      </c>
      <c r="D2" s="8" t="s">
        <v>228</v>
      </c>
      <c r="E2" s="8" t="s">
        <v>229</v>
      </c>
      <c r="F2" s="8" t="s">
        <v>230</v>
      </c>
      <c r="G2" s="8" t="s">
        <v>231</v>
      </c>
      <c r="H2" s="8" t="s">
        <v>232</v>
      </c>
      <c r="I2" s="8" t="s">
        <v>233</v>
      </c>
      <c r="J2" s="8" t="s">
        <v>234</v>
      </c>
      <c r="K2" s="8" t="s">
        <v>235</v>
      </c>
      <c r="L2" s="8" t="s">
        <v>236</v>
      </c>
      <c r="M2" s="8" t="s">
        <v>237</v>
      </c>
      <c r="N2" s="8" t="s">
        <v>238</v>
      </c>
      <c r="O2" s="8" t="s">
        <v>239</v>
      </c>
    </row>
    <row r="3" spans="1:15" ht="12.75" customHeight="1">
      <c r="A3" s="6">
        <v>1980</v>
      </c>
      <c r="B3" s="10">
        <v>10475</v>
      </c>
      <c r="C3" s="10">
        <v>10491</v>
      </c>
      <c r="D3" s="10">
        <v>11630</v>
      </c>
      <c r="E3" s="10">
        <v>10193</v>
      </c>
      <c r="F3" s="10">
        <v>9112</v>
      </c>
      <c r="G3" s="10">
        <v>9656</v>
      </c>
      <c r="H3" s="10">
        <v>10193</v>
      </c>
      <c r="I3" s="10">
        <v>9632</v>
      </c>
      <c r="J3" s="10">
        <v>10587</v>
      </c>
      <c r="K3" s="10">
        <v>9770</v>
      </c>
      <c r="L3" s="10">
        <v>6970</v>
      </c>
      <c r="M3" s="10">
        <v>11060</v>
      </c>
      <c r="N3" s="10">
        <v>8825</v>
      </c>
      <c r="O3" s="10">
        <v>12570</v>
      </c>
    </row>
    <row r="4" spans="1:15" ht="12.75" customHeight="1">
      <c r="A4" s="6">
        <v>1981</v>
      </c>
      <c r="B4" s="10">
        <v>11832</v>
      </c>
      <c r="C4" s="10">
        <v>11440</v>
      </c>
      <c r="D4" s="10">
        <v>13000</v>
      </c>
      <c r="E4" s="10">
        <v>11050</v>
      </c>
      <c r="F4" s="10">
        <v>10048</v>
      </c>
      <c r="G4" s="10">
        <v>10612</v>
      </c>
      <c r="H4" s="10">
        <v>11188</v>
      </c>
      <c r="I4" s="10">
        <v>10605</v>
      </c>
      <c r="J4" s="10">
        <v>11405</v>
      </c>
      <c r="K4" s="10">
        <v>10816</v>
      </c>
      <c r="L4" s="10">
        <v>7564</v>
      </c>
      <c r="M4" s="10">
        <v>12133</v>
      </c>
      <c r="N4" s="10">
        <v>9563</v>
      </c>
      <c r="O4" s="10">
        <v>13960</v>
      </c>
    </row>
    <row r="5" spans="1:15" ht="12.75" customHeight="1">
      <c r="A5" s="6">
        <v>1982</v>
      </c>
      <c r="B5" s="10">
        <v>11896</v>
      </c>
      <c r="C5" s="10">
        <v>12225</v>
      </c>
      <c r="D5" s="10">
        <v>13213</v>
      </c>
      <c r="E5" s="10">
        <v>12181</v>
      </c>
      <c r="F5" s="10">
        <v>10940</v>
      </c>
      <c r="G5" s="10">
        <v>11483</v>
      </c>
      <c r="H5" s="10">
        <v>11847</v>
      </c>
      <c r="I5" s="10">
        <v>11303</v>
      </c>
      <c r="J5" s="10">
        <v>11907</v>
      </c>
      <c r="K5" s="10">
        <v>11472</v>
      </c>
      <c r="L5" s="10">
        <v>8090</v>
      </c>
      <c r="M5" s="10">
        <v>13039</v>
      </c>
      <c r="N5" s="10">
        <v>10379</v>
      </c>
      <c r="O5" s="10">
        <v>14405</v>
      </c>
    </row>
    <row r="6" spans="1:15" ht="12.75" customHeight="1">
      <c r="A6" s="6">
        <v>1983</v>
      </c>
      <c r="B6" s="10">
        <v>12702</v>
      </c>
      <c r="C6" s="10">
        <v>12749</v>
      </c>
      <c r="D6" s="10">
        <v>13956</v>
      </c>
      <c r="E6" s="10">
        <v>13008</v>
      </c>
      <c r="F6" s="10">
        <v>11657</v>
      </c>
      <c r="G6" s="10">
        <v>12022</v>
      </c>
      <c r="H6" s="10">
        <v>12543</v>
      </c>
      <c r="I6" s="10">
        <v>11883</v>
      </c>
      <c r="J6" s="10">
        <v>12585</v>
      </c>
      <c r="K6" s="10">
        <v>12360</v>
      </c>
      <c r="L6" s="10">
        <v>8518</v>
      </c>
      <c r="M6" s="10">
        <v>13805</v>
      </c>
      <c r="N6" s="10">
        <v>11237</v>
      </c>
      <c r="O6" s="10">
        <v>15526</v>
      </c>
    </row>
    <row r="7" spans="1:15" ht="12.75" customHeight="1">
      <c r="A7" s="6">
        <v>1984</v>
      </c>
      <c r="B7" s="10">
        <v>13479</v>
      </c>
      <c r="C7" s="10">
        <v>13526</v>
      </c>
      <c r="D7" s="10">
        <v>15166</v>
      </c>
      <c r="E7" s="10">
        <v>14039</v>
      </c>
      <c r="F7" s="10">
        <v>12392</v>
      </c>
      <c r="G7" s="10">
        <v>12578</v>
      </c>
      <c r="H7" s="10">
        <v>13402</v>
      </c>
      <c r="I7" s="10">
        <v>12698</v>
      </c>
      <c r="J7" s="10">
        <v>13379</v>
      </c>
      <c r="K7" s="10">
        <v>13533</v>
      </c>
      <c r="L7" s="10">
        <v>8941</v>
      </c>
      <c r="M7" s="10">
        <v>14885</v>
      </c>
      <c r="N7" s="10">
        <v>11880</v>
      </c>
      <c r="O7" s="10">
        <v>17093</v>
      </c>
    </row>
    <row r="8" spans="1:15" ht="12.75" customHeight="1">
      <c r="A8" s="6">
        <v>1985</v>
      </c>
      <c r="B8" s="10">
        <v>14401</v>
      </c>
      <c r="C8" s="10">
        <v>14187</v>
      </c>
      <c r="D8" s="10">
        <v>16247</v>
      </c>
      <c r="E8" s="10">
        <v>15065</v>
      </c>
      <c r="F8" s="10">
        <v>13186</v>
      </c>
      <c r="G8" s="10">
        <v>13125</v>
      </c>
      <c r="H8" s="10">
        <v>14185</v>
      </c>
      <c r="I8" s="10">
        <v>13467</v>
      </c>
      <c r="J8" s="10">
        <v>14100</v>
      </c>
      <c r="K8" s="10">
        <v>14696</v>
      </c>
      <c r="L8" s="10">
        <v>9406</v>
      </c>
      <c r="M8" s="10">
        <v>15668</v>
      </c>
      <c r="N8" s="10">
        <v>12731</v>
      </c>
      <c r="O8" s="10">
        <v>18225</v>
      </c>
    </row>
    <row r="9" spans="1:15" ht="12.75" customHeight="1">
      <c r="A9" s="6">
        <v>1986</v>
      </c>
      <c r="B9" s="10">
        <v>14890</v>
      </c>
      <c r="C9" s="10">
        <v>14734</v>
      </c>
      <c r="D9" s="10">
        <v>16768</v>
      </c>
      <c r="E9" s="10">
        <v>16108</v>
      </c>
      <c r="F9" s="10">
        <v>13773</v>
      </c>
      <c r="G9" s="10">
        <v>13636</v>
      </c>
      <c r="H9" s="10">
        <v>14798</v>
      </c>
      <c r="I9" s="10">
        <v>14131</v>
      </c>
      <c r="J9" s="10">
        <v>14705</v>
      </c>
      <c r="K9" s="10">
        <v>15546</v>
      </c>
      <c r="L9" s="10">
        <v>9878</v>
      </c>
      <c r="M9" s="10">
        <v>16376</v>
      </c>
      <c r="N9" s="10">
        <v>13369</v>
      </c>
      <c r="O9" s="10">
        <v>19071</v>
      </c>
    </row>
    <row r="10" spans="1:15" ht="12.75" customHeight="1">
      <c r="A10" s="6">
        <v>1987</v>
      </c>
      <c r="B10" s="10">
        <v>15941</v>
      </c>
      <c r="C10" s="10">
        <v>15441</v>
      </c>
      <c r="D10" s="10">
        <v>17667</v>
      </c>
      <c r="E10" s="10">
        <v>16544</v>
      </c>
      <c r="F10" s="10">
        <v>14586</v>
      </c>
      <c r="G10" s="10">
        <v>14267</v>
      </c>
      <c r="H10" s="10">
        <v>15383</v>
      </c>
      <c r="I10" s="10">
        <v>14953</v>
      </c>
      <c r="J10" s="10">
        <v>15270</v>
      </c>
      <c r="K10" s="10">
        <v>16145</v>
      </c>
      <c r="L10" s="10">
        <v>10666</v>
      </c>
      <c r="M10" s="10">
        <v>17299</v>
      </c>
      <c r="N10" s="10">
        <v>14442</v>
      </c>
      <c r="O10" s="10">
        <v>20055</v>
      </c>
    </row>
    <row r="11" spans="1:15" ht="12.75" customHeight="1">
      <c r="A11" s="6">
        <v>1988</v>
      </c>
      <c r="B11" s="10">
        <v>16992</v>
      </c>
      <c r="C11" s="10">
        <v>16679</v>
      </c>
      <c r="D11" s="10">
        <v>18854</v>
      </c>
      <c r="E11" s="10">
        <v>17089</v>
      </c>
      <c r="F11" s="10">
        <v>15837</v>
      </c>
      <c r="G11" s="10">
        <v>15378</v>
      </c>
      <c r="H11" s="10">
        <v>16428</v>
      </c>
      <c r="I11" s="10">
        <v>16118</v>
      </c>
      <c r="J11" s="10">
        <v>16242</v>
      </c>
      <c r="K11" s="10">
        <v>16580</v>
      </c>
      <c r="L11" s="10">
        <v>11576</v>
      </c>
      <c r="M11" s="10">
        <v>18280</v>
      </c>
      <c r="N11" s="10">
        <v>15801</v>
      </c>
      <c r="O11" s="10">
        <v>21434</v>
      </c>
    </row>
    <row r="12" spans="1:15" ht="12.75" customHeight="1">
      <c r="A12" s="6">
        <v>1989</v>
      </c>
      <c r="B12" s="10">
        <v>17715</v>
      </c>
      <c r="C12" s="10">
        <v>17863</v>
      </c>
      <c r="D12" s="10">
        <v>19694</v>
      </c>
      <c r="E12" s="10">
        <v>17848</v>
      </c>
      <c r="F12" s="10">
        <v>17228</v>
      </c>
      <c r="G12" s="10">
        <v>16573</v>
      </c>
      <c r="H12" s="10">
        <v>17605</v>
      </c>
      <c r="I12" s="10">
        <v>17299</v>
      </c>
      <c r="J12" s="10">
        <v>17517</v>
      </c>
      <c r="K12" s="10">
        <v>17330</v>
      </c>
      <c r="L12" s="10">
        <v>12582</v>
      </c>
      <c r="M12" s="10">
        <v>19364</v>
      </c>
      <c r="N12" s="10">
        <v>16781</v>
      </c>
      <c r="O12" s="10">
        <v>22870</v>
      </c>
    </row>
    <row r="13" spans="1:15" ht="12.75" customHeight="1">
      <c r="A13" s="6">
        <v>1990</v>
      </c>
      <c r="B13" s="10">
        <v>17715</v>
      </c>
      <c r="C13" s="10">
        <v>19052</v>
      </c>
      <c r="D13" s="10">
        <v>20157</v>
      </c>
      <c r="E13" s="10">
        <v>18777</v>
      </c>
      <c r="F13" s="10">
        <v>17906</v>
      </c>
      <c r="G13" s="10">
        <v>17591</v>
      </c>
      <c r="H13" s="10">
        <v>19049</v>
      </c>
      <c r="I13" s="10">
        <v>18280</v>
      </c>
      <c r="J13" s="10">
        <v>18797</v>
      </c>
      <c r="K13" s="10">
        <v>18257</v>
      </c>
      <c r="L13" s="10">
        <v>13521</v>
      </c>
      <c r="M13" s="10">
        <v>20076</v>
      </c>
      <c r="N13" s="10">
        <v>17449</v>
      </c>
      <c r="O13" s="10">
        <v>23901</v>
      </c>
    </row>
    <row r="14" spans="1:15" ht="12.75" customHeight="1">
      <c r="A14" s="6">
        <v>1991</v>
      </c>
      <c r="B14" s="10">
        <v>18084</v>
      </c>
      <c r="C14" s="10">
        <v>19971</v>
      </c>
      <c r="D14" s="10">
        <v>20138</v>
      </c>
      <c r="E14" s="10">
        <v>19631</v>
      </c>
      <c r="F14" s="10">
        <v>17313</v>
      </c>
      <c r="G14" s="10">
        <v>18274</v>
      </c>
      <c r="H14" s="10">
        <v>20531</v>
      </c>
      <c r="I14" s="10">
        <v>19160</v>
      </c>
      <c r="J14" s="10">
        <v>19736</v>
      </c>
      <c r="K14" s="10">
        <v>19351</v>
      </c>
      <c r="L14" s="10">
        <v>14301</v>
      </c>
      <c r="M14" s="10">
        <v>20368</v>
      </c>
      <c r="N14" s="10">
        <v>17741</v>
      </c>
      <c r="O14" s="10">
        <v>24352</v>
      </c>
    </row>
    <row r="15" spans="1:15" ht="12.75" customHeight="1">
      <c r="A15" s="6">
        <v>1992</v>
      </c>
      <c r="B15" s="10">
        <v>19065</v>
      </c>
      <c r="C15" s="10">
        <v>20654</v>
      </c>
      <c r="D15" s="10">
        <v>20537</v>
      </c>
      <c r="E15" s="10">
        <v>20376</v>
      </c>
      <c r="F15" s="10">
        <v>17023</v>
      </c>
      <c r="G15" s="10">
        <v>18895</v>
      </c>
      <c r="H15" s="10">
        <v>21263</v>
      </c>
      <c r="I15" s="10">
        <v>19752</v>
      </c>
      <c r="J15" s="10">
        <v>20377</v>
      </c>
      <c r="K15" s="10">
        <v>20385</v>
      </c>
      <c r="L15" s="10">
        <v>14729</v>
      </c>
      <c r="M15" s="10">
        <v>20470</v>
      </c>
      <c r="N15" s="10">
        <v>18180</v>
      </c>
      <c r="O15" s="10">
        <v>25452</v>
      </c>
    </row>
    <row r="16" spans="1:15" ht="12.75" customHeight="1">
      <c r="A16" s="6">
        <v>1993</v>
      </c>
      <c r="B16" s="10">
        <v>20102</v>
      </c>
      <c r="C16" s="10">
        <v>20861</v>
      </c>
      <c r="D16" s="10">
        <v>21343</v>
      </c>
      <c r="E16" s="10">
        <v>20770</v>
      </c>
      <c r="F16" s="10">
        <v>17217</v>
      </c>
      <c r="G16" s="10">
        <v>19143</v>
      </c>
      <c r="H16" s="10">
        <v>21442</v>
      </c>
      <c r="I16" s="10">
        <v>20038</v>
      </c>
      <c r="J16" s="10">
        <v>20975</v>
      </c>
      <c r="K16" s="10">
        <v>21334</v>
      </c>
      <c r="L16" s="10">
        <v>14891</v>
      </c>
      <c r="M16" s="10">
        <v>20405</v>
      </c>
      <c r="N16" s="10">
        <v>19061</v>
      </c>
      <c r="O16" s="10">
        <v>26428</v>
      </c>
    </row>
    <row r="17" spans="1:15" ht="12.75" customHeight="1">
      <c r="A17" s="6">
        <v>1994</v>
      </c>
      <c r="B17" s="10">
        <v>21307</v>
      </c>
      <c r="C17" s="10">
        <v>21927</v>
      </c>
      <c r="D17" s="10">
        <v>22534</v>
      </c>
      <c r="E17" s="10">
        <v>22311</v>
      </c>
      <c r="F17" s="10">
        <v>18197</v>
      </c>
      <c r="G17" s="10">
        <v>19935</v>
      </c>
      <c r="H17" s="10">
        <v>22381</v>
      </c>
      <c r="I17" s="10">
        <v>20900</v>
      </c>
      <c r="J17" s="10">
        <v>21925</v>
      </c>
      <c r="K17" s="10">
        <v>22758</v>
      </c>
      <c r="L17" s="10">
        <v>15542</v>
      </c>
      <c r="M17" s="10">
        <v>21537</v>
      </c>
      <c r="N17" s="10">
        <v>20198</v>
      </c>
      <c r="O17" s="10">
        <v>27742</v>
      </c>
    </row>
    <row r="18" spans="1:15" ht="12.75" customHeight="1">
      <c r="A18" s="6">
        <v>1995</v>
      </c>
      <c r="B18" s="10">
        <v>22372</v>
      </c>
      <c r="C18" s="10">
        <v>22871</v>
      </c>
      <c r="D18" s="10">
        <v>23382</v>
      </c>
      <c r="E18" s="10">
        <v>23367</v>
      </c>
      <c r="F18" s="10">
        <v>19284</v>
      </c>
      <c r="G18" s="10">
        <v>20700</v>
      </c>
      <c r="H18" s="10">
        <v>23199</v>
      </c>
      <c r="I18" s="10">
        <v>21951</v>
      </c>
      <c r="J18" s="10">
        <v>22962</v>
      </c>
      <c r="K18" s="10">
        <v>24076</v>
      </c>
      <c r="L18" s="10">
        <v>16280</v>
      </c>
      <c r="M18" s="10">
        <v>22752</v>
      </c>
      <c r="N18" s="10">
        <v>21080</v>
      </c>
      <c r="O18" s="10">
        <v>28749</v>
      </c>
    </row>
    <row r="19" spans="1:15" ht="12.75" customHeight="1">
      <c r="A19" s="6">
        <v>1996</v>
      </c>
      <c r="B19" s="10">
        <v>23205</v>
      </c>
      <c r="C19" s="10">
        <v>23276</v>
      </c>
      <c r="D19" s="10">
        <v>23938</v>
      </c>
      <c r="E19" s="10">
        <v>24457</v>
      </c>
      <c r="F19" s="10">
        <v>19818</v>
      </c>
      <c r="G19" s="10">
        <v>21303</v>
      </c>
      <c r="H19" s="10">
        <v>23786</v>
      </c>
      <c r="I19" s="10">
        <v>22653</v>
      </c>
      <c r="J19" s="10">
        <v>24132</v>
      </c>
      <c r="K19" s="10">
        <v>26576</v>
      </c>
      <c r="L19" s="10">
        <v>17020</v>
      </c>
      <c r="M19" s="10">
        <v>23598</v>
      </c>
      <c r="N19" s="10">
        <v>22423</v>
      </c>
      <c r="O19" s="10">
        <v>30033</v>
      </c>
    </row>
    <row r="20" spans="1:15" ht="12.75" customHeight="1">
      <c r="A20" s="6">
        <v>1997</v>
      </c>
      <c r="B20" s="10">
        <v>24348</v>
      </c>
      <c r="C20" s="10">
        <v>24306</v>
      </c>
      <c r="D20" s="10">
        <v>25139</v>
      </c>
      <c r="E20" s="10">
        <v>25682</v>
      </c>
      <c r="F20" s="10">
        <v>21573</v>
      </c>
      <c r="G20" s="10">
        <v>22234</v>
      </c>
      <c r="H20" s="10">
        <v>24340</v>
      </c>
      <c r="I20" s="10">
        <v>23443</v>
      </c>
      <c r="J20" s="10">
        <v>25657</v>
      </c>
      <c r="K20" s="10">
        <v>28475</v>
      </c>
      <c r="L20" s="10">
        <v>17954</v>
      </c>
      <c r="M20" s="10">
        <v>24505</v>
      </c>
      <c r="N20" s="10">
        <v>23830</v>
      </c>
      <c r="O20" s="10">
        <v>31538</v>
      </c>
    </row>
    <row r="21" spans="1:15" ht="12.75" customHeight="1">
      <c r="A21" s="6">
        <v>1998</v>
      </c>
      <c r="B21" s="10">
        <v>25550</v>
      </c>
      <c r="C21" s="10">
        <v>24832</v>
      </c>
      <c r="D21" s="10">
        <v>26187</v>
      </c>
      <c r="E21" s="10">
        <v>26615</v>
      </c>
      <c r="F21" s="10">
        <v>23267</v>
      </c>
      <c r="G21" s="10">
        <v>23336</v>
      </c>
      <c r="H21" s="10">
        <v>25055</v>
      </c>
      <c r="I21" s="10">
        <v>24670</v>
      </c>
      <c r="J21" s="10">
        <v>27339</v>
      </c>
      <c r="K21" s="10">
        <v>27941</v>
      </c>
      <c r="L21" s="10">
        <v>19143</v>
      </c>
      <c r="M21" s="10">
        <v>25550</v>
      </c>
      <c r="N21" s="10">
        <v>24579</v>
      </c>
      <c r="O21" s="10">
        <v>32913</v>
      </c>
    </row>
    <row r="22" spans="1:15" ht="12.75" customHeight="1">
      <c r="A22" s="6">
        <v>1999</v>
      </c>
      <c r="B22" s="10">
        <v>26960</v>
      </c>
      <c r="C22" s="10">
        <v>25931</v>
      </c>
      <c r="D22" s="10">
        <v>27746</v>
      </c>
      <c r="E22" s="10">
        <v>27548</v>
      </c>
      <c r="F22" s="10">
        <v>24502</v>
      </c>
      <c r="G22" s="10">
        <v>24266</v>
      </c>
      <c r="H22" s="10">
        <v>26013</v>
      </c>
      <c r="I22" s="10">
        <v>25168</v>
      </c>
      <c r="J22" s="10">
        <v>28931</v>
      </c>
      <c r="K22" s="10">
        <v>30407</v>
      </c>
      <c r="L22" s="10">
        <v>20093</v>
      </c>
      <c r="M22" s="10">
        <v>27185</v>
      </c>
      <c r="N22" s="10">
        <v>25263</v>
      </c>
      <c r="O22" s="10">
        <v>34585</v>
      </c>
    </row>
    <row r="23" spans="1:15" ht="12.75" customHeight="1">
      <c r="A23" s="6">
        <v>2000</v>
      </c>
      <c r="B23" s="10">
        <v>28198</v>
      </c>
      <c r="C23" s="10">
        <v>28293</v>
      </c>
      <c r="D23" s="10">
        <v>29267</v>
      </c>
      <c r="E23" s="10">
        <v>29567</v>
      </c>
      <c r="F23" s="10">
        <v>26466</v>
      </c>
      <c r="G23" s="10">
        <v>25989</v>
      </c>
      <c r="H23" s="10">
        <v>26877</v>
      </c>
      <c r="I23" s="10">
        <v>26651</v>
      </c>
      <c r="J23" s="10">
        <v>31535</v>
      </c>
      <c r="K23" s="10">
        <v>36789</v>
      </c>
      <c r="L23" s="10">
        <v>21713</v>
      </c>
      <c r="M23" s="10">
        <v>29377</v>
      </c>
      <c r="N23" s="10">
        <v>27444</v>
      </c>
      <c r="O23" s="10">
        <v>36419</v>
      </c>
    </row>
    <row r="24" spans="1:15" ht="12.75" customHeight="1">
      <c r="A24" s="6">
        <v>2001</v>
      </c>
      <c r="B24" s="10">
        <v>29349</v>
      </c>
      <c r="C24" s="10">
        <v>29214</v>
      </c>
      <c r="D24" s="10">
        <v>30146</v>
      </c>
      <c r="E24" s="10">
        <v>30257</v>
      </c>
      <c r="F24" s="10">
        <v>27542</v>
      </c>
      <c r="G24" s="10">
        <v>27446</v>
      </c>
      <c r="H24" s="10">
        <v>28008</v>
      </c>
      <c r="I24" s="10">
        <v>28255</v>
      </c>
      <c r="J24" s="10">
        <v>32811</v>
      </c>
      <c r="K24" s="10">
        <v>37787</v>
      </c>
      <c r="L24" s="10">
        <v>23213</v>
      </c>
      <c r="M24" s="10">
        <v>29818</v>
      </c>
      <c r="N24" s="10">
        <v>28825</v>
      </c>
      <c r="O24" s="10">
        <v>37240</v>
      </c>
    </row>
    <row r="25" spans="1:15" ht="12.75" customHeight="1">
      <c r="A25" s="6">
        <v>2002</v>
      </c>
      <c r="B25" s="10">
        <v>30596</v>
      </c>
      <c r="C25" s="10">
        <v>30776</v>
      </c>
      <c r="D25" s="10">
        <v>30855</v>
      </c>
      <c r="E25" s="10">
        <v>31597</v>
      </c>
      <c r="F25" s="10">
        <v>28421</v>
      </c>
      <c r="G25" s="10">
        <v>28523</v>
      </c>
      <c r="H25" s="10">
        <v>28753</v>
      </c>
      <c r="I25" s="10">
        <v>27890</v>
      </c>
      <c r="J25" s="10">
        <v>33954</v>
      </c>
      <c r="K25" s="10">
        <v>37734</v>
      </c>
      <c r="L25" s="10">
        <v>24664</v>
      </c>
      <c r="M25" s="10">
        <v>30790</v>
      </c>
      <c r="N25" s="10">
        <v>30088</v>
      </c>
      <c r="O25" s="10">
        <v>38122</v>
      </c>
    </row>
    <row r="26" spans="1:15" ht="12.75" customHeight="1">
      <c r="A26" s="6">
        <v>2003</v>
      </c>
      <c r="B26" s="10">
        <v>32089</v>
      </c>
      <c r="C26" s="10">
        <v>31062</v>
      </c>
      <c r="D26" s="10">
        <v>32221</v>
      </c>
      <c r="E26" s="10">
        <v>31272</v>
      </c>
      <c r="F26" s="10">
        <v>28816</v>
      </c>
      <c r="G26" s="10">
        <v>28113</v>
      </c>
      <c r="H26" s="10">
        <v>29717</v>
      </c>
      <c r="I26" s="10">
        <v>28425</v>
      </c>
      <c r="J26" s="10">
        <v>33745</v>
      </c>
      <c r="K26" s="10">
        <v>38995</v>
      </c>
      <c r="L26" s="10">
        <v>25332</v>
      </c>
      <c r="M26" s="10">
        <v>32065</v>
      </c>
      <c r="N26" s="10">
        <v>31187</v>
      </c>
      <c r="O26" s="10">
        <v>39606</v>
      </c>
    </row>
    <row r="27" spans="1:15" ht="12.75" customHeight="1">
      <c r="A27" s="6">
        <v>2004</v>
      </c>
      <c r="B27" s="10">
        <v>33687</v>
      </c>
      <c r="C27" s="10">
        <v>31988</v>
      </c>
      <c r="D27" s="10">
        <v>33812</v>
      </c>
      <c r="E27" s="10">
        <v>33153</v>
      </c>
      <c r="F27" s="10">
        <v>31084</v>
      </c>
      <c r="G27" s="10">
        <v>29049</v>
      </c>
      <c r="H27" s="10">
        <v>31094</v>
      </c>
      <c r="I27" s="10">
        <v>28705</v>
      </c>
      <c r="J27" s="10">
        <v>35415</v>
      </c>
      <c r="K27" s="10">
        <v>43181</v>
      </c>
      <c r="L27" s="10">
        <v>26477</v>
      </c>
      <c r="M27" s="10">
        <v>34260</v>
      </c>
      <c r="N27" s="10">
        <v>33103</v>
      </c>
      <c r="O27" s="10">
        <v>41857</v>
      </c>
    </row>
    <row r="28" spans="1:15" ht="12.75" customHeight="1">
      <c r="A28" s="6">
        <v>2005</v>
      </c>
      <c r="B28" s="10">
        <v>35424</v>
      </c>
      <c r="C28" s="10">
        <v>33057</v>
      </c>
      <c r="D28" s="10">
        <v>36213</v>
      </c>
      <c r="E28" s="10">
        <v>34083</v>
      </c>
      <c r="F28" s="10">
        <v>32065</v>
      </c>
      <c r="G28" s="10">
        <v>30398</v>
      </c>
      <c r="H28" s="10">
        <v>32632</v>
      </c>
      <c r="I28" s="10">
        <v>29554</v>
      </c>
      <c r="J28" s="10">
        <v>37313</v>
      </c>
      <c r="K28" s="10">
        <v>48360</v>
      </c>
      <c r="L28" s="10">
        <v>27863</v>
      </c>
      <c r="M28" s="10">
        <v>34332</v>
      </c>
      <c r="N28" s="10">
        <v>34616</v>
      </c>
      <c r="O28" s="10">
        <v>44237</v>
      </c>
    </row>
    <row r="29" spans="1:15" ht="12.75" customHeight="1">
      <c r="A29" s="6">
        <v>2006</v>
      </c>
      <c r="B29" s="10">
        <v>37579</v>
      </c>
      <c r="C29" s="10">
        <v>35088</v>
      </c>
      <c r="D29" s="10">
        <v>37957</v>
      </c>
      <c r="E29" s="10">
        <v>37168</v>
      </c>
      <c r="F29" s="10">
        <v>34502</v>
      </c>
      <c r="G29" s="10">
        <v>32291</v>
      </c>
      <c r="H29" s="10">
        <v>35205</v>
      </c>
      <c r="I29" s="10">
        <v>31813</v>
      </c>
      <c r="J29" s="10">
        <v>40828</v>
      </c>
      <c r="K29" s="10">
        <v>54686</v>
      </c>
      <c r="L29" s="10">
        <v>30886</v>
      </c>
      <c r="M29" s="10">
        <v>37571</v>
      </c>
      <c r="N29" s="10">
        <v>36898</v>
      </c>
      <c r="O29" s="10">
        <v>46369</v>
      </c>
    </row>
    <row r="30" spans="1:15" ht="12.75" customHeight="1">
      <c r="A30" s="6">
        <v>2007</v>
      </c>
      <c r="B30" s="10">
        <v>39353</v>
      </c>
      <c r="C30" s="10">
        <v>36592</v>
      </c>
      <c r="D30" s="10">
        <v>39418</v>
      </c>
      <c r="E30" s="10">
        <v>38681</v>
      </c>
      <c r="F30" s="10">
        <v>37505</v>
      </c>
      <c r="G30" s="10">
        <v>34061</v>
      </c>
      <c r="H30" s="10">
        <v>37356</v>
      </c>
      <c r="I30" s="10">
        <v>33527</v>
      </c>
      <c r="J30" s="10">
        <v>43669</v>
      </c>
      <c r="K30" s="10">
        <v>56859</v>
      </c>
      <c r="L30" s="10">
        <v>32797</v>
      </c>
      <c r="M30" s="10">
        <v>40561</v>
      </c>
      <c r="N30" s="10">
        <v>37505</v>
      </c>
      <c r="O30" s="10">
        <v>47987</v>
      </c>
    </row>
    <row r="31" spans="1:15" ht="12.75" customHeight="1">
      <c r="A31" s="6">
        <v>2008</v>
      </c>
      <c r="B31" s="10">
        <v>39716</v>
      </c>
      <c r="C31" s="10">
        <v>37857</v>
      </c>
      <c r="D31" s="10">
        <v>40278</v>
      </c>
      <c r="E31" s="10">
        <v>40843</v>
      </c>
      <c r="F31" s="10">
        <v>39730</v>
      </c>
      <c r="G31" s="10">
        <v>35170</v>
      </c>
      <c r="H31" s="10">
        <v>39079</v>
      </c>
      <c r="I31" s="10">
        <v>34941</v>
      </c>
      <c r="J31" s="10">
        <v>46156</v>
      </c>
      <c r="K31" s="10">
        <v>62434</v>
      </c>
      <c r="L31" s="10">
        <v>33708</v>
      </c>
      <c r="M31" s="10">
        <v>41881</v>
      </c>
      <c r="N31" s="10">
        <v>37765</v>
      </c>
      <c r="O31" s="10">
        <v>48330</v>
      </c>
    </row>
    <row r="32" spans="1:15" ht="12.75" customHeight="1">
      <c r="A32" s="6">
        <v>2009</v>
      </c>
      <c r="B32" s="10">
        <v>41226</v>
      </c>
      <c r="C32" s="10">
        <v>37652</v>
      </c>
      <c r="D32" s="10">
        <v>38746</v>
      </c>
      <c r="E32" s="10">
        <v>39613</v>
      </c>
      <c r="F32" s="10">
        <v>37534</v>
      </c>
      <c r="G32" s="10">
        <v>34825</v>
      </c>
      <c r="H32" s="10">
        <v>37767</v>
      </c>
      <c r="I32" s="10">
        <v>33882</v>
      </c>
      <c r="J32" s="10">
        <v>44398</v>
      </c>
      <c r="K32" s="10">
        <v>56164</v>
      </c>
      <c r="L32" s="10">
        <v>32793</v>
      </c>
      <c r="M32" s="10">
        <v>39657</v>
      </c>
      <c r="N32" s="10">
        <v>36371</v>
      </c>
      <c r="O32" s="10">
        <v>46930</v>
      </c>
    </row>
    <row r="33" spans="1:15" ht="12.75" customHeight="1">
      <c r="A33" s="6">
        <v>2010</v>
      </c>
      <c r="B33" s="10">
        <v>42365</v>
      </c>
      <c r="C33" s="10">
        <v>39303</v>
      </c>
      <c r="D33" s="10">
        <v>40069</v>
      </c>
      <c r="E33" s="10">
        <v>41841</v>
      </c>
      <c r="F33" s="10">
        <v>38323</v>
      </c>
      <c r="G33" s="10">
        <v>35921</v>
      </c>
      <c r="H33" s="10">
        <v>40377</v>
      </c>
      <c r="I33" s="10">
        <v>34419</v>
      </c>
      <c r="J33" s="10">
        <v>44783</v>
      </c>
      <c r="K33" s="10">
        <v>58816</v>
      </c>
      <c r="L33" s="10">
        <v>32383</v>
      </c>
      <c r="M33" s="10">
        <v>41756</v>
      </c>
      <c r="N33" s="10">
        <v>35884</v>
      </c>
      <c r="O33" s="10">
        <v>48302</v>
      </c>
    </row>
    <row r="34" spans="1:15" ht="12.75" customHeight="1">
      <c r="A34" s="6">
        <v>2011</v>
      </c>
      <c r="B34" s="10">
        <v>43890</v>
      </c>
      <c r="C34" s="10">
        <v>41118</v>
      </c>
      <c r="D34" s="10">
        <v>41565</v>
      </c>
      <c r="E34" s="10">
        <v>43319</v>
      </c>
      <c r="F34" s="10">
        <v>40251</v>
      </c>
      <c r="G34" s="10">
        <v>37353</v>
      </c>
      <c r="H34" s="10">
        <v>42942</v>
      </c>
      <c r="I34" s="10">
        <v>35494</v>
      </c>
      <c r="J34" s="10">
        <v>46389</v>
      </c>
      <c r="K34" s="10">
        <v>62738</v>
      </c>
      <c r="L34" s="10">
        <v>32535</v>
      </c>
      <c r="M34" s="10">
        <v>43709</v>
      </c>
      <c r="N34" s="10">
        <v>36575</v>
      </c>
      <c r="O34" s="10">
        <v>49710</v>
      </c>
    </row>
    <row r="35" spans="1:15" ht="12.75" customHeight="1">
      <c r="A35" s="6">
        <v>2012</v>
      </c>
      <c r="B35" s="10">
        <v>43264</v>
      </c>
      <c r="C35" s="10">
        <v>42209</v>
      </c>
      <c r="D35" s="10">
        <v>42143</v>
      </c>
      <c r="E35" s="10">
        <v>44251</v>
      </c>
      <c r="F35" s="10">
        <v>40437</v>
      </c>
      <c r="G35" s="10">
        <v>37499</v>
      </c>
      <c r="H35" s="10">
        <v>43600</v>
      </c>
      <c r="I35" s="10">
        <v>35455</v>
      </c>
      <c r="J35" s="10">
        <v>46457</v>
      </c>
      <c r="K35" s="10">
        <v>65394</v>
      </c>
      <c r="L35" s="10">
        <v>32240</v>
      </c>
      <c r="M35" s="10">
        <v>44434</v>
      </c>
      <c r="N35" s="10">
        <v>37567</v>
      </c>
      <c r="O35" s="10">
        <v>51368</v>
      </c>
    </row>
    <row r="36" spans="1:15" ht="12.75" customHeight="1">
      <c r="A36" s="6">
        <v>2013</v>
      </c>
      <c r="B36" s="10">
        <v>46960</v>
      </c>
      <c r="C36" s="10">
        <v>43362</v>
      </c>
      <c r="D36" s="10">
        <v>44283</v>
      </c>
      <c r="E36" s="10">
        <v>45697</v>
      </c>
      <c r="F36" s="10">
        <v>40951</v>
      </c>
      <c r="G36" s="10">
        <v>39236</v>
      </c>
      <c r="H36" s="10">
        <v>44999</v>
      </c>
      <c r="I36" s="10">
        <v>35518</v>
      </c>
      <c r="J36" s="10">
        <v>47967</v>
      </c>
      <c r="K36" s="10">
        <v>66812</v>
      </c>
      <c r="L36" s="10">
        <v>32861</v>
      </c>
      <c r="M36" s="10">
        <v>45067</v>
      </c>
      <c r="N36" s="10">
        <v>39125</v>
      </c>
      <c r="O36" s="10">
        <v>52592</v>
      </c>
    </row>
    <row r="37" spans="1:15" ht="12.75" customHeight="1">
      <c r="A37" s="6">
        <v>2014</v>
      </c>
      <c r="B37" s="10">
        <v>46329</v>
      </c>
      <c r="C37" s="10">
        <v>43724</v>
      </c>
      <c r="D37" s="10">
        <v>45029</v>
      </c>
      <c r="E37" s="10">
        <v>46000</v>
      </c>
      <c r="F37" s="10">
        <v>40684</v>
      </c>
      <c r="G37" s="10">
        <v>39357</v>
      </c>
      <c r="H37" s="10">
        <v>46394</v>
      </c>
      <c r="I37" s="10">
        <v>35459</v>
      </c>
      <c r="J37" s="10">
        <v>48256</v>
      </c>
      <c r="K37" s="10">
        <v>65705</v>
      </c>
      <c r="L37" s="10">
        <v>33638</v>
      </c>
      <c r="M37" s="10">
        <v>45298</v>
      </c>
      <c r="N37" s="10">
        <v>40210</v>
      </c>
      <c r="O37" s="10">
        <v>54353</v>
      </c>
    </row>
    <row r="39" spans="1:15" ht="12.75" customHeight="1">
      <c r="A39" s="6" t="s">
        <v>579</v>
      </c>
    </row>
    <row r="40" spans="1:15" ht="12.75" hidden="1" customHeight="1">
      <c r="A40" s="6" t="s">
        <v>316</v>
      </c>
    </row>
    <row r="41" spans="1:15" ht="12.75" customHeight="1">
      <c r="A41" s="6" t="s">
        <v>567</v>
      </c>
    </row>
    <row r="46" spans="1:15" ht="12.75" customHeight="1">
      <c r="A46" s="29"/>
    </row>
    <row r="47" spans="1:15" ht="12.75" customHeight="1">
      <c r="A47" s="29"/>
    </row>
    <row r="48" spans="1:15" ht="12.75" customHeight="1">
      <c r="A48" s="29"/>
    </row>
    <row r="49" spans="1:1" ht="12.75" customHeight="1">
      <c r="A49" s="29"/>
    </row>
    <row r="50" spans="1:1" ht="12.75" customHeight="1">
      <c r="A50" s="29"/>
    </row>
    <row r="51" spans="1:1" ht="12.75" customHeight="1">
      <c r="A51" s="29"/>
    </row>
    <row r="52" spans="1:1" ht="12.75" customHeight="1">
      <c r="A52" s="29"/>
    </row>
    <row r="53" spans="1:1" ht="12.75" customHeight="1">
      <c r="A53" s="29"/>
    </row>
    <row r="54" spans="1:1" ht="12.75" customHeight="1">
      <c r="A54" s="29"/>
    </row>
    <row r="55" spans="1:1" ht="12.75" customHeight="1">
      <c r="A55" s="29"/>
    </row>
    <row r="56" spans="1:1" ht="12.75" customHeight="1">
      <c r="A56" s="29"/>
    </row>
  </sheetData>
  <phoneticPr fontId="0" type="noConversion"/>
  <pageMargins left="0.74803149606299213" right="0.74803149606299213" top="0.98425196850393704" bottom="0.98425196850393704" header="0.51181102362204722" footer="0.51181102362204722"/>
  <pageSetup scale="92" orientation="landscape" r:id="rId1"/>
  <headerFooter alignWithMargins="0"/>
  <colBreaks count="1" manualBreakCount="1">
    <brk id="8" max="1048575" man="1"/>
  </colBreaks>
</worksheet>
</file>

<file path=xl/worksheets/sheet82.xml><?xml version="1.0" encoding="utf-8"?>
<worksheet xmlns="http://schemas.openxmlformats.org/spreadsheetml/2006/main" xmlns:r="http://schemas.openxmlformats.org/officeDocument/2006/relationships">
  <sheetPr codeName="Sheet71">
    <pageSetUpPr fitToPage="1"/>
  </sheetPr>
  <dimension ref="A1:O56"/>
  <sheetViews>
    <sheetView view="pageBreakPreview" zoomScaleSheetLayoutView="100" workbookViewId="0">
      <pane xSplit="1" ySplit="3" topLeftCell="B4" activePane="bottomRight" state="frozen"/>
      <selection activeCell="C38" sqref="C38"/>
      <selection pane="topRight" activeCell="C38" sqref="C38"/>
      <selection pane="bottomLeft" activeCell="C38" sqref="C38"/>
      <selection pane="bottomRight" activeCell="C38" sqref="C38"/>
    </sheetView>
  </sheetViews>
  <sheetFormatPr defaultColWidth="8.85546875" defaultRowHeight="12.75"/>
  <cols>
    <col min="1" max="1" width="17.85546875" style="6" customWidth="1"/>
    <col min="2" max="6" width="8.85546875" style="8" customWidth="1"/>
    <col min="7" max="7" width="8.28515625" style="8" customWidth="1"/>
    <col min="8" max="8" width="9.7109375" style="8" customWidth="1"/>
    <col min="9" max="9" width="7.140625" style="8" customWidth="1"/>
    <col min="10" max="10" width="10.28515625" style="8" customWidth="1"/>
    <col min="11" max="12" width="8" style="8" customWidth="1"/>
    <col min="13" max="13" width="8.85546875" style="8" customWidth="1"/>
    <col min="14" max="15" width="6.7109375" style="8" customWidth="1"/>
    <col min="16" max="16384" width="8.85546875" style="8"/>
  </cols>
  <sheetData>
    <row r="1" spans="1:15">
      <c r="A1" s="6" t="s">
        <v>62</v>
      </c>
      <c r="K1" s="8" t="s">
        <v>225</v>
      </c>
    </row>
    <row r="3" spans="1:15">
      <c r="A3" s="6" t="s">
        <v>225</v>
      </c>
      <c r="B3" s="8" t="s">
        <v>115</v>
      </c>
      <c r="C3" s="8" t="s">
        <v>116</v>
      </c>
      <c r="D3" s="8" t="s">
        <v>106</v>
      </c>
      <c r="E3" s="8" t="s">
        <v>117</v>
      </c>
      <c r="F3" s="8" t="s">
        <v>118</v>
      </c>
      <c r="G3" s="8" t="s">
        <v>119</v>
      </c>
      <c r="H3" s="8" t="s">
        <v>120</v>
      </c>
      <c r="I3" s="8" t="s">
        <v>121</v>
      </c>
      <c r="J3" s="8" t="s">
        <v>122</v>
      </c>
      <c r="K3" s="8" t="s">
        <v>123</v>
      </c>
      <c r="L3" s="8" t="s">
        <v>124</v>
      </c>
      <c r="M3" s="8" t="s">
        <v>125</v>
      </c>
      <c r="N3" s="8" t="s">
        <v>108</v>
      </c>
      <c r="O3" s="8" t="s">
        <v>109</v>
      </c>
    </row>
    <row r="4" spans="1:15" ht="12.75" customHeight="1">
      <c r="A4" s="6">
        <v>1980</v>
      </c>
      <c r="B4" s="13">
        <f>B5*A22a!B24/A22a!B25</f>
        <v>24.208280290262852</v>
      </c>
      <c r="C4" s="13">
        <f>C5*A22a!C24/A22a!C25</f>
        <v>41.296635522043466</v>
      </c>
      <c r="D4" s="13">
        <f>D5*A22a!D24/A22a!D25</f>
        <v>14.502055228027809</v>
      </c>
      <c r="E4" s="13">
        <f>E5*A22a!E24/A22a!E25</f>
        <v>50.493831876495783</v>
      </c>
      <c r="F4" s="13">
        <f>F5*A22a!F24/A22a!F25</f>
        <v>26.362391846780845</v>
      </c>
      <c r="G4" s="13">
        <f>G5*A22a!G24/A22a!G25</f>
        <v>25.506449930644781</v>
      </c>
      <c r="H4" s="13">
        <f>H5*A22a!H24/A22a!H25</f>
        <v>32.960328321653485</v>
      </c>
      <c r="I4" s="13">
        <f>I5*A22a!I24/A22a!I25</f>
        <v>0.16541828396745309</v>
      </c>
      <c r="J4" s="13">
        <f>J5*A22a!J24/A22a!J25</f>
        <v>45.134491758750002</v>
      </c>
      <c r="K4" s="13">
        <f>K5*A22a!K24/A22a!K25</f>
        <v>22.814579484777784</v>
      </c>
      <c r="L4" s="13">
        <f>L5*A22a!L24/A22a!L25</f>
        <v>22.985081773395546</v>
      </c>
      <c r="M4" s="13">
        <f>M5*A22a!M24/A22a!M25</f>
        <v>25.823329454655042</v>
      </c>
      <c r="N4" s="13">
        <f>N5*A22a!N24/A22a!N25</f>
        <v>17.563868278397052</v>
      </c>
      <c r="O4" s="13">
        <f>O5*A22a!O24/A22a!O25</f>
        <v>8.0169489263472347</v>
      </c>
    </row>
    <row r="5" spans="1:15" ht="12.75" customHeight="1">
      <c r="A5" s="6">
        <v>1981</v>
      </c>
      <c r="B5" s="13">
        <f>B6*A22a!B25/A22a!B26</f>
        <v>22.835572134406242</v>
      </c>
      <c r="C5" s="13">
        <f>C6*A22a!C25/A22a!C26</f>
        <v>40.490355877927918</v>
      </c>
      <c r="D5" s="13">
        <f>D6*A22a!D25/A22a!D26</f>
        <v>14.368702996045942</v>
      </c>
      <c r="E5" s="13">
        <f>E6*A22a!E25/A22a!E26</f>
        <v>52.630109378962921</v>
      </c>
      <c r="F5" s="13">
        <f>F6*A22a!F25/A22a!F26</f>
        <v>24.891979552538093</v>
      </c>
      <c r="G5" s="13">
        <f>G6*A22a!G25/A22a!G26</f>
        <v>28.873485816606934</v>
      </c>
      <c r="H5" s="13">
        <f>H6*A22a!H25/A22a!H26</f>
        <v>32.589987553994455</v>
      </c>
      <c r="I5" s="13">
        <f>I6*A22a!I25/A22a!I26</f>
        <v>0.13287698220336397</v>
      </c>
      <c r="J5" s="13">
        <f>J6*A22a!J25/A22a!J26</f>
        <v>45.3709355456119</v>
      </c>
      <c r="K5" s="13">
        <f>K6*A22a!K25/A22a!K26</f>
        <v>27.020330098817929</v>
      </c>
      <c r="L5" s="13">
        <f>L6*A22a!L25/A22a!L26</f>
        <v>26.050796810199149</v>
      </c>
      <c r="M5" s="13">
        <f>M6*A22a!M25/A22a!M26</f>
        <v>25.820190325876943</v>
      </c>
      <c r="N5" s="13">
        <f>N6*A22a!N25/A22a!N26</f>
        <v>17.660178090024626</v>
      </c>
      <c r="O5" s="13">
        <f>O6*A22a!O25/A22a!O26</f>
        <v>8.9086646437905195</v>
      </c>
    </row>
    <row r="6" spans="1:15" ht="12.75" customHeight="1">
      <c r="A6" s="6">
        <v>1982</v>
      </c>
      <c r="B6" s="13">
        <f>B7*A22a!B26/A22a!B27</f>
        <v>22.914216872502191</v>
      </c>
      <c r="C6" s="13">
        <f>C7*A22a!C26/A22a!C27</f>
        <v>40.024225458673619</v>
      </c>
      <c r="D6" s="13">
        <f>D7*A22a!D26/A22a!D27</f>
        <v>14.885442894975666</v>
      </c>
      <c r="E6" s="13">
        <f>E7*A22a!E26/A22a!E27</f>
        <v>53.601144607357064</v>
      </c>
      <c r="F6" s="13">
        <f>F7*A22a!F26/A22a!F27</f>
        <v>25.679700424453856</v>
      </c>
      <c r="G6" s="13">
        <f>G7*A22a!G26/A22a!G27</f>
        <v>28.550619361788645</v>
      </c>
      <c r="H6" s="13">
        <f>H7*A22a!H26/A22a!H27</f>
        <v>32.404817170164947</v>
      </c>
      <c r="I6" s="13">
        <f>I7*A22a!I26/A22a!I27</f>
        <v>0.11796221889482314</v>
      </c>
      <c r="J6" s="13">
        <f>J7*A22a!J26/A22a!J27</f>
        <v>45.081948695002914</v>
      </c>
      <c r="K6" s="13">
        <f>K7*A22a!K26/A22a!K27</f>
        <v>27.020330098817929</v>
      </c>
      <c r="L6" s="13">
        <f>L7*A22a!L26/A22a!L27</f>
        <v>26.050796810199149</v>
      </c>
      <c r="M6" s="13">
        <f>M7*A22a!M26/A22a!M27</f>
        <v>27.280313270707175</v>
      </c>
      <c r="N6" s="13">
        <f>N7*A22a!N26/A22a!N27</f>
        <v>16.757907223197883</v>
      </c>
      <c r="O6" s="13">
        <f>O7*A22a!O26/A22a!O27</f>
        <v>8.6793663164479593</v>
      </c>
    </row>
    <row r="7" spans="1:15" ht="12.75" customHeight="1">
      <c r="A7" s="6">
        <v>1983</v>
      </c>
      <c r="B7" s="13">
        <f>B8*A22a!B27/A22a!B28</f>
        <v>22.99286161059814</v>
      </c>
      <c r="C7" s="13">
        <f>C8*A22a!C27/A22a!C28</f>
        <v>39.558095039419314</v>
      </c>
      <c r="D7" s="13">
        <f>D8*A22a!D27/A22a!D28</f>
        <v>15.402182793905393</v>
      </c>
      <c r="E7" s="13">
        <f>E8*A22a!E27/A22a!E28</f>
        <v>54.572179835751214</v>
      </c>
      <c r="F7" s="13">
        <f>F8*A22a!F27/A22a!F28</f>
        <v>26.467421296369618</v>
      </c>
      <c r="G7" s="13">
        <f>G8*A22a!G27/A22a!G28</f>
        <v>28.227752906970352</v>
      </c>
      <c r="H7" s="13">
        <f>H8*A22a!H27/A22a!H28</f>
        <v>32.219646786335431</v>
      </c>
      <c r="I7" s="13">
        <f>I8*A22a!I27/A22a!I28</f>
        <v>0.1030474555862823</v>
      </c>
      <c r="J7" s="13">
        <f>J8*A22a!J27/A22a!J28</f>
        <v>44.792961844393915</v>
      </c>
      <c r="K7" s="13">
        <f>K8*A22a!K27/A22a!K28</f>
        <v>27.020330098817929</v>
      </c>
      <c r="L7" s="13">
        <f>L8*A22a!L27/A22a!L28</f>
        <v>26.050796810199149</v>
      </c>
      <c r="M7" s="13">
        <f>M8*A22a!M27/A22a!M28</f>
        <v>28.740436215537407</v>
      </c>
      <c r="N7" s="13">
        <f>N8*A22a!N27/A22a!N28</f>
        <v>15.855636356371139</v>
      </c>
      <c r="O7" s="13">
        <f>O8*A22a!O27/A22a!O28</f>
        <v>8.4500679891053991</v>
      </c>
    </row>
    <row r="8" spans="1:15" ht="12.75" customHeight="1">
      <c r="A8" s="6">
        <v>1984</v>
      </c>
      <c r="B8" s="13">
        <f>B9*A22a!B28/A22a!B29</f>
        <v>23.593421428785405</v>
      </c>
      <c r="C8" s="13">
        <f>C9*A22a!C28/A22a!C29</f>
        <v>39.331328889511816</v>
      </c>
      <c r="D8" s="13">
        <f>D9*A22a!D28/A22a!D29</f>
        <v>15.402182793905393</v>
      </c>
      <c r="E8" s="13">
        <f>E9*A22a!E28/A22a!E29</f>
        <v>53.067075231740283</v>
      </c>
      <c r="F8" s="13">
        <f>F9*A22a!F28/A22a!F29</f>
        <v>31.298775977452962</v>
      </c>
      <c r="G8" s="13">
        <f>G9*A22a!G28/A22a!G29</f>
        <v>29.975331654478865</v>
      </c>
      <c r="H8" s="13">
        <f>H9*A22a!H28/A22a!H29</f>
        <v>31.818444288038151</v>
      </c>
      <c r="I8" s="13">
        <f>I9*A22a!I28/A22a!I29</f>
        <v>8.9488579851245156E-2</v>
      </c>
      <c r="J8" s="13">
        <f>J9*A22a!J28/A22a!J29</f>
        <v>48.234532519828285</v>
      </c>
      <c r="K8" s="13">
        <f>K9*A22a!K28/A22a!K29</f>
        <v>31.601363075341666</v>
      </c>
      <c r="L8" s="13">
        <f>L9*A22a!L28/A22a!L29</f>
        <v>29.093168839108305</v>
      </c>
      <c r="M8" s="13">
        <f>M9*A22a!M28/A22a!M29</f>
        <v>28.714609746953979</v>
      </c>
      <c r="N8" s="13">
        <f>N9*A22a!N28/A22a!N29</f>
        <v>15.495741797131256</v>
      </c>
      <c r="O8" s="13">
        <f>O9*A22a!O28/A22a!O29</f>
        <v>8.7133364390172261</v>
      </c>
    </row>
    <row r="9" spans="1:15" ht="12.75" customHeight="1">
      <c r="A9" s="6">
        <v>1985</v>
      </c>
      <c r="B9" s="13">
        <f>B10*A22a!B29/A22a!B30</f>
        <v>24.193981246972669</v>
      </c>
      <c r="C9" s="13">
        <f>C10*A22a!C29/A22a!C30</f>
        <v>39.104562739604319</v>
      </c>
      <c r="D9" s="13">
        <f>D10*A22a!D29/A22a!D30</f>
        <v>15.402182793905393</v>
      </c>
      <c r="E9" s="13">
        <f>E10*A22a!E29/A22a!E30</f>
        <v>51.561970627729345</v>
      </c>
      <c r="F9" s="13">
        <f>F10*A22a!F29/A22a!F30</f>
        <v>36.130130658536302</v>
      </c>
      <c r="G9" s="13">
        <f>G10*A22a!G29/A22a!G30</f>
        <v>31.722910401987381</v>
      </c>
      <c r="H9" s="13">
        <f>H10*A22a!H29/A22a!H30</f>
        <v>31.417241789740874</v>
      </c>
      <c r="I9" s="13">
        <f>I10*A22a!I29/A22a!I30</f>
        <v>7.5929704116208016E-2</v>
      </c>
      <c r="J9" s="13">
        <f>J10*A22a!J29/A22a!J30</f>
        <v>51.676103195262648</v>
      </c>
      <c r="K9" s="13">
        <f>K10*A22a!K29/A22a!K30</f>
        <v>36.182396051865403</v>
      </c>
      <c r="L9" s="13">
        <f>L10*A22a!L29/A22a!L30</f>
        <v>32.135540868017465</v>
      </c>
      <c r="M9" s="13">
        <f>M10*A22a!M29/A22a!M30</f>
        <v>28.688783278370547</v>
      </c>
      <c r="N9" s="13">
        <f>N10*A22a!N29/A22a!N30</f>
        <v>15.135847237891372</v>
      </c>
      <c r="O9" s="13">
        <f>O10*A22a!O29/A22a!O30</f>
        <v>8.9766048889290531</v>
      </c>
    </row>
    <row r="10" spans="1:15" ht="12.75" customHeight="1">
      <c r="A10" s="6">
        <v>1986</v>
      </c>
      <c r="B10" s="13">
        <f>B11*A22a!B30/A22a!B31</f>
        <v>24.708746805418894</v>
      </c>
      <c r="C10" s="13">
        <f>C11*A22a!C30/A22a!C31</f>
        <v>38.8274041119396</v>
      </c>
      <c r="D10" s="13">
        <f>D11*A22a!D30/A22a!D31</f>
        <v>15.402182793905393</v>
      </c>
      <c r="E10" s="13">
        <f>E11*A22a!E30/A22a!E31</f>
        <v>49.765555455200172</v>
      </c>
      <c r="F10" s="13">
        <f>F11*A22a!F30/A22a!F31</f>
        <v>36.917851530452076</v>
      </c>
      <c r="G10" s="13">
        <f>G11*A22a!G30/A22a!G31</f>
        <v>33.221933227929433</v>
      </c>
      <c r="H10" s="13">
        <f>H11*A22a!H30/A22a!H31</f>
        <v>31.016039291443594</v>
      </c>
      <c r="I10" s="13">
        <f>I11*A22a!I30/A22a!I31</f>
        <v>7.1862041395696866E-2</v>
      </c>
      <c r="J10" s="13">
        <f>J11*A22a!J30/A22a!J31</f>
        <v>52.653557461357522</v>
      </c>
      <c r="K10" s="13">
        <f>K11*A22a!K30/A22a!K31</f>
        <v>36.182396051865403</v>
      </c>
      <c r="L10" s="13">
        <f>L11*A22a!L30/A22a!L31</f>
        <v>31.86320577591562</v>
      </c>
      <c r="M10" s="13">
        <f>M11*A22a!M30/A22a!M31</f>
        <v>29.503030477107352</v>
      </c>
      <c r="N10" s="13">
        <f>N11*A22a!N30/A22a!N31</f>
        <v>14.360299807416697</v>
      </c>
      <c r="O10" s="13">
        <f>O11*A22a!O30/A22a!O31</f>
        <v>7.9490086812086975</v>
      </c>
    </row>
    <row r="11" spans="1:15" ht="12.75" customHeight="1">
      <c r="A11" s="6">
        <v>1987</v>
      </c>
      <c r="B11" s="13">
        <f>B12*A22a!B31/A22a!B32</f>
        <v>25.223512363865122</v>
      </c>
      <c r="C11" s="13">
        <f>C12*A22a!C31/A22a!C32</f>
        <v>38.550245484274882</v>
      </c>
      <c r="D11" s="13">
        <f>D12*A22a!D31/A22a!D32</f>
        <v>15.402182793905393</v>
      </c>
      <c r="E11" s="13">
        <f>E12*A22a!E31/A22a!E32</f>
        <v>47.969140282670999</v>
      </c>
      <c r="F11" s="13">
        <f>F12*A22a!F31/A22a!F32</f>
        <v>37.705572402367842</v>
      </c>
      <c r="G11" s="13">
        <f>G12*A22a!G31/A22a!G32</f>
        <v>34.72095605387149</v>
      </c>
      <c r="H11" s="13">
        <f>H12*A22a!H31/A22a!H32</f>
        <v>30.614836793146313</v>
      </c>
      <c r="I11" s="13">
        <f>I12*A22a!I31/A22a!I32</f>
        <v>6.7794378675185715E-2</v>
      </c>
      <c r="J11" s="13">
        <f>J12*A22a!J31/A22a!J32</f>
        <v>53.631011727452389</v>
      </c>
      <c r="K11" s="13">
        <f>K12*A22a!K31/A22a!K32</f>
        <v>36.182396051865403</v>
      </c>
      <c r="L11" s="13">
        <f>L12*A22a!L31/A22a!L32</f>
        <v>31.590870683813773</v>
      </c>
      <c r="M11" s="13">
        <f>M12*A22a!M31/A22a!M32</f>
        <v>30.317277675844153</v>
      </c>
      <c r="N11" s="13">
        <f>N12*A22a!N31/A22a!N32</f>
        <v>13.584752376942021</v>
      </c>
      <c r="O11" s="13">
        <f>O12*A22a!O31/A22a!O32</f>
        <v>6.9214124734883411</v>
      </c>
    </row>
    <row r="12" spans="1:15" ht="12.75" customHeight="1">
      <c r="A12" s="6">
        <v>1988</v>
      </c>
      <c r="B12" s="13">
        <f>B13*A22a!B32/A22a!B33</f>
        <v>25.237811407155295</v>
      </c>
      <c r="C12" s="13">
        <f>C13*A22a!C32/A22a!C33</f>
        <v>38.373871812124598</v>
      </c>
      <c r="D12" s="13">
        <f>D13*A22a!D32/A22a!D33</f>
        <v>15.402182793905393</v>
      </c>
      <c r="E12" s="13">
        <f>E13*A22a!E32/A22a!E33</f>
        <v>48.988727272484859</v>
      </c>
      <c r="F12" s="13">
        <f>F13*A22a!F32/A22a!F33</f>
        <v>36.655277906480158</v>
      </c>
      <c r="G12" s="13">
        <f>G13*A22a!G32/A22a!G33</f>
        <v>34.400652031234301</v>
      </c>
      <c r="H12" s="13">
        <f>H13*A22a!H32/A22a!H33</f>
        <v>30.676560254422821</v>
      </c>
      <c r="I12" s="13">
        <f>I13*A22a!I32/A22a!I33</f>
        <v>0.29558349102380976</v>
      </c>
      <c r="J12" s="13">
        <f>J13*A22a!J32/A22a!J33</f>
        <v>52.993533422414167</v>
      </c>
      <c r="K12" s="13">
        <f>K13*A22a!K32/A22a!K33</f>
        <v>36.182396051865403</v>
      </c>
      <c r="L12" s="13">
        <f>L13*A22a!L32/A22a!L33</f>
        <v>31.590870683813773</v>
      </c>
      <c r="M12" s="13">
        <f>M13*A22a!M32/A22a!M33</f>
        <v>30.013566966563278</v>
      </c>
      <c r="N12" s="13">
        <f>N13*A22a!N32/A22a!N33</f>
        <v>13.219788880248055</v>
      </c>
      <c r="O12" s="13">
        <f>O13*A22a!O32/A22a!O33</f>
        <v>6.9383975347729754</v>
      </c>
    </row>
    <row r="13" spans="1:15" ht="12.75" customHeight="1">
      <c r="A13" s="6">
        <v>1989</v>
      </c>
      <c r="B13" s="13">
        <f>B14*A22a!B33/A22a!B34</f>
        <v>25.252110450445468</v>
      </c>
      <c r="C13" s="13">
        <f>C14*A22a!C33/A22a!C34</f>
        <v>38.197498139974314</v>
      </c>
      <c r="D13" s="13">
        <f>D14*A22a!D33/A22a!D34</f>
        <v>15.402182793905393</v>
      </c>
      <c r="E13" s="13">
        <f>E14*A22a!E33/A22a!E34</f>
        <v>50.008314262298732</v>
      </c>
      <c r="F13" s="13">
        <f>F14*A22a!F33/A22a!F34</f>
        <v>35.604983410592467</v>
      </c>
      <c r="G13" s="13">
        <f>G14*A22a!G33/A22a!G34</f>
        <v>34.080348008597106</v>
      </c>
      <c r="H13" s="13">
        <f>H14*A22a!H33/A22a!H34</f>
        <v>30.738283715699325</v>
      </c>
      <c r="I13" s="13">
        <f>I14*A22a!I33/A22a!I34</f>
        <v>0.52337260337243374</v>
      </c>
      <c r="J13" s="13">
        <f>J14*A22a!J33/A22a!J34</f>
        <v>52.356055117375952</v>
      </c>
      <c r="K13" s="13">
        <f>K14*A22a!K33/A22a!K34</f>
        <v>36.182396051865403</v>
      </c>
      <c r="L13" s="13">
        <f>L14*A22a!L33/A22a!L34</f>
        <v>31.590870683813773</v>
      </c>
      <c r="M13" s="13">
        <f>M14*A22a!M33/A22a!M34</f>
        <v>29.709856257282407</v>
      </c>
      <c r="N13" s="13">
        <f>N14*A22a!N33/A22a!N34</f>
        <v>12.854825383554092</v>
      </c>
      <c r="O13" s="13">
        <f>O14*A22a!O33/A22a!O34</f>
        <v>6.9553825960576088</v>
      </c>
    </row>
    <row r="14" spans="1:15" ht="12.75" customHeight="1">
      <c r="A14" s="6">
        <v>1990</v>
      </c>
      <c r="B14" s="13">
        <f>B15*A22a!B34/A22a!B35</f>
        <v>26.260193002402659</v>
      </c>
      <c r="C14" s="13">
        <f>C15*A22a!C34/A22a!C35</f>
        <v>37.945535751188203</v>
      </c>
      <c r="D14" s="13">
        <f>D15*A22a!D34/A22a!D35</f>
        <v>15.402182793905393</v>
      </c>
      <c r="E14" s="13">
        <f>E15*A22a!E34/A22a!E35</f>
        <v>50.202521307977555</v>
      </c>
      <c r="F14" s="13">
        <f>F15*A22a!F34/A22a!F35</f>
        <v>38.178204925517285</v>
      </c>
      <c r="G14" s="13">
        <f>G15*A22a!G34/A22a!G35</f>
        <v>34.375027709423321</v>
      </c>
      <c r="H14" s="13">
        <f>H15*A22a!H34/A22a!H35</f>
        <v>31.35551832846437</v>
      </c>
      <c r="I14" s="13">
        <f>I15*A22a!I34/A22a!I35</f>
        <v>0.50574606491688545</v>
      </c>
      <c r="J14" s="13">
        <f>J15*A22a!J34/A22a!J35</f>
        <v>51.313171288295813</v>
      </c>
      <c r="K14" s="13">
        <f>K15*A22a!K34/A22a!K35</f>
        <v>36.182396051865403</v>
      </c>
      <c r="L14" s="13">
        <f>L15*A22a!L34/A22a!L35</f>
        <v>31.435250631184154</v>
      </c>
      <c r="M14" s="13">
        <f>M15*A22a!M34/A22a!M35</f>
        <v>29.955849803347817</v>
      </c>
      <c r="N14" s="13">
        <f>N15*A22a!N34/A22a!N35</f>
        <v>12.915652633003084</v>
      </c>
      <c r="O14" s="13">
        <f>O15*A22a!O34/A22a!O35</f>
        <v>6.87045728963444</v>
      </c>
    </row>
    <row r="15" spans="1:15" ht="12.75" customHeight="1">
      <c r="A15" s="6">
        <v>1991</v>
      </c>
      <c r="B15" s="13">
        <f>B16*A22a!B35/A22a!B36</f>
        <v>27.268275554359857</v>
      </c>
      <c r="C15" s="13">
        <f>C16*A22a!C35/A22a!C36</f>
        <v>37.693573362402091</v>
      </c>
      <c r="D15" s="13">
        <f>D16*A22a!D35/A22a!D36</f>
        <v>15.402182793905393</v>
      </c>
      <c r="E15" s="13">
        <f>E16*A22a!E35/A22a!E36</f>
        <v>50.396728353656385</v>
      </c>
      <c r="F15" s="13">
        <f>F16*A22a!F35/A22a!F36</f>
        <v>40.751426440442117</v>
      </c>
      <c r="G15" s="13">
        <f>G16*A22a!G35/A22a!G36</f>
        <v>34.669707410249536</v>
      </c>
      <c r="H15" s="13">
        <f>H16*A22a!H35/A22a!H36</f>
        <v>31.972752941229412</v>
      </c>
      <c r="I15" s="13">
        <f>I16*A22a!I35/A22a!I36</f>
        <v>0.48811952646133716</v>
      </c>
      <c r="J15" s="13">
        <f>J16*A22a!J35/A22a!J36</f>
        <v>50.27028745921568</v>
      </c>
      <c r="K15" s="13">
        <f>K16*A22a!K35/A22a!K36</f>
        <v>36.182396051865403</v>
      </c>
      <c r="L15" s="13">
        <f>L16*A22a!L35/A22a!L36</f>
        <v>31.279630578554535</v>
      </c>
      <c r="M15" s="13">
        <f>M16*A22a!M35/A22a!M36</f>
        <v>30.201843349413227</v>
      </c>
      <c r="N15" s="13">
        <f>N16*A22a!N35/A22a!N36</f>
        <v>12.976479882452079</v>
      </c>
      <c r="O15" s="13">
        <f>O16*A22a!O35/A22a!O36</f>
        <v>6.7855319832112695</v>
      </c>
    </row>
    <row r="16" spans="1:15" ht="12.75" customHeight="1">
      <c r="A16" s="6">
        <v>1992</v>
      </c>
      <c r="B16" s="13">
        <f>B17*A22a!B36/A22a!B37</f>
        <v>27.6186021149691</v>
      </c>
      <c r="C16" s="13">
        <f>C17*A22a!C36/A22a!C37</f>
        <v>37.164452345951261</v>
      </c>
      <c r="D16" s="13">
        <f>D17*A22a!D36/A22a!D37</f>
        <v>15.402182793905393</v>
      </c>
      <c r="E16" s="13">
        <f>E17*A22a!E36/A22a!E37</f>
        <v>50.093063533523477</v>
      </c>
      <c r="F16" s="13">
        <f>F17*A22a!F36/A22a!F37</f>
        <v>40.541197657657477</v>
      </c>
      <c r="G16" s="13">
        <f>G17*A22a!G36/A22a!G37</f>
        <v>34.72095605387149</v>
      </c>
      <c r="H16" s="13">
        <f>H17*A22a!H36/A22a!H37</f>
        <v>31.417241789740874</v>
      </c>
      <c r="I16" s="13">
        <f>I17*A22a!I36/A22a!I37</f>
        <v>1.8743789816115346</v>
      </c>
      <c r="J16" s="13">
        <f>J17*A22a!J36/A22a!J37</f>
        <v>50.094023598803346</v>
      </c>
      <c r="K16" s="13">
        <f>K17*A22a!K36/A22a!K37</f>
        <v>36.182396051865403</v>
      </c>
      <c r="L16" s="13">
        <f>L17*A22a!L36/A22a!L37</f>
        <v>30.423720289091595</v>
      </c>
      <c r="M16" s="13">
        <f>M17*A22a!M36/A22a!M37</f>
        <v>29.66980858408305</v>
      </c>
      <c r="N16" s="13">
        <f>N17*A22a!N36/A22a!N37</f>
        <v>13.240064630064383</v>
      </c>
      <c r="O16" s="13">
        <f>O17*A22a!O36/A22a!O37</f>
        <v>7.0275691065173032</v>
      </c>
    </row>
    <row r="17" spans="1:15" ht="12.75" customHeight="1">
      <c r="A17" s="6">
        <v>1993</v>
      </c>
      <c r="B17" s="13">
        <f>B18*A22a!B37/A22a!B38</f>
        <v>27.968928675578336</v>
      </c>
      <c r="C17" s="13">
        <f>C18*A22a!C37/A22a!C38</f>
        <v>36.635331329500431</v>
      </c>
      <c r="D17" s="13">
        <f>D18*A22a!D37/A22a!D38</f>
        <v>15.402182793905393</v>
      </c>
      <c r="E17" s="13">
        <f>E18*A22a!E37/A22a!E38</f>
        <v>49.789398713390575</v>
      </c>
      <c r="F17" s="13">
        <f>F18*A22a!F37/A22a!F38</f>
        <v>40.330968874872845</v>
      </c>
      <c r="G17" s="13">
        <f>G18*A22a!G37/A22a!G38</f>
        <v>34.77220469749345</v>
      </c>
      <c r="H17" s="13">
        <f>H18*A22a!H37/A22a!H38</f>
        <v>30.861730638252332</v>
      </c>
      <c r="I17" s="13">
        <f>I18*A22a!I37/A22a!I38</f>
        <v>3.2606384367617318</v>
      </c>
      <c r="J17" s="13">
        <f>J18*A22a!J37/A22a!J38</f>
        <v>49.917759738390998</v>
      </c>
      <c r="K17" s="13">
        <f>K18*A22a!K37/A22a!K38</f>
        <v>36.182396051865396</v>
      </c>
      <c r="L17" s="13">
        <f>L18*A22a!L37/A22a!L38</f>
        <v>29.567809999628661</v>
      </c>
      <c r="M17" s="13">
        <f>M18*A22a!M37/A22a!M38</f>
        <v>29.137773818752876</v>
      </c>
      <c r="N17" s="13">
        <f>N18*A22a!N37/A22a!N38</f>
        <v>13.503649377676691</v>
      </c>
      <c r="O17" s="13">
        <f>O18*A22a!O37/A22a!O38</f>
        <v>7.2696062298233368</v>
      </c>
    </row>
    <row r="18" spans="1:15" ht="12.75" customHeight="1">
      <c r="A18" s="6">
        <v>1994</v>
      </c>
      <c r="B18" s="13">
        <f>B19*A22a!B38/A22a!B39</f>
        <v>27.890283937482383</v>
      </c>
      <c r="C18" s="13">
        <f>C19*A22a!C38/A22a!C39</f>
        <v>35.879444163142104</v>
      </c>
      <c r="D18" s="13">
        <f>D19*A22a!D38/A22a!D39</f>
        <v>15.402182793905393</v>
      </c>
      <c r="E18" s="13">
        <f>E19*A22a!E38/A22a!E39</f>
        <v>56.42618755971305</v>
      </c>
      <c r="F18" s="13">
        <f>F19*A22a!F38/A22a!F39</f>
        <v>38.955066652702264</v>
      </c>
      <c r="G18" s="13">
        <f>G19*A22a!G38/A22a!G39</f>
        <v>34.650489168891319</v>
      </c>
      <c r="H18" s="13">
        <f>H19*A22a!H38/A22a!H39</f>
        <v>30.060511657966199</v>
      </c>
      <c r="I18" s="13">
        <f>I19*A22a!I38/A22a!I39</f>
        <v>3.5144605905216273</v>
      </c>
      <c r="J18" s="13">
        <f>J19*A22a!J38/A22a!J39</f>
        <v>49.671686625183966</v>
      </c>
      <c r="K18" s="13">
        <f>K19*A22a!K38/A22a!K39</f>
        <v>36.182396051865396</v>
      </c>
      <c r="L18" s="13">
        <f>L19*A22a!L38/A22a!L39</f>
        <v>33.009392942851697</v>
      </c>
      <c r="M18" s="13">
        <f>M19*A22a!M38/A22a!M39</f>
        <v>28.374347212431172</v>
      </c>
      <c r="N18" s="13">
        <f>N19*A22a!N38/A22a!N39</f>
        <v>13.229926755156217</v>
      </c>
      <c r="O18" s="13">
        <f>O19*A22a!O38/A22a!O39</f>
        <v>7.2611136991810197</v>
      </c>
    </row>
    <row r="19" spans="1:15" ht="12.75" customHeight="1">
      <c r="A19" s="6">
        <v>1995</v>
      </c>
      <c r="B19" s="13">
        <f>B20*A22a!B39/A22a!B40</f>
        <v>27.81163919938643</v>
      </c>
      <c r="C19" s="13">
        <f>C20*A22a!C39/A22a!C40</f>
        <v>35.123556996783776</v>
      </c>
      <c r="D19" s="13">
        <f>D20*A22a!D39/A22a!D40</f>
        <v>15.402182793905395</v>
      </c>
      <c r="E19" s="13">
        <f>E20*A22a!E39/A22a!E40</f>
        <v>63.062976406035524</v>
      </c>
      <c r="F19" s="13">
        <f>F20*A22a!F39/A22a!F40</f>
        <v>37.579164430531684</v>
      </c>
      <c r="G19" s="13">
        <f>G20*A22a!G39/A22a!G40</f>
        <v>34.528773640289188</v>
      </c>
      <c r="H19" s="13">
        <f>H20*A22a!H39/A22a!H40</f>
        <v>29.259292677680069</v>
      </c>
      <c r="I19" s="13">
        <f>I20*A22a!I39/A22a!I40</f>
        <v>3.7682827442815228</v>
      </c>
      <c r="J19" s="13">
        <f>J20*A22a!J39/A22a!J40</f>
        <v>49.425613511976934</v>
      </c>
      <c r="K19" s="13">
        <f>K20*A22a!K39/A22a!K40</f>
        <v>36.182396051865396</v>
      </c>
      <c r="L19" s="13">
        <f>L20*A22a!L39/A22a!L40</f>
        <v>36.45097588607473</v>
      </c>
      <c r="M19" s="13">
        <f>M20*A22a!M39/A22a!M40</f>
        <v>27.610920606109467</v>
      </c>
      <c r="N19" s="13">
        <f>N20*A22a!N39/A22a!N40</f>
        <v>12.956204132635744</v>
      </c>
      <c r="O19" s="13">
        <f>O20*A22a!O39/A22a!O40</f>
        <v>7.2526211685387016</v>
      </c>
    </row>
    <row r="20" spans="1:15" ht="12.75" customHeight="1">
      <c r="A20" s="6">
        <v>1996</v>
      </c>
      <c r="B20" s="13">
        <f>B21*A22a!B40/A22a!B41</f>
        <v>27.554256420163316</v>
      </c>
      <c r="C20" s="13">
        <f>C21*A22a!C40/A22a!C41</f>
        <v>35.551893057720164</v>
      </c>
      <c r="D20" s="13">
        <f>D21*A22a!D40/A22a!D41</f>
        <v>13.668603778141152</v>
      </c>
      <c r="E20" s="13">
        <f>E21*A22a!E40/A22a!E41</f>
        <v>61.868356580933046</v>
      </c>
      <c r="F20" s="13">
        <f>F21*A22a!F40/A22a!F41</f>
        <v>36.757505517185784</v>
      </c>
      <c r="G20" s="13">
        <f>G21*A22a!G40/A22a!G41</f>
        <v>34.105972330408093</v>
      </c>
      <c r="H20" s="13">
        <f>H21*A22a!H40/A22a!H41</f>
        <v>28.901821251697193</v>
      </c>
      <c r="I20" s="13">
        <f>I21*A22a!I40/A22a!I41</f>
        <v>3.6413716674015748</v>
      </c>
      <c r="J20" s="13">
        <f>J21*A22a!J40/A22a!J41</f>
        <v>49.37851034161006</v>
      </c>
      <c r="K20" s="13">
        <f>K21*A22a!K40/A22a!K41</f>
        <v>36.065929111784278</v>
      </c>
      <c r="L20" s="13">
        <f>L21*A22a!L40/A22a!L41</f>
        <v>36.26952553176416</v>
      </c>
      <c r="M20" s="13">
        <f>M21*A22a!M40/A22a!M41</f>
        <v>27.634444109621175</v>
      </c>
      <c r="N20" s="13">
        <f>N21*A22a!N40/A22a!N41</f>
        <v>13.174168443161307</v>
      </c>
      <c r="O20" s="13">
        <f>O21*A22a!O40/A22a!O41</f>
        <v>7.8725759054278424</v>
      </c>
    </row>
    <row r="21" spans="1:15" ht="12.75" customHeight="1">
      <c r="A21" s="6">
        <v>1997</v>
      </c>
      <c r="B21" s="13">
        <f>B22*A22a!B41/A22a!B42</f>
        <v>27.296873640940206</v>
      </c>
      <c r="C21" s="13">
        <f>C22*A22a!C41/A22a!C42</f>
        <v>35.980229118656545</v>
      </c>
      <c r="D21" s="13">
        <f>D22*A22a!D41/A22a!D42</f>
        <v>11.93502476237691</v>
      </c>
      <c r="E21" s="13">
        <f>E22*A22a!E41/A22a!E42</f>
        <v>60.673736755830561</v>
      </c>
      <c r="F21" s="13">
        <f>F22*A22a!F41/A22a!F42</f>
        <v>35.935846603839877</v>
      </c>
      <c r="G21" s="13">
        <f>G22*A22a!G41/A22a!G42</f>
        <v>33.683171020526999</v>
      </c>
      <c r="H21" s="13">
        <f>H22*A22a!H41/A22a!H42</f>
        <v>28.544349825714313</v>
      </c>
      <c r="I21" s="13">
        <f>I22*A22a!I41/A22a!I42</f>
        <v>3.5144605905216273</v>
      </c>
      <c r="J21" s="13">
        <f>J22*A22a!J41/A22a!J42</f>
        <v>49.331407171243185</v>
      </c>
      <c r="K21" s="13">
        <f>K22*A22a!K41/A22a!K42</f>
        <v>35.949462171703168</v>
      </c>
      <c r="L21" s="13">
        <f>L22*A22a!L41/A22a!L42</f>
        <v>36.08807517745359</v>
      </c>
      <c r="M21" s="13">
        <f>M22*A22a!M41/A22a!M42</f>
        <v>27.657967613132879</v>
      </c>
      <c r="N21" s="13">
        <f>N22*A22a!N41/A22a!N42</f>
        <v>13.392132753686871</v>
      </c>
      <c r="O21" s="13">
        <f>O22*A22a!O41/A22a!O42</f>
        <v>8.4925306423169822</v>
      </c>
    </row>
    <row r="22" spans="1:15" ht="12.75" customHeight="1">
      <c r="A22" s="6">
        <v>1998</v>
      </c>
      <c r="B22" s="13">
        <f>B23*A22a!B42/A22a!B43</f>
        <v>26.448026426721686</v>
      </c>
      <c r="C22" s="13">
        <f>C23*A22a!C42/A22a!C43</f>
        <v>35.67787425211322</v>
      </c>
      <c r="D22" s="13">
        <f>D23*A22a!D42/A22a!D43</f>
        <v>12.10171505235424</v>
      </c>
      <c r="E22" s="13">
        <f>E23*A22a!E42/A22a!E43</f>
        <v>59.986189775996429</v>
      </c>
      <c r="F22" s="13">
        <f>F23*A22a!F42/A22a!F43</f>
        <v>35.567449753658174</v>
      </c>
      <c r="G22" s="13">
        <f>G23*A22a!G42/A22a!G43</f>
        <v>33.881759514562056</v>
      </c>
      <c r="H22" s="13">
        <f>H23*A22a!H42/A22a!H43</f>
        <v>29.098866920859006</v>
      </c>
      <c r="I22" s="13">
        <f>I23*A22a!I42/A22a!I43</f>
        <v>5.1211873651235278</v>
      </c>
      <c r="J22" s="13">
        <f>J23*A22a!J42/A22a!J43</f>
        <v>49.339515755982283</v>
      </c>
      <c r="K22" s="13">
        <f>K23*A22a!K42/A22a!K43</f>
        <v>37.2305985125954</v>
      </c>
      <c r="L22" s="13">
        <f>L23*A22a!L42/A22a!L43</f>
        <v>35.683169805804184</v>
      </c>
      <c r="M22" s="13">
        <f>M23*A22a!M42/A22a!M43</f>
        <v>26.323215409690132</v>
      </c>
      <c r="N22" s="13">
        <f>N23*A22a!N42/A22a!N43</f>
        <v>12.753446634472432</v>
      </c>
      <c r="O22" s="13">
        <f>O23*A22a!O42/A22a!O43</f>
        <v>8.3906202746091783</v>
      </c>
    </row>
    <row r="23" spans="1:15" ht="12.75" customHeight="1">
      <c r="A23" s="6">
        <v>1999</v>
      </c>
      <c r="B23" s="13">
        <f>B24*A22a!B43/A22a!B44</f>
        <v>25.59917921250317</v>
      </c>
      <c r="C23" s="13">
        <f>C24*A22a!C43/A22a!C44</f>
        <v>35.375519385569888</v>
      </c>
      <c r="D23" s="13">
        <f>D24*A22a!D43/A22a!D44</f>
        <v>12.268405342331572</v>
      </c>
      <c r="E23" s="13">
        <f>E24*A22a!E43/A22a!E44</f>
        <v>59.298642796162298</v>
      </c>
      <c r="F23" s="13">
        <f>F24*A22a!F43/A22a!F44</f>
        <v>35.199052903476471</v>
      </c>
      <c r="G23" s="13">
        <f>G24*A22a!G43/A22a!G44</f>
        <v>34.080348008597113</v>
      </c>
      <c r="H23" s="13">
        <f>H24*A22a!H43/A22a!H44</f>
        <v>29.653384016003692</v>
      </c>
      <c r="I23" s="13">
        <f>I24*A22a!I43/A22a!I44</f>
        <v>6.7279141397254287</v>
      </c>
      <c r="J23" s="13">
        <f>J24*A22a!J43/A22a!J44</f>
        <v>49.347624340721389</v>
      </c>
      <c r="K23" s="13">
        <f>K24*A22a!K43/A22a!K44</f>
        <v>38.511734853487638</v>
      </c>
      <c r="L23" s="13">
        <f>L24*A22a!L43/A22a!L44</f>
        <v>35.278264434154778</v>
      </c>
      <c r="M23" s="13">
        <f>M24*A22a!M43/A22a!M44</f>
        <v>24.988463206247388</v>
      </c>
      <c r="N23" s="13">
        <f>N24*A22a!N43/A22a!N44</f>
        <v>12.114760515257995</v>
      </c>
      <c r="O23" s="13">
        <f>O24*A22a!O43/A22a!O44</f>
        <v>8.2887099069013743</v>
      </c>
    </row>
    <row r="24" spans="1:15" ht="12.75" customHeight="1">
      <c r="A24" s="6">
        <v>2000</v>
      </c>
      <c r="B24" s="13">
        <f>B25*A22a!B44/A22a!B45</f>
        <v>25.41748351935793</v>
      </c>
      <c r="C24" s="13">
        <f>C25*A22a!C44/A22a!C45</f>
        <v>35.143527010172065</v>
      </c>
      <c r="D24" s="13">
        <f>D25*A22a!D44/A22a!D45</f>
        <v>12.250416308593937</v>
      </c>
      <c r="E24" s="13">
        <f>E25*A22a!E44/A22a!E45</f>
        <v>56.827449926953385</v>
      </c>
      <c r="F24" s="13">
        <f>F25*A22a!F44/A22a!F45</f>
        <v>35.910282546584163</v>
      </c>
      <c r="G24" s="13">
        <f>G25*A22a!G44/A22a!G45</f>
        <v>37.116949639922375</v>
      </c>
      <c r="H24" s="13">
        <f>H25*A22a!H44/A22a!H45</f>
        <v>31.162831896836021</v>
      </c>
      <c r="I24" s="13">
        <f>I25*A22a!I44/A22a!I45</f>
        <v>6.6972904031960478</v>
      </c>
      <c r="J24" s="13">
        <f>J25*A22a!J44/A22a!J45</f>
        <v>49.672600840147631</v>
      </c>
      <c r="K24" s="13">
        <f>K25*A22a!K44/A22a!K45</f>
        <v>47.427662601131985</v>
      </c>
      <c r="L24" s="13">
        <f>L25*A22a!L44/A22a!L45</f>
        <v>34.259325598595211</v>
      </c>
      <c r="M24" s="13">
        <f>M25*A22a!M44/A22a!M45</f>
        <v>31.45849148837349</v>
      </c>
      <c r="N24" s="13">
        <f>N25*A22a!N44/A22a!N45</f>
        <v>12.111813462322319</v>
      </c>
      <c r="O24" s="13">
        <f>O25*A22a!O44/A22a!O45</f>
        <v>8.2724534588999745</v>
      </c>
    </row>
    <row r="25" spans="1:15" ht="12.75" customHeight="1">
      <c r="A25" s="6">
        <v>2001</v>
      </c>
      <c r="B25" s="13">
        <v>25.23578782621269</v>
      </c>
      <c r="C25" s="13">
        <v>34.911534634774242</v>
      </c>
      <c r="D25" s="13">
        <v>12.232427274856303</v>
      </c>
      <c r="E25" s="13">
        <v>54.356257057744486</v>
      </c>
      <c r="F25" s="13">
        <v>36.621512189691849</v>
      </c>
      <c r="G25" s="13">
        <v>40.153551271247636</v>
      </c>
      <c r="H25" s="13">
        <v>32.672279777668358</v>
      </c>
      <c r="I25" s="13">
        <v>6.666666666666667</v>
      </c>
      <c r="J25" s="13">
        <v>49.997577339573873</v>
      </c>
      <c r="K25" s="13">
        <v>56.343590348776331</v>
      </c>
      <c r="L25" s="13">
        <v>33.240386763035644</v>
      </c>
      <c r="M25" s="13">
        <v>37.928519770499591</v>
      </c>
      <c r="N25" s="13">
        <v>12.108866409386643</v>
      </c>
      <c r="O25" s="13">
        <v>8.2561970108985747</v>
      </c>
    </row>
    <row r="26" spans="1:15" ht="12.75" customHeight="1">
      <c r="A26" s="6">
        <v>2002</v>
      </c>
      <c r="B26" s="42">
        <f>AVERAGE(B25,B27)</f>
        <v>24.635178706013967</v>
      </c>
      <c r="C26" s="42">
        <f t="shared" ref="C26:O26" si="0">AVERAGE(C25,C27)</f>
        <v>36.549492937521705</v>
      </c>
      <c r="D26" s="42">
        <f t="shared" si="0"/>
        <v>12.230744907587106</v>
      </c>
      <c r="E26" s="42">
        <f t="shared" si="0"/>
        <v>54.197964300224285</v>
      </c>
      <c r="F26" s="42">
        <f t="shared" si="0"/>
        <v>36.95731119795893</v>
      </c>
      <c r="G26" s="42">
        <f t="shared" si="0"/>
        <v>37.904283983177919</v>
      </c>
      <c r="H26" s="42">
        <f t="shared" si="0"/>
        <v>32.28258655425261</v>
      </c>
      <c r="I26" s="42">
        <f t="shared" si="0"/>
        <v>6.6666667565344655</v>
      </c>
      <c r="J26" s="42">
        <f t="shared" si="0"/>
        <v>50.871139593900438</v>
      </c>
      <c r="K26" s="42">
        <f t="shared" si="0"/>
        <v>55.618575231523607</v>
      </c>
      <c r="L26" s="42">
        <f t="shared" si="0"/>
        <v>32.911904694393733</v>
      </c>
      <c r="M26" s="42">
        <f t="shared" si="0"/>
        <v>38.587620218091693</v>
      </c>
      <c r="N26" s="42">
        <f t="shared" si="0"/>
        <v>11.877554399491425</v>
      </c>
      <c r="O26" s="42">
        <f t="shared" si="0"/>
        <v>8.5153909104453618</v>
      </c>
    </row>
    <row r="27" spans="1:15" ht="12.75" customHeight="1">
      <c r="A27" s="6">
        <v>2003</v>
      </c>
      <c r="B27" s="13">
        <v>24.034569585815248</v>
      </c>
      <c r="C27" s="13">
        <v>38.187451240269169</v>
      </c>
      <c r="D27" s="13">
        <v>12.229062540317909</v>
      </c>
      <c r="E27" s="13">
        <v>54.039671542704085</v>
      </c>
      <c r="F27" s="13">
        <v>37.293110206226018</v>
      </c>
      <c r="G27" s="13">
        <v>35.655016695108209</v>
      </c>
      <c r="H27" s="13">
        <v>31.892893330836859</v>
      </c>
      <c r="I27" s="13">
        <v>6.666666846402264</v>
      </c>
      <c r="J27" s="13">
        <v>51.744701848226995</v>
      </c>
      <c r="K27" s="13">
        <v>54.89356011427089</v>
      </c>
      <c r="L27" s="13">
        <v>32.583422625751822</v>
      </c>
      <c r="M27" s="13">
        <v>39.246720665683796</v>
      </c>
      <c r="N27" s="13">
        <v>11.646242389596207</v>
      </c>
      <c r="O27" s="13">
        <v>8.7745848099921506</v>
      </c>
    </row>
    <row r="28" spans="1:15" ht="12.75" customHeight="1">
      <c r="A28" s="6">
        <v>2004</v>
      </c>
      <c r="B28" s="42">
        <f>AVERAGE(B27,B29)</f>
        <v>23.521627734098452</v>
      </c>
      <c r="C28" s="42">
        <f t="shared" ref="C28:O28" si="1">AVERAGE(C27,C29)</f>
        <v>37.492268487036945</v>
      </c>
      <c r="D28" s="42">
        <f t="shared" si="1"/>
        <v>12.194129868443639</v>
      </c>
      <c r="E28" s="42">
        <f t="shared" si="1"/>
        <v>54.587158384014614</v>
      </c>
      <c r="F28" s="42">
        <f t="shared" si="1"/>
        <v>36.760322561408543</v>
      </c>
      <c r="G28" s="42">
        <f t="shared" si="1"/>
        <v>35.461611570789756</v>
      </c>
      <c r="H28" s="42">
        <f t="shared" si="1"/>
        <v>27.352628576706088</v>
      </c>
      <c r="I28" s="42">
        <f t="shared" si="1"/>
        <v>7.9867417437320825</v>
      </c>
      <c r="J28" s="42">
        <f t="shared" si="1"/>
        <v>43.372350442027802</v>
      </c>
      <c r="K28" s="42">
        <f t="shared" si="1"/>
        <v>55.077719199127728</v>
      </c>
      <c r="L28" s="42">
        <f t="shared" si="1"/>
        <v>32.701791798314083</v>
      </c>
      <c r="M28" s="42">
        <f t="shared" si="1"/>
        <v>38.66080431541068</v>
      </c>
      <c r="N28" s="42">
        <f t="shared" si="1"/>
        <v>11.296493770832914</v>
      </c>
      <c r="O28" s="42">
        <f t="shared" si="1"/>
        <v>8.6880642234593033</v>
      </c>
    </row>
    <row r="29" spans="1:15" ht="12.75" customHeight="1">
      <c r="A29" s="6">
        <v>2005</v>
      </c>
      <c r="B29" s="13">
        <v>23.008685882381659</v>
      </c>
      <c r="C29" s="13">
        <v>36.797085733804721</v>
      </c>
      <c r="D29" s="13">
        <v>12.159197196569371</v>
      </c>
      <c r="E29" s="13">
        <v>55.134645225325144</v>
      </c>
      <c r="F29" s="13">
        <v>36.227534916591075</v>
      </c>
      <c r="G29" s="13">
        <v>35.268206446471311</v>
      </c>
      <c r="H29" s="13">
        <v>22.812363822575321</v>
      </c>
      <c r="I29" s="13">
        <v>9.3068166410619018</v>
      </c>
      <c r="J29" s="13">
        <v>34.999999035828608</v>
      </c>
      <c r="K29" s="13">
        <v>55.261878283984565</v>
      </c>
      <c r="L29" s="13">
        <v>32.820160970876344</v>
      </c>
      <c r="M29" s="13">
        <v>38.074887965137563</v>
      </c>
      <c r="N29" s="13">
        <v>10.946745152069623</v>
      </c>
      <c r="O29" s="13">
        <v>8.601543636926456</v>
      </c>
    </row>
    <row r="30" spans="1:15" ht="12.75" customHeight="1">
      <c r="A30" s="6">
        <v>2006</v>
      </c>
      <c r="B30" s="42">
        <f>AVERAGE(B29,B31)</f>
        <v>22.754446817503233</v>
      </c>
      <c r="C30" s="42">
        <f t="shared" ref="C30:O30" si="2">AVERAGE(C29,C31)</f>
        <v>36.738379088557394</v>
      </c>
      <c r="D30" s="42">
        <f t="shared" si="2"/>
        <v>12.054522722177152</v>
      </c>
      <c r="E30" s="42">
        <f t="shared" si="2"/>
        <v>54.187846580582786</v>
      </c>
      <c r="F30" s="42">
        <f t="shared" si="2"/>
        <v>35.202817779936652</v>
      </c>
      <c r="G30" s="42">
        <f t="shared" si="2"/>
        <v>35.262734420998058</v>
      </c>
      <c r="H30" s="42">
        <f t="shared" si="2"/>
        <v>22.530685985885576</v>
      </c>
      <c r="I30" s="42">
        <f t="shared" si="2"/>
        <v>9.2579627178590442</v>
      </c>
      <c r="J30" s="42">
        <f t="shared" si="2"/>
        <v>34.166666184580968</v>
      </c>
      <c r="K30" s="42">
        <f t="shared" si="2"/>
        <v>55.311431968578674</v>
      </c>
      <c r="L30" s="42">
        <f t="shared" si="2"/>
        <v>32.788172642532501</v>
      </c>
      <c r="M30" s="42">
        <f t="shared" si="2"/>
        <v>36.571690841527122</v>
      </c>
      <c r="N30" s="42">
        <f t="shared" si="2"/>
        <v>10.734966317193271</v>
      </c>
      <c r="O30" s="42">
        <f t="shared" si="2"/>
        <v>8.3795008596124383</v>
      </c>
    </row>
    <row r="31" spans="1:15" ht="12.75" customHeight="1">
      <c r="A31" s="6">
        <v>2007</v>
      </c>
      <c r="B31" s="13">
        <v>22.500207752624807</v>
      </c>
      <c r="C31" s="13">
        <v>36.679672443310068</v>
      </c>
      <c r="D31" s="13">
        <v>11.949848247784933</v>
      </c>
      <c r="E31" s="13">
        <v>53.241047935840434</v>
      </c>
      <c r="F31" s="13">
        <v>34.178100643282228</v>
      </c>
      <c r="G31" s="13">
        <v>35.257262395524812</v>
      </c>
      <c r="H31" s="13">
        <v>22.249008149195831</v>
      </c>
      <c r="I31" s="13">
        <v>9.2091087946561849</v>
      </c>
      <c r="J31" s="13">
        <v>33.333333333333329</v>
      </c>
      <c r="K31" s="13">
        <v>55.36098565317279</v>
      </c>
      <c r="L31" s="13">
        <v>32.756184314188665</v>
      </c>
      <c r="M31" s="13">
        <v>35.068493717916681</v>
      </c>
      <c r="N31" s="13">
        <v>10.523187482316919</v>
      </c>
      <c r="O31" s="13">
        <v>8.1574580822984224</v>
      </c>
    </row>
    <row r="32" spans="1:15" ht="12.75" customHeight="1">
      <c r="A32" s="6">
        <v>2008</v>
      </c>
      <c r="B32" s="42">
        <f>AVERAGE(B31,B33)</f>
        <v>22.054449229527435</v>
      </c>
      <c r="C32" s="42">
        <f t="shared" ref="C32:O32" si="3">AVERAGE(C31,C33)</f>
        <v>37.554824479768172</v>
      </c>
      <c r="D32" s="42">
        <f t="shared" si="3"/>
        <v>13.587285942212636</v>
      </c>
      <c r="E32" s="42">
        <f t="shared" si="3"/>
        <v>53.288212494292665</v>
      </c>
      <c r="F32" s="42">
        <f t="shared" si="3"/>
        <v>33.964218833788422</v>
      </c>
      <c r="G32" s="42">
        <f t="shared" si="3"/>
        <v>35.42664881924658</v>
      </c>
      <c r="H32" s="42">
        <f t="shared" si="3"/>
        <v>22.445925050588244</v>
      </c>
      <c r="I32" s="42">
        <f t="shared" si="3"/>
        <v>10.30136475815752</v>
      </c>
      <c r="J32" s="42">
        <f t="shared" si="3"/>
        <v>33.333333450022984</v>
      </c>
      <c r="K32" s="42">
        <f t="shared" si="3"/>
        <v>43.037501826477786</v>
      </c>
      <c r="L32" s="42">
        <f t="shared" si="3"/>
        <v>32.427092932491</v>
      </c>
      <c r="M32" s="42">
        <f t="shared" si="3"/>
        <v>36.73454293358931</v>
      </c>
      <c r="N32" s="42">
        <f t="shared" si="3"/>
        <v>10.953591716065167</v>
      </c>
      <c r="O32" s="42">
        <f t="shared" si="3"/>
        <v>14.207462228986317</v>
      </c>
    </row>
    <row r="33" spans="1:15" ht="12.75" customHeight="1">
      <c r="A33" s="6">
        <v>2009</v>
      </c>
      <c r="B33" s="13">
        <v>21.60869070643006</v>
      </c>
      <c r="C33" s="13">
        <v>38.429976516226276</v>
      </c>
      <c r="D33" s="13">
        <v>15.22472363664034</v>
      </c>
      <c r="E33" s="13">
        <v>53.335377052744889</v>
      </c>
      <c r="F33" s="13">
        <v>33.750337024294609</v>
      </c>
      <c r="G33" s="13">
        <v>35.596035242968348</v>
      </c>
      <c r="H33" s="13">
        <v>22.642841951980657</v>
      </c>
      <c r="I33" s="13">
        <v>11.393620721658856</v>
      </c>
      <c r="J33" s="13">
        <v>33.333333566712639</v>
      </c>
      <c r="K33" s="13">
        <v>30.714017999782779</v>
      </c>
      <c r="L33" s="13">
        <v>32.098001550793335</v>
      </c>
      <c r="M33" s="13">
        <v>38.400592149261939</v>
      </c>
      <c r="N33" s="13">
        <v>11.383995949813416</v>
      </c>
      <c r="O33" s="13">
        <v>20.257466375674213</v>
      </c>
    </row>
    <row r="34" spans="1:15" ht="12.75" customHeight="1">
      <c r="A34" s="6">
        <v>2010</v>
      </c>
      <c r="B34" s="42">
        <f>B33</f>
        <v>21.60869070643006</v>
      </c>
      <c r="C34" s="42">
        <f t="shared" ref="C34:O34" si="4">C33</f>
        <v>38.429976516226276</v>
      </c>
      <c r="D34" s="42">
        <f t="shared" si="4"/>
        <v>15.22472363664034</v>
      </c>
      <c r="E34" s="42">
        <f t="shared" si="4"/>
        <v>53.335377052744889</v>
      </c>
      <c r="F34" s="42">
        <f t="shared" si="4"/>
        <v>33.750337024294609</v>
      </c>
      <c r="G34" s="42">
        <f t="shared" si="4"/>
        <v>35.596035242968348</v>
      </c>
      <c r="H34" s="42">
        <f t="shared" si="4"/>
        <v>22.642841951980657</v>
      </c>
      <c r="I34" s="42">
        <f t="shared" si="4"/>
        <v>11.393620721658856</v>
      </c>
      <c r="J34" s="42">
        <f t="shared" si="4"/>
        <v>33.333333566712639</v>
      </c>
      <c r="K34" s="42">
        <f t="shared" si="4"/>
        <v>30.714017999782779</v>
      </c>
      <c r="L34" s="42">
        <f t="shared" si="4"/>
        <v>32.098001550793335</v>
      </c>
      <c r="M34" s="42">
        <f t="shared" si="4"/>
        <v>38.400592149261939</v>
      </c>
      <c r="N34" s="42">
        <f t="shared" si="4"/>
        <v>11.383995949813416</v>
      </c>
      <c r="O34" s="42">
        <f t="shared" si="4"/>
        <v>20.257466375674213</v>
      </c>
    </row>
    <row r="35" spans="1:15" ht="12.75" customHeight="1">
      <c r="A35" s="6">
        <v>2011</v>
      </c>
      <c r="B35" s="13">
        <v>20.585905188153511</v>
      </c>
      <c r="C35" s="13">
        <v>37.190318339609782</v>
      </c>
      <c r="D35" s="13">
        <v>13.560625034671808</v>
      </c>
      <c r="E35" s="13">
        <v>32.113161734536376</v>
      </c>
      <c r="F35" s="13">
        <v>34.602731684505699</v>
      </c>
      <c r="G35" s="13">
        <v>35.606168445739293</v>
      </c>
      <c r="H35" s="13">
        <v>20.798936997077739</v>
      </c>
      <c r="I35" s="13">
        <v>10.978674059618699</v>
      </c>
      <c r="J35" s="13">
        <v>33.333333602044</v>
      </c>
      <c r="K35" s="13">
        <v>30.846194172683404</v>
      </c>
      <c r="L35" s="13">
        <v>31.390716356928337</v>
      </c>
      <c r="M35" s="13">
        <v>37.468098169679223</v>
      </c>
      <c r="N35" s="13">
        <v>11.706385889377849</v>
      </c>
      <c r="O35" s="13">
        <v>22.609401756770861</v>
      </c>
    </row>
    <row r="36" spans="1:15" ht="12.75" customHeight="1">
      <c r="A36" s="6">
        <v>2012</v>
      </c>
      <c r="B36" s="42">
        <f t="shared" ref="B36:N38" si="5">B35</f>
        <v>20.585905188153511</v>
      </c>
      <c r="C36" s="42">
        <f t="shared" si="5"/>
        <v>37.190318339609782</v>
      </c>
      <c r="D36" s="42">
        <f t="shared" si="5"/>
        <v>13.560625034671808</v>
      </c>
      <c r="E36" s="42">
        <f t="shared" si="5"/>
        <v>32.113161734536376</v>
      </c>
      <c r="F36" s="42">
        <f t="shared" si="5"/>
        <v>34.602731684505699</v>
      </c>
      <c r="G36" s="42">
        <f t="shared" si="5"/>
        <v>35.606168445739293</v>
      </c>
      <c r="H36" s="42">
        <f t="shared" si="5"/>
        <v>20.798936997077739</v>
      </c>
      <c r="I36" s="42">
        <f t="shared" si="5"/>
        <v>10.978674059618699</v>
      </c>
      <c r="J36" s="42">
        <f t="shared" si="5"/>
        <v>33.333333602044</v>
      </c>
      <c r="K36" s="42">
        <f t="shared" si="5"/>
        <v>30.846194172683404</v>
      </c>
      <c r="L36" s="42">
        <f t="shared" si="5"/>
        <v>31.390716356928337</v>
      </c>
      <c r="M36" s="42">
        <f t="shared" si="5"/>
        <v>37.468098169679223</v>
      </c>
      <c r="N36" s="42">
        <f t="shared" si="5"/>
        <v>11.706385889377849</v>
      </c>
      <c r="O36" s="42">
        <f>O35</f>
        <v>22.609401756770861</v>
      </c>
    </row>
    <row r="37" spans="1:15" ht="12.75" customHeight="1">
      <c r="A37" s="6">
        <v>2013</v>
      </c>
      <c r="B37" s="42">
        <f t="shared" si="5"/>
        <v>20.585905188153511</v>
      </c>
      <c r="C37" s="42">
        <f t="shared" si="5"/>
        <v>37.190318339609782</v>
      </c>
      <c r="D37" s="42">
        <f t="shared" si="5"/>
        <v>13.560625034671808</v>
      </c>
      <c r="E37" s="42">
        <f t="shared" si="5"/>
        <v>32.113161734536376</v>
      </c>
      <c r="F37" s="42">
        <f t="shared" si="5"/>
        <v>34.602731684505699</v>
      </c>
      <c r="G37" s="42">
        <f t="shared" si="5"/>
        <v>35.606168445739293</v>
      </c>
      <c r="H37" s="42">
        <f t="shared" si="5"/>
        <v>20.798936997077739</v>
      </c>
      <c r="I37" s="42">
        <f t="shared" si="5"/>
        <v>10.978674059618699</v>
      </c>
      <c r="J37" s="42">
        <f t="shared" si="5"/>
        <v>33.333333602044</v>
      </c>
      <c r="K37" s="42">
        <f t="shared" si="5"/>
        <v>30.846194172683404</v>
      </c>
      <c r="L37" s="42">
        <f t="shared" si="5"/>
        <v>31.390716356928337</v>
      </c>
      <c r="M37" s="42">
        <f t="shared" si="5"/>
        <v>37.468098169679223</v>
      </c>
      <c r="N37" s="42">
        <f t="shared" si="5"/>
        <v>11.706385889377849</v>
      </c>
      <c r="O37" s="42">
        <f>O36</f>
        <v>22.609401756770861</v>
      </c>
    </row>
    <row r="38" spans="1:15" ht="12.75" customHeight="1">
      <c r="A38" s="6">
        <v>2014</v>
      </c>
      <c r="B38" s="42">
        <f t="shared" si="5"/>
        <v>20.585905188153511</v>
      </c>
      <c r="C38" s="42">
        <f t="shared" si="5"/>
        <v>37.190318339609782</v>
      </c>
      <c r="D38" s="42">
        <f t="shared" si="5"/>
        <v>13.560625034671808</v>
      </c>
      <c r="E38" s="42">
        <f t="shared" si="5"/>
        <v>32.113161734536376</v>
      </c>
      <c r="F38" s="42">
        <f t="shared" si="5"/>
        <v>34.602731684505699</v>
      </c>
      <c r="G38" s="42">
        <f t="shared" si="5"/>
        <v>35.606168445739293</v>
      </c>
      <c r="H38" s="42">
        <f t="shared" si="5"/>
        <v>20.798936997077739</v>
      </c>
      <c r="I38" s="42">
        <f t="shared" si="5"/>
        <v>10.978674059618699</v>
      </c>
      <c r="J38" s="42">
        <f t="shared" si="5"/>
        <v>33.333333602044</v>
      </c>
      <c r="K38" s="42">
        <f t="shared" si="5"/>
        <v>30.846194172683404</v>
      </c>
      <c r="L38" s="42">
        <f t="shared" si="5"/>
        <v>31.390716356928337</v>
      </c>
      <c r="M38" s="42">
        <f t="shared" si="5"/>
        <v>37.468098169679223</v>
      </c>
      <c r="N38" s="42">
        <f t="shared" si="5"/>
        <v>11.706385889377849</v>
      </c>
      <c r="O38" s="42">
        <f>O37</f>
        <v>22.609401756770861</v>
      </c>
    </row>
    <row r="39" spans="1:15" ht="12.75" customHeight="1"/>
    <row r="40" spans="1:15">
      <c r="A40" s="6" t="s">
        <v>674</v>
      </c>
    </row>
    <row r="41" spans="1:15">
      <c r="A41" s="6" t="s">
        <v>366</v>
      </c>
    </row>
    <row r="42" spans="1:15">
      <c r="A42" s="6" t="s">
        <v>676</v>
      </c>
    </row>
    <row r="43" spans="1:15">
      <c r="A43" s="6" t="s">
        <v>675</v>
      </c>
    </row>
    <row r="44" spans="1:15">
      <c r="A44" s="6" t="s">
        <v>426</v>
      </c>
    </row>
    <row r="46" spans="1:15">
      <c r="A46" s="29" t="s">
        <v>651</v>
      </c>
    </row>
    <row r="47" spans="1:15">
      <c r="A47" s="29"/>
    </row>
    <row r="48" spans="1:15">
      <c r="A48" s="29"/>
    </row>
    <row r="49" spans="1:1">
      <c r="A49" s="29"/>
    </row>
    <row r="50" spans="1:1">
      <c r="A50" s="29"/>
    </row>
    <row r="51" spans="1:1">
      <c r="A51" s="29"/>
    </row>
    <row r="52" spans="1:1">
      <c r="A52" s="29"/>
    </row>
    <row r="53" spans="1:1">
      <c r="A53" s="29"/>
    </row>
    <row r="54" spans="1:1">
      <c r="A54" s="29"/>
    </row>
    <row r="55" spans="1:1">
      <c r="A55" s="29"/>
    </row>
    <row r="56" spans="1:1">
      <c r="A56" s="29"/>
    </row>
  </sheetData>
  <phoneticPr fontId="0" type="noConversion"/>
  <pageMargins left="0.56999999999999995" right="0.56000000000000005" top="1" bottom="1" header="0.5" footer="0.5"/>
  <pageSetup scale="82" orientation="landscape" r:id="rId1"/>
  <headerFooter alignWithMargins="0"/>
</worksheet>
</file>

<file path=xl/worksheets/sheet83.xml><?xml version="1.0" encoding="utf-8"?>
<worksheet xmlns="http://schemas.openxmlformats.org/spreadsheetml/2006/main" xmlns:r="http://schemas.openxmlformats.org/officeDocument/2006/relationships">
  <sheetPr>
    <pageSetUpPr fitToPage="1"/>
  </sheetPr>
  <dimension ref="A1:O66"/>
  <sheetViews>
    <sheetView view="pageBreakPreview" zoomScaleSheetLayoutView="100" workbookViewId="0">
      <pane xSplit="1" ySplit="3" topLeftCell="B4" activePane="bottomRight" state="frozen"/>
      <selection activeCell="C38" sqref="C38"/>
      <selection pane="topRight" activeCell="C38" sqref="C38"/>
      <selection pane="bottomLeft" activeCell="C38" sqref="C38"/>
      <selection pane="bottomRight" activeCell="C38" sqref="C38"/>
    </sheetView>
  </sheetViews>
  <sheetFormatPr defaultColWidth="8.85546875" defaultRowHeight="12.75"/>
  <cols>
    <col min="1" max="1" width="17.85546875" style="37" customWidth="1"/>
    <col min="2" max="7" width="8.85546875" style="8"/>
    <col min="8" max="8" width="13.28515625" style="8" customWidth="1"/>
    <col min="9" max="16384" width="8.85546875" style="8"/>
  </cols>
  <sheetData>
    <row r="1" spans="1:15">
      <c r="A1" s="37" t="s">
        <v>365</v>
      </c>
    </row>
    <row r="3" spans="1:15">
      <c r="A3" s="37" t="s">
        <v>225</v>
      </c>
      <c r="B3" s="8" t="s">
        <v>115</v>
      </c>
      <c r="C3" s="8" t="s">
        <v>116</v>
      </c>
      <c r="D3" s="8" t="s">
        <v>106</v>
      </c>
      <c r="E3" s="8" t="s">
        <v>117</v>
      </c>
      <c r="F3" s="8" t="s">
        <v>118</v>
      </c>
      <c r="G3" s="8" t="s">
        <v>119</v>
      </c>
      <c r="H3" s="8" t="s">
        <v>120</v>
      </c>
      <c r="I3" s="8" t="s">
        <v>121</v>
      </c>
      <c r="J3" s="8" t="s">
        <v>122</v>
      </c>
      <c r="K3" s="8" t="s">
        <v>123</v>
      </c>
      <c r="L3" s="8" t="s">
        <v>124</v>
      </c>
      <c r="M3" s="8" t="s">
        <v>125</v>
      </c>
      <c r="N3" s="8" t="s">
        <v>108</v>
      </c>
      <c r="O3" s="8" t="s">
        <v>109</v>
      </c>
    </row>
    <row r="4" spans="1:15" s="55" customFormat="1">
      <c r="A4" s="37">
        <v>1960</v>
      </c>
      <c r="B4" s="42">
        <f>B5</f>
        <v>17.388888888888886</v>
      </c>
      <c r="C4" s="42">
        <f t="shared" ref="C4:O4" si="0">C5</f>
        <v>42.416666666666657</v>
      </c>
      <c r="D4" s="42">
        <f t="shared" si="0"/>
        <v>13.583333333333336</v>
      </c>
      <c r="E4" s="42">
        <f t="shared" si="0"/>
        <v>19.499999999999996</v>
      </c>
      <c r="F4" s="42">
        <f t="shared" si="0"/>
        <v>4.5</v>
      </c>
      <c r="G4" s="42">
        <f t="shared" si="0"/>
        <v>24.680555555555557</v>
      </c>
      <c r="H4" s="42">
        <f t="shared" si="0"/>
        <v>30.402777777777779</v>
      </c>
      <c r="I4" s="42">
        <f t="shared" si="0"/>
        <v>4.0138888888888893</v>
      </c>
      <c r="J4" s="42">
        <f t="shared" si="0"/>
        <v>13.200000000000001</v>
      </c>
      <c r="K4" s="42">
        <f t="shared" si="0"/>
        <v>4.2638888888888884</v>
      </c>
      <c r="L4" s="42">
        <f t="shared" si="0"/>
        <v>9.4</v>
      </c>
      <c r="M4" s="42">
        <f t="shared" si="0"/>
        <v>4.0224074074074077</v>
      </c>
      <c r="N4" s="42">
        <f t="shared" si="0"/>
        <v>24.208333333333332</v>
      </c>
      <c r="O4" s="42">
        <f t="shared" si="0"/>
        <v>7.1249999999999991</v>
      </c>
    </row>
    <row r="5" spans="1:15">
      <c r="A5" s="37">
        <v>1961</v>
      </c>
      <c r="B5" s="13">
        <v>17.388888888888886</v>
      </c>
      <c r="C5" s="13">
        <v>42.416666666666657</v>
      </c>
      <c r="D5" s="13">
        <v>13.583333333333336</v>
      </c>
      <c r="E5" s="13">
        <v>19.499999999999996</v>
      </c>
      <c r="F5" s="13">
        <v>4.5</v>
      </c>
      <c r="G5" s="13">
        <v>24.680555555555557</v>
      </c>
      <c r="H5" s="13">
        <v>30.402777777777779</v>
      </c>
      <c r="I5" s="13">
        <v>4.0138888888888893</v>
      </c>
      <c r="J5" s="13">
        <v>13.200000000000001</v>
      </c>
      <c r="K5" s="13">
        <v>4.2638888888888884</v>
      </c>
      <c r="L5" s="13">
        <v>9.4</v>
      </c>
      <c r="M5" s="13">
        <v>4.0224074074074077</v>
      </c>
      <c r="N5" s="13">
        <v>24.208333333333332</v>
      </c>
      <c r="O5" s="13">
        <v>7.1249999999999991</v>
      </c>
    </row>
    <row r="6" spans="1:15" s="55" customFormat="1">
      <c r="A6" s="37">
        <v>1962</v>
      </c>
      <c r="B6" s="42">
        <f t="shared" ref="B6:O6" si="1">(B5+B7)/2</f>
        <v>18.784722222222221</v>
      </c>
      <c r="C6" s="42">
        <f t="shared" si="1"/>
        <v>39.958333333333329</v>
      </c>
      <c r="D6" s="42">
        <f t="shared" si="1"/>
        <v>13.361111111111112</v>
      </c>
      <c r="E6" s="42">
        <f t="shared" si="1"/>
        <v>20</v>
      </c>
      <c r="F6" s="42">
        <f t="shared" si="1"/>
        <v>4.75</v>
      </c>
      <c r="G6" s="42">
        <f t="shared" si="1"/>
        <v>24.826388888888893</v>
      </c>
      <c r="H6" s="42">
        <f t="shared" si="1"/>
        <v>30.444444444444443</v>
      </c>
      <c r="I6" s="42">
        <f t="shared" si="1"/>
        <v>3.5138888888888893</v>
      </c>
      <c r="J6" s="42">
        <f t="shared" si="1"/>
        <v>13.200000000000001</v>
      </c>
      <c r="K6" s="42">
        <f t="shared" si="1"/>
        <v>4.0625</v>
      </c>
      <c r="L6" s="42">
        <f t="shared" si="1"/>
        <v>9.3666666666666671</v>
      </c>
      <c r="M6" s="42">
        <f t="shared" si="1"/>
        <v>3.8012731481481481</v>
      </c>
      <c r="N6" s="42">
        <f t="shared" si="1"/>
        <v>24.777777777777771</v>
      </c>
      <c r="O6" s="42">
        <f t="shared" si="1"/>
        <v>8.6041666666666661</v>
      </c>
    </row>
    <row r="7" spans="1:15">
      <c r="A7" s="37">
        <v>1963</v>
      </c>
      <c r="B7" s="13">
        <v>20.180555555555554</v>
      </c>
      <c r="C7" s="13">
        <v>37.5</v>
      </c>
      <c r="D7" s="13">
        <v>13.138888888888889</v>
      </c>
      <c r="E7" s="13">
        <v>20.5</v>
      </c>
      <c r="F7" s="13">
        <v>5</v>
      </c>
      <c r="G7" s="13">
        <v>24.972222222222225</v>
      </c>
      <c r="H7" s="13">
        <v>30.486111111111107</v>
      </c>
      <c r="I7" s="13">
        <v>3.0138888888888888</v>
      </c>
      <c r="J7" s="13">
        <v>13.200000000000001</v>
      </c>
      <c r="K7" s="13">
        <v>3.8611111111111116</v>
      </c>
      <c r="L7" s="13">
        <v>9.3333333333333339</v>
      </c>
      <c r="M7" s="13">
        <v>3.580138888888889</v>
      </c>
      <c r="N7" s="13">
        <v>25.347222222222214</v>
      </c>
      <c r="O7" s="13">
        <v>10.083333333333332</v>
      </c>
    </row>
    <row r="8" spans="1:15" s="55" customFormat="1">
      <c r="A8" s="37">
        <v>1964</v>
      </c>
      <c r="B8" s="42">
        <f t="shared" ref="B8:O8" si="2">(B7+B9)/2</f>
        <v>19.034722222222221</v>
      </c>
      <c r="C8" s="42">
        <f t="shared" si="2"/>
        <v>34.979166666666664</v>
      </c>
      <c r="D8" s="42">
        <f t="shared" si="2"/>
        <v>12.784722222222221</v>
      </c>
      <c r="E8" s="42">
        <f t="shared" si="2"/>
        <v>19.649999999999999</v>
      </c>
      <c r="F8" s="42">
        <f t="shared" si="2"/>
        <v>4.5999999999999996</v>
      </c>
      <c r="G8" s="42">
        <f t="shared" si="2"/>
        <v>24.930555555555557</v>
      </c>
      <c r="H8" s="42">
        <f t="shared" si="2"/>
        <v>30.486111111111107</v>
      </c>
      <c r="I8" s="42">
        <f t="shared" si="2"/>
        <v>2.7013888888888888</v>
      </c>
      <c r="J8" s="42">
        <f t="shared" si="2"/>
        <v>30.6</v>
      </c>
      <c r="K8" s="42">
        <f t="shared" si="2"/>
        <v>3.5902777777777777</v>
      </c>
      <c r="L8" s="42">
        <f t="shared" si="2"/>
        <v>13.916666666666668</v>
      </c>
      <c r="M8" s="42">
        <f t="shared" si="2"/>
        <v>4.3742361111111112</v>
      </c>
      <c r="N8" s="42">
        <f t="shared" si="2"/>
        <v>25.458333333333329</v>
      </c>
      <c r="O8" s="42">
        <f t="shared" si="2"/>
        <v>9.5833333333333339</v>
      </c>
    </row>
    <row r="9" spans="1:15">
      <c r="A9" s="37">
        <v>1965</v>
      </c>
      <c r="B9" s="13">
        <v>17.888888888888889</v>
      </c>
      <c r="C9" s="13">
        <v>32.458333333333329</v>
      </c>
      <c r="D9" s="13">
        <v>12.430555555555554</v>
      </c>
      <c r="E9" s="13">
        <v>18.8</v>
      </c>
      <c r="F9" s="13">
        <v>4.2</v>
      </c>
      <c r="G9" s="13">
        <v>24.888888888888889</v>
      </c>
      <c r="H9" s="13">
        <v>30.486111111111107</v>
      </c>
      <c r="I9" s="13">
        <v>2.3888888888888888</v>
      </c>
      <c r="J9" s="13">
        <v>48</v>
      </c>
      <c r="K9" s="13">
        <v>3.3194444444444442</v>
      </c>
      <c r="L9" s="13">
        <v>18.5</v>
      </c>
      <c r="M9" s="13">
        <v>5.1683333333333339</v>
      </c>
      <c r="N9" s="13">
        <v>25.569444444444443</v>
      </c>
      <c r="O9" s="13">
        <v>9.0833333333333357</v>
      </c>
    </row>
    <row r="10" spans="1:15" s="55" customFormat="1">
      <c r="A10" s="37">
        <v>1966</v>
      </c>
      <c r="B10" s="42">
        <f t="shared" ref="B10:O10" si="3">(B9+B11)/2</f>
        <v>16.979166666666664</v>
      </c>
      <c r="C10" s="42">
        <f t="shared" si="3"/>
        <v>31.041666666666664</v>
      </c>
      <c r="D10" s="42">
        <f t="shared" si="3"/>
        <v>12.069444444444443</v>
      </c>
      <c r="E10" s="42">
        <f t="shared" si="3"/>
        <v>20.100000000000001</v>
      </c>
      <c r="F10" s="42">
        <f t="shared" si="3"/>
        <v>3.95</v>
      </c>
      <c r="G10" s="42">
        <f t="shared" si="3"/>
        <v>24.701388888888889</v>
      </c>
      <c r="H10" s="42">
        <f t="shared" si="3"/>
        <v>30.236111111111107</v>
      </c>
      <c r="I10" s="42">
        <f t="shared" si="3"/>
        <v>2.5347222222222223</v>
      </c>
      <c r="J10" s="42">
        <f t="shared" si="3"/>
        <v>47.15</v>
      </c>
      <c r="K10" s="42">
        <f t="shared" si="3"/>
        <v>3.5138888888888884</v>
      </c>
      <c r="L10" s="42">
        <f t="shared" si="3"/>
        <v>18.5</v>
      </c>
      <c r="M10" s="42">
        <f t="shared" si="3"/>
        <v>5.1011111111111109</v>
      </c>
      <c r="N10" s="42">
        <f t="shared" si="3"/>
        <v>26.631944444444443</v>
      </c>
      <c r="O10" s="42">
        <f t="shared" si="3"/>
        <v>9.4652777777777786</v>
      </c>
    </row>
    <row r="11" spans="1:15">
      <c r="A11" s="37">
        <v>1967</v>
      </c>
      <c r="B11" s="13">
        <v>16.069444444444443</v>
      </c>
      <c r="C11" s="13">
        <v>29.625</v>
      </c>
      <c r="D11" s="13">
        <v>11.708333333333334</v>
      </c>
      <c r="E11" s="13">
        <v>21.4</v>
      </c>
      <c r="F11" s="13">
        <v>3.7000000000000006</v>
      </c>
      <c r="G11" s="13">
        <v>24.513888888888889</v>
      </c>
      <c r="H11" s="13">
        <v>29.986111111111107</v>
      </c>
      <c r="I11" s="13">
        <v>2.6805555555555558</v>
      </c>
      <c r="J11" s="13">
        <v>46.3</v>
      </c>
      <c r="K11" s="13">
        <v>3.708333333333333</v>
      </c>
      <c r="L11" s="13">
        <v>18.5</v>
      </c>
      <c r="M11" s="13">
        <v>5.0338888888888889</v>
      </c>
      <c r="N11" s="13">
        <v>27.694444444444443</v>
      </c>
      <c r="O11" s="13">
        <v>9.8472222222222232</v>
      </c>
    </row>
    <row r="12" spans="1:15" s="55" customFormat="1">
      <c r="A12" s="37">
        <v>1968</v>
      </c>
      <c r="B12" s="42">
        <f t="shared" ref="B12:O12" si="4">(B11+B13)/2</f>
        <v>14.826388888888889</v>
      </c>
      <c r="C12" s="42">
        <f t="shared" si="4"/>
        <v>35.118055555555557</v>
      </c>
      <c r="D12" s="42">
        <f t="shared" si="4"/>
        <v>12.659722222222223</v>
      </c>
      <c r="E12" s="42">
        <f t="shared" si="4"/>
        <v>24</v>
      </c>
      <c r="F12" s="42">
        <f t="shared" si="4"/>
        <v>4.7</v>
      </c>
      <c r="G12" s="42">
        <f t="shared" si="4"/>
        <v>25.881944444444446</v>
      </c>
      <c r="H12" s="42">
        <f t="shared" si="4"/>
        <v>29.854166666666668</v>
      </c>
      <c r="I12" s="42">
        <f t="shared" si="4"/>
        <v>2.4861111111111116</v>
      </c>
      <c r="J12" s="42">
        <f t="shared" si="4"/>
        <v>47.15</v>
      </c>
      <c r="K12" s="42">
        <f t="shared" si="4"/>
        <v>3.6805555555555554</v>
      </c>
      <c r="L12" s="42">
        <f t="shared" si="4"/>
        <v>18.5</v>
      </c>
      <c r="M12" s="42">
        <f t="shared" si="4"/>
        <v>5.9030555555555564</v>
      </c>
      <c r="N12" s="42">
        <f t="shared" si="4"/>
        <v>27.513888888888886</v>
      </c>
      <c r="O12" s="42">
        <f t="shared" si="4"/>
        <v>9.6111111111111107</v>
      </c>
    </row>
    <row r="13" spans="1:15">
      <c r="A13" s="37">
        <v>1969</v>
      </c>
      <c r="B13" s="13">
        <v>13.583333333333336</v>
      </c>
      <c r="C13" s="13">
        <v>40.611111111111107</v>
      </c>
      <c r="D13" s="13">
        <v>13.611111111111112</v>
      </c>
      <c r="E13" s="13">
        <v>26.6</v>
      </c>
      <c r="F13" s="13">
        <v>5.7</v>
      </c>
      <c r="G13" s="13">
        <v>27.250000000000004</v>
      </c>
      <c r="H13" s="13">
        <v>29.722222222222229</v>
      </c>
      <c r="I13" s="13">
        <v>2.291666666666667</v>
      </c>
      <c r="J13" s="13">
        <v>48</v>
      </c>
      <c r="K13" s="13">
        <v>3.6527777777777777</v>
      </c>
      <c r="L13" s="13">
        <v>18.5</v>
      </c>
      <c r="M13" s="13">
        <v>6.7722222222222239</v>
      </c>
      <c r="N13" s="13">
        <v>27.333333333333332</v>
      </c>
      <c r="O13" s="13">
        <v>9.375</v>
      </c>
    </row>
    <row r="14" spans="1:15" s="55" customFormat="1">
      <c r="A14" s="37">
        <v>1970</v>
      </c>
      <c r="B14" s="42">
        <f t="shared" ref="B14:O14" si="5">(B13+B15)/2</f>
        <v>13.659722222222225</v>
      </c>
      <c r="C14" s="42">
        <f t="shared" si="5"/>
        <v>40.618055555555557</v>
      </c>
      <c r="D14" s="42">
        <f t="shared" si="5"/>
        <v>13.145833333333334</v>
      </c>
      <c r="E14" s="42">
        <f t="shared" si="5"/>
        <v>30.45</v>
      </c>
      <c r="F14" s="42">
        <f t="shared" si="5"/>
        <v>6.6499999999999995</v>
      </c>
      <c r="G14" s="42">
        <f t="shared" si="5"/>
        <v>25.604166666666671</v>
      </c>
      <c r="H14" s="42">
        <f t="shared" si="5"/>
        <v>29.388888888888889</v>
      </c>
      <c r="I14" s="42">
        <f t="shared" si="5"/>
        <v>2.0347222222222223</v>
      </c>
      <c r="J14" s="42">
        <f t="shared" si="5"/>
        <v>48</v>
      </c>
      <c r="K14" s="42">
        <f t="shared" si="5"/>
        <v>4.3125</v>
      </c>
      <c r="L14" s="42">
        <f t="shared" si="5"/>
        <v>15.4375</v>
      </c>
      <c r="M14" s="42">
        <f t="shared" si="5"/>
        <v>6.5814814814814824</v>
      </c>
      <c r="N14" s="42">
        <f t="shared" si="5"/>
        <v>26.319444444444443</v>
      </c>
      <c r="O14" s="42">
        <f t="shared" si="5"/>
        <v>10.277777777777779</v>
      </c>
    </row>
    <row r="15" spans="1:15">
      <c r="A15" s="37">
        <v>1971</v>
      </c>
      <c r="B15" s="13">
        <v>13.736111111111112</v>
      </c>
      <c r="C15" s="13">
        <v>40.625000000000007</v>
      </c>
      <c r="D15" s="13">
        <v>12.680555555555555</v>
      </c>
      <c r="E15" s="13">
        <v>34.299999999999997</v>
      </c>
      <c r="F15" s="13">
        <v>7.5999999999999988</v>
      </c>
      <c r="G15" s="13">
        <v>23.958333333333336</v>
      </c>
      <c r="H15" s="13">
        <v>29.05555555555555</v>
      </c>
      <c r="I15" s="13">
        <v>1.7777777777777777</v>
      </c>
      <c r="J15" s="13">
        <v>48</v>
      </c>
      <c r="K15" s="13">
        <v>4.9722222222222214</v>
      </c>
      <c r="L15" s="13">
        <v>12.375</v>
      </c>
      <c r="M15" s="13">
        <v>6.3907407407407399</v>
      </c>
      <c r="N15" s="13">
        <v>25.305555555555554</v>
      </c>
      <c r="O15" s="13">
        <v>11.180555555555555</v>
      </c>
    </row>
    <row r="16" spans="1:15" s="55" customFormat="1">
      <c r="A16" s="37">
        <v>1972</v>
      </c>
      <c r="B16" s="42">
        <f t="shared" ref="B16:O16" si="6">(B15+B17)/2</f>
        <v>15.069444444444446</v>
      </c>
      <c r="C16" s="42">
        <f t="shared" si="6"/>
        <v>43.270833333333343</v>
      </c>
      <c r="D16" s="42">
        <f t="shared" si="6"/>
        <v>17.229166666666664</v>
      </c>
      <c r="E16" s="42">
        <f t="shared" si="6"/>
        <v>35</v>
      </c>
      <c r="F16" s="42">
        <f t="shared" si="6"/>
        <v>17.850000000000001</v>
      </c>
      <c r="G16" s="42">
        <f t="shared" si="6"/>
        <v>23.284722222222221</v>
      </c>
      <c r="H16" s="42">
        <f t="shared" si="6"/>
        <v>28.499999999999993</v>
      </c>
      <c r="I16" s="42">
        <f t="shared" si="6"/>
        <v>1.5416666666666665</v>
      </c>
      <c r="J16" s="42">
        <f t="shared" si="6"/>
        <v>48</v>
      </c>
      <c r="K16" s="42">
        <f t="shared" si="6"/>
        <v>6.4236111111111107</v>
      </c>
      <c r="L16" s="42">
        <f t="shared" si="6"/>
        <v>12.4375</v>
      </c>
      <c r="M16" s="42">
        <f t="shared" si="6"/>
        <v>6.7860648148148144</v>
      </c>
      <c r="N16" s="42">
        <f t="shared" si="6"/>
        <v>24.881944444444443</v>
      </c>
      <c r="O16" s="42">
        <f t="shared" si="6"/>
        <v>11.125</v>
      </c>
    </row>
    <row r="17" spans="1:15">
      <c r="A17" s="37">
        <v>1973</v>
      </c>
      <c r="B17" s="13">
        <v>16.402777777777779</v>
      </c>
      <c r="C17" s="13">
        <v>45.916666666666671</v>
      </c>
      <c r="D17" s="13">
        <v>21.777777777777775</v>
      </c>
      <c r="E17" s="13">
        <v>35.700000000000003</v>
      </c>
      <c r="F17" s="13">
        <v>28.1</v>
      </c>
      <c r="G17" s="13">
        <v>22.611111111111107</v>
      </c>
      <c r="H17" s="13">
        <v>27.944444444444439</v>
      </c>
      <c r="I17" s="13">
        <v>1.3055555555555554</v>
      </c>
      <c r="J17" s="13">
        <v>48</v>
      </c>
      <c r="K17" s="13">
        <v>7.875</v>
      </c>
      <c r="L17" s="13">
        <v>12.5</v>
      </c>
      <c r="M17" s="13">
        <v>7.1813888888888888</v>
      </c>
      <c r="N17" s="13">
        <v>24.458333333333332</v>
      </c>
      <c r="O17" s="13">
        <v>11.069444444444446</v>
      </c>
    </row>
    <row r="18" spans="1:15" s="55" customFormat="1">
      <c r="A18" s="37">
        <v>1974</v>
      </c>
      <c r="B18" s="42">
        <f t="shared" ref="B18:O18" si="7">(B17+B19)/2</f>
        <v>19.041666666666668</v>
      </c>
      <c r="C18" s="42">
        <f t="shared" si="7"/>
        <v>46.576388888888886</v>
      </c>
      <c r="D18" s="42">
        <f t="shared" si="7"/>
        <v>21.048611111111107</v>
      </c>
      <c r="E18" s="42">
        <f t="shared" si="7"/>
        <v>37.200000000000003</v>
      </c>
      <c r="F18" s="42">
        <f t="shared" si="7"/>
        <v>26</v>
      </c>
      <c r="G18" s="42">
        <f t="shared" si="7"/>
        <v>24.455555555555556</v>
      </c>
      <c r="H18" s="42">
        <f t="shared" si="7"/>
        <v>28.5</v>
      </c>
      <c r="I18" s="42">
        <f t="shared" si="7"/>
        <v>1.5972222222222221</v>
      </c>
      <c r="J18" s="42">
        <f t="shared" si="7"/>
        <v>48</v>
      </c>
      <c r="K18" s="42">
        <f t="shared" si="7"/>
        <v>7.7291666666666679</v>
      </c>
      <c r="L18" s="42">
        <f t="shared" si="7"/>
        <v>16.916666666666664</v>
      </c>
      <c r="M18" s="42">
        <f t="shared" si="7"/>
        <v>14.570787037037036</v>
      </c>
      <c r="N18" s="42">
        <f t="shared" si="7"/>
        <v>23.076388888888886</v>
      </c>
      <c r="O18" s="42">
        <f t="shared" si="7"/>
        <v>11.583333333333336</v>
      </c>
    </row>
    <row r="19" spans="1:15">
      <c r="A19" s="37">
        <v>1975</v>
      </c>
      <c r="B19" s="13">
        <v>21.680555555555557</v>
      </c>
      <c r="C19" s="13">
        <v>47.236111111111107</v>
      </c>
      <c r="D19" s="13">
        <v>20.319444444444443</v>
      </c>
      <c r="E19" s="13">
        <v>38.70000000000001</v>
      </c>
      <c r="F19" s="13">
        <v>23.9</v>
      </c>
      <c r="G19" s="13">
        <v>26.3</v>
      </c>
      <c r="H19" s="13">
        <v>29.055555555555557</v>
      </c>
      <c r="I19" s="13">
        <v>1.8888888888888888</v>
      </c>
      <c r="J19" s="13">
        <v>48</v>
      </c>
      <c r="K19" s="13">
        <v>7.5833333333333348</v>
      </c>
      <c r="L19" s="13">
        <v>21.333333333333332</v>
      </c>
      <c r="M19" s="13">
        <v>21.960185185185182</v>
      </c>
      <c r="N19" s="13">
        <v>21.694444444444443</v>
      </c>
      <c r="O19" s="13">
        <v>12.097222222222223</v>
      </c>
    </row>
    <row r="20" spans="1:15" s="55" customFormat="1">
      <c r="A20" s="37">
        <v>1976</v>
      </c>
      <c r="B20" s="42">
        <f t="shared" ref="B20:O20" si="8">(B19+B21)/2</f>
        <v>23.097222222222221</v>
      </c>
      <c r="C20" s="42">
        <f t="shared" si="8"/>
        <v>46.965277777777779</v>
      </c>
      <c r="D20" s="42">
        <f t="shared" si="8"/>
        <v>20.097222222222221</v>
      </c>
      <c r="E20" s="42">
        <f t="shared" si="8"/>
        <v>41.45</v>
      </c>
      <c r="F20" s="42">
        <f t="shared" si="8"/>
        <v>26.65</v>
      </c>
      <c r="G20" s="42">
        <f t="shared" si="8"/>
        <v>25.35</v>
      </c>
      <c r="H20" s="42">
        <f t="shared" si="8"/>
        <v>29.138888888888889</v>
      </c>
      <c r="I20" s="42">
        <f t="shared" si="8"/>
        <v>1.5833333333333335</v>
      </c>
      <c r="J20" s="42">
        <f t="shared" si="8"/>
        <v>48</v>
      </c>
      <c r="K20" s="42">
        <f t="shared" si="8"/>
        <v>14.041666666666668</v>
      </c>
      <c r="L20" s="42">
        <f t="shared" si="8"/>
        <v>21.333333333333332</v>
      </c>
      <c r="M20" s="42">
        <f t="shared" si="8"/>
        <v>22.893981481481479</v>
      </c>
      <c r="N20" s="42">
        <f t="shared" si="8"/>
        <v>23.479166666666664</v>
      </c>
      <c r="O20" s="42">
        <f t="shared" si="8"/>
        <v>13.777777777777779</v>
      </c>
    </row>
    <row r="21" spans="1:15">
      <c r="A21" s="37">
        <v>1977</v>
      </c>
      <c r="B21" s="13">
        <v>24.513888888888889</v>
      </c>
      <c r="C21" s="13">
        <v>46.69444444444445</v>
      </c>
      <c r="D21" s="13">
        <v>19.875</v>
      </c>
      <c r="E21" s="13">
        <v>44.2</v>
      </c>
      <c r="F21" s="13">
        <v>29.4</v>
      </c>
      <c r="G21" s="13">
        <v>24.4</v>
      </c>
      <c r="H21" s="13">
        <v>29.222222222222221</v>
      </c>
      <c r="I21" s="13">
        <v>1.2777777777777779</v>
      </c>
      <c r="J21" s="13">
        <v>48.000000000000007</v>
      </c>
      <c r="K21" s="13">
        <v>20.5</v>
      </c>
      <c r="L21" s="13">
        <v>21.333333333333332</v>
      </c>
      <c r="M21" s="13">
        <v>23.827777777777776</v>
      </c>
      <c r="N21" s="13">
        <v>25.263888888888886</v>
      </c>
      <c r="O21" s="13">
        <v>15.458333333333332</v>
      </c>
    </row>
    <row r="22" spans="1:15" s="55" customFormat="1">
      <c r="A22" s="37">
        <v>1978</v>
      </c>
      <c r="B22" s="42">
        <f>(B21+B23)/2</f>
        <v>24.680555555555557</v>
      </c>
      <c r="C22" s="42">
        <f t="shared" ref="C22:O22" si="9">(C21+C23)/2</f>
        <v>46.555555555555557</v>
      </c>
      <c r="D22" s="42">
        <f t="shared" si="9"/>
        <v>19.083333333333332</v>
      </c>
      <c r="E22" s="42">
        <f t="shared" si="9"/>
        <v>47</v>
      </c>
      <c r="F22" s="42">
        <f t="shared" si="9"/>
        <v>27.949999999999996</v>
      </c>
      <c r="G22" s="42">
        <f t="shared" si="9"/>
        <v>24.2</v>
      </c>
      <c r="H22" s="42">
        <f t="shared" si="9"/>
        <v>29.611111111111114</v>
      </c>
      <c r="I22" s="42">
        <f t="shared" si="9"/>
        <v>1.1458333333333335</v>
      </c>
      <c r="J22" s="42">
        <f t="shared" si="9"/>
        <v>47.736111111111114</v>
      </c>
      <c r="K22" s="42">
        <f t="shared" si="9"/>
        <v>20.236111111111114</v>
      </c>
      <c r="L22" s="42">
        <f t="shared" si="9"/>
        <v>21.333333333333332</v>
      </c>
      <c r="M22" s="42">
        <f t="shared" si="9"/>
        <v>24.483333333333334</v>
      </c>
      <c r="N22" s="42">
        <f t="shared" si="9"/>
        <v>24.597222222222221</v>
      </c>
      <c r="O22" s="42">
        <f t="shared" si="9"/>
        <v>13.555555555555555</v>
      </c>
    </row>
    <row r="23" spans="1:15">
      <c r="A23" s="37">
        <v>1979</v>
      </c>
      <c r="B23" s="13">
        <v>24.847222222222225</v>
      </c>
      <c r="C23" s="13">
        <v>46.416666666666664</v>
      </c>
      <c r="D23" s="13">
        <v>18.291666666666664</v>
      </c>
      <c r="E23" s="13">
        <v>49.800000000000004</v>
      </c>
      <c r="F23" s="13">
        <v>26.499999999999996</v>
      </c>
      <c r="G23" s="13">
        <v>24</v>
      </c>
      <c r="H23" s="13">
        <v>30.000000000000004</v>
      </c>
      <c r="I23" s="13">
        <v>1.0138888888888888</v>
      </c>
      <c r="J23" s="13">
        <v>47.472222222222221</v>
      </c>
      <c r="K23" s="13">
        <v>19.972222222222225</v>
      </c>
      <c r="L23" s="13">
        <v>21.333333333333332</v>
      </c>
      <c r="M23" s="13">
        <v>25.138888888888893</v>
      </c>
      <c r="N23" s="13">
        <v>23.930555555555554</v>
      </c>
      <c r="O23" s="13">
        <v>11.652777777777779</v>
      </c>
    </row>
    <row r="24" spans="1:15" s="55" customFormat="1" ht="12.75" customHeight="1">
      <c r="A24" s="37">
        <v>1980</v>
      </c>
      <c r="B24" s="42">
        <f t="shared" ref="B24:O24" si="10">(B23+B25)/2</f>
        <v>23.513888888888893</v>
      </c>
      <c r="C24" s="42">
        <f t="shared" si="10"/>
        <v>45.527777777777771</v>
      </c>
      <c r="D24" s="42">
        <f t="shared" si="10"/>
        <v>18.125</v>
      </c>
      <c r="E24" s="42">
        <f t="shared" si="10"/>
        <v>52</v>
      </c>
      <c r="F24" s="42">
        <f t="shared" si="10"/>
        <v>25.099999999999998</v>
      </c>
      <c r="G24" s="42">
        <f t="shared" si="10"/>
        <v>27.65</v>
      </c>
      <c r="H24" s="42">
        <f t="shared" si="10"/>
        <v>29.666666666666664</v>
      </c>
      <c r="I24" s="42">
        <f t="shared" si="10"/>
        <v>0.8472222222222221</v>
      </c>
      <c r="J24" s="42">
        <f t="shared" si="10"/>
        <v>47.722222222222221</v>
      </c>
      <c r="K24" s="42">
        <f t="shared" si="10"/>
        <v>24.486111111111111</v>
      </c>
      <c r="L24" s="42">
        <f t="shared" si="10"/>
        <v>24.616666666666667</v>
      </c>
      <c r="M24" s="42">
        <f t="shared" si="10"/>
        <v>25.135833333333331</v>
      </c>
      <c r="N24" s="42">
        <f t="shared" si="10"/>
        <v>24.062499999999996</v>
      </c>
      <c r="O24" s="42">
        <f t="shared" si="10"/>
        <v>13.111111111111112</v>
      </c>
    </row>
    <row r="25" spans="1:15" s="19" customFormat="1" ht="12.75" customHeight="1">
      <c r="A25" s="37">
        <v>1981</v>
      </c>
      <c r="B25" s="26">
        <v>22.180555555555557</v>
      </c>
      <c r="C25" s="26">
        <v>44.638888888888886</v>
      </c>
      <c r="D25" s="26">
        <v>17.958333333333332</v>
      </c>
      <c r="E25" s="26">
        <v>54.2</v>
      </c>
      <c r="F25" s="26">
        <v>23.7</v>
      </c>
      <c r="G25" s="26">
        <v>31.3</v>
      </c>
      <c r="H25" s="26">
        <v>29.333333333333329</v>
      </c>
      <c r="I25" s="26">
        <v>0.68055555555555547</v>
      </c>
      <c r="J25" s="26">
        <v>47.972222222222221</v>
      </c>
      <c r="K25" s="26">
        <v>28.999999999999996</v>
      </c>
      <c r="L25" s="26">
        <v>27.9</v>
      </c>
      <c r="M25" s="26">
        <v>25.132777777777772</v>
      </c>
      <c r="N25" s="26">
        <v>24.194444444444439</v>
      </c>
      <c r="O25" s="26">
        <v>14.569444444444446</v>
      </c>
    </row>
    <row r="26" spans="1:15" s="55" customFormat="1" ht="12.75" customHeight="1">
      <c r="A26" s="37">
        <v>1982</v>
      </c>
      <c r="B26" s="42">
        <f t="shared" ref="B26:O26" si="11">(B25+B27)/2</f>
        <v>22.256944444444446</v>
      </c>
      <c r="C26" s="42">
        <f t="shared" si="11"/>
        <v>44.125</v>
      </c>
      <c r="D26" s="42">
        <f t="shared" si="11"/>
        <v>18.604166666666664</v>
      </c>
      <c r="E26" s="42">
        <f t="shared" si="11"/>
        <v>55.2</v>
      </c>
      <c r="F26" s="42">
        <f t="shared" si="11"/>
        <v>24.45</v>
      </c>
      <c r="G26" s="42">
        <f t="shared" si="11"/>
        <v>30.95</v>
      </c>
      <c r="H26" s="42">
        <f t="shared" si="11"/>
        <v>29.166666666666664</v>
      </c>
      <c r="I26" s="42">
        <f t="shared" si="11"/>
        <v>0.60416666666666663</v>
      </c>
      <c r="J26" s="42">
        <f t="shared" si="11"/>
        <v>47.666666666666671</v>
      </c>
      <c r="K26" s="42">
        <f t="shared" si="11"/>
        <v>28.999999999999996</v>
      </c>
      <c r="L26" s="42">
        <f t="shared" si="11"/>
        <v>27.9</v>
      </c>
      <c r="M26" s="42">
        <f t="shared" si="11"/>
        <v>26.554027777777776</v>
      </c>
      <c r="N26" s="42">
        <f t="shared" si="11"/>
        <v>22.958333333333332</v>
      </c>
      <c r="O26" s="42">
        <f t="shared" si="11"/>
        <v>14.194444444444445</v>
      </c>
    </row>
    <row r="27" spans="1:15" ht="12.75" customHeight="1">
      <c r="A27" s="37">
        <v>1983</v>
      </c>
      <c r="B27" s="13">
        <v>22.333333333333336</v>
      </c>
      <c r="C27" s="13">
        <v>43.611111111111114</v>
      </c>
      <c r="D27" s="13">
        <v>19.249999999999996</v>
      </c>
      <c r="E27" s="13">
        <v>56.2</v>
      </c>
      <c r="F27" s="13">
        <v>25.2</v>
      </c>
      <c r="G27" s="13">
        <v>30.599999999999998</v>
      </c>
      <c r="H27" s="13">
        <v>28.999999999999996</v>
      </c>
      <c r="I27" s="13">
        <v>0.52777777777777779</v>
      </c>
      <c r="J27" s="13">
        <v>47.361111111111114</v>
      </c>
      <c r="K27" s="13">
        <v>28.999999999999996</v>
      </c>
      <c r="L27" s="13">
        <v>27.9</v>
      </c>
      <c r="M27" s="13">
        <v>27.97527777777778</v>
      </c>
      <c r="N27" s="13">
        <v>21.722222222222225</v>
      </c>
      <c r="O27" s="13">
        <v>13.819444444444443</v>
      </c>
    </row>
    <row r="28" spans="1:15" s="55" customFormat="1" ht="12.75" customHeight="1">
      <c r="A28" s="37">
        <v>1984</v>
      </c>
      <c r="B28" s="42">
        <f t="shared" ref="B28:O28" si="12">(B27+B29)/2</f>
        <v>22.916666666666668</v>
      </c>
      <c r="C28" s="42">
        <f t="shared" si="12"/>
        <v>43.361111111111114</v>
      </c>
      <c r="D28" s="42">
        <f t="shared" si="12"/>
        <v>19.249999999999996</v>
      </c>
      <c r="E28" s="42">
        <f t="shared" si="12"/>
        <v>54.650000000000006</v>
      </c>
      <c r="F28" s="42">
        <f t="shared" si="12"/>
        <v>29.799999999999997</v>
      </c>
      <c r="G28" s="42">
        <f t="shared" si="12"/>
        <v>32.49444444444444</v>
      </c>
      <c r="H28" s="42">
        <f t="shared" si="12"/>
        <v>28.638888888888886</v>
      </c>
      <c r="I28" s="42">
        <f t="shared" si="12"/>
        <v>0.45833333333333337</v>
      </c>
      <c r="J28" s="42">
        <f t="shared" si="12"/>
        <v>51</v>
      </c>
      <c r="K28" s="42">
        <f t="shared" si="12"/>
        <v>33.916666666666671</v>
      </c>
      <c r="L28" s="42">
        <f t="shared" si="12"/>
        <v>31.158333333333331</v>
      </c>
      <c r="M28" s="42">
        <f t="shared" si="12"/>
        <v>27.950138888888894</v>
      </c>
      <c r="N28" s="42">
        <f t="shared" si="12"/>
        <v>21.229166666666668</v>
      </c>
      <c r="O28" s="42">
        <f t="shared" si="12"/>
        <v>14.25</v>
      </c>
    </row>
    <row r="29" spans="1:15" ht="12.75" customHeight="1">
      <c r="A29" s="37">
        <v>1985</v>
      </c>
      <c r="B29" s="13">
        <v>23.5</v>
      </c>
      <c r="C29" s="13">
        <v>43.111111111111114</v>
      </c>
      <c r="D29" s="13">
        <v>19.249999999999996</v>
      </c>
      <c r="E29" s="13">
        <v>53.1</v>
      </c>
      <c r="F29" s="13">
        <v>34.4</v>
      </c>
      <c r="G29" s="13">
        <v>34.388888888888886</v>
      </c>
      <c r="H29" s="13">
        <v>28.277777777777779</v>
      </c>
      <c r="I29" s="13">
        <v>0.3888888888888889</v>
      </c>
      <c r="J29" s="13">
        <v>54.638888888888879</v>
      </c>
      <c r="K29" s="13">
        <v>38.833333333333343</v>
      </c>
      <c r="L29" s="13">
        <v>34.416666666666664</v>
      </c>
      <c r="M29" s="13">
        <v>27.925000000000004</v>
      </c>
      <c r="N29" s="13">
        <v>20.736111111111111</v>
      </c>
      <c r="O29" s="13">
        <v>14.680555555555555</v>
      </c>
    </row>
    <row r="30" spans="1:15" s="55" customFormat="1" ht="12.75" customHeight="1">
      <c r="A30" s="37">
        <v>1986</v>
      </c>
      <c r="B30" s="42">
        <f t="shared" ref="B30:O30" si="13">(B29+B31)/2</f>
        <v>24</v>
      </c>
      <c r="C30" s="42">
        <f t="shared" si="13"/>
        <v>42.805555555555557</v>
      </c>
      <c r="D30" s="42">
        <f t="shared" si="13"/>
        <v>19.249999999999996</v>
      </c>
      <c r="E30" s="42">
        <f t="shared" si="13"/>
        <v>51.25</v>
      </c>
      <c r="F30" s="42">
        <f t="shared" si="13"/>
        <v>35.150000000000006</v>
      </c>
      <c r="G30" s="42">
        <f t="shared" si="13"/>
        <v>36.013888888888886</v>
      </c>
      <c r="H30" s="42">
        <f t="shared" si="13"/>
        <v>27.916666666666668</v>
      </c>
      <c r="I30" s="42">
        <f t="shared" si="13"/>
        <v>0.36805555555555558</v>
      </c>
      <c r="J30" s="42">
        <f t="shared" si="13"/>
        <v>55.672384290764001</v>
      </c>
      <c r="K30" s="42">
        <f t="shared" si="13"/>
        <v>38.833333333333343</v>
      </c>
      <c r="L30" s="42">
        <f t="shared" si="13"/>
        <v>34.125</v>
      </c>
      <c r="M30" s="42">
        <f t="shared" si="13"/>
        <v>28.71756944444445</v>
      </c>
      <c r="N30" s="42">
        <f t="shared" si="13"/>
        <v>19.673611111111111</v>
      </c>
      <c r="O30" s="42">
        <f t="shared" si="13"/>
        <v>13</v>
      </c>
    </row>
    <row r="31" spans="1:15" ht="12.75" customHeight="1">
      <c r="A31" s="37">
        <v>1987</v>
      </c>
      <c r="B31" s="13">
        <v>24.5</v>
      </c>
      <c r="C31" s="13">
        <v>42.500000000000007</v>
      </c>
      <c r="D31" s="13">
        <v>19.249999999999996</v>
      </c>
      <c r="E31" s="13">
        <v>49.4</v>
      </c>
      <c r="F31" s="13">
        <v>35.900000000000006</v>
      </c>
      <c r="G31" s="13">
        <v>37.638888888888886</v>
      </c>
      <c r="H31" s="13">
        <v>27.555555555555557</v>
      </c>
      <c r="I31" s="13">
        <v>0.34722222222222221</v>
      </c>
      <c r="J31" s="13">
        <v>56.705879692639115</v>
      </c>
      <c r="K31" s="13">
        <v>38.833333333333343</v>
      </c>
      <c r="L31" s="13">
        <v>33.833333333333329</v>
      </c>
      <c r="M31" s="13">
        <v>29.510138888888893</v>
      </c>
      <c r="N31" s="13">
        <v>18.611111111111111</v>
      </c>
      <c r="O31" s="13">
        <v>11.319444444444443</v>
      </c>
    </row>
    <row r="32" spans="1:15" s="55" customFormat="1" ht="12.75" customHeight="1">
      <c r="A32" s="37">
        <v>1988</v>
      </c>
      <c r="B32" s="42">
        <f t="shared" ref="B32:O32" si="14">(B31+B33)/2</f>
        <v>24.513888888888889</v>
      </c>
      <c r="C32" s="42">
        <f t="shared" si="14"/>
        <v>42.305555555555557</v>
      </c>
      <c r="D32" s="42">
        <f t="shared" si="14"/>
        <v>19.249999999999996</v>
      </c>
      <c r="E32" s="42">
        <f t="shared" si="14"/>
        <v>50.45</v>
      </c>
      <c r="F32" s="42">
        <f t="shared" si="14"/>
        <v>34.900000000000006</v>
      </c>
      <c r="G32" s="42">
        <f t="shared" si="14"/>
        <v>37.291666666666664</v>
      </c>
      <c r="H32" s="42">
        <f t="shared" si="14"/>
        <v>27.611111111111114</v>
      </c>
      <c r="I32" s="42">
        <f t="shared" si="14"/>
        <v>1.5138888888888891</v>
      </c>
      <c r="J32" s="42">
        <f t="shared" si="14"/>
        <v>56.03185235457827</v>
      </c>
      <c r="K32" s="42">
        <f t="shared" si="14"/>
        <v>38.833333333333343</v>
      </c>
      <c r="L32" s="42">
        <f t="shared" si="14"/>
        <v>33.833333333333329</v>
      </c>
      <c r="M32" s="42">
        <f t="shared" si="14"/>
        <v>29.214513888888888</v>
      </c>
      <c r="N32" s="42">
        <f t="shared" si="14"/>
        <v>18.111111111111111</v>
      </c>
      <c r="O32" s="42">
        <f t="shared" si="14"/>
        <v>11.347222222222221</v>
      </c>
    </row>
    <row r="33" spans="1:15" ht="12.75" customHeight="1">
      <c r="A33" s="37">
        <v>1989</v>
      </c>
      <c r="B33" s="13">
        <v>24.527777777777779</v>
      </c>
      <c r="C33" s="13">
        <v>42.111111111111107</v>
      </c>
      <c r="D33" s="13">
        <v>19.249999999999996</v>
      </c>
      <c r="E33" s="13">
        <v>51.500000000000014</v>
      </c>
      <c r="F33" s="13">
        <v>33.9</v>
      </c>
      <c r="G33" s="13">
        <v>36.944444444444443</v>
      </c>
      <c r="H33" s="13">
        <v>27.666666666666668</v>
      </c>
      <c r="I33" s="13">
        <v>2.6805555555555558</v>
      </c>
      <c r="J33" s="13">
        <v>55.357825016517424</v>
      </c>
      <c r="K33" s="13">
        <v>38.833333333333343</v>
      </c>
      <c r="L33" s="13">
        <v>33.833333333333329</v>
      </c>
      <c r="M33" s="13">
        <v>28.918888888888887</v>
      </c>
      <c r="N33" s="13">
        <v>17.611111111111111</v>
      </c>
      <c r="O33" s="13">
        <v>11.374999999999998</v>
      </c>
    </row>
    <row r="34" spans="1:15" s="55" customFormat="1" ht="12.75" customHeight="1">
      <c r="A34" s="37">
        <v>1990</v>
      </c>
      <c r="B34" s="42">
        <f t="shared" ref="B34:O34" si="15">(B33+B35)/2</f>
        <v>25.506944444444443</v>
      </c>
      <c r="C34" s="42">
        <f t="shared" si="15"/>
        <v>41.833333333333329</v>
      </c>
      <c r="D34" s="42">
        <f t="shared" si="15"/>
        <v>19.249999999999996</v>
      </c>
      <c r="E34" s="42">
        <f t="shared" si="15"/>
        <v>51.7</v>
      </c>
      <c r="F34" s="42">
        <f t="shared" si="15"/>
        <v>36.349999999999994</v>
      </c>
      <c r="G34" s="42">
        <f t="shared" si="15"/>
        <v>37.263888888888886</v>
      </c>
      <c r="H34" s="42">
        <f t="shared" si="15"/>
        <v>28.222222222222221</v>
      </c>
      <c r="I34" s="42">
        <f t="shared" si="15"/>
        <v>2.5902777777777777</v>
      </c>
      <c r="J34" s="42">
        <f t="shared" si="15"/>
        <v>54.255148728295438</v>
      </c>
      <c r="K34" s="42">
        <f t="shared" si="15"/>
        <v>38.833333333333343</v>
      </c>
      <c r="L34" s="42">
        <f t="shared" si="15"/>
        <v>33.666666666666664</v>
      </c>
      <c r="M34" s="42">
        <f t="shared" si="15"/>
        <v>29.158333333333335</v>
      </c>
      <c r="N34" s="42">
        <f t="shared" si="15"/>
        <v>17.694444444444443</v>
      </c>
      <c r="O34" s="42">
        <f t="shared" si="15"/>
        <v>11.236111111111111</v>
      </c>
    </row>
    <row r="35" spans="1:15" ht="12.75" customHeight="1">
      <c r="A35" s="37">
        <v>1991</v>
      </c>
      <c r="B35" s="13">
        <v>26.486111111111111</v>
      </c>
      <c r="C35" s="13">
        <v>41.55555555555555</v>
      </c>
      <c r="D35" s="13">
        <v>19.249999999999996</v>
      </c>
      <c r="E35" s="13">
        <v>51.9</v>
      </c>
      <c r="F35" s="13">
        <v>38.799999999999997</v>
      </c>
      <c r="G35" s="13">
        <v>37.583333333333329</v>
      </c>
      <c r="H35" s="13">
        <v>28.777777777777775</v>
      </c>
      <c r="I35" s="13">
        <v>2.5</v>
      </c>
      <c r="J35" s="13">
        <v>53.15247244007346</v>
      </c>
      <c r="K35" s="13">
        <v>38.833333333333343</v>
      </c>
      <c r="L35" s="13">
        <v>33.5</v>
      </c>
      <c r="M35" s="13">
        <v>29.397777777777783</v>
      </c>
      <c r="N35" s="13">
        <v>17.777777777777779</v>
      </c>
      <c r="O35" s="13">
        <v>11.097222222222221</v>
      </c>
    </row>
    <row r="36" spans="1:15" s="55" customFormat="1" ht="12.75" customHeight="1">
      <c r="A36" s="37">
        <v>1992</v>
      </c>
      <c r="B36" s="42">
        <f t="shared" ref="B36:O36" si="16">(B35+B37)/2</f>
        <v>26.826388888888893</v>
      </c>
      <c r="C36" s="42">
        <f t="shared" si="16"/>
        <v>40.972222222222214</v>
      </c>
      <c r="D36" s="42">
        <f t="shared" si="16"/>
        <v>19.249999999999996</v>
      </c>
      <c r="E36" s="42">
        <f t="shared" si="16"/>
        <v>51.587277236444763</v>
      </c>
      <c r="F36" s="42">
        <f t="shared" si="16"/>
        <v>38.599838251454457</v>
      </c>
      <c r="G36" s="42">
        <f t="shared" si="16"/>
        <v>37.638888888888886</v>
      </c>
      <c r="H36" s="42">
        <f t="shared" si="16"/>
        <v>28.277777777777779</v>
      </c>
      <c r="I36" s="42">
        <f t="shared" si="16"/>
        <v>9.6</v>
      </c>
      <c r="J36" s="42">
        <f t="shared" si="16"/>
        <v>52.966102708443245</v>
      </c>
      <c r="K36" s="42">
        <f t="shared" si="16"/>
        <v>38.833333333333343</v>
      </c>
      <c r="L36" s="42">
        <f t="shared" si="16"/>
        <v>32.583333333333329</v>
      </c>
      <c r="M36" s="42">
        <f t="shared" si="16"/>
        <v>28.879907407407408</v>
      </c>
      <c r="N36" s="42">
        <f t="shared" si="16"/>
        <v>18.138888888888886</v>
      </c>
      <c r="O36" s="42">
        <f t="shared" si="16"/>
        <v>11.493055555555555</v>
      </c>
    </row>
    <row r="37" spans="1:15" ht="12.75" customHeight="1">
      <c r="A37" s="37">
        <v>1993</v>
      </c>
      <c r="B37" s="13">
        <v>27.166666666666671</v>
      </c>
      <c r="C37" s="13">
        <v>40.388888888888879</v>
      </c>
      <c r="D37" s="13">
        <v>19.249999999999996</v>
      </c>
      <c r="E37" s="13">
        <v>51.274554472889534</v>
      </c>
      <c r="F37" s="13">
        <v>38.399676502908925</v>
      </c>
      <c r="G37" s="13">
        <v>37.69444444444445</v>
      </c>
      <c r="H37" s="13">
        <v>27.777777777777779</v>
      </c>
      <c r="I37" s="13">
        <v>16.7</v>
      </c>
      <c r="J37" s="13">
        <v>52.779732976813023</v>
      </c>
      <c r="K37" s="13">
        <v>38.833333333333336</v>
      </c>
      <c r="L37" s="13">
        <v>31.666666666666664</v>
      </c>
      <c r="M37" s="13">
        <v>28.362037037037034</v>
      </c>
      <c r="N37" s="13">
        <v>18.499999999999996</v>
      </c>
      <c r="O37" s="13">
        <v>11.888888888888889</v>
      </c>
    </row>
    <row r="38" spans="1:15" s="55" customFormat="1" ht="12.75" customHeight="1">
      <c r="A38" s="37">
        <v>1994</v>
      </c>
      <c r="B38" s="42">
        <f t="shared" ref="B38:O38" si="17">(B37+B39)/2</f>
        <v>27.090277777777779</v>
      </c>
      <c r="C38" s="42">
        <f t="shared" si="17"/>
        <v>39.55555555555555</v>
      </c>
      <c r="D38" s="42">
        <f t="shared" si="17"/>
        <v>19.249999999999996</v>
      </c>
      <c r="E38" s="42">
        <f t="shared" si="17"/>
        <v>58.109310465520274</v>
      </c>
      <c r="F38" s="42">
        <f t="shared" si="17"/>
        <v>37.089660857242137</v>
      </c>
      <c r="G38" s="42">
        <f t="shared" si="17"/>
        <v>37.562500000000007</v>
      </c>
      <c r="H38" s="42">
        <f t="shared" si="17"/>
        <v>27.056623055555555</v>
      </c>
      <c r="I38" s="42">
        <f t="shared" si="17"/>
        <v>18</v>
      </c>
      <c r="J38" s="42">
        <f t="shared" si="17"/>
        <v>52.519551564908603</v>
      </c>
      <c r="K38" s="42">
        <f t="shared" si="17"/>
        <v>38.833333333333336</v>
      </c>
      <c r="L38" s="42">
        <f t="shared" si="17"/>
        <v>35.352548707646307</v>
      </c>
      <c r="M38" s="42">
        <f t="shared" si="17"/>
        <v>27.618935185185183</v>
      </c>
      <c r="N38" s="42">
        <f t="shared" si="17"/>
        <v>18.124999999999996</v>
      </c>
      <c r="O38" s="42">
        <f t="shared" si="17"/>
        <v>11.875</v>
      </c>
    </row>
    <row r="39" spans="1:15" ht="12.75" customHeight="1">
      <c r="A39" s="37">
        <v>1995</v>
      </c>
      <c r="B39" s="13">
        <v>27.013888888888886</v>
      </c>
      <c r="C39" s="13">
        <v>38.722222222222221</v>
      </c>
      <c r="D39" s="13">
        <v>19.249999999999996</v>
      </c>
      <c r="E39" s="13">
        <v>64.944066458151013</v>
      </c>
      <c r="F39" s="13">
        <v>35.779645211575343</v>
      </c>
      <c r="G39" s="13">
        <v>37.430555555555564</v>
      </c>
      <c r="H39" s="13">
        <v>26.335468333333335</v>
      </c>
      <c r="I39" s="13">
        <v>19.3</v>
      </c>
      <c r="J39" s="13">
        <v>52.259370153004184</v>
      </c>
      <c r="K39" s="13">
        <v>38.833333333333336</v>
      </c>
      <c r="L39" s="13">
        <v>39.038430748625942</v>
      </c>
      <c r="M39" s="13">
        <v>26.875833333333333</v>
      </c>
      <c r="N39" s="13">
        <v>17.749999999999996</v>
      </c>
      <c r="O39" s="13">
        <v>11.861111111111109</v>
      </c>
    </row>
    <row r="40" spans="1:15" s="55" customFormat="1" ht="12.75" customHeight="1">
      <c r="A40" s="37">
        <v>1996</v>
      </c>
      <c r="B40" s="42">
        <f t="shared" ref="B40:J40" si="18">(B39+B41)/2</f>
        <v>26.763888888888886</v>
      </c>
      <c r="C40" s="42">
        <f t="shared" si="18"/>
        <v>39.194444444444443</v>
      </c>
      <c r="D40" s="42">
        <f t="shared" si="18"/>
        <v>17.083333333333332</v>
      </c>
      <c r="E40" s="42">
        <f t="shared" si="18"/>
        <v>63.713812611358982</v>
      </c>
      <c r="F40" s="42">
        <f t="shared" si="18"/>
        <v>34.997332330223472</v>
      </c>
      <c r="G40" s="42">
        <f t="shared" si="18"/>
        <v>36.972222222222229</v>
      </c>
      <c r="H40" s="42">
        <f t="shared" si="18"/>
        <v>26.013718333333333</v>
      </c>
      <c r="I40" s="42">
        <f t="shared" si="18"/>
        <v>18.649999999999999</v>
      </c>
      <c r="J40" s="42">
        <f t="shared" si="18"/>
        <v>52.209566380411943</v>
      </c>
      <c r="K40" s="42">
        <f t="shared" ref="K40:O40" si="19">(K39+K41)/2</f>
        <v>38.708333333333329</v>
      </c>
      <c r="L40" s="42">
        <f t="shared" si="19"/>
        <v>38.844100228828452</v>
      </c>
      <c r="M40" s="42">
        <f t="shared" si="19"/>
        <v>26.898730569134187</v>
      </c>
      <c r="N40" s="42">
        <f t="shared" si="19"/>
        <v>18.048611111111107</v>
      </c>
      <c r="O40" s="42">
        <f t="shared" si="19"/>
        <v>12.875</v>
      </c>
    </row>
    <row r="41" spans="1:15" ht="12.75" customHeight="1">
      <c r="A41" s="37">
        <v>1997</v>
      </c>
      <c r="B41" s="13">
        <v>26.513888888888886</v>
      </c>
      <c r="C41" s="13">
        <v>39.666666666666664</v>
      </c>
      <c r="D41" s="13">
        <v>14.916666666666668</v>
      </c>
      <c r="E41" s="13">
        <v>62.483558764566951</v>
      </c>
      <c r="F41" s="13">
        <v>34.215019448871601</v>
      </c>
      <c r="G41" s="13">
        <v>36.513888888888893</v>
      </c>
      <c r="H41" s="13">
        <v>25.691968333333332</v>
      </c>
      <c r="I41" s="13">
        <v>18</v>
      </c>
      <c r="J41" s="13">
        <v>52.159762607819701</v>
      </c>
      <c r="K41" s="13">
        <v>38.583333333333329</v>
      </c>
      <c r="L41" s="13">
        <v>38.649769709030956</v>
      </c>
      <c r="M41" s="13">
        <v>26.921627804935039</v>
      </c>
      <c r="N41" s="13">
        <v>18.347222222222221</v>
      </c>
      <c r="O41" s="13">
        <v>13.888888888888889</v>
      </c>
    </row>
    <row r="42" spans="1:15" s="55" customFormat="1" ht="12.75" customHeight="1">
      <c r="A42" s="37">
        <v>1998</v>
      </c>
      <c r="B42" s="42">
        <f>(B41+B43)/2</f>
        <v>25.689390046366587</v>
      </c>
      <c r="C42" s="42">
        <f t="shared" ref="C42:O42" si="20">(C41+C43)/2</f>
        <v>39.333333333333336</v>
      </c>
      <c r="D42" s="42">
        <f t="shared" si="20"/>
        <v>15.125000000000002</v>
      </c>
      <c r="E42" s="42">
        <f t="shared" si="20"/>
        <v>61.775503114545721</v>
      </c>
      <c r="F42" s="42">
        <f t="shared" si="20"/>
        <v>33.864263683108646</v>
      </c>
      <c r="G42" s="42">
        <f t="shared" si="20"/>
        <v>36.729166666666671</v>
      </c>
      <c r="H42" s="42">
        <f t="shared" si="20"/>
        <v>26.191073611111115</v>
      </c>
      <c r="I42" s="42">
        <f t="shared" si="20"/>
        <v>26.229166666666661</v>
      </c>
      <c r="J42" s="42">
        <f t="shared" si="20"/>
        <v>52.168336088272198</v>
      </c>
      <c r="K42" s="42">
        <f t="shared" si="20"/>
        <v>39.958333333333329</v>
      </c>
      <c r="L42" s="42">
        <f t="shared" si="20"/>
        <v>38.216122325754156</v>
      </c>
      <c r="M42" s="42">
        <f t="shared" si="20"/>
        <v>25.622410793203489</v>
      </c>
      <c r="N42" s="42">
        <f t="shared" si="20"/>
        <v>17.472222222222221</v>
      </c>
      <c r="O42" s="42">
        <f t="shared" si="20"/>
        <v>13.722222222222221</v>
      </c>
    </row>
    <row r="43" spans="1:15" ht="12.75" customHeight="1">
      <c r="A43" s="37">
        <v>1999</v>
      </c>
      <c r="B43" s="13">
        <v>24.864891203844287</v>
      </c>
      <c r="C43" s="13">
        <v>39.000000000000007</v>
      </c>
      <c r="D43" s="13">
        <v>15.333333333333336</v>
      </c>
      <c r="E43" s="13">
        <v>61.067447464524491</v>
      </c>
      <c r="F43" s="13">
        <v>33.513507917345692</v>
      </c>
      <c r="G43" s="13">
        <v>36.944444444444443</v>
      </c>
      <c r="H43" s="13">
        <v>26.690178888888894</v>
      </c>
      <c r="I43" s="13">
        <v>34.458333333333321</v>
      </c>
      <c r="J43" s="13">
        <v>52.176909568724696</v>
      </c>
      <c r="K43" s="13">
        <v>41.333333333333336</v>
      </c>
      <c r="L43" s="13">
        <v>37.782474942477357</v>
      </c>
      <c r="M43" s="13">
        <v>24.323193781471939</v>
      </c>
      <c r="N43" s="13">
        <v>16.597222222222221</v>
      </c>
      <c r="O43" s="13">
        <v>13.555555555555554</v>
      </c>
    </row>
    <row r="44" spans="1:15" s="55" customFormat="1" ht="12.75" customHeight="1">
      <c r="A44" s="37">
        <v>2000</v>
      </c>
      <c r="B44" s="42">
        <f>(B43+B45)/2</f>
        <v>24.688407278138698</v>
      </c>
      <c r="C44" s="42">
        <f t="shared" ref="C44:O44" si="21">(C43+C45)/2</f>
        <v>38.74423830949587</v>
      </c>
      <c r="D44" s="42">
        <f t="shared" si="21"/>
        <v>15.310850227913596</v>
      </c>
      <c r="E44" s="42">
        <f t="shared" si="21"/>
        <v>58.522541989472217</v>
      </c>
      <c r="F44" s="42">
        <f t="shared" si="21"/>
        <v>34.190679554341251</v>
      </c>
      <c r="G44" s="42">
        <f t="shared" si="21"/>
        <v>40.236240650284401</v>
      </c>
      <c r="H44" s="42">
        <f t="shared" si="21"/>
        <v>28.048790571829578</v>
      </c>
      <c r="I44" s="42">
        <f t="shared" si="21"/>
        <v>34.301487853541772</v>
      </c>
      <c r="J44" s="42">
        <f t="shared" si="21"/>
        <v>52.520518195260578</v>
      </c>
      <c r="K44" s="42">
        <f t="shared" si="21"/>
        <v>50.902494914116446</v>
      </c>
      <c r="L44" s="42">
        <f t="shared" si="21"/>
        <v>36.691207227357722</v>
      </c>
      <c r="M44" s="42">
        <f t="shared" si="21"/>
        <v>30.620970094439137</v>
      </c>
      <c r="N44" s="42">
        <f t="shared" si="21"/>
        <v>16.593184759623398</v>
      </c>
      <c r="O44" s="42">
        <f t="shared" si="21"/>
        <v>13.528969369466992</v>
      </c>
    </row>
    <row r="45" spans="1:15" ht="12.75" customHeight="1">
      <c r="A45" s="37">
        <v>2001</v>
      </c>
      <c r="B45" s="13">
        <v>24.511923352433111</v>
      </c>
      <c r="C45" s="13">
        <v>38.488476618991733</v>
      </c>
      <c r="D45" s="13">
        <v>15.288367122493856</v>
      </c>
      <c r="E45" s="13">
        <v>55.977636514419949</v>
      </c>
      <c r="F45" s="13">
        <v>34.867851191336811</v>
      </c>
      <c r="G45" s="13">
        <v>43.528036856124359</v>
      </c>
      <c r="H45" s="13">
        <v>29.407402254770265</v>
      </c>
      <c r="I45" s="13">
        <v>34.144642373750223</v>
      </c>
      <c r="J45" s="13">
        <v>52.864126821796454</v>
      </c>
      <c r="K45" s="13">
        <v>60.471656494899548</v>
      </c>
      <c r="L45" s="13">
        <v>35.599939512238088</v>
      </c>
      <c r="M45" s="13">
        <v>36.918746407406339</v>
      </c>
      <c r="N45" s="13">
        <v>16.589147297024574</v>
      </c>
      <c r="O45" s="13">
        <v>13.502383183378431</v>
      </c>
    </row>
    <row r="46" spans="1:15" s="55" customFormat="1" ht="12.75" customHeight="1">
      <c r="A46" s="37">
        <v>2002</v>
      </c>
      <c r="B46" s="42">
        <f>(B45+B47)/2</f>
        <v>23.499062736649883</v>
      </c>
      <c r="C46" s="42">
        <f t="shared" ref="C46:O46" si="22">(C45+C47)/2</f>
        <v>40.320033096909761</v>
      </c>
      <c r="D46" s="42">
        <f t="shared" si="22"/>
        <v>15.179951016434563</v>
      </c>
      <c r="E46" s="42">
        <f t="shared" si="22"/>
        <v>54.605268186746535</v>
      </c>
      <c r="F46" s="42">
        <f t="shared" si="22"/>
        <v>35.353484916289418</v>
      </c>
      <c r="G46" s="42">
        <f t="shared" si="22"/>
        <v>41.463923398559459</v>
      </c>
      <c r="H46" s="42">
        <f t="shared" si="22"/>
        <v>29.19824976740432</v>
      </c>
      <c r="I46" s="42">
        <f t="shared" si="22"/>
        <v>33.934314621600222</v>
      </c>
      <c r="J46" s="42">
        <f t="shared" si="22"/>
        <v>52.751380617518102</v>
      </c>
      <c r="K46" s="42">
        <f t="shared" si="22"/>
        <v>59.254308686430718</v>
      </c>
      <c r="L46" s="42">
        <f t="shared" si="22"/>
        <v>35.375145730582261</v>
      </c>
      <c r="M46" s="42">
        <f t="shared" si="22"/>
        <v>38.794587231229968</v>
      </c>
      <c r="N46" s="42">
        <f t="shared" si="22"/>
        <v>16.468823682577099</v>
      </c>
      <c r="O46" s="42">
        <f t="shared" si="22"/>
        <v>13.689839170602241</v>
      </c>
    </row>
    <row r="47" spans="1:15" ht="12.75" customHeight="1">
      <c r="A47" s="37">
        <v>2003</v>
      </c>
      <c r="B47" s="13">
        <v>22.486202120866658</v>
      </c>
      <c r="C47" s="13">
        <v>42.151589574827788</v>
      </c>
      <c r="D47" s="13">
        <v>15.07153491037527</v>
      </c>
      <c r="E47" s="13">
        <v>53.232899859073122</v>
      </c>
      <c r="F47" s="13">
        <v>35.839118641242017</v>
      </c>
      <c r="G47" s="13">
        <v>39.399809940994565</v>
      </c>
      <c r="H47" s="13">
        <v>28.989097280038379</v>
      </c>
      <c r="I47" s="13">
        <v>33.723986869450215</v>
      </c>
      <c r="J47" s="13">
        <v>52.63863441323975</v>
      </c>
      <c r="K47" s="13">
        <v>58.036960877961896</v>
      </c>
      <c r="L47" s="13">
        <v>35.150351948926428</v>
      </c>
      <c r="M47" s="13">
        <v>40.670428055053605</v>
      </c>
      <c r="N47" s="13">
        <v>16.348500068129624</v>
      </c>
      <c r="O47" s="13">
        <v>13.877295157826053</v>
      </c>
    </row>
    <row r="48" spans="1:15" s="55" customFormat="1" ht="12.75" customHeight="1">
      <c r="A48" s="37">
        <v>2004</v>
      </c>
      <c r="B48" s="42">
        <f>(B47+B49)/2</f>
        <v>22.306884402936035</v>
      </c>
      <c r="C48" s="42">
        <f t="shared" ref="C48:O48" si="23">(C47+C49)/2</f>
        <v>41.507739732162946</v>
      </c>
      <c r="D48" s="42">
        <f t="shared" si="23"/>
        <v>13.403398709864643</v>
      </c>
      <c r="E48" s="42">
        <f t="shared" si="23"/>
        <v>53.442158177873182</v>
      </c>
      <c r="F48" s="42">
        <f t="shared" si="23"/>
        <v>35.53670105556229</v>
      </c>
      <c r="G48" s="42">
        <f t="shared" si="23"/>
        <v>39.2025000569705</v>
      </c>
      <c r="H48" s="42">
        <f t="shared" si="23"/>
        <v>26.580062190965172</v>
      </c>
      <c r="I48" s="42">
        <f t="shared" si="23"/>
        <v>33.1133012328105</v>
      </c>
      <c r="J48" s="42">
        <f t="shared" si="23"/>
        <v>43.981966948845304</v>
      </c>
      <c r="K48" s="42">
        <f t="shared" si="23"/>
        <v>57.953422621066842</v>
      </c>
      <c r="L48" s="42">
        <f t="shared" si="23"/>
        <v>35.143566309829851</v>
      </c>
      <c r="M48" s="42">
        <f t="shared" si="23"/>
        <v>39.737603524782457</v>
      </c>
      <c r="N48" s="42">
        <f t="shared" si="23"/>
        <v>15.969052625178104</v>
      </c>
      <c r="O48" s="42">
        <f t="shared" si="23"/>
        <v>13.843459631093328</v>
      </c>
    </row>
    <row r="49" spans="1:15" ht="12.75" customHeight="1">
      <c r="A49" s="37">
        <v>2005</v>
      </c>
      <c r="B49" s="13">
        <v>22.127566685005409</v>
      </c>
      <c r="C49" s="13">
        <v>40.863889889498097</v>
      </c>
      <c r="D49" s="13">
        <v>11.735262509354014</v>
      </c>
      <c r="E49" s="13">
        <v>53.651416496673235</v>
      </c>
      <c r="F49" s="13">
        <v>35.234283469882563</v>
      </c>
      <c r="G49" s="13">
        <v>39.005190172946435</v>
      </c>
      <c r="H49" s="13">
        <v>24.171027101891969</v>
      </c>
      <c r="I49" s="13">
        <v>32.502615596170784</v>
      </c>
      <c r="J49" s="13">
        <v>35.325299484450859</v>
      </c>
      <c r="K49" s="13">
        <v>57.869884364171789</v>
      </c>
      <c r="L49" s="13">
        <v>35.13678067073328</v>
      </c>
      <c r="M49" s="13">
        <v>38.804778994511302</v>
      </c>
      <c r="N49" s="13">
        <v>15.589605182226585</v>
      </c>
      <c r="O49" s="13">
        <v>13.809624104360601</v>
      </c>
    </row>
    <row r="50" spans="1:15" ht="12.75" customHeight="1">
      <c r="A50" s="37">
        <v>2006</v>
      </c>
    </row>
    <row r="51" spans="1:15" ht="12.75" customHeight="1">
      <c r="A51" s="37">
        <v>2007</v>
      </c>
    </row>
    <row r="52" spans="1:15" ht="12.75" customHeight="1">
      <c r="A52" s="37">
        <v>2008</v>
      </c>
    </row>
    <row r="53" spans="1:15" ht="12.75" customHeight="1">
      <c r="A53" s="37">
        <v>2009</v>
      </c>
    </row>
    <row r="54" spans="1:15" ht="12.75" customHeight="1">
      <c r="A54" s="37">
        <v>2010</v>
      </c>
    </row>
    <row r="55" spans="1:15" ht="12.75" customHeight="1">
      <c r="A55" s="37">
        <v>2011</v>
      </c>
    </row>
    <row r="56" spans="1:15" ht="12.75" customHeight="1">
      <c r="A56" s="37">
        <v>2012</v>
      </c>
    </row>
    <row r="57" spans="1:15" ht="12.75" customHeight="1">
      <c r="A57" s="37">
        <v>2013</v>
      </c>
    </row>
    <row r="58" spans="1:15" ht="12.75" customHeight="1">
      <c r="A58" s="37">
        <v>2014</v>
      </c>
    </row>
    <row r="59" spans="1:15" ht="12.75" customHeight="1"/>
    <row r="60" spans="1:15" s="6" customFormat="1" ht="24.75" customHeight="1">
      <c r="A60" s="73" t="s">
        <v>425</v>
      </c>
      <c r="B60" s="73"/>
      <c r="C60" s="73"/>
      <c r="D60" s="73"/>
      <c r="E60" s="73"/>
      <c r="F60" s="73"/>
      <c r="G60" s="73"/>
      <c r="H60" s="73"/>
      <c r="I60" s="73"/>
      <c r="J60" s="73"/>
      <c r="K60" s="73"/>
      <c r="L60" s="73"/>
      <c r="M60" s="73"/>
      <c r="N60" s="73"/>
      <c r="O60" s="73"/>
    </row>
    <row r="61" spans="1:15" s="6" customFormat="1">
      <c r="A61" s="38" t="s">
        <v>366</v>
      </c>
    </row>
    <row r="62" spans="1:15" s="6" customFormat="1">
      <c r="A62" s="38" t="s">
        <v>507</v>
      </c>
    </row>
    <row r="63" spans="1:15" s="6" customFormat="1">
      <c r="A63" s="38" t="s">
        <v>1</v>
      </c>
    </row>
    <row r="64" spans="1:15" s="6" customFormat="1">
      <c r="A64" s="38" t="s">
        <v>426</v>
      </c>
    </row>
    <row r="65" spans="1:1" s="6" customFormat="1">
      <c r="A65" s="38"/>
    </row>
    <row r="66" spans="1:1" s="6" customFormat="1">
      <c r="A66" s="38" t="s">
        <v>673</v>
      </c>
    </row>
  </sheetData>
  <mergeCells count="1">
    <mergeCell ref="A60:O60"/>
  </mergeCells>
  <pageMargins left="0.56999999999999995" right="0.56000000000000005" top="1" bottom="1" header="0.5" footer="0.5"/>
  <pageSetup scale="56" orientation="landscape" r:id="rId1"/>
  <headerFooter alignWithMargins="0"/>
</worksheet>
</file>

<file path=xl/worksheets/sheet84.xml><?xml version="1.0" encoding="utf-8"?>
<worksheet xmlns="http://schemas.openxmlformats.org/spreadsheetml/2006/main" xmlns:r="http://schemas.openxmlformats.org/officeDocument/2006/relationships">
  <sheetPr codeName="Sheet72"/>
  <dimension ref="A1:DW73"/>
  <sheetViews>
    <sheetView view="pageBreakPreview" zoomScale="85" zoomScaleSheetLayoutView="85" workbookViewId="0">
      <pane xSplit="1" ySplit="3" topLeftCell="CA7" activePane="bottomRight" state="frozen"/>
      <selection activeCell="C38" sqref="C38"/>
      <selection pane="topRight" activeCell="C38" sqref="C38"/>
      <selection pane="bottomLeft" activeCell="C38" sqref="C38"/>
      <selection pane="bottomRight" activeCell="CF39" sqref="CF39"/>
    </sheetView>
  </sheetViews>
  <sheetFormatPr defaultRowHeight="12.75"/>
  <cols>
    <col min="1" max="1" width="6.7109375" style="6" customWidth="1"/>
    <col min="2" max="2" width="10.7109375" style="8" customWidth="1"/>
    <col min="3" max="6" width="8.85546875" style="8" customWidth="1"/>
    <col min="7" max="9" width="10.28515625" style="8" bestFit="1" customWidth="1"/>
    <col min="10" max="10" width="9.85546875" style="8" customWidth="1"/>
    <col min="11" max="11" width="10.7109375" style="8" customWidth="1"/>
    <col min="12" max="17" width="8.85546875" style="8" customWidth="1"/>
    <col min="18" max="18" width="9.5703125" style="8" customWidth="1"/>
    <col min="19" max="19" width="8.85546875" style="8" customWidth="1"/>
    <col min="20" max="20" width="10.7109375" style="8" customWidth="1"/>
    <col min="21" max="28" width="8.85546875" style="8" customWidth="1"/>
    <col min="29" max="29" width="10.7109375" style="8" customWidth="1"/>
    <col min="30" max="37" width="8.85546875" style="8" customWidth="1"/>
    <col min="38" max="38" width="10" style="8" customWidth="1"/>
    <col min="39" max="46" width="8.85546875" style="8" customWidth="1"/>
    <col min="47" max="47" width="10.28515625" style="8" customWidth="1"/>
    <col min="48" max="55" width="8.85546875" style="8" customWidth="1"/>
    <col min="56" max="56" width="9.7109375" style="8" customWidth="1"/>
    <col min="57" max="64" width="8.85546875" style="8" customWidth="1"/>
    <col min="65" max="65" width="9.85546875" style="8" customWidth="1"/>
    <col min="66" max="73" width="8.85546875" style="8" customWidth="1"/>
    <col min="74" max="74" width="10" style="8" customWidth="1"/>
    <col min="75" max="82" width="8.85546875" style="8" customWidth="1"/>
    <col min="83" max="83" width="10.140625" style="8" customWidth="1"/>
    <col min="84" max="91" width="8.85546875" style="8" customWidth="1"/>
    <col min="92" max="92" width="10.5703125" style="8" customWidth="1"/>
    <col min="93" max="100" width="8.85546875" style="8" customWidth="1"/>
    <col min="101" max="101" width="10.28515625" style="8" customWidth="1"/>
    <col min="102" max="109" width="8.85546875" style="8" customWidth="1"/>
    <col min="110" max="110" width="10.42578125" style="8" customWidth="1"/>
    <col min="111" max="118" width="8.85546875" style="8" customWidth="1"/>
    <col min="119" max="119" width="9.85546875" style="8" customWidth="1"/>
    <col min="120" max="16384" width="9.140625" style="8"/>
  </cols>
  <sheetData>
    <row r="1" spans="1:127">
      <c r="B1" s="8" t="s">
        <v>101</v>
      </c>
      <c r="N1" s="8" t="s">
        <v>225</v>
      </c>
      <c r="T1" s="8" t="s">
        <v>2</v>
      </c>
      <c r="AL1" s="8" t="s">
        <v>2</v>
      </c>
      <c r="BD1" s="8" t="s">
        <v>2</v>
      </c>
      <c r="BM1" s="8" t="s">
        <v>2</v>
      </c>
      <c r="BV1" s="8" t="s">
        <v>2</v>
      </c>
      <c r="CN1" s="8" t="s">
        <v>2</v>
      </c>
      <c r="DF1" s="8" t="s">
        <v>2</v>
      </c>
    </row>
    <row r="2" spans="1:127">
      <c r="B2" s="8" t="s">
        <v>115</v>
      </c>
      <c r="K2" s="8" t="s">
        <v>116</v>
      </c>
      <c r="T2" s="8" t="s">
        <v>106</v>
      </c>
      <c r="AC2" s="8" t="s">
        <v>117</v>
      </c>
      <c r="AL2" s="8" t="s">
        <v>118</v>
      </c>
      <c r="AU2" s="8" t="s">
        <v>119</v>
      </c>
      <c r="BD2" s="8" t="s">
        <v>120</v>
      </c>
      <c r="BM2" s="8" t="s">
        <v>121</v>
      </c>
      <c r="BV2" s="8" t="s">
        <v>122</v>
      </c>
      <c r="CE2" s="8" t="s">
        <v>151</v>
      </c>
      <c r="CN2" s="8" t="s">
        <v>124</v>
      </c>
      <c r="CW2" s="8" t="s">
        <v>125</v>
      </c>
      <c r="DF2" s="8" t="s">
        <v>108</v>
      </c>
      <c r="DO2" s="8" t="s">
        <v>109</v>
      </c>
    </row>
    <row r="3" spans="1:127" s="11" customFormat="1" ht="135" customHeight="1">
      <c r="A3" s="27" t="s">
        <v>225</v>
      </c>
      <c r="B3" s="11" t="s">
        <v>74</v>
      </c>
      <c r="C3" s="11" t="s">
        <v>79</v>
      </c>
      <c r="D3" s="11" t="s">
        <v>80</v>
      </c>
      <c r="E3" s="11" t="s">
        <v>81</v>
      </c>
      <c r="F3" s="11" t="s">
        <v>82</v>
      </c>
      <c r="G3" s="11" t="s">
        <v>75</v>
      </c>
      <c r="H3" s="11" t="s">
        <v>76</v>
      </c>
      <c r="I3" s="11" t="s">
        <v>77</v>
      </c>
      <c r="J3" s="11" t="s">
        <v>78</v>
      </c>
      <c r="K3" s="11" t="s">
        <v>74</v>
      </c>
      <c r="L3" s="11" t="s">
        <v>79</v>
      </c>
      <c r="M3" s="11" t="s">
        <v>80</v>
      </c>
      <c r="N3" s="11" t="s">
        <v>81</v>
      </c>
      <c r="O3" s="11" t="s">
        <v>82</v>
      </c>
      <c r="P3" s="11" t="s">
        <v>75</v>
      </c>
      <c r="Q3" s="11" t="s">
        <v>76</v>
      </c>
      <c r="R3" s="11" t="s">
        <v>77</v>
      </c>
      <c r="S3" s="11" t="s">
        <v>78</v>
      </c>
      <c r="T3" s="11" t="s">
        <v>74</v>
      </c>
      <c r="U3" s="11" t="s">
        <v>79</v>
      </c>
      <c r="V3" s="11" t="s">
        <v>80</v>
      </c>
      <c r="W3" s="11" t="s">
        <v>81</v>
      </c>
      <c r="X3" s="11" t="s">
        <v>82</v>
      </c>
      <c r="Y3" s="11" t="s">
        <v>75</v>
      </c>
      <c r="Z3" s="11" t="s">
        <v>76</v>
      </c>
      <c r="AA3" s="11" t="s">
        <v>77</v>
      </c>
      <c r="AB3" s="11" t="s">
        <v>78</v>
      </c>
      <c r="AC3" s="11" t="s">
        <v>74</v>
      </c>
      <c r="AD3" s="11" t="s">
        <v>79</v>
      </c>
      <c r="AE3" s="11" t="s">
        <v>80</v>
      </c>
      <c r="AF3" s="11" t="s">
        <v>81</v>
      </c>
      <c r="AG3" s="11" t="s">
        <v>82</v>
      </c>
      <c r="AH3" s="11" t="s">
        <v>75</v>
      </c>
      <c r="AI3" s="11" t="s">
        <v>76</v>
      </c>
      <c r="AJ3" s="11" t="s">
        <v>77</v>
      </c>
      <c r="AK3" s="11" t="s">
        <v>78</v>
      </c>
      <c r="AL3" s="11" t="s">
        <v>74</v>
      </c>
      <c r="AM3" s="11" t="s">
        <v>79</v>
      </c>
      <c r="AN3" s="11" t="s">
        <v>80</v>
      </c>
      <c r="AO3" s="11" t="s">
        <v>81</v>
      </c>
      <c r="AP3" s="11" t="s">
        <v>82</v>
      </c>
      <c r="AQ3" s="11" t="s">
        <v>75</v>
      </c>
      <c r="AR3" s="11" t="s">
        <v>76</v>
      </c>
      <c r="AS3" s="11" t="s">
        <v>77</v>
      </c>
      <c r="AT3" s="11" t="s">
        <v>78</v>
      </c>
      <c r="AU3" s="11" t="s">
        <v>74</v>
      </c>
      <c r="AV3" s="11" t="s">
        <v>79</v>
      </c>
      <c r="AW3" s="11" t="s">
        <v>80</v>
      </c>
      <c r="AX3" s="11" t="s">
        <v>81</v>
      </c>
      <c r="AY3" s="11" t="s">
        <v>82</v>
      </c>
      <c r="AZ3" s="11" t="s">
        <v>75</v>
      </c>
      <c r="BA3" s="11" t="s">
        <v>76</v>
      </c>
      <c r="BB3" s="11" t="s">
        <v>77</v>
      </c>
      <c r="BC3" s="11" t="s">
        <v>78</v>
      </c>
      <c r="BD3" s="11" t="s">
        <v>74</v>
      </c>
      <c r="BE3" s="11" t="s">
        <v>79</v>
      </c>
      <c r="BF3" s="11" t="s">
        <v>80</v>
      </c>
      <c r="BG3" s="11" t="s">
        <v>81</v>
      </c>
      <c r="BH3" s="11" t="s">
        <v>82</v>
      </c>
      <c r="BI3" s="11" t="s">
        <v>75</v>
      </c>
      <c r="BJ3" s="11" t="s">
        <v>76</v>
      </c>
      <c r="BK3" s="11" t="s">
        <v>77</v>
      </c>
      <c r="BL3" s="11" t="s">
        <v>78</v>
      </c>
      <c r="BM3" s="11" t="s">
        <v>74</v>
      </c>
      <c r="BN3" s="11" t="s">
        <v>79</v>
      </c>
      <c r="BO3" s="11" t="s">
        <v>80</v>
      </c>
      <c r="BP3" s="11" t="s">
        <v>81</v>
      </c>
      <c r="BQ3" s="11" t="s">
        <v>82</v>
      </c>
      <c r="BR3" s="11" t="s">
        <v>75</v>
      </c>
      <c r="BS3" s="11" t="s">
        <v>76</v>
      </c>
      <c r="BT3" s="11" t="s">
        <v>77</v>
      </c>
      <c r="BU3" s="11" t="s">
        <v>78</v>
      </c>
      <c r="BV3" s="11" t="s">
        <v>74</v>
      </c>
      <c r="BW3" s="11" t="s">
        <v>79</v>
      </c>
      <c r="BX3" s="11" t="s">
        <v>80</v>
      </c>
      <c r="BY3" s="11" t="s">
        <v>81</v>
      </c>
      <c r="BZ3" s="11" t="s">
        <v>82</v>
      </c>
      <c r="CA3" s="11" t="s">
        <v>75</v>
      </c>
      <c r="CB3" s="11" t="s">
        <v>76</v>
      </c>
      <c r="CC3" s="11" t="s">
        <v>77</v>
      </c>
      <c r="CD3" s="11" t="s">
        <v>78</v>
      </c>
      <c r="CE3" s="11" t="s">
        <v>74</v>
      </c>
      <c r="CF3" s="11" t="s">
        <v>79</v>
      </c>
      <c r="CG3" s="11" t="s">
        <v>80</v>
      </c>
      <c r="CH3" s="11" t="s">
        <v>81</v>
      </c>
      <c r="CI3" s="11" t="s">
        <v>82</v>
      </c>
      <c r="CJ3" s="11" t="s">
        <v>75</v>
      </c>
      <c r="CK3" s="11" t="s">
        <v>76</v>
      </c>
      <c r="CL3" s="11" t="s">
        <v>77</v>
      </c>
      <c r="CM3" s="11" t="s">
        <v>78</v>
      </c>
      <c r="CN3" s="11" t="s">
        <v>74</v>
      </c>
      <c r="CO3" s="11" t="s">
        <v>79</v>
      </c>
      <c r="CP3" s="11" t="s">
        <v>80</v>
      </c>
      <c r="CQ3" s="11" t="s">
        <v>81</v>
      </c>
      <c r="CR3" s="11" t="s">
        <v>82</v>
      </c>
      <c r="CS3" s="11" t="s">
        <v>75</v>
      </c>
      <c r="CT3" s="11" t="s">
        <v>76</v>
      </c>
      <c r="CU3" s="11" t="s">
        <v>77</v>
      </c>
      <c r="CV3" s="11" t="s">
        <v>78</v>
      </c>
      <c r="CW3" s="11" t="s">
        <v>74</v>
      </c>
      <c r="CX3" s="11" t="s">
        <v>79</v>
      </c>
      <c r="CY3" s="11" t="s">
        <v>80</v>
      </c>
      <c r="CZ3" s="11" t="s">
        <v>81</v>
      </c>
      <c r="DA3" s="11" t="s">
        <v>82</v>
      </c>
      <c r="DB3" s="11" t="s">
        <v>75</v>
      </c>
      <c r="DC3" s="11" t="s">
        <v>76</v>
      </c>
      <c r="DD3" s="11" t="s">
        <v>77</v>
      </c>
      <c r="DE3" s="11" t="s">
        <v>78</v>
      </c>
      <c r="DF3" s="11" t="s">
        <v>74</v>
      </c>
      <c r="DG3" s="11" t="s">
        <v>79</v>
      </c>
      <c r="DH3" s="11" t="s">
        <v>80</v>
      </c>
      <c r="DI3" s="11" t="s">
        <v>81</v>
      </c>
      <c r="DJ3" s="11" t="s">
        <v>82</v>
      </c>
      <c r="DK3" s="11" t="s">
        <v>75</v>
      </c>
      <c r="DL3" s="11" t="s">
        <v>76</v>
      </c>
      <c r="DM3" s="11" t="s">
        <v>77</v>
      </c>
      <c r="DN3" s="11" t="s">
        <v>78</v>
      </c>
      <c r="DO3" s="11" t="s">
        <v>74</v>
      </c>
      <c r="DP3" s="11" t="s">
        <v>79</v>
      </c>
      <c r="DQ3" s="11" t="s">
        <v>80</v>
      </c>
      <c r="DR3" s="11" t="s">
        <v>81</v>
      </c>
      <c r="DS3" s="11" t="s">
        <v>82</v>
      </c>
      <c r="DT3" s="11" t="s">
        <v>75</v>
      </c>
      <c r="DU3" s="11" t="s">
        <v>76</v>
      </c>
      <c r="DV3" s="11" t="s">
        <v>77</v>
      </c>
      <c r="DW3" s="11" t="s">
        <v>78</v>
      </c>
    </row>
    <row r="4" spans="1:127">
      <c r="A4" s="6">
        <v>1980</v>
      </c>
      <c r="B4" s="10">
        <f>A15a!B3</f>
        <v>6994.38</v>
      </c>
      <c r="C4" s="13">
        <f t="shared" ref="C4:C14" si="0">100-D4-E4-F4</f>
        <v>54.495761718749989</v>
      </c>
      <c r="D4" s="42">
        <f t="shared" ref="D4:D15" si="1">D5/POWER(D$20/D$16,1/4)</f>
        <v>24.71923828125</v>
      </c>
      <c r="E4" s="42">
        <f t="shared" ref="E4:E15" si="2">E5/POWER(E$20/E$16,1/4)</f>
        <v>14.641000000000004</v>
      </c>
      <c r="F4" s="42">
        <f t="shared" ref="F4:F15" si="3">F5/POWER(F$20/F$16,1/4)</f>
        <v>6.1440000000000019</v>
      </c>
      <c r="G4" s="10">
        <f t="shared" ref="G4:G18" si="4">B4*C4/100</f>
        <v>3811.6406585039053</v>
      </c>
      <c r="H4" s="10">
        <f t="shared" ref="H4:H18" si="5">B4*D4/100</f>
        <v>1728.9574584960937</v>
      </c>
      <c r="I4" s="10">
        <f t="shared" ref="I4:I18" si="6">B4*E4/100</f>
        <v>1024.0471758000003</v>
      </c>
      <c r="J4" s="10">
        <f t="shared" ref="J4:J18" si="7">B4*F4/100</f>
        <v>429.73470720000012</v>
      </c>
      <c r="K4" s="10">
        <f>A15a!C3</f>
        <v>4882.2439999999997</v>
      </c>
      <c r="L4" s="13">
        <f t="shared" ref="L4:L15" si="8">100-M4-N4-O4</f>
        <v>73.938943606794112</v>
      </c>
      <c r="M4" s="42">
        <f t="shared" ref="M4:M15" si="9">M5/POWER(M$20/M$16,1/4)</f>
        <v>14.467592592592581</v>
      </c>
      <c r="N4" s="42">
        <f t="shared" ref="N4:N15" si="10">N5/POWER(N$20/N$16,1/4)</f>
        <v>6.6640873918980468</v>
      </c>
      <c r="O4" s="42">
        <f t="shared" ref="O4:O15" si="11">O5/POWER(O$20/O$16,1/4)</f>
        <v>4.9293764087152496</v>
      </c>
      <c r="P4" s="10">
        <f t="shared" ref="P4:P22" si="12">K4*L4/100</f>
        <v>3609.8796379060886</v>
      </c>
      <c r="Q4" s="10">
        <f t="shared" ref="Q4:Q23" si="13">K4*M4/100</f>
        <v>706.34317129629562</v>
      </c>
      <c r="R4" s="10">
        <f t="shared" ref="R4:R22" si="14">K4*N4/100</f>
        <v>325.35700684569883</v>
      </c>
      <c r="S4" s="10">
        <f t="shared" ref="S4:S22" si="15">K4*O4/100</f>
        <v>240.66418395191573</v>
      </c>
      <c r="T4" s="10">
        <f>A15a!D3</f>
        <v>11793</v>
      </c>
      <c r="U4" s="13">
        <f t="shared" ref="U4:U15" si="16">100-V4-W4-X4</f>
        <v>41.144613670638336</v>
      </c>
      <c r="V4" s="13">
        <f t="shared" ref="V4:V15" si="17">V5/POWER(V$20/V$16,1/4)</f>
        <v>33.211693796383635</v>
      </c>
      <c r="W4" s="13">
        <f t="shared" ref="W4:W15" si="18">W5/POWER(W$20/W$16,1/4)</f>
        <v>15.339397804706099</v>
      </c>
      <c r="X4" s="13">
        <f t="shared" ref="X4:X15" si="19">X5/POWER(X$20/X$16,1/4)</f>
        <v>10.304294728271941</v>
      </c>
      <c r="Y4" s="10">
        <f t="shared" ref="Y4:Y23" si="20">T4*U4/100</f>
        <v>4852.1842901783793</v>
      </c>
      <c r="Z4" s="10">
        <f t="shared" ref="Z4:Z23" si="21">T4*V4/100</f>
        <v>3916.6550494075223</v>
      </c>
      <c r="AA4" s="10">
        <f t="shared" ref="AA4:AA22" si="22">T4*W4/100</f>
        <v>1808.9751831089902</v>
      </c>
      <c r="AB4" s="10">
        <f t="shared" ref="AB4:AB22" si="23">T4*X4/100</f>
        <v>1215.18547730511</v>
      </c>
      <c r="AC4" s="10">
        <f>A15a!E3</f>
        <v>2549.5860000000002</v>
      </c>
      <c r="AD4" s="13">
        <f t="shared" ref="AD4:AD15" si="24">100-AE4-AF4-AG4</f>
        <v>57.706463789441678</v>
      </c>
      <c r="AE4" s="13">
        <f t="shared" ref="AE4:AE15" si="25">AE5/POWER(AE$20/AE$16,1/4)</f>
        <v>30.052592036063121</v>
      </c>
      <c r="AF4" s="13">
        <f t="shared" ref="AF4:AF15" si="26">AF5/POWER(AF$20/AF$16,1/4)</f>
        <v>3.7784256559766738</v>
      </c>
      <c r="AG4" s="13">
        <f t="shared" ref="AG4:AG15" si="27">AG5/POWER(AG$20/AG$16,1/4)</f>
        <v>8.4625185185185305</v>
      </c>
      <c r="AH4" s="10">
        <f t="shared" ref="AH4:AH23" si="28">AC4*AD4/100</f>
        <v>1471.2759218706747</v>
      </c>
      <c r="AI4" s="10">
        <f t="shared" ref="AI4:AI23" si="29">AC4*AE4/100</f>
        <v>766.21667918858031</v>
      </c>
      <c r="AJ4" s="10">
        <f t="shared" ref="AJ4:AJ22" si="30">AC4*AF4/100</f>
        <v>96.334211545189447</v>
      </c>
      <c r="AK4" s="10">
        <f t="shared" ref="AK4:AK23" si="31">AC4*AG4/100</f>
        <v>215.7591873955559</v>
      </c>
      <c r="AL4" s="10">
        <f>A15a!F3</f>
        <v>2471</v>
      </c>
      <c r="AM4" s="13">
        <f t="shared" ref="AM4:AM15" si="32">100-AN4-AO4-AP4</f>
        <v>53.470601755315826</v>
      </c>
      <c r="AN4" s="13">
        <f t="shared" ref="AN4:AN15" si="33">AN5/POWER(AN$20/AN$16,1/4)</f>
        <v>35.123705514917376</v>
      </c>
      <c r="AO4" s="13">
        <f t="shared" ref="AO4:AO15" si="34">AO5/POWER(AO$20/AO$16,1/4)</f>
        <v>5.6186556927297699</v>
      </c>
      <c r="AP4" s="13">
        <f t="shared" ref="AP4:AP15" si="35">AP5/POWER(AP$20/AP$16,1/4)</f>
        <v>5.7870370370370328</v>
      </c>
      <c r="AQ4" s="10">
        <f t="shared" ref="AQ4:AQ23" si="36">AL4*AM4/100</f>
        <v>1321.258569373854</v>
      </c>
      <c r="AR4" s="10">
        <f t="shared" ref="AR4:AR23" si="37">AL4*AN4/100</f>
        <v>867.90676327360836</v>
      </c>
      <c r="AS4" s="10">
        <f t="shared" ref="AS4:AS22" si="38">AL4*AO4/100</f>
        <v>138.83698216735263</v>
      </c>
      <c r="AT4" s="10">
        <f t="shared" ref="AT4:AT22" si="39">AL4*AP4/100</f>
        <v>142.99768518518508</v>
      </c>
      <c r="AU4" s="10">
        <f>A15a!G3</f>
        <v>25763.21</v>
      </c>
      <c r="AV4" s="13">
        <f t="shared" ref="AV4:AV15" si="40">100-AW4-AX4-AY4</f>
        <v>63.852059282044323</v>
      </c>
      <c r="AW4" s="13">
        <f t="shared" ref="AW4:AW15" si="41">AW5/POWER(AW$20/AW$16,1/4)</f>
        <v>24.370162940177902</v>
      </c>
      <c r="AX4" s="13">
        <f t="shared" ref="AX4:AX15" si="42">AX5/POWER(AX$20/AX$16,1/4)</f>
        <v>1.7777777777777759</v>
      </c>
      <c r="AY4" s="13">
        <f t="shared" ref="AY4:AY15" si="43">AY5/POWER(AY$20/AY$16,1/4)</f>
        <v>10</v>
      </c>
      <c r="AZ4" s="10">
        <f t="shared" ref="AZ4:AZ23" si="44">AU4*AV4/100</f>
        <v>16450.34012215757</v>
      </c>
      <c r="BA4" s="10">
        <f t="shared" ref="BA4:BA23" si="45">AU4*AW4/100</f>
        <v>6278.5362556202072</v>
      </c>
      <c r="BB4" s="10">
        <f t="shared" ref="BB4:BB22" si="46">AU4*AX4/100</f>
        <v>458.01262222222169</v>
      </c>
      <c r="BC4" s="10">
        <f t="shared" ref="BC4:BC23" si="47">AU4*AY4/100</f>
        <v>2576.3209999999999</v>
      </c>
      <c r="BD4" s="10">
        <f>A15a!H3</f>
        <v>38976.934999999998</v>
      </c>
      <c r="BE4" s="13">
        <f t="shared" ref="BE4:BE15" si="48">100-BF4-BG4-BH4</f>
        <v>16.844253886550611</v>
      </c>
      <c r="BF4" s="13">
        <f t="shared" ref="BF4:BF15" si="49">BF5/POWER(BF$20/BF$16,1/4)</f>
        <v>60</v>
      </c>
      <c r="BG4" s="13">
        <f t="shared" ref="BG4:BG15" si="50">BG5/POWER(BG$20/BG$16,1/4)</f>
        <v>13.717421124828533</v>
      </c>
      <c r="BH4" s="13">
        <f t="shared" ref="BH4:BH15" si="51">BH5/POWER(BH$20/BH$16,1/4)</f>
        <v>9.4383249886208542</v>
      </c>
      <c r="BI4" s="10">
        <f t="shared" ref="BI4:BI23" si="52">BD4*BE4/100</f>
        <v>6565.3738885958046</v>
      </c>
      <c r="BJ4" s="10">
        <f t="shared" ref="BJ4:BJ23" si="53">BD4*BF4/100</f>
        <v>23386.160999999996</v>
      </c>
      <c r="BK4" s="10">
        <f t="shared" ref="BK4:BK23" si="54">BD4*BG4/100</f>
        <v>5346.6303155006863</v>
      </c>
      <c r="BL4" s="10">
        <f t="shared" ref="BL4:BL23" si="55">BD4*BH4/100</f>
        <v>3678.7697959035077</v>
      </c>
      <c r="BM4" s="10">
        <f>A15a!I3</f>
        <v>27832.228999999999</v>
      </c>
      <c r="BN4" s="13">
        <f t="shared" ref="BN4:BN15" si="56">100-BO4-BP4-BQ4</f>
        <v>88.792601851851842</v>
      </c>
      <c r="BO4" s="13">
        <f t="shared" ref="BO4:BO15" si="57">BO5/POWER(BO$20/BO$16,1/4)</f>
        <v>8.6761481481481635</v>
      </c>
      <c r="BP4" s="13"/>
      <c r="BQ4" s="13">
        <f t="shared" ref="BQ4:BQ15" si="58">BQ5/POWER(BQ$20/BQ$16,1/4)</f>
        <v>2.5312499999999982</v>
      </c>
      <c r="BR4" s="10">
        <f t="shared" ref="BR4:BR23" si="59">BM4*BN4/100</f>
        <v>24712.960282465643</v>
      </c>
      <c r="BS4" s="10">
        <f t="shared" ref="BS4:BS23" si="60">BM4*BO4/100</f>
        <v>2414.7654209718557</v>
      </c>
      <c r="BT4" s="10"/>
      <c r="BU4" s="10">
        <f t="shared" ref="BU4:BU23" si="61">BM4*BQ4/100</f>
        <v>704.50329656249949</v>
      </c>
      <c r="BV4" s="10">
        <f>A15a!J3</f>
        <v>6906.3289999999997</v>
      </c>
      <c r="BW4" s="13">
        <f t="shared" ref="BW4:BW15" si="62">100-BX4-BY4-BZ4</f>
        <v>54.731932575049356</v>
      </c>
      <c r="BX4" s="13">
        <f t="shared" ref="BX4:BX15" si="63">BX5/POWER(BX$20/BX$16,1/4)</f>
        <v>29.283765624999972</v>
      </c>
      <c r="BY4" s="13"/>
      <c r="BZ4" s="13">
        <f t="shared" ref="BZ4:BZ15" si="64">BZ5/POWER(BZ$20/BZ$16,1/4)</f>
        <v>15.984301799950668</v>
      </c>
      <c r="CA4" s="10">
        <f t="shared" ref="CA4:CA23" si="65">BV4*BW4/100</f>
        <v>3779.9673316910803</v>
      </c>
      <c r="CB4" s="10">
        <f t="shared" ref="CB4:CB23" si="66">BV4*BX4/100</f>
        <v>2022.4331976514043</v>
      </c>
      <c r="CC4" s="10"/>
      <c r="CD4" s="10">
        <f t="shared" ref="CD4:CD23" si="67">BV4*BZ4/100</f>
        <v>1103.9284706575149</v>
      </c>
      <c r="CE4" s="10">
        <f>A15a!K3</f>
        <v>1953.5029999999999</v>
      </c>
      <c r="CF4" s="13">
        <f t="shared" ref="CF4:CF27" si="68">CF5-(CF50-CF49)</f>
        <v>33.371423365890365</v>
      </c>
      <c r="CG4" s="13">
        <f t="shared" ref="CG4:CG27" si="69">CG5-(CG50-CG49)</f>
        <v>39.107774605559683</v>
      </c>
      <c r="CH4" s="13">
        <f t="shared" ref="CH4:CH27" si="70">CH5-(CH50-CH49)</f>
        <v>20.458302028549959</v>
      </c>
      <c r="CI4" s="13">
        <f t="shared" ref="CI4:CI27" si="71">CI5-(CI50-CI49)</f>
        <v>8.0624999999999964</v>
      </c>
      <c r="CJ4" s="10">
        <f t="shared" ref="CJ4:CJ23" si="72">CE4*CF4/100</f>
        <v>651.91175659536918</v>
      </c>
      <c r="CK4" s="10">
        <f t="shared" ref="CK4:CK23" si="73">CE4*CG4/100</f>
        <v>763.97155015284659</v>
      </c>
      <c r="CL4" s="10">
        <f t="shared" ref="CL4:CL23" si="74">CE4*CH4/100</f>
        <v>399.65354387678434</v>
      </c>
      <c r="CM4" s="10">
        <f t="shared" ref="CM4:CM23" si="75">CE4*CI4/100</f>
        <v>157.50117937499991</v>
      </c>
      <c r="CN4" s="10">
        <f>A15a!L3</f>
        <v>17473.949000000001</v>
      </c>
      <c r="CO4" s="13">
        <f t="shared" ref="CO4:CO15" si="76">100-CP4-CQ4-CR4</f>
        <v>90.24867728720983</v>
      </c>
      <c r="CP4" s="42">
        <f t="shared" ref="CP4:CP15" si="77">CP5/POWER(CP$20/CP$16,1/4)</f>
        <v>4.5516613563950834</v>
      </c>
      <c r="CQ4" s="42">
        <f t="shared" ref="CQ4:CQ15" si="78">CQ5/POWER(CQ$20/CQ$16,1/4)</f>
        <v>0.64800000000000035</v>
      </c>
      <c r="CR4" s="42">
        <f t="shared" ref="CR4:CR15" si="79">CR5/POWER(CR$20/CR$16,1/4)</f>
        <v>4.5516613563950834</v>
      </c>
      <c r="CS4" s="10">
        <f t="shared" ref="CS4:CS23" si="80">CN4*CO4/100</f>
        <v>15770.007842341629</v>
      </c>
      <c r="CT4" s="10">
        <f t="shared" ref="CT4:CT22" si="81">CN4*CP4/100</f>
        <v>795.35498406918521</v>
      </c>
      <c r="CU4" s="10">
        <f t="shared" ref="CU4:CU23" si="82">CN4*CQ4/100</f>
        <v>113.23118952000006</v>
      </c>
      <c r="CV4" s="10">
        <f t="shared" ref="CV4:CV23" si="83">CN4*CR4/100</f>
        <v>795.35498406918521</v>
      </c>
      <c r="CW4" s="10">
        <f>A15a!M3</f>
        <v>4203.3189999999995</v>
      </c>
      <c r="CX4" s="13">
        <f t="shared" ref="CX4:CX15" si="84">100-CY4-CZ4-DA4</f>
        <v>39.878965267286461</v>
      </c>
      <c r="CY4" s="42">
        <f t="shared" ref="CY4:CY15" si="85">CY5/POWER(CY$20/CY$16,1/4)</f>
        <v>43.125858432139339</v>
      </c>
      <c r="CZ4" s="42">
        <f t="shared" ref="CZ4:CZ15" si="86">CZ5/POWER(CZ$20/CZ$16,1/4)</f>
        <v>7.5568513119533476</v>
      </c>
      <c r="DA4" s="42">
        <f t="shared" ref="DA4:DA15" si="87">DA5/POWER(DA$20/DA$16,1/4)</f>
        <v>9.4383249886208542</v>
      </c>
      <c r="DB4" s="10">
        <f t="shared" ref="DB4:DB23" si="88">CW4*CX4/100</f>
        <v>1676.2401240832523</v>
      </c>
      <c r="DC4" s="10">
        <f t="shared" ref="DC4:DC23" si="89">CW4*CY4/100</f>
        <v>1812.7174013912147</v>
      </c>
      <c r="DD4" s="10">
        <f t="shared" ref="DD4:DD23" si="90">CW4*CZ4/100</f>
        <v>317.6385669970843</v>
      </c>
      <c r="DE4" s="10">
        <f t="shared" ref="DE4:DE23" si="91">CW4*DA4/100</f>
        <v>396.7229075284481</v>
      </c>
      <c r="DF4" s="10">
        <f>A15a!N3</f>
        <v>27218</v>
      </c>
      <c r="DG4" s="13">
        <f t="shared" ref="DG4:DG15" si="92">100-DH4-DI4-DJ4</f>
        <v>53.067814390954481</v>
      </c>
      <c r="DH4" s="42">
        <f t="shared" ref="DH4:DH15" si="93">DH5/POWER(DH$20/DH$16,1/4)</f>
        <v>34.649442524417708</v>
      </c>
      <c r="DI4" s="42">
        <f t="shared" ref="DI4:DI15" si="94">DI5/POWER(DI$20/DI$16,1/4)</f>
        <v>5.6186556927297699</v>
      </c>
      <c r="DJ4" s="42">
        <f t="shared" ref="DJ4:DJ15" si="95">DJ5/POWER(DJ$20/DJ$16,1/4)</f>
        <v>6.6640873918980468</v>
      </c>
      <c r="DK4" s="10">
        <f t="shared" ref="DK4:DK23" si="96">DF4*DG4/100</f>
        <v>14443.997720929992</v>
      </c>
      <c r="DL4" s="10">
        <f t="shared" ref="DL4:DL23" si="97">DF4*DH4/100</f>
        <v>9430.8852662960107</v>
      </c>
      <c r="DM4" s="10">
        <f t="shared" ref="DM4:DM23" si="98">DF4*DI4/100</f>
        <v>1529.2857064471889</v>
      </c>
      <c r="DN4" s="10">
        <f t="shared" ref="DN4:DN23" si="99">DF4*DJ4/100</f>
        <v>1813.8313063268104</v>
      </c>
      <c r="DO4" s="10">
        <f>A15a!O3</f>
        <v>107730.69</v>
      </c>
      <c r="DP4" s="13">
        <f t="shared" ref="DP4:DP15" si="100">100-DQ4-DR4-DS4</f>
        <v>20.317025880461959</v>
      </c>
      <c r="DQ4" s="42">
        <f t="shared" ref="DQ4:DQ15" si="101">DQ5/POWER(DQ$20/DQ$16,1/4)</f>
        <v>56.116871017296333</v>
      </c>
      <c r="DR4" s="42">
        <f t="shared" ref="DR4:DR15" si="102">DR5/POWER(DR$20/DR$16,1/4)</f>
        <v>4.6894531249999991</v>
      </c>
      <c r="DS4" s="42">
        <f t="shared" ref="DS4:DS15" si="103">DS5/POWER(DS$20/DS$16,1/4)</f>
        <v>18.876649977241708</v>
      </c>
      <c r="DT4" s="10">
        <f t="shared" ref="DT4:DT23" si="104">DO4*DP4/100</f>
        <v>21887.672168500241</v>
      </c>
      <c r="DU4" s="10">
        <f t="shared" ref="DU4:DU23" si="105">DO4*DQ4/100</f>
        <v>60455.09235334336</v>
      </c>
      <c r="DV4" s="10">
        <f t="shared" ref="DV4:DV23" si="106">DO4*DR4/100</f>
        <v>5051.9802087890621</v>
      </c>
      <c r="DW4" s="10">
        <f t="shared" ref="DW4:DW23" si="107">DO4*DS4/100</f>
        <v>20335.945269367337</v>
      </c>
    </row>
    <row r="5" spans="1:127">
      <c r="A5" s="6">
        <v>1981</v>
      </c>
      <c r="B5" s="10">
        <f>A15a!B4</f>
        <v>7143.8099999999995</v>
      </c>
      <c r="C5" s="13">
        <f t="shared" si="0"/>
        <v>54.085937670189679</v>
      </c>
      <c r="D5" s="42">
        <f t="shared" si="1"/>
        <v>25.121308960280636</v>
      </c>
      <c r="E5" s="42">
        <f t="shared" si="2"/>
        <v>14.296264326950865</v>
      </c>
      <c r="F5" s="42">
        <f t="shared" si="3"/>
        <v>6.496489042578828</v>
      </c>
      <c r="G5" s="10">
        <f t="shared" si="4"/>
        <v>3863.7966238767772</v>
      </c>
      <c r="H5" s="10">
        <f t="shared" si="5"/>
        <v>1794.6185816354241</v>
      </c>
      <c r="I5" s="10">
        <f t="shared" si="6"/>
        <v>1021.2979606151484</v>
      </c>
      <c r="J5" s="10">
        <f t="shared" si="7"/>
        <v>464.09683387265051</v>
      </c>
      <c r="K5" s="10">
        <f>A15a!C4</f>
        <v>4914.9380000000001</v>
      </c>
      <c r="L5" s="13">
        <f t="shared" si="8"/>
        <v>72.726432663580525</v>
      </c>
      <c r="M5" s="42">
        <f t="shared" si="9"/>
        <v>15.142290789816331</v>
      </c>
      <c r="N5" s="42">
        <f t="shared" si="10"/>
        <v>6.9482966275393636</v>
      </c>
      <c r="O5" s="42">
        <f t="shared" si="11"/>
        <v>5.1829799190637846</v>
      </c>
      <c r="P5" s="10">
        <f t="shared" si="12"/>
        <v>3574.4590750267316</v>
      </c>
      <c r="Q5" s="10">
        <f t="shared" si="13"/>
        <v>744.23420409918299</v>
      </c>
      <c r="R5" s="10">
        <f t="shared" si="14"/>
        <v>341.50447129965067</v>
      </c>
      <c r="S5" s="10">
        <f t="shared" si="15"/>
        <v>254.74024957443518</v>
      </c>
      <c r="T5" s="10">
        <f>A15a!D4</f>
        <v>12064</v>
      </c>
      <c r="U5" s="13">
        <f t="shared" si="16"/>
        <v>40.40781503879235</v>
      </c>
      <c r="V5" s="13">
        <f t="shared" si="17"/>
        <v>32.931401279753167</v>
      </c>
      <c r="W5" s="13">
        <f t="shared" si="18"/>
        <v>16.028961908772303</v>
      </c>
      <c r="X5" s="13">
        <f t="shared" si="19"/>
        <v>10.631821772682175</v>
      </c>
      <c r="Y5" s="10">
        <f t="shared" si="20"/>
        <v>4874.7988062799095</v>
      </c>
      <c r="Z5" s="10">
        <f t="shared" si="21"/>
        <v>3972.8442503894221</v>
      </c>
      <c r="AA5" s="10">
        <f t="shared" si="22"/>
        <v>1933.7339646742905</v>
      </c>
      <c r="AB5" s="10">
        <f t="shared" si="23"/>
        <v>1282.6229786563774</v>
      </c>
      <c r="AC5" s="10">
        <f>A15a!E4</f>
        <v>2561.5880000000002</v>
      </c>
      <c r="AD5" s="13">
        <f t="shared" si="24"/>
        <v>56.525102057480595</v>
      </c>
      <c r="AE5" s="13">
        <f t="shared" si="25"/>
        <v>30.777270896602417</v>
      </c>
      <c r="AF5" s="13">
        <f t="shared" si="26"/>
        <v>3.9268795376167138</v>
      </c>
      <c r="AG5" s="13">
        <f t="shared" si="27"/>
        <v>8.7707475083002784</v>
      </c>
      <c r="AH5" s="10">
        <f t="shared" si="28"/>
        <v>1447.9402312921761</v>
      </c>
      <c r="AI5" s="10">
        <f t="shared" si="29"/>
        <v>788.38687801486003</v>
      </c>
      <c r="AJ5" s="10">
        <f t="shared" si="30"/>
        <v>100.59047501004522</v>
      </c>
      <c r="AK5" s="10">
        <f t="shared" si="31"/>
        <v>224.67041568291893</v>
      </c>
      <c r="AL5" s="10">
        <f>A15a!F4</f>
        <v>2500</v>
      </c>
      <c r="AM5" s="13">
        <f t="shared" si="32"/>
        <v>52.435599562332264</v>
      </c>
      <c r="AN5" s="13">
        <f t="shared" si="33"/>
        <v>35.720922927335465</v>
      </c>
      <c r="AO5" s="13">
        <f t="shared" si="34"/>
        <v>5.7865611944057331</v>
      </c>
      <c r="AP5" s="13">
        <f t="shared" si="35"/>
        <v>6.0569163159265331</v>
      </c>
      <c r="AQ5" s="10">
        <f t="shared" si="36"/>
        <v>1310.8899890583066</v>
      </c>
      <c r="AR5" s="10">
        <f t="shared" si="37"/>
        <v>893.0230731833866</v>
      </c>
      <c r="AS5" s="10">
        <f t="shared" si="38"/>
        <v>144.66402986014333</v>
      </c>
      <c r="AT5" s="10">
        <f t="shared" si="39"/>
        <v>151.42290789816332</v>
      </c>
      <c r="AU5" s="10">
        <f>A15a!G4</f>
        <v>26211.131000000001</v>
      </c>
      <c r="AV5" s="13">
        <f t="shared" si="40"/>
        <v>62.857026796597154</v>
      </c>
      <c r="AW5" s="13">
        <f t="shared" si="41"/>
        <v>25.175538679491169</v>
      </c>
      <c r="AX5" s="13">
        <f t="shared" si="42"/>
        <v>1.9674345239116811</v>
      </c>
      <c r="AY5" s="13">
        <f t="shared" si="43"/>
        <v>10</v>
      </c>
      <c r="AZ5" s="10">
        <f t="shared" si="44"/>
        <v>16475.537636361187</v>
      </c>
      <c r="BA5" s="10">
        <f t="shared" si="45"/>
        <v>6598.7934232371008</v>
      </c>
      <c r="BB5" s="10">
        <f t="shared" si="46"/>
        <v>515.68684040171706</v>
      </c>
      <c r="BC5" s="10">
        <f t="shared" si="47"/>
        <v>2621.1131</v>
      </c>
      <c r="BD5" s="10">
        <f>A15a!H4</f>
        <v>39435.269</v>
      </c>
      <c r="BE5" s="13">
        <f t="shared" si="48"/>
        <v>17.010085823616073</v>
      </c>
      <c r="BF5" s="13">
        <f t="shared" si="49"/>
        <v>60</v>
      </c>
      <c r="BG5" s="13">
        <f t="shared" si="50"/>
        <v>13.360819566876499</v>
      </c>
      <c r="BH5" s="13">
        <f t="shared" si="51"/>
        <v>9.6290946095074279</v>
      </c>
      <c r="BI5" s="10">
        <f t="shared" si="52"/>
        <v>6707.9731016738642</v>
      </c>
      <c r="BJ5" s="10">
        <f t="shared" si="53"/>
        <v>23661.161400000001</v>
      </c>
      <c r="BK5" s="10">
        <f t="shared" si="54"/>
        <v>5268.8751368023832</v>
      </c>
      <c r="BL5" s="10">
        <f t="shared" si="55"/>
        <v>3797.2593615237538</v>
      </c>
      <c r="BM5" s="10">
        <f>A15a!I4</f>
        <v>28013.431</v>
      </c>
      <c r="BN5" s="13">
        <f t="shared" si="56"/>
        <v>87.904340193468272</v>
      </c>
      <c r="BO5" s="13">
        <f t="shared" si="57"/>
        <v>9.3756546666033973</v>
      </c>
      <c r="BP5" s="13"/>
      <c r="BQ5" s="13">
        <f t="shared" si="58"/>
        <v>2.7200051399283387</v>
      </c>
      <c r="BR5" s="10">
        <f t="shared" si="59"/>
        <v>24625.0216861025</v>
      </c>
      <c r="BS5" s="10">
        <f t="shared" si="60"/>
        <v>2626.4425508272229</v>
      </c>
      <c r="BT5" s="10"/>
      <c r="BU5" s="10">
        <f t="shared" si="61"/>
        <v>761.96676307027872</v>
      </c>
      <c r="BV5" s="10">
        <f>A15a!J4</f>
        <v>7009.0320000000011</v>
      </c>
      <c r="BW5" s="13">
        <f t="shared" si="62"/>
        <v>53.787886818817412</v>
      </c>
      <c r="BX5" s="13">
        <f t="shared" si="63"/>
        <v>29.860115901560278</v>
      </c>
      <c r="BY5" s="13"/>
      <c r="BZ5" s="13">
        <f t="shared" si="64"/>
        <v>16.351997279622307</v>
      </c>
      <c r="CA5" s="10">
        <f t="shared" si="65"/>
        <v>3770.0101992546947</v>
      </c>
      <c r="CB5" s="10">
        <f t="shared" si="66"/>
        <v>2092.9050787774486</v>
      </c>
      <c r="CC5" s="10"/>
      <c r="CD5" s="10">
        <f t="shared" si="67"/>
        <v>1146.1167219678571</v>
      </c>
      <c r="CE5" s="10">
        <f>A15a!K4</f>
        <v>1967.3919999999998</v>
      </c>
      <c r="CF5" s="13">
        <f t="shared" si="68"/>
        <v>33.636646990917839</v>
      </c>
      <c r="CG5" s="13">
        <f t="shared" si="69"/>
        <v>39.342759074632518</v>
      </c>
      <c r="CH5" s="13">
        <f t="shared" si="70"/>
        <v>19.580583654592967</v>
      </c>
      <c r="CI5" s="13">
        <f t="shared" si="71"/>
        <v>8.4400102798566774</v>
      </c>
      <c r="CJ5" s="10">
        <f t="shared" si="72"/>
        <v>661.76470196755827</v>
      </c>
      <c r="CK5" s="10">
        <f t="shared" si="73"/>
        <v>774.02629461359402</v>
      </c>
      <c r="CL5" s="10">
        <f t="shared" si="74"/>
        <v>385.22683637376963</v>
      </c>
      <c r="CM5" s="10">
        <f t="shared" si="75"/>
        <v>166.04808704507789</v>
      </c>
      <c r="CN5" s="10">
        <f>A15a!L4</f>
        <v>17615.748</v>
      </c>
      <c r="CO5" s="13">
        <f t="shared" si="76"/>
        <v>89.54329314254143</v>
      </c>
      <c r="CP5" s="42">
        <f t="shared" si="77"/>
        <v>4.8602183539938126</v>
      </c>
      <c r="CQ5" s="42">
        <f t="shared" si="78"/>
        <v>0.73627014947093994</v>
      </c>
      <c r="CR5" s="42">
        <f t="shared" si="79"/>
        <v>4.8602183539938126</v>
      </c>
      <c r="CS5" s="10">
        <f t="shared" si="80"/>
        <v>15773.720870891379</v>
      </c>
      <c r="CT5" s="10">
        <f t="shared" si="81"/>
        <v>856.16381748929791</v>
      </c>
      <c r="CU5" s="10">
        <f t="shared" si="82"/>
        <v>129.69949413002411</v>
      </c>
      <c r="CV5" s="10">
        <f t="shared" si="83"/>
        <v>856.16381748929791</v>
      </c>
      <c r="CW5" s="10">
        <f>A15a!M4</f>
        <v>4211.2349999999997</v>
      </c>
      <c r="CX5" s="13">
        <f t="shared" si="84"/>
        <v>39.15879504791004</v>
      </c>
      <c r="CY5" s="42">
        <f t="shared" si="85"/>
        <v>43.358351267349107</v>
      </c>
      <c r="CZ5" s="42">
        <f t="shared" si="86"/>
        <v>7.8537590752334276</v>
      </c>
      <c r="DA5" s="42">
        <f t="shared" si="87"/>
        <v>9.6290946095074279</v>
      </c>
      <c r="DB5" s="10">
        <f t="shared" si="88"/>
        <v>1649.0688826358542</v>
      </c>
      <c r="DC5" s="10">
        <f t="shared" si="89"/>
        <v>1825.922063993549</v>
      </c>
      <c r="DD5" s="10">
        <f t="shared" si="90"/>
        <v>330.74025099190641</v>
      </c>
      <c r="DE5" s="10">
        <f t="shared" si="91"/>
        <v>405.50380237869007</v>
      </c>
      <c r="DF5" s="10">
        <f>A15a!N4</f>
        <v>27259</v>
      </c>
      <c r="DG5" s="13">
        <f t="shared" si="92"/>
        <v>51.600497299983502</v>
      </c>
      <c r="DH5" s="42">
        <f t="shared" si="93"/>
        <v>35.6646448780714</v>
      </c>
      <c r="DI5" s="42">
        <f t="shared" si="94"/>
        <v>5.7865611944057331</v>
      </c>
      <c r="DJ5" s="42">
        <f t="shared" si="95"/>
        <v>6.9482966275393636</v>
      </c>
      <c r="DK5" s="10">
        <f t="shared" si="96"/>
        <v>14065.779559002502</v>
      </c>
      <c r="DL5" s="10">
        <f t="shared" si="97"/>
        <v>9721.8255473134832</v>
      </c>
      <c r="DM5" s="10">
        <f t="shared" si="98"/>
        <v>1577.3587159830588</v>
      </c>
      <c r="DN5" s="10">
        <f t="shared" si="99"/>
        <v>1894.036177700955</v>
      </c>
      <c r="DO5" s="10">
        <f>A15a!O4</f>
        <v>109788.26000000001</v>
      </c>
      <c r="DP5" s="13">
        <f t="shared" si="100"/>
        <v>20.04289301865381</v>
      </c>
      <c r="DQ5" s="42">
        <f t="shared" si="101"/>
        <v>55.850275017600218</v>
      </c>
      <c r="DR5" s="42">
        <f t="shared" si="102"/>
        <v>4.8486427447311184</v>
      </c>
      <c r="DS5" s="42">
        <f t="shared" si="103"/>
        <v>19.258189219014856</v>
      </c>
      <c r="DT5" s="10">
        <f t="shared" si="104"/>
        <v>22004.743498841497</v>
      </c>
      <c r="DU5" s="10">
        <f t="shared" si="105"/>
        <v>61317.045147037978</v>
      </c>
      <c r="DV5" s="10">
        <f t="shared" si="106"/>
        <v>5323.2405030565369</v>
      </c>
      <c r="DW5" s="10">
        <f t="shared" si="107"/>
        <v>21143.230851064003</v>
      </c>
    </row>
    <row r="6" spans="1:127">
      <c r="A6" s="6">
        <v>1982</v>
      </c>
      <c r="B6" s="10">
        <f>A15a!B5</f>
        <v>7318.098</v>
      </c>
      <c r="C6" s="13">
        <f t="shared" si="0"/>
        <v>53.64123388551883</v>
      </c>
      <c r="D6" s="42">
        <f t="shared" si="1"/>
        <v>25.529919518457096</v>
      </c>
      <c r="E6" s="42">
        <f t="shared" si="2"/>
        <v>13.95964576914472</v>
      </c>
      <c r="F6" s="42">
        <f t="shared" si="3"/>
        <v>6.8692008268793563</v>
      </c>
      <c r="G6" s="10">
        <f t="shared" si="4"/>
        <v>3925.5180641514758</v>
      </c>
      <c r="H6" s="10">
        <f t="shared" si="5"/>
        <v>1868.3045296818184</v>
      </c>
      <c r="I6" s="10">
        <f t="shared" si="6"/>
        <v>1021.5805578388644</v>
      </c>
      <c r="J6" s="10">
        <f t="shared" si="7"/>
        <v>502.69484832784161</v>
      </c>
      <c r="K6" s="10">
        <f>A15a!C5</f>
        <v>4958.607</v>
      </c>
      <c r="L6" s="13">
        <f t="shared" si="8"/>
        <v>71.457288916335912</v>
      </c>
      <c r="M6" s="42">
        <f t="shared" si="9"/>
        <v>15.848453631515213</v>
      </c>
      <c r="N6" s="42">
        <f t="shared" si="10"/>
        <v>7.2446267861028533</v>
      </c>
      <c r="O6" s="42">
        <f t="shared" si="11"/>
        <v>5.4496306660460228</v>
      </c>
      <c r="P6" s="10">
        <f t="shared" si="12"/>
        <v>3543.2861302156566</v>
      </c>
      <c r="Q6" s="10">
        <f t="shared" si="13"/>
        <v>785.86253116406749</v>
      </c>
      <c r="R6" s="10">
        <f t="shared" si="14"/>
        <v>359.23257093957108</v>
      </c>
      <c r="S6" s="10">
        <f t="shared" si="15"/>
        <v>270.22576768070468</v>
      </c>
      <c r="T6" s="10">
        <f>A15a!D5</f>
        <v>12363</v>
      </c>
      <c r="U6" s="13">
        <f t="shared" si="16"/>
        <v>39.627241729014258</v>
      </c>
      <c r="V6" s="13">
        <f t="shared" si="17"/>
        <v>32.653474312298258</v>
      </c>
      <c r="W6" s="13">
        <f t="shared" si="18"/>
        <v>16.749524534401768</v>
      </c>
      <c r="X6" s="13">
        <f t="shared" si="19"/>
        <v>10.969759424285716</v>
      </c>
      <c r="Y6" s="10">
        <f t="shared" si="20"/>
        <v>4899.1158949580331</v>
      </c>
      <c r="Z6" s="10">
        <f t="shared" si="21"/>
        <v>4036.9490292294336</v>
      </c>
      <c r="AA6" s="10">
        <f t="shared" si="22"/>
        <v>2070.7437181880905</v>
      </c>
      <c r="AB6" s="10">
        <f t="shared" si="23"/>
        <v>1356.1913576244428</v>
      </c>
      <c r="AC6" s="10">
        <f>A15a!E5</f>
        <v>2573.3330000000001</v>
      </c>
      <c r="AD6" s="13">
        <f t="shared" si="24"/>
        <v>55.309206333611868</v>
      </c>
      <c r="AE6" s="13">
        <f t="shared" si="25"/>
        <v>31.519424437870828</v>
      </c>
      <c r="AF6" s="13">
        <f t="shared" si="26"/>
        <v>4.0811661540994084</v>
      </c>
      <c r="AG6" s="13">
        <f t="shared" si="27"/>
        <v>9.0902030744178965</v>
      </c>
      <c r="AH6" s="10">
        <f t="shared" si="28"/>
        <v>1423.2900586209244</v>
      </c>
      <c r="AI6" s="10">
        <f t="shared" si="29"/>
        <v>811.09975046979457</v>
      </c>
      <c r="AJ6" s="10">
        <f t="shared" si="30"/>
        <v>105.02199542827093</v>
      </c>
      <c r="AK6" s="10">
        <f t="shared" si="31"/>
        <v>233.9211954810103</v>
      </c>
      <c r="AL6" s="10">
        <f>A15a!F5</f>
        <v>2530</v>
      </c>
      <c r="AM6" s="13">
        <f t="shared" si="32"/>
        <v>51.372839253916801</v>
      </c>
      <c r="AN6" s="13">
        <f t="shared" si="33"/>
        <v>36.328294981254686</v>
      </c>
      <c r="AO6" s="13">
        <f t="shared" si="34"/>
        <v>5.9594843122224281</v>
      </c>
      <c r="AP6" s="13">
        <f t="shared" si="35"/>
        <v>6.3393814526060854</v>
      </c>
      <c r="AQ6" s="10">
        <f t="shared" si="36"/>
        <v>1299.7328331240951</v>
      </c>
      <c r="AR6" s="10">
        <f t="shared" si="37"/>
        <v>919.10586302574359</v>
      </c>
      <c r="AS6" s="10">
        <f t="shared" si="38"/>
        <v>150.77495309922742</v>
      </c>
      <c r="AT6" s="10">
        <f t="shared" si="39"/>
        <v>160.38635075093396</v>
      </c>
      <c r="AU6" s="10">
        <f>A15a!G5</f>
        <v>26683.874</v>
      </c>
      <c r="AV6" s="13">
        <f t="shared" si="40"/>
        <v>61.81514561878592</v>
      </c>
      <c r="AW6" s="13">
        <f t="shared" si="41"/>
        <v>26.007530165406813</v>
      </c>
      <c r="AX6" s="13">
        <f t="shared" si="42"/>
        <v>2.1773242158072676</v>
      </c>
      <c r="AY6" s="13">
        <f t="shared" si="43"/>
        <v>10</v>
      </c>
      <c r="AZ6" s="10">
        <f t="shared" si="44"/>
        <v>16494.675569833355</v>
      </c>
      <c r="BA6" s="10">
        <f t="shared" si="45"/>
        <v>6939.8165798491445</v>
      </c>
      <c r="BB6" s="10">
        <f t="shared" si="46"/>
        <v>580.9944503174994</v>
      </c>
      <c r="BC6" s="10">
        <f t="shared" si="47"/>
        <v>2668.3874000000001</v>
      </c>
      <c r="BD6" s="10">
        <f>A15a!H5</f>
        <v>39946.191999999995</v>
      </c>
      <c r="BE6" s="13">
        <f t="shared" si="48"/>
        <v>17.162791576188081</v>
      </c>
      <c r="BF6" s="13">
        <f t="shared" si="49"/>
        <v>60</v>
      </c>
      <c r="BG6" s="13">
        <f t="shared" si="50"/>
        <v>13.01348831345012</v>
      </c>
      <c r="BH6" s="13">
        <f t="shared" si="51"/>
        <v>9.8237201103618013</v>
      </c>
      <c r="BI6" s="10">
        <f t="shared" si="52"/>
        <v>6855.8816755839161</v>
      </c>
      <c r="BJ6" s="10">
        <f t="shared" si="53"/>
        <v>23967.715199999995</v>
      </c>
      <c r="BK6" s="10">
        <f t="shared" si="54"/>
        <v>5198.3930275883458</v>
      </c>
      <c r="BL6" s="10">
        <f t="shared" si="55"/>
        <v>3924.202096827737</v>
      </c>
      <c r="BM6" s="10">
        <f>A15a!I5</f>
        <v>28286.893000000004</v>
      </c>
      <c r="BN6" s="13">
        <f t="shared" si="56"/>
        <v>86.945606003144078</v>
      </c>
      <c r="BO6" s="13">
        <f t="shared" si="57"/>
        <v>10.131558259083445</v>
      </c>
      <c r="BP6" s="13"/>
      <c r="BQ6" s="13">
        <f t="shared" si="58"/>
        <v>2.9228357377724787</v>
      </c>
      <c r="BR6" s="10">
        <f t="shared" si="59"/>
        <v>24594.210538310945</v>
      </c>
      <c r="BS6" s="10">
        <f t="shared" si="60"/>
        <v>2865.9030439795974</v>
      </c>
      <c r="BT6" s="10"/>
      <c r="BU6" s="10">
        <f t="shared" si="61"/>
        <v>826.77941770946165</v>
      </c>
      <c r="BV6" s="10">
        <f>A15a!J5</f>
        <v>7107.155999999999</v>
      </c>
      <c r="BW6" s="13">
        <f t="shared" si="62"/>
        <v>52.824039291723423</v>
      </c>
      <c r="BX6" s="13">
        <f t="shared" si="63"/>
        <v>30.447809652369934</v>
      </c>
      <c r="BY6" s="13"/>
      <c r="BZ6" s="13">
        <f t="shared" si="64"/>
        <v>16.728151055906647</v>
      </c>
      <c r="CA6" s="10">
        <f t="shared" si="65"/>
        <v>3754.2868779640785</v>
      </c>
      <c r="CB6" s="10">
        <f t="shared" si="66"/>
        <v>2163.9733305769887</v>
      </c>
      <c r="CC6" s="10"/>
      <c r="CD6" s="10">
        <f t="shared" si="67"/>
        <v>1188.8957914589325</v>
      </c>
      <c r="CE6" s="10">
        <f>A15a!K5</f>
        <v>1981.0049999999999</v>
      </c>
      <c r="CF6" s="13">
        <f t="shared" si="68"/>
        <v>33.83673758223928</v>
      </c>
      <c r="CG6" s="13">
        <f t="shared" si="69"/>
        <v>39.578823960552526</v>
      </c>
      <c r="CH6" s="13">
        <f t="shared" si="70"/>
        <v>18.738766981663236</v>
      </c>
      <c r="CI6" s="13">
        <f t="shared" si="71"/>
        <v>8.8456714755449575</v>
      </c>
      <c r="CJ6" s="10">
        <f t="shared" si="72"/>
        <v>670.30746334103924</v>
      </c>
      <c r="CK6" s="10">
        <f t="shared" si="73"/>
        <v>784.05848159974357</v>
      </c>
      <c r="CL6" s="10">
        <f t="shared" si="74"/>
        <v>371.21591084509777</v>
      </c>
      <c r="CM6" s="10">
        <f t="shared" si="75"/>
        <v>175.23319421411935</v>
      </c>
      <c r="CN6" s="10">
        <f>A15a!L5</f>
        <v>17815.331000000002</v>
      </c>
      <c r="CO6" s="13">
        <f t="shared" si="76"/>
        <v>88.784050753349035</v>
      </c>
      <c r="CP6" s="42">
        <f t="shared" si="77"/>
        <v>5.1896924219350833</v>
      </c>
      <c r="CQ6" s="42">
        <f t="shared" si="78"/>
        <v>0.83656440278080235</v>
      </c>
      <c r="CR6" s="42">
        <f t="shared" si="79"/>
        <v>5.1896924219350833</v>
      </c>
      <c r="CS6" s="10">
        <f t="shared" si="80"/>
        <v>15817.172516917126</v>
      </c>
      <c r="CT6" s="10">
        <f t="shared" si="81"/>
        <v>924.56088284965188</v>
      </c>
      <c r="CU6" s="10">
        <f t="shared" si="82"/>
        <v>149.03671738357315</v>
      </c>
      <c r="CV6" s="10">
        <f t="shared" si="83"/>
        <v>924.56088284965188</v>
      </c>
      <c r="CW6" s="10">
        <f>A15a!M5</f>
        <v>4218.415</v>
      </c>
      <c r="CX6" s="13">
        <f t="shared" si="84"/>
        <v>38.421850102822859</v>
      </c>
      <c r="CY6" s="42">
        <f t="shared" si="85"/>
        <v>43.592097478616516</v>
      </c>
      <c r="CZ6" s="42">
        <f t="shared" si="86"/>
        <v>8.1623323081988168</v>
      </c>
      <c r="DA6" s="42">
        <f t="shared" si="87"/>
        <v>9.8237201103618013</v>
      </c>
      <c r="DB6" s="10">
        <f t="shared" si="88"/>
        <v>1620.793088014995</v>
      </c>
      <c r="DC6" s="10">
        <f t="shared" si="89"/>
        <v>1838.8955788525809</v>
      </c>
      <c r="DD6" s="10">
        <f t="shared" si="90"/>
        <v>344.32105043890516</v>
      </c>
      <c r="DE6" s="10">
        <f t="shared" si="91"/>
        <v>414.40528269351876</v>
      </c>
      <c r="DF6" s="10">
        <f>A15a!N5</f>
        <v>27336</v>
      </c>
      <c r="DG6" s="13">
        <f t="shared" si="92"/>
        <v>50.086297011918326</v>
      </c>
      <c r="DH6" s="42">
        <f t="shared" si="93"/>
        <v>36.709591889756389</v>
      </c>
      <c r="DI6" s="42">
        <f t="shared" si="94"/>
        <v>5.9594843122224281</v>
      </c>
      <c r="DJ6" s="42">
        <f t="shared" si="95"/>
        <v>7.2446267861028533</v>
      </c>
      <c r="DK6" s="10">
        <f t="shared" si="96"/>
        <v>13691.590151177994</v>
      </c>
      <c r="DL6" s="10">
        <f t="shared" si="97"/>
        <v>10034.934038983807</v>
      </c>
      <c r="DM6" s="10">
        <f t="shared" si="98"/>
        <v>1629.0846315891229</v>
      </c>
      <c r="DN6" s="10">
        <f t="shared" si="99"/>
        <v>1980.3911782490759</v>
      </c>
      <c r="DO6" s="10">
        <f>A15a!O5</f>
        <v>111902.76999999999</v>
      </c>
      <c r="DP6" s="13">
        <f t="shared" si="100"/>
        <v>19.754377971937352</v>
      </c>
      <c r="DQ6" s="42">
        <f t="shared" si="101"/>
        <v>55.584945543028645</v>
      </c>
      <c r="DR6" s="42">
        <f t="shared" si="102"/>
        <v>5.0132362643103976</v>
      </c>
      <c r="DS6" s="42">
        <f t="shared" si="103"/>
        <v>19.647440220723603</v>
      </c>
      <c r="DT6" s="10">
        <f t="shared" si="104"/>
        <v>22105.696146867718</v>
      </c>
      <c r="DU6" s="10">
        <f t="shared" si="105"/>
        <v>62201.093765640595</v>
      </c>
      <c r="DV6" s="10">
        <f t="shared" si="106"/>
        <v>5609.950246407855</v>
      </c>
      <c r="DW6" s="10">
        <f t="shared" si="107"/>
        <v>21986.029841083822</v>
      </c>
    </row>
    <row r="7" spans="1:127">
      <c r="A7" s="6">
        <v>1983</v>
      </c>
      <c r="B7" s="10">
        <f>A15a!B6</f>
        <v>7477.3729999999996</v>
      </c>
      <c r="C7" s="13">
        <f t="shared" si="0"/>
        <v>53.160574910982163</v>
      </c>
      <c r="D7" s="42">
        <f t="shared" si="1"/>
        <v>25.945176330159484</v>
      </c>
      <c r="E7" s="42">
        <f t="shared" si="2"/>
        <v>13.630953201713966</v>
      </c>
      <c r="F7" s="42">
        <f t="shared" si="3"/>
        <v>7.2632955571443922</v>
      </c>
      <c r="G7" s="10">
        <f t="shared" si="4"/>
        <v>3975.0144750385539</v>
      </c>
      <c r="H7" s="10">
        <f t="shared" si="5"/>
        <v>1940.017609713736</v>
      </c>
      <c r="I7" s="10">
        <f t="shared" si="6"/>
        <v>1019.2372143475956</v>
      </c>
      <c r="J7" s="10">
        <f t="shared" si="7"/>
        <v>543.10370090011429</v>
      </c>
      <c r="K7" s="10">
        <f>A15a!C6</f>
        <v>5029.4120000000003</v>
      </c>
      <c r="L7" s="13">
        <f t="shared" si="8"/>
        <v>70.128856829081982</v>
      </c>
      <c r="M7" s="42">
        <f t="shared" si="9"/>
        <v>16.587548475770248</v>
      </c>
      <c r="N7" s="42">
        <f t="shared" si="10"/>
        <v>7.5535947993207087</v>
      </c>
      <c r="O7" s="42">
        <f t="shared" si="11"/>
        <v>5.7299998958270573</v>
      </c>
      <c r="P7" s="10">
        <f t="shared" si="12"/>
        <v>3527.0691408246694</v>
      </c>
      <c r="Q7" s="10">
        <f t="shared" si="13"/>
        <v>834.25615354620606</v>
      </c>
      <c r="R7" s="10">
        <f t="shared" si="14"/>
        <v>379.90140326841168</v>
      </c>
      <c r="S7" s="10">
        <f t="shared" si="15"/>
        <v>288.18530236071354</v>
      </c>
      <c r="T7" s="10">
        <f>A15a!D6</f>
        <v>12646</v>
      </c>
      <c r="U7" s="13">
        <f t="shared" si="16"/>
        <v>38.801189298188802</v>
      </c>
      <c r="V7" s="42">
        <f t="shared" si="17"/>
        <v>32.377892929793788</v>
      </c>
      <c r="W7" s="42">
        <f t="shared" si="18"/>
        <v>17.502479182696771</v>
      </c>
      <c r="X7" s="42">
        <f t="shared" si="19"/>
        <v>11.318438589320637</v>
      </c>
      <c r="Y7" s="10">
        <f t="shared" si="20"/>
        <v>4906.7983986489562</v>
      </c>
      <c r="Z7" s="10">
        <f t="shared" si="21"/>
        <v>4094.5083399017226</v>
      </c>
      <c r="AA7" s="10">
        <f t="shared" si="22"/>
        <v>2213.3635174438336</v>
      </c>
      <c r="AB7" s="10">
        <f t="shared" si="23"/>
        <v>1431.3297440054878</v>
      </c>
      <c r="AC7" s="10">
        <f>A15a!E6</f>
        <v>2584.857</v>
      </c>
      <c r="AD7" s="13">
        <f t="shared" si="24"/>
        <v>54.057717167543565</v>
      </c>
      <c r="AE7" s="42">
        <f t="shared" si="25"/>
        <v>32.279474038886306</v>
      </c>
      <c r="AF7" s="42">
        <f t="shared" si="26"/>
        <v>4.2415146728629471</v>
      </c>
      <c r="AG7" s="42">
        <f t="shared" si="27"/>
        <v>9.4212941207071825</v>
      </c>
      <c r="AH7" s="10">
        <f t="shared" si="28"/>
        <v>1397.3146862454514</v>
      </c>
      <c r="AI7" s="10">
        <f t="shared" si="29"/>
        <v>834.3782442573355</v>
      </c>
      <c r="AJ7" s="10">
        <f t="shared" si="30"/>
        <v>109.63708892752499</v>
      </c>
      <c r="AK7" s="10">
        <f t="shared" si="31"/>
        <v>243.52698056968805</v>
      </c>
      <c r="AL7" s="10">
        <f>A15a!F6</f>
        <v>2555</v>
      </c>
      <c r="AM7" s="13">
        <f t="shared" si="32"/>
        <v>50.281411280558835</v>
      </c>
      <c r="AN7" s="42">
        <f t="shared" si="33"/>
        <v>36.945994338660228</v>
      </c>
      <c r="AO7" s="42">
        <f t="shared" si="34"/>
        <v>6.1375749904728325</v>
      </c>
      <c r="AP7" s="42">
        <f t="shared" si="35"/>
        <v>6.6350193903080994</v>
      </c>
      <c r="AQ7" s="10">
        <f t="shared" si="36"/>
        <v>1284.6900582182782</v>
      </c>
      <c r="AR7" s="10">
        <f t="shared" si="37"/>
        <v>943.97015535276876</v>
      </c>
      <c r="AS7" s="10">
        <f t="shared" si="38"/>
        <v>156.81504100658086</v>
      </c>
      <c r="AT7" s="10">
        <f t="shared" si="39"/>
        <v>169.52474542237192</v>
      </c>
      <c r="AU7" s="10">
        <f>A15a!G6</f>
        <v>27120.488000000001</v>
      </c>
      <c r="AV7" s="13">
        <f t="shared" si="40"/>
        <v>60.723377672194076</v>
      </c>
      <c r="AW7" s="42">
        <f t="shared" si="41"/>
        <v>26.867016984846344</v>
      </c>
      <c r="AX7" s="42">
        <f t="shared" si="42"/>
        <v>2.4096053429595847</v>
      </c>
      <c r="AY7" s="42">
        <f t="shared" si="43"/>
        <v>10</v>
      </c>
      <c r="AZ7" s="10">
        <f t="shared" si="44"/>
        <v>16468.476354782073</v>
      </c>
      <c r="BA7" s="10">
        <f t="shared" si="45"/>
        <v>7286.4661173332142</v>
      </c>
      <c r="BB7" s="10">
        <f t="shared" si="46"/>
        <v>653.49672788471298</v>
      </c>
      <c r="BC7" s="10">
        <f t="shared" si="47"/>
        <v>2712.0488</v>
      </c>
      <c r="BD7" s="10">
        <f>A15a!H6</f>
        <v>40443.324000000001</v>
      </c>
      <c r="BE7" s="13">
        <f t="shared" si="48"/>
        <v>17.302534201510653</v>
      </c>
      <c r="BF7" s="42">
        <f t="shared" si="49"/>
        <v>60</v>
      </c>
      <c r="BG7" s="42">
        <f t="shared" si="50"/>
        <v>12.675186371362233</v>
      </c>
      <c r="BH7" s="42">
        <f t="shared" si="51"/>
        <v>10.022279427127113</v>
      </c>
      <c r="BI7" s="10">
        <f t="shared" si="52"/>
        <v>6997.7199673277664</v>
      </c>
      <c r="BJ7" s="10">
        <f t="shared" si="53"/>
        <v>24265.9944</v>
      </c>
      <c r="BK7" s="10">
        <f t="shared" si="54"/>
        <v>5126.2666917738716</v>
      </c>
      <c r="BL7" s="10">
        <f t="shared" si="55"/>
        <v>4053.3429408983625</v>
      </c>
      <c r="BM7" s="10">
        <f>A15a!I6</f>
        <v>28602.899000000005</v>
      </c>
      <c r="BN7" s="13">
        <f t="shared" si="56"/>
        <v>85.91080271236973</v>
      </c>
      <c r="BO7" s="42">
        <f t="shared" si="57"/>
        <v>10.948405888160698</v>
      </c>
      <c r="BP7" s="42"/>
      <c r="BQ7" s="42">
        <f t="shared" si="58"/>
        <v>3.1407913994695846</v>
      </c>
      <c r="BR7" s="10">
        <f t="shared" si="59"/>
        <v>24572.980129908377</v>
      </c>
      <c r="BS7" s="10">
        <f t="shared" si="60"/>
        <v>3131.5614783006581</v>
      </c>
      <c r="BT7" s="10"/>
      <c r="BU7" s="10">
        <f t="shared" si="61"/>
        <v>898.35739179097209</v>
      </c>
      <c r="BV7" s="10">
        <f>A15a!J6</f>
        <v>7208.9950000000008</v>
      </c>
      <c r="BW7" s="13">
        <f t="shared" si="62"/>
        <v>51.839972165724831</v>
      </c>
      <c r="BX7" s="42">
        <f t="shared" si="63"/>
        <v>31.047070134731445</v>
      </c>
      <c r="BY7" s="42"/>
      <c r="BZ7" s="42">
        <f t="shared" si="64"/>
        <v>17.112957699543731</v>
      </c>
      <c r="CA7" s="10">
        <f t="shared" si="65"/>
        <v>3737.1410014284947</v>
      </c>
      <c r="CB7" s="10">
        <f t="shared" si="66"/>
        <v>2238.1817336592835</v>
      </c>
      <c r="CC7" s="10"/>
      <c r="CD7" s="10">
        <f t="shared" si="67"/>
        <v>1233.6722649122228</v>
      </c>
      <c r="CE7" s="10">
        <f>A15a!K6</f>
        <v>1993.35</v>
      </c>
      <c r="CF7" s="42">
        <f t="shared" si="68"/>
        <v>33.971059463496886</v>
      </c>
      <c r="CG7" s="42">
        <f t="shared" si="69"/>
        <v>39.815974230884457</v>
      </c>
      <c r="CH7" s="42">
        <f t="shared" si="70"/>
        <v>17.931383506679492</v>
      </c>
      <c r="CI7" s="42">
        <f t="shared" si="71"/>
        <v>9.2815827989391693</v>
      </c>
      <c r="CJ7" s="10">
        <f t="shared" si="72"/>
        <v>677.16211381561516</v>
      </c>
      <c r="CK7" s="10">
        <f t="shared" si="73"/>
        <v>793.67172233133533</v>
      </c>
      <c r="CL7" s="10">
        <f t="shared" si="74"/>
        <v>357.43523313039566</v>
      </c>
      <c r="CM7" s="10">
        <f t="shared" si="75"/>
        <v>185.01443072265391</v>
      </c>
      <c r="CN7" s="10">
        <f>A15a!L6</f>
        <v>18029.907999999999</v>
      </c>
      <c r="CO7" s="13">
        <f t="shared" si="76"/>
        <v>87.966476268584074</v>
      </c>
      <c r="CP7" s="42">
        <f t="shared" si="77"/>
        <v>5.5415015278395288</v>
      </c>
      <c r="CQ7" s="42">
        <f t="shared" si="78"/>
        <v>0.95052067573686516</v>
      </c>
      <c r="CR7" s="42">
        <f t="shared" si="79"/>
        <v>5.5415015278395288</v>
      </c>
      <c r="CS7" s="10">
        <f t="shared" si="80"/>
        <v>15860.274742067541</v>
      </c>
      <c r="CT7" s="10">
        <f t="shared" si="81"/>
        <v>999.12762728806138</v>
      </c>
      <c r="CU7" s="10">
        <f t="shared" si="82"/>
        <v>171.37800335633511</v>
      </c>
      <c r="CV7" s="10">
        <f t="shared" si="83"/>
        <v>999.12762728806138</v>
      </c>
      <c r="CW7" s="10">
        <f>A15a!M6</f>
        <v>4224.768</v>
      </c>
      <c r="CX7" s="13">
        <f t="shared" si="84"/>
        <v>37.667587404216377</v>
      </c>
      <c r="CY7" s="42">
        <f t="shared" si="85"/>
        <v>43.82710382293061</v>
      </c>
      <c r="CZ7" s="42">
        <f t="shared" si="86"/>
        <v>8.4830293457258943</v>
      </c>
      <c r="DA7" s="42">
        <f t="shared" si="87"/>
        <v>10.022279427127113</v>
      </c>
      <c r="DB7" s="10">
        <f t="shared" si="88"/>
        <v>1591.3681790253643</v>
      </c>
      <c r="DC7" s="10">
        <f t="shared" si="89"/>
        <v>1851.5934576379491</v>
      </c>
      <c r="DD7" s="10">
        <f t="shared" si="90"/>
        <v>358.38830922883693</v>
      </c>
      <c r="DE7" s="10">
        <f t="shared" si="91"/>
        <v>423.41805410784963</v>
      </c>
      <c r="DF7" s="10">
        <f>A15a!N6</f>
        <v>27534</v>
      </c>
      <c r="DG7" s="13">
        <f t="shared" si="92"/>
        <v>48.523675154841143</v>
      </c>
      <c r="DH7" s="42">
        <f t="shared" si="93"/>
        <v>37.785155055365315</v>
      </c>
      <c r="DI7" s="42">
        <f t="shared" si="94"/>
        <v>6.1375749904728325</v>
      </c>
      <c r="DJ7" s="42">
        <f t="shared" si="95"/>
        <v>7.5535947993207087</v>
      </c>
      <c r="DK7" s="10">
        <f t="shared" si="96"/>
        <v>13360.50871713396</v>
      </c>
      <c r="DL7" s="10">
        <f t="shared" si="97"/>
        <v>10403.764592944286</v>
      </c>
      <c r="DM7" s="10">
        <f t="shared" si="98"/>
        <v>1689.9198978767897</v>
      </c>
      <c r="DN7" s="10">
        <f t="shared" si="99"/>
        <v>2079.8067920449639</v>
      </c>
      <c r="DO7" s="10">
        <f>A15a!O6</f>
        <v>113942.42000000001</v>
      </c>
      <c r="DP7" s="13">
        <f t="shared" si="100"/>
        <v>19.451147442894722</v>
      </c>
      <c r="DQ7" s="42">
        <f t="shared" si="101"/>
        <v>55.320876576665029</v>
      </c>
      <c r="DR7" s="42">
        <f t="shared" si="102"/>
        <v>5.1834171261860194</v>
      </c>
      <c r="DS7" s="42">
        <f t="shared" si="103"/>
        <v>20.044558854254227</v>
      </c>
      <c r="DT7" s="10">
        <f t="shared" si="104"/>
        <v>22163.108114202369</v>
      </c>
      <c r="DU7" s="10">
        <f t="shared" si="105"/>
        <v>63033.945536665291</v>
      </c>
      <c r="DV7" s="10">
        <f t="shared" si="106"/>
        <v>5906.110912270804</v>
      </c>
      <c r="DW7" s="10">
        <f t="shared" si="107"/>
        <v>22839.255436861542</v>
      </c>
    </row>
    <row r="8" spans="1:127">
      <c r="A8" s="6">
        <v>1984</v>
      </c>
      <c r="B8" s="10">
        <f>A15a!B7</f>
        <v>7630.4599999999991</v>
      </c>
      <c r="C8" s="13">
        <f t="shared" si="0"/>
        <v>52.642812499999998</v>
      </c>
      <c r="D8" s="42">
        <f t="shared" si="1"/>
        <v>26.3671875</v>
      </c>
      <c r="E8" s="42">
        <f t="shared" si="2"/>
        <v>13.310000000000002</v>
      </c>
      <c r="F8" s="42">
        <f t="shared" si="3"/>
        <v>7.6800000000000015</v>
      </c>
      <c r="G8" s="10">
        <f t="shared" si="4"/>
        <v>4016.8887506874994</v>
      </c>
      <c r="H8" s="10">
        <f t="shared" si="5"/>
        <v>2011.9376953124997</v>
      </c>
      <c r="I8" s="10">
        <f t="shared" si="6"/>
        <v>1015.614226</v>
      </c>
      <c r="J8" s="10">
        <f t="shared" si="7"/>
        <v>586.01932799999997</v>
      </c>
      <c r="K8" s="10">
        <f>A15a!C7</f>
        <v>5090.777</v>
      </c>
      <c r="L8" s="13">
        <f t="shared" si="8"/>
        <v>68.73835585548872</v>
      </c>
      <c r="M8" s="42">
        <f t="shared" si="9"/>
        <v>17.361111111111104</v>
      </c>
      <c r="N8" s="42">
        <f t="shared" si="10"/>
        <v>7.8757396449704169</v>
      </c>
      <c r="O8" s="42">
        <f t="shared" si="11"/>
        <v>6.0247933884297495</v>
      </c>
      <c r="P8" s="10">
        <f t="shared" si="12"/>
        <v>3499.316410069373</v>
      </c>
      <c r="Q8" s="10">
        <f t="shared" si="13"/>
        <v>883.8154513888885</v>
      </c>
      <c r="R8" s="10">
        <f t="shared" si="14"/>
        <v>400.93634242603565</v>
      </c>
      <c r="S8" s="10">
        <f t="shared" si="15"/>
        <v>306.70879611570234</v>
      </c>
      <c r="T8" s="10">
        <f>A15a!D7</f>
        <v>12918</v>
      </c>
      <c r="U8" s="13">
        <f t="shared" si="16"/>
        <v>37.927879973535482</v>
      </c>
      <c r="V8" s="42">
        <f t="shared" si="17"/>
        <v>32.104637336504176</v>
      </c>
      <c r="W8" s="42">
        <f t="shared" si="18"/>
        <v>18.28928199791882</v>
      </c>
      <c r="X8" s="42">
        <f t="shared" si="19"/>
        <v>11.67820069204153</v>
      </c>
      <c r="Y8" s="10">
        <f t="shared" si="20"/>
        <v>4899.5235349813138</v>
      </c>
      <c r="Z8" s="10">
        <f t="shared" si="21"/>
        <v>4147.2770511296094</v>
      </c>
      <c r="AA8" s="10">
        <f t="shared" si="22"/>
        <v>2362.6094484911532</v>
      </c>
      <c r="AB8" s="10">
        <f t="shared" si="23"/>
        <v>1508.5899653979247</v>
      </c>
      <c r="AC8" s="10">
        <f>A15a!E7</f>
        <v>2597.3305</v>
      </c>
      <c r="AD8" s="13">
        <f t="shared" si="24"/>
        <v>52.769541050580003</v>
      </c>
      <c r="AE8" s="42">
        <f t="shared" si="25"/>
        <v>33.057851239669425</v>
      </c>
      <c r="AF8" s="42">
        <f t="shared" si="26"/>
        <v>4.4081632653061211</v>
      </c>
      <c r="AG8" s="42">
        <f t="shared" si="27"/>
        <v>9.7644444444444538</v>
      </c>
      <c r="AH8" s="10">
        <f t="shared" si="28"/>
        <v>1370.5993844167349</v>
      </c>
      <c r="AI8" s="10">
        <f t="shared" si="29"/>
        <v>858.62165289256211</v>
      </c>
      <c r="AJ8" s="10">
        <f t="shared" si="30"/>
        <v>114.4945689795918</v>
      </c>
      <c r="AK8" s="10">
        <f t="shared" si="31"/>
        <v>253.61489371111136</v>
      </c>
      <c r="AL8" s="10">
        <f>A15a!F7</f>
        <v>2584</v>
      </c>
      <c r="AM8" s="13">
        <f t="shared" si="32"/>
        <v>49.160371303881078</v>
      </c>
      <c r="AN8" s="42">
        <f t="shared" si="33"/>
        <v>37.574196597353485</v>
      </c>
      <c r="AO8" s="42">
        <f t="shared" si="34"/>
        <v>6.3209876543209909</v>
      </c>
      <c r="AP8" s="42">
        <f t="shared" si="35"/>
        <v>6.9444444444444411</v>
      </c>
      <c r="AQ8" s="10">
        <f t="shared" si="36"/>
        <v>1270.3039944922871</v>
      </c>
      <c r="AR8" s="10">
        <f t="shared" si="37"/>
        <v>970.91724007561413</v>
      </c>
      <c r="AS8" s="10">
        <f t="shared" si="38"/>
        <v>163.33432098765442</v>
      </c>
      <c r="AT8" s="10">
        <f t="shared" si="39"/>
        <v>179.44444444444434</v>
      </c>
      <c r="AU8" s="10">
        <f>A15a!G7</f>
        <v>27521.423999999999</v>
      </c>
      <c r="AV8" s="13">
        <f t="shared" si="40"/>
        <v>59.578425540352939</v>
      </c>
      <c r="AW8" s="42">
        <f t="shared" si="41"/>
        <v>27.754907792980383</v>
      </c>
      <c r="AX8" s="42">
        <f t="shared" si="42"/>
        <v>2.6666666666666652</v>
      </c>
      <c r="AY8" s="42">
        <f t="shared" si="43"/>
        <v>10</v>
      </c>
      <c r="AZ8" s="10">
        <f t="shared" si="44"/>
        <v>16396.831105484824</v>
      </c>
      <c r="BA8" s="10">
        <f t="shared" si="45"/>
        <v>7638.5458545151741</v>
      </c>
      <c r="BB8" s="10">
        <f t="shared" si="46"/>
        <v>733.90463999999963</v>
      </c>
      <c r="BC8" s="10">
        <f t="shared" si="47"/>
        <v>2752.1423999999997</v>
      </c>
      <c r="BD8" s="10">
        <f>A15a!H7</f>
        <v>40827.311000000002</v>
      </c>
      <c r="BE8" s="13">
        <f t="shared" si="48"/>
        <v>17.429468916648403</v>
      </c>
      <c r="BF8" s="42">
        <f t="shared" si="49"/>
        <v>60</v>
      </c>
      <c r="BG8" s="42">
        <f t="shared" si="50"/>
        <v>12.345679012345679</v>
      </c>
      <c r="BH8" s="42">
        <f t="shared" si="51"/>
        <v>10.224852071005921</v>
      </c>
      <c r="BI8" s="10">
        <f t="shared" si="52"/>
        <v>7115.9834802483747</v>
      </c>
      <c r="BJ8" s="10">
        <f t="shared" si="53"/>
        <v>24496.386600000002</v>
      </c>
      <c r="BK8" s="10">
        <f t="shared" si="54"/>
        <v>5040.4087654320992</v>
      </c>
      <c r="BL8" s="10">
        <f t="shared" si="55"/>
        <v>4174.5321543195287</v>
      </c>
      <c r="BM8" s="10">
        <f>A15a!I7</f>
        <v>28907.334000000003</v>
      </c>
      <c r="BN8" s="13">
        <f t="shared" si="56"/>
        <v>84.793888888888873</v>
      </c>
      <c r="BO8" s="42">
        <f t="shared" si="57"/>
        <v>11.831111111111126</v>
      </c>
      <c r="BP8" s="42"/>
      <c r="BQ8" s="42">
        <f t="shared" si="58"/>
        <v>3.3749999999999987</v>
      </c>
      <c r="BR8" s="10">
        <f t="shared" si="59"/>
        <v>24511.652672699998</v>
      </c>
      <c r="BS8" s="10">
        <f t="shared" si="60"/>
        <v>3420.0588048000045</v>
      </c>
      <c r="BT8" s="10"/>
      <c r="BU8" s="10">
        <f t="shared" si="61"/>
        <v>975.62252249999972</v>
      </c>
      <c r="BV8" s="10">
        <f>A15a!J7</f>
        <v>7316.7250000000004</v>
      </c>
      <c r="BW8" s="13">
        <f t="shared" si="62"/>
        <v>50.835258742911179</v>
      </c>
      <c r="BX8" s="42">
        <f t="shared" si="63"/>
        <v>31.658124999999981</v>
      </c>
      <c r="BY8" s="42"/>
      <c r="BZ8" s="42">
        <f t="shared" si="64"/>
        <v>17.506616257088833</v>
      </c>
      <c r="CA8" s="10">
        <f t="shared" si="65"/>
        <v>3719.4760852572681</v>
      </c>
      <c r="CB8" s="10">
        <f t="shared" si="66"/>
        <v>2316.3379464062486</v>
      </c>
      <c r="CC8" s="10"/>
      <c r="CD8" s="10">
        <f t="shared" si="67"/>
        <v>1280.9109683364832</v>
      </c>
      <c r="CE8" s="10">
        <f>A15a!K7</f>
        <v>2007.0260000000001</v>
      </c>
      <c r="CF8" s="42">
        <f t="shared" si="68"/>
        <v>34.038760330578555</v>
      </c>
      <c r="CG8" s="42">
        <f t="shared" si="69"/>
        <v>40.054214876033022</v>
      </c>
      <c r="CH8" s="42">
        <f t="shared" si="70"/>
        <v>17.15702479338843</v>
      </c>
      <c r="CI8" s="42">
        <f t="shared" si="71"/>
        <v>9.7499999999999964</v>
      </c>
      <c r="CJ8" s="10">
        <f t="shared" si="72"/>
        <v>683.16676991239763</v>
      </c>
      <c r="CK8" s="10">
        <f t="shared" si="73"/>
        <v>803.89850665785048</v>
      </c>
      <c r="CL8" s="10">
        <f t="shared" si="74"/>
        <v>344.34594842975207</v>
      </c>
      <c r="CM8" s="10">
        <f t="shared" si="75"/>
        <v>195.68503499999994</v>
      </c>
      <c r="CN8" s="10">
        <f>A15a!L7</f>
        <v>18247.909</v>
      </c>
      <c r="CO8" s="13">
        <f t="shared" si="76"/>
        <v>87.08568047337279</v>
      </c>
      <c r="CP8" s="42">
        <f t="shared" si="77"/>
        <v>5.9171597633136095</v>
      </c>
      <c r="CQ8" s="42">
        <f t="shared" si="78"/>
        <v>1.0800000000000003</v>
      </c>
      <c r="CR8" s="42">
        <f t="shared" si="79"/>
        <v>5.9171597633136095</v>
      </c>
      <c r="CS8" s="10">
        <f t="shared" si="80"/>
        <v>15891.315724811835</v>
      </c>
      <c r="CT8" s="10">
        <f t="shared" si="81"/>
        <v>1079.7579289940827</v>
      </c>
      <c r="CU8" s="10">
        <f t="shared" si="82"/>
        <v>197.07741720000004</v>
      </c>
      <c r="CV8" s="10">
        <f t="shared" si="83"/>
        <v>1079.7579289940827</v>
      </c>
      <c r="CW8" s="10">
        <f>A15a!M7</f>
        <v>4232.0730000000003</v>
      </c>
      <c r="CX8" s="13">
        <f t="shared" si="84"/>
        <v>36.895444304674257</v>
      </c>
      <c r="CY8" s="42">
        <f t="shared" si="85"/>
        <v>44.063377093707579</v>
      </c>
      <c r="CZ8" s="42">
        <f t="shared" si="86"/>
        <v>8.8163265306122423</v>
      </c>
      <c r="DA8" s="42">
        <f t="shared" si="87"/>
        <v>10.224852071005921</v>
      </c>
      <c r="DB8" s="10">
        <f t="shared" si="88"/>
        <v>1561.442136648157</v>
      </c>
      <c r="DC8" s="10">
        <f t="shared" si="89"/>
        <v>1864.7942848709833</v>
      </c>
      <c r="DD8" s="10">
        <f t="shared" si="90"/>
        <v>373.11337469387746</v>
      </c>
      <c r="DE8" s="10">
        <f t="shared" si="91"/>
        <v>432.72320378698248</v>
      </c>
      <c r="DF8" s="10">
        <f>A15a!N7</f>
        <v>27790</v>
      </c>
      <c r="DG8" s="13">
        <f t="shared" si="92"/>
        <v>46.911041295749932</v>
      </c>
      <c r="DH8" s="42">
        <f t="shared" si="93"/>
        <v>38.892231404958657</v>
      </c>
      <c r="DI8" s="42">
        <f t="shared" si="94"/>
        <v>6.3209876543209909</v>
      </c>
      <c r="DJ8" s="42">
        <f t="shared" si="95"/>
        <v>7.8757396449704169</v>
      </c>
      <c r="DK8" s="10">
        <f t="shared" si="96"/>
        <v>13036.578376088906</v>
      </c>
      <c r="DL8" s="10">
        <f t="shared" si="97"/>
        <v>10808.151107438011</v>
      </c>
      <c r="DM8" s="10">
        <f t="shared" si="98"/>
        <v>1756.6024691358034</v>
      </c>
      <c r="DN8" s="10">
        <f t="shared" si="99"/>
        <v>2188.6680473372789</v>
      </c>
      <c r="DO8" s="10">
        <f>A15a!O7</f>
        <v>116004.32</v>
      </c>
      <c r="DP8" s="13">
        <f t="shared" si="100"/>
        <v>19.132858727810632</v>
      </c>
      <c r="DQ8" s="42">
        <f t="shared" si="101"/>
        <v>55.058062130177525</v>
      </c>
      <c r="DR8" s="42">
        <f t="shared" si="102"/>
        <v>5.3593749999999991</v>
      </c>
      <c r="DS8" s="42">
        <f t="shared" si="103"/>
        <v>20.449704142011843</v>
      </c>
      <c r="DT8" s="10">
        <f t="shared" si="104"/>
        <v>22194.942663757378</v>
      </c>
      <c r="DU8" s="10">
        <f t="shared" si="105"/>
        <v>63869.73057928995</v>
      </c>
      <c r="DV8" s="10">
        <f t="shared" si="106"/>
        <v>6217.1065249999992</v>
      </c>
      <c r="DW8" s="10">
        <f t="shared" si="107"/>
        <v>23722.540231952673</v>
      </c>
    </row>
    <row r="9" spans="1:127">
      <c r="A9" s="6">
        <v>1985</v>
      </c>
      <c r="B9" s="10">
        <f>A15a!B8</f>
        <v>7787.585</v>
      </c>
      <c r="C9" s="13">
        <f t="shared" si="0"/>
        <v>52.08672187221876</v>
      </c>
      <c r="D9" s="42">
        <f t="shared" si="1"/>
        <v>26.796062890966013</v>
      </c>
      <c r="E9" s="42">
        <f t="shared" si="2"/>
        <v>12.996603933591695</v>
      </c>
      <c r="F9" s="42">
        <f t="shared" si="3"/>
        <v>8.1206113032235336</v>
      </c>
      <c r="G9" s="10">
        <f t="shared" si="4"/>
        <v>4056.2977395126277</v>
      </c>
      <c r="H9" s="10">
        <f t="shared" si="5"/>
        <v>2086.7661742874357</v>
      </c>
      <c r="I9" s="10">
        <f t="shared" si="6"/>
        <v>1012.1215784417967</v>
      </c>
      <c r="J9" s="10">
        <f t="shared" si="7"/>
        <v>632.39950775814043</v>
      </c>
      <c r="K9" s="10">
        <f>A15a!C8</f>
        <v>5127.3549999999996</v>
      </c>
      <c r="L9" s="13">
        <f t="shared" si="8"/>
        <v>67.282874530717137</v>
      </c>
      <c r="M9" s="42">
        <f t="shared" si="9"/>
        <v>18.170748947779604</v>
      </c>
      <c r="N9" s="42">
        <f t="shared" si="10"/>
        <v>8.2116232870919728</v>
      </c>
      <c r="O9" s="42">
        <f t="shared" si="11"/>
        <v>6.3347532344112931</v>
      </c>
      <c r="P9" s="10">
        <f t="shared" si="12"/>
        <v>3449.8318313944515</v>
      </c>
      <c r="Q9" s="10">
        <f t="shared" si="13"/>
        <v>931.67880471142485</v>
      </c>
      <c r="R9" s="10">
        <f t="shared" si="14"/>
        <v>421.03907719187458</v>
      </c>
      <c r="S9" s="10">
        <f t="shared" si="15"/>
        <v>324.80528670224913</v>
      </c>
      <c r="T9" s="10">
        <f>A15a!D8</f>
        <v>13172</v>
      </c>
      <c r="U9" s="13">
        <f t="shared" si="16"/>
        <v>37.005459503662607</v>
      </c>
      <c r="V9" s="42">
        <f t="shared" si="17"/>
        <v>31.833687903761387</v>
      </c>
      <c r="W9" s="42">
        <f t="shared" si="18"/>
        <v>19.111454583536215</v>
      </c>
      <c r="X9" s="42">
        <f t="shared" si="19"/>
        <v>12.049398009039795</v>
      </c>
      <c r="Y9" s="10">
        <f t="shared" si="20"/>
        <v>4874.3591258224387</v>
      </c>
      <c r="Z9" s="10">
        <f t="shared" si="21"/>
        <v>4193.1333706834503</v>
      </c>
      <c r="AA9" s="10">
        <f t="shared" si="22"/>
        <v>2517.3607977433903</v>
      </c>
      <c r="AB9" s="10">
        <f t="shared" si="23"/>
        <v>1587.1467057507218</v>
      </c>
      <c r="AC9" s="10">
        <f>A15a!E8</f>
        <v>2609.8360000000002</v>
      </c>
      <c r="AD9" s="13">
        <f t="shared" si="24"/>
        <v>51.443549274376515</v>
      </c>
      <c r="AE9" s="42">
        <f t="shared" si="25"/>
        <v>33.854997986262653</v>
      </c>
      <c r="AF9" s="42">
        <f t="shared" si="26"/>
        <v>4.5813594605528341</v>
      </c>
      <c r="AG9" s="42">
        <f t="shared" si="27"/>
        <v>10.120093278808008</v>
      </c>
      <c r="AH9" s="10">
        <f t="shared" si="28"/>
        <v>1342.5922686404174</v>
      </c>
      <c r="AI9" s="10">
        <f t="shared" si="29"/>
        <v>883.55992524475789</v>
      </c>
      <c r="AJ9" s="10">
        <f t="shared" si="30"/>
        <v>119.56596849091368</v>
      </c>
      <c r="AK9" s="10">
        <f t="shared" si="31"/>
        <v>264.11783762391178</v>
      </c>
      <c r="AL9" s="10">
        <f>A15a!F8</f>
        <v>2610</v>
      </c>
      <c r="AM9" s="13">
        <f t="shared" si="32"/>
        <v>48.008738736311209</v>
      </c>
      <c r="AN9" s="42">
        <f t="shared" si="33"/>
        <v>38.213080340870505</v>
      </c>
      <c r="AO9" s="42">
        <f t="shared" si="34"/>
        <v>6.5098813437064491</v>
      </c>
      <c r="AP9" s="42">
        <f t="shared" si="35"/>
        <v>7.268299579111841</v>
      </c>
      <c r="AQ9" s="10">
        <f t="shared" si="36"/>
        <v>1253.0280810177226</v>
      </c>
      <c r="AR9" s="10">
        <f t="shared" si="37"/>
        <v>997.36139689672007</v>
      </c>
      <c r="AS9" s="10">
        <f t="shared" si="38"/>
        <v>169.90790307073831</v>
      </c>
      <c r="AT9" s="10">
        <f t="shared" si="39"/>
        <v>189.70261901481908</v>
      </c>
      <c r="AU9" s="10">
        <f>A15a!G8</f>
        <v>27790.981</v>
      </c>
      <c r="AV9" s="13">
        <f t="shared" si="40"/>
        <v>58.376706940267539</v>
      </c>
      <c r="AW9" s="42">
        <f t="shared" si="41"/>
        <v>28.672141273864938</v>
      </c>
      <c r="AX9" s="42">
        <f t="shared" si="42"/>
        <v>2.9511517858675229</v>
      </c>
      <c r="AY9" s="42">
        <f t="shared" si="43"/>
        <v>10</v>
      </c>
      <c r="AZ9" s="10">
        <f t="shared" si="44"/>
        <v>16223.459534195434</v>
      </c>
      <c r="BA9" s="10">
        <f t="shared" si="45"/>
        <v>7968.2693337129631</v>
      </c>
      <c r="BB9" s="10">
        <f t="shared" si="46"/>
        <v>820.15403209160399</v>
      </c>
      <c r="BC9" s="10">
        <f t="shared" si="47"/>
        <v>2779.0981000000002</v>
      </c>
      <c r="BD9" s="10">
        <f>A15a!H8</f>
        <v>41089.767</v>
      </c>
      <c r="BE9" s="13">
        <f t="shared" si="48"/>
        <v>17.543743229511442</v>
      </c>
      <c r="BF9" s="42">
        <f t="shared" si="49"/>
        <v>60</v>
      </c>
      <c r="BG9" s="42">
        <f t="shared" si="50"/>
        <v>12.024737610188849</v>
      </c>
      <c r="BH9" s="42">
        <f t="shared" si="51"/>
        <v>10.431519160299709</v>
      </c>
      <c r="BI9" s="10">
        <f t="shared" si="52"/>
        <v>7208.683216084527</v>
      </c>
      <c r="BJ9" s="10">
        <f t="shared" si="53"/>
        <v>24653.860199999999</v>
      </c>
      <c r="BK9" s="10">
        <f t="shared" si="54"/>
        <v>4940.9366663879664</v>
      </c>
      <c r="BL9" s="10">
        <f t="shared" si="55"/>
        <v>4286.2869175275073</v>
      </c>
      <c r="BM9" s="10">
        <f>A15a!I8</f>
        <v>29092.767999999996</v>
      </c>
      <c r="BN9" s="13">
        <f t="shared" si="56"/>
        <v>83.588342843818182</v>
      </c>
      <c r="BO9" s="42">
        <f t="shared" si="57"/>
        <v>12.784983636277353</v>
      </c>
      <c r="BP9" s="42"/>
      <c r="BQ9" s="42">
        <f t="shared" si="58"/>
        <v>3.6266735199044526</v>
      </c>
      <c r="BR9" s="10">
        <f t="shared" si="59"/>
        <v>24318.162658596622</v>
      </c>
      <c r="BS9" s="10">
        <f t="shared" si="60"/>
        <v>3719.5056281401339</v>
      </c>
      <c r="BT9" s="10"/>
      <c r="BU9" s="10">
        <f t="shared" si="61"/>
        <v>1055.099713263236</v>
      </c>
      <c r="BV9" s="10">
        <f>A15a!J8</f>
        <v>7418.6369999999997</v>
      </c>
      <c r="BW9" s="13">
        <f t="shared" si="62"/>
        <v>49.809463266062764</v>
      </c>
      <c r="BX9" s="42">
        <f t="shared" si="63"/>
        <v>32.281206380065179</v>
      </c>
      <c r="BY9" s="42"/>
      <c r="BZ9" s="42">
        <f t="shared" si="64"/>
        <v>17.909330353872054</v>
      </c>
      <c r="CA9" s="10">
        <f t="shared" si="65"/>
        <v>3695.1832713575404</v>
      </c>
      <c r="CB9" s="10">
        <f t="shared" si="66"/>
        <v>2394.8255205578757</v>
      </c>
      <c r="CC9" s="10"/>
      <c r="CD9" s="10">
        <f t="shared" si="67"/>
        <v>1328.6282080845831</v>
      </c>
      <c r="CE9" s="10">
        <f>A15a!K8</f>
        <v>2018.2419999999997</v>
      </c>
      <c r="CF9" s="42">
        <f t="shared" si="68"/>
        <v>34.03876203541833</v>
      </c>
      <c r="CG9" s="42">
        <f t="shared" si="69"/>
        <v>40.29355090934795</v>
      </c>
      <c r="CH9" s="42">
        <f t="shared" si="70"/>
        <v>16.41434001542482</v>
      </c>
      <c r="CI9" s="42">
        <f t="shared" si="71"/>
        <v>10.253347039808904</v>
      </c>
      <c r="CJ9" s="10">
        <f t="shared" si="72"/>
        <v>686.98459167886756</v>
      </c>
      <c r="CK9" s="10">
        <f t="shared" si="73"/>
        <v>813.22136774384217</v>
      </c>
      <c r="CL9" s="10">
        <f t="shared" si="74"/>
        <v>331.28110421411014</v>
      </c>
      <c r="CM9" s="10">
        <f t="shared" si="75"/>
        <v>206.93735636318002</v>
      </c>
      <c r="CN9" s="10">
        <f>A15a!L8</f>
        <v>18452.712</v>
      </c>
      <c r="CO9" s="13">
        <f t="shared" si="76"/>
        <v>86.136315363831187</v>
      </c>
      <c r="CP9" s="42">
        <f t="shared" si="77"/>
        <v>6.3182838601919578</v>
      </c>
      <c r="CQ9" s="42">
        <f t="shared" si="78"/>
        <v>1.2271169157848996</v>
      </c>
      <c r="CR9" s="42">
        <f t="shared" si="79"/>
        <v>6.3182838601919578</v>
      </c>
      <c r="CS9" s="10">
        <f t="shared" si="80"/>
        <v>15894.486201499521</v>
      </c>
      <c r="CT9" s="10">
        <f t="shared" si="81"/>
        <v>1165.8947240637046</v>
      </c>
      <c r="CU9" s="10">
        <f t="shared" si="82"/>
        <v>226.43635037307004</v>
      </c>
      <c r="CV9" s="10">
        <f t="shared" si="83"/>
        <v>1165.8947240637046</v>
      </c>
      <c r="CW9" s="10">
        <f>A15a!M8</f>
        <v>4230.7800000000007</v>
      </c>
      <c r="CX9" s="13">
        <f t="shared" si="84"/>
        <v>36.104837797607495</v>
      </c>
      <c r="CY9" s="42">
        <f t="shared" si="85"/>
        <v>44.300924120987126</v>
      </c>
      <c r="CZ9" s="42">
        <f t="shared" si="86"/>
        <v>9.1627189211056681</v>
      </c>
      <c r="DA9" s="42">
        <f t="shared" si="87"/>
        <v>10.431519160299709</v>
      </c>
      <c r="DB9" s="10">
        <f t="shared" si="88"/>
        <v>1527.5162565736186</v>
      </c>
      <c r="DC9" s="10">
        <f t="shared" si="89"/>
        <v>1874.2746375258994</v>
      </c>
      <c r="DD9" s="10">
        <f t="shared" si="90"/>
        <v>387.65447957035445</v>
      </c>
      <c r="DE9" s="10">
        <f t="shared" si="91"/>
        <v>441.33462633012806</v>
      </c>
      <c r="DF9" s="10">
        <f>A15a!N8</f>
        <v>27862</v>
      </c>
      <c r="DG9" s="13">
        <f t="shared" si="92"/>
        <v>45.246751118305106</v>
      </c>
      <c r="DH9" s="42">
        <f t="shared" si="93"/>
        <v>40.031744250896473</v>
      </c>
      <c r="DI9" s="42">
        <f t="shared" si="94"/>
        <v>6.5098813437064491</v>
      </c>
      <c r="DJ9" s="42">
        <f t="shared" si="95"/>
        <v>8.2116232870919728</v>
      </c>
      <c r="DK9" s="10">
        <f t="shared" si="96"/>
        <v>12606.649796582169</v>
      </c>
      <c r="DL9" s="10">
        <f t="shared" si="97"/>
        <v>11153.644583184774</v>
      </c>
      <c r="DM9" s="10">
        <f t="shared" si="98"/>
        <v>1813.7831399834911</v>
      </c>
      <c r="DN9" s="10">
        <f t="shared" si="99"/>
        <v>2287.9224802495655</v>
      </c>
      <c r="DO9" s="10">
        <f>A15a!O8</f>
        <v>117981.89</v>
      </c>
      <c r="DP9" s="13">
        <f t="shared" si="100"/>
        <v>18.79915944173894</v>
      </c>
      <c r="DQ9" s="42">
        <f t="shared" si="101"/>
        <v>54.796496243683222</v>
      </c>
      <c r="DR9" s="42">
        <f t="shared" si="102"/>
        <v>5.5413059939784217</v>
      </c>
      <c r="DS9" s="42">
        <f t="shared" si="103"/>
        <v>20.863038320599419</v>
      </c>
      <c r="DT9" s="10">
        <f t="shared" si="104"/>
        <v>22179.603613477051</v>
      </c>
      <c r="DU9" s="10">
        <f t="shared" si="105"/>
        <v>64649.941922076476</v>
      </c>
      <c r="DV9" s="10">
        <f t="shared" si="106"/>
        <v>6537.7375423790281</v>
      </c>
      <c r="DW9" s="10">
        <f t="shared" si="107"/>
        <v>24614.606922067454</v>
      </c>
    </row>
    <row r="10" spans="1:127">
      <c r="A10" s="6">
        <v>1986</v>
      </c>
      <c r="B10" s="10">
        <f>A15a!B9</f>
        <v>7952.79</v>
      </c>
      <c r="C10" s="13">
        <f t="shared" si="0"/>
        <v>51.490997750521061</v>
      </c>
      <c r="D10" s="42">
        <f t="shared" si="1"/>
        <v>27.231914153020902</v>
      </c>
      <c r="E10" s="42">
        <f t="shared" si="2"/>
        <v>12.690587062858835</v>
      </c>
      <c r="F10" s="42">
        <f t="shared" si="3"/>
        <v>8.5865010335991929</v>
      </c>
      <c r="G10" s="10">
        <f t="shared" si="4"/>
        <v>4094.9709200036637</v>
      </c>
      <c r="H10" s="10">
        <f t="shared" si="5"/>
        <v>2165.6969455700309</v>
      </c>
      <c r="I10" s="10">
        <f t="shared" si="6"/>
        <v>1009.2557388763312</v>
      </c>
      <c r="J10" s="10">
        <f t="shared" si="7"/>
        <v>682.86639554997328</v>
      </c>
      <c r="K10" s="10">
        <f>A15a!C9</f>
        <v>5150.4350000000004</v>
      </c>
      <c r="L10" s="13">
        <f t="shared" si="8"/>
        <v>65.759364282933234</v>
      </c>
      <c r="M10" s="42">
        <f t="shared" si="9"/>
        <v>19.018144357818262</v>
      </c>
      <c r="N10" s="42">
        <f t="shared" si="10"/>
        <v>8.5618316563033705</v>
      </c>
      <c r="O10" s="42">
        <f t="shared" si="11"/>
        <v>6.6606597029451393</v>
      </c>
      <c r="P10" s="10">
        <f t="shared" si="12"/>
        <v>3386.8933138056927</v>
      </c>
      <c r="Q10" s="10">
        <f t="shared" si="13"/>
        <v>979.51716335559695</v>
      </c>
      <c r="R10" s="10">
        <f t="shared" si="14"/>
        <v>440.97157426732855</v>
      </c>
      <c r="S10" s="10">
        <f t="shared" si="15"/>
        <v>343.0529485713825</v>
      </c>
      <c r="T10" s="10">
        <f>A15a!D9</f>
        <v>13444</v>
      </c>
      <c r="U10" s="13">
        <f t="shared" si="16"/>
        <v>36.031993872390906</v>
      </c>
      <c r="V10" s="42">
        <f t="shared" si="17"/>
        <v>31.565025168554975</v>
      </c>
      <c r="W10" s="42">
        <f t="shared" si="18"/>
        <v>19.970586944863655</v>
      </c>
      <c r="X10" s="42">
        <f t="shared" si="19"/>
        <v>12.432394014190473</v>
      </c>
      <c r="Y10" s="10">
        <f t="shared" si="20"/>
        <v>4844.1412562042333</v>
      </c>
      <c r="Z10" s="10">
        <f t="shared" si="21"/>
        <v>4243.6019836605301</v>
      </c>
      <c r="AA10" s="10">
        <f t="shared" si="22"/>
        <v>2684.84570886747</v>
      </c>
      <c r="AB10" s="10">
        <f t="shared" si="23"/>
        <v>1671.4110512677673</v>
      </c>
      <c r="AC10" s="10">
        <f>A15a!E9</f>
        <v>2622.2730000000001</v>
      </c>
      <c r="AD10" s="13">
        <f t="shared" si="24"/>
        <v>50.078576750128555</v>
      </c>
      <c r="AE10" s="42">
        <f t="shared" si="25"/>
        <v>34.671366881657903</v>
      </c>
      <c r="AF10" s="42">
        <f t="shared" si="26"/>
        <v>4.761360513115978</v>
      </c>
      <c r="AG10" s="42">
        <f t="shared" si="27"/>
        <v>10.488695855097568</v>
      </c>
      <c r="AH10" s="10">
        <f t="shared" si="28"/>
        <v>1313.1969969028985</v>
      </c>
      <c r="AI10" s="10">
        <f t="shared" si="29"/>
        <v>909.17789246865721</v>
      </c>
      <c r="AJ10" s="10">
        <f t="shared" si="30"/>
        <v>124.85587116810174</v>
      </c>
      <c r="AK10" s="10">
        <f t="shared" si="31"/>
        <v>275.04223946034267</v>
      </c>
      <c r="AL10" s="10">
        <f>A15a!F9</f>
        <v>2628</v>
      </c>
      <c r="AM10" s="13">
        <f t="shared" si="32"/>
        <v>46.825495216373263</v>
      </c>
      <c r="AN10" s="42">
        <f t="shared" si="33"/>
        <v>38.862827189249202</v>
      </c>
      <c r="AO10" s="42">
        <f t="shared" si="34"/>
        <v>6.7044198512502309</v>
      </c>
      <c r="AP10" s="42">
        <f t="shared" si="35"/>
        <v>7.6072577431273043</v>
      </c>
      <c r="AQ10" s="10">
        <f t="shared" si="36"/>
        <v>1230.5740142862894</v>
      </c>
      <c r="AR10" s="10">
        <f t="shared" si="37"/>
        <v>1021.315098533469</v>
      </c>
      <c r="AS10" s="10">
        <f t="shared" si="38"/>
        <v>176.19215369085606</v>
      </c>
      <c r="AT10" s="10">
        <f t="shared" si="39"/>
        <v>199.91873348938554</v>
      </c>
      <c r="AU10" s="10">
        <f>A15a!G9</f>
        <v>27955.485000000001</v>
      </c>
      <c r="AV10" s="13">
        <f t="shared" si="40"/>
        <v>57.114326543464671</v>
      </c>
      <c r="AW10" s="42">
        <f t="shared" si="41"/>
        <v>29.619687132824421</v>
      </c>
      <c r="AX10" s="42">
        <f t="shared" si="42"/>
        <v>3.2659863237109028</v>
      </c>
      <c r="AY10" s="42">
        <f t="shared" si="43"/>
        <v>10</v>
      </c>
      <c r="AZ10" s="10">
        <f t="shared" si="44"/>
        <v>15966.586989709285</v>
      </c>
      <c r="BA10" s="10">
        <f t="shared" si="45"/>
        <v>8280.3271934636614</v>
      </c>
      <c r="BB10" s="10">
        <f t="shared" si="46"/>
        <v>913.0223168270528</v>
      </c>
      <c r="BC10" s="10">
        <f t="shared" si="47"/>
        <v>2795.5484999999999</v>
      </c>
      <c r="BD10" s="10">
        <f>A15a!H9</f>
        <v>41395.284</v>
      </c>
      <c r="BE10" s="13">
        <f t="shared" si="48"/>
        <v>17.645497065002942</v>
      </c>
      <c r="BF10" s="42">
        <f t="shared" si="49"/>
        <v>60</v>
      </c>
      <c r="BG10" s="42">
        <f t="shared" si="50"/>
        <v>11.712139482105108</v>
      </c>
      <c r="BH10" s="42">
        <f t="shared" si="51"/>
        <v>10.642363452891948</v>
      </c>
      <c r="BI10" s="10">
        <f t="shared" si="52"/>
        <v>7304.4036232696326</v>
      </c>
      <c r="BJ10" s="10">
        <f t="shared" si="53"/>
        <v>24837.170399999999</v>
      </c>
      <c r="BK10" s="10">
        <f t="shared" si="54"/>
        <v>4848.2734010935392</v>
      </c>
      <c r="BL10" s="10">
        <f t="shared" si="55"/>
        <v>4405.4365756368279</v>
      </c>
      <c r="BM10" s="10">
        <f>A15a!I9</f>
        <v>29204.849000000002</v>
      </c>
      <c r="BN10" s="13">
        <f t="shared" si="56"/>
        <v>82.287124420583524</v>
      </c>
      <c r="BO10" s="42">
        <f t="shared" si="57"/>
        <v>13.815761262386507</v>
      </c>
      <c r="BP10" s="42"/>
      <c r="BQ10" s="42">
        <f t="shared" si="58"/>
        <v>3.8971143170299727</v>
      </c>
      <c r="BR10" s="10">
        <f t="shared" si="59"/>
        <v>24031.830433473544</v>
      </c>
      <c r="BS10" s="10">
        <f t="shared" si="60"/>
        <v>4034.8722148804732</v>
      </c>
      <c r="BT10" s="10"/>
      <c r="BU10" s="10">
        <f t="shared" si="61"/>
        <v>1138.1463516459849</v>
      </c>
      <c r="BV10" s="10">
        <f>A15a!J9</f>
        <v>7517.643</v>
      </c>
      <c r="BW10" s="13">
        <f t="shared" si="62"/>
        <v>48.762140725138593</v>
      </c>
      <c r="BX10" s="42">
        <f t="shared" si="63"/>
        <v>32.916550975535074</v>
      </c>
      <c r="BY10" s="42"/>
      <c r="BZ10" s="42">
        <f t="shared" si="64"/>
        <v>18.321308299326333</v>
      </c>
      <c r="CA10" s="10">
        <f t="shared" si="65"/>
        <v>3665.7636588735309</v>
      </c>
      <c r="CB10" s="10">
        <f t="shared" si="66"/>
        <v>2474.5487902537443</v>
      </c>
      <c r="CC10" s="10"/>
      <c r="CD10" s="10">
        <f t="shared" si="67"/>
        <v>1377.3305508727251</v>
      </c>
      <c r="CE10" s="10">
        <f>A15a!K9</f>
        <v>2028.135</v>
      </c>
      <c r="CF10" s="42">
        <f t="shared" si="68"/>
        <v>33.969750398841718</v>
      </c>
      <c r="CG10" s="42">
        <f t="shared" si="69"/>
        <v>40.533987367229443</v>
      </c>
      <c r="CH10" s="42">
        <f t="shared" si="70"/>
        <v>15.702033599868894</v>
      </c>
      <c r="CI10" s="42">
        <f t="shared" si="71"/>
        <v>10.794228634059944</v>
      </c>
      <c r="CJ10" s="10">
        <f t="shared" si="72"/>
        <v>688.95239725154852</v>
      </c>
      <c r="CK10" s="10">
        <f t="shared" si="73"/>
        <v>822.08398469035888</v>
      </c>
      <c r="CL10" s="10">
        <f t="shared" si="74"/>
        <v>318.458439150701</v>
      </c>
      <c r="CM10" s="10">
        <f t="shared" si="75"/>
        <v>218.92152890739166</v>
      </c>
      <c r="CN10" s="10">
        <f>A15a!L9</f>
        <v>18631.291999999998</v>
      </c>
      <c r="CO10" s="13">
        <f t="shared" si="76"/>
        <v>85.11252569833411</v>
      </c>
      <c r="CP10" s="42">
        <f t="shared" si="77"/>
        <v>6.7466001485156095</v>
      </c>
      <c r="CQ10" s="42">
        <f t="shared" si="78"/>
        <v>1.3942740046346702</v>
      </c>
      <c r="CR10" s="42">
        <f t="shared" si="79"/>
        <v>6.7466001485156095</v>
      </c>
      <c r="CS10" s="10">
        <f t="shared" si="80"/>
        <v>15857.563191431665</v>
      </c>
      <c r="CT10" s="10">
        <f t="shared" si="81"/>
        <v>1256.9787737423767</v>
      </c>
      <c r="CU10" s="10">
        <f t="shared" si="82"/>
        <v>259.77126108357891</v>
      </c>
      <c r="CV10" s="10">
        <f t="shared" si="83"/>
        <v>1256.9787737423767</v>
      </c>
      <c r="CW10" s="10">
        <f>A15a!M9</f>
        <v>4224.7539999999999</v>
      </c>
      <c r="CX10" s="13">
        <f t="shared" si="84"/>
        <v>35.295163749246186</v>
      </c>
      <c r="CY10" s="42">
        <f t="shared" si="85"/>
        <v>44.539751771629909</v>
      </c>
      <c r="CZ10" s="42">
        <f t="shared" si="86"/>
        <v>9.5227210262319559</v>
      </c>
      <c r="DA10" s="42">
        <f t="shared" si="87"/>
        <v>10.642363452891948</v>
      </c>
      <c r="DB10" s="10">
        <f t="shared" si="88"/>
        <v>1491.1338423028283</v>
      </c>
      <c r="DC10" s="10">
        <f t="shared" si="89"/>
        <v>1881.6949445620055</v>
      </c>
      <c r="DD10" s="10">
        <f t="shared" si="90"/>
        <v>402.31153746457562</v>
      </c>
      <c r="DE10" s="10">
        <f t="shared" si="91"/>
        <v>449.61367567059068</v>
      </c>
      <c r="DF10" s="10">
        <f>A15a!N9</f>
        <v>27998</v>
      </c>
      <c r="DG10" s="13">
        <f t="shared" si="92"/>
        <v>43.529104534556566</v>
      </c>
      <c r="DH10" s="42">
        <f t="shared" si="93"/>
        <v>41.204643957889836</v>
      </c>
      <c r="DI10" s="42">
        <f t="shared" si="94"/>
        <v>6.7044198512502309</v>
      </c>
      <c r="DJ10" s="42">
        <f t="shared" si="95"/>
        <v>8.5618316563033705</v>
      </c>
      <c r="DK10" s="10">
        <f t="shared" si="96"/>
        <v>12187.278687585147</v>
      </c>
      <c r="DL10" s="10">
        <f t="shared" si="97"/>
        <v>11536.476215329996</v>
      </c>
      <c r="DM10" s="10">
        <f t="shared" si="98"/>
        <v>1877.1034699530396</v>
      </c>
      <c r="DN10" s="10">
        <f t="shared" si="99"/>
        <v>2397.1416271318176</v>
      </c>
      <c r="DO10" s="10">
        <f>A15a!O9</f>
        <v>120033.54000000001</v>
      </c>
      <c r="DP10" s="13">
        <f t="shared" si="100"/>
        <v>18.449687235105504</v>
      </c>
      <c r="DQ10" s="42">
        <f t="shared" si="101"/>
        <v>54.536172985613</v>
      </c>
      <c r="DR10" s="42">
        <f t="shared" si="102"/>
        <v>5.7294128734975978</v>
      </c>
      <c r="DS10" s="42">
        <f t="shared" si="103"/>
        <v>21.284726905783895</v>
      </c>
      <c r="DT10" s="10">
        <f t="shared" si="104"/>
        <v>22145.812707225261</v>
      </c>
      <c r="DU10" s="10">
        <f t="shared" si="105"/>
        <v>65461.699015154976</v>
      </c>
      <c r="DV10" s="10">
        <f t="shared" si="106"/>
        <v>6877.2170932748886</v>
      </c>
      <c r="DW10" s="10">
        <f t="shared" si="107"/>
        <v>25548.811184344875</v>
      </c>
    </row>
    <row r="11" spans="1:127">
      <c r="A11" s="6">
        <v>1987</v>
      </c>
      <c r="B11" s="10">
        <f>A15a!B10</f>
        <v>8123.773000000001</v>
      </c>
      <c r="C11" s="13">
        <f t="shared" si="0"/>
        <v>50.854250163477602</v>
      </c>
      <c r="D11" s="42">
        <f t="shared" si="1"/>
        <v>27.674854752170116</v>
      </c>
      <c r="E11" s="42">
        <f t="shared" si="2"/>
        <v>12.391775637921787</v>
      </c>
      <c r="F11" s="42">
        <f t="shared" si="3"/>
        <v>9.0791194464304876</v>
      </c>
      <c r="G11" s="10">
        <f t="shared" si="4"/>
        <v>4131.2838441330496</v>
      </c>
      <c r="H11" s="10">
        <f t="shared" si="5"/>
        <v>2248.2423781460129</v>
      </c>
      <c r="I11" s="10">
        <f t="shared" si="6"/>
        <v>1006.6797234940681</v>
      </c>
      <c r="J11" s="10">
        <f t="shared" si="7"/>
        <v>737.56705422686946</v>
      </c>
      <c r="K11" s="10">
        <f>A15a!C10</f>
        <v>5171.5079999999998</v>
      </c>
      <c r="L11" s="13">
        <f t="shared" si="8"/>
        <v>64.164632951140376</v>
      </c>
      <c r="M11" s="42">
        <f t="shared" si="9"/>
        <v>19.905058170924303</v>
      </c>
      <c r="N11" s="42">
        <f t="shared" si="10"/>
        <v>8.9269756719244722</v>
      </c>
      <c r="O11" s="42">
        <f t="shared" si="11"/>
        <v>7.0033332060108489</v>
      </c>
      <c r="P11" s="10">
        <f t="shared" si="12"/>
        <v>3318.279126238861</v>
      </c>
      <c r="Q11" s="10">
        <f t="shared" si="13"/>
        <v>1029.3916757140039</v>
      </c>
      <c r="R11" s="10">
        <f t="shared" si="14"/>
        <v>461.65926103162781</v>
      </c>
      <c r="S11" s="10">
        <f t="shared" si="15"/>
        <v>362.1779370155075</v>
      </c>
      <c r="T11" s="10">
        <f>A15a!D10</f>
        <v>13762</v>
      </c>
      <c r="U11" s="13">
        <f t="shared" si="16"/>
        <v>35.005465869318002</v>
      </c>
      <c r="V11" s="42">
        <f t="shared" si="17"/>
        <v>31.29862983213399</v>
      </c>
      <c r="W11" s="42">
        <f t="shared" si="18"/>
        <v>20.868340563984621</v>
      </c>
      <c r="X11" s="42">
        <f t="shared" si="19"/>
        <v>12.827563734563384</v>
      </c>
      <c r="Y11" s="10">
        <f t="shared" si="20"/>
        <v>4817.4522129355437</v>
      </c>
      <c r="Z11" s="10">
        <f t="shared" si="21"/>
        <v>4307.31743749828</v>
      </c>
      <c r="AA11" s="10">
        <f t="shared" si="22"/>
        <v>2871.9010284155638</v>
      </c>
      <c r="AB11" s="10">
        <f t="shared" si="23"/>
        <v>1765.3293211506129</v>
      </c>
      <c r="AC11" s="10">
        <f>A15a!E10</f>
        <v>2637.5569999999998</v>
      </c>
      <c r="AD11" s="13">
        <f t="shared" si="24"/>
        <v>48.673420786786942</v>
      </c>
      <c r="AE11" s="42">
        <f t="shared" si="25"/>
        <v>35.507421442774927</v>
      </c>
      <c r="AF11" s="42">
        <f t="shared" si="26"/>
        <v>4.948433785006773</v>
      </c>
      <c r="AG11" s="42">
        <f t="shared" si="27"/>
        <v>10.87072398543136</v>
      </c>
      <c r="AH11" s="10">
        <f t="shared" si="28"/>
        <v>1283.7892171013541</v>
      </c>
      <c r="AI11" s="10">
        <f t="shared" si="29"/>
        <v>936.52847978341106</v>
      </c>
      <c r="AJ11" s="10">
        <f t="shared" si="30"/>
        <v>130.51776168681107</v>
      </c>
      <c r="AK11" s="10">
        <f t="shared" si="31"/>
        <v>286.72154142842379</v>
      </c>
      <c r="AL11" s="10">
        <f>A15a!F10</f>
        <v>2648</v>
      </c>
      <c r="AM11" s="13">
        <f t="shared" si="32"/>
        <v>45.609583016688568</v>
      </c>
      <c r="AN11" s="42">
        <f t="shared" si="33"/>
        <v>39.523621850659779</v>
      </c>
      <c r="AO11" s="42">
        <f t="shared" si="34"/>
        <v>6.9047718642819351</v>
      </c>
      <c r="AP11" s="42">
        <f t="shared" si="35"/>
        <v>7.9620232683697205</v>
      </c>
      <c r="AQ11" s="10">
        <f t="shared" si="36"/>
        <v>1207.7417582819132</v>
      </c>
      <c r="AR11" s="10">
        <f t="shared" si="37"/>
        <v>1046.585506605471</v>
      </c>
      <c r="AS11" s="10">
        <f t="shared" si="38"/>
        <v>182.83835896618564</v>
      </c>
      <c r="AT11" s="10">
        <f t="shared" si="39"/>
        <v>210.83437614643017</v>
      </c>
      <c r="AU11" s="10">
        <f>A15a!G10</f>
        <v>28140.343000000001</v>
      </c>
      <c r="AV11" s="13">
        <f t="shared" si="40"/>
        <v>55.787044863930063</v>
      </c>
      <c r="AW11" s="42">
        <f t="shared" si="41"/>
        <v>30.598547121630553</v>
      </c>
      <c r="AX11" s="42">
        <f t="shared" si="42"/>
        <v>3.6144080144393782</v>
      </c>
      <c r="AY11" s="42">
        <f t="shared" si="43"/>
        <v>10</v>
      </c>
      <c r="AZ11" s="10">
        <f t="shared" si="44"/>
        <v>15698.665774273803</v>
      </c>
      <c r="BA11" s="10">
        <f t="shared" si="45"/>
        <v>8610.5361130434649</v>
      </c>
      <c r="BB11" s="10">
        <f t="shared" si="46"/>
        <v>1017.1068126827305</v>
      </c>
      <c r="BC11" s="10">
        <f t="shared" si="47"/>
        <v>2814.0342999999998</v>
      </c>
      <c r="BD11" s="10">
        <f>A15a!H10</f>
        <v>41823.175000000003</v>
      </c>
      <c r="BE11" s="13">
        <f t="shared" si="48"/>
        <v>17.734862886386288</v>
      </c>
      <c r="BF11" s="42">
        <f t="shared" si="49"/>
        <v>60</v>
      </c>
      <c r="BG11" s="42">
        <f t="shared" si="50"/>
        <v>11.40766773422601</v>
      </c>
      <c r="BH11" s="42">
        <f t="shared" si="51"/>
        <v>10.857469379387704</v>
      </c>
      <c r="BI11" s="10">
        <f t="shared" si="52"/>
        <v>7417.282740983389</v>
      </c>
      <c r="BJ11" s="10">
        <f t="shared" si="53"/>
        <v>25093.904999999999</v>
      </c>
      <c r="BK11" s="10">
        <f t="shared" si="54"/>
        <v>4771.0488399038795</v>
      </c>
      <c r="BL11" s="10">
        <f t="shared" si="55"/>
        <v>4540.9384191127338</v>
      </c>
      <c r="BM11" s="10">
        <f>A15a!I10</f>
        <v>29344.171000000002</v>
      </c>
      <c r="BN11" s="13">
        <f t="shared" si="56"/>
        <v>80.882633741094153</v>
      </c>
      <c r="BO11" s="42">
        <f t="shared" si="57"/>
        <v>14.929644392946397</v>
      </c>
      <c r="BP11" s="42"/>
      <c r="BQ11" s="42">
        <f t="shared" si="58"/>
        <v>4.1877218659594471</v>
      </c>
      <c r="BR11" s="10">
        <f t="shared" si="59"/>
        <v>23734.338354290365</v>
      </c>
      <c r="BS11" s="10">
        <f t="shared" si="60"/>
        <v>4380.9803803581026</v>
      </c>
      <c r="BT11" s="10"/>
      <c r="BU11" s="10">
        <f t="shared" si="61"/>
        <v>1228.8522653515311</v>
      </c>
      <c r="BV11" s="10">
        <f>A15a!J10</f>
        <v>7626.0789999999997</v>
      </c>
      <c r="BW11" s="13">
        <f t="shared" si="62"/>
        <v>47.692836659606002</v>
      </c>
      <c r="BX11" s="42">
        <f t="shared" si="63"/>
        <v>33.564400145655625</v>
      </c>
      <c r="BY11" s="42"/>
      <c r="BZ11" s="42">
        <f t="shared" si="64"/>
        <v>18.742763194738377</v>
      </c>
      <c r="CA11" s="10">
        <f t="shared" si="65"/>
        <v>3637.0934010025148</v>
      </c>
      <c r="CB11" s="10">
        <f t="shared" si="66"/>
        <v>2559.647670983813</v>
      </c>
      <c r="CC11" s="10"/>
      <c r="CD11" s="10">
        <f t="shared" si="67"/>
        <v>1429.3379280136724</v>
      </c>
      <c r="CE11" s="10">
        <f>A15a!K10</f>
        <v>2042.672</v>
      </c>
      <c r="CF11" s="42">
        <f t="shared" si="68"/>
        <v>33.830163991656576</v>
      </c>
      <c r="CG11" s="42">
        <f t="shared" si="69"/>
        <v>40.775529309234187</v>
      </c>
      <c r="CH11" s="42">
        <f t="shared" si="70"/>
        <v>15.018862967190341</v>
      </c>
      <c r="CI11" s="42">
        <f t="shared" si="71"/>
        <v>11.375443731918894</v>
      </c>
      <c r="CJ11" s="10">
        <f t="shared" si="72"/>
        <v>691.03928741165112</v>
      </c>
      <c r="CK11" s="10">
        <f t="shared" si="73"/>
        <v>832.9103200515201</v>
      </c>
      <c r="CL11" s="10">
        <f t="shared" si="74"/>
        <v>306.78610854916627</v>
      </c>
      <c r="CM11" s="10">
        <f t="shared" si="75"/>
        <v>232.3630039876623</v>
      </c>
      <c r="CN11" s="10">
        <f>A15a!L10</f>
        <v>18792.096000000001</v>
      </c>
      <c r="CO11" s="13">
        <f t="shared" si="76"/>
        <v>84.007894901389122</v>
      </c>
      <c r="CP11" s="42">
        <f t="shared" si="77"/>
        <v>7.2039519861913881</v>
      </c>
      <c r="CQ11" s="42">
        <f t="shared" si="78"/>
        <v>1.5842011262281082</v>
      </c>
      <c r="CR11" s="42">
        <f t="shared" si="79"/>
        <v>7.2039519861913881</v>
      </c>
      <c r="CS11" s="10">
        <f t="shared" si="80"/>
        <v>15786.844257448151</v>
      </c>
      <c r="CT11" s="10">
        <f t="shared" si="81"/>
        <v>1353.7735730389925</v>
      </c>
      <c r="CU11" s="10">
        <f t="shared" si="82"/>
        <v>297.7045964738673</v>
      </c>
      <c r="CV11" s="10">
        <f t="shared" si="83"/>
        <v>1353.7735730389925</v>
      </c>
      <c r="CW11" s="10">
        <f>A15a!M10</f>
        <v>4231.1880000000001</v>
      </c>
      <c r="CX11" s="13">
        <f t="shared" si="84"/>
        <v>34.465796101082702</v>
      </c>
      <c r="CY11" s="42">
        <f t="shared" si="85"/>
        <v>44.779866949516048</v>
      </c>
      <c r="CZ11" s="42">
        <f t="shared" si="86"/>
        <v>9.896867570013546</v>
      </c>
      <c r="DA11" s="42">
        <f t="shared" si="87"/>
        <v>10.857469379387704</v>
      </c>
      <c r="DB11" s="10">
        <f t="shared" si="88"/>
        <v>1458.312628733479</v>
      </c>
      <c r="DC11" s="10">
        <f t="shared" si="89"/>
        <v>1894.720356783889</v>
      </c>
      <c r="DD11" s="10">
        <f t="shared" si="90"/>
        <v>418.75507299830474</v>
      </c>
      <c r="DE11" s="10">
        <f t="shared" si="91"/>
        <v>459.39994148432697</v>
      </c>
      <c r="DF11" s="10">
        <f>A15a!N10</f>
        <v>28171</v>
      </c>
      <c r="DG11" s="13">
        <f t="shared" si="92"/>
        <v>41.756343728179452</v>
      </c>
      <c r="DH11" s="42">
        <f t="shared" si="93"/>
        <v>42.411908735614141</v>
      </c>
      <c r="DI11" s="42">
        <f t="shared" si="94"/>
        <v>6.9047718642819351</v>
      </c>
      <c r="DJ11" s="42">
        <f t="shared" si="95"/>
        <v>8.9269756719244722</v>
      </c>
      <c r="DK11" s="10">
        <f t="shared" si="96"/>
        <v>11763.179591665434</v>
      </c>
      <c r="DL11" s="10">
        <f t="shared" si="97"/>
        <v>11947.85880990986</v>
      </c>
      <c r="DM11" s="10">
        <f t="shared" si="98"/>
        <v>1945.1432818868641</v>
      </c>
      <c r="DN11" s="10">
        <f t="shared" si="99"/>
        <v>2514.8183165378427</v>
      </c>
      <c r="DO11" s="10">
        <f>A15a!O10</f>
        <v>121913.55</v>
      </c>
      <c r="DP11" s="13">
        <f t="shared" si="100"/>
        <v>18.084069501577854</v>
      </c>
      <c r="DQ11" s="42">
        <f t="shared" si="101"/>
        <v>54.277086452577002</v>
      </c>
      <c r="DR11" s="42">
        <f t="shared" si="102"/>
        <v>5.9239052870697373</v>
      </c>
      <c r="DS11" s="42">
        <f t="shared" si="103"/>
        <v>21.714938758775407</v>
      </c>
      <c r="DT11" s="10">
        <f t="shared" si="104"/>
        <v>22046.931113840867</v>
      </c>
      <c r="DU11" s="10">
        <f t="shared" si="105"/>
        <v>66171.122930905694</v>
      </c>
      <c r="DV11" s="10">
        <f t="shared" si="106"/>
        <v>7222.0432341044079</v>
      </c>
      <c r="DW11" s="10">
        <f t="shared" si="107"/>
        <v>26473.452721149035</v>
      </c>
    </row>
    <row r="12" spans="1:127">
      <c r="A12" s="6">
        <v>1988</v>
      </c>
      <c r="B12" s="10">
        <f>A15a!B11</f>
        <v>8308.2569999999996</v>
      </c>
      <c r="C12" s="13">
        <f t="shared" si="0"/>
        <v>50.174999999999997</v>
      </c>
      <c r="D12" s="42">
        <f t="shared" si="1"/>
        <v>28.125</v>
      </c>
      <c r="E12" s="42">
        <f t="shared" si="2"/>
        <v>12.100000000000001</v>
      </c>
      <c r="F12" s="42">
        <f t="shared" si="3"/>
        <v>9.6</v>
      </c>
      <c r="G12" s="10">
        <f t="shared" si="4"/>
        <v>4168.6679497499999</v>
      </c>
      <c r="H12" s="10">
        <f t="shared" si="5"/>
        <v>2336.6972812499998</v>
      </c>
      <c r="I12" s="10">
        <f t="shared" si="6"/>
        <v>1005.2990970000001</v>
      </c>
      <c r="J12" s="10">
        <f t="shared" si="7"/>
        <v>797.59267199999988</v>
      </c>
      <c r="K12" s="10">
        <f>A15a!C11</f>
        <v>5204.0260000000007</v>
      </c>
      <c r="L12" s="13">
        <f t="shared" si="8"/>
        <v>62.495337995338005</v>
      </c>
      <c r="M12" s="42">
        <f t="shared" si="9"/>
        <v>20.833333333333329</v>
      </c>
      <c r="N12" s="42">
        <f t="shared" si="10"/>
        <v>9.3076923076923084</v>
      </c>
      <c r="O12" s="42">
        <f t="shared" si="11"/>
        <v>7.3636363636363615</v>
      </c>
      <c r="P12" s="10">
        <f t="shared" si="12"/>
        <v>3252.2736380652686</v>
      </c>
      <c r="Q12" s="10">
        <f t="shared" si="13"/>
        <v>1084.1720833333334</v>
      </c>
      <c r="R12" s="10">
        <f t="shared" si="14"/>
        <v>484.37472769230777</v>
      </c>
      <c r="S12" s="10">
        <f t="shared" si="15"/>
        <v>383.2055509090909</v>
      </c>
      <c r="T12" s="10">
        <f>A15a!D11</f>
        <v>14087</v>
      </c>
      <c r="U12" s="13">
        <f t="shared" si="16"/>
        <v>33.923771510829027</v>
      </c>
      <c r="V12" s="42">
        <f t="shared" si="17"/>
        <v>31.034482758620697</v>
      </c>
      <c r="W12" s="42">
        <f t="shared" si="18"/>
        <v>21.806451612903217</v>
      </c>
      <c r="X12" s="42">
        <f t="shared" si="19"/>
        <v>13.235294117647062</v>
      </c>
      <c r="Y12" s="10">
        <f t="shared" si="20"/>
        <v>4778.8416927304852</v>
      </c>
      <c r="Z12" s="10">
        <f t="shared" si="21"/>
        <v>4371.8275862068976</v>
      </c>
      <c r="AA12" s="10">
        <f t="shared" si="22"/>
        <v>3071.8748387096766</v>
      </c>
      <c r="AB12" s="10">
        <f t="shared" si="23"/>
        <v>1864.4558823529414</v>
      </c>
      <c r="AC12" s="10">
        <f>A15a!E11</f>
        <v>2655.3539999999998</v>
      </c>
      <c r="AD12" s="13">
        <f t="shared" si="24"/>
        <v>47.226839826839829</v>
      </c>
      <c r="AE12" s="42">
        <f t="shared" si="25"/>
        <v>36.36363636363636</v>
      </c>
      <c r="AF12" s="42">
        <f t="shared" si="26"/>
        <v>5.1428571428571423</v>
      </c>
      <c r="AG12" s="42">
        <f t="shared" si="27"/>
        <v>11.266666666666673</v>
      </c>
      <c r="AH12" s="10">
        <f t="shared" si="28"/>
        <v>1254.0397804155843</v>
      </c>
      <c r="AI12" s="10">
        <f t="shared" si="29"/>
        <v>965.58327272727252</v>
      </c>
      <c r="AJ12" s="10">
        <f t="shared" si="30"/>
        <v>136.56106285714284</v>
      </c>
      <c r="AK12" s="10">
        <f t="shared" si="31"/>
        <v>299.16988400000014</v>
      </c>
      <c r="AL12" s="10">
        <f>A15a!F11</f>
        <v>2668</v>
      </c>
      <c r="AM12" s="13">
        <f t="shared" si="32"/>
        <v>44.359903381642525</v>
      </c>
      <c r="AN12" s="42">
        <f t="shared" si="33"/>
        <v>40.195652173913032</v>
      </c>
      <c r="AO12" s="42">
        <f t="shared" si="34"/>
        <v>7.1111111111111125</v>
      </c>
      <c r="AP12" s="42">
        <f t="shared" si="35"/>
        <v>8.3333333333333304</v>
      </c>
      <c r="AQ12" s="10">
        <f t="shared" si="36"/>
        <v>1183.5222222222226</v>
      </c>
      <c r="AR12" s="10">
        <f t="shared" si="37"/>
        <v>1072.4199999999996</v>
      </c>
      <c r="AS12" s="10">
        <f t="shared" si="38"/>
        <v>189.72444444444449</v>
      </c>
      <c r="AT12" s="10">
        <f t="shared" si="39"/>
        <v>222.33333333333326</v>
      </c>
      <c r="AU12" s="10">
        <f>A15a!G11</f>
        <v>28351.005000000001</v>
      </c>
      <c r="AV12" s="13">
        <f t="shared" si="40"/>
        <v>54.390243902439011</v>
      </c>
      <c r="AW12" s="42">
        <f t="shared" si="41"/>
        <v>31.609756097560986</v>
      </c>
      <c r="AX12" s="42">
        <f t="shared" si="42"/>
        <v>3.9999999999999991</v>
      </c>
      <c r="AY12" s="42">
        <f t="shared" si="43"/>
        <v>10</v>
      </c>
      <c r="AZ12" s="10">
        <f t="shared" si="44"/>
        <v>15420.180768292679</v>
      </c>
      <c r="BA12" s="10">
        <f t="shared" si="45"/>
        <v>8961.6835317073201</v>
      </c>
      <c r="BB12" s="10">
        <f t="shared" si="46"/>
        <v>1134.0401999999997</v>
      </c>
      <c r="BC12" s="10">
        <f t="shared" si="47"/>
        <v>2835.1005</v>
      </c>
      <c r="BD12" s="10">
        <f>A15a!H11</f>
        <v>42403.875</v>
      </c>
      <c r="BE12" s="13">
        <f t="shared" si="48"/>
        <v>17.811965811965813</v>
      </c>
      <c r="BF12" s="42">
        <f t="shared" si="49"/>
        <v>60</v>
      </c>
      <c r="BG12" s="42">
        <f t="shared" si="50"/>
        <v>11.111111111111111</v>
      </c>
      <c r="BH12" s="42">
        <f t="shared" si="51"/>
        <v>11.076923076923078</v>
      </c>
      <c r="BI12" s="10">
        <f t="shared" si="52"/>
        <v>7552.963717948719</v>
      </c>
      <c r="BJ12" s="10">
        <f t="shared" si="53"/>
        <v>25442.325000000001</v>
      </c>
      <c r="BK12" s="10">
        <f t="shared" si="54"/>
        <v>4711.5416666666661</v>
      </c>
      <c r="BL12" s="10">
        <f t="shared" si="55"/>
        <v>4697.044615384616</v>
      </c>
      <c r="BM12" s="10">
        <f>A15a!I11</f>
        <v>29503.582999999999</v>
      </c>
      <c r="BN12" s="13">
        <f t="shared" si="56"/>
        <v>79.36666666666666</v>
      </c>
      <c r="BO12" s="42">
        <f t="shared" si="57"/>
        <v>16.133333333333344</v>
      </c>
      <c r="BP12" s="42"/>
      <c r="BQ12" s="42">
        <f t="shared" si="58"/>
        <v>4.4999999999999991</v>
      </c>
      <c r="BR12" s="10">
        <f t="shared" si="59"/>
        <v>23416.010374333331</v>
      </c>
      <c r="BS12" s="10">
        <f t="shared" si="60"/>
        <v>4759.9113906666698</v>
      </c>
      <c r="BT12" s="10"/>
      <c r="BU12" s="10">
        <f t="shared" si="61"/>
        <v>1327.6612349999996</v>
      </c>
      <c r="BV12" s="10">
        <f>A15a!J11</f>
        <v>7736.5709999999999</v>
      </c>
      <c r="BW12" s="13">
        <f t="shared" si="62"/>
        <v>46.601086956521755</v>
      </c>
      <c r="BX12" s="42">
        <f t="shared" si="63"/>
        <v>34.224999999999987</v>
      </c>
      <c r="BY12" s="42"/>
      <c r="BZ12" s="42">
        <f t="shared" si="64"/>
        <v>19.173913043478251</v>
      </c>
      <c r="CA12" s="10">
        <f t="shared" si="65"/>
        <v>3605.3261791630443</v>
      </c>
      <c r="CB12" s="10">
        <f t="shared" si="66"/>
        <v>2647.8414247499986</v>
      </c>
      <c r="CC12" s="10"/>
      <c r="CD12" s="10">
        <f t="shared" si="67"/>
        <v>1483.4033960869556</v>
      </c>
      <c r="CE12" s="10">
        <f>A15a!K11</f>
        <v>2059.6670000000004</v>
      </c>
      <c r="CF12" s="42">
        <f t="shared" si="68"/>
        <v>33.618181818181831</v>
      </c>
      <c r="CG12" s="42">
        <f t="shared" si="69"/>
        <v>41.018181818181802</v>
      </c>
      <c r="CH12" s="42">
        <f t="shared" si="70"/>
        <v>14.363636363636365</v>
      </c>
      <c r="CI12" s="42">
        <f t="shared" si="71"/>
        <v>11.999999999999998</v>
      </c>
      <c r="CJ12" s="10">
        <f t="shared" si="72"/>
        <v>692.42259690909134</v>
      </c>
      <c r="CK12" s="10">
        <f t="shared" si="73"/>
        <v>844.83795490909074</v>
      </c>
      <c r="CL12" s="10">
        <f t="shared" si="74"/>
        <v>295.84307818181827</v>
      </c>
      <c r="CM12" s="10">
        <f t="shared" si="75"/>
        <v>247.16004000000001</v>
      </c>
      <c r="CN12" s="10">
        <f>A15a!L11</f>
        <v>18952.268</v>
      </c>
      <c r="CO12" s="13">
        <f t="shared" si="76"/>
        <v>82.815384615384616</v>
      </c>
      <c r="CP12" s="42">
        <f t="shared" si="77"/>
        <v>7.6923076923076925</v>
      </c>
      <c r="CQ12" s="42">
        <f t="shared" si="78"/>
        <v>1.8</v>
      </c>
      <c r="CR12" s="42">
        <f t="shared" si="79"/>
        <v>7.6923076923076925</v>
      </c>
      <c r="CS12" s="10">
        <f t="shared" si="80"/>
        <v>15695.393637538462</v>
      </c>
      <c r="CT12" s="10">
        <f t="shared" si="81"/>
        <v>1457.866769230769</v>
      </c>
      <c r="CU12" s="10">
        <f t="shared" si="82"/>
        <v>341.14082400000001</v>
      </c>
      <c r="CV12" s="10">
        <f t="shared" si="83"/>
        <v>1457.866769230769</v>
      </c>
      <c r="CW12" s="10">
        <f>A15a!M11</f>
        <v>4250.7030000000004</v>
      </c>
      <c r="CX12" s="13">
        <f t="shared" si="84"/>
        <v>33.616086041617947</v>
      </c>
      <c r="CY12" s="42">
        <f t="shared" si="85"/>
        <v>45.021276595744688</v>
      </c>
      <c r="CZ12" s="42">
        <f t="shared" si="86"/>
        <v>10.285714285714285</v>
      </c>
      <c r="DA12" s="42">
        <f t="shared" si="87"/>
        <v>11.076923076923078</v>
      </c>
      <c r="DB12" s="10">
        <f t="shared" si="88"/>
        <v>1428.9199778536356</v>
      </c>
      <c r="DC12" s="10">
        <f t="shared" si="89"/>
        <v>1913.7207548936174</v>
      </c>
      <c r="DD12" s="10">
        <f t="shared" si="90"/>
        <v>437.21516571428566</v>
      </c>
      <c r="DE12" s="10">
        <f t="shared" si="91"/>
        <v>470.84710153846163</v>
      </c>
      <c r="DF12" s="10">
        <f>A15a!N11</f>
        <v>28389</v>
      </c>
      <c r="DG12" s="13">
        <f t="shared" si="92"/>
        <v>39.926651126651137</v>
      </c>
      <c r="DH12" s="42">
        <f t="shared" si="93"/>
        <v>43.654545454545442</v>
      </c>
      <c r="DI12" s="42">
        <f t="shared" si="94"/>
        <v>7.1111111111111125</v>
      </c>
      <c r="DJ12" s="42">
        <f t="shared" si="95"/>
        <v>9.3076923076923084</v>
      </c>
      <c r="DK12" s="10">
        <f t="shared" si="96"/>
        <v>11334.776988344991</v>
      </c>
      <c r="DL12" s="10">
        <f t="shared" si="97"/>
        <v>12393.088909090906</v>
      </c>
      <c r="DM12" s="10">
        <f t="shared" si="98"/>
        <v>2018.7733333333338</v>
      </c>
      <c r="DN12" s="10">
        <f t="shared" si="99"/>
        <v>2642.3607692307692</v>
      </c>
      <c r="DO12" s="10">
        <f>A15a!O11</f>
        <v>123773.56</v>
      </c>
      <c r="DP12" s="13">
        <f t="shared" si="100"/>
        <v>17.70192307692307</v>
      </c>
      <c r="DQ12" s="42">
        <f t="shared" si="101"/>
        <v>54.019230769230774</v>
      </c>
      <c r="DR12" s="42">
        <f t="shared" si="102"/>
        <v>6.125</v>
      </c>
      <c r="DS12" s="42">
        <f t="shared" si="103"/>
        <v>22.153846153846157</v>
      </c>
      <c r="DT12" s="10">
        <f t="shared" si="104"/>
        <v>21910.300380769222</v>
      </c>
      <c r="DU12" s="10">
        <f t="shared" si="105"/>
        <v>66861.525007692311</v>
      </c>
      <c r="DV12" s="10">
        <f t="shared" si="106"/>
        <v>7581.1305499999989</v>
      </c>
      <c r="DW12" s="10">
        <f t="shared" si="107"/>
        <v>27420.604061538466</v>
      </c>
    </row>
    <row r="13" spans="1:127">
      <c r="A13" s="6">
        <v>1989</v>
      </c>
      <c r="B13" s="10">
        <f>A15a!B12</f>
        <v>8493.9349999999995</v>
      </c>
      <c r="C13" s="13">
        <f t="shared" si="0"/>
        <v>49.451674302190142</v>
      </c>
      <c r="D13" s="42">
        <f t="shared" si="1"/>
        <v>28.582467083697079</v>
      </c>
      <c r="E13" s="42">
        <f t="shared" si="2"/>
        <v>11.815094485083359</v>
      </c>
      <c r="F13" s="42">
        <f t="shared" si="3"/>
        <v>10.150764129029415</v>
      </c>
      <c r="G13" s="10">
        <f t="shared" si="4"/>
        <v>4200.3930716397335</v>
      </c>
      <c r="H13" s="10">
        <f t="shared" si="5"/>
        <v>2427.7761754856251</v>
      </c>
      <c r="I13" s="10">
        <f t="shared" si="6"/>
        <v>1003.5664457515651</v>
      </c>
      <c r="J13" s="10">
        <f t="shared" si="7"/>
        <v>862.1993071230745</v>
      </c>
      <c r="K13" s="10">
        <f>A15a!C12</f>
        <v>5244.38</v>
      </c>
      <c r="L13" s="13">
        <f t="shared" si="8"/>
        <v>60.747979384346017</v>
      </c>
      <c r="M13" s="42">
        <f t="shared" si="9"/>
        <v>21.804898737335527</v>
      </c>
      <c r="N13" s="42">
        <f t="shared" si="10"/>
        <v>9.7046457029268751</v>
      </c>
      <c r="O13" s="42">
        <f t="shared" si="11"/>
        <v>7.7424761753915812</v>
      </c>
      <c r="P13" s="10">
        <f t="shared" si="12"/>
        <v>3185.8548812367658</v>
      </c>
      <c r="Q13" s="10">
        <f t="shared" si="13"/>
        <v>1143.5317484010768</v>
      </c>
      <c r="R13" s="10">
        <f t="shared" si="14"/>
        <v>508.94849831515648</v>
      </c>
      <c r="S13" s="10">
        <f t="shared" si="15"/>
        <v>406.04487204700104</v>
      </c>
      <c r="T13" s="10">
        <f>A15a!D12</f>
        <v>14471</v>
      </c>
      <c r="U13" s="13">
        <f t="shared" si="16"/>
        <v>32.784716304979554</v>
      </c>
      <c r="V13" s="42">
        <f t="shared" si="17"/>
        <v>30.772564973636001</v>
      </c>
      <c r="W13" s="42">
        <f t="shared" si="18"/>
        <v>22.786734311139345</v>
      </c>
      <c r="X13" s="42">
        <f t="shared" si="19"/>
        <v>13.655984410245095</v>
      </c>
      <c r="Y13" s="10">
        <f t="shared" si="20"/>
        <v>4744.2762964935919</v>
      </c>
      <c r="Z13" s="10">
        <f t="shared" si="21"/>
        <v>4453.0978773348652</v>
      </c>
      <c r="AA13" s="10">
        <f t="shared" si="22"/>
        <v>3297.4683221649743</v>
      </c>
      <c r="AB13" s="10">
        <f t="shared" si="23"/>
        <v>1976.1575040065677</v>
      </c>
      <c r="AC13" s="10">
        <f>A15a!E12</f>
        <v>2675.2279999999996</v>
      </c>
      <c r="AD13" s="13">
        <f t="shared" si="24"/>
        <v>45.737552138149191</v>
      </c>
      <c r="AE13" s="42">
        <f t="shared" si="25"/>
        <v>37.240497784888909</v>
      </c>
      <c r="AF13" s="42">
        <f t="shared" si="26"/>
        <v>5.3449193706449742</v>
      </c>
      <c r="AG13" s="42">
        <f t="shared" si="27"/>
        <v>11.677030706316927</v>
      </c>
      <c r="AH13" s="10">
        <f t="shared" si="28"/>
        <v>1223.5838013143657</v>
      </c>
      <c r="AI13" s="10">
        <f t="shared" si="29"/>
        <v>996.26822408072769</v>
      </c>
      <c r="AJ13" s="10">
        <f t="shared" si="30"/>
        <v>142.98877958091811</v>
      </c>
      <c r="AK13" s="10">
        <f t="shared" si="31"/>
        <v>312.38719502398817</v>
      </c>
      <c r="AL13" s="10">
        <f>A15a!F12</f>
        <v>2686</v>
      </c>
      <c r="AM13" s="13">
        <f t="shared" si="32"/>
        <v>43.075314791534559</v>
      </c>
      <c r="AN13" s="42">
        <f t="shared" si="33"/>
        <v>40.879109201861475</v>
      </c>
      <c r="AO13" s="42">
        <f t="shared" si="34"/>
        <v>7.3236165116697531</v>
      </c>
      <c r="AP13" s="42">
        <f t="shared" si="35"/>
        <v>8.721959494934211</v>
      </c>
      <c r="AQ13" s="10">
        <f t="shared" si="36"/>
        <v>1157.0029553006182</v>
      </c>
      <c r="AR13" s="10">
        <f t="shared" si="37"/>
        <v>1098.0128731619991</v>
      </c>
      <c r="AS13" s="10">
        <f t="shared" si="38"/>
        <v>196.71233950344958</v>
      </c>
      <c r="AT13" s="10">
        <f t="shared" si="39"/>
        <v>234.27183203393292</v>
      </c>
      <c r="AU13" s="10">
        <f>A15a!G12</f>
        <v>28589.778000000002</v>
      </c>
      <c r="AV13" s="13">
        <f t="shared" si="40"/>
        <v>52.918889203741429</v>
      </c>
      <c r="AW13" s="42">
        <f t="shared" si="41"/>
        <v>32.654383117457286</v>
      </c>
      <c r="AX13" s="42">
        <f t="shared" si="42"/>
        <v>4.4267276788012859</v>
      </c>
      <c r="AY13" s="42">
        <f t="shared" si="43"/>
        <v>10</v>
      </c>
      <c r="AZ13" s="10">
        <f t="shared" si="44"/>
        <v>15129.392943415643</v>
      </c>
      <c r="BA13" s="10">
        <f t="shared" si="45"/>
        <v>9335.8156405505179</v>
      </c>
      <c r="BB13" s="10">
        <f t="shared" si="46"/>
        <v>1265.5916160338409</v>
      </c>
      <c r="BC13" s="10">
        <f t="shared" si="47"/>
        <v>2858.9778000000001</v>
      </c>
      <c r="BD13" s="10">
        <f>A15a!H12</f>
        <v>43138.752</v>
      </c>
      <c r="BE13" s="13">
        <f t="shared" si="48"/>
        <v>17.87692372717202</v>
      </c>
      <c r="BF13" s="42">
        <f t="shared" si="49"/>
        <v>60</v>
      </c>
      <c r="BG13" s="42">
        <f t="shared" si="50"/>
        <v>10.822263849169964</v>
      </c>
      <c r="BH13" s="42">
        <f t="shared" si="51"/>
        <v>11.300812423658016</v>
      </c>
      <c r="BI13" s="10">
        <f t="shared" si="52"/>
        <v>7711.8817918938948</v>
      </c>
      <c r="BJ13" s="10">
        <f t="shared" si="53"/>
        <v>25883.251200000002</v>
      </c>
      <c r="BK13" s="10">
        <f t="shared" si="54"/>
        <v>4668.5895626790852</v>
      </c>
      <c r="BL13" s="10">
        <f t="shared" si="55"/>
        <v>4875.0294454270206</v>
      </c>
      <c r="BM13" s="10">
        <f>A15a!I12</f>
        <v>29711.732000000004</v>
      </c>
      <c r="BN13" s="13">
        <f t="shared" si="56"/>
        <v>77.730366711870417</v>
      </c>
      <c r="BO13" s="42">
        <f t="shared" si="57"/>
        <v>17.434068594923652</v>
      </c>
      <c r="BP13" s="42"/>
      <c r="BQ13" s="42">
        <f t="shared" si="58"/>
        <v>4.8355646932059377</v>
      </c>
      <c r="BR13" s="10">
        <f t="shared" si="59"/>
        <v>23095.038240048154</v>
      </c>
      <c r="BS13" s="10">
        <f t="shared" si="60"/>
        <v>5179.9637376198816</v>
      </c>
      <c r="BT13" s="10"/>
      <c r="BU13" s="10">
        <f t="shared" si="61"/>
        <v>1436.7300223319708</v>
      </c>
      <c r="BV13" s="10">
        <f>A15a!J12</f>
        <v>7845.8359999999993</v>
      </c>
      <c r="BW13" s="13">
        <f t="shared" si="62"/>
        <v>45.486417644273004</v>
      </c>
      <c r="BX13" s="42">
        <f t="shared" si="63"/>
        <v>34.89860149196236</v>
      </c>
      <c r="BY13" s="42"/>
      <c r="BZ13" s="42">
        <f t="shared" si="64"/>
        <v>19.614980863764639</v>
      </c>
      <c r="CA13" s="10">
        <f t="shared" si="65"/>
        <v>3568.789730644723</v>
      </c>
      <c r="CB13" s="10">
        <f t="shared" si="66"/>
        <v>2738.0870393529199</v>
      </c>
      <c r="CC13" s="10"/>
      <c r="CD13" s="10">
        <f t="shared" si="67"/>
        <v>1538.9592300023569</v>
      </c>
      <c r="CE13" s="10">
        <f>A15a!K12</f>
        <v>2076.0219999999999</v>
      </c>
      <c r="CF13" s="42">
        <f t="shared" si="68"/>
        <v>33.33170983104376</v>
      </c>
      <c r="CG13" s="42">
        <f t="shared" si="69"/>
        <v>41.26195000026182</v>
      </c>
      <c r="CH13" s="42">
        <f t="shared" si="70"/>
        <v>13.735210782282541</v>
      </c>
      <c r="CI13" s="42">
        <f t="shared" si="71"/>
        <v>12.671129386411875</v>
      </c>
      <c r="CJ13" s="10">
        <f t="shared" si="72"/>
        <v>691.97362906863123</v>
      </c>
      <c r="CK13" s="10">
        <f t="shared" si="73"/>
        <v>856.60715963443533</v>
      </c>
      <c r="CL13" s="10">
        <f t="shared" si="74"/>
        <v>285.14599758655766</v>
      </c>
      <c r="CM13" s="10">
        <f t="shared" si="75"/>
        <v>263.05543371037555</v>
      </c>
      <c r="CN13" s="10">
        <f>A15a!L12</f>
        <v>19126.168000000001</v>
      </c>
      <c r="CO13" s="13">
        <f t="shared" si="76"/>
        <v>81.527267103859401</v>
      </c>
      <c r="CP13" s="42">
        <f t="shared" si="77"/>
        <v>8.2137690182495451</v>
      </c>
      <c r="CQ13" s="42">
        <f t="shared" si="78"/>
        <v>2.0451948596414988</v>
      </c>
      <c r="CR13" s="42">
        <f t="shared" si="79"/>
        <v>8.2137690182495451</v>
      </c>
      <c r="CS13" s="10">
        <f t="shared" si="80"/>
        <v>15593.042072092883</v>
      </c>
      <c r="CT13" s="10">
        <f t="shared" si="81"/>
        <v>1570.9792615623589</v>
      </c>
      <c r="CU13" s="10">
        <f t="shared" si="82"/>
        <v>391.16740478239728</v>
      </c>
      <c r="CV13" s="10">
        <f t="shared" si="83"/>
        <v>1570.9792615623589</v>
      </c>
      <c r="CW13" s="10">
        <f>A15a!M12</f>
        <v>4285.9939999999997</v>
      </c>
      <c r="CX13" s="13">
        <f t="shared" si="84"/>
        <v>32.745361146217377</v>
      </c>
      <c r="CY13" s="42">
        <f t="shared" si="85"/>
        <v>45.263987688834661</v>
      </c>
      <c r="CZ13" s="42">
        <f t="shared" si="86"/>
        <v>10.689838741289948</v>
      </c>
      <c r="DA13" s="42">
        <f t="shared" si="87"/>
        <v>11.300812423658016</v>
      </c>
      <c r="DB13" s="10">
        <f t="shared" si="88"/>
        <v>1403.4642140052079</v>
      </c>
      <c r="DC13" s="10">
        <f t="shared" si="89"/>
        <v>1940.0117965041923</v>
      </c>
      <c r="DD13" s="10">
        <f t="shared" si="90"/>
        <v>458.16584706136268</v>
      </c>
      <c r="DE13" s="10">
        <f t="shared" si="91"/>
        <v>484.35214242923712</v>
      </c>
      <c r="DF13" s="10">
        <f>A15a!N12</f>
        <v>28655</v>
      </c>
      <c r="DG13" s="13">
        <f t="shared" si="92"/>
        <v>38.038147299703233</v>
      </c>
      <c r="DH13" s="42">
        <f t="shared" si="93"/>
        <v>44.933590485700137</v>
      </c>
      <c r="DI13" s="42">
        <f t="shared" si="94"/>
        <v>7.3236165116697531</v>
      </c>
      <c r="DJ13" s="42">
        <f t="shared" si="95"/>
        <v>9.7046457029268751</v>
      </c>
      <c r="DK13" s="10">
        <f t="shared" si="96"/>
        <v>10899.831108729961</v>
      </c>
      <c r="DL13" s="10">
        <f t="shared" si="97"/>
        <v>12875.720353677376</v>
      </c>
      <c r="DM13" s="10">
        <f t="shared" si="98"/>
        <v>2098.5823114189679</v>
      </c>
      <c r="DN13" s="10">
        <f t="shared" si="99"/>
        <v>2780.8662261736963</v>
      </c>
      <c r="DO13" s="10">
        <f>A15a!O12</f>
        <v>125525.04000000001</v>
      </c>
      <c r="DP13" s="13">
        <f t="shared" si="100"/>
        <v>17.302853928566599</v>
      </c>
      <c r="DQ13" s="42">
        <f t="shared" si="101"/>
        <v>53.76260008814203</v>
      </c>
      <c r="DR13" s="42">
        <f t="shared" si="102"/>
        <v>6.3329211359753392</v>
      </c>
      <c r="DS13" s="42">
        <f t="shared" si="103"/>
        <v>22.601624847316032</v>
      </c>
      <c r="DT13" s="10">
        <f t="shared" si="104"/>
        <v>21719.414314974798</v>
      </c>
      <c r="DU13" s="10">
        <f t="shared" si="105"/>
        <v>67485.52526568032</v>
      </c>
      <c r="DV13" s="10">
        <f t="shared" si="106"/>
        <v>7949.4017891014992</v>
      </c>
      <c r="DW13" s="10">
        <f t="shared" si="107"/>
        <v>28370.698630243391</v>
      </c>
    </row>
    <row r="14" spans="1:127">
      <c r="A14" s="6">
        <v>1990</v>
      </c>
      <c r="B14" s="10">
        <f>A15a!B13</f>
        <v>8655.99</v>
      </c>
      <c r="C14" s="13">
        <f t="shared" si="0"/>
        <v>48.682601281573717</v>
      </c>
      <c r="D14" s="42">
        <f t="shared" si="1"/>
        <v>29.047375096555626</v>
      </c>
      <c r="E14" s="42">
        <f t="shared" si="2"/>
        <v>11.536897329871667</v>
      </c>
      <c r="F14" s="42">
        <f t="shared" si="3"/>
        <v>10.733126291998991</v>
      </c>
      <c r="G14" s="10">
        <f t="shared" si="4"/>
        <v>4213.9610986728921</v>
      </c>
      <c r="H14" s="10">
        <f t="shared" si="5"/>
        <v>2514.3378836203456</v>
      </c>
      <c r="I14" s="10">
        <f t="shared" si="6"/>
        <v>998.63267918395854</v>
      </c>
      <c r="J14" s="10">
        <f t="shared" si="7"/>
        <v>929.05833852280341</v>
      </c>
      <c r="K14" s="10">
        <f>A15a!C13</f>
        <v>5279.0700000000006</v>
      </c>
      <c r="L14" s="13">
        <f t="shared" si="8"/>
        <v>58.918892145932659</v>
      </c>
      <c r="M14" s="42">
        <f t="shared" si="9"/>
        <v>22.821773229381918</v>
      </c>
      <c r="N14" s="42">
        <f t="shared" si="10"/>
        <v>10.118528321085799</v>
      </c>
      <c r="O14" s="42">
        <f t="shared" si="11"/>
        <v>8.1408063035996161</v>
      </c>
      <c r="P14" s="10">
        <f t="shared" si="12"/>
        <v>3110.3695596082875</v>
      </c>
      <c r="Q14" s="10">
        <f t="shared" si="13"/>
        <v>1204.7773840203322</v>
      </c>
      <c r="R14" s="10">
        <f t="shared" si="14"/>
        <v>534.16419303994417</v>
      </c>
      <c r="S14" s="10">
        <f t="shared" si="15"/>
        <v>429.75886333143632</v>
      </c>
      <c r="T14" s="10">
        <f>A15a!D13</f>
        <v>14778.328999999998</v>
      </c>
      <c r="U14" s="13">
        <f t="shared" si="16"/>
        <v>31.586011353387143</v>
      </c>
      <c r="V14" s="42">
        <f t="shared" si="17"/>
        <v>30.512857662936469</v>
      </c>
      <c r="W14" s="42">
        <f t="shared" si="18"/>
        <v>23.811084434260522</v>
      </c>
      <c r="X14" s="42">
        <f t="shared" si="19"/>
        <v>14.090046549415865</v>
      </c>
      <c r="Y14" s="10">
        <f t="shared" si="20"/>
        <v>4667.8846757809042</v>
      </c>
      <c r="Z14" s="10">
        <f t="shared" si="21"/>
        <v>4509.2904927304617</v>
      </c>
      <c r="AA14" s="10">
        <f t="shared" si="22"/>
        <v>3518.8803961628082</v>
      </c>
      <c r="AB14" s="10">
        <f t="shared" si="23"/>
        <v>2082.2734353258238</v>
      </c>
      <c r="AC14" s="10">
        <f>A15a!E13</f>
        <v>2699.2650000000003</v>
      </c>
      <c r="AD14" s="13">
        <f t="shared" si="24"/>
        <v>44.204234460274584</v>
      </c>
      <c r="AE14" s="42">
        <f t="shared" si="25"/>
        <v>38.13850356982369</v>
      </c>
      <c r="AF14" s="42">
        <f t="shared" si="26"/>
        <v>5.5549205986353085</v>
      </c>
      <c r="AG14" s="42">
        <f t="shared" si="27"/>
        <v>12.102341371266419</v>
      </c>
      <c r="AH14" s="10">
        <f t="shared" si="28"/>
        <v>1193.189429304131</v>
      </c>
      <c r="AI14" s="10">
        <f t="shared" si="29"/>
        <v>1029.4592783840014</v>
      </c>
      <c r="AJ14" s="10">
        <f t="shared" si="30"/>
        <v>149.94202749675338</v>
      </c>
      <c r="AK14" s="10">
        <f t="shared" si="31"/>
        <v>326.67426481511455</v>
      </c>
      <c r="AL14" s="10">
        <f>A15a!F13</f>
        <v>2706</v>
      </c>
      <c r="AM14" s="13">
        <f t="shared" si="32"/>
        <v>41.754631149882272</v>
      </c>
      <c r="AN14" s="42">
        <f t="shared" si="33"/>
        <v>41.574187225708457</v>
      </c>
      <c r="AO14" s="42">
        <f t="shared" si="34"/>
        <v>7.5424723326565077</v>
      </c>
      <c r="AP14" s="42">
        <f t="shared" si="35"/>
        <v>9.1287092917527666</v>
      </c>
      <c r="AQ14" s="10">
        <f t="shared" si="36"/>
        <v>1129.8803189158143</v>
      </c>
      <c r="AR14" s="10">
        <f t="shared" si="37"/>
        <v>1124.9975063276709</v>
      </c>
      <c r="AS14" s="10">
        <f t="shared" si="38"/>
        <v>204.09930132168509</v>
      </c>
      <c r="AT14" s="10">
        <f t="shared" si="39"/>
        <v>247.02287343482985</v>
      </c>
      <c r="AU14" s="10">
        <f>A15a!G13</f>
        <v>28825.221999999998</v>
      </c>
      <c r="AV14" s="13">
        <f t="shared" si="40"/>
        <v>51.367487946494734</v>
      </c>
      <c r="AW14" s="42">
        <f t="shared" si="41"/>
        <v>33.733532567938916</v>
      </c>
      <c r="AX14" s="42">
        <f t="shared" si="42"/>
        <v>4.8989794855663558</v>
      </c>
      <c r="AY14" s="42">
        <f t="shared" si="43"/>
        <v>10</v>
      </c>
      <c r="AZ14" s="10">
        <f t="shared" si="44"/>
        <v>14806.792436400347</v>
      </c>
      <c r="BA14" s="10">
        <f t="shared" si="45"/>
        <v>9723.7656511506921</v>
      </c>
      <c r="BB14" s="10">
        <f t="shared" si="46"/>
        <v>1412.1417124489599</v>
      </c>
      <c r="BC14" s="10">
        <f t="shared" si="47"/>
        <v>2882.5221999999999</v>
      </c>
      <c r="BD14" s="10">
        <f>A15a!H13</f>
        <v>43878.156999999999</v>
      </c>
      <c r="BE14" s="13">
        <f t="shared" si="48"/>
        <v>17.929847392139131</v>
      </c>
      <c r="BF14" s="42">
        <f t="shared" si="49"/>
        <v>60</v>
      </c>
      <c r="BG14" s="42">
        <f t="shared" si="50"/>
        <v>10.540925533894598</v>
      </c>
      <c r="BH14" s="42">
        <f t="shared" si="51"/>
        <v>11.529227073966274</v>
      </c>
      <c r="BI14" s="10">
        <f t="shared" si="52"/>
        <v>7867.2865885832134</v>
      </c>
      <c r="BJ14" s="10">
        <f t="shared" si="53"/>
        <v>26326.894199999999</v>
      </c>
      <c r="BK14" s="10">
        <f t="shared" si="54"/>
        <v>4625.1638550153593</v>
      </c>
      <c r="BL14" s="10">
        <f t="shared" si="55"/>
        <v>5058.8123564014277</v>
      </c>
      <c r="BM14" s="10">
        <f>A15a!I13</f>
        <v>29946.888999999999</v>
      </c>
      <c r="BN14" s="13">
        <f t="shared" si="56"/>
        <v>75.964173128584505</v>
      </c>
      <c r="BO14" s="42">
        <f t="shared" si="57"/>
        <v>18.839674448708863</v>
      </c>
      <c r="BP14" s="42"/>
      <c r="BQ14" s="42">
        <f t="shared" si="58"/>
        <v>5.1961524227066311</v>
      </c>
      <c r="BR14" s="10">
        <f t="shared" si="59"/>
        <v>22748.906606585031</v>
      </c>
      <c r="BS14" s="10">
        <f t="shared" si="60"/>
        <v>5641.896395116205</v>
      </c>
      <c r="BT14" s="10"/>
      <c r="BU14" s="10">
        <f t="shared" si="61"/>
        <v>1556.0859982987656</v>
      </c>
      <c r="BV14" s="10">
        <f>A15a!J13</f>
        <v>7962.4229999999989</v>
      </c>
      <c r="BW14" s="13">
        <f t="shared" si="62"/>
        <v>44.34834468188393</v>
      </c>
      <c r="BX14" s="42">
        <f t="shared" si="63"/>
        <v>35.585460514091977</v>
      </c>
      <c r="BY14" s="42"/>
      <c r="BZ14" s="42">
        <f t="shared" si="64"/>
        <v>20.066194804024089</v>
      </c>
      <c r="CA14" s="10">
        <f t="shared" si="65"/>
        <v>3531.2027970696026</v>
      </c>
      <c r="CB14" s="10">
        <f t="shared" si="66"/>
        <v>2833.4648926299774</v>
      </c>
      <c r="CC14" s="10"/>
      <c r="CD14" s="10">
        <f t="shared" si="67"/>
        <v>1597.7553103004188</v>
      </c>
      <c r="CE14" s="10">
        <f>A15a!K13</f>
        <v>2093.2660000000001</v>
      </c>
      <c r="CF14" s="42">
        <f t="shared" si="68"/>
        <v>32.968366200325789</v>
      </c>
      <c r="CG14" s="42">
        <f t="shared" si="69"/>
        <v>41.506838985141115</v>
      </c>
      <c r="CH14" s="42">
        <f t="shared" si="70"/>
        <v>13.132489969119835</v>
      </c>
      <c r="CI14" s="42">
        <f t="shared" si="71"/>
        <v>13.392304845413262</v>
      </c>
      <c r="CJ14" s="10">
        <f t="shared" si="72"/>
        <v>690.11560042691167</v>
      </c>
      <c r="CK14" s="10">
        <f t="shared" si="73"/>
        <v>868.848548150704</v>
      </c>
      <c r="CL14" s="10">
        <f t="shared" si="74"/>
        <v>274.89794747699602</v>
      </c>
      <c r="CM14" s="10">
        <f t="shared" si="75"/>
        <v>280.33656394538843</v>
      </c>
      <c r="CN14" s="10">
        <f>A15a!L13</f>
        <v>19297.291000000001</v>
      </c>
      <c r="CO14" s="13">
        <f t="shared" si="76"/>
        <v>80.13504960613497</v>
      </c>
      <c r="CP14" s="42">
        <f t="shared" si="77"/>
        <v>8.7705801930702929</v>
      </c>
      <c r="CQ14" s="42">
        <f t="shared" si="78"/>
        <v>2.3237900077244502</v>
      </c>
      <c r="CR14" s="42">
        <f t="shared" si="79"/>
        <v>8.7705801930702929</v>
      </c>
      <c r="CS14" s="10">
        <f t="shared" si="80"/>
        <v>15463.89371549022</v>
      </c>
      <c r="CT14" s="10">
        <f t="shared" si="81"/>
        <v>1692.4843822451364</v>
      </c>
      <c r="CU14" s="10">
        <f t="shared" si="82"/>
        <v>448.42852001950968</v>
      </c>
      <c r="CV14" s="10">
        <f t="shared" si="83"/>
        <v>1692.4843822451364</v>
      </c>
      <c r="CW14" s="10">
        <f>A15a!M13</f>
        <v>4330.268</v>
      </c>
      <c r="CX14" s="13">
        <f t="shared" si="84"/>
        <v>31.852924483836901</v>
      </c>
      <c r="CY14" s="42">
        <f t="shared" si="85"/>
        <v>45.508007244926205</v>
      </c>
      <c r="CZ14" s="42">
        <f t="shared" si="86"/>
        <v>11.109841197270617</v>
      </c>
      <c r="DA14" s="42">
        <f t="shared" si="87"/>
        <v>11.529227073966274</v>
      </c>
      <c r="DB14" s="10">
        <f t="shared" si="88"/>
        <v>1379.3169959877546</v>
      </c>
      <c r="DC14" s="10">
        <f t="shared" si="89"/>
        <v>1970.6186751647213</v>
      </c>
      <c r="DD14" s="10">
        <f t="shared" si="90"/>
        <v>481.08589821622644</v>
      </c>
      <c r="DE14" s="10">
        <f t="shared" si="91"/>
        <v>499.24643063129793</v>
      </c>
      <c r="DF14" s="10">
        <f>A15a!N13</f>
        <v>28940</v>
      </c>
      <c r="DG14" s="13">
        <f t="shared" si="92"/>
        <v>36.088888781279294</v>
      </c>
      <c r="DH14" s="42">
        <f t="shared" si="93"/>
        <v>46.250110564978399</v>
      </c>
      <c r="DI14" s="42">
        <f t="shared" si="94"/>
        <v>7.5424723326565077</v>
      </c>
      <c r="DJ14" s="42">
        <f t="shared" si="95"/>
        <v>10.118528321085799</v>
      </c>
      <c r="DK14" s="10">
        <f t="shared" si="96"/>
        <v>10444.124413302228</v>
      </c>
      <c r="DL14" s="10">
        <f t="shared" si="97"/>
        <v>13384.78199750475</v>
      </c>
      <c r="DM14" s="10">
        <f t="shared" si="98"/>
        <v>2182.7914930707934</v>
      </c>
      <c r="DN14" s="10">
        <f t="shared" si="99"/>
        <v>2928.3020961222301</v>
      </c>
      <c r="DO14" s="10">
        <f>A15a!O13</f>
        <v>127307.51</v>
      </c>
      <c r="DP14" s="13">
        <f t="shared" si="100"/>
        <v>16.88645683555502</v>
      </c>
      <c r="DQ14" s="42">
        <f t="shared" si="101"/>
        <v>53.507188589658035</v>
      </c>
      <c r="DR14" s="42">
        <f t="shared" si="102"/>
        <v>6.5479004268543974</v>
      </c>
      <c r="DS14" s="42">
        <f t="shared" si="103"/>
        <v>23.058454147932547</v>
      </c>
      <c r="DT14" s="10">
        <f t="shared" si="104"/>
        <v>21497.727724569893</v>
      </c>
      <c r="DU14" s="10">
        <f t="shared" si="105"/>
        <v>68118.669464497769</v>
      </c>
      <c r="DV14" s="10">
        <f t="shared" si="106"/>
        <v>8335.9689907077045</v>
      </c>
      <c r="DW14" s="10">
        <f t="shared" si="107"/>
        <v>29355.143820224643</v>
      </c>
    </row>
    <row r="15" spans="1:127">
      <c r="A15" s="6">
        <v>1991</v>
      </c>
      <c r="B15" s="10">
        <f>A15a!B14</f>
        <v>8786.9560000000001</v>
      </c>
      <c r="C15" s="13">
        <f>100-D15-E15-F15</f>
        <v>47.866005043051544</v>
      </c>
      <c r="D15" s="42">
        <f t="shared" si="1"/>
        <v>29.519845068981457</v>
      </c>
      <c r="E15" s="42">
        <f t="shared" si="2"/>
        <v>11.265250579928896</v>
      </c>
      <c r="F15" s="42">
        <f t="shared" si="3"/>
        <v>11.34889930803811</v>
      </c>
      <c r="G15" s="10">
        <f t="shared" si="4"/>
        <v>4205.9648020907198</v>
      </c>
      <c r="H15" s="10">
        <f t="shared" si="5"/>
        <v>2593.8957974795703</v>
      </c>
      <c r="I15" s="10">
        <f t="shared" si="6"/>
        <v>989.87261174809692</v>
      </c>
      <c r="J15" s="10">
        <f t="shared" si="7"/>
        <v>997.22278868161311</v>
      </c>
      <c r="K15" s="10">
        <f>A15a!C14</f>
        <v>5310.8029999999999</v>
      </c>
      <c r="L15" s="13">
        <f t="shared" si="8"/>
        <v>57.004238563148647</v>
      </c>
      <c r="M15" s="42">
        <f t="shared" si="9"/>
        <v>23.88606980510917</v>
      </c>
      <c r="N15" s="42">
        <f t="shared" si="10"/>
        <v>10.55006215772892</v>
      </c>
      <c r="O15" s="42">
        <f t="shared" si="11"/>
        <v>8.5596294740132617</v>
      </c>
      <c r="P15" s="10">
        <f t="shared" si="12"/>
        <v>3027.3828117388553</v>
      </c>
      <c r="Q15" s="10">
        <f t="shared" si="13"/>
        <v>1268.5421117918318</v>
      </c>
      <c r="R15" s="10">
        <f t="shared" si="14"/>
        <v>560.2930175745322</v>
      </c>
      <c r="S15" s="10">
        <f t="shared" si="15"/>
        <v>454.5850588947805</v>
      </c>
      <c r="T15" s="10">
        <f>A15a!D14</f>
        <v>15016.021999999999</v>
      </c>
      <c r="U15" s="13">
        <f t="shared" si="16"/>
        <v>30.325269282963134</v>
      </c>
      <c r="V15" s="42">
        <f t="shared" si="17"/>
        <v>30.25534217106285</v>
      </c>
      <c r="W15" s="42">
        <f t="shared" si="18"/>
        <v>24.88148298013552</v>
      </c>
      <c r="X15" s="42">
        <f t="shared" si="19"/>
        <v>14.537905565838498</v>
      </c>
      <c r="Y15" s="10">
        <f t="shared" si="20"/>
        <v>4553.6491070889861</v>
      </c>
      <c r="Z15" s="10">
        <f t="shared" si="21"/>
        <v>4543.1488365820751</v>
      </c>
      <c r="AA15" s="10">
        <f t="shared" si="22"/>
        <v>3736.2089582234053</v>
      </c>
      <c r="AB15" s="10">
        <f t="shared" si="23"/>
        <v>2183.0150981055331</v>
      </c>
      <c r="AC15" s="10">
        <f>A15a!E14</f>
        <v>2728.8389999999999</v>
      </c>
      <c r="AD15" s="13">
        <f t="shared" si="24"/>
        <v>42.625520603659908</v>
      </c>
      <c r="AE15" s="42">
        <f t="shared" si="25"/>
        <v>39.05816358705242</v>
      </c>
      <c r="AF15" s="42">
        <f t="shared" si="26"/>
        <v>5.7731727491745692</v>
      </c>
      <c r="AG15" s="42">
        <f t="shared" si="27"/>
        <v>12.543143060113101</v>
      </c>
      <c r="AH15" s="10">
        <f t="shared" si="28"/>
        <v>1163.181830185707</v>
      </c>
      <c r="AI15" s="10">
        <f t="shared" si="29"/>
        <v>1065.8344006472853</v>
      </c>
      <c r="AJ15" s="10">
        <f t="shared" si="30"/>
        <v>157.5405895168478</v>
      </c>
      <c r="AK15" s="10">
        <f t="shared" si="31"/>
        <v>342.28217965015972</v>
      </c>
      <c r="AL15" s="10">
        <f>A15a!F14</f>
        <v>2726</v>
      </c>
      <c r="AM15" s="13">
        <f t="shared" si="32"/>
        <v>40.396619890398455</v>
      </c>
      <c r="AN15" s="42">
        <f t="shared" si="33"/>
        <v>42.281083840240704</v>
      </c>
      <c r="AO15" s="42">
        <f t="shared" si="34"/>
        <v>7.767868347317175</v>
      </c>
      <c r="AP15" s="42">
        <f t="shared" si="35"/>
        <v>9.5544279220436668</v>
      </c>
      <c r="AQ15" s="10">
        <f t="shared" si="36"/>
        <v>1101.2118582122619</v>
      </c>
      <c r="AR15" s="10">
        <f t="shared" si="37"/>
        <v>1152.5823454849615</v>
      </c>
      <c r="AS15" s="10">
        <f t="shared" si="38"/>
        <v>211.7520911478662</v>
      </c>
      <c r="AT15" s="10">
        <f t="shared" si="39"/>
        <v>260.45370515491032</v>
      </c>
      <c r="AU15" s="10">
        <f>A15a!G14</f>
        <v>29048.732</v>
      </c>
      <c r="AV15" s="13">
        <f t="shared" si="40"/>
        <v>49.730042645372805</v>
      </c>
      <c r="AW15" s="42">
        <f t="shared" si="41"/>
        <v>34.848345332968123</v>
      </c>
      <c r="AX15" s="42">
        <f t="shared" si="42"/>
        <v>5.4216120216590689</v>
      </c>
      <c r="AY15" s="42">
        <f t="shared" si="43"/>
        <v>10</v>
      </c>
      <c r="AZ15" s="10">
        <f t="shared" si="44"/>
        <v>14445.946811540058</v>
      </c>
      <c r="BA15" s="10">
        <f t="shared" si="45"/>
        <v>10123.002442208417</v>
      </c>
      <c r="BB15" s="10">
        <f t="shared" si="46"/>
        <v>1574.9095462515249</v>
      </c>
      <c r="BC15" s="10">
        <f t="shared" si="47"/>
        <v>2904.8732</v>
      </c>
      <c r="BD15" s="10">
        <f>A15a!H14</f>
        <v>44542.625</v>
      </c>
      <c r="BE15" s="13">
        <f t="shared" si="48"/>
        <v>17.970840544859911</v>
      </c>
      <c r="BF15" s="42">
        <f t="shared" si="49"/>
        <v>60</v>
      </c>
      <c r="BG15" s="42">
        <f t="shared" si="50"/>
        <v>10.26690096080341</v>
      </c>
      <c r="BH15" s="42">
        <f t="shared" si="51"/>
        <v>11.762258494336676</v>
      </c>
      <c r="BI15" s="10">
        <f t="shared" si="52"/>
        <v>8004.6841132449072</v>
      </c>
      <c r="BJ15" s="10">
        <f t="shared" si="53"/>
        <v>26725.575000000001</v>
      </c>
      <c r="BK15" s="10">
        <f t="shared" si="54"/>
        <v>4573.1471940920601</v>
      </c>
      <c r="BL15" s="10">
        <f t="shared" si="55"/>
        <v>5239.218692663032</v>
      </c>
      <c r="BM15" s="10">
        <f>A15a!I14</f>
        <v>30272.186000000002</v>
      </c>
      <c r="BN15" s="13">
        <f t="shared" si="56"/>
        <v>74.057764855005971</v>
      </c>
      <c r="BO15" s="42">
        <f t="shared" si="57"/>
        <v>20.358605990381438</v>
      </c>
      <c r="BP15" s="42"/>
      <c r="BQ15" s="42">
        <f t="shared" si="58"/>
        <v>5.5836291546125976</v>
      </c>
      <c r="BR15" s="10">
        <f t="shared" si="59"/>
        <v>22418.904324350042</v>
      </c>
      <c r="BS15" s="10">
        <f t="shared" si="60"/>
        <v>6162.9950724154114</v>
      </c>
      <c r="BT15" s="10"/>
      <c r="BU15" s="10">
        <f t="shared" si="61"/>
        <v>1690.2866032345532</v>
      </c>
      <c r="BV15" s="10">
        <f>A15a!J14</f>
        <v>8083.9309999999996</v>
      </c>
      <c r="BW15" s="13">
        <f t="shared" si="62"/>
        <v>43.186373743792664</v>
      </c>
      <c r="BX15" s="42">
        <f t="shared" si="63"/>
        <v>36.285837995303389</v>
      </c>
      <c r="BY15" s="42"/>
      <c r="BZ15" s="42">
        <f t="shared" si="64"/>
        <v>20.527788260903947</v>
      </c>
      <c r="CA15" s="10">
        <f t="shared" si="65"/>
        <v>3491.1566548503156</v>
      </c>
      <c r="CB15" s="10">
        <f t="shared" si="66"/>
        <v>2933.3221063121086</v>
      </c>
      <c r="CC15" s="10"/>
      <c r="CD15" s="10">
        <f t="shared" si="67"/>
        <v>1659.4522388375749</v>
      </c>
      <c r="CE15" s="10">
        <f>A15a!K14</f>
        <v>2114.6680000000001</v>
      </c>
      <c r="CF15" s="42">
        <f t="shared" si="68"/>
        <v>32.525465254003414</v>
      </c>
      <c r="CG15" s="42">
        <f t="shared" si="69"/>
        <v>41.752853926071872</v>
      </c>
      <c r="CH15" s="42">
        <f t="shared" si="70"/>
        <v>12.554422510699519</v>
      </c>
      <c r="CI15" s="42">
        <f t="shared" si="71"/>
        <v>14.167258309225195</v>
      </c>
      <c r="CJ15" s="10">
        <f t="shared" si="72"/>
        <v>687.80560557752892</v>
      </c>
      <c r="CK15" s="10">
        <f t="shared" si="73"/>
        <v>882.93424106138559</v>
      </c>
      <c r="CL15" s="10">
        <f t="shared" si="74"/>
        <v>265.48435541855929</v>
      </c>
      <c r="CM15" s="10">
        <f t="shared" si="75"/>
        <v>299.59047794252626</v>
      </c>
      <c r="CN15" s="10">
        <f>A15a!L14</f>
        <v>19482.535</v>
      </c>
      <c r="CO15" s="13">
        <f t="shared" si="76"/>
        <v>78.629389625522208</v>
      </c>
      <c r="CP15" s="42">
        <f t="shared" si="77"/>
        <v>9.3651375820488045</v>
      </c>
      <c r="CQ15" s="42">
        <f t="shared" si="78"/>
        <v>2.6403352103801803</v>
      </c>
      <c r="CR15" s="42">
        <f t="shared" si="79"/>
        <v>9.3651375820488045</v>
      </c>
      <c r="CS15" s="10">
        <f t="shared" si="80"/>
        <v>15318.998354078734</v>
      </c>
      <c r="CT15" s="10">
        <f t="shared" si="81"/>
        <v>1824.566207220812</v>
      </c>
      <c r="CU15" s="10">
        <f t="shared" si="82"/>
        <v>514.40423147964225</v>
      </c>
      <c r="CV15" s="10">
        <f t="shared" si="83"/>
        <v>1824.566207220812</v>
      </c>
      <c r="CW15" s="10">
        <f>A15a!M14</f>
        <v>4372.8200000000006</v>
      </c>
      <c r="CX15" s="13">
        <f t="shared" si="84"/>
        <v>30.938053689330403</v>
      </c>
      <c r="CY15" s="42">
        <f t="shared" si="85"/>
        <v>45.75334231798378</v>
      </c>
      <c r="CZ15" s="42">
        <f t="shared" si="86"/>
        <v>11.546345498349138</v>
      </c>
      <c r="DA15" s="42">
        <f t="shared" si="87"/>
        <v>11.762258494336676</v>
      </c>
      <c r="DB15" s="10">
        <f t="shared" si="88"/>
        <v>1352.8653993377779</v>
      </c>
      <c r="DC15" s="10">
        <f t="shared" si="89"/>
        <v>2000.7113035492587</v>
      </c>
      <c r="DD15" s="10">
        <f t="shared" si="90"/>
        <v>504.90090522091089</v>
      </c>
      <c r="DE15" s="10">
        <f t="shared" si="91"/>
        <v>514.34239189205312</v>
      </c>
      <c r="DF15" s="10">
        <f>A15a!N14</f>
        <v>29203</v>
      </c>
      <c r="DG15" s="13">
        <f t="shared" si="92"/>
        <v>34.076865812121696</v>
      </c>
      <c r="DH15" s="42">
        <f t="shared" si="93"/>
        <v>47.605203682832212</v>
      </c>
      <c r="DI15" s="42">
        <f t="shared" si="94"/>
        <v>7.767868347317175</v>
      </c>
      <c r="DJ15" s="42">
        <f t="shared" si="95"/>
        <v>10.55006215772892</v>
      </c>
      <c r="DK15" s="10">
        <f t="shared" si="96"/>
        <v>9951.4671231138982</v>
      </c>
      <c r="DL15" s="10">
        <f t="shared" si="97"/>
        <v>13902.14763149749</v>
      </c>
      <c r="DM15" s="10">
        <f t="shared" si="98"/>
        <v>2268.4505934670347</v>
      </c>
      <c r="DN15" s="10">
        <f t="shared" si="99"/>
        <v>3080.9346519215765</v>
      </c>
      <c r="DO15" s="10">
        <f>A15a!O14</f>
        <v>129419.47</v>
      </c>
      <c r="DP15" s="13">
        <f t="shared" si="100"/>
        <v>16.452315058616147</v>
      </c>
      <c r="DQ15" s="42">
        <f t="shared" si="101"/>
        <v>53.252990481773658</v>
      </c>
      <c r="DR15" s="42">
        <f t="shared" si="102"/>
        <v>6.7701774709368427</v>
      </c>
      <c r="DS15" s="42">
        <f t="shared" si="103"/>
        <v>23.524516988673351</v>
      </c>
      <c r="DT15" s="10">
        <f t="shared" si="104"/>
        <v>21292.498951591206</v>
      </c>
      <c r="DU15" s="10">
        <f t="shared" si="105"/>
        <v>68919.73804066192</v>
      </c>
      <c r="DV15" s="10">
        <f t="shared" si="106"/>
        <v>8761.9278009458649</v>
      </c>
      <c r="DW15" s="10">
        <f t="shared" si="107"/>
        <v>30445.305206801011</v>
      </c>
    </row>
    <row r="16" spans="1:127">
      <c r="A16" s="6">
        <v>1992</v>
      </c>
      <c r="B16" s="10">
        <f>A15a!B15</f>
        <v>8914</v>
      </c>
      <c r="C16" s="13">
        <v>47</v>
      </c>
      <c r="D16" s="13">
        <v>30</v>
      </c>
      <c r="E16" s="13">
        <v>11</v>
      </c>
      <c r="F16" s="13">
        <v>12</v>
      </c>
      <c r="G16" s="10">
        <f t="shared" si="4"/>
        <v>4189.58</v>
      </c>
      <c r="H16" s="10">
        <f t="shared" si="5"/>
        <v>2674.2</v>
      </c>
      <c r="I16" s="10">
        <f t="shared" si="6"/>
        <v>980.54</v>
      </c>
      <c r="J16" s="10">
        <f t="shared" si="7"/>
        <v>1069.68</v>
      </c>
      <c r="K16" s="10">
        <f>A15a!C15</f>
        <v>5341.4</v>
      </c>
      <c r="L16" s="13">
        <v>55</v>
      </c>
      <c r="M16" s="13">
        <v>25</v>
      </c>
      <c r="N16" s="13">
        <v>11</v>
      </c>
      <c r="O16" s="13">
        <v>9</v>
      </c>
      <c r="P16" s="10">
        <f t="shared" si="12"/>
        <v>2937.77</v>
      </c>
      <c r="Q16" s="10">
        <f t="shared" si="13"/>
        <v>1335.35</v>
      </c>
      <c r="R16" s="10">
        <f t="shared" si="14"/>
        <v>587.55399999999997</v>
      </c>
      <c r="S16" s="10">
        <f t="shared" si="15"/>
        <v>480.726</v>
      </c>
      <c r="T16" s="10">
        <f>A15a!D15</f>
        <v>15213.010999999999</v>
      </c>
      <c r="U16" s="13">
        <v>29</v>
      </c>
      <c r="V16" s="13">
        <v>30</v>
      </c>
      <c r="W16" s="13">
        <v>26</v>
      </c>
      <c r="X16" s="13">
        <v>15</v>
      </c>
      <c r="Y16" s="10">
        <f t="shared" si="20"/>
        <v>4411.7731899999999</v>
      </c>
      <c r="Z16" s="10">
        <f t="shared" si="21"/>
        <v>4563.9032999999999</v>
      </c>
      <c r="AA16" s="10">
        <f t="shared" si="22"/>
        <v>3955.3828599999997</v>
      </c>
      <c r="AB16" s="10">
        <f t="shared" si="23"/>
        <v>2281.95165</v>
      </c>
      <c r="AC16" s="10">
        <f>A15a!E15</f>
        <v>2758.6814999999997</v>
      </c>
      <c r="AD16" s="13">
        <v>41</v>
      </c>
      <c r="AE16" s="13">
        <v>40</v>
      </c>
      <c r="AF16" s="13">
        <v>6</v>
      </c>
      <c r="AG16" s="13">
        <v>13</v>
      </c>
      <c r="AH16" s="10">
        <f t="shared" si="28"/>
        <v>1131.0594149999999</v>
      </c>
      <c r="AI16" s="10">
        <f t="shared" si="29"/>
        <v>1103.4725999999998</v>
      </c>
      <c r="AJ16" s="10">
        <f t="shared" si="30"/>
        <v>165.52089000000001</v>
      </c>
      <c r="AK16" s="10">
        <f t="shared" si="31"/>
        <v>358.62859499999996</v>
      </c>
      <c r="AL16" s="10">
        <f>A15a!F15</f>
        <v>2744</v>
      </c>
      <c r="AM16" s="13">
        <v>39</v>
      </c>
      <c r="AN16" s="13">
        <v>43</v>
      </c>
      <c r="AO16" s="13">
        <v>8</v>
      </c>
      <c r="AP16" s="13">
        <v>10</v>
      </c>
      <c r="AQ16" s="10">
        <f t="shared" si="36"/>
        <v>1070.1600000000001</v>
      </c>
      <c r="AR16" s="10">
        <f t="shared" si="37"/>
        <v>1179.92</v>
      </c>
      <c r="AS16" s="10">
        <f t="shared" si="38"/>
        <v>219.52</v>
      </c>
      <c r="AT16" s="10">
        <f t="shared" si="39"/>
        <v>274.39999999999998</v>
      </c>
      <c r="AU16" s="10">
        <f>A15a!G15</f>
        <v>29266.846000000005</v>
      </c>
      <c r="AV16" s="13">
        <v>48</v>
      </c>
      <c r="AW16" s="13">
        <v>36</v>
      </c>
      <c r="AX16" s="13">
        <v>6</v>
      </c>
      <c r="AY16" s="13">
        <v>10</v>
      </c>
      <c r="AZ16" s="10">
        <f t="shared" si="44"/>
        <v>14048.086080000003</v>
      </c>
      <c r="BA16" s="10">
        <f t="shared" si="45"/>
        <v>10536.064560000003</v>
      </c>
      <c r="BB16" s="10">
        <f t="shared" si="46"/>
        <v>1756.0107600000003</v>
      </c>
      <c r="BC16" s="10">
        <f t="shared" si="47"/>
        <v>2926.684600000001</v>
      </c>
      <c r="BD16" s="10">
        <f>A15a!H15</f>
        <v>45227.894999999997</v>
      </c>
      <c r="BE16" s="13">
        <v>18</v>
      </c>
      <c r="BF16" s="13">
        <v>60</v>
      </c>
      <c r="BG16" s="13">
        <v>10</v>
      </c>
      <c r="BH16" s="13">
        <v>12</v>
      </c>
      <c r="BI16" s="10">
        <f t="shared" si="52"/>
        <v>8141.0210999999999</v>
      </c>
      <c r="BJ16" s="10">
        <f t="shared" si="53"/>
        <v>27136.736999999997</v>
      </c>
      <c r="BK16" s="10">
        <f t="shared" si="54"/>
        <v>4522.7894999999999</v>
      </c>
      <c r="BL16" s="10">
        <f t="shared" si="55"/>
        <v>5427.3473999999997</v>
      </c>
      <c r="BM16" s="10">
        <f>A15a!I15</f>
        <v>30568.823</v>
      </c>
      <c r="BN16" s="13">
        <v>72</v>
      </c>
      <c r="BO16" s="13">
        <v>22</v>
      </c>
      <c r="BP16" s="13"/>
      <c r="BQ16" s="13">
        <v>6</v>
      </c>
      <c r="BR16" s="10">
        <f t="shared" si="59"/>
        <v>22009.55256</v>
      </c>
      <c r="BS16" s="10">
        <f t="shared" si="60"/>
        <v>6725.1410599999999</v>
      </c>
      <c r="BT16" s="10"/>
      <c r="BU16" s="10">
        <f t="shared" si="61"/>
        <v>1834.1293799999999</v>
      </c>
      <c r="BV16" s="10">
        <f>A15a!J15</f>
        <v>8202.1840000000011</v>
      </c>
      <c r="BW16" s="13">
        <v>42</v>
      </c>
      <c r="BX16" s="13">
        <v>37</v>
      </c>
      <c r="BY16" s="13"/>
      <c r="BZ16" s="13">
        <v>21</v>
      </c>
      <c r="CA16" s="10">
        <f t="shared" si="65"/>
        <v>3444.9172800000006</v>
      </c>
      <c r="CB16" s="10">
        <f t="shared" si="66"/>
        <v>3034.8080800000002</v>
      </c>
      <c r="CC16" s="10"/>
      <c r="CD16" s="10">
        <f t="shared" si="67"/>
        <v>1722.4586400000003</v>
      </c>
      <c r="CE16" s="10">
        <f>A15a!K15</f>
        <v>2140.2129999999997</v>
      </c>
      <c r="CF16" s="42">
        <f t="shared" si="68"/>
        <v>32</v>
      </c>
      <c r="CG16" s="42">
        <f t="shared" si="69"/>
        <v>42</v>
      </c>
      <c r="CH16" s="42">
        <f t="shared" si="70"/>
        <v>12</v>
      </c>
      <c r="CI16" s="42">
        <f t="shared" si="71"/>
        <v>15</v>
      </c>
      <c r="CJ16" s="10">
        <f t="shared" si="72"/>
        <v>684.86815999999988</v>
      </c>
      <c r="CK16" s="10">
        <f t="shared" si="73"/>
        <v>898.88945999999999</v>
      </c>
      <c r="CL16" s="10">
        <f t="shared" si="74"/>
        <v>256.82556</v>
      </c>
      <c r="CM16" s="10">
        <f t="shared" si="75"/>
        <v>321.03194999999994</v>
      </c>
      <c r="CN16" s="10">
        <f>A15a!L15</f>
        <v>19737.349000000002</v>
      </c>
      <c r="CO16" s="13">
        <v>77</v>
      </c>
      <c r="CP16" s="13">
        <v>10</v>
      </c>
      <c r="CQ16" s="13">
        <v>3</v>
      </c>
      <c r="CR16" s="13">
        <v>10</v>
      </c>
      <c r="CS16" s="10">
        <f t="shared" si="80"/>
        <v>15197.758730000001</v>
      </c>
      <c r="CT16" s="10">
        <f t="shared" si="81"/>
        <v>1973.7349000000002</v>
      </c>
      <c r="CU16" s="10">
        <f t="shared" si="82"/>
        <v>592.12047000000007</v>
      </c>
      <c r="CV16" s="10">
        <f t="shared" si="83"/>
        <v>1973.7349000000002</v>
      </c>
      <c r="CW16" s="10">
        <f>A15a!M15</f>
        <v>4413.6260000000002</v>
      </c>
      <c r="CX16" s="13">
        <v>30</v>
      </c>
      <c r="CY16" s="13">
        <v>46</v>
      </c>
      <c r="CZ16" s="13">
        <v>12</v>
      </c>
      <c r="DA16" s="13">
        <v>12</v>
      </c>
      <c r="DB16" s="10">
        <f t="shared" si="88"/>
        <v>1324.0878</v>
      </c>
      <c r="DC16" s="10">
        <f t="shared" si="89"/>
        <v>2030.2679600000001</v>
      </c>
      <c r="DD16" s="10">
        <f t="shared" si="90"/>
        <v>529.63512000000003</v>
      </c>
      <c r="DE16" s="10">
        <f t="shared" si="91"/>
        <v>529.63512000000003</v>
      </c>
      <c r="DF16" s="10">
        <f>A15a!N15</f>
        <v>29456</v>
      </c>
      <c r="DG16" s="13">
        <v>32</v>
      </c>
      <c r="DH16" s="13">
        <v>49</v>
      </c>
      <c r="DI16" s="13">
        <v>8</v>
      </c>
      <c r="DJ16" s="13">
        <v>11</v>
      </c>
      <c r="DK16" s="10">
        <f t="shared" si="96"/>
        <v>9425.92</v>
      </c>
      <c r="DL16" s="10">
        <f t="shared" si="97"/>
        <v>14433.44</v>
      </c>
      <c r="DM16" s="10">
        <f t="shared" si="98"/>
        <v>2356.48</v>
      </c>
      <c r="DN16" s="10">
        <f t="shared" si="99"/>
        <v>3240.16</v>
      </c>
      <c r="DO16" s="10">
        <f>A15a!O15</f>
        <v>131519.1</v>
      </c>
      <c r="DP16" s="13">
        <v>16</v>
      </c>
      <c r="DQ16" s="13">
        <v>53</v>
      </c>
      <c r="DR16" s="13">
        <v>7</v>
      </c>
      <c r="DS16" s="13">
        <v>24</v>
      </c>
      <c r="DT16" s="10">
        <f t="shared" si="104"/>
        <v>21043.056</v>
      </c>
      <c r="DU16" s="10">
        <f t="shared" si="105"/>
        <v>69705.123000000007</v>
      </c>
      <c r="DV16" s="10">
        <f t="shared" si="106"/>
        <v>9206.3370000000014</v>
      </c>
      <c r="DW16" s="10">
        <f t="shared" si="107"/>
        <v>31564.584000000003</v>
      </c>
    </row>
    <row r="17" spans="1:127">
      <c r="A17" s="6">
        <v>1993</v>
      </c>
      <c r="B17" s="10">
        <f>A15a!B16</f>
        <v>9020</v>
      </c>
      <c r="C17" s="42">
        <f>(C16+C18)/2</f>
        <v>48.5</v>
      </c>
      <c r="D17" s="42">
        <f>(D16+D18)/2</f>
        <v>28.5</v>
      </c>
      <c r="E17" s="42">
        <f>(E16+E18)/2</f>
        <v>10.5</v>
      </c>
      <c r="F17" s="42">
        <f>(F16+F18)/2</f>
        <v>12.5</v>
      </c>
      <c r="G17" s="10">
        <f t="shared" si="4"/>
        <v>4374.7</v>
      </c>
      <c r="H17" s="10">
        <f t="shared" si="5"/>
        <v>2570.6999999999998</v>
      </c>
      <c r="I17" s="10">
        <f t="shared" si="6"/>
        <v>947.1</v>
      </c>
      <c r="J17" s="10">
        <f t="shared" si="7"/>
        <v>1127.5</v>
      </c>
      <c r="K17" s="10">
        <f>A15a!C16</f>
        <v>5371.0919999999996</v>
      </c>
      <c r="L17" s="42">
        <f>(L16+L18)/2</f>
        <v>53</v>
      </c>
      <c r="M17" s="42">
        <f>(M16+M18)/2</f>
        <v>26</v>
      </c>
      <c r="N17" s="42">
        <f>(N16+N18)/2</f>
        <v>11.5</v>
      </c>
      <c r="O17" s="42">
        <f>(O16+O18)/2</f>
        <v>9.5</v>
      </c>
      <c r="P17" s="10">
        <f t="shared" si="12"/>
        <v>2846.6787599999998</v>
      </c>
      <c r="Q17" s="10">
        <f t="shared" si="13"/>
        <v>1396.4839199999999</v>
      </c>
      <c r="R17" s="10">
        <f t="shared" si="14"/>
        <v>617.67557999999997</v>
      </c>
      <c r="S17" s="10">
        <f t="shared" si="15"/>
        <v>510.25373999999994</v>
      </c>
      <c r="T17" s="10">
        <f>A15a!D16</f>
        <v>15414.971</v>
      </c>
      <c r="U17" s="42">
        <f>(U16+U18)/2</f>
        <v>27.5</v>
      </c>
      <c r="V17" s="42">
        <f>(V16+V18)/2</f>
        <v>29</v>
      </c>
      <c r="W17" s="42">
        <f>(W16+W18)/2</f>
        <v>27.5</v>
      </c>
      <c r="X17" s="42">
        <f>(X16+X18)/2</f>
        <v>16</v>
      </c>
      <c r="Y17" s="10">
        <f t="shared" si="20"/>
        <v>4239.1170250000005</v>
      </c>
      <c r="Z17" s="10">
        <f t="shared" si="21"/>
        <v>4470.34159</v>
      </c>
      <c r="AA17" s="10">
        <f t="shared" si="22"/>
        <v>4239.1170250000005</v>
      </c>
      <c r="AB17" s="10">
        <f t="shared" si="23"/>
        <v>2466.39536</v>
      </c>
      <c r="AC17" s="10">
        <f>A15a!E16</f>
        <v>2783.2275</v>
      </c>
      <c r="AD17" s="42">
        <f>(AD16+AD18)/2</f>
        <v>40.5</v>
      </c>
      <c r="AE17" s="42">
        <f>(AE16+AE18)/2</f>
        <v>40</v>
      </c>
      <c r="AF17" s="42">
        <f>(AF16+AF18)/2</f>
        <v>6</v>
      </c>
      <c r="AG17" s="42">
        <f>(AG16+AG18)/2</f>
        <v>13.5</v>
      </c>
      <c r="AH17" s="10">
        <f t="shared" si="28"/>
        <v>1127.2071375</v>
      </c>
      <c r="AI17" s="10">
        <f t="shared" si="29"/>
        <v>1113.2910000000002</v>
      </c>
      <c r="AJ17" s="10">
        <f t="shared" si="30"/>
        <v>166.99364999999997</v>
      </c>
      <c r="AK17" s="10">
        <f t="shared" si="31"/>
        <v>375.73571250000003</v>
      </c>
      <c r="AL17" s="10">
        <f>A15a!F16</f>
        <v>2761</v>
      </c>
      <c r="AM17" s="42">
        <f>(AM16+AM18)/2</f>
        <v>37.5</v>
      </c>
      <c r="AN17" s="42">
        <f>(AN16+AN18)/2</f>
        <v>43.5</v>
      </c>
      <c r="AO17" s="42">
        <f>(AO16+AO18)/2</f>
        <v>8.5</v>
      </c>
      <c r="AP17" s="42">
        <f>(AP16+AP18)/2</f>
        <v>10.5</v>
      </c>
      <c r="AQ17" s="10">
        <f t="shared" si="36"/>
        <v>1035.375</v>
      </c>
      <c r="AR17" s="10">
        <f t="shared" si="37"/>
        <v>1201.0350000000001</v>
      </c>
      <c r="AS17" s="10">
        <f t="shared" si="38"/>
        <v>234.685</v>
      </c>
      <c r="AT17" s="10">
        <f t="shared" si="39"/>
        <v>289.90499999999997</v>
      </c>
      <c r="AU17" s="10">
        <f>A15a!G16</f>
        <v>29465.615999999998</v>
      </c>
      <c r="AV17" s="42">
        <f>(AV16+AV18)/2</f>
        <v>40.5</v>
      </c>
      <c r="AW17" s="42">
        <f>(AW16+AW18)/2</f>
        <v>43</v>
      </c>
      <c r="AX17" s="42">
        <f>(AX16+AX18)/2</f>
        <v>7</v>
      </c>
      <c r="AY17" s="42">
        <f>(AY16+AY18)/2</f>
        <v>9.5</v>
      </c>
      <c r="AZ17" s="10">
        <f t="shared" si="44"/>
        <v>11933.574479999999</v>
      </c>
      <c r="BA17" s="10">
        <f t="shared" si="45"/>
        <v>12670.21488</v>
      </c>
      <c r="BB17" s="10">
        <f t="shared" si="46"/>
        <v>2062.5931199999995</v>
      </c>
      <c r="BC17" s="10">
        <f t="shared" si="47"/>
        <v>2799.2335199999998</v>
      </c>
      <c r="BD17" s="10">
        <f>A15a!H16</f>
        <v>45819.764999999999</v>
      </c>
      <c r="BE17" s="42">
        <f>(BE16+BE18)/2</f>
        <v>17</v>
      </c>
      <c r="BF17" s="42">
        <f>(BF16+BF18)/2</f>
        <v>61</v>
      </c>
      <c r="BG17" s="42">
        <f>(BG16+BG18)/2</f>
        <v>10</v>
      </c>
      <c r="BH17" s="42">
        <f>(BH16+BH18)/2</f>
        <v>12.5</v>
      </c>
      <c r="BI17" s="10">
        <f t="shared" si="52"/>
        <v>7789.3600500000002</v>
      </c>
      <c r="BJ17" s="10">
        <f t="shared" si="53"/>
        <v>27950.056649999999</v>
      </c>
      <c r="BK17" s="10">
        <f t="shared" si="54"/>
        <v>4581.9765000000007</v>
      </c>
      <c r="BL17" s="10">
        <f t="shared" si="55"/>
        <v>5727.4706249999999</v>
      </c>
      <c r="BM17" s="10">
        <f>A15a!I16</f>
        <v>30740.476000000002</v>
      </c>
      <c r="BN17" s="42">
        <f>(BN16+BN18)/2</f>
        <v>69.5</v>
      </c>
      <c r="BO17" s="42">
        <f>(BO16+BO18)/2</f>
        <v>24</v>
      </c>
      <c r="BP17" s="42"/>
      <c r="BQ17" s="42">
        <f>(BQ16+BQ18)/2</f>
        <v>7</v>
      </c>
      <c r="BR17" s="10">
        <f t="shared" si="59"/>
        <v>21364.630819999998</v>
      </c>
      <c r="BS17" s="10">
        <f t="shared" si="60"/>
        <v>7377.7142400000012</v>
      </c>
      <c r="BT17" s="10"/>
      <c r="BU17" s="10">
        <f t="shared" si="61"/>
        <v>2151.8333200000002</v>
      </c>
      <c r="BV17" s="10">
        <f>A15a!J16</f>
        <v>8316.7749999999996</v>
      </c>
      <c r="BW17" s="42">
        <f>(BW16+BW18)/2</f>
        <v>41</v>
      </c>
      <c r="BX17" s="42">
        <f>(BX16+BX18)/2</f>
        <v>37.5</v>
      </c>
      <c r="BY17" s="42"/>
      <c r="BZ17" s="42">
        <f>(BZ16+BZ18)/2</f>
        <v>21</v>
      </c>
      <c r="CA17" s="10">
        <f t="shared" si="65"/>
        <v>3409.8777499999997</v>
      </c>
      <c r="CB17" s="10">
        <f t="shared" si="66"/>
        <v>3118.7906250000001</v>
      </c>
      <c r="CC17" s="10"/>
      <c r="CD17" s="10">
        <f t="shared" si="67"/>
        <v>1746.5227499999999</v>
      </c>
      <c r="CE17" s="10">
        <f>A15a!K16</f>
        <v>2168.7540000000004</v>
      </c>
      <c r="CF17" s="42">
        <f t="shared" si="68"/>
        <v>31</v>
      </c>
      <c r="CG17" s="42">
        <f t="shared" si="69"/>
        <v>41.5</v>
      </c>
      <c r="CH17" s="42">
        <f t="shared" si="70"/>
        <v>11</v>
      </c>
      <c r="CI17" s="42">
        <f t="shared" si="71"/>
        <v>17</v>
      </c>
      <c r="CJ17" s="10">
        <f t="shared" si="72"/>
        <v>672.31374000000005</v>
      </c>
      <c r="CK17" s="10">
        <f t="shared" si="73"/>
        <v>900.03291000000013</v>
      </c>
      <c r="CL17" s="10">
        <f t="shared" si="74"/>
        <v>238.56294000000005</v>
      </c>
      <c r="CM17" s="10">
        <f t="shared" si="75"/>
        <v>368.68818000000005</v>
      </c>
      <c r="CN17" s="10">
        <f>A15a!L16</f>
        <v>19993.567999999999</v>
      </c>
      <c r="CO17" s="42">
        <f>(CO16+CO18)/2</f>
        <v>75.5</v>
      </c>
      <c r="CP17" s="42">
        <f>(CP16+CP18)/2</f>
        <v>10.5</v>
      </c>
      <c r="CQ17" s="42">
        <f>(CQ16+CQ18)/2</f>
        <v>3.5</v>
      </c>
      <c r="CR17" s="42">
        <f>(CR16+CR18)/2</f>
        <v>10.5</v>
      </c>
      <c r="CS17" s="10">
        <f t="shared" si="80"/>
        <v>15095.143839999999</v>
      </c>
      <c r="CT17" s="10">
        <f t="shared" si="81"/>
        <v>2099.3246399999998</v>
      </c>
      <c r="CU17" s="10">
        <f t="shared" si="82"/>
        <v>699.77487999999994</v>
      </c>
      <c r="CV17" s="10">
        <f t="shared" si="83"/>
        <v>2099.3246399999998</v>
      </c>
      <c r="CW17" s="10">
        <f>A15a!M16</f>
        <v>4452.7080000000005</v>
      </c>
      <c r="CX17" s="42">
        <f>(CX16+CX18)/2</f>
        <v>29</v>
      </c>
      <c r="CY17" s="42">
        <f>(CY16+CY18)/2</f>
        <v>46</v>
      </c>
      <c r="CZ17" s="42">
        <f>(CZ16+CZ18)/2</f>
        <v>13</v>
      </c>
      <c r="DA17" s="42">
        <f>(DA16+DA18)/2</f>
        <v>12</v>
      </c>
      <c r="DB17" s="10">
        <f t="shared" si="88"/>
        <v>1291.2853200000002</v>
      </c>
      <c r="DC17" s="10">
        <f t="shared" si="89"/>
        <v>2048.2456800000004</v>
      </c>
      <c r="DD17" s="10">
        <f t="shared" si="90"/>
        <v>578.8520400000001</v>
      </c>
      <c r="DE17" s="10">
        <f t="shared" si="91"/>
        <v>534.32496000000003</v>
      </c>
      <c r="DF17" s="10">
        <f>A15a!N16</f>
        <v>29697</v>
      </c>
      <c r="DG17" s="42">
        <f>(DG16+DG18)/2</f>
        <v>29</v>
      </c>
      <c r="DH17" s="42">
        <f>(DH16+DH18)/2</f>
        <v>51.5</v>
      </c>
      <c r="DI17" s="42">
        <f>(DI16+DI18)/2</f>
        <v>8.5</v>
      </c>
      <c r="DJ17" s="42">
        <f>(DJ16+DJ18)/2</f>
        <v>11.5</v>
      </c>
      <c r="DK17" s="10">
        <f t="shared" si="96"/>
        <v>8612.1299999999992</v>
      </c>
      <c r="DL17" s="10">
        <f t="shared" si="97"/>
        <v>15293.955</v>
      </c>
      <c r="DM17" s="10">
        <f t="shared" si="98"/>
        <v>2524.2449999999999</v>
      </c>
      <c r="DN17" s="10">
        <f t="shared" si="99"/>
        <v>3415.1550000000002</v>
      </c>
      <c r="DO17" s="10">
        <f>A15a!O16</f>
        <v>133456.38</v>
      </c>
      <c r="DP17" s="42">
        <f>(DP16+DP18)/2</f>
        <v>15.5</v>
      </c>
      <c r="DQ17" s="42">
        <f>(DQ16+DQ18)/2</f>
        <v>53</v>
      </c>
      <c r="DR17" s="42">
        <f>(DR16+DR18)/2</f>
        <v>7.5</v>
      </c>
      <c r="DS17" s="42">
        <f>(DS16+DS18)/2</f>
        <v>24</v>
      </c>
      <c r="DT17" s="10">
        <f t="shared" si="104"/>
        <v>20685.7389</v>
      </c>
      <c r="DU17" s="10">
        <f t="shared" si="105"/>
        <v>70731.881400000013</v>
      </c>
      <c r="DV17" s="10">
        <f t="shared" si="106"/>
        <v>10009.228500000001</v>
      </c>
      <c r="DW17" s="10">
        <f t="shared" si="107"/>
        <v>32029.531200000001</v>
      </c>
    </row>
    <row r="18" spans="1:127">
      <c r="A18" s="6">
        <v>1994</v>
      </c>
      <c r="B18" s="10">
        <f>A15a!B17</f>
        <v>9148</v>
      </c>
      <c r="C18" s="13">
        <v>50</v>
      </c>
      <c r="D18" s="13">
        <v>27</v>
      </c>
      <c r="E18" s="13">
        <v>10</v>
      </c>
      <c r="F18" s="13">
        <v>13</v>
      </c>
      <c r="G18" s="10">
        <f t="shared" si="4"/>
        <v>4574</v>
      </c>
      <c r="H18" s="10">
        <f t="shared" si="5"/>
        <v>2469.96</v>
      </c>
      <c r="I18" s="10">
        <f t="shared" si="6"/>
        <v>914.8</v>
      </c>
      <c r="J18" s="10">
        <f t="shared" si="7"/>
        <v>1189.24</v>
      </c>
      <c r="K18" s="10">
        <f>A15a!C17</f>
        <v>5395.9380000000001</v>
      </c>
      <c r="L18" s="13">
        <v>51</v>
      </c>
      <c r="M18" s="13">
        <v>27</v>
      </c>
      <c r="N18" s="13">
        <v>12</v>
      </c>
      <c r="O18" s="13">
        <v>10</v>
      </c>
      <c r="P18" s="10">
        <f t="shared" si="12"/>
        <v>2751.9283799999998</v>
      </c>
      <c r="Q18" s="10">
        <f t="shared" si="13"/>
        <v>1456.90326</v>
      </c>
      <c r="R18" s="10">
        <f t="shared" si="14"/>
        <v>647.51256000000001</v>
      </c>
      <c r="S18" s="10">
        <f t="shared" si="15"/>
        <v>539.5938000000001</v>
      </c>
      <c r="T18" s="10">
        <f>A15a!D17</f>
        <v>15624.286</v>
      </c>
      <c r="U18" s="13">
        <v>26</v>
      </c>
      <c r="V18" s="13">
        <v>28</v>
      </c>
      <c r="W18" s="13">
        <v>29</v>
      </c>
      <c r="X18" s="13">
        <v>17</v>
      </c>
      <c r="Y18" s="10">
        <f t="shared" si="20"/>
        <v>4062.3143599999999</v>
      </c>
      <c r="Z18" s="10">
        <f t="shared" si="21"/>
        <v>4374.80008</v>
      </c>
      <c r="AA18" s="10">
        <f t="shared" si="22"/>
        <v>4531.0429400000003</v>
      </c>
      <c r="AB18" s="10">
        <f t="shared" si="23"/>
        <v>2656.1286200000004</v>
      </c>
      <c r="AC18" s="10">
        <f>A15a!E17</f>
        <v>2803.8999999999996</v>
      </c>
      <c r="AD18" s="13">
        <v>40</v>
      </c>
      <c r="AE18" s="13">
        <v>40</v>
      </c>
      <c r="AF18" s="13">
        <v>6</v>
      </c>
      <c r="AG18" s="13">
        <v>14</v>
      </c>
      <c r="AH18" s="10">
        <f t="shared" si="28"/>
        <v>1121.56</v>
      </c>
      <c r="AI18" s="10">
        <f t="shared" si="29"/>
        <v>1121.56</v>
      </c>
      <c r="AJ18" s="10">
        <f t="shared" si="30"/>
        <v>168.23399999999998</v>
      </c>
      <c r="AK18" s="10">
        <f t="shared" si="31"/>
        <v>392.54599999999994</v>
      </c>
      <c r="AL18" s="10">
        <f>A15a!F17</f>
        <v>2771</v>
      </c>
      <c r="AM18" s="13">
        <v>36</v>
      </c>
      <c r="AN18" s="13">
        <v>44</v>
      </c>
      <c r="AO18" s="13">
        <v>9</v>
      </c>
      <c r="AP18" s="13">
        <v>11</v>
      </c>
      <c r="AQ18" s="10">
        <f t="shared" si="36"/>
        <v>997.56</v>
      </c>
      <c r="AR18" s="10">
        <f t="shared" si="37"/>
        <v>1219.24</v>
      </c>
      <c r="AS18" s="10">
        <f t="shared" si="38"/>
        <v>249.39</v>
      </c>
      <c r="AT18" s="10">
        <f t="shared" si="39"/>
        <v>304.81</v>
      </c>
      <c r="AU18" s="10">
        <f>A15a!G17</f>
        <v>29650.729000000003</v>
      </c>
      <c r="AV18" s="13">
        <v>33</v>
      </c>
      <c r="AW18" s="13">
        <v>50</v>
      </c>
      <c r="AX18" s="13">
        <v>8</v>
      </c>
      <c r="AY18" s="13">
        <v>9</v>
      </c>
      <c r="AZ18" s="10">
        <f t="shared" si="44"/>
        <v>9784.7405700000018</v>
      </c>
      <c r="BA18" s="10">
        <f t="shared" si="45"/>
        <v>14825.364500000001</v>
      </c>
      <c r="BB18" s="10">
        <f t="shared" si="46"/>
        <v>2372.0583200000001</v>
      </c>
      <c r="BC18" s="10">
        <f t="shared" si="47"/>
        <v>2668.5656100000006</v>
      </c>
      <c r="BD18" s="10">
        <f>A15a!H17</f>
        <v>46228.695999999996</v>
      </c>
      <c r="BE18" s="13">
        <v>16</v>
      </c>
      <c r="BF18" s="13">
        <v>62</v>
      </c>
      <c r="BG18" s="13">
        <v>10</v>
      </c>
      <c r="BH18" s="13">
        <v>13</v>
      </c>
      <c r="BI18" s="10">
        <f t="shared" si="52"/>
        <v>7396.5913599999994</v>
      </c>
      <c r="BJ18" s="10">
        <f t="shared" si="53"/>
        <v>28661.791519999999</v>
      </c>
      <c r="BK18" s="10">
        <f t="shared" si="54"/>
        <v>4622.8696</v>
      </c>
      <c r="BL18" s="10">
        <f t="shared" si="55"/>
        <v>6009.7304799999993</v>
      </c>
      <c r="BM18" s="10">
        <f>A15a!I17</f>
        <v>30918.625000000004</v>
      </c>
      <c r="BN18" s="13">
        <v>67</v>
      </c>
      <c r="BO18" s="13">
        <v>26</v>
      </c>
      <c r="BP18" s="13"/>
      <c r="BQ18" s="13">
        <v>8</v>
      </c>
      <c r="BR18" s="10">
        <f t="shared" si="59"/>
        <v>20715.478750000002</v>
      </c>
      <c r="BS18" s="10">
        <f t="shared" si="60"/>
        <v>8038.8425000000016</v>
      </c>
      <c r="BT18" s="10"/>
      <c r="BU18" s="10">
        <f t="shared" si="61"/>
        <v>2473.4900000000002</v>
      </c>
      <c r="BV18" s="10">
        <f>A15a!J17</f>
        <v>8429.1859999999997</v>
      </c>
      <c r="BW18" s="13">
        <v>40</v>
      </c>
      <c r="BX18" s="13">
        <v>38</v>
      </c>
      <c r="BY18" s="13"/>
      <c r="BZ18" s="13">
        <v>21</v>
      </c>
      <c r="CA18" s="10">
        <f t="shared" si="65"/>
        <v>3371.6743999999999</v>
      </c>
      <c r="CB18" s="10">
        <f t="shared" si="66"/>
        <v>3203.0906799999998</v>
      </c>
      <c r="CC18" s="10"/>
      <c r="CD18" s="10">
        <f t="shared" si="67"/>
        <v>1770.12906</v>
      </c>
      <c r="CE18" s="10">
        <f>A15a!K17</f>
        <v>2198.3620000000001</v>
      </c>
      <c r="CF18" s="42">
        <f t="shared" si="68"/>
        <v>30</v>
      </c>
      <c r="CG18" s="42">
        <f t="shared" si="69"/>
        <v>41</v>
      </c>
      <c r="CH18" s="42">
        <f t="shared" si="70"/>
        <v>10</v>
      </c>
      <c r="CI18" s="42">
        <f t="shared" si="71"/>
        <v>19</v>
      </c>
      <c r="CJ18" s="10">
        <f t="shared" si="72"/>
        <v>659.5086</v>
      </c>
      <c r="CK18" s="10">
        <f t="shared" si="73"/>
        <v>901.32842000000005</v>
      </c>
      <c r="CL18" s="10">
        <f t="shared" si="74"/>
        <v>219.83620000000002</v>
      </c>
      <c r="CM18" s="10">
        <f t="shared" si="75"/>
        <v>417.68878000000007</v>
      </c>
      <c r="CN18" s="10">
        <f>A15a!L17</f>
        <v>20243.655999999999</v>
      </c>
      <c r="CO18" s="13">
        <v>74</v>
      </c>
      <c r="CP18" s="13">
        <v>11</v>
      </c>
      <c r="CQ18" s="13">
        <v>4</v>
      </c>
      <c r="CR18" s="13">
        <v>11</v>
      </c>
      <c r="CS18" s="10">
        <f t="shared" si="80"/>
        <v>14980.30544</v>
      </c>
      <c r="CT18" s="10">
        <f t="shared" si="81"/>
        <v>2226.8021599999997</v>
      </c>
      <c r="CU18" s="10">
        <f t="shared" si="82"/>
        <v>809.74623999999994</v>
      </c>
      <c r="CV18" s="10">
        <f t="shared" si="83"/>
        <v>2226.8021599999997</v>
      </c>
      <c r="CW18" s="10">
        <f>A15a!M17</f>
        <v>4494.0599999999995</v>
      </c>
      <c r="CX18" s="13">
        <v>28</v>
      </c>
      <c r="CY18" s="13">
        <v>46</v>
      </c>
      <c r="CZ18" s="13">
        <v>14</v>
      </c>
      <c r="DA18" s="13">
        <v>12</v>
      </c>
      <c r="DB18" s="10">
        <f t="shared" si="88"/>
        <v>1258.3368</v>
      </c>
      <c r="DC18" s="10">
        <f t="shared" si="89"/>
        <v>2067.2675999999997</v>
      </c>
      <c r="DD18" s="10">
        <f t="shared" si="90"/>
        <v>629.16840000000002</v>
      </c>
      <c r="DE18" s="10">
        <f t="shared" si="91"/>
        <v>539.28719999999998</v>
      </c>
      <c r="DF18" s="10">
        <f>A15a!N17</f>
        <v>29954</v>
      </c>
      <c r="DG18" s="13">
        <v>26</v>
      </c>
      <c r="DH18" s="13">
        <v>54</v>
      </c>
      <c r="DI18" s="13">
        <v>9</v>
      </c>
      <c r="DJ18" s="13">
        <v>12</v>
      </c>
      <c r="DK18" s="10">
        <f t="shared" si="96"/>
        <v>7788.04</v>
      </c>
      <c r="DL18" s="10">
        <f t="shared" si="97"/>
        <v>16175.16</v>
      </c>
      <c r="DM18" s="10">
        <f t="shared" si="98"/>
        <v>2695.86</v>
      </c>
      <c r="DN18" s="10">
        <f t="shared" si="99"/>
        <v>3594.48</v>
      </c>
      <c r="DO18" s="10">
        <f>A15a!O17</f>
        <v>135460.34</v>
      </c>
      <c r="DP18" s="13">
        <v>15</v>
      </c>
      <c r="DQ18" s="13">
        <v>53</v>
      </c>
      <c r="DR18" s="13">
        <v>8</v>
      </c>
      <c r="DS18" s="13">
        <v>24</v>
      </c>
      <c r="DT18" s="10">
        <f t="shared" si="104"/>
        <v>20319.050999999999</v>
      </c>
      <c r="DU18" s="10">
        <f t="shared" si="105"/>
        <v>71793.980199999991</v>
      </c>
      <c r="DV18" s="10">
        <f t="shared" si="106"/>
        <v>10836.8272</v>
      </c>
      <c r="DW18" s="10">
        <f t="shared" si="107"/>
        <v>32510.481600000003</v>
      </c>
    </row>
    <row r="19" spans="1:127">
      <c r="A19" s="6">
        <v>1995</v>
      </c>
      <c r="B19" s="10">
        <f>A15a!B18</f>
        <v>9300</v>
      </c>
      <c r="C19" s="13">
        <v>47</v>
      </c>
      <c r="D19" s="13">
        <v>29</v>
      </c>
      <c r="E19" s="13">
        <v>10</v>
      </c>
      <c r="F19" s="13">
        <v>14</v>
      </c>
      <c r="G19" s="10">
        <f t="shared" ref="G19:G24" si="108">B19*C19/100</f>
        <v>4371</v>
      </c>
      <c r="H19" s="10">
        <f t="shared" ref="H19:H24" si="109">B19*D19/100</f>
        <v>2697</v>
      </c>
      <c r="I19" s="10">
        <f t="shared" ref="I19:I24" si="110">B19*E19/100</f>
        <v>930</v>
      </c>
      <c r="J19" s="10">
        <f t="shared" ref="J19:J24" si="111">B19*F19/100</f>
        <v>1302</v>
      </c>
      <c r="K19" s="10">
        <f>A15a!C18</f>
        <v>5412.5469999999996</v>
      </c>
      <c r="L19" s="13">
        <v>47</v>
      </c>
      <c r="M19" s="13">
        <v>29</v>
      </c>
      <c r="N19" s="13">
        <v>14</v>
      </c>
      <c r="O19" s="13">
        <v>11</v>
      </c>
      <c r="P19" s="10">
        <f t="shared" si="12"/>
        <v>2543.8970899999999</v>
      </c>
      <c r="Q19" s="10">
        <f t="shared" si="13"/>
        <v>1569.6386299999999</v>
      </c>
      <c r="R19" s="10">
        <f t="shared" si="14"/>
        <v>757.75657999999999</v>
      </c>
      <c r="S19" s="10">
        <f t="shared" si="15"/>
        <v>595.38016999999991</v>
      </c>
      <c r="T19" s="10">
        <f>A15a!D18</f>
        <v>15831.652999999998</v>
      </c>
      <c r="U19" s="13">
        <v>25</v>
      </c>
      <c r="V19" s="13">
        <v>28</v>
      </c>
      <c r="W19" s="13">
        <v>30</v>
      </c>
      <c r="X19" s="13">
        <v>17</v>
      </c>
      <c r="Y19" s="10">
        <f t="shared" si="20"/>
        <v>3957.9132499999996</v>
      </c>
      <c r="Z19" s="10">
        <f t="shared" si="21"/>
        <v>4432.8628399999998</v>
      </c>
      <c r="AA19" s="10">
        <f t="shared" si="22"/>
        <v>4749.4958999999999</v>
      </c>
      <c r="AB19" s="10">
        <f t="shared" si="23"/>
        <v>2691.3810099999996</v>
      </c>
      <c r="AC19" s="10">
        <f>A15a!E18</f>
        <v>2828.1949999999997</v>
      </c>
      <c r="AD19" s="13">
        <v>38</v>
      </c>
      <c r="AE19" s="13">
        <v>42</v>
      </c>
      <c r="AF19" s="13">
        <v>6</v>
      </c>
      <c r="AG19" s="13">
        <v>14</v>
      </c>
      <c r="AH19" s="10">
        <f t="shared" si="28"/>
        <v>1074.7140999999999</v>
      </c>
      <c r="AI19" s="10">
        <f t="shared" si="29"/>
        <v>1187.8418999999999</v>
      </c>
      <c r="AJ19" s="10">
        <f t="shared" si="30"/>
        <v>169.69169999999997</v>
      </c>
      <c r="AK19" s="10">
        <f t="shared" si="31"/>
        <v>395.94729999999998</v>
      </c>
      <c r="AL19" s="10">
        <f>A15a!F18</f>
        <v>2778</v>
      </c>
      <c r="AM19" s="13">
        <v>35</v>
      </c>
      <c r="AN19" s="13">
        <v>45</v>
      </c>
      <c r="AO19" s="13">
        <v>9</v>
      </c>
      <c r="AP19" s="13">
        <v>12</v>
      </c>
      <c r="AQ19" s="10">
        <f t="shared" si="36"/>
        <v>972.3</v>
      </c>
      <c r="AR19" s="10">
        <f t="shared" si="37"/>
        <v>1250.0999999999999</v>
      </c>
      <c r="AS19" s="10">
        <f t="shared" si="38"/>
        <v>250.02</v>
      </c>
      <c r="AT19" s="10">
        <f t="shared" si="39"/>
        <v>333.36</v>
      </c>
      <c r="AU19" s="10">
        <f>A15a!G18</f>
        <v>29821.133999999998</v>
      </c>
      <c r="AV19" s="13">
        <v>32</v>
      </c>
      <c r="AW19" s="13">
        <v>50</v>
      </c>
      <c r="AX19" s="13">
        <v>8</v>
      </c>
      <c r="AY19" s="13">
        <v>11</v>
      </c>
      <c r="AZ19" s="10">
        <f t="shared" si="44"/>
        <v>9542.7628800000002</v>
      </c>
      <c r="BA19" s="10">
        <f t="shared" si="45"/>
        <v>14910.566999999999</v>
      </c>
      <c r="BB19" s="10">
        <f t="shared" si="46"/>
        <v>2385.6907200000001</v>
      </c>
      <c r="BC19" s="10">
        <f t="shared" si="47"/>
        <v>3280.32474</v>
      </c>
      <c r="BD19" s="10">
        <f>A15a!H18</f>
        <v>46547.063000000002</v>
      </c>
      <c r="BE19" s="13">
        <v>16</v>
      </c>
      <c r="BF19" s="13">
        <v>61</v>
      </c>
      <c r="BG19" s="13">
        <v>10</v>
      </c>
      <c r="BH19" s="13">
        <v>13</v>
      </c>
      <c r="BI19" s="10">
        <f t="shared" si="52"/>
        <v>7447.5300800000005</v>
      </c>
      <c r="BJ19" s="10">
        <f t="shared" si="53"/>
        <v>28393.708430000002</v>
      </c>
      <c r="BK19" s="10">
        <f t="shared" si="54"/>
        <v>4654.7062999999998</v>
      </c>
      <c r="BL19" s="10">
        <f t="shared" si="55"/>
        <v>6051.1181900000001</v>
      </c>
      <c r="BM19" s="10">
        <f>A15a!I18</f>
        <v>31065.103999999999</v>
      </c>
      <c r="BN19" s="13">
        <v>65</v>
      </c>
      <c r="BO19" s="13">
        <v>27</v>
      </c>
      <c r="BP19" s="13"/>
      <c r="BQ19" s="13">
        <v>8</v>
      </c>
      <c r="BR19" s="10">
        <f t="shared" si="59"/>
        <v>20192.317599999998</v>
      </c>
      <c r="BS19" s="10">
        <f t="shared" si="60"/>
        <v>8387.5780799999993</v>
      </c>
      <c r="BT19" s="10"/>
      <c r="BU19" s="10">
        <f t="shared" si="61"/>
        <v>2485.2083199999997</v>
      </c>
      <c r="BV19" s="10">
        <f>A15a!J18</f>
        <v>8533.3249999999989</v>
      </c>
      <c r="BW19" s="13">
        <v>39</v>
      </c>
      <c r="BX19" s="13">
        <v>39</v>
      </c>
      <c r="BY19" s="13"/>
      <c r="BZ19" s="13">
        <v>22</v>
      </c>
      <c r="CA19" s="10">
        <f t="shared" si="65"/>
        <v>3327.9967499999993</v>
      </c>
      <c r="CB19" s="10">
        <f t="shared" si="66"/>
        <v>3327.9967499999993</v>
      </c>
      <c r="CC19" s="10"/>
      <c r="CD19" s="10">
        <f t="shared" si="67"/>
        <v>1877.3314999999996</v>
      </c>
      <c r="CE19" s="10">
        <f>A15a!K18</f>
        <v>2225.8649999999998</v>
      </c>
      <c r="CF19" s="42">
        <f t="shared" si="68"/>
        <v>30</v>
      </c>
      <c r="CG19" s="42">
        <f t="shared" si="69"/>
        <v>41</v>
      </c>
      <c r="CH19" s="42">
        <f t="shared" si="70"/>
        <v>10</v>
      </c>
      <c r="CI19" s="42">
        <f t="shared" si="71"/>
        <v>21</v>
      </c>
      <c r="CJ19" s="10">
        <f t="shared" si="72"/>
        <v>667.7595</v>
      </c>
      <c r="CK19" s="10">
        <f t="shared" si="73"/>
        <v>912.60464999999999</v>
      </c>
      <c r="CL19" s="10">
        <f t="shared" si="74"/>
        <v>222.58649999999997</v>
      </c>
      <c r="CM19" s="10">
        <f t="shared" si="75"/>
        <v>467.43164999999993</v>
      </c>
      <c r="CN19" s="10">
        <f>A15a!L18</f>
        <v>20494.364000000001</v>
      </c>
      <c r="CO19" s="13">
        <v>72</v>
      </c>
      <c r="CP19" s="13">
        <v>12</v>
      </c>
      <c r="CQ19" s="13">
        <v>4</v>
      </c>
      <c r="CR19" s="13">
        <v>12</v>
      </c>
      <c r="CS19" s="10">
        <f t="shared" si="80"/>
        <v>14755.942080000001</v>
      </c>
      <c r="CT19" s="10">
        <f t="shared" si="81"/>
        <v>2459.32368</v>
      </c>
      <c r="CU19" s="10">
        <f t="shared" si="82"/>
        <v>819.77456000000006</v>
      </c>
      <c r="CV19" s="10">
        <f t="shared" si="83"/>
        <v>2459.32368</v>
      </c>
      <c r="CW19" s="10">
        <f>A15a!M18</f>
        <v>4529.07</v>
      </c>
      <c r="CX19" s="13">
        <v>25</v>
      </c>
      <c r="CY19" s="13">
        <v>46</v>
      </c>
      <c r="CZ19" s="13">
        <v>14</v>
      </c>
      <c r="DA19" s="13">
        <v>14</v>
      </c>
      <c r="DB19" s="10">
        <f t="shared" si="88"/>
        <v>1132.2674999999999</v>
      </c>
      <c r="DC19" s="10">
        <f t="shared" si="89"/>
        <v>2083.3721999999998</v>
      </c>
      <c r="DD19" s="10">
        <f t="shared" si="90"/>
        <v>634.06979999999999</v>
      </c>
      <c r="DE19" s="10">
        <f t="shared" si="91"/>
        <v>634.06979999999999</v>
      </c>
      <c r="DF19" s="10">
        <f>A15a!N18</f>
        <v>30185</v>
      </c>
      <c r="DG19" s="13">
        <v>24</v>
      </c>
      <c r="DH19" s="13">
        <v>54</v>
      </c>
      <c r="DI19" s="13">
        <v>9</v>
      </c>
      <c r="DJ19" s="13">
        <v>12</v>
      </c>
      <c r="DK19" s="10">
        <f t="shared" si="96"/>
        <v>7244.4</v>
      </c>
      <c r="DL19" s="10">
        <f t="shared" si="97"/>
        <v>16299.9</v>
      </c>
      <c r="DM19" s="10">
        <f t="shared" si="98"/>
        <v>2716.65</v>
      </c>
      <c r="DN19" s="10">
        <f t="shared" si="99"/>
        <v>3622.2</v>
      </c>
      <c r="DO19" s="10">
        <f>A15a!O18</f>
        <v>137563.19</v>
      </c>
      <c r="DP19" s="13">
        <v>14</v>
      </c>
      <c r="DQ19" s="13">
        <v>53</v>
      </c>
      <c r="DR19" s="13">
        <v>8</v>
      </c>
      <c r="DS19" s="13">
        <v>25</v>
      </c>
      <c r="DT19" s="10">
        <f t="shared" si="104"/>
        <v>19258.846600000001</v>
      </c>
      <c r="DU19" s="10">
        <f t="shared" si="105"/>
        <v>72908.490700000009</v>
      </c>
      <c r="DV19" s="10">
        <f t="shared" si="106"/>
        <v>11005.055200000001</v>
      </c>
      <c r="DW19" s="10">
        <f t="shared" si="107"/>
        <v>34390.797500000001</v>
      </c>
    </row>
    <row r="20" spans="1:127">
      <c r="A20" s="6">
        <v>1996</v>
      </c>
      <c r="B20" s="10">
        <f>A15a!B19</f>
        <v>9478</v>
      </c>
      <c r="C20" s="13">
        <v>43</v>
      </c>
      <c r="D20" s="13">
        <v>32</v>
      </c>
      <c r="E20" s="13">
        <v>10</v>
      </c>
      <c r="F20" s="13">
        <v>15</v>
      </c>
      <c r="G20" s="10">
        <f t="shared" si="108"/>
        <v>4075.54</v>
      </c>
      <c r="H20" s="10">
        <f t="shared" si="109"/>
        <v>3032.96</v>
      </c>
      <c r="I20" s="10">
        <f t="shared" si="110"/>
        <v>947.8</v>
      </c>
      <c r="J20" s="10">
        <f t="shared" si="111"/>
        <v>1421.7</v>
      </c>
      <c r="K20" s="10">
        <f>A15a!C19</f>
        <v>5426.7460000000001</v>
      </c>
      <c r="L20" s="13">
        <v>47</v>
      </c>
      <c r="M20" s="13">
        <v>30</v>
      </c>
      <c r="N20" s="13">
        <v>13</v>
      </c>
      <c r="O20" s="13">
        <v>11</v>
      </c>
      <c r="P20" s="10">
        <f t="shared" si="12"/>
        <v>2550.57062</v>
      </c>
      <c r="Q20" s="10">
        <f t="shared" si="13"/>
        <v>1628.0237999999999</v>
      </c>
      <c r="R20" s="10">
        <f t="shared" si="14"/>
        <v>705.47698000000003</v>
      </c>
      <c r="S20" s="10">
        <f t="shared" si="15"/>
        <v>596.94205999999997</v>
      </c>
      <c r="T20" s="10">
        <f>A15a!D19</f>
        <v>16034.276</v>
      </c>
      <c r="U20" s="13">
        <v>24</v>
      </c>
      <c r="V20" s="13">
        <v>29</v>
      </c>
      <c r="W20" s="13">
        <v>31</v>
      </c>
      <c r="X20" s="13">
        <v>17</v>
      </c>
      <c r="Y20" s="10">
        <f t="shared" si="20"/>
        <v>3848.22624</v>
      </c>
      <c r="Z20" s="10">
        <f t="shared" si="21"/>
        <v>4649.9400400000004</v>
      </c>
      <c r="AA20" s="10">
        <f t="shared" si="22"/>
        <v>4970.6255599999995</v>
      </c>
      <c r="AB20" s="10">
        <f t="shared" si="23"/>
        <v>2725.82692</v>
      </c>
      <c r="AC20" s="10">
        <f>A15a!E19</f>
        <v>2856.232</v>
      </c>
      <c r="AD20" s="13">
        <v>34</v>
      </c>
      <c r="AE20" s="13">
        <v>44</v>
      </c>
      <c r="AF20" s="13">
        <v>7</v>
      </c>
      <c r="AG20" s="13">
        <v>15</v>
      </c>
      <c r="AH20" s="10">
        <f t="shared" si="28"/>
        <v>971.1188800000001</v>
      </c>
      <c r="AI20" s="10">
        <f t="shared" si="29"/>
        <v>1256.74208</v>
      </c>
      <c r="AJ20" s="10">
        <f t="shared" si="30"/>
        <v>199.93624</v>
      </c>
      <c r="AK20" s="10">
        <f t="shared" si="31"/>
        <v>428.43479999999994</v>
      </c>
      <c r="AL20" s="10">
        <f>A15a!F19</f>
        <v>2783</v>
      </c>
      <c r="AM20" s="13">
        <v>33</v>
      </c>
      <c r="AN20" s="13">
        <v>46</v>
      </c>
      <c r="AO20" s="13">
        <v>9</v>
      </c>
      <c r="AP20" s="13">
        <v>12</v>
      </c>
      <c r="AQ20" s="10">
        <f t="shared" si="36"/>
        <v>918.39</v>
      </c>
      <c r="AR20" s="10">
        <f t="shared" si="37"/>
        <v>1280.18</v>
      </c>
      <c r="AS20" s="10">
        <f t="shared" si="38"/>
        <v>250.47</v>
      </c>
      <c r="AT20" s="10">
        <f t="shared" si="39"/>
        <v>333.96</v>
      </c>
      <c r="AU20" s="10">
        <f>A15a!G19</f>
        <v>29991.620000000003</v>
      </c>
      <c r="AV20" s="13">
        <v>40</v>
      </c>
      <c r="AW20" s="13">
        <v>41</v>
      </c>
      <c r="AX20" s="13">
        <v>9</v>
      </c>
      <c r="AY20" s="13">
        <v>10</v>
      </c>
      <c r="AZ20" s="10">
        <f t="shared" si="44"/>
        <v>11996.648000000001</v>
      </c>
      <c r="BA20" s="10">
        <f t="shared" si="45"/>
        <v>12296.564200000001</v>
      </c>
      <c r="BB20" s="10">
        <f t="shared" si="46"/>
        <v>2699.2458000000001</v>
      </c>
      <c r="BC20" s="10">
        <f t="shared" si="47"/>
        <v>2999.1620000000003</v>
      </c>
      <c r="BD20" s="10">
        <f>A15a!H19</f>
        <v>46804.970999999998</v>
      </c>
      <c r="BE20" s="13">
        <v>19</v>
      </c>
      <c r="BF20" s="13">
        <v>60</v>
      </c>
      <c r="BG20" s="13">
        <v>9</v>
      </c>
      <c r="BH20" s="13">
        <v>13</v>
      </c>
      <c r="BI20" s="10">
        <f t="shared" si="52"/>
        <v>8892.9444899999999</v>
      </c>
      <c r="BJ20" s="10">
        <f t="shared" si="53"/>
        <v>28082.982599999999</v>
      </c>
      <c r="BK20" s="10">
        <f t="shared" si="54"/>
        <v>4212.4473900000003</v>
      </c>
      <c r="BL20" s="10">
        <f t="shared" si="55"/>
        <v>6084.6462300000003</v>
      </c>
      <c r="BM20" s="10">
        <f>A15a!I19</f>
        <v>31198.682999999997</v>
      </c>
      <c r="BN20" s="13">
        <v>63</v>
      </c>
      <c r="BO20" s="13">
        <v>30</v>
      </c>
      <c r="BP20" s="13"/>
      <c r="BQ20" s="13">
        <v>8</v>
      </c>
      <c r="BR20" s="10">
        <f t="shared" si="59"/>
        <v>19655.170289999998</v>
      </c>
      <c r="BS20" s="10">
        <f t="shared" si="60"/>
        <v>9359.6048999999985</v>
      </c>
      <c r="BT20" s="10"/>
      <c r="BU20" s="10">
        <f t="shared" si="61"/>
        <v>2495.89464</v>
      </c>
      <c r="BV20" s="10">
        <f>A15a!J19</f>
        <v>8625.0210000000006</v>
      </c>
      <c r="BW20" s="13">
        <v>37</v>
      </c>
      <c r="BX20" s="13">
        <v>40</v>
      </c>
      <c r="BY20" s="13"/>
      <c r="BZ20" s="13">
        <v>23</v>
      </c>
      <c r="CA20" s="10">
        <f t="shared" si="65"/>
        <v>3191.2577700000002</v>
      </c>
      <c r="CB20" s="10">
        <f t="shared" si="66"/>
        <v>3450.0084000000002</v>
      </c>
      <c r="CC20" s="10"/>
      <c r="CD20" s="10">
        <f t="shared" si="67"/>
        <v>1983.7548300000001</v>
      </c>
      <c r="CE20" s="10">
        <f>A15a!K19</f>
        <v>2252.201</v>
      </c>
      <c r="CF20" s="42">
        <f t="shared" si="68"/>
        <v>29</v>
      </c>
      <c r="CG20" s="42">
        <f t="shared" si="69"/>
        <v>43</v>
      </c>
      <c r="CH20" s="42">
        <f t="shared" si="70"/>
        <v>10</v>
      </c>
      <c r="CI20" s="42">
        <f t="shared" si="71"/>
        <v>19</v>
      </c>
      <c r="CJ20" s="10">
        <f t="shared" si="72"/>
        <v>653.13828999999998</v>
      </c>
      <c r="CK20" s="10">
        <f t="shared" si="73"/>
        <v>968.44642999999996</v>
      </c>
      <c r="CL20" s="10">
        <f t="shared" si="74"/>
        <v>225.22010000000003</v>
      </c>
      <c r="CM20" s="10">
        <f t="shared" si="75"/>
        <v>427.91819000000004</v>
      </c>
      <c r="CN20" s="10">
        <f>A15a!L19</f>
        <v>20750.53</v>
      </c>
      <c r="CO20" s="13">
        <v>70</v>
      </c>
      <c r="CP20" s="13">
        <v>13</v>
      </c>
      <c r="CQ20" s="13">
        <v>5</v>
      </c>
      <c r="CR20" s="13">
        <v>13</v>
      </c>
      <c r="CS20" s="10">
        <f t="shared" si="80"/>
        <v>14525.370999999999</v>
      </c>
      <c r="CT20" s="10">
        <f t="shared" si="81"/>
        <v>2697.5689000000002</v>
      </c>
      <c r="CU20" s="10">
        <f t="shared" si="82"/>
        <v>1037.5264999999999</v>
      </c>
      <c r="CV20" s="10">
        <f t="shared" si="83"/>
        <v>2697.5689000000002</v>
      </c>
      <c r="CW20" s="10">
        <f>A15a!M19</f>
        <v>4556.2669999999998</v>
      </c>
      <c r="CX20" s="13">
        <v>26</v>
      </c>
      <c r="CY20" s="13">
        <v>47</v>
      </c>
      <c r="CZ20" s="13">
        <v>14</v>
      </c>
      <c r="DA20" s="13">
        <v>13</v>
      </c>
      <c r="DB20" s="10">
        <f t="shared" si="88"/>
        <v>1184.62942</v>
      </c>
      <c r="DC20" s="10">
        <f t="shared" si="89"/>
        <v>2141.4454900000001</v>
      </c>
      <c r="DD20" s="10">
        <f t="shared" si="90"/>
        <v>637.87738000000002</v>
      </c>
      <c r="DE20" s="10">
        <f t="shared" si="91"/>
        <v>592.31470999999999</v>
      </c>
      <c r="DF20" s="10">
        <f>A15a!N19</f>
        <v>30427</v>
      </c>
      <c r="DG20" s="13">
        <v>24</v>
      </c>
      <c r="DH20" s="13">
        <v>55</v>
      </c>
      <c r="DI20" s="13">
        <v>9</v>
      </c>
      <c r="DJ20" s="13">
        <v>13</v>
      </c>
      <c r="DK20" s="10">
        <f t="shared" si="96"/>
        <v>7302.48</v>
      </c>
      <c r="DL20" s="10">
        <f t="shared" si="97"/>
        <v>16734.849999999999</v>
      </c>
      <c r="DM20" s="10">
        <f t="shared" si="98"/>
        <v>2738.43</v>
      </c>
      <c r="DN20" s="10">
        <f t="shared" si="99"/>
        <v>3955.51</v>
      </c>
      <c r="DO20" s="10">
        <f>A15a!O19</f>
        <v>139750.56</v>
      </c>
      <c r="DP20" s="13">
        <v>14</v>
      </c>
      <c r="DQ20" s="13">
        <v>52</v>
      </c>
      <c r="DR20" s="13">
        <v>8</v>
      </c>
      <c r="DS20" s="13">
        <v>26</v>
      </c>
      <c r="DT20" s="10">
        <f t="shared" si="104"/>
        <v>19565.078399999999</v>
      </c>
      <c r="DU20" s="10">
        <f t="shared" si="105"/>
        <v>72670.291200000007</v>
      </c>
      <c r="DV20" s="10">
        <f t="shared" si="106"/>
        <v>11180.0448</v>
      </c>
      <c r="DW20" s="10">
        <f t="shared" si="107"/>
        <v>36335.145600000003</v>
      </c>
    </row>
    <row r="21" spans="1:127">
      <c r="A21" s="6">
        <v>1997</v>
      </c>
      <c r="B21" s="10">
        <f>A15a!B20</f>
        <v>9658</v>
      </c>
      <c r="C21" s="42">
        <f>(C22+C20)/2</f>
        <v>43.5</v>
      </c>
      <c r="D21" s="42">
        <f>(D22+D20)/2</f>
        <v>31.3</v>
      </c>
      <c r="E21" s="42">
        <f>(E22+E20)/2</f>
        <v>9.4</v>
      </c>
      <c r="F21" s="42">
        <f>(F22+F20)/2</f>
        <v>15.8</v>
      </c>
      <c r="G21" s="10">
        <f t="shared" si="108"/>
        <v>4201.2299999999996</v>
      </c>
      <c r="H21" s="10">
        <f t="shared" si="109"/>
        <v>3022.9540000000002</v>
      </c>
      <c r="I21" s="10">
        <f t="shared" si="110"/>
        <v>907.85199999999998</v>
      </c>
      <c r="J21" s="10">
        <f t="shared" si="111"/>
        <v>1525.9639999999999</v>
      </c>
      <c r="K21" s="10">
        <f>A15a!C20</f>
        <v>5442.9419999999991</v>
      </c>
      <c r="L21" s="42">
        <f>(L22+L20)/2</f>
        <v>45.15</v>
      </c>
      <c r="M21" s="42">
        <f>(M22+M20)/2</f>
        <v>30.7</v>
      </c>
      <c r="N21" s="42">
        <f>(N22+N20)/2</f>
        <v>13.25</v>
      </c>
      <c r="O21" s="42">
        <f>(O22+O20)/2</f>
        <v>11.4</v>
      </c>
      <c r="P21" s="10">
        <f t="shared" si="12"/>
        <v>2457.4883129999998</v>
      </c>
      <c r="Q21" s="10">
        <f t="shared" si="13"/>
        <v>1670.9831939999997</v>
      </c>
      <c r="R21" s="10">
        <f t="shared" si="14"/>
        <v>721.18981499999995</v>
      </c>
      <c r="S21" s="10">
        <f t="shared" si="15"/>
        <v>620.49538799999993</v>
      </c>
      <c r="T21" s="10">
        <f>A15a!D20</f>
        <v>16238.418000000001</v>
      </c>
      <c r="U21" s="42">
        <f>(U22+U20)/2</f>
        <v>22.15</v>
      </c>
      <c r="V21" s="42">
        <f>(V22+V20)/2</f>
        <v>28.45</v>
      </c>
      <c r="W21" s="42">
        <f>(W22+W20)/2</f>
        <v>32.049999999999997</v>
      </c>
      <c r="X21" s="42">
        <f>(X22+X20)/2</f>
        <v>17.8</v>
      </c>
      <c r="Y21" s="10">
        <f t="shared" si="20"/>
        <v>3596.8095870000002</v>
      </c>
      <c r="Z21" s="10">
        <f t="shared" si="21"/>
        <v>4619.8299210000005</v>
      </c>
      <c r="AA21" s="10">
        <f t="shared" si="22"/>
        <v>5204.412969</v>
      </c>
      <c r="AB21" s="10">
        <f t="shared" si="23"/>
        <v>2890.4384040000004</v>
      </c>
      <c r="AC21" s="10">
        <f>A15a!E20</f>
        <v>2882.8695000000002</v>
      </c>
      <c r="AD21" s="42">
        <f>(AD22+AD20)/2</f>
        <v>27.75</v>
      </c>
      <c r="AE21" s="42">
        <f>(AE22+AE20)/2</f>
        <v>48.6</v>
      </c>
      <c r="AF21" s="42">
        <f>(AF22+AF20)/2</f>
        <v>13.4</v>
      </c>
      <c r="AG21" s="42">
        <f>(AG22+AG20)/2</f>
        <v>10.199999999999999</v>
      </c>
      <c r="AH21" s="10">
        <f t="shared" si="28"/>
        <v>799.99628625000014</v>
      </c>
      <c r="AI21" s="10">
        <f t="shared" si="29"/>
        <v>1401.0745770000003</v>
      </c>
      <c r="AJ21" s="10">
        <f t="shared" si="30"/>
        <v>386.3045130000001</v>
      </c>
      <c r="AK21" s="10">
        <f t="shared" si="31"/>
        <v>294.05268899999999</v>
      </c>
      <c r="AL21" s="10">
        <f>A15a!F20</f>
        <v>2785</v>
      </c>
      <c r="AM21" s="42">
        <f>(AM22+AM20)/2</f>
        <v>32.35</v>
      </c>
      <c r="AN21" s="42">
        <f>(AN22+AN20)/2</f>
        <v>42.45</v>
      </c>
      <c r="AO21" s="42">
        <f>(AO22+AO20)/2</f>
        <v>12.85</v>
      </c>
      <c r="AP21" s="42">
        <f>(AP22+AP20)/2</f>
        <v>12.4</v>
      </c>
      <c r="AQ21" s="10">
        <f t="shared" si="36"/>
        <v>900.94749999999999</v>
      </c>
      <c r="AR21" s="10">
        <f t="shared" si="37"/>
        <v>1182.2325000000001</v>
      </c>
      <c r="AS21" s="10">
        <f t="shared" si="38"/>
        <v>357.8725</v>
      </c>
      <c r="AT21" s="10">
        <f t="shared" si="39"/>
        <v>345.34</v>
      </c>
      <c r="AU21" s="10">
        <f>A15a!G20</f>
        <v>30176.070000000003</v>
      </c>
      <c r="AV21" s="42">
        <f>(AV22+AV20)/2</f>
        <v>39.65</v>
      </c>
      <c r="AW21" s="42">
        <f>(AW22+AW20)/2</f>
        <v>40.5</v>
      </c>
      <c r="AX21" s="42">
        <f>(AX22+AX20)/2</f>
        <v>9.65</v>
      </c>
      <c r="AY21" s="42">
        <f>(AY22+AY20)/2</f>
        <v>10.25</v>
      </c>
      <c r="AZ21" s="10">
        <f t="shared" si="44"/>
        <v>11964.811755000001</v>
      </c>
      <c r="BA21" s="10">
        <f t="shared" si="45"/>
        <v>12221.308350000001</v>
      </c>
      <c r="BB21" s="10">
        <f t="shared" si="46"/>
        <v>2911.9907550000003</v>
      </c>
      <c r="BC21" s="10">
        <f t="shared" si="47"/>
        <v>3093.0471750000002</v>
      </c>
      <c r="BD21" s="10">
        <f>A15a!H20</f>
        <v>46943.614999999998</v>
      </c>
      <c r="BE21" s="42">
        <f>(BE22+BE20)/2</f>
        <v>17.600000000000001</v>
      </c>
      <c r="BF21" s="42">
        <f>(BF22+BF20)/2</f>
        <v>58.15</v>
      </c>
      <c r="BG21" s="42">
        <f>(BG22+BG20)/2</f>
        <v>11.2</v>
      </c>
      <c r="BH21" s="42">
        <f>(BH22+BH20)/2</f>
        <v>13.5</v>
      </c>
      <c r="BI21" s="10">
        <f t="shared" si="52"/>
        <v>8262.0762400000003</v>
      </c>
      <c r="BJ21" s="10">
        <f t="shared" si="53"/>
        <v>27297.712122499997</v>
      </c>
      <c r="BK21" s="10">
        <f t="shared" si="54"/>
        <v>5257.6848799999989</v>
      </c>
      <c r="BL21" s="10">
        <f t="shared" si="55"/>
        <v>6337.3880250000002</v>
      </c>
      <c r="BM21" s="10">
        <f>A15a!I20</f>
        <v>31355.448</v>
      </c>
      <c r="BN21" s="42">
        <f>(BN22+BN20)/2</f>
        <v>62</v>
      </c>
      <c r="BO21" s="42">
        <f>(BO22+BO20)/2</f>
        <v>30.15</v>
      </c>
      <c r="BP21" s="42"/>
      <c r="BQ21" s="42">
        <f>(BQ22+BQ20)/2</f>
        <v>8.35</v>
      </c>
      <c r="BR21" s="10">
        <f t="shared" si="59"/>
        <v>19440.377759999999</v>
      </c>
      <c r="BS21" s="10">
        <f t="shared" si="60"/>
        <v>9453.6675720000003</v>
      </c>
      <c r="BT21" s="10"/>
      <c r="BU21" s="10">
        <f t="shared" si="61"/>
        <v>2618.1799080000001</v>
      </c>
      <c r="BV21" s="10">
        <f>A15a!J20</f>
        <v>8709.1839999999993</v>
      </c>
      <c r="BW21" s="42">
        <f>(BW22+BW20)/2</f>
        <v>36.35</v>
      </c>
      <c r="BX21" s="42">
        <f>(BX22+BX20)/2</f>
        <v>40.049999999999997</v>
      </c>
      <c r="BY21" s="42"/>
      <c r="BZ21" s="42">
        <f>(BZ22+BZ20)/2</f>
        <v>23.6</v>
      </c>
      <c r="CA21" s="10">
        <f t="shared" si="65"/>
        <v>3165.788384</v>
      </c>
      <c r="CB21" s="10">
        <f t="shared" si="66"/>
        <v>3488.0281919999998</v>
      </c>
      <c r="CC21" s="10"/>
      <c r="CD21" s="10">
        <f t="shared" si="67"/>
        <v>2055.367424</v>
      </c>
      <c r="CE21" s="10">
        <f>A15a!K20</f>
        <v>2280.1480000000001</v>
      </c>
      <c r="CF21" s="42">
        <f t="shared" si="68"/>
        <v>28.45</v>
      </c>
      <c r="CG21" s="42">
        <f t="shared" si="69"/>
        <v>43.6</v>
      </c>
      <c r="CH21" s="42">
        <f t="shared" si="70"/>
        <v>6.05</v>
      </c>
      <c r="CI21" s="42">
        <f t="shared" si="71"/>
        <v>22.85</v>
      </c>
      <c r="CJ21" s="10">
        <f t="shared" si="72"/>
        <v>648.70210600000007</v>
      </c>
      <c r="CK21" s="10">
        <f t="shared" si="73"/>
        <v>994.14452800000015</v>
      </c>
      <c r="CL21" s="10">
        <f t="shared" si="74"/>
        <v>137.94895400000001</v>
      </c>
      <c r="CM21" s="10">
        <f t="shared" si="75"/>
        <v>521.01381800000001</v>
      </c>
      <c r="CN21" s="10">
        <f>A15a!L20</f>
        <v>21017.646000000001</v>
      </c>
      <c r="CO21" s="42">
        <f>(CO22+CO20)/2</f>
        <v>68.349999999999994</v>
      </c>
      <c r="CP21" s="42">
        <f>(CP22+CP20)/2</f>
        <v>13.25</v>
      </c>
      <c r="CQ21" s="42">
        <f>(CQ22+CQ20)/2</f>
        <v>5.4</v>
      </c>
      <c r="CR21" s="42">
        <f>(CR22+CR20)/2</f>
        <v>13.5</v>
      </c>
      <c r="CS21" s="10">
        <f t="shared" si="80"/>
        <v>14365.561040999999</v>
      </c>
      <c r="CT21" s="10">
        <f t="shared" si="81"/>
        <v>2784.8380950000005</v>
      </c>
      <c r="CU21" s="10">
        <f t="shared" si="82"/>
        <v>1134.952884</v>
      </c>
      <c r="CV21" s="10">
        <f t="shared" si="83"/>
        <v>2837.3822100000002</v>
      </c>
      <c r="CW21" s="10">
        <f>A15a!M20</f>
        <v>4584.6819999999998</v>
      </c>
      <c r="CX21" s="42">
        <f>(CX22+CX20)/2</f>
        <v>24.95</v>
      </c>
      <c r="CY21" s="42">
        <f>(CY22+CY20)/2</f>
        <v>47.55</v>
      </c>
      <c r="CZ21" s="42">
        <f>(CZ22+CZ20)/2</f>
        <v>14.7</v>
      </c>
      <c r="DA21" s="42">
        <f>(DA22+DA20)/2</f>
        <v>12.8</v>
      </c>
      <c r="DB21" s="10">
        <f t="shared" si="88"/>
        <v>1143.8781589999999</v>
      </c>
      <c r="DC21" s="10">
        <f t="shared" si="89"/>
        <v>2180.0162909999999</v>
      </c>
      <c r="DD21" s="10">
        <f t="shared" si="90"/>
        <v>673.94825399999991</v>
      </c>
      <c r="DE21" s="10">
        <f t="shared" si="91"/>
        <v>586.83929599999999</v>
      </c>
      <c r="DF21" s="10">
        <f>A15a!N20</f>
        <v>30646</v>
      </c>
      <c r="DG21" s="42">
        <f>(DG22+DG20)/2</f>
        <v>21.6</v>
      </c>
      <c r="DH21" s="42">
        <f>(DH22+DH20)/2</f>
        <v>56.15</v>
      </c>
      <c r="DI21" s="42">
        <f>(DI22+DI20)/2</f>
        <v>8.6</v>
      </c>
      <c r="DJ21" s="42">
        <f>(DJ22+DJ20)/2</f>
        <v>14.2</v>
      </c>
      <c r="DK21" s="10">
        <f t="shared" si="96"/>
        <v>6619.536000000001</v>
      </c>
      <c r="DL21" s="10">
        <f t="shared" si="97"/>
        <v>17207.728999999999</v>
      </c>
      <c r="DM21" s="10">
        <f t="shared" si="98"/>
        <v>2635.5559999999996</v>
      </c>
      <c r="DN21" s="10">
        <f t="shared" si="99"/>
        <v>4351.732</v>
      </c>
      <c r="DO21" s="10">
        <f>A15a!O20</f>
        <v>141850.21999999997</v>
      </c>
      <c r="DP21" s="42">
        <f>(DP22+DP20)/2</f>
        <v>13.8</v>
      </c>
      <c r="DQ21" s="42">
        <f>(DQ22+DQ20)/2</f>
        <v>51.8</v>
      </c>
      <c r="DR21" s="42">
        <f>(DR22+DR20)/2</f>
        <v>8.15</v>
      </c>
      <c r="DS21" s="42">
        <f>(DS22+DS20)/2</f>
        <v>26.3</v>
      </c>
      <c r="DT21" s="10">
        <f t="shared" si="104"/>
        <v>19575.330359999996</v>
      </c>
      <c r="DU21" s="10">
        <f t="shared" si="105"/>
        <v>73478.413959999976</v>
      </c>
      <c r="DV21" s="10">
        <f t="shared" si="106"/>
        <v>11560.792929999998</v>
      </c>
      <c r="DW21" s="10">
        <f t="shared" si="107"/>
        <v>37306.607859999996</v>
      </c>
    </row>
    <row r="22" spans="1:127">
      <c r="A22" s="6">
        <v>1998</v>
      </c>
      <c r="B22" s="10">
        <f>A15a!B21</f>
        <v>9820</v>
      </c>
      <c r="C22" s="13">
        <v>44</v>
      </c>
      <c r="D22" s="13">
        <v>30.6</v>
      </c>
      <c r="E22" s="13">
        <v>8.8000000000000007</v>
      </c>
      <c r="F22" s="13">
        <v>16.600000000000001</v>
      </c>
      <c r="G22" s="10">
        <f t="shared" si="108"/>
        <v>4320.8</v>
      </c>
      <c r="H22" s="10">
        <f t="shared" si="109"/>
        <v>3004.92</v>
      </c>
      <c r="I22" s="10">
        <f t="shared" si="110"/>
        <v>864.16</v>
      </c>
      <c r="J22" s="10">
        <f t="shared" si="111"/>
        <v>1630.12</v>
      </c>
      <c r="K22" s="10">
        <f>A15a!C21</f>
        <v>5456.402</v>
      </c>
      <c r="L22" s="13">
        <v>43.3</v>
      </c>
      <c r="M22" s="13">
        <v>31.4</v>
      </c>
      <c r="N22" s="13">
        <v>13.5</v>
      </c>
      <c r="O22" s="13">
        <v>11.8</v>
      </c>
      <c r="P22" s="10">
        <f t="shared" si="12"/>
        <v>2362.6220659999999</v>
      </c>
      <c r="Q22" s="10">
        <f t="shared" si="13"/>
        <v>1713.3102280000001</v>
      </c>
      <c r="R22" s="10">
        <f t="shared" si="14"/>
        <v>736.61426999999992</v>
      </c>
      <c r="S22" s="10">
        <f t="shared" si="15"/>
        <v>643.85543600000005</v>
      </c>
      <c r="T22" s="10">
        <f>A15a!D21</f>
        <v>16407.002</v>
      </c>
      <c r="U22" s="13">
        <v>20.3</v>
      </c>
      <c r="V22" s="13">
        <v>27.9</v>
      </c>
      <c r="W22" s="13">
        <v>33.1</v>
      </c>
      <c r="X22" s="13">
        <v>18.600000000000001</v>
      </c>
      <c r="Y22" s="10">
        <f t="shared" si="20"/>
        <v>3330.6214060000002</v>
      </c>
      <c r="Z22" s="10">
        <f t="shared" si="21"/>
        <v>4577.5535579999996</v>
      </c>
      <c r="AA22" s="10">
        <f t="shared" si="22"/>
        <v>5430.7176620000009</v>
      </c>
      <c r="AB22" s="10">
        <f t="shared" si="23"/>
        <v>3051.7023720000002</v>
      </c>
      <c r="AC22" s="10">
        <f>A15a!E21</f>
        <v>2906.8245000000002</v>
      </c>
      <c r="AD22" s="13">
        <v>21.5</v>
      </c>
      <c r="AE22" s="13">
        <v>53.2</v>
      </c>
      <c r="AF22" s="13">
        <v>19.8</v>
      </c>
      <c r="AG22" s="13">
        <v>5.4</v>
      </c>
      <c r="AH22" s="10">
        <f t="shared" si="28"/>
        <v>624.96726750000005</v>
      </c>
      <c r="AI22" s="10">
        <f t="shared" si="29"/>
        <v>1546.4306340000001</v>
      </c>
      <c r="AJ22" s="10">
        <f t="shared" si="30"/>
        <v>575.55125100000009</v>
      </c>
      <c r="AK22" s="10">
        <f t="shared" si="31"/>
        <v>156.96852300000003</v>
      </c>
      <c r="AL22" s="10">
        <f>A15a!F21</f>
        <v>2791</v>
      </c>
      <c r="AM22" s="13">
        <v>31.7</v>
      </c>
      <c r="AN22" s="13">
        <v>38.9</v>
      </c>
      <c r="AO22" s="13">
        <v>16.7</v>
      </c>
      <c r="AP22" s="13">
        <v>12.8</v>
      </c>
      <c r="AQ22" s="10">
        <f t="shared" si="36"/>
        <v>884.74699999999996</v>
      </c>
      <c r="AR22" s="10">
        <f t="shared" si="37"/>
        <v>1085.6989999999998</v>
      </c>
      <c r="AS22" s="10">
        <f t="shared" si="38"/>
        <v>466.09699999999998</v>
      </c>
      <c r="AT22" s="10">
        <f t="shared" si="39"/>
        <v>357.24800000000005</v>
      </c>
      <c r="AU22" s="10">
        <f>A15a!G21</f>
        <v>30363.888999999999</v>
      </c>
      <c r="AV22" s="13">
        <v>39.299999999999997</v>
      </c>
      <c r="AW22" s="13">
        <v>40</v>
      </c>
      <c r="AX22" s="13">
        <v>10.3</v>
      </c>
      <c r="AY22" s="13">
        <v>10.5</v>
      </c>
      <c r="AZ22" s="10">
        <f t="shared" si="44"/>
        <v>11933.008376999998</v>
      </c>
      <c r="BA22" s="10">
        <f t="shared" si="45"/>
        <v>12145.5556</v>
      </c>
      <c r="BB22" s="10">
        <f t="shared" si="46"/>
        <v>3127.4805670000001</v>
      </c>
      <c r="BC22" s="10">
        <f t="shared" si="47"/>
        <v>3188.208345</v>
      </c>
      <c r="BD22" s="10">
        <f>A15a!H21</f>
        <v>46939.710999999996</v>
      </c>
      <c r="BE22" s="13">
        <v>16.2</v>
      </c>
      <c r="BF22" s="13">
        <v>56.3</v>
      </c>
      <c r="BG22" s="13">
        <v>13.4</v>
      </c>
      <c r="BH22" s="13">
        <v>14</v>
      </c>
      <c r="BI22" s="10">
        <f t="shared" si="52"/>
        <v>7604.233181999999</v>
      </c>
      <c r="BJ22" s="10">
        <f t="shared" si="53"/>
        <v>26427.057292999998</v>
      </c>
      <c r="BK22" s="10">
        <f t="shared" si="54"/>
        <v>6289.9212740000003</v>
      </c>
      <c r="BL22" s="10">
        <f t="shared" si="55"/>
        <v>6571.5595399999993</v>
      </c>
      <c r="BM22" s="10">
        <f>A15a!I21</f>
        <v>31500.718000000001</v>
      </c>
      <c r="BN22" s="13">
        <v>61</v>
      </c>
      <c r="BO22" s="13">
        <v>30.3</v>
      </c>
      <c r="BP22" s="13"/>
      <c r="BQ22" s="13">
        <v>8.6999999999999993</v>
      </c>
      <c r="BR22" s="10">
        <f t="shared" si="59"/>
        <v>19215.437979999999</v>
      </c>
      <c r="BS22" s="10">
        <f t="shared" si="60"/>
        <v>9544.7175540000007</v>
      </c>
      <c r="BT22" s="10"/>
      <c r="BU22" s="10">
        <f t="shared" si="61"/>
        <v>2740.5624660000003</v>
      </c>
      <c r="BV22" s="10">
        <f>A15a!J21</f>
        <v>8785.8860000000004</v>
      </c>
      <c r="BW22" s="13">
        <v>35.700000000000003</v>
      </c>
      <c r="BX22" s="13">
        <v>40.1</v>
      </c>
      <c r="BY22" s="13"/>
      <c r="BZ22" s="13">
        <v>24.2</v>
      </c>
      <c r="CA22" s="10">
        <f t="shared" si="65"/>
        <v>3136.5613020000001</v>
      </c>
      <c r="CB22" s="10">
        <f t="shared" si="66"/>
        <v>3523.1402860000003</v>
      </c>
      <c r="CC22" s="10"/>
      <c r="CD22" s="10">
        <f t="shared" si="67"/>
        <v>2126.1844120000001</v>
      </c>
      <c r="CE22" s="10">
        <f>A15a!K21</f>
        <v>2309.62</v>
      </c>
      <c r="CF22" s="42">
        <f t="shared" si="68"/>
        <v>27.9</v>
      </c>
      <c r="CG22" s="42">
        <f t="shared" si="69"/>
        <v>44.2</v>
      </c>
      <c r="CH22" s="42">
        <f t="shared" si="70"/>
        <v>2.1</v>
      </c>
      <c r="CI22" s="42">
        <f t="shared" si="71"/>
        <v>26.7</v>
      </c>
      <c r="CJ22" s="10">
        <f t="shared" si="72"/>
        <v>644.38397999999995</v>
      </c>
      <c r="CK22" s="10">
        <f t="shared" si="73"/>
        <v>1020.85204</v>
      </c>
      <c r="CL22" s="10">
        <f t="shared" si="74"/>
        <v>48.502020000000002</v>
      </c>
      <c r="CM22" s="10">
        <f t="shared" si="75"/>
        <v>616.66853999999989</v>
      </c>
      <c r="CN22" s="10">
        <f>A15a!L21</f>
        <v>21287.512999999999</v>
      </c>
      <c r="CO22" s="13">
        <v>66.7</v>
      </c>
      <c r="CP22" s="13">
        <v>13.5</v>
      </c>
      <c r="CQ22" s="13">
        <v>5.8</v>
      </c>
      <c r="CR22" s="13">
        <v>14</v>
      </c>
      <c r="CS22" s="10">
        <f t="shared" si="80"/>
        <v>14198.771170999999</v>
      </c>
      <c r="CT22" s="10">
        <f t="shared" si="81"/>
        <v>2873.8142550000002</v>
      </c>
      <c r="CU22" s="10">
        <f t="shared" si="82"/>
        <v>1234.6757539999999</v>
      </c>
      <c r="CV22" s="10">
        <f t="shared" si="83"/>
        <v>2980.2518199999995</v>
      </c>
      <c r="CW22" s="10">
        <f>A15a!M21</f>
        <v>4614.79</v>
      </c>
      <c r="CX22" s="13">
        <v>23.9</v>
      </c>
      <c r="CY22" s="13">
        <v>48.1</v>
      </c>
      <c r="CZ22" s="13">
        <v>15.4</v>
      </c>
      <c r="DA22" s="13">
        <v>12.6</v>
      </c>
      <c r="DB22" s="10">
        <f t="shared" si="88"/>
        <v>1102.93481</v>
      </c>
      <c r="DC22" s="10">
        <f t="shared" si="89"/>
        <v>2219.7139900000002</v>
      </c>
      <c r="DD22" s="10">
        <f t="shared" si="90"/>
        <v>710.67766000000006</v>
      </c>
      <c r="DE22" s="10">
        <f t="shared" si="91"/>
        <v>581.46353999999997</v>
      </c>
      <c r="DF22" s="10">
        <f>A15a!N21</f>
        <v>30836</v>
      </c>
      <c r="DG22" s="13">
        <v>19.2</v>
      </c>
      <c r="DH22" s="13">
        <v>57.3</v>
      </c>
      <c r="DI22" s="13">
        <v>8.1999999999999993</v>
      </c>
      <c r="DJ22" s="13">
        <v>15.4</v>
      </c>
      <c r="DK22" s="10">
        <f t="shared" si="96"/>
        <v>5920.5119999999997</v>
      </c>
      <c r="DL22" s="10">
        <f t="shared" si="97"/>
        <v>17669.027999999998</v>
      </c>
      <c r="DM22" s="10">
        <f t="shared" si="98"/>
        <v>2528.5519999999997</v>
      </c>
      <c r="DN22" s="10">
        <f t="shared" si="99"/>
        <v>4748.7440000000006</v>
      </c>
      <c r="DO22" s="10">
        <f>A15a!O21</f>
        <v>143747.69999999998</v>
      </c>
      <c r="DP22" s="13">
        <v>13.6</v>
      </c>
      <c r="DQ22" s="13">
        <v>51.6</v>
      </c>
      <c r="DR22" s="13">
        <v>8.3000000000000007</v>
      </c>
      <c r="DS22" s="13">
        <v>26.6</v>
      </c>
      <c r="DT22" s="10">
        <f t="shared" si="104"/>
        <v>19549.687199999997</v>
      </c>
      <c r="DU22" s="10">
        <f t="shared" si="105"/>
        <v>74173.81319999999</v>
      </c>
      <c r="DV22" s="10">
        <f t="shared" si="106"/>
        <v>11931.059099999999</v>
      </c>
      <c r="DW22" s="10">
        <f t="shared" si="107"/>
        <v>38236.888200000001</v>
      </c>
    </row>
    <row r="23" spans="1:127">
      <c r="A23" s="6">
        <v>1999</v>
      </c>
      <c r="B23" s="10">
        <f>A15a!B22</f>
        <v>9977</v>
      </c>
      <c r="C23" s="13">
        <v>43</v>
      </c>
      <c r="D23" s="13">
        <v>31</v>
      </c>
      <c r="E23" s="13">
        <v>9</v>
      </c>
      <c r="F23" s="13">
        <v>18</v>
      </c>
      <c r="G23" s="10">
        <f t="shared" si="108"/>
        <v>4290.1099999999997</v>
      </c>
      <c r="H23" s="10">
        <f t="shared" si="109"/>
        <v>3092.87</v>
      </c>
      <c r="I23" s="10">
        <f t="shared" si="110"/>
        <v>897.93</v>
      </c>
      <c r="J23" s="10">
        <f t="shared" si="111"/>
        <v>1795.86</v>
      </c>
      <c r="K23" s="10">
        <f>A15a!C22</f>
        <v>5469.22</v>
      </c>
      <c r="L23" s="13">
        <v>43</v>
      </c>
      <c r="M23" s="13">
        <v>31</v>
      </c>
      <c r="N23" s="13">
        <v>14</v>
      </c>
      <c r="O23" s="13">
        <v>12</v>
      </c>
      <c r="P23" s="10">
        <f t="shared" ref="P23:P28" si="112">K23*L23/100</f>
        <v>2351.7646000000004</v>
      </c>
      <c r="Q23" s="10">
        <f t="shared" si="13"/>
        <v>1695.4582</v>
      </c>
      <c r="R23" s="10">
        <f t="shared" ref="R23:R28" si="113">K23*N23/100</f>
        <v>765.69079999999997</v>
      </c>
      <c r="S23" s="10">
        <f t="shared" ref="S23:S28" si="114">K23*O23/100</f>
        <v>656.30639999999994</v>
      </c>
      <c r="T23" s="10">
        <f>A15a!D22</f>
        <v>16582.923000000003</v>
      </c>
      <c r="U23" s="13">
        <v>20</v>
      </c>
      <c r="V23" s="13">
        <v>28</v>
      </c>
      <c r="W23" s="13">
        <v>33</v>
      </c>
      <c r="X23" s="13">
        <v>19</v>
      </c>
      <c r="Y23" s="10">
        <f t="shared" si="20"/>
        <v>3316.5846000000006</v>
      </c>
      <c r="Z23" s="10">
        <f t="shared" si="21"/>
        <v>4643.2184400000006</v>
      </c>
      <c r="AA23" s="10">
        <f t="shared" ref="AA23:AA28" si="115">T23*W23/100</f>
        <v>5472.3645900000001</v>
      </c>
      <c r="AB23" s="10">
        <f t="shared" ref="AB23:AB28" si="116">T23*X23/100</f>
        <v>3150.7553700000008</v>
      </c>
      <c r="AC23" s="10">
        <f>A15a!E22</f>
        <v>2927.5859999999998</v>
      </c>
      <c r="AD23" s="13">
        <v>20</v>
      </c>
      <c r="AE23" s="13">
        <v>54</v>
      </c>
      <c r="AF23" s="13">
        <v>20</v>
      </c>
      <c r="AG23" s="13">
        <v>7</v>
      </c>
      <c r="AH23" s="10">
        <f t="shared" si="28"/>
        <v>585.51719999999989</v>
      </c>
      <c r="AI23" s="10">
        <f t="shared" si="29"/>
        <v>1580.89644</v>
      </c>
      <c r="AJ23" s="10">
        <f t="shared" ref="AJ23:AJ28" si="117">AC23*AF23/100</f>
        <v>585.51719999999989</v>
      </c>
      <c r="AK23" s="10">
        <f t="shared" si="31"/>
        <v>204.93101999999999</v>
      </c>
      <c r="AL23" s="10">
        <f>A15a!F22</f>
        <v>2797</v>
      </c>
      <c r="AM23" s="13">
        <v>28</v>
      </c>
      <c r="AN23" s="13">
        <v>40</v>
      </c>
      <c r="AO23" s="13">
        <v>17</v>
      </c>
      <c r="AP23" s="13">
        <v>14</v>
      </c>
      <c r="AQ23" s="10">
        <f t="shared" si="36"/>
        <v>783.16</v>
      </c>
      <c r="AR23" s="10">
        <f t="shared" si="37"/>
        <v>1118.8</v>
      </c>
      <c r="AS23" s="10">
        <f t="shared" ref="AS23:AS28" si="118">AL23*AO23/100</f>
        <v>475.49</v>
      </c>
      <c r="AT23" s="10">
        <f t="shared" ref="AT23:AT28" si="119">AL23*AP23/100</f>
        <v>391.58</v>
      </c>
      <c r="AU23" s="10">
        <f>A15a!G22</f>
        <v>30570.379000000001</v>
      </c>
      <c r="AV23" s="13">
        <v>38</v>
      </c>
      <c r="AW23" s="13">
        <v>41</v>
      </c>
      <c r="AX23" s="13">
        <v>10</v>
      </c>
      <c r="AY23" s="13">
        <v>11</v>
      </c>
      <c r="AZ23" s="10">
        <f t="shared" si="44"/>
        <v>11616.74402</v>
      </c>
      <c r="BA23" s="10">
        <f t="shared" si="45"/>
        <v>12533.855390000001</v>
      </c>
      <c r="BB23" s="10">
        <f t="shared" ref="BB23:BB28" si="120">AU23*AX23/100</f>
        <v>3057.0379000000003</v>
      </c>
      <c r="BC23" s="10">
        <f t="shared" si="47"/>
        <v>3362.7416899999998</v>
      </c>
      <c r="BD23" s="10">
        <f>A15a!H22</f>
        <v>46834.053</v>
      </c>
      <c r="BE23" s="13">
        <v>19</v>
      </c>
      <c r="BF23" s="13">
        <v>53</v>
      </c>
      <c r="BG23" s="13">
        <v>15</v>
      </c>
      <c r="BH23" s="13">
        <v>13</v>
      </c>
      <c r="BI23" s="10">
        <f t="shared" si="52"/>
        <v>8898.4700699999994</v>
      </c>
      <c r="BJ23" s="10">
        <f t="shared" si="53"/>
        <v>24822.04809</v>
      </c>
      <c r="BK23" s="10">
        <f t="shared" si="54"/>
        <v>7025.1079500000005</v>
      </c>
      <c r="BL23" s="10">
        <f t="shared" si="55"/>
        <v>6088.4268899999997</v>
      </c>
      <c r="BM23" s="10">
        <f>A15a!I22</f>
        <v>31633.259000000002</v>
      </c>
      <c r="BN23" s="13">
        <v>61</v>
      </c>
      <c r="BO23" s="13">
        <v>30</v>
      </c>
      <c r="BP23" s="13"/>
      <c r="BQ23" s="13">
        <v>9</v>
      </c>
      <c r="BR23" s="10">
        <f t="shared" si="59"/>
        <v>19296.287990000001</v>
      </c>
      <c r="BS23" s="10">
        <f t="shared" si="60"/>
        <v>9489.9776999999995</v>
      </c>
      <c r="BT23" s="10"/>
      <c r="BU23" s="10">
        <f t="shared" si="61"/>
        <v>2846.9933099999998</v>
      </c>
      <c r="BV23" s="10">
        <f>A15a!J22</f>
        <v>8852.308500000001</v>
      </c>
      <c r="BW23" s="13">
        <v>35</v>
      </c>
      <c r="BX23" s="13">
        <v>42</v>
      </c>
      <c r="BY23" s="13"/>
      <c r="BZ23" s="13">
        <v>22</v>
      </c>
      <c r="CA23" s="10">
        <f t="shared" si="65"/>
        <v>3098.3079750000006</v>
      </c>
      <c r="CB23" s="10">
        <f t="shared" si="66"/>
        <v>3717.9695700000007</v>
      </c>
      <c r="CC23" s="10"/>
      <c r="CD23" s="10">
        <f t="shared" si="67"/>
        <v>1947.5078700000001</v>
      </c>
      <c r="CE23" s="10">
        <f>A15a!K22</f>
        <v>2340.6769999999997</v>
      </c>
      <c r="CF23" s="42">
        <f t="shared" si="68"/>
        <v>26</v>
      </c>
      <c r="CG23" s="42">
        <f t="shared" si="69"/>
        <v>44</v>
      </c>
      <c r="CH23" s="42">
        <f t="shared" si="70"/>
        <v>2</v>
      </c>
      <c r="CI23" s="42">
        <f t="shared" si="71"/>
        <v>28</v>
      </c>
      <c r="CJ23" s="10">
        <f t="shared" si="72"/>
        <v>608.57601999999997</v>
      </c>
      <c r="CK23" s="10">
        <f t="shared" si="73"/>
        <v>1029.8978799999998</v>
      </c>
      <c r="CL23" s="10">
        <f t="shared" si="74"/>
        <v>46.813539999999996</v>
      </c>
      <c r="CM23" s="10">
        <f t="shared" si="75"/>
        <v>655.38955999999996</v>
      </c>
      <c r="CN23" s="10">
        <f>A15a!L22</f>
        <v>21575.738000000001</v>
      </c>
      <c r="CO23" s="13">
        <v>65</v>
      </c>
      <c r="CP23" s="13">
        <v>14</v>
      </c>
      <c r="CQ23" s="13">
        <v>6</v>
      </c>
      <c r="CR23" s="13">
        <v>15</v>
      </c>
      <c r="CS23" s="10">
        <f t="shared" si="80"/>
        <v>14024.2297</v>
      </c>
      <c r="CT23" s="10">
        <f t="shared" ref="CT23:CT28" si="121">CN23*CP23/100</f>
        <v>3020.6033200000002</v>
      </c>
      <c r="CU23" s="10">
        <f t="shared" si="82"/>
        <v>1294.5442800000001</v>
      </c>
      <c r="CV23" s="10">
        <f t="shared" si="83"/>
        <v>3236.3607000000002</v>
      </c>
      <c r="CW23" s="10">
        <f>A15a!M22</f>
        <v>4647.4880000000003</v>
      </c>
      <c r="CX23" s="13">
        <v>23</v>
      </c>
      <c r="CY23" s="13">
        <v>48</v>
      </c>
      <c r="CZ23" s="13">
        <v>16</v>
      </c>
      <c r="DA23" s="13">
        <v>13</v>
      </c>
      <c r="DB23" s="10">
        <f t="shared" si="88"/>
        <v>1068.9222400000001</v>
      </c>
      <c r="DC23" s="10">
        <f t="shared" si="89"/>
        <v>2230.7942400000002</v>
      </c>
      <c r="DD23" s="10">
        <f t="shared" si="90"/>
        <v>743.5980800000001</v>
      </c>
      <c r="DE23" s="10">
        <f t="shared" si="91"/>
        <v>604.17344000000003</v>
      </c>
      <c r="DF23" s="10">
        <f>A15a!N22</f>
        <v>31033</v>
      </c>
      <c r="DG23" s="13">
        <v>18</v>
      </c>
      <c r="DH23" s="13">
        <v>57</v>
      </c>
      <c r="DI23" s="13">
        <v>8</v>
      </c>
      <c r="DJ23" s="13">
        <v>17</v>
      </c>
      <c r="DK23" s="10">
        <f t="shared" si="96"/>
        <v>5585.94</v>
      </c>
      <c r="DL23" s="10">
        <f t="shared" si="97"/>
        <v>17688.810000000001</v>
      </c>
      <c r="DM23" s="10">
        <f t="shared" si="98"/>
        <v>2482.64</v>
      </c>
      <c r="DN23" s="10">
        <f t="shared" si="99"/>
        <v>5275.61</v>
      </c>
      <c r="DO23" s="10">
        <f>A15a!O22</f>
        <v>145610.97</v>
      </c>
      <c r="DP23" s="13">
        <v>13</v>
      </c>
      <c r="DQ23" s="13">
        <v>51</v>
      </c>
      <c r="DR23" s="13">
        <v>8</v>
      </c>
      <c r="DS23" s="13">
        <v>27</v>
      </c>
      <c r="DT23" s="10">
        <f t="shared" si="104"/>
        <v>18929.426100000001</v>
      </c>
      <c r="DU23" s="10">
        <f t="shared" si="105"/>
        <v>74261.594700000001</v>
      </c>
      <c r="DV23" s="10">
        <f t="shared" si="106"/>
        <v>11648.8776</v>
      </c>
      <c r="DW23" s="10">
        <f t="shared" si="107"/>
        <v>39314.961900000002</v>
      </c>
    </row>
    <row r="24" spans="1:127">
      <c r="A24" s="6">
        <v>2000</v>
      </c>
      <c r="B24" s="10">
        <f>A15a!B23</f>
        <v>10125</v>
      </c>
      <c r="C24" s="42">
        <f>C23*((C25/C23)^(1/2))</f>
        <v>41.98809355043403</v>
      </c>
      <c r="D24" s="42">
        <f>D23*((D25/D23)^(1/2))</f>
        <v>30.495901363953813</v>
      </c>
      <c r="E24" s="42">
        <f>E23*((E25/E23)^(1/2))</f>
        <v>9.4868329805051381</v>
      </c>
      <c r="F24" s="42">
        <f>F23*((F25/F23)^(1/2))</f>
        <v>18.493242008906932</v>
      </c>
      <c r="G24" s="10">
        <f t="shared" si="108"/>
        <v>4251.2944719814459</v>
      </c>
      <c r="H24" s="10">
        <f t="shared" si="109"/>
        <v>3087.7100131003231</v>
      </c>
      <c r="I24" s="10">
        <f t="shared" si="110"/>
        <v>960.5418392761452</v>
      </c>
      <c r="J24" s="10">
        <f t="shared" si="111"/>
        <v>1872.4407534018269</v>
      </c>
      <c r="K24" s="10">
        <f>A15a!C23</f>
        <v>5480.5429999999997</v>
      </c>
      <c r="L24" s="42">
        <f>L23*((L25/L23)^(1/2))</f>
        <v>42.497058721751557</v>
      </c>
      <c r="M24" s="42">
        <f>M23*((M25/M23)^(1/2))</f>
        <v>30.495901363953813</v>
      </c>
      <c r="N24" s="42">
        <f>N23*((N25/N23)^(1/2))</f>
        <v>14.966629547095767</v>
      </c>
      <c r="O24" s="42">
        <f>O23*((O25/O23)^(1/2))</f>
        <v>12</v>
      </c>
      <c r="P24" s="10">
        <f t="shared" si="112"/>
        <v>2329.0695769808444</v>
      </c>
      <c r="Q24" s="10">
        <f t="shared" ref="Q24:Q29" si="122">K24*M24/100</f>
        <v>1671.3409874890751</v>
      </c>
      <c r="R24" s="10">
        <f t="shared" si="113"/>
        <v>820.25256797928876</v>
      </c>
      <c r="S24" s="10">
        <f t="shared" si="114"/>
        <v>657.66516000000001</v>
      </c>
      <c r="T24" s="10">
        <f>A15a!D23</f>
        <v>16786.131000000001</v>
      </c>
      <c r="U24" s="42">
        <f>U23*((U25/U23)^(1/2))</f>
        <v>18.973665961010276</v>
      </c>
      <c r="V24" s="42">
        <f>V23*((V25/V23)^(1/2))</f>
        <v>28</v>
      </c>
      <c r="W24" s="42">
        <f>W23*((W25/W23)^(1/2))</f>
        <v>33</v>
      </c>
      <c r="X24" s="42">
        <f>X23*((X25/X23)^(1/2))</f>
        <v>19.493588689617926</v>
      </c>
      <c r="Y24" s="10">
        <f t="shared" ref="Y24:Y29" si="123">T24*U24/100</f>
        <v>3184.944423717594</v>
      </c>
      <c r="Z24" s="10">
        <f t="shared" ref="Z24:Z29" si="124">T24*V24/100</f>
        <v>4700.116680000001</v>
      </c>
      <c r="AA24" s="10">
        <f t="shared" si="115"/>
        <v>5539.4232300000012</v>
      </c>
      <c r="AB24" s="10">
        <f t="shared" si="116"/>
        <v>3272.2193340404488</v>
      </c>
      <c r="AC24" s="10">
        <f>A15a!E23</f>
        <v>2947.4759999999997</v>
      </c>
      <c r="AD24" s="42">
        <f>AD23*((AD25/AD23)^(1/2))</f>
        <v>20</v>
      </c>
      <c r="AE24" s="42">
        <f>AE23*((AE25/AE23)^(1/2))</f>
        <v>52.990565197967079</v>
      </c>
      <c r="AF24" s="42">
        <f>AF23*((AF25/AF23)^(1/2))</f>
        <v>12.649110640673518</v>
      </c>
      <c r="AG24" s="42">
        <f>AG23*((AG25/AG23)^(1/2))</f>
        <v>12.124355652982141</v>
      </c>
      <c r="AH24" s="10">
        <f t="shared" ref="AH24:AH29" si="125">AC24*AD24/100</f>
        <v>589.49519999999984</v>
      </c>
      <c r="AI24" s="10">
        <f t="shared" ref="AI24:AI29" si="126">AC24*AE24/100</f>
        <v>1561.8841914744321</v>
      </c>
      <c r="AJ24" s="10">
        <f t="shared" si="117"/>
        <v>372.82950034729816</v>
      </c>
      <c r="AK24" s="10">
        <f t="shared" ref="AK24:AK29" si="127">AC24*AG24/100</f>
        <v>357.36247302629187</v>
      </c>
      <c r="AL24" s="10">
        <f>A15a!F23</f>
        <v>2804</v>
      </c>
      <c r="AM24" s="42">
        <f>AM23*((AM25/AM23)^(1/2))</f>
        <v>26.981475126464083</v>
      </c>
      <c r="AN24" s="42">
        <f>AN23*((AN25/AN23)^(1/2))</f>
        <v>40.987803063838399</v>
      </c>
      <c r="AO24" s="42">
        <f>AO23*((AO25/AO23)^(1/2))</f>
        <v>17</v>
      </c>
      <c r="AP24" s="42">
        <f>AP23*((AP25/AP23)^(1/2))</f>
        <v>14.491376746189438</v>
      </c>
      <c r="AQ24" s="10">
        <f t="shared" ref="AQ24:AQ29" si="128">AL24*AM24/100</f>
        <v>756.56056254605278</v>
      </c>
      <c r="AR24" s="10">
        <f t="shared" ref="AR24:AR29" si="129">AL24*AN24/100</f>
        <v>1149.2979979100287</v>
      </c>
      <c r="AS24" s="10">
        <f t="shared" si="118"/>
        <v>476.68</v>
      </c>
      <c r="AT24" s="10">
        <f t="shared" si="119"/>
        <v>406.33820396315184</v>
      </c>
      <c r="AU24" s="10">
        <f>A15a!G23</f>
        <v>30780.568999999996</v>
      </c>
      <c r="AV24" s="42">
        <f>AV23*((AV25/AV23)^(1/2))</f>
        <v>36.986484017813858</v>
      </c>
      <c r="AW24" s="42">
        <f>AW23*((AW25/AW23)^(1/2))</f>
        <v>41</v>
      </c>
      <c r="AX24" s="42">
        <f>AX23*((AX25/AX23)^(1/2))</f>
        <v>10.488088481701517</v>
      </c>
      <c r="AY24" s="42">
        <f>AY23*((AY25/AY23)^(1/2))</f>
        <v>11.489125293076057</v>
      </c>
      <c r="AZ24" s="10">
        <f t="shared" ref="AZ24:AZ29" si="130">AU24*AV24/100</f>
        <v>11384.650233777165</v>
      </c>
      <c r="BA24" s="10">
        <f t="shared" ref="BA24:BA29" si="131">AU24*AW24/100</f>
        <v>12620.033289999999</v>
      </c>
      <c r="BB24" s="10">
        <f t="shared" si="120"/>
        <v>3228.2933118911874</v>
      </c>
      <c r="BC24" s="10">
        <f t="shared" ref="BC24:BC29" si="132">AU24*AY24/100</f>
        <v>3536.4181383317277</v>
      </c>
      <c r="BD24" s="10">
        <f>A15a!H23</f>
        <v>46643.655000000006</v>
      </c>
      <c r="BE24" s="42">
        <f>BE23*((BE25/BE23)^(1/2))</f>
        <v>18.493242008906929</v>
      </c>
      <c r="BF24" s="42">
        <f>BF23*((BF25/BF23)^(1/2))</f>
        <v>53.990739946772358</v>
      </c>
      <c r="BG24" s="42">
        <f>BG23*((BG25/BG23)^(1/2))</f>
        <v>15</v>
      </c>
      <c r="BH24" s="42">
        <f>BH23*((BH25/BH23)^(1/2))</f>
        <v>13</v>
      </c>
      <c r="BI24" s="10">
        <f t="shared" ref="BI24:BI29" si="133">BD24*BE24/100</f>
        <v>8625.9240009496189</v>
      </c>
      <c r="BJ24" s="10">
        <f t="shared" ref="BJ24:BJ29" si="134">BD24*BF24/100</f>
        <v>25183.254472719687</v>
      </c>
      <c r="BK24" s="10">
        <f t="shared" ref="BK24:BK29" si="135">BD24*BG24/100</f>
        <v>6996.5482500000007</v>
      </c>
      <c r="BL24" s="10">
        <f t="shared" ref="BL24:BL29" si="136">BD24*BH24/100</f>
        <v>6063.6751500000009</v>
      </c>
      <c r="BM24" s="10">
        <f>A15a!I23</f>
        <v>31745.893</v>
      </c>
      <c r="BN24" s="42">
        <f>BN23*((BN25/BN23)^(1/2))</f>
        <v>57.922361830298321</v>
      </c>
      <c r="BO24" s="42">
        <f>BO23*((BO25/BO23)^(1/2))</f>
        <v>31.464265445104548</v>
      </c>
      <c r="BP24" s="42"/>
      <c r="BQ24" s="42">
        <f>BQ23*((BQ25/BQ23)^(1/2))</f>
        <v>9.4868329805051381</v>
      </c>
      <c r="BR24" s="10">
        <f t="shared" ref="BR24:BR29" si="137">BM24*BN24/100</f>
        <v>18387.971009719346</v>
      </c>
      <c r="BS24" s="10">
        <f>BM24*BO24/100</f>
        <v>9988.6120414388643</v>
      </c>
      <c r="BT24" s="10"/>
      <c r="BU24" s="10">
        <f t="shared" ref="BU24:BU29" si="138">BM24*BQ24/100</f>
        <v>3011.6798470798722</v>
      </c>
      <c r="BV24" s="10">
        <f>A15a!J23</f>
        <v>8912.2224999999999</v>
      </c>
      <c r="BW24" s="42">
        <f>BW23*((BW25/BW23)^(1/2))</f>
        <v>35</v>
      </c>
      <c r="BX24" s="42">
        <f>BX23*((BX25/BX23)^(1/2))</f>
        <v>39.420806688854043</v>
      </c>
      <c r="BY24" s="42"/>
      <c r="BZ24" s="42">
        <f>BZ23*((BZ25/BZ23)^(1/2))</f>
        <v>21.494185260204677</v>
      </c>
      <c r="CA24" s="10">
        <f t="shared" ref="CA24:CA29" si="139">BV24*BW24/100</f>
        <v>3119.2778749999998</v>
      </c>
      <c r="CB24" s="10">
        <f t="shared" ref="CB24:CB29" si="140">BV24*BX24/100</f>
        <v>3513.2700034055551</v>
      </c>
      <c r="CC24" s="10"/>
      <c r="CD24" s="10">
        <f t="shared" ref="CD24:CD29" si="141">BV24*BZ24/100</f>
        <v>1915.6096149516445</v>
      </c>
      <c r="CE24" s="10">
        <f>A15a!K23</f>
        <v>2368.951</v>
      </c>
      <c r="CF24" s="42">
        <f t="shared" si="68"/>
        <v>26</v>
      </c>
      <c r="CG24" s="42">
        <f t="shared" si="69"/>
        <v>42.990908339470082</v>
      </c>
      <c r="CH24" s="42">
        <f t="shared" si="70"/>
        <v>3.2426406871192857</v>
      </c>
      <c r="CI24" s="42">
        <f t="shared" si="71"/>
        <v>28.495097567963924</v>
      </c>
      <c r="CJ24" s="10">
        <f t="shared" ref="CJ24:CJ29" si="142">CE24*CF24/100</f>
        <v>615.92726000000005</v>
      </c>
      <c r="CK24" s="10">
        <f t="shared" ref="CK24:CK29" si="143">CE24*CG24/100</f>
        <v>1018.4335530169599</v>
      </c>
      <c r="CL24" s="10">
        <f t="shared" ref="CL24:CL29" si="144">CE24*CH24/100</f>
        <v>76.816568983919183</v>
      </c>
      <c r="CM24" s="10">
        <f t="shared" ref="CM24:CM29" si="145">CE24*CI24/100</f>
        <v>675.03489878725713</v>
      </c>
      <c r="CN24" s="10">
        <f>A15a!L23</f>
        <v>21886.754000000001</v>
      </c>
      <c r="CO24" s="42">
        <f>CO23*((CO25/CO23)^(1/2))</f>
        <v>62.449979983983987</v>
      </c>
      <c r="CP24" s="42">
        <f>CP23*((CP25/CP23)^(1/2))</f>
        <v>15.427248620541512</v>
      </c>
      <c r="CQ24" s="42">
        <f>CQ23*((CQ25/CQ23)^(1/2))</f>
        <v>6.4807406984078604</v>
      </c>
      <c r="CR24" s="42">
        <f>CR23*((CR25/CR23)^(1/2))</f>
        <v>15.968719422671313</v>
      </c>
      <c r="CS24" s="10">
        <f t="shared" ref="CS24:CS29" si="146">CN24*CO24/100</f>
        <v>13668.273492143815</v>
      </c>
      <c r="CT24" s="10">
        <f t="shared" si="121"/>
        <v>3376.5239545463141</v>
      </c>
      <c r="CU24" s="10">
        <f t="shared" ref="CU24:CU29" si="147">CN24*CQ24/100</f>
        <v>1418.4237740384103</v>
      </c>
      <c r="CV24" s="10">
        <f t="shared" ref="CV24:CV29" si="148">CN24*CR24/100</f>
        <v>3495.0343369902907</v>
      </c>
      <c r="CW24" s="10">
        <f>A15a!M23</f>
        <v>4679.9539999999997</v>
      </c>
      <c r="CX24" s="42">
        <f>CX23*((CX25/CX23)^(1/2))</f>
        <v>20.904544960366874</v>
      </c>
      <c r="CY24" s="42">
        <f>CY23*((CY25/CY23)^(1/2))</f>
        <v>48.49742261192857</v>
      </c>
      <c r="CZ24" s="42">
        <f>CZ23*((CZ25/CZ23)^(1/2))</f>
        <v>15.491933384829668</v>
      </c>
      <c r="DA24" s="42">
        <f>DA23*((DA25/DA23)^(1/2))</f>
        <v>14.866068747318508</v>
      </c>
      <c r="DB24" s="10">
        <f t="shared" ref="DB24:DB29" si="149">CW24*CX24/100</f>
        <v>978.32308805448793</v>
      </c>
      <c r="DC24" s="10">
        <f t="shared" ref="DC24:DC29" si="150">CW24*CY24/100</f>
        <v>2269.6570694238558</v>
      </c>
      <c r="DD24" s="10">
        <f t="shared" ref="DD24:DD29" si="151">CW24*CZ24/100</f>
        <v>725.0153561206713</v>
      </c>
      <c r="DE24" s="10">
        <f t="shared" ref="DE24:DE29" si="152">CW24*DA24/100</f>
        <v>695.72517898288231</v>
      </c>
      <c r="DF24" s="10">
        <f>A15a!N23</f>
        <v>31236</v>
      </c>
      <c r="DG24" s="42">
        <f>DG23*((DG25/DG23)^(1/2))</f>
        <v>17.4928556845359</v>
      </c>
      <c r="DH24" s="42">
        <f>DH23*((DH25/DH23)^(1/2))</f>
        <v>57</v>
      </c>
      <c r="DI24" s="42">
        <f>DI23*((DI25/DI23)^(1/2))</f>
        <v>8</v>
      </c>
      <c r="DJ24" s="42">
        <f>DJ23*((DJ25/DJ23)^(1/2))</f>
        <v>17.492855684535904</v>
      </c>
      <c r="DK24" s="10">
        <f t="shared" ref="DK24:DK29" si="153">DF24*DG24/100</f>
        <v>5464.0684016216337</v>
      </c>
      <c r="DL24" s="10">
        <f t="shared" ref="DL24:DL29" si="154">DF24*DH24/100</f>
        <v>17804.52</v>
      </c>
      <c r="DM24" s="10">
        <f t="shared" ref="DM24:DM29" si="155">DF24*DI24/100</f>
        <v>2498.88</v>
      </c>
      <c r="DN24" s="10">
        <f t="shared" ref="DN24:DN29" si="156">DF24*DJ24/100</f>
        <v>5464.0684016216346</v>
      </c>
      <c r="DO24" s="10">
        <f>A15a!O23</f>
        <v>147401.33000000002</v>
      </c>
      <c r="DP24" s="42">
        <f>DP23*((DP25/DP23)^(1/2))</f>
        <v>13</v>
      </c>
      <c r="DQ24" s="42">
        <f>DQ23*((DQ25/DQ23)^(1/2))</f>
        <v>50.497524691810391</v>
      </c>
      <c r="DR24" s="42">
        <f>DR23*((DR25/DR23)^(1/2))</f>
        <v>8.4852813742385695</v>
      </c>
      <c r="DS24" s="42">
        <f>DS23*((DS25/DS23)^(1/2))</f>
        <v>27.495454169735041</v>
      </c>
      <c r="DT24" s="10">
        <f t="shared" ref="DT24:DT32" si="157">DO24*DP24/100</f>
        <v>19162.172900000001</v>
      </c>
      <c r="DU24" s="10">
        <f t="shared" ref="DU24:DU32" si="158">DO24*DQ24/100</f>
        <v>74434.023012806923</v>
      </c>
      <c r="DV24" s="10">
        <f t="shared" ref="DV24:DV32" si="159">DO24*DR24/100</f>
        <v>12507.417599869928</v>
      </c>
      <c r="DW24" s="10">
        <f t="shared" ref="DW24:DW32" si="160">DO24*DS24/100</f>
        <v>40528.665135729912</v>
      </c>
    </row>
    <row r="25" spans="1:127">
      <c r="A25" s="6">
        <v>2001</v>
      </c>
      <c r="B25" s="10">
        <f>A15a!B24</f>
        <v>10265</v>
      </c>
      <c r="C25" s="13">
        <v>41</v>
      </c>
      <c r="D25" s="13">
        <v>30</v>
      </c>
      <c r="E25" s="13">
        <v>10</v>
      </c>
      <c r="F25" s="13">
        <v>19</v>
      </c>
      <c r="G25" s="10">
        <f t="shared" ref="G25:G32" si="161">B25*C25/100</f>
        <v>4208.6499999999996</v>
      </c>
      <c r="H25" s="10">
        <f t="shared" ref="H25:H30" si="162">B25*D25/100</f>
        <v>3079.5</v>
      </c>
      <c r="I25" s="10">
        <f t="shared" ref="I25:I30" si="163">B25*E25/100</f>
        <v>1026.5</v>
      </c>
      <c r="J25" s="10">
        <f t="shared" ref="J25:J30" si="164">B25*F25/100</f>
        <v>1950.35</v>
      </c>
      <c r="K25" s="10">
        <f>A15a!C24</f>
        <v>5498.9040000000005</v>
      </c>
      <c r="L25" s="13">
        <v>42</v>
      </c>
      <c r="M25" s="13">
        <v>30</v>
      </c>
      <c r="N25" s="13">
        <v>16</v>
      </c>
      <c r="O25" s="13">
        <v>12</v>
      </c>
      <c r="P25" s="10">
        <f t="shared" si="112"/>
        <v>2309.5396800000003</v>
      </c>
      <c r="Q25" s="10">
        <f t="shared" si="122"/>
        <v>1649.6712000000002</v>
      </c>
      <c r="R25" s="10">
        <f t="shared" si="113"/>
        <v>879.82464000000004</v>
      </c>
      <c r="S25" s="10">
        <f t="shared" si="114"/>
        <v>659.86847999999998</v>
      </c>
      <c r="T25" s="10">
        <f>A15a!D24</f>
        <v>17018.870000000003</v>
      </c>
      <c r="U25" s="13">
        <v>18</v>
      </c>
      <c r="V25" s="13">
        <v>28</v>
      </c>
      <c r="W25" s="13">
        <v>33</v>
      </c>
      <c r="X25" s="13">
        <v>20</v>
      </c>
      <c r="Y25" s="10">
        <f t="shared" si="123"/>
        <v>3063.3966000000005</v>
      </c>
      <c r="Z25" s="10">
        <f t="shared" si="124"/>
        <v>4765.2836000000007</v>
      </c>
      <c r="AA25" s="10">
        <f t="shared" si="115"/>
        <v>5616.227100000001</v>
      </c>
      <c r="AB25" s="10">
        <f t="shared" si="116"/>
        <v>3403.7740000000003</v>
      </c>
      <c r="AC25" s="10">
        <f>A15a!E24</f>
        <v>2963.8254999999999</v>
      </c>
      <c r="AD25" s="13">
        <v>20</v>
      </c>
      <c r="AE25" s="13">
        <v>52</v>
      </c>
      <c r="AF25" s="13">
        <v>8</v>
      </c>
      <c r="AG25" s="13">
        <v>21</v>
      </c>
      <c r="AH25" s="10">
        <f t="shared" si="125"/>
        <v>592.76509999999996</v>
      </c>
      <c r="AI25" s="10">
        <f t="shared" si="126"/>
        <v>1541.1892600000001</v>
      </c>
      <c r="AJ25" s="10">
        <f t="shared" si="117"/>
        <v>237.10604000000001</v>
      </c>
      <c r="AK25" s="10">
        <f t="shared" si="127"/>
        <v>622.40335500000003</v>
      </c>
      <c r="AL25" s="10">
        <f>A15a!F24</f>
        <v>2815</v>
      </c>
      <c r="AM25" s="13">
        <v>26</v>
      </c>
      <c r="AN25" s="13">
        <v>42</v>
      </c>
      <c r="AO25" s="13">
        <v>17</v>
      </c>
      <c r="AP25" s="13">
        <v>15</v>
      </c>
      <c r="AQ25" s="10">
        <f t="shared" si="128"/>
        <v>731.9</v>
      </c>
      <c r="AR25" s="10">
        <f t="shared" si="129"/>
        <v>1182.3</v>
      </c>
      <c r="AS25" s="10">
        <f t="shared" si="118"/>
        <v>478.55</v>
      </c>
      <c r="AT25" s="10">
        <f t="shared" si="119"/>
        <v>422.25</v>
      </c>
      <c r="AU25" s="10">
        <f>A15a!G24</f>
        <v>30970.929000000004</v>
      </c>
      <c r="AV25" s="13">
        <v>36</v>
      </c>
      <c r="AW25" s="13">
        <v>41</v>
      </c>
      <c r="AX25" s="13">
        <v>11</v>
      </c>
      <c r="AY25" s="13">
        <v>12</v>
      </c>
      <c r="AZ25" s="10">
        <f t="shared" si="130"/>
        <v>11149.534440000001</v>
      </c>
      <c r="BA25" s="10">
        <f t="shared" si="131"/>
        <v>12698.080890000001</v>
      </c>
      <c r="BB25" s="10">
        <f t="shared" si="120"/>
        <v>3406.8021900000003</v>
      </c>
      <c r="BC25" s="10">
        <f t="shared" si="132"/>
        <v>3716.5114800000006</v>
      </c>
      <c r="BD25" s="10">
        <f>A15a!H24</f>
        <v>46446.293000000005</v>
      </c>
      <c r="BE25" s="13">
        <v>18</v>
      </c>
      <c r="BF25" s="13">
        <v>55</v>
      </c>
      <c r="BG25" s="13">
        <v>15</v>
      </c>
      <c r="BH25" s="13">
        <v>13</v>
      </c>
      <c r="BI25" s="10">
        <f t="shared" si="133"/>
        <v>8360.3327400000016</v>
      </c>
      <c r="BJ25" s="10">
        <f t="shared" si="134"/>
        <v>25545.461150000003</v>
      </c>
      <c r="BK25" s="10">
        <f t="shared" si="135"/>
        <v>6966.9439499999999</v>
      </c>
      <c r="BL25" s="10">
        <f t="shared" si="136"/>
        <v>6038.0180900000014</v>
      </c>
      <c r="BM25" s="10">
        <f>A15a!I24</f>
        <v>31838.864999999998</v>
      </c>
      <c r="BN25" s="13">
        <v>55</v>
      </c>
      <c r="BO25" s="13">
        <v>33</v>
      </c>
      <c r="BP25" s="13">
        <v>2</v>
      </c>
      <c r="BQ25" s="13">
        <v>10</v>
      </c>
      <c r="BR25" s="10">
        <f t="shared" si="137"/>
        <v>17511.375749999999</v>
      </c>
      <c r="BS25" s="10">
        <f>$BM25*BO25/100</f>
        <v>10506.825449999998</v>
      </c>
      <c r="BT25" s="10">
        <f>$BM25*BP25/100</f>
        <v>636.77729999999997</v>
      </c>
      <c r="BU25" s="10">
        <f t="shared" si="138"/>
        <v>3183.8864999999996</v>
      </c>
      <c r="BV25" s="10">
        <f>A15a!J24</f>
        <v>8968.7044999999998</v>
      </c>
      <c r="BW25" s="13">
        <v>35</v>
      </c>
      <c r="BX25" s="13">
        <v>37</v>
      </c>
      <c r="BY25" s="13">
        <v>7</v>
      </c>
      <c r="BZ25" s="13">
        <v>21</v>
      </c>
      <c r="CA25" s="10">
        <f t="shared" si="139"/>
        <v>3139.0465749999998</v>
      </c>
      <c r="CB25" s="10">
        <f t="shared" si="140"/>
        <v>3318.4206650000001</v>
      </c>
      <c r="CC25" s="10">
        <f t="shared" ref="CC25:CC32" si="165">BV25*BY25/100</f>
        <v>627.80931499999997</v>
      </c>
      <c r="CD25" s="10">
        <f t="shared" si="141"/>
        <v>1883.4279449999999</v>
      </c>
      <c r="CE25" s="10">
        <f>A15a!K24</f>
        <v>2391.0099999999998</v>
      </c>
      <c r="CF25" s="42">
        <f t="shared" si="68"/>
        <v>26</v>
      </c>
      <c r="CG25" s="42">
        <f t="shared" si="69"/>
        <v>42</v>
      </c>
      <c r="CH25" s="42">
        <f t="shared" si="70"/>
        <v>5</v>
      </c>
      <c r="CI25" s="42">
        <f t="shared" si="71"/>
        <v>29</v>
      </c>
      <c r="CJ25" s="10">
        <f t="shared" si="142"/>
        <v>621.6626</v>
      </c>
      <c r="CK25" s="10">
        <f t="shared" si="143"/>
        <v>1004.2241999999999</v>
      </c>
      <c r="CL25" s="10">
        <f t="shared" si="144"/>
        <v>119.5505</v>
      </c>
      <c r="CM25" s="10">
        <f t="shared" si="145"/>
        <v>693.39289999999994</v>
      </c>
      <c r="CN25" s="10">
        <f>A15a!L24</f>
        <v>22201.381000000001</v>
      </c>
      <c r="CO25" s="13">
        <v>60</v>
      </c>
      <c r="CP25" s="13">
        <v>17</v>
      </c>
      <c r="CQ25" s="13">
        <v>7</v>
      </c>
      <c r="CR25" s="13">
        <v>17</v>
      </c>
      <c r="CS25" s="10">
        <f t="shared" si="146"/>
        <v>13320.828600000001</v>
      </c>
      <c r="CT25" s="10">
        <f t="shared" si="121"/>
        <v>3774.23477</v>
      </c>
      <c r="CU25" s="10">
        <f t="shared" si="147"/>
        <v>1554.0966700000001</v>
      </c>
      <c r="CV25" s="10">
        <f t="shared" si="148"/>
        <v>3774.23477</v>
      </c>
      <c r="CW25" s="10">
        <f>A15a!M24</f>
        <v>4708.9490000000005</v>
      </c>
      <c r="CX25" s="13">
        <v>19</v>
      </c>
      <c r="CY25" s="13">
        <v>49</v>
      </c>
      <c r="CZ25" s="13">
        <v>15</v>
      </c>
      <c r="DA25" s="13">
        <v>17</v>
      </c>
      <c r="DB25" s="10">
        <f t="shared" si="149"/>
        <v>894.70031000000017</v>
      </c>
      <c r="DC25" s="10">
        <f t="shared" si="150"/>
        <v>2307.38501</v>
      </c>
      <c r="DD25" s="10">
        <f t="shared" si="151"/>
        <v>706.34235000000012</v>
      </c>
      <c r="DE25" s="10">
        <f t="shared" si="152"/>
        <v>800.52133000000003</v>
      </c>
      <c r="DF25" s="10">
        <f>A15a!N24</f>
        <v>31373</v>
      </c>
      <c r="DG25" s="13">
        <v>17</v>
      </c>
      <c r="DH25" s="13">
        <v>57</v>
      </c>
      <c r="DI25" s="13">
        <v>8</v>
      </c>
      <c r="DJ25" s="13">
        <v>18</v>
      </c>
      <c r="DK25" s="10">
        <f t="shared" si="153"/>
        <v>5333.41</v>
      </c>
      <c r="DL25" s="10">
        <f t="shared" si="154"/>
        <v>17882.61</v>
      </c>
      <c r="DM25" s="10">
        <f t="shared" si="155"/>
        <v>2509.84</v>
      </c>
      <c r="DN25" s="10">
        <f t="shared" si="156"/>
        <v>5647.14</v>
      </c>
      <c r="DO25" s="10">
        <f>A15a!O24</f>
        <v>149014.81</v>
      </c>
      <c r="DP25" s="13">
        <v>13</v>
      </c>
      <c r="DQ25" s="13">
        <v>50</v>
      </c>
      <c r="DR25" s="13">
        <v>9</v>
      </c>
      <c r="DS25" s="13">
        <v>28</v>
      </c>
      <c r="DT25" s="10">
        <f t="shared" si="157"/>
        <v>19371.925299999999</v>
      </c>
      <c r="DU25" s="10">
        <f t="shared" si="158"/>
        <v>74507.404999999999</v>
      </c>
      <c r="DV25" s="10">
        <f t="shared" si="159"/>
        <v>13411.332900000001</v>
      </c>
      <c r="DW25" s="10">
        <f t="shared" si="160"/>
        <v>41724.146799999995</v>
      </c>
    </row>
    <row r="26" spans="1:127">
      <c r="A26" s="6">
        <v>2002</v>
      </c>
      <c r="B26" s="10">
        <f>A15a!B25</f>
        <v>10398</v>
      </c>
      <c r="C26" s="13">
        <v>39</v>
      </c>
      <c r="D26" s="13">
        <v>30</v>
      </c>
      <c r="E26" s="13">
        <v>11</v>
      </c>
      <c r="F26" s="13">
        <v>20</v>
      </c>
      <c r="G26" s="10">
        <f t="shared" si="161"/>
        <v>4055.22</v>
      </c>
      <c r="H26" s="10">
        <f t="shared" si="162"/>
        <v>3119.4</v>
      </c>
      <c r="I26" s="10">
        <f t="shared" si="163"/>
        <v>1143.78</v>
      </c>
      <c r="J26" s="10">
        <f t="shared" si="164"/>
        <v>2079.6</v>
      </c>
      <c r="K26" s="10">
        <f>A15a!C25</f>
        <v>5526.1610000000001</v>
      </c>
      <c r="L26" s="13">
        <v>40</v>
      </c>
      <c r="M26" s="13">
        <v>32</v>
      </c>
      <c r="N26" s="13">
        <v>16</v>
      </c>
      <c r="O26" s="13">
        <v>13</v>
      </c>
      <c r="P26" s="10">
        <f t="shared" si="112"/>
        <v>2210.4643999999998</v>
      </c>
      <c r="Q26" s="10">
        <f t="shared" si="122"/>
        <v>1768.3715199999999</v>
      </c>
      <c r="R26" s="10">
        <f t="shared" si="113"/>
        <v>884.18575999999996</v>
      </c>
      <c r="S26" s="10">
        <f t="shared" si="114"/>
        <v>718.4009299999999</v>
      </c>
      <c r="T26" s="10">
        <f>A15a!D25</f>
        <v>17266.639000000003</v>
      </c>
      <c r="U26" s="13">
        <v>18</v>
      </c>
      <c r="V26" s="13">
        <v>28</v>
      </c>
      <c r="W26" s="13">
        <v>34</v>
      </c>
      <c r="X26" s="13">
        <v>21</v>
      </c>
      <c r="Y26" s="10">
        <f t="shared" si="123"/>
        <v>3107.9950200000003</v>
      </c>
      <c r="Z26" s="10">
        <f t="shared" si="124"/>
        <v>4834.6589200000008</v>
      </c>
      <c r="AA26" s="10">
        <f t="shared" si="115"/>
        <v>5870.6572600000018</v>
      </c>
      <c r="AB26" s="10">
        <f t="shared" si="116"/>
        <v>3625.9941900000003</v>
      </c>
      <c r="AC26" s="10">
        <f>A15a!E25</f>
        <v>2973.5015000000003</v>
      </c>
      <c r="AD26" s="13">
        <v>20</v>
      </c>
      <c r="AE26" s="13">
        <v>51</v>
      </c>
      <c r="AF26" s="13">
        <v>9</v>
      </c>
      <c r="AG26" s="13">
        <v>20</v>
      </c>
      <c r="AH26" s="10">
        <f t="shared" si="125"/>
        <v>594.70030000000008</v>
      </c>
      <c r="AI26" s="10">
        <f t="shared" si="126"/>
        <v>1516.4857650000004</v>
      </c>
      <c r="AJ26" s="10">
        <f t="shared" si="117"/>
        <v>267.61513500000001</v>
      </c>
      <c r="AK26" s="10">
        <f t="shared" si="127"/>
        <v>594.70030000000008</v>
      </c>
      <c r="AL26" s="10">
        <f>A15a!F25</f>
        <v>2826</v>
      </c>
      <c r="AM26" s="13">
        <v>25</v>
      </c>
      <c r="AN26" s="13">
        <v>42</v>
      </c>
      <c r="AO26" s="13">
        <v>17</v>
      </c>
      <c r="AP26" s="13">
        <v>16</v>
      </c>
      <c r="AQ26" s="10">
        <f t="shared" si="128"/>
        <v>706.5</v>
      </c>
      <c r="AR26" s="10">
        <f t="shared" si="129"/>
        <v>1186.92</v>
      </c>
      <c r="AS26" s="10">
        <f t="shared" si="118"/>
        <v>480.42</v>
      </c>
      <c r="AT26" s="10">
        <f t="shared" si="119"/>
        <v>452.16</v>
      </c>
      <c r="AU26" s="10">
        <f>A15a!G25</f>
        <v>31170.32</v>
      </c>
      <c r="AV26" s="13">
        <v>35</v>
      </c>
      <c r="AW26" s="13">
        <v>40</v>
      </c>
      <c r="AX26" s="13">
        <v>12</v>
      </c>
      <c r="AY26" s="13">
        <v>12</v>
      </c>
      <c r="AZ26" s="10">
        <f t="shared" si="130"/>
        <v>10909.611999999999</v>
      </c>
      <c r="BA26" s="10">
        <f t="shared" si="131"/>
        <v>12468.128000000001</v>
      </c>
      <c r="BB26" s="10">
        <f t="shared" si="120"/>
        <v>3740.4383999999995</v>
      </c>
      <c r="BC26" s="10">
        <f t="shared" si="132"/>
        <v>3740.4383999999995</v>
      </c>
      <c r="BD26" s="10">
        <f>A15a!H25</f>
        <v>46264.41</v>
      </c>
      <c r="BE26" s="13">
        <v>17</v>
      </c>
      <c r="BF26" s="13">
        <v>55</v>
      </c>
      <c r="BG26" s="13">
        <v>15</v>
      </c>
      <c r="BH26" s="13">
        <v>13</v>
      </c>
      <c r="BI26" s="10">
        <f t="shared" si="133"/>
        <v>7864.949700000001</v>
      </c>
      <c r="BJ26" s="10">
        <f t="shared" si="134"/>
        <v>25445.425500000001</v>
      </c>
      <c r="BK26" s="10">
        <f t="shared" si="135"/>
        <v>6939.6615000000002</v>
      </c>
      <c r="BL26" s="10">
        <f t="shared" si="136"/>
        <v>6014.3733000000011</v>
      </c>
      <c r="BM26" s="10">
        <f>A15a!I25</f>
        <v>31985.288999999997</v>
      </c>
      <c r="BN26" s="13">
        <v>53</v>
      </c>
      <c r="BO26" s="13">
        <v>34</v>
      </c>
      <c r="BP26" s="13">
        <v>2</v>
      </c>
      <c r="BQ26" s="13">
        <v>10</v>
      </c>
      <c r="BR26" s="10">
        <f t="shared" si="137"/>
        <v>16952.203169999997</v>
      </c>
      <c r="BS26" s="10">
        <f t="shared" ref="BS26:BT28" si="166">$BM26*BO26/100</f>
        <v>10874.998259999998</v>
      </c>
      <c r="BT26" s="10">
        <f t="shared" si="166"/>
        <v>639.70577999999989</v>
      </c>
      <c r="BU26" s="10">
        <f t="shared" si="138"/>
        <v>3198.5288999999993</v>
      </c>
      <c r="BV26" s="10">
        <f>A15a!J25</f>
        <v>9012.9339999999993</v>
      </c>
      <c r="BW26" s="13">
        <v>34</v>
      </c>
      <c r="BX26" s="13">
        <v>37</v>
      </c>
      <c r="BY26" s="13">
        <v>8</v>
      </c>
      <c r="BZ26" s="13">
        <v>22</v>
      </c>
      <c r="CA26" s="10">
        <f t="shared" si="139"/>
        <v>3064.3975599999999</v>
      </c>
      <c r="CB26" s="10">
        <f t="shared" si="140"/>
        <v>3334.7855799999998</v>
      </c>
      <c r="CC26" s="10">
        <f t="shared" si="165"/>
        <v>721.03471999999999</v>
      </c>
      <c r="CD26" s="10">
        <f t="shared" si="141"/>
        <v>1982.8454799999997</v>
      </c>
      <c r="CE26" s="10">
        <f>A15a!K25</f>
        <v>2411.0450000000001</v>
      </c>
      <c r="CF26" s="42">
        <f t="shared" si="68"/>
        <v>24</v>
      </c>
      <c r="CG26" s="42">
        <f t="shared" si="69"/>
        <v>40</v>
      </c>
      <c r="CH26" s="42">
        <f t="shared" si="70"/>
        <v>5</v>
      </c>
      <c r="CI26" s="42">
        <f t="shared" si="71"/>
        <v>31</v>
      </c>
      <c r="CJ26" s="10">
        <f t="shared" si="142"/>
        <v>578.6508</v>
      </c>
      <c r="CK26" s="10">
        <f t="shared" si="143"/>
        <v>964.41800000000001</v>
      </c>
      <c r="CL26" s="10">
        <f t="shared" si="144"/>
        <v>120.55225</v>
      </c>
      <c r="CM26" s="10">
        <f t="shared" si="145"/>
        <v>747.42394999999999</v>
      </c>
      <c r="CN26" s="10">
        <f>A15a!L25</f>
        <v>22799.395</v>
      </c>
      <c r="CO26" s="13">
        <v>58</v>
      </c>
      <c r="CP26" s="13">
        <v>17</v>
      </c>
      <c r="CQ26" s="13">
        <v>7</v>
      </c>
      <c r="CR26" s="13">
        <v>17</v>
      </c>
      <c r="CS26" s="10">
        <f t="shared" si="146"/>
        <v>13223.649099999999</v>
      </c>
      <c r="CT26" s="10">
        <f t="shared" si="121"/>
        <v>3875.8971500000002</v>
      </c>
      <c r="CU26" s="10">
        <f t="shared" si="147"/>
        <v>1595.9576500000001</v>
      </c>
      <c r="CV26" s="10">
        <f t="shared" si="148"/>
        <v>3875.8971500000002</v>
      </c>
      <c r="CW26" s="10">
        <f>A15a!M25</f>
        <v>4733.9650000000001</v>
      </c>
      <c r="CX26" s="13">
        <v>18</v>
      </c>
      <c r="CY26" s="13">
        <v>49</v>
      </c>
      <c r="CZ26" s="13">
        <v>15</v>
      </c>
      <c r="DA26" s="13">
        <v>18</v>
      </c>
      <c r="DB26" s="10">
        <f t="shared" si="149"/>
        <v>852.11369999999999</v>
      </c>
      <c r="DC26" s="10">
        <f t="shared" si="150"/>
        <v>2319.6428500000002</v>
      </c>
      <c r="DD26" s="10">
        <f t="shared" si="151"/>
        <v>710.09475000000009</v>
      </c>
      <c r="DE26" s="10">
        <f t="shared" si="152"/>
        <v>852.11369999999999</v>
      </c>
      <c r="DF26" s="10">
        <f>A15a!N25</f>
        <v>31266.335000000003</v>
      </c>
      <c r="DG26" s="13">
        <v>16</v>
      </c>
      <c r="DH26" s="13">
        <v>56</v>
      </c>
      <c r="DI26" s="13">
        <v>8</v>
      </c>
      <c r="DJ26" s="13">
        <v>19</v>
      </c>
      <c r="DK26" s="10">
        <f t="shared" si="153"/>
        <v>5002.6136000000006</v>
      </c>
      <c r="DL26" s="10">
        <f t="shared" si="154"/>
        <v>17509.147600000004</v>
      </c>
      <c r="DM26" s="10">
        <f t="shared" si="155"/>
        <v>2501.3068000000003</v>
      </c>
      <c r="DN26" s="10">
        <f t="shared" si="156"/>
        <v>5940.6036500000009</v>
      </c>
      <c r="DO26" s="10">
        <f>A15a!O25</f>
        <v>150685.83000000002</v>
      </c>
      <c r="DP26" s="13">
        <v>13</v>
      </c>
      <c r="DQ26" s="13">
        <v>49</v>
      </c>
      <c r="DR26" s="13">
        <v>9</v>
      </c>
      <c r="DS26" s="13">
        <v>29</v>
      </c>
      <c r="DT26" s="10">
        <f t="shared" si="157"/>
        <v>19589.157900000002</v>
      </c>
      <c r="DU26" s="10">
        <f t="shared" si="158"/>
        <v>73836.056700000016</v>
      </c>
      <c r="DV26" s="10">
        <f t="shared" si="159"/>
        <v>13561.724700000002</v>
      </c>
      <c r="DW26" s="10">
        <f t="shared" si="160"/>
        <v>43698.890700000004</v>
      </c>
    </row>
    <row r="27" spans="1:127">
      <c r="A27" s="6">
        <v>2003</v>
      </c>
      <c r="B27" s="10">
        <f>A15a!B26</f>
        <v>10529</v>
      </c>
      <c r="C27" s="13">
        <v>38</v>
      </c>
      <c r="D27" s="13">
        <v>31</v>
      </c>
      <c r="E27" s="13">
        <v>11</v>
      </c>
      <c r="F27" s="13">
        <v>20</v>
      </c>
      <c r="G27" s="10">
        <f>B27*C27/100</f>
        <v>4001.02</v>
      </c>
      <c r="H27" s="10">
        <f t="shared" si="162"/>
        <v>3263.99</v>
      </c>
      <c r="I27" s="10">
        <f t="shared" si="163"/>
        <v>1158.19</v>
      </c>
      <c r="J27" s="10">
        <f t="shared" si="164"/>
        <v>2105.8000000000002</v>
      </c>
      <c r="K27" s="10">
        <f>A15a!C26</f>
        <v>5551.5740000000005</v>
      </c>
      <c r="L27" s="13">
        <v>38</v>
      </c>
      <c r="M27" s="13">
        <v>32</v>
      </c>
      <c r="N27" s="13">
        <v>17</v>
      </c>
      <c r="O27" s="13">
        <v>13</v>
      </c>
      <c r="P27" s="10">
        <f t="shared" si="112"/>
        <v>2109.5981200000006</v>
      </c>
      <c r="Q27" s="10">
        <f t="shared" si="122"/>
        <v>1776.5036800000003</v>
      </c>
      <c r="R27" s="10">
        <f t="shared" si="113"/>
        <v>943.76758000000007</v>
      </c>
      <c r="S27" s="10">
        <f t="shared" si="114"/>
        <v>721.70461999999998</v>
      </c>
      <c r="T27" s="10">
        <f>A15a!D26</f>
        <v>17476.598999999998</v>
      </c>
      <c r="U27" s="13">
        <v>17</v>
      </c>
      <c r="V27" s="13">
        <v>28</v>
      </c>
      <c r="W27" s="13">
        <v>34</v>
      </c>
      <c r="X27" s="13">
        <v>22</v>
      </c>
      <c r="Y27" s="10">
        <f t="shared" si="123"/>
        <v>2971.0218299999997</v>
      </c>
      <c r="Z27" s="10">
        <f t="shared" si="124"/>
        <v>4893.4477199999992</v>
      </c>
      <c r="AA27" s="10">
        <f t="shared" si="115"/>
        <v>5942.0436599999994</v>
      </c>
      <c r="AB27" s="10">
        <f t="shared" si="116"/>
        <v>3844.8517799999995</v>
      </c>
      <c r="AC27" s="10">
        <f>A15a!E26</f>
        <v>2979.442</v>
      </c>
      <c r="AD27" s="13">
        <v>18</v>
      </c>
      <c r="AE27" s="13">
        <v>51</v>
      </c>
      <c r="AF27" s="13">
        <v>7</v>
      </c>
      <c r="AG27" s="13">
        <v>25</v>
      </c>
      <c r="AH27" s="10">
        <f t="shared" si="125"/>
        <v>536.29955999999993</v>
      </c>
      <c r="AI27" s="10">
        <f t="shared" si="126"/>
        <v>1519.5154199999999</v>
      </c>
      <c r="AJ27" s="10">
        <f t="shared" si="117"/>
        <v>208.56094000000002</v>
      </c>
      <c r="AK27" s="10">
        <f t="shared" si="127"/>
        <v>744.8605</v>
      </c>
      <c r="AL27" s="10">
        <f>A15a!F26</f>
        <v>2832</v>
      </c>
      <c r="AM27" s="13">
        <v>24</v>
      </c>
      <c r="AN27" s="13">
        <v>42</v>
      </c>
      <c r="AO27" s="13">
        <v>17</v>
      </c>
      <c r="AP27" s="13">
        <v>16</v>
      </c>
      <c r="AQ27" s="10">
        <f t="shared" si="128"/>
        <v>679.68</v>
      </c>
      <c r="AR27" s="10">
        <f t="shared" si="129"/>
        <v>1189.44</v>
      </c>
      <c r="AS27" s="10">
        <f t="shared" si="118"/>
        <v>481.44</v>
      </c>
      <c r="AT27" s="10">
        <f t="shared" si="119"/>
        <v>453.12</v>
      </c>
      <c r="AU27" s="10">
        <f>A15a!G26</f>
        <v>31385.442000000003</v>
      </c>
      <c r="AV27" s="13">
        <v>36</v>
      </c>
      <c r="AW27" s="13">
        <v>41</v>
      </c>
      <c r="AX27" s="13">
        <v>9</v>
      </c>
      <c r="AY27" s="13">
        <v>14</v>
      </c>
      <c r="AZ27" s="10">
        <f t="shared" si="130"/>
        <v>11298.759120000001</v>
      </c>
      <c r="BA27" s="10">
        <f t="shared" si="131"/>
        <v>12868.031220000003</v>
      </c>
      <c r="BB27" s="10">
        <f t="shared" si="120"/>
        <v>2824.6897800000002</v>
      </c>
      <c r="BC27" s="10">
        <f t="shared" si="132"/>
        <v>4393.9618799999998</v>
      </c>
      <c r="BD27" s="10">
        <f>A15a!H26</f>
        <v>46027.852999999996</v>
      </c>
      <c r="BE27" s="13">
        <v>17</v>
      </c>
      <c r="BF27" s="13">
        <v>53</v>
      </c>
      <c r="BG27" s="13">
        <v>16</v>
      </c>
      <c r="BH27" s="13">
        <v>14</v>
      </c>
      <c r="BI27" s="10">
        <f t="shared" si="133"/>
        <v>7824.7350099999994</v>
      </c>
      <c r="BJ27" s="10">
        <f t="shared" si="134"/>
        <v>24394.762089999997</v>
      </c>
      <c r="BK27" s="10">
        <f t="shared" si="135"/>
        <v>7364.4564799999989</v>
      </c>
      <c r="BL27" s="10">
        <f t="shared" si="136"/>
        <v>6443.8994199999988</v>
      </c>
      <c r="BM27" s="10">
        <f>A15a!I26</f>
        <v>32262.031000000003</v>
      </c>
      <c r="BN27" s="13">
        <v>53</v>
      </c>
      <c r="BO27" s="13">
        <v>34</v>
      </c>
      <c r="BP27" s="13">
        <v>2</v>
      </c>
      <c r="BQ27" s="13">
        <v>10</v>
      </c>
      <c r="BR27" s="10">
        <f t="shared" si="137"/>
        <v>17098.87643</v>
      </c>
      <c r="BS27" s="10">
        <f t="shared" si="166"/>
        <v>10969.090539999999</v>
      </c>
      <c r="BT27" s="10">
        <f t="shared" si="166"/>
        <v>645.24062000000004</v>
      </c>
      <c r="BU27" s="10">
        <f t="shared" si="138"/>
        <v>3226.2031000000006</v>
      </c>
      <c r="BV27" s="10">
        <f>A15a!J26</f>
        <v>9040.3744999999999</v>
      </c>
      <c r="BW27" s="13">
        <v>34</v>
      </c>
      <c r="BX27" s="13">
        <v>37</v>
      </c>
      <c r="BY27" s="13">
        <v>8</v>
      </c>
      <c r="BZ27" s="13">
        <v>22</v>
      </c>
      <c r="CA27" s="10">
        <f t="shared" si="139"/>
        <v>3073.7273300000002</v>
      </c>
      <c r="CB27" s="10">
        <f t="shared" si="140"/>
        <v>3344.9385649999999</v>
      </c>
      <c r="CC27" s="10">
        <f t="shared" si="165"/>
        <v>723.22996000000001</v>
      </c>
      <c r="CD27" s="10">
        <f t="shared" si="141"/>
        <v>1988.88239</v>
      </c>
      <c r="CE27" s="10">
        <f>A15a!K26</f>
        <v>2429.9470000000001</v>
      </c>
      <c r="CF27" s="42">
        <f t="shared" si="68"/>
        <v>23</v>
      </c>
      <c r="CG27" s="42">
        <f t="shared" si="69"/>
        <v>41</v>
      </c>
      <c r="CH27" s="42">
        <f t="shared" si="70"/>
        <v>4</v>
      </c>
      <c r="CI27" s="42">
        <f t="shared" si="71"/>
        <v>31</v>
      </c>
      <c r="CJ27" s="10">
        <f t="shared" si="142"/>
        <v>558.88781000000006</v>
      </c>
      <c r="CK27" s="10">
        <f t="shared" si="143"/>
        <v>996.27827000000002</v>
      </c>
      <c r="CL27" s="10">
        <f t="shared" si="144"/>
        <v>97.197879999999998</v>
      </c>
      <c r="CM27" s="10">
        <f t="shared" si="145"/>
        <v>753.28357000000005</v>
      </c>
      <c r="CN27" s="10">
        <f>A15a!L26</f>
        <v>23478.031999999999</v>
      </c>
      <c r="CO27" s="13">
        <v>57</v>
      </c>
      <c r="CP27" s="13">
        <v>17</v>
      </c>
      <c r="CQ27" s="13">
        <v>7</v>
      </c>
      <c r="CR27" s="13">
        <v>18</v>
      </c>
      <c r="CS27" s="10">
        <f t="shared" si="146"/>
        <v>13382.47824</v>
      </c>
      <c r="CT27" s="10">
        <f t="shared" si="121"/>
        <v>3991.2654400000001</v>
      </c>
      <c r="CU27" s="10">
        <f t="shared" si="147"/>
        <v>1643.4622399999998</v>
      </c>
      <c r="CV27" s="10">
        <f t="shared" si="148"/>
        <v>4226.04576</v>
      </c>
      <c r="CW27" s="10">
        <f>A15a!M26</f>
        <v>4753.9719999999998</v>
      </c>
      <c r="CX27" s="13">
        <v>17</v>
      </c>
      <c r="CY27" s="13">
        <v>49</v>
      </c>
      <c r="CZ27" s="13">
        <v>15</v>
      </c>
      <c r="DA27" s="13">
        <v>18</v>
      </c>
      <c r="DB27" s="10">
        <f t="shared" si="149"/>
        <v>808.17523999999992</v>
      </c>
      <c r="DC27" s="10">
        <f t="shared" si="150"/>
        <v>2329.4462800000001</v>
      </c>
      <c r="DD27" s="10">
        <f t="shared" si="151"/>
        <v>713.09580000000005</v>
      </c>
      <c r="DE27" s="10">
        <f t="shared" si="152"/>
        <v>855.71496000000002</v>
      </c>
      <c r="DF27" s="10">
        <f>A15a!N26</f>
        <v>31371.861000000001</v>
      </c>
      <c r="DG27" s="13">
        <v>16</v>
      </c>
      <c r="DH27" s="13">
        <v>56</v>
      </c>
      <c r="DI27" s="13">
        <v>9</v>
      </c>
      <c r="DJ27" s="13">
        <v>19</v>
      </c>
      <c r="DK27" s="10">
        <f t="shared" si="153"/>
        <v>5019.4977600000002</v>
      </c>
      <c r="DL27" s="10">
        <f t="shared" si="154"/>
        <v>17568.242160000002</v>
      </c>
      <c r="DM27" s="10">
        <f t="shared" si="155"/>
        <v>2823.46749</v>
      </c>
      <c r="DN27" s="10">
        <f t="shared" si="156"/>
        <v>5960.6535900000008</v>
      </c>
      <c r="DO27" s="10">
        <f>A15a!O26</f>
        <v>152226.91</v>
      </c>
      <c r="DP27" s="13">
        <v>13</v>
      </c>
      <c r="DQ27" s="13">
        <v>49</v>
      </c>
      <c r="DR27" s="13">
        <v>9</v>
      </c>
      <c r="DS27" s="13">
        <v>29</v>
      </c>
      <c r="DT27" s="10">
        <f t="shared" si="157"/>
        <v>19789.498299999999</v>
      </c>
      <c r="DU27" s="10">
        <f t="shared" si="158"/>
        <v>74591.185899999997</v>
      </c>
      <c r="DV27" s="10">
        <f t="shared" si="159"/>
        <v>13700.421899999999</v>
      </c>
      <c r="DW27" s="10">
        <f t="shared" si="160"/>
        <v>44145.803899999999</v>
      </c>
    </row>
    <row r="28" spans="1:127">
      <c r="A28" s="6">
        <v>2004</v>
      </c>
      <c r="B28" s="10">
        <f>A15a!B27</f>
        <v>10650</v>
      </c>
      <c r="C28" s="13">
        <v>36</v>
      </c>
      <c r="D28" s="13">
        <v>31</v>
      </c>
      <c r="E28" s="13">
        <v>12</v>
      </c>
      <c r="F28" s="13">
        <v>22</v>
      </c>
      <c r="G28" s="10">
        <f t="shared" si="161"/>
        <v>3834</v>
      </c>
      <c r="H28" s="10">
        <f t="shared" si="162"/>
        <v>3301.5</v>
      </c>
      <c r="I28" s="10">
        <f t="shared" si="163"/>
        <v>1278</v>
      </c>
      <c r="J28" s="10">
        <f t="shared" si="164"/>
        <v>2343</v>
      </c>
      <c r="K28" s="10">
        <f>A15a!C27</f>
        <v>5576.69</v>
      </c>
      <c r="L28" s="13">
        <v>35</v>
      </c>
      <c r="M28" s="13">
        <v>33</v>
      </c>
      <c r="N28" s="13">
        <v>18</v>
      </c>
      <c r="O28" s="13">
        <v>13</v>
      </c>
      <c r="P28" s="10">
        <f t="shared" si="112"/>
        <v>1951.8415</v>
      </c>
      <c r="Q28" s="10">
        <f t="shared" si="122"/>
        <v>1840.3076999999998</v>
      </c>
      <c r="R28" s="10">
        <f t="shared" si="113"/>
        <v>1003.8042</v>
      </c>
      <c r="S28" s="10">
        <f t="shared" si="114"/>
        <v>724.96969999999999</v>
      </c>
      <c r="T28" s="10">
        <f>A15a!D27</f>
        <v>17693.297999999999</v>
      </c>
      <c r="U28" s="13">
        <v>16</v>
      </c>
      <c r="V28" s="13">
        <v>27</v>
      </c>
      <c r="W28" s="13">
        <v>34</v>
      </c>
      <c r="X28" s="13">
        <v>22</v>
      </c>
      <c r="Y28" s="10">
        <f t="shared" si="123"/>
        <v>2830.9276799999998</v>
      </c>
      <c r="Z28" s="10">
        <f t="shared" si="124"/>
        <v>4777.1904599999998</v>
      </c>
      <c r="AA28" s="10">
        <f t="shared" si="115"/>
        <v>6015.7213199999997</v>
      </c>
      <c r="AB28" s="10">
        <f t="shared" si="116"/>
        <v>3892.52556</v>
      </c>
      <c r="AC28" s="10">
        <f>A15a!E27</f>
        <v>2982.7809999999999</v>
      </c>
      <c r="AD28" s="13">
        <v>17</v>
      </c>
      <c r="AE28" s="13">
        <v>51</v>
      </c>
      <c r="AF28" s="13">
        <v>7</v>
      </c>
      <c r="AG28" s="13">
        <v>25</v>
      </c>
      <c r="AH28" s="10">
        <f t="shared" si="125"/>
        <v>507.07276999999999</v>
      </c>
      <c r="AI28" s="10">
        <f t="shared" si="126"/>
        <v>1521.21831</v>
      </c>
      <c r="AJ28" s="10">
        <f t="shared" si="117"/>
        <v>208.79467</v>
      </c>
      <c r="AK28" s="10">
        <f t="shared" si="127"/>
        <v>745.69524999999999</v>
      </c>
      <c r="AL28" s="10">
        <f>A15a!F27</f>
        <v>2837</v>
      </c>
      <c r="AM28" s="13">
        <v>23</v>
      </c>
      <c r="AN28" s="13">
        <v>43</v>
      </c>
      <c r="AO28" s="13">
        <v>17</v>
      </c>
      <c r="AP28" s="13">
        <v>17</v>
      </c>
      <c r="AQ28" s="10">
        <f t="shared" si="128"/>
        <v>652.51</v>
      </c>
      <c r="AR28" s="10">
        <f t="shared" si="129"/>
        <v>1219.9100000000001</v>
      </c>
      <c r="AS28" s="10">
        <f t="shared" si="118"/>
        <v>482.29</v>
      </c>
      <c r="AT28" s="10">
        <f t="shared" si="119"/>
        <v>482.29</v>
      </c>
      <c r="AU28" s="10">
        <f>A15a!G27</f>
        <v>31607.036999999997</v>
      </c>
      <c r="AV28" s="13">
        <v>35</v>
      </c>
      <c r="AW28" s="13">
        <v>41</v>
      </c>
      <c r="AX28" s="13">
        <v>10</v>
      </c>
      <c r="AY28" s="13">
        <v>14</v>
      </c>
      <c r="AZ28" s="10">
        <f t="shared" si="130"/>
        <v>11062.462949999999</v>
      </c>
      <c r="BA28" s="10">
        <f t="shared" si="131"/>
        <v>12958.885169999998</v>
      </c>
      <c r="BB28" s="10">
        <f t="shared" si="120"/>
        <v>3160.7037</v>
      </c>
      <c r="BC28" s="10">
        <f t="shared" si="132"/>
        <v>4424.9851799999997</v>
      </c>
      <c r="BD28" s="10">
        <f>A15a!H27</f>
        <v>45709.277000000002</v>
      </c>
      <c r="BE28" s="13">
        <v>16</v>
      </c>
      <c r="BF28" s="13">
        <v>52</v>
      </c>
      <c r="BG28" s="13">
        <v>16</v>
      </c>
      <c r="BH28" s="13">
        <v>15</v>
      </c>
      <c r="BI28" s="10">
        <f t="shared" si="133"/>
        <v>7313.4843200000005</v>
      </c>
      <c r="BJ28" s="10">
        <f t="shared" si="134"/>
        <v>23768.82404</v>
      </c>
      <c r="BK28" s="10">
        <f t="shared" si="135"/>
        <v>7313.4843200000005</v>
      </c>
      <c r="BL28" s="10">
        <f t="shared" si="136"/>
        <v>6856.3915500000003</v>
      </c>
      <c r="BM28" s="10">
        <f>A15a!I27</f>
        <v>32583.117999999995</v>
      </c>
      <c r="BN28" s="13">
        <v>51</v>
      </c>
      <c r="BO28" s="13">
        <v>36</v>
      </c>
      <c r="BP28" s="13">
        <v>1</v>
      </c>
      <c r="BQ28" s="13">
        <v>11</v>
      </c>
      <c r="BR28" s="10">
        <f t="shared" si="137"/>
        <v>16617.390179999999</v>
      </c>
      <c r="BS28" s="10">
        <f t="shared" si="166"/>
        <v>11729.922479999999</v>
      </c>
      <c r="BT28" s="10">
        <f t="shared" si="166"/>
        <v>325.83117999999996</v>
      </c>
      <c r="BU28" s="10">
        <f t="shared" si="138"/>
        <v>3584.1429799999996</v>
      </c>
      <c r="BV28" s="10">
        <f>A15a!J27</f>
        <v>9055.0025000000005</v>
      </c>
      <c r="BW28" s="13">
        <v>29</v>
      </c>
      <c r="BX28" s="13">
        <v>38</v>
      </c>
      <c r="BY28" s="13">
        <v>6</v>
      </c>
      <c r="BZ28" s="13">
        <v>26</v>
      </c>
      <c r="CA28" s="10">
        <f t="shared" si="139"/>
        <v>2625.9507250000001</v>
      </c>
      <c r="CB28" s="10">
        <f t="shared" si="140"/>
        <v>3440.9009500000002</v>
      </c>
      <c r="CC28" s="10">
        <f t="shared" si="165"/>
        <v>543.30015000000003</v>
      </c>
      <c r="CD28" s="10">
        <f t="shared" si="141"/>
        <v>2354.3006500000001</v>
      </c>
      <c r="CE28" s="10">
        <f>A15a!K27</f>
        <v>2447.4580000000001</v>
      </c>
      <c r="CF28" s="42">
        <f>CF29</f>
        <v>22</v>
      </c>
      <c r="CG28" s="42">
        <f>CG29</f>
        <v>41</v>
      </c>
      <c r="CH28" s="42">
        <f>CH29</f>
        <v>4</v>
      </c>
      <c r="CI28" s="42">
        <f>CI29</f>
        <v>33</v>
      </c>
      <c r="CJ28" s="10">
        <f t="shared" si="142"/>
        <v>538.44075999999995</v>
      </c>
      <c r="CK28" s="10">
        <f t="shared" si="143"/>
        <v>1003.4577800000001</v>
      </c>
      <c r="CL28" s="10">
        <f t="shared" si="144"/>
        <v>97.898319999999998</v>
      </c>
      <c r="CM28" s="10">
        <f t="shared" si="145"/>
        <v>807.66114000000005</v>
      </c>
      <c r="CN28" s="10">
        <f>A15a!L27</f>
        <v>24146.063999999998</v>
      </c>
      <c r="CO28" s="13">
        <v>55</v>
      </c>
      <c r="CP28" s="13">
        <v>18</v>
      </c>
      <c r="CQ28" s="13">
        <v>7</v>
      </c>
      <c r="CR28" s="13">
        <v>19</v>
      </c>
      <c r="CS28" s="10">
        <f t="shared" si="146"/>
        <v>13280.3352</v>
      </c>
      <c r="CT28" s="10">
        <f t="shared" si="121"/>
        <v>4346.2915199999998</v>
      </c>
      <c r="CU28" s="10">
        <f t="shared" si="147"/>
        <v>1690.2244799999999</v>
      </c>
      <c r="CV28" s="10">
        <f t="shared" si="148"/>
        <v>4587.75216</v>
      </c>
      <c r="CW28" s="10">
        <f>A15a!M27</f>
        <v>4769.2880000000005</v>
      </c>
      <c r="CX28" s="13">
        <v>17</v>
      </c>
      <c r="CY28" s="13">
        <v>48</v>
      </c>
      <c r="CZ28" s="13">
        <v>15</v>
      </c>
      <c r="DA28" s="13">
        <v>19</v>
      </c>
      <c r="DB28" s="10">
        <f t="shared" si="149"/>
        <v>810.7789600000001</v>
      </c>
      <c r="DC28" s="10">
        <f t="shared" si="150"/>
        <v>2289.2582400000001</v>
      </c>
      <c r="DD28" s="10">
        <f t="shared" si="151"/>
        <v>715.39320000000009</v>
      </c>
      <c r="DE28" s="10">
        <f t="shared" si="152"/>
        <v>906.1647200000001</v>
      </c>
      <c r="DF28" s="10">
        <f>A15a!N27</f>
        <v>31518.637000000002</v>
      </c>
      <c r="DG28" s="13">
        <v>15</v>
      </c>
      <c r="DH28" s="13">
        <v>56</v>
      </c>
      <c r="DI28" s="13">
        <v>9</v>
      </c>
      <c r="DJ28" s="13">
        <v>20</v>
      </c>
      <c r="DK28" s="10">
        <f t="shared" si="153"/>
        <v>4727.7955500000007</v>
      </c>
      <c r="DL28" s="10">
        <f t="shared" si="154"/>
        <v>17650.436720000002</v>
      </c>
      <c r="DM28" s="10">
        <f t="shared" si="155"/>
        <v>2836.67733</v>
      </c>
      <c r="DN28" s="10">
        <f t="shared" si="156"/>
        <v>6303.7273999999998</v>
      </c>
      <c r="DO28" s="10">
        <f>A15a!O27</f>
        <v>154002.04</v>
      </c>
      <c r="DP28" s="13">
        <v>13</v>
      </c>
      <c r="DQ28" s="13">
        <v>49</v>
      </c>
      <c r="DR28" s="13">
        <v>9</v>
      </c>
      <c r="DS28" s="13">
        <v>29</v>
      </c>
      <c r="DT28" s="10">
        <f t="shared" si="157"/>
        <v>20020.265200000002</v>
      </c>
      <c r="DU28" s="10">
        <f t="shared" si="158"/>
        <v>75460.999599999996</v>
      </c>
      <c r="DV28" s="10">
        <f t="shared" si="159"/>
        <v>13860.1836</v>
      </c>
      <c r="DW28" s="10">
        <f t="shared" si="160"/>
        <v>44660.5916</v>
      </c>
    </row>
    <row r="29" spans="1:127">
      <c r="A29" s="6">
        <v>2005</v>
      </c>
      <c r="B29" s="10">
        <f>A15a!B28</f>
        <v>10787</v>
      </c>
      <c r="C29" s="13">
        <v>35</v>
      </c>
      <c r="D29" s="13">
        <v>31</v>
      </c>
      <c r="E29" s="13">
        <v>12</v>
      </c>
      <c r="F29" s="13">
        <v>23</v>
      </c>
      <c r="G29" s="10">
        <f t="shared" si="161"/>
        <v>3775.45</v>
      </c>
      <c r="H29" s="10">
        <f t="shared" si="162"/>
        <v>3343.97</v>
      </c>
      <c r="I29" s="10">
        <f t="shared" si="163"/>
        <v>1294.44</v>
      </c>
      <c r="J29" s="10">
        <f t="shared" si="164"/>
        <v>2481.0100000000002</v>
      </c>
      <c r="K29" s="10">
        <f>A15a!C28</f>
        <v>5613.5159999999996</v>
      </c>
      <c r="L29" s="13">
        <v>33</v>
      </c>
      <c r="M29" s="13">
        <v>33</v>
      </c>
      <c r="N29" s="13">
        <v>19</v>
      </c>
      <c r="O29" s="13">
        <v>13</v>
      </c>
      <c r="P29" s="10">
        <f t="shared" ref="P29:P35" si="167">K29*L29/100</f>
        <v>1852.46028</v>
      </c>
      <c r="Q29" s="10">
        <f t="shared" si="122"/>
        <v>1852.46028</v>
      </c>
      <c r="R29" s="10">
        <f t="shared" ref="R29:R35" si="168">K29*N29/100</f>
        <v>1066.5680399999999</v>
      </c>
      <c r="S29" s="10">
        <f t="shared" ref="S29:S35" si="169">K29*O29/100</f>
        <v>729.75707999999997</v>
      </c>
      <c r="T29" s="10">
        <f>A15a!D28</f>
        <v>17918.664000000001</v>
      </c>
      <c r="U29" s="13">
        <v>15</v>
      </c>
      <c r="V29" s="13">
        <v>27</v>
      </c>
      <c r="W29" s="13">
        <v>35</v>
      </c>
      <c r="X29" s="13">
        <v>23</v>
      </c>
      <c r="Y29" s="10">
        <f t="shared" si="123"/>
        <v>2687.7996000000003</v>
      </c>
      <c r="Z29" s="10">
        <f t="shared" si="124"/>
        <v>4838.03928</v>
      </c>
      <c r="AA29" s="10">
        <f t="shared" ref="AA29:AA34" si="170">T29*W29/100</f>
        <v>6271.5324000000001</v>
      </c>
      <c r="AB29" s="10">
        <f t="shared" ref="AB29:AB34" si="171">T29*X29/100</f>
        <v>4121.2927200000004</v>
      </c>
      <c r="AC29" s="10">
        <f>A15a!E28</f>
        <v>2983.3029999999999</v>
      </c>
      <c r="AD29" s="13">
        <v>17</v>
      </c>
      <c r="AE29" s="13">
        <v>50</v>
      </c>
      <c r="AF29" s="13">
        <v>8</v>
      </c>
      <c r="AG29" s="13">
        <v>26</v>
      </c>
      <c r="AH29" s="10">
        <f t="shared" si="125"/>
        <v>507.16150999999996</v>
      </c>
      <c r="AI29" s="10">
        <f t="shared" si="126"/>
        <v>1491.6514999999999</v>
      </c>
      <c r="AJ29" s="10">
        <f t="shared" ref="AJ29:AJ34" si="172">AC29*AF29/100</f>
        <v>238.66423999999998</v>
      </c>
      <c r="AK29" s="10">
        <f t="shared" si="127"/>
        <v>775.65877999999998</v>
      </c>
      <c r="AL29" s="10">
        <f>A15a!F28</f>
        <v>2848</v>
      </c>
      <c r="AM29" s="13">
        <v>22</v>
      </c>
      <c r="AN29" s="13">
        <v>44</v>
      </c>
      <c r="AO29" s="13">
        <v>17</v>
      </c>
      <c r="AP29" s="13">
        <v>18</v>
      </c>
      <c r="AQ29" s="10">
        <f t="shared" si="128"/>
        <v>626.55999999999995</v>
      </c>
      <c r="AR29" s="10">
        <f t="shared" si="129"/>
        <v>1253.1199999999999</v>
      </c>
      <c r="AS29" s="10">
        <f t="shared" ref="AS29:AS34" si="173">AL29*AO29/100</f>
        <v>484.16</v>
      </c>
      <c r="AT29" s="10">
        <f t="shared" ref="AT29:AT34" si="174">AL29*AP29/100</f>
        <v>512.64</v>
      </c>
      <c r="AU29" s="10">
        <f>A15a!G28</f>
        <v>31873.605999999996</v>
      </c>
      <c r="AV29" s="13">
        <v>33</v>
      </c>
      <c r="AW29" s="13">
        <v>42</v>
      </c>
      <c r="AX29" s="42">
        <f>AX28*POWER(AX28/AX23, 1/5)</f>
        <v>10</v>
      </c>
      <c r="AY29" s="13">
        <v>14</v>
      </c>
      <c r="AZ29" s="10">
        <f t="shared" si="130"/>
        <v>10518.28998</v>
      </c>
      <c r="BA29" s="10">
        <f t="shared" si="131"/>
        <v>13386.914519999998</v>
      </c>
      <c r="BB29" s="10">
        <f t="shared" ref="BB29:BB34" si="175">AU29*AX29/100</f>
        <v>3187.3605999999995</v>
      </c>
      <c r="BC29" s="10">
        <f t="shared" si="132"/>
        <v>4462.3048399999998</v>
      </c>
      <c r="BD29" s="10">
        <f>A15a!H28</f>
        <v>45379.557999999997</v>
      </c>
      <c r="BE29" s="13">
        <v>17</v>
      </c>
      <c r="BF29" s="13">
        <v>52</v>
      </c>
      <c r="BG29" s="13">
        <v>16</v>
      </c>
      <c r="BH29" s="13">
        <v>15</v>
      </c>
      <c r="BI29" s="10">
        <f t="shared" si="133"/>
        <v>7714.5248599999995</v>
      </c>
      <c r="BJ29" s="10">
        <f t="shared" si="134"/>
        <v>23597.370159999999</v>
      </c>
      <c r="BK29" s="10">
        <f t="shared" si="135"/>
        <v>7260.7292799999996</v>
      </c>
      <c r="BL29" s="10">
        <f t="shared" si="136"/>
        <v>6806.9336999999996</v>
      </c>
      <c r="BM29" s="10">
        <f>A15a!I28</f>
        <v>32765.957000000002</v>
      </c>
      <c r="BN29" s="13">
        <v>49</v>
      </c>
      <c r="BO29" s="13">
        <v>37</v>
      </c>
      <c r="BP29" s="13">
        <v>2</v>
      </c>
      <c r="BQ29" s="13">
        <v>12</v>
      </c>
      <c r="BR29" s="10">
        <f t="shared" si="137"/>
        <v>16055.318930000001</v>
      </c>
      <c r="BS29" s="10">
        <f t="shared" ref="BS29:BT32" si="176">$BM29*BO29/100</f>
        <v>12123.40409</v>
      </c>
      <c r="BT29" s="10">
        <f t="shared" si="176"/>
        <v>655.31914000000006</v>
      </c>
      <c r="BU29" s="10">
        <f t="shared" si="138"/>
        <v>3931.9148400000004</v>
      </c>
      <c r="BV29" s="10">
        <f>A15a!J28</f>
        <v>9061.4619999999995</v>
      </c>
      <c r="BW29" s="13">
        <v>29</v>
      </c>
      <c r="BX29" s="13">
        <v>38</v>
      </c>
      <c r="BY29" s="13">
        <v>5</v>
      </c>
      <c r="BZ29" s="13">
        <v>28</v>
      </c>
      <c r="CA29" s="10">
        <f t="shared" si="139"/>
        <v>2627.8239799999997</v>
      </c>
      <c r="CB29" s="10">
        <f t="shared" si="140"/>
        <v>3443.35556</v>
      </c>
      <c r="CC29" s="10">
        <f t="shared" si="165"/>
        <v>453.07309999999995</v>
      </c>
      <c r="CD29" s="10">
        <f t="shared" si="141"/>
        <v>2537.2093599999998</v>
      </c>
      <c r="CE29" s="10">
        <f>A15a!K28</f>
        <v>2466.5640000000003</v>
      </c>
      <c r="CF29" s="13">
        <v>22</v>
      </c>
      <c r="CG29" s="13">
        <v>41</v>
      </c>
      <c r="CH29" s="13">
        <v>4</v>
      </c>
      <c r="CI29" s="13">
        <v>33</v>
      </c>
      <c r="CJ29" s="10">
        <f t="shared" si="142"/>
        <v>542.64408000000014</v>
      </c>
      <c r="CK29" s="10">
        <f t="shared" si="143"/>
        <v>1011.2912400000001</v>
      </c>
      <c r="CL29" s="10">
        <f t="shared" si="144"/>
        <v>98.662560000000013</v>
      </c>
      <c r="CM29" s="10">
        <f t="shared" si="145"/>
        <v>813.96612000000005</v>
      </c>
      <c r="CN29" s="10">
        <f>A15a!L28</f>
        <v>24844.712</v>
      </c>
      <c r="CO29" s="13">
        <v>51</v>
      </c>
      <c r="CP29" s="13">
        <v>20</v>
      </c>
      <c r="CQ29" s="13">
        <v>8</v>
      </c>
      <c r="CR29" s="13">
        <v>20</v>
      </c>
      <c r="CS29" s="10">
        <f t="shared" si="146"/>
        <v>12670.803119999999</v>
      </c>
      <c r="CT29" s="10">
        <f t="shared" ref="CT29:CT34" si="177">CN29*CP29/100</f>
        <v>4968.9423999999999</v>
      </c>
      <c r="CU29" s="10">
        <f t="shared" si="147"/>
        <v>1987.5769599999999</v>
      </c>
      <c r="CV29" s="10">
        <f t="shared" si="148"/>
        <v>4968.9423999999999</v>
      </c>
      <c r="CW29" s="10">
        <f>A15a!M28</f>
        <v>4786.2070000000003</v>
      </c>
      <c r="CX29" s="13">
        <v>17</v>
      </c>
      <c r="CY29" s="13">
        <v>48</v>
      </c>
      <c r="CZ29" s="13">
        <v>15</v>
      </c>
      <c r="DA29" s="13">
        <v>21</v>
      </c>
      <c r="DB29" s="10">
        <f t="shared" si="149"/>
        <v>813.65518999999995</v>
      </c>
      <c r="DC29" s="10">
        <f t="shared" si="150"/>
        <v>2297.3793600000004</v>
      </c>
      <c r="DD29" s="10">
        <f t="shared" si="151"/>
        <v>717.93105000000014</v>
      </c>
      <c r="DE29" s="10">
        <f t="shared" si="152"/>
        <v>1005.1034700000001</v>
      </c>
      <c r="DF29" s="10">
        <f>A15a!N28</f>
        <v>31801.458999999999</v>
      </c>
      <c r="DG29" s="13">
        <v>14</v>
      </c>
      <c r="DH29" s="13">
        <v>56</v>
      </c>
      <c r="DI29" s="13">
        <v>9</v>
      </c>
      <c r="DJ29" s="13">
        <v>21</v>
      </c>
      <c r="DK29" s="10">
        <f t="shared" si="153"/>
        <v>4452.2042599999995</v>
      </c>
      <c r="DL29" s="10">
        <f t="shared" si="154"/>
        <v>17808.817039999998</v>
      </c>
      <c r="DM29" s="10">
        <f t="shared" si="155"/>
        <v>2862.1313099999998</v>
      </c>
      <c r="DN29" s="10">
        <f t="shared" si="156"/>
        <v>6678.3063899999997</v>
      </c>
      <c r="DO29" s="10">
        <f>A15a!O28</f>
        <v>155901.54</v>
      </c>
      <c r="DP29" s="13">
        <v>13</v>
      </c>
      <c r="DQ29" s="13">
        <v>49</v>
      </c>
      <c r="DR29" s="13">
        <v>9</v>
      </c>
      <c r="DS29" s="13">
        <v>29</v>
      </c>
      <c r="DT29" s="10">
        <f t="shared" si="157"/>
        <v>20267.200199999999</v>
      </c>
      <c r="DU29" s="10">
        <f t="shared" si="158"/>
        <v>76391.7546</v>
      </c>
      <c r="DV29" s="10">
        <f t="shared" si="159"/>
        <v>14031.1386</v>
      </c>
      <c r="DW29" s="10">
        <f t="shared" si="160"/>
        <v>45211.446600000003</v>
      </c>
    </row>
    <row r="30" spans="1:127">
      <c r="A30" s="6">
        <v>2006</v>
      </c>
      <c r="B30" s="10">
        <f>A15a!B29</f>
        <v>10944</v>
      </c>
      <c r="C30" s="13">
        <v>33</v>
      </c>
      <c r="D30" s="13">
        <v>31</v>
      </c>
      <c r="E30" s="13">
        <v>12</v>
      </c>
      <c r="F30" s="13">
        <v>24</v>
      </c>
      <c r="G30" s="10">
        <f t="shared" si="161"/>
        <v>3611.52</v>
      </c>
      <c r="H30" s="10">
        <f t="shared" si="162"/>
        <v>3392.64</v>
      </c>
      <c r="I30" s="10">
        <f t="shared" si="163"/>
        <v>1313.28</v>
      </c>
      <c r="J30" s="10">
        <f t="shared" si="164"/>
        <v>2626.56</v>
      </c>
      <c r="K30" s="10">
        <f>A15a!C29</f>
        <v>5666.3490000000002</v>
      </c>
      <c r="L30" s="13">
        <v>33</v>
      </c>
      <c r="M30" s="13">
        <v>33</v>
      </c>
      <c r="N30" s="13">
        <v>20</v>
      </c>
      <c r="O30" s="13">
        <v>15</v>
      </c>
      <c r="P30" s="10">
        <f t="shared" si="167"/>
        <v>1869.89517</v>
      </c>
      <c r="Q30" s="10">
        <f t="shared" ref="Q30:Q35" si="178">K30*M30/100</f>
        <v>1869.89517</v>
      </c>
      <c r="R30" s="10">
        <f t="shared" si="168"/>
        <v>1133.2698</v>
      </c>
      <c r="S30" s="10">
        <f t="shared" si="169"/>
        <v>849.95235000000002</v>
      </c>
      <c r="T30" s="10">
        <f>A15a!D29</f>
        <v>18136.101000000002</v>
      </c>
      <c r="U30" s="13">
        <v>15</v>
      </c>
      <c r="V30" s="13">
        <v>27</v>
      </c>
      <c r="W30" s="13">
        <v>35</v>
      </c>
      <c r="X30" s="13">
        <v>24</v>
      </c>
      <c r="Y30" s="10">
        <f t="shared" ref="Y30:Y35" si="179">T30*U30/100</f>
        <v>2720.4151500000003</v>
      </c>
      <c r="Z30" s="10">
        <f t="shared" ref="Z30:Z35" si="180">T30*V30/100</f>
        <v>4896.7472700000008</v>
      </c>
      <c r="AA30" s="10">
        <f t="shared" si="170"/>
        <v>6347.6353500000005</v>
      </c>
      <c r="AB30" s="10">
        <f t="shared" si="171"/>
        <v>4352.664240000001</v>
      </c>
      <c r="AC30" s="10">
        <f>A15a!E29</f>
        <v>2981.0419999999999</v>
      </c>
      <c r="AD30" s="13">
        <v>17</v>
      </c>
      <c r="AE30" s="13">
        <v>49</v>
      </c>
      <c r="AF30" s="13">
        <v>8</v>
      </c>
      <c r="AG30" s="13">
        <v>28</v>
      </c>
      <c r="AH30" s="10">
        <f t="shared" ref="AH30:AH35" si="181">AC30*AD30/100</f>
        <v>506.77713999999997</v>
      </c>
      <c r="AI30" s="10">
        <f t="shared" ref="AI30:AI35" si="182">AC30*AE30/100</f>
        <v>1460.7105799999999</v>
      </c>
      <c r="AJ30" s="10">
        <f t="shared" si="172"/>
        <v>238.48336</v>
      </c>
      <c r="AK30" s="10">
        <f t="shared" ref="AK30:AK35" si="183">AC30*AG30/100</f>
        <v>834.69175999999993</v>
      </c>
      <c r="AL30" s="10">
        <f>A15a!F29</f>
        <v>2851</v>
      </c>
      <c r="AM30" s="13">
        <v>20</v>
      </c>
      <c r="AN30" s="13">
        <v>44</v>
      </c>
      <c r="AO30" s="13">
        <v>16</v>
      </c>
      <c r="AP30" s="13">
        <v>19</v>
      </c>
      <c r="AQ30" s="10">
        <f t="shared" ref="AQ30:AQ35" si="184">AL30*AM30/100</f>
        <v>570.20000000000005</v>
      </c>
      <c r="AR30" s="10">
        <f t="shared" ref="AR30:AR35" si="185">AL30*AN30/100</f>
        <v>1254.44</v>
      </c>
      <c r="AS30" s="10">
        <f t="shared" si="173"/>
        <v>456.16</v>
      </c>
      <c r="AT30" s="10">
        <f t="shared" si="174"/>
        <v>541.69000000000005</v>
      </c>
      <c r="AU30" s="10">
        <f>A15a!G29</f>
        <v>32192.388999999999</v>
      </c>
      <c r="AV30" s="13">
        <v>33</v>
      </c>
      <c r="AW30" s="13">
        <v>41</v>
      </c>
      <c r="AX30" s="13">
        <v>11</v>
      </c>
      <c r="AY30" s="13">
        <v>16</v>
      </c>
      <c r="AZ30" s="10">
        <f t="shared" ref="AZ30:AZ35" si="186">AU30*AV30/100</f>
        <v>10623.488370000001</v>
      </c>
      <c r="BA30" s="10">
        <f t="shared" ref="BA30:BA35" si="187">AU30*AW30/100</f>
        <v>13198.879489999999</v>
      </c>
      <c r="BB30" s="10">
        <f t="shared" si="175"/>
        <v>3541.1627899999999</v>
      </c>
      <c r="BC30" s="10">
        <f t="shared" ref="BC30:BC35" si="188">AU30*AY30/100</f>
        <v>5150.7822399999995</v>
      </c>
      <c r="BD30" s="10">
        <f>A15a!H29</f>
        <v>45096.031000000003</v>
      </c>
      <c r="BE30" s="13">
        <v>17</v>
      </c>
      <c r="BF30" s="13">
        <v>52</v>
      </c>
      <c r="BG30" s="13">
        <v>16</v>
      </c>
      <c r="BH30" s="13">
        <v>15</v>
      </c>
      <c r="BI30" s="10">
        <f t="shared" ref="BI30:BI35" si="189">BD30*BE30/100</f>
        <v>7666.3252700000003</v>
      </c>
      <c r="BJ30" s="10">
        <f t="shared" ref="BJ30:BJ35" si="190">BD30*BF30/100</f>
        <v>23449.936120000002</v>
      </c>
      <c r="BK30" s="10">
        <f t="shared" ref="BK30:BK35" si="191">BD30*BG30/100</f>
        <v>7215.3649600000008</v>
      </c>
      <c r="BL30" s="10">
        <f t="shared" ref="BL30:BL35" si="192">BD30*BH30/100</f>
        <v>6764.4046500000004</v>
      </c>
      <c r="BM30" s="10">
        <f>A15a!I29</f>
        <v>32884.554000000004</v>
      </c>
      <c r="BN30" s="13">
        <v>48</v>
      </c>
      <c r="BO30" s="13">
        <v>38</v>
      </c>
      <c r="BP30" s="13">
        <v>2</v>
      </c>
      <c r="BQ30" s="13">
        <v>12</v>
      </c>
      <c r="BR30" s="10">
        <f t="shared" ref="BR30:BR35" si="193">BM30*BN30/100</f>
        <v>15784.585920000001</v>
      </c>
      <c r="BS30" s="10">
        <f t="shared" si="176"/>
        <v>12496.130520000001</v>
      </c>
      <c r="BT30" s="10">
        <f t="shared" si="176"/>
        <v>657.69108000000006</v>
      </c>
      <c r="BU30" s="10">
        <f t="shared" ref="BU30:BU35" si="194">BM30*BQ30/100</f>
        <v>3946.1464800000003</v>
      </c>
      <c r="BV30" s="10">
        <f>A15a!J29</f>
        <v>9064.9405000000006</v>
      </c>
      <c r="BW30" s="13">
        <v>27</v>
      </c>
      <c r="BX30" s="13">
        <v>39</v>
      </c>
      <c r="BY30" s="13">
        <v>5</v>
      </c>
      <c r="BZ30" s="13">
        <v>29</v>
      </c>
      <c r="CA30" s="10">
        <f t="shared" ref="CA30:CA35" si="195">BV30*BW30/100</f>
        <v>2447.5339349999999</v>
      </c>
      <c r="CB30" s="10">
        <f t="shared" ref="CB30:CB35" si="196">BV30*BX30/100</f>
        <v>3535.3267950000004</v>
      </c>
      <c r="CC30" s="10">
        <f t="shared" si="165"/>
        <v>453.24702500000001</v>
      </c>
      <c r="CD30" s="10">
        <f t="shared" ref="CD30:CD35" si="197">BV30*BZ30/100</f>
        <v>2628.8327450000002</v>
      </c>
      <c r="CE30" s="10">
        <f>A15a!K29</f>
        <v>2489.7950000000001</v>
      </c>
      <c r="CF30" s="13">
        <v>21</v>
      </c>
      <c r="CG30" s="13">
        <v>43</v>
      </c>
      <c r="CH30" s="13">
        <v>5</v>
      </c>
      <c r="CI30" s="13">
        <v>31</v>
      </c>
      <c r="CJ30" s="10">
        <f t="shared" ref="CJ30:CJ35" si="198">CE30*CF30/100</f>
        <v>522.85694999999998</v>
      </c>
      <c r="CK30" s="10">
        <f t="shared" ref="CK30:CK35" si="199">CE30*CG30/100</f>
        <v>1070.61185</v>
      </c>
      <c r="CL30" s="10">
        <f t="shared" ref="CL30:CL35" si="200">CE30*CH30/100</f>
        <v>124.48975</v>
      </c>
      <c r="CM30" s="10">
        <f t="shared" ref="CM30:CM35" si="201">CE30*CI30/100</f>
        <v>771.83645000000001</v>
      </c>
      <c r="CN30" s="10">
        <f>A15a!L29</f>
        <v>25380.262999999999</v>
      </c>
      <c r="CO30" s="13">
        <v>50</v>
      </c>
      <c r="CP30" s="13">
        <v>21</v>
      </c>
      <c r="CQ30" s="13">
        <v>9</v>
      </c>
      <c r="CR30" s="13">
        <v>20</v>
      </c>
      <c r="CS30" s="10">
        <f t="shared" ref="CS30:CS35" si="202">CN30*CO30/100</f>
        <v>12690.1315</v>
      </c>
      <c r="CT30" s="10">
        <f t="shared" si="177"/>
        <v>5329.8552299999992</v>
      </c>
      <c r="CU30" s="10">
        <f t="shared" ref="CU30:CU35" si="203">CN30*CQ30/100</f>
        <v>2284.2236699999999</v>
      </c>
      <c r="CV30" s="10">
        <f t="shared" ref="CV30:CV35" si="204">CN30*CR30/100</f>
        <v>5076.0526</v>
      </c>
      <c r="CW30" s="10">
        <f>A15a!M29</f>
        <v>4808.4400000000005</v>
      </c>
      <c r="CX30" s="13">
        <v>16</v>
      </c>
      <c r="CY30" s="13">
        <v>47</v>
      </c>
      <c r="CZ30" s="13">
        <v>15</v>
      </c>
      <c r="DA30" s="13">
        <v>22</v>
      </c>
      <c r="DB30" s="10">
        <f t="shared" ref="DB30:DB35" si="205">CW30*CX30/100</f>
        <v>769.35040000000004</v>
      </c>
      <c r="DC30" s="10">
        <f t="shared" ref="DC30:DC35" si="206">CW30*CY30/100</f>
        <v>2259.9668000000001</v>
      </c>
      <c r="DD30" s="10">
        <f t="shared" ref="DD30:DD35" si="207">CW30*CZ30/100</f>
        <v>721.26600000000008</v>
      </c>
      <c r="DE30" s="10">
        <f t="shared" ref="DE30:DE35" si="208">CW30*DA30/100</f>
        <v>1057.8568</v>
      </c>
      <c r="DF30" s="10">
        <f>A15a!N29</f>
        <v>32091.794999999998</v>
      </c>
      <c r="DG30" s="13">
        <v>14</v>
      </c>
      <c r="DH30" s="13">
        <v>56</v>
      </c>
      <c r="DI30" s="13">
        <v>9</v>
      </c>
      <c r="DJ30" s="13">
        <v>21</v>
      </c>
      <c r="DK30" s="10">
        <f t="shared" ref="DK30:DK35" si="209">DF30*DG30/100</f>
        <v>4492.8513000000003</v>
      </c>
      <c r="DL30" s="10">
        <f t="shared" ref="DL30:DL35" si="210">DF30*DH30/100</f>
        <v>17971.405200000001</v>
      </c>
      <c r="DM30" s="10">
        <f t="shared" ref="DM30:DM35" si="211">DF30*DI30/100</f>
        <v>2888.2615499999997</v>
      </c>
      <c r="DN30" s="10">
        <f t="shared" ref="DN30:DN35" si="212">DF30*DJ30/100</f>
        <v>6739.2769499999995</v>
      </c>
      <c r="DO30" s="10">
        <f>A15a!O29</f>
        <v>157855.26999999999</v>
      </c>
      <c r="DP30" s="13">
        <v>13</v>
      </c>
      <c r="DQ30" s="13">
        <v>48</v>
      </c>
      <c r="DR30" s="13">
        <v>5</v>
      </c>
      <c r="DS30" s="13">
        <v>34</v>
      </c>
      <c r="DT30" s="10">
        <f t="shared" si="157"/>
        <v>20521.185099999999</v>
      </c>
      <c r="DU30" s="10">
        <f t="shared" si="158"/>
        <v>75770.529599999994</v>
      </c>
      <c r="DV30" s="10">
        <f t="shared" si="159"/>
        <v>7892.7635</v>
      </c>
      <c r="DW30" s="10">
        <f t="shared" si="160"/>
        <v>53670.791799999999</v>
      </c>
    </row>
    <row r="31" spans="1:127">
      <c r="A31" s="6">
        <v>2007</v>
      </c>
      <c r="B31" s="10">
        <f>A15a!B30</f>
        <v>11140</v>
      </c>
      <c r="C31" s="13">
        <v>32</v>
      </c>
      <c r="D31" s="13">
        <v>31</v>
      </c>
      <c r="E31" s="13">
        <v>13</v>
      </c>
      <c r="F31" s="13">
        <v>24</v>
      </c>
      <c r="G31" s="10">
        <f t="shared" si="161"/>
        <v>3564.8</v>
      </c>
      <c r="H31" s="10">
        <f t="shared" ref="H31:H36" si="213">B31*D31/100</f>
        <v>3453.4</v>
      </c>
      <c r="I31" s="10">
        <f t="shared" ref="I31:I36" si="214">B31*E31/100</f>
        <v>1448.2</v>
      </c>
      <c r="J31" s="10">
        <f t="shared" ref="J31:J36" si="215">B31*F31/100</f>
        <v>2673.6</v>
      </c>
      <c r="K31" s="10">
        <f>A15a!C30</f>
        <v>5725.0309999999999</v>
      </c>
      <c r="L31" s="13">
        <v>32</v>
      </c>
      <c r="M31" s="13">
        <v>34</v>
      </c>
      <c r="N31" s="13">
        <v>20</v>
      </c>
      <c r="O31" s="13">
        <v>15</v>
      </c>
      <c r="P31" s="10">
        <f t="shared" si="167"/>
        <v>1832.00992</v>
      </c>
      <c r="Q31" s="10">
        <f t="shared" si="178"/>
        <v>1946.51054</v>
      </c>
      <c r="R31" s="10">
        <f t="shared" si="168"/>
        <v>1145.0062</v>
      </c>
      <c r="S31" s="10">
        <f t="shared" si="169"/>
        <v>858.75464999999997</v>
      </c>
      <c r="T31" s="10">
        <f>A15a!D30</f>
        <v>18365.621000000003</v>
      </c>
      <c r="U31" s="13">
        <v>13</v>
      </c>
      <c r="V31" s="13">
        <v>31</v>
      </c>
      <c r="W31" s="13">
        <v>36</v>
      </c>
      <c r="X31" s="13">
        <v>25</v>
      </c>
      <c r="Y31" s="10">
        <f t="shared" si="179"/>
        <v>2387.5307300000004</v>
      </c>
      <c r="Z31" s="10">
        <f t="shared" si="180"/>
        <v>5693.3425100000004</v>
      </c>
      <c r="AA31" s="10">
        <f t="shared" si="170"/>
        <v>6611.6235600000018</v>
      </c>
      <c r="AB31" s="10">
        <f t="shared" si="171"/>
        <v>4591.4052500000007</v>
      </c>
      <c r="AC31" s="10">
        <f>A15a!E30</f>
        <v>2976.942</v>
      </c>
      <c r="AD31" s="13">
        <v>23</v>
      </c>
      <c r="AE31" s="13">
        <v>45</v>
      </c>
      <c r="AF31" s="13">
        <v>7</v>
      </c>
      <c r="AG31" s="13">
        <v>26</v>
      </c>
      <c r="AH31" s="10">
        <f t="shared" si="181"/>
        <v>684.69665999999995</v>
      </c>
      <c r="AI31" s="10">
        <f t="shared" si="182"/>
        <v>1339.6239</v>
      </c>
      <c r="AJ31" s="10">
        <f t="shared" si="172"/>
        <v>208.38594000000001</v>
      </c>
      <c r="AK31" s="10">
        <f t="shared" si="183"/>
        <v>774.00491999999997</v>
      </c>
      <c r="AL31" s="10">
        <f>A15a!F30</f>
        <v>2861</v>
      </c>
      <c r="AM31" s="13">
        <v>20</v>
      </c>
      <c r="AN31" s="13">
        <v>44</v>
      </c>
      <c r="AO31" s="13">
        <v>15</v>
      </c>
      <c r="AP31" s="13">
        <v>21</v>
      </c>
      <c r="AQ31" s="10">
        <f t="shared" si="184"/>
        <v>572.20000000000005</v>
      </c>
      <c r="AR31" s="10">
        <f t="shared" si="185"/>
        <v>1258.8399999999999</v>
      </c>
      <c r="AS31" s="10">
        <f t="shared" si="173"/>
        <v>429.15</v>
      </c>
      <c r="AT31" s="10">
        <f t="shared" si="174"/>
        <v>600.80999999999995</v>
      </c>
      <c r="AU31" s="10">
        <f>A15a!G30</f>
        <v>32484.474999999999</v>
      </c>
      <c r="AV31" s="13">
        <v>31</v>
      </c>
      <c r="AW31" s="13">
        <v>42</v>
      </c>
      <c r="AX31" s="13">
        <v>11</v>
      </c>
      <c r="AY31" s="13">
        <v>16</v>
      </c>
      <c r="AZ31" s="10">
        <f t="shared" si="186"/>
        <v>10070.187249999999</v>
      </c>
      <c r="BA31" s="10">
        <f t="shared" si="187"/>
        <v>13643.479499999999</v>
      </c>
      <c r="BB31" s="10">
        <f t="shared" si="175"/>
        <v>3573.29225</v>
      </c>
      <c r="BC31" s="10">
        <f t="shared" si="188"/>
        <v>5197.5159999999996</v>
      </c>
      <c r="BD31" s="10">
        <f>A15a!H30</f>
        <v>44941.275000000001</v>
      </c>
      <c r="BE31" s="13">
        <v>16</v>
      </c>
      <c r="BF31" s="13">
        <v>53</v>
      </c>
      <c r="BG31" s="13">
        <v>15</v>
      </c>
      <c r="BH31" s="13">
        <v>16</v>
      </c>
      <c r="BI31" s="10">
        <f t="shared" si="189"/>
        <v>7190.6040000000003</v>
      </c>
      <c r="BJ31" s="10">
        <f t="shared" si="190"/>
        <v>23818.875750000003</v>
      </c>
      <c r="BK31" s="10">
        <f t="shared" si="191"/>
        <v>6741.1912499999999</v>
      </c>
      <c r="BL31" s="10">
        <f t="shared" si="192"/>
        <v>7190.6040000000003</v>
      </c>
      <c r="BM31" s="10">
        <f>A15a!I30</f>
        <v>33095.806000000004</v>
      </c>
      <c r="BN31" s="13">
        <v>47</v>
      </c>
      <c r="BO31" s="13">
        <v>38</v>
      </c>
      <c r="BP31" s="13">
        <v>1</v>
      </c>
      <c r="BQ31" s="13">
        <v>14</v>
      </c>
      <c r="BR31" s="10">
        <f t="shared" si="193"/>
        <v>15555.028820000001</v>
      </c>
      <c r="BS31" s="10">
        <f t="shared" si="176"/>
        <v>12576.406280000003</v>
      </c>
      <c r="BT31" s="10">
        <f t="shared" si="176"/>
        <v>330.95806000000005</v>
      </c>
      <c r="BU31" s="10">
        <f t="shared" si="194"/>
        <v>4633.4128400000009</v>
      </c>
      <c r="BV31" s="10">
        <f>A15a!J30</f>
        <v>9069.4339999999993</v>
      </c>
      <c r="BW31" s="13">
        <v>27</v>
      </c>
      <c r="BX31" s="13">
        <v>39</v>
      </c>
      <c r="BY31" s="13">
        <v>5</v>
      </c>
      <c r="BZ31" s="13">
        <v>29</v>
      </c>
      <c r="CA31" s="10">
        <f t="shared" si="195"/>
        <v>2448.7471799999998</v>
      </c>
      <c r="CB31" s="10">
        <f t="shared" si="196"/>
        <v>3537.07926</v>
      </c>
      <c r="CC31" s="10">
        <f t="shared" si="165"/>
        <v>453.4717</v>
      </c>
      <c r="CD31" s="10">
        <f t="shared" si="197"/>
        <v>2630.1358599999994</v>
      </c>
      <c r="CE31" s="10">
        <f>A15a!K30</f>
        <v>2519.5879999999997</v>
      </c>
      <c r="CF31" s="13">
        <v>20.784281213729059</v>
      </c>
      <c r="CG31" s="13">
        <v>41</v>
      </c>
      <c r="CH31" s="13">
        <v>6</v>
      </c>
      <c r="CI31" s="13">
        <v>32</v>
      </c>
      <c r="CJ31" s="10">
        <f t="shared" si="198"/>
        <v>523.67825534737165</v>
      </c>
      <c r="CK31" s="10">
        <f t="shared" si="199"/>
        <v>1033.03108</v>
      </c>
      <c r="CL31" s="10">
        <f t="shared" si="200"/>
        <v>151.17527999999999</v>
      </c>
      <c r="CM31" s="10">
        <f t="shared" si="201"/>
        <v>806.26815999999997</v>
      </c>
      <c r="CN31" s="10">
        <f>A15a!L30</f>
        <v>26042.121999999999</v>
      </c>
      <c r="CO31" s="13">
        <v>49</v>
      </c>
      <c r="CP31" s="13">
        <v>22</v>
      </c>
      <c r="CQ31" s="13">
        <v>9</v>
      </c>
      <c r="CR31" s="13">
        <v>20</v>
      </c>
      <c r="CS31" s="10">
        <f t="shared" si="202"/>
        <v>12760.63978</v>
      </c>
      <c r="CT31" s="10">
        <f t="shared" si="177"/>
        <v>5729.2668400000002</v>
      </c>
      <c r="CU31" s="10">
        <f t="shared" si="203"/>
        <v>2343.7909799999998</v>
      </c>
      <c r="CV31" s="10">
        <f t="shared" si="204"/>
        <v>5208.4243999999999</v>
      </c>
      <c r="CW31" s="10">
        <f>A15a!M30</f>
        <v>4829.5779999999995</v>
      </c>
      <c r="CX31" s="13">
        <v>16</v>
      </c>
      <c r="CY31" s="13">
        <v>47</v>
      </c>
      <c r="CZ31" s="13">
        <v>15</v>
      </c>
      <c r="DA31" s="13">
        <v>23</v>
      </c>
      <c r="DB31" s="10">
        <f t="shared" si="205"/>
        <v>772.7324799999999</v>
      </c>
      <c r="DC31" s="10">
        <f t="shared" si="206"/>
        <v>2269.9016599999995</v>
      </c>
      <c r="DD31" s="10">
        <f t="shared" si="207"/>
        <v>724.43669999999997</v>
      </c>
      <c r="DE31" s="10">
        <f t="shared" si="208"/>
        <v>1110.80294</v>
      </c>
      <c r="DF31" s="10">
        <f>A15a!N30</f>
        <v>32355.251</v>
      </c>
      <c r="DG31" s="13">
        <v>14</v>
      </c>
      <c r="DH31" s="13">
        <v>54</v>
      </c>
      <c r="DI31" s="13">
        <v>9</v>
      </c>
      <c r="DJ31" s="13">
        <v>23</v>
      </c>
      <c r="DK31" s="10">
        <f t="shared" si="209"/>
        <v>4529.7351400000007</v>
      </c>
      <c r="DL31" s="10">
        <f t="shared" si="210"/>
        <v>17471.83554</v>
      </c>
      <c r="DM31" s="10">
        <f t="shared" si="211"/>
        <v>2911.9725900000003</v>
      </c>
      <c r="DN31" s="10">
        <f t="shared" si="212"/>
        <v>7441.7077300000001</v>
      </c>
      <c r="DO31" s="10">
        <f>A15a!O30</f>
        <v>159578.1</v>
      </c>
      <c r="DP31" s="13">
        <v>12</v>
      </c>
      <c r="DQ31" s="13">
        <v>48</v>
      </c>
      <c r="DR31" s="13">
        <v>9</v>
      </c>
      <c r="DS31" s="13">
        <v>31</v>
      </c>
      <c r="DT31" s="10">
        <f t="shared" si="157"/>
        <v>19149.372000000003</v>
      </c>
      <c r="DU31" s="10">
        <f t="shared" si="158"/>
        <v>76597.488000000012</v>
      </c>
      <c r="DV31" s="10">
        <f t="shared" si="159"/>
        <v>14362.029000000002</v>
      </c>
      <c r="DW31" s="10">
        <f t="shared" si="160"/>
        <v>49469.211000000003</v>
      </c>
    </row>
    <row r="32" spans="1:127">
      <c r="A32" s="6">
        <v>2008</v>
      </c>
      <c r="B32" s="10">
        <f>A15a!B31</f>
        <v>11370</v>
      </c>
      <c r="C32" s="13">
        <v>30.064019067150738</v>
      </c>
      <c r="D32" s="13">
        <v>30.249702075769751</v>
      </c>
      <c r="E32" s="13">
        <v>13.819989099206461</v>
      </c>
      <c r="F32" s="13">
        <v>25.866289757873052</v>
      </c>
      <c r="G32" s="10">
        <f t="shared" si="161"/>
        <v>3418.278967935039</v>
      </c>
      <c r="H32" s="10">
        <f t="shared" si="213"/>
        <v>3439.3911260150203</v>
      </c>
      <c r="I32" s="10">
        <f t="shared" si="214"/>
        <v>1571.3327605797747</v>
      </c>
      <c r="J32" s="10">
        <f t="shared" si="215"/>
        <v>2940.9971454701658</v>
      </c>
      <c r="K32" s="10">
        <f>A15a!C31</f>
        <v>5775.2449999999999</v>
      </c>
      <c r="L32" s="13">
        <v>30.42381738126198</v>
      </c>
      <c r="M32" s="13">
        <v>34.985501763474524</v>
      </c>
      <c r="N32" s="13">
        <v>18.204717489130868</v>
      </c>
      <c r="O32" s="13">
        <v>16.385963366132632</v>
      </c>
      <c r="P32" s="10">
        <f t="shared" si="167"/>
        <v>1757.0499921204632</v>
      </c>
      <c r="Q32" s="10">
        <f t="shared" si="178"/>
        <v>2020.4984413199741</v>
      </c>
      <c r="R32" s="10">
        <f t="shared" si="168"/>
        <v>1051.3670365551559</v>
      </c>
      <c r="S32" s="10">
        <f t="shared" si="169"/>
        <v>946.32953000440659</v>
      </c>
      <c r="T32" s="10">
        <f>A15a!D31</f>
        <v>18605.504999999997</v>
      </c>
      <c r="U32" s="13">
        <v>12.931213689427672</v>
      </c>
      <c r="V32" s="13">
        <v>26.240987319336099</v>
      </c>
      <c r="W32" s="13">
        <v>35.667786299631281</v>
      </c>
      <c r="X32" s="13">
        <v>25.160012691604937</v>
      </c>
      <c r="Y32" s="10">
        <f t="shared" si="179"/>
        <v>2405.9176095471498</v>
      </c>
      <c r="Z32" s="10">
        <f t="shared" si="180"/>
        <v>4882.2682077484433</v>
      </c>
      <c r="AA32" s="10">
        <f t="shared" si="170"/>
        <v>6636.1717633672115</v>
      </c>
      <c r="AB32" s="10">
        <f t="shared" si="171"/>
        <v>4681.1474193371905</v>
      </c>
      <c r="AC32" s="10">
        <f>A15a!E31</f>
        <v>2972.0099999999998</v>
      </c>
      <c r="AD32" s="13">
        <v>23.429893913826881</v>
      </c>
      <c r="AE32" s="13">
        <v>43.910440212165312</v>
      </c>
      <c r="AF32" s="13">
        <v>6.9947903590391007</v>
      </c>
      <c r="AG32" s="13">
        <v>25.689303150026177</v>
      </c>
      <c r="AH32" s="10">
        <f t="shared" si="181"/>
        <v>696.33879010832618</v>
      </c>
      <c r="AI32" s="10">
        <f t="shared" si="182"/>
        <v>1305.0226741495742</v>
      </c>
      <c r="AJ32" s="10">
        <f t="shared" si="172"/>
        <v>207.88586894967796</v>
      </c>
      <c r="AK32" s="10">
        <f t="shared" si="183"/>
        <v>763.48865854909297</v>
      </c>
      <c r="AL32" s="10">
        <f>A15a!F31</f>
        <v>2878</v>
      </c>
      <c r="AM32" s="13">
        <v>18.926768034985109</v>
      </c>
      <c r="AN32" s="13">
        <v>43.976310246360271</v>
      </c>
      <c r="AO32" s="13">
        <v>15.557317278120896</v>
      </c>
      <c r="AP32" s="13">
        <v>21.539604440533719</v>
      </c>
      <c r="AQ32" s="10">
        <f t="shared" si="184"/>
        <v>544.71238404687142</v>
      </c>
      <c r="AR32" s="10">
        <f t="shared" si="185"/>
        <v>1265.6382088902487</v>
      </c>
      <c r="AS32" s="10">
        <f t="shared" si="173"/>
        <v>447.73959126431942</v>
      </c>
      <c r="AT32" s="10">
        <f t="shared" si="174"/>
        <v>619.90981579856043</v>
      </c>
      <c r="AU32" s="10">
        <f>A15a!G31</f>
        <v>32686.412000000004</v>
      </c>
      <c r="AV32" s="13">
        <v>30.042497650003568</v>
      </c>
      <c r="AW32" s="13">
        <v>42.422362936594155</v>
      </c>
      <c r="AX32" s="13">
        <v>11.074111056830528</v>
      </c>
      <c r="AY32" s="13">
        <v>16.368834392427459</v>
      </c>
      <c r="AZ32" s="10">
        <f t="shared" si="186"/>
        <v>9819.8145569704866</v>
      </c>
      <c r="BA32" s="10">
        <f t="shared" si="187"/>
        <v>13866.348329590466</v>
      </c>
      <c r="BB32" s="10">
        <f t="shared" si="175"/>
        <v>3619.7295653731812</v>
      </c>
      <c r="BC32" s="10">
        <f t="shared" si="188"/>
        <v>5350.3846491065369</v>
      </c>
      <c r="BD32" s="10">
        <f>A15a!H31</f>
        <v>44836.850999999995</v>
      </c>
      <c r="BE32" s="13">
        <v>14.668833661450467</v>
      </c>
      <c r="BF32" s="13">
        <v>52.636400573774722</v>
      </c>
      <c r="BG32" s="13">
        <v>16.2486895892213</v>
      </c>
      <c r="BH32" s="13">
        <v>16.446076175553515</v>
      </c>
      <c r="BI32" s="10">
        <f t="shared" si="189"/>
        <v>6577.0430922223895</v>
      </c>
      <c r="BJ32" s="10">
        <f t="shared" si="190"/>
        <v>23600.504497026512</v>
      </c>
      <c r="BK32" s="10">
        <f t="shared" si="191"/>
        <v>7285.4007405716657</v>
      </c>
      <c r="BL32" s="10">
        <f t="shared" si="192"/>
        <v>7373.9026701794273</v>
      </c>
      <c r="BM32" s="10">
        <f>A15a!I31</f>
        <v>33330.396999999997</v>
      </c>
      <c r="BN32" s="13">
        <v>46.041932253024768</v>
      </c>
      <c r="BO32" s="13">
        <v>38.478992136690842</v>
      </c>
      <c r="BP32" s="13">
        <v>1.122064486793837</v>
      </c>
      <c r="BQ32" s="13">
        <v>13.791444306986159</v>
      </c>
      <c r="BR32" s="10">
        <f t="shared" si="193"/>
        <v>15345.958806404198</v>
      </c>
      <c r="BS32" s="10">
        <f t="shared" si="176"/>
        <v>12825.200840757838</v>
      </c>
      <c r="BT32" s="10">
        <f t="shared" si="176"/>
        <v>373.98854804439839</v>
      </c>
      <c r="BU32" s="10">
        <f t="shared" si="194"/>
        <v>4596.7431395523854</v>
      </c>
      <c r="BV32" s="10">
        <f>A15a!J31</f>
        <v>9077.9419999999991</v>
      </c>
      <c r="BW32" s="13">
        <v>26.708050790043547</v>
      </c>
      <c r="BX32" s="13">
        <v>37.767695577618845</v>
      </c>
      <c r="BY32" s="13">
        <v>5.753885998453022</v>
      </c>
      <c r="BZ32" s="13">
        <v>29.770367633884604</v>
      </c>
      <c r="CA32" s="10">
        <f t="shared" si="195"/>
        <v>2424.5413600506949</v>
      </c>
      <c r="CB32" s="10">
        <f t="shared" si="196"/>
        <v>3428.5294992728036</v>
      </c>
      <c r="CC32" s="10">
        <f t="shared" si="165"/>
        <v>522.33443368568612</v>
      </c>
      <c r="CD32" s="10">
        <f t="shared" si="197"/>
        <v>2702.5367069908161</v>
      </c>
      <c r="CE32" s="10">
        <f>A15a!K31</f>
        <v>2552.3050000000003</v>
      </c>
      <c r="CF32" s="13">
        <v>18.849685838569354</v>
      </c>
      <c r="CG32" s="13">
        <v>41.509585951345258</v>
      </c>
      <c r="CH32" s="13">
        <v>5.5824069598840005</v>
      </c>
      <c r="CI32" s="13">
        <v>33.607217657483481</v>
      </c>
      <c r="CJ32" s="10">
        <f t="shared" si="198"/>
        <v>481.10147414209757</v>
      </c>
      <c r="CK32" s="10">
        <f t="shared" si="199"/>
        <v>1059.4512377154826</v>
      </c>
      <c r="CL32" s="10">
        <f t="shared" si="200"/>
        <v>142.48005195746734</v>
      </c>
      <c r="CM32" s="10">
        <f t="shared" si="201"/>
        <v>857.7586966328339</v>
      </c>
      <c r="CN32" s="10">
        <f>A15a!L31</f>
        <v>26544.596000000001</v>
      </c>
      <c r="CO32" s="13">
        <v>48.772749060422981</v>
      </c>
      <c r="CP32" s="13">
        <v>21.919011665715136</v>
      </c>
      <c r="CQ32" s="13">
        <v>9.1976653304471814</v>
      </c>
      <c r="CR32" s="13">
        <v>20.046116364058243</v>
      </c>
      <c r="CS32" s="10">
        <f t="shared" si="202"/>
        <v>12946.529196183075</v>
      </c>
      <c r="CT32" s="10">
        <f t="shared" si="177"/>
        <v>5818.3130938569539</v>
      </c>
      <c r="CU32" s="10">
        <f t="shared" si="203"/>
        <v>2441.4831033992696</v>
      </c>
      <c r="CV32" s="10">
        <f t="shared" si="204"/>
        <v>5321.1606025291503</v>
      </c>
      <c r="CW32" s="10">
        <f>A15a!M31</f>
        <v>4842.6719999999996</v>
      </c>
      <c r="CX32" s="13">
        <v>14.959821263389841</v>
      </c>
      <c r="CY32" s="13">
        <v>46.544544297201298</v>
      </c>
      <c r="CZ32" s="13">
        <v>15.13509459069061</v>
      </c>
      <c r="DA32" s="13">
        <v>23.36053984871824</v>
      </c>
      <c r="DB32" s="10">
        <f t="shared" si="205"/>
        <v>724.45507557222606</v>
      </c>
      <c r="DC32" s="10">
        <f t="shared" si="206"/>
        <v>2253.9996142081641</v>
      </c>
      <c r="DD32" s="10">
        <f t="shared" si="207"/>
        <v>732.94298791688868</v>
      </c>
      <c r="DE32" s="10">
        <f t="shared" si="208"/>
        <v>1131.2743223027203</v>
      </c>
      <c r="DF32" s="10">
        <f>A15a!N31</f>
        <v>32595.256000000001</v>
      </c>
      <c r="DG32" s="13">
        <v>12.765582196903768</v>
      </c>
      <c r="DH32" s="13">
        <v>54.391260372745258</v>
      </c>
      <c r="DI32" s="13">
        <v>8.9790539266222122</v>
      </c>
      <c r="DJ32" s="13">
        <v>23.563419307095739</v>
      </c>
      <c r="DK32" s="10">
        <f t="shared" si="209"/>
        <v>4160.9741969712077</v>
      </c>
      <c r="DL32" s="10">
        <f t="shared" si="210"/>
        <v>17728.970560122874</v>
      </c>
      <c r="DM32" s="10">
        <f t="shared" si="211"/>
        <v>2926.7456137605623</v>
      </c>
      <c r="DN32" s="10">
        <f t="shared" si="212"/>
        <v>7680.5568455012826</v>
      </c>
      <c r="DO32" s="10">
        <f>A15a!O31</f>
        <v>161017.49</v>
      </c>
      <c r="DP32" s="13">
        <v>11.304346089410899</v>
      </c>
      <c r="DQ32" s="13">
        <v>47.590493695324213</v>
      </c>
      <c r="DR32" s="13">
        <v>9.5950314130478684</v>
      </c>
      <c r="DS32" s="13">
        <v>31.510128802217022</v>
      </c>
      <c r="DT32" s="10">
        <f t="shared" si="157"/>
        <v>18201.974334082584</v>
      </c>
      <c r="DU32" s="10">
        <f t="shared" si="158"/>
        <v>76629.018426819297</v>
      </c>
      <c r="DV32" s="10">
        <f t="shared" si="159"/>
        <v>15449.678746001211</v>
      </c>
      <c r="DW32" s="10">
        <f t="shared" si="160"/>
        <v>50736.818493096915</v>
      </c>
    </row>
    <row r="33" spans="1:127">
      <c r="A33" s="6">
        <v>2009</v>
      </c>
      <c r="B33" s="10">
        <f>A15a!B32</f>
        <v>11598</v>
      </c>
      <c r="C33" s="13">
        <v>28.972522510439305</v>
      </c>
      <c r="D33" s="13">
        <v>30.451460607848922</v>
      </c>
      <c r="E33" s="13">
        <v>13.783452703488113</v>
      </c>
      <c r="F33" s="13">
        <v>26.792564178223667</v>
      </c>
      <c r="G33" s="10">
        <f t="shared" ref="G33:G38" si="216">B33*C33/100</f>
        <v>3360.2331607607507</v>
      </c>
      <c r="H33" s="10">
        <f t="shared" si="213"/>
        <v>3531.7604012983184</v>
      </c>
      <c r="I33" s="10">
        <f t="shared" si="214"/>
        <v>1598.6048445505512</v>
      </c>
      <c r="J33" s="10">
        <f t="shared" si="215"/>
        <v>3107.4015933903806</v>
      </c>
      <c r="K33" s="10">
        <f>A15a!C32</f>
        <v>5816.3980000000001</v>
      </c>
      <c r="L33" s="13">
        <v>29.427106097847389</v>
      </c>
      <c r="M33" s="13">
        <v>34.757015479272553</v>
      </c>
      <c r="N33" s="13">
        <v>18.347982905126035</v>
      </c>
      <c r="O33" s="13">
        <v>17.46789551775402</v>
      </c>
      <c r="P33" s="10">
        <f t="shared" si="167"/>
        <v>1711.5976105330735</v>
      </c>
      <c r="Q33" s="10">
        <f t="shared" si="178"/>
        <v>2021.6063531960992</v>
      </c>
      <c r="R33" s="10">
        <f t="shared" si="168"/>
        <v>1067.1917107340926</v>
      </c>
      <c r="S33" s="10">
        <f t="shared" si="169"/>
        <v>1016.0023255367345</v>
      </c>
      <c r="T33" s="10">
        <f>A15a!D32</f>
        <v>18848.512999999999</v>
      </c>
      <c r="U33" s="13">
        <v>12.358972099614011</v>
      </c>
      <c r="V33" s="13">
        <v>26.236354232652971</v>
      </c>
      <c r="W33" s="13">
        <v>35.99405023863055</v>
      </c>
      <c r="X33" s="13">
        <v>25.410623429102458</v>
      </c>
      <c r="Y33" s="10">
        <f t="shared" si="179"/>
        <v>2329.4824628621195</v>
      </c>
      <c r="Z33" s="10">
        <f t="shared" si="180"/>
        <v>4945.162638267645</v>
      </c>
      <c r="AA33" s="10">
        <f t="shared" si="170"/>
        <v>6784.3432384548105</v>
      </c>
      <c r="AB33" s="10">
        <f t="shared" si="171"/>
        <v>4789.5246604154227</v>
      </c>
      <c r="AC33" s="10">
        <f>A15a!E32</f>
        <v>2961.1729999999998</v>
      </c>
      <c r="AD33" s="13">
        <v>21.886260839171765</v>
      </c>
      <c r="AE33" s="13">
        <v>43.241842465578586</v>
      </c>
      <c r="AF33" s="13">
        <v>7.2447259088829234</v>
      </c>
      <c r="AG33" s="13">
        <v>27.075444661989685</v>
      </c>
      <c r="AH33" s="10">
        <f t="shared" si="181"/>
        <v>648.09004667912768</v>
      </c>
      <c r="AI33" s="10">
        <f t="shared" si="182"/>
        <v>1280.4657637932473</v>
      </c>
      <c r="AJ33" s="10">
        <f t="shared" si="172"/>
        <v>214.52886753784571</v>
      </c>
      <c r="AK33" s="10">
        <f t="shared" si="183"/>
        <v>801.75075696077988</v>
      </c>
      <c r="AL33" s="10">
        <f>A15a!F32</f>
        <v>2888</v>
      </c>
      <c r="AM33" s="13">
        <v>18.0268725084564</v>
      </c>
      <c r="AN33" s="13">
        <v>44.077442575098722</v>
      </c>
      <c r="AO33" s="13">
        <v>15.326135811027214</v>
      </c>
      <c r="AP33" s="13">
        <v>22.569549105417664</v>
      </c>
      <c r="AQ33" s="10">
        <f t="shared" si="184"/>
        <v>520.6160780442209</v>
      </c>
      <c r="AR33" s="10">
        <f t="shared" si="185"/>
        <v>1272.9565415688512</v>
      </c>
      <c r="AS33" s="10">
        <f t="shared" si="173"/>
        <v>442.61880222246594</v>
      </c>
      <c r="AT33" s="10">
        <f t="shared" si="174"/>
        <v>651.80857816446212</v>
      </c>
      <c r="AU33" s="10">
        <f>A15a!G32</f>
        <v>32834.925000000003</v>
      </c>
      <c r="AV33" s="13">
        <v>29.997816661988082</v>
      </c>
      <c r="AW33" s="13">
        <v>41.030535541623784</v>
      </c>
      <c r="AX33" s="13">
        <v>11.620660615701317</v>
      </c>
      <c r="AY33" s="13">
        <v>17.271139390536788</v>
      </c>
      <c r="AZ33" s="10">
        <f t="shared" si="186"/>
        <v>9849.7606026012909</v>
      </c>
      <c r="BA33" s="10">
        <f t="shared" si="187"/>
        <v>13472.345572190516</v>
      </c>
      <c r="BB33" s="10">
        <f t="shared" si="175"/>
        <v>3815.6351976700657</v>
      </c>
      <c r="BC33" s="10">
        <f t="shared" si="188"/>
        <v>5670.9656655282124</v>
      </c>
      <c r="BD33" s="10">
        <f>A15a!H32</f>
        <v>44690.561999999998</v>
      </c>
      <c r="BE33" s="13">
        <v>14.520313153519329</v>
      </c>
      <c r="BF33" s="13">
        <v>51.74144259700055</v>
      </c>
      <c r="BG33" s="13">
        <v>16.67275961473959</v>
      </c>
      <c r="BH33" s="13">
        <v>17.065484634740518</v>
      </c>
      <c r="BI33" s="10">
        <f t="shared" si="189"/>
        <v>6489.2095524677097</v>
      </c>
      <c r="BJ33" s="10">
        <f t="shared" si="190"/>
        <v>23123.541483506939</v>
      </c>
      <c r="BK33" s="10">
        <f t="shared" si="191"/>
        <v>7451.149972736157</v>
      </c>
      <c r="BL33" s="10">
        <f t="shared" si="192"/>
        <v>7626.6609912891836</v>
      </c>
      <c r="BM33" s="10">
        <f>A15a!I32</f>
        <v>33502.499000000003</v>
      </c>
      <c r="BN33" s="13">
        <v>45.122600257211261</v>
      </c>
      <c r="BO33" s="13">
        <v>39.446437034581763</v>
      </c>
      <c r="BP33" s="13">
        <v>0.9201643420248512</v>
      </c>
      <c r="BQ33" s="13">
        <v>13.983127569719597</v>
      </c>
      <c r="BR33" s="10">
        <f t="shared" si="193"/>
        <v>15117.198699946201</v>
      </c>
      <c r="BS33" s="10">
        <f t="shared" ref="BS33:BT35" si="217">$BM33*BO33/100</f>
        <v>13215.542173046386</v>
      </c>
      <c r="BT33" s="10">
        <f t="shared" si="217"/>
        <v>308.27804948523237</v>
      </c>
      <c r="BU33" s="10">
        <f t="shared" si="194"/>
        <v>4684.6971742140331</v>
      </c>
      <c r="BV33" s="10">
        <f>A15a!J32</f>
        <v>9089.4750000000004</v>
      </c>
      <c r="BW33" s="13">
        <v>26.604239737306834</v>
      </c>
      <c r="BX33" s="13">
        <v>37.402277444849972</v>
      </c>
      <c r="BY33" s="13">
        <v>5.9756053668353379</v>
      </c>
      <c r="BZ33" s="13">
        <v>30.017877451007852</v>
      </c>
      <c r="CA33" s="10">
        <f t="shared" si="195"/>
        <v>2418.1857198625703</v>
      </c>
      <c r="CB33" s="10">
        <f t="shared" si="196"/>
        <v>3399.670657780277</v>
      </c>
      <c r="CC33" s="10">
        <f t="shared" ref="CC33:CC38" si="218">BV33*BY33/100</f>
        <v>543.1511559171563</v>
      </c>
      <c r="CD33" s="10">
        <f t="shared" si="197"/>
        <v>2728.4674664399959</v>
      </c>
      <c r="CE33" s="10">
        <f>A15a!K32</f>
        <v>2579.2620000000002</v>
      </c>
      <c r="CF33" s="13">
        <v>19.276141561672418</v>
      </c>
      <c r="CG33" s="13">
        <v>40.911644330310565</v>
      </c>
      <c r="CH33" s="13">
        <v>5.320600272851296</v>
      </c>
      <c r="CI33" s="13">
        <v>34.491613835165715</v>
      </c>
      <c r="CJ33" s="10">
        <f t="shared" si="198"/>
        <v>497.18219436642329</v>
      </c>
      <c r="CK33" s="10">
        <f t="shared" si="199"/>
        <v>1055.2184957868549</v>
      </c>
      <c r="CL33" s="10">
        <f t="shared" si="200"/>
        <v>137.23222100954982</v>
      </c>
      <c r="CM33" s="10">
        <f t="shared" si="201"/>
        <v>889.62908883717205</v>
      </c>
      <c r="CN33" s="10">
        <f>A15a!L32</f>
        <v>26768.026000000002</v>
      </c>
      <c r="CO33" s="13">
        <v>48.219369633494374</v>
      </c>
      <c r="CP33" s="13">
        <v>22.039585378234669</v>
      </c>
      <c r="CQ33" s="13">
        <v>9.5429780375230955</v>
      </c>
      <c r="CR33" s="13">
        <v>20.149424639053226</v>
      </c>
      <c r="CS33" s="10">
        <f t="shared" si="202"/>
        <v>12907.373400529879</v>
      </c>
      <c r="CT33" s="10">
        <f t="shared" si="177"/>
        <v>5899.5619443380556</v>
      </c>
      <c r="CU33" s="10">
        <f t="shared" si="203"/>
        <v>2554.4668422584723</v>
      </c>
      <c r="CV33" s="10">
        <f t="shared" si="204"/>
        <v>5393.6032262321733</v>
      </c>
      <c r="CW33" s="10">
        <f>A15a!M32</f>
        <v>4851.7979999999998</v>
      </c>
      <c r="CX33" s="13">
        <v>14.230734695584811</v>
      </c>
      <c r="CY33" s="13">
        <v>46.375284026883527</v>
      </c>
      <c r="CZ33" s="13">
        <v>15.103694777716941</v>
      </c>
      <c r="DA33" s="13">
        <v>24.290286499814712</v>
      </c>
      <c r="DB33" s="10">
        <f t="shared" si="205"/>
        <v>690.44650134568985</v>
      </c>
      <c r="DC33" s="10">
        <f t="shared" si="206"/>
        <v>2250.0351029106546</v>
      </c>
      <c r="DD33" s="10">
        <f t="shared" si="207"/>
        <v>732.8007611513749</v>
      </c>
      <c r="DE33" s="10">
        <f t="shared" si="208"/>
        <v>1178.5156345922801</v>
      </c>
      <c r="DF33" s="10">
        <f>A15a!N32</f>
        <v>32783.455999999998</v>
      </c>
      <c r="DG33" s="13">
        <v>10.961284949113018</v>
      </c>
      <c r="DH33" s="13">
        <v>51.896049371368981</v>
      </c>
      <c r="DI33" s="13">
        <v>9.9974901176263362</v>
      </c>
      <c r="DJ33" s="13">
        <v>26.866838367417575</v>
      </c>
      <c r="DK33" s="10">
        <f t="shared" si="209"/>
        <v>3593.4880283270886</v>
      </c>
      <c r="DL33" s="10">
        <f t="shared" si="210"/>
        <v>17013.318511401027</v>
      </c>
      <c r="DM33" s="10">
        <f t="shared" si="211"/>
        <v>3277.5227738163776</v>
      </c>
      <c r="DN33" s="10">
        <f t="shared" si="212"/>
        <v>8807.8781347734584</v>
      </c>
      <c r="DO33" s="10">
        <f>A15a!O32</f>
        <v>162483.88</v>
      </c>
      <c r="DP33" s="13">
        <v>11.355430577698542</v>
      </c>
      <c r="DQ33" s="13">
        <v>47.429943913980992</v>
      </c>
      <c r="DR33" s="13">
        <v>9.8239008163335519</v>
      </c>
      <c r="DS33" s="13">
        <v>31.390724691986911</v>
      </c>
      <c r="DT33" s="10">
        <f t="shared" ref="DT33:DT38" si="219">DO33*DP33/100</f>
        <v>18450.744193351005</v>
      </c>
      <c r="DU33" s="10">
        <f t="shared" ref="DU33:DU38" si="220">DO33*DQ33/100</f>
        <v>77066.013153260181</v>
      </c>
      <c r="DV33" s="10">
        <f t="shared" ref="DV33:DV38" si="221">DO33*DR33/100</f>
        <v>15962.255213730428</v>
      </c>
      <c r="DW33" s="10">
        <f t="shared" ref="DW33:DW38" si="222">DO33*DS33/100</f>
        <v>51004.867439658381</v>
      </c>
    </row>
    <row r="34" spans="1:127">
      <c r="A34" s="6">
        <v>2010</v>
      </c>
      <c r="B34" s="10">
        <f>A15a!B33</f>
        <v>11781</v>
      </c>
      <c r="C34" s="13">
        <v>26.792743304000979</v>
      </c>
      <c r="D34" s="13">
        <v>31.273945522296671</v>
      </c>
      <c r="E34" s="13">
        <v>14.986616749182136</v>
      </c>
      <c r="F34" s="13">
        <v>26.946694424520217</v>
      </c>
      <c r="G34" s="10">
        <f t="shared" si="216"/>
        <v>3156.4530886443554</v>
      </c>
      <c r="H34" s="10">
        <f t="shared" si="213"/>
        <v>3684.3835219817706</v>
      </c>
      <c r="I34" s="10">
        <f t="shared" si="214"/>
        <v>1765.5733192211474</v>
      </c>
      <c r="J34" s="10">
        <f t="shared" si="215"/>
        <v>3174.5900701527266</v>
      </c>
      <c r="K34" s="10">
        <f>A15a!C33</f>
        <v>5876.6030000000001</v>
      </c>
      <c r="L34" s="13">
        <v>29.500488517073045</v>
      </c>
      <c r="M34" s="13">
        <v>33.328883278916102</v>
      </c>
      <c r="N34" s="13">
        <v>19.94716538855446</v>
      </c>
      <c r="O34" s="13">
        <v>17.223462815456386</v>
      </c>
      <c r="P34" s="10">
        <f t="shared" si="167"/>
        <v>1733.6265932089702</v>
      </c>
      <c r="Q34" s="10">
        <f t="shared" si="178"/>
        <v>1958.6061546352821</v>
      </c>
      <c r="R34" s="10">
        <f t="shared" si="168"/>
        <v>1172.2157196387532</v>
      </c>
      <c r="S34" s="10">
        <f t="shared" si="169"/>
        <v>1012.1545325169945</v>
      </c>
      <c r="T34" s="10">
        <f>A15a!D33</f>
        <v>19080.019999999997</v>
      </c>
      <c r="U34" s="13">
        <v>11.632645956452206</v>
      </c>
      <c r="V34" s="13">
        <v>25.855563018116882</v>
      </c>
      <c r="W34" s="13">
        <v>36.086295416737627</v>
      </c>
      <c r="X34" s="13">
        <v>26.425495608693279</v>
      </c>
      <c r="Y34" s="10">
        <f t="shared" si="179"/>
        <v>2219.5111750202718</v>
      </c>
      <c r="Z34" s="10">
        <f t="shared" si="180"/>
        <v>4933.2465949693033</v>
      </c>
      <c r="AA34" s="10">
        <f t="shared" si="170"/>
        <v>6885.2723827726222</v>
      </c>
      <c r="AB34" s="10">
        <f t="shared" si="171"/>
        <v>5041.9898472377981</v>
      </c>
      <c r="AC34" s="10">
        <f>A15a!E33</f>
        <v>2945.4660000000003</v>
      </c>
      <c r="AD34" s="13">
        <v>22.60829463050111</v>
      </c>
      <c r="AE34" s="13">
        <v>43.701475444362714</v>
      </c>
      <c r="AF34" s="13">
        <v>6.2750277633611944</v>
      </c>
      <c r="AG34" s="13">
        <v>27.594586006676305</v>
      </c>
      <c r="AH34" s="10">
        <f t="shared" si="181"/>
        <v>665.91963152123583</v>
      </c>
      <c r="AI34" s="10">
        <f t="shared" si="182"/>
        <v>1287.2121007120527</v>
      </c>
      <c r="AJ34" s="10">
        <f t="shared" si="172"/>
        <v>184.82880926036447</v>
      </c>
      <c r="AK34" s="10">
        <f t="shared" si="183"/>
        <v>812.78914866740843</v>
      </c>
      <c r="AL34" s="10">
        <f>A15a!F33</f>
        <v>2889</v>
      </c>
      <c r="AM34" s="13">
        <v>17.017170483751567</v>
      </c>
      <c r="AN34" s="13">
        <v>44.153760337529675</v>
      </c>
      <c r="AO34" s="13">
        <v>15.348979069820814</v>
      </c>
      <c r="AP34" s="13">
        <v>23.480090108897944</v>
      </c>
      <c r="AQ34" s="10">
        <f t="shared" si="184"/>
        <v>491.62605527558276</v>
      </c>
      <c r="AR34" s="10">
        <f t="shared" si="185"/>
        <v>1275.6021361512323</v>
      </c>
      <c r="AS34" s="10">
        <f t="shared" si="173"/>
        <v>443.43200532712331</v>
      </c>
      <c r="AT34" s="10">
        <f t="shared" si="174"/>
        <v>678.33980324606159</v>
      </c>
      <c r="AU34" s="10">
        <f>A15a!G33</f>
        <v>32986.660000000003</v>
      </c>
      <c r="AV34" s="13">
        <v>29.233321556398721</v>
      </c>
      <c r="AW34" s="13">
        <v>41.677137897663556</v>
      </c>
      <c r="AX34" s="13">
        <v>11.503402510023196</v>
      </c>
      <c r="AY34" s="13">
        <v>17.503494677337592</v>
      </c>
      <c r="AZ34" s="10">
        <f t="shared" si="186"/>
        <v>9643.0963885159563</v>
      </c>
      <c r="BA34" s="10">
        <f t="shared" si="187"/>
        <v>13747.895776033427</v>
      </c>
      <c r="BB34" s="10">
        <f t="shared" si="175"/>
        <v>3794.588274412818</v>
      </c>
      <c r="BC34" s="10">
        <f t="shared" si="188"/>
        <v>5773.8182773314484</v>
      </c>
      <c r="BD34" s="10">
        <f>A15a!H33</f>
        <v>44728.036</v>
      </c>
      <c r="BE34" s="13">
        <v>14.189682575222454</v>
      </c>
      <c r="BF34" s="13">
        <v>51.610751681117506</v>
      </c>
      <c r="BG34" s="13">
        <v>17.192572591894677</v>
      </c>
      <c r="BH34" s="13">
        <v>17.006993151765368</v>
      </c>
      <c r="BI34" s="10">
        <f t="shared" si="189"/>
        <v>6346.7663305312271</v>
      </c>
      <c r="BJ34" s="10">
        <f t="shared" si="190"/>
        <v>23084.475591800841</v>
      </c>
      <c r="BK34" s="10">
        <f t="shared" si="191"/>
        <v>7689.9000582287845</v>
      </c>
      <c r="BL34" s="10">
        <f t="shared" si="192"/>
        <v>7606.894019439148</v>
      </c>
      <c r="BM34" s="10">
        <f>A15a!I33</f>
        <v>33656.305999999997</v>
      </c>
      <c r="BN34" s="13">
        <v>44.255938131092414</v>
      </c>
      <c r="BO34" s="13">
        <v>40.071342530297521</v>
      </c>
      <c r="BP34" s="13">
        <v>0.87014502825394135</v>
      </c>
      <c r="BQ34" s="13">
        <v>14.204665691072963</v>
      </c>
      <c r="BR34" s="10">
        <f t="shared" si="193"/>
        <v>14894.913960571143</v>
      </c>
      <c r="BS34" s="10">
        <f t="shared" si="217"/>
        <v>13486.533660305075</v>
      </c>
      <c r="BT34" s="10">
        <f t="shared" si="217"/>
        <v>292.85867335293295</v>
      </c>
      <c r="BU34" s="10">
        <f t="shared" si="194"/>
        <v>4780.765751264531</v>
      </c>
      <c r="BV34" s="10">
        <f>A15a!J33</f>
        <v>9103.86</v>
      </c>
      <c r="BW34" s="13">
        <v>27.02642185400806</v>
      </c>
      <c r="BX34" s="13">
        <v>37.158531124048366</v>
      </c>
      <c r="BY34" s="13">
        <v>5.9673085535154504</v>
      </c>
      <c r="BZ34" s="13">
        <v>29.847738468428123</v>
      </c>
      <c r="CA34" s="10">
        <f t="shared" si="195"/>
        <v>2460.4476085982983</v>
      </c>
      <c r="CB34" s="10">
        <f t="shared" si="196"/>
        <v>3382.86065158979</v>
      </c>
      <c r="CC34" s="10">
        <f t="shared" si="218"/>
        <v>543.25541648007174</v>
      </c>
      <c r="CD34" s="10">
        <f t="shared" si="197"/>
        <v>2717.2963233318405</v>
      </c>
      <c r="CE34" s="10">
        <f>A15a!K33</f>
        <v>2601.982</v>
      </c>
      <c r="CF34" s="13">
        <v>18.873986025218855</v>
      </c>
      <c r="CG34" s="13">
        <v>40.125291141273792</v>
      </c>
      <c r="CH34" s="13">
        <v>5.3650309212111464</v>
      </c>
      <c r="CI34" s="13">
        <v>35.153802907396994</v>
      </c>
      <c r="CJ34" s="10">
        <f t="shared" si="198"/>
        <v>491.09771905871008</v>
      </c>
      <c r="CK34" s="10">
        <f t="shared" si="199"/>
        <v>1044.0528529435387</v>
      </c>
      <c r="CL34" s="10">
        <f t="shared" si="200"/>
        <v>139.59713886434821</v>
      </c>
      <c r="CM34" s="10">
        <f t="shared" si="201"/>
        <v>914.69562396594642</v>
      </c>
      <c r="CN34" s="10">
        <f>A15a!L33</f>
        <v>26850.684999999998</v>
      </c>
      <c r="CO34" s="13">
        <v>47.123058649870515</v>
      </c>
      <c r="CP34" s="13">
        <v>22.170684247859448</v>
      </c>
      <c r="CQ34" s="13">
        <v>9.2086233604077758</v>
      </c>
      <c r="CR34" s="13">
        <v>21.463848949478134</v>
      </c>
      <c r="CS34" s="10">
        <f t="shared" si="202"/>
        <v>12652.864040441984</v>
      </c>
      <c r="CT34" s="10">
        <f t="shared" si="177"/>
        <v>5952.980589737359</v>
      </c>
      <c r="CU34" s="10">
        <f t="shared" si="203"/>
        <v>2472.5784513395065</v>
      </c>
      <c r="CV34" s="10">
        <f t="shared" si="204"/>
        <v>5763.1904703001828</v>
      </c>
      <c r="CW34" s="10">
        <f>A15a!M33</f>
        <v>4859.6089999999995</v>
      </c>
      <c r="CX34" s="13">
        <v>13.461677602718652</v>
      </c>
      <c r="CY34" s="13">
        <v>45.789060544980345</v>
      </c>
      <c r="CZ34" s="13">
        <v>15.323071758179383</v>
      </c>
      <c r="DA34" s="13">
        <v>25.426190094121626</v>
      </c>
      <c r="DB34" s="10">
        <f t="shared" si="205"/>
        <v>654.18489633269974</v>
      </c>
      <c r="DC34" s="10">
        <f t="shared" si="206"/>
        <v>2225.1693072593134</v>
      </c>
      <c r="DD34" s="10">
        <f t="shared" si="207"/>
        <v>744.64137423694353</v>
      </c>
      <c r="DE34" s="10">
        <f t="shared" si="208"/>
        <v>1235.6134221710429</v>
      </c>
      <c r="DF34" s="10">
        <f>A15a!N33</f>
        <v>32975.178</v>
      </c>
      <c r="DG34" s="13">
        <v>10.527471119137545</v>
      </c>
      <c r="DH34" s="13">
        <v>51.022283815941456</v>
      </c>
      <c r="DI34" s="13">
        <v>10.176287552940206</v>
      </c>
      <c r="DJ34" s="13">
        <v>28.010899701875765</v>
      </c>
      <c r="DK34" s="10">
        <f t="shared" si="209"/>
        <v>3471.4523404341971</v>
      </c>
      <c r="DL34" s="10">
        <f t="shared" si="210"/>
        <v>16824.688907971886</v>
      </c>
      <c r="DM34" s="10">
        <f t="shared" si="211"/>
        <v>3355.6489343738772</v>
      </c>
      <c r="DN34" s="10">
        <f t="shared" si="212"/>
        <v>9236.6440360950019</v>
      </c>
      <c r="DO34" s="10">
        <f>A15a!O33</f>
        <v>163978.12</v>
      </c>
      <c r="DP34" s="13">
        <v>11.030482508178196</v>
      </c>
      <c r="DQ34" s="13">
        <v>47.307101503322606</v>
      </c>
      <c r="DR34" s="13">
        <v>9.9543093609400035</v>
      </c>
      <c r="DS34" s="13">
        <v>31.7081066275592</v>
      </c>
      <c r="DT34" s="10">
        <f t="shared" si="219"/>
        <v>18087.577843839452</v>
      </c>
      <c r="DU34" s="10">
        <f t="shared" si="220"/>
        <v>77573.295671640139</v>
      </c>
      <c r="DV34" s="10">
        <f t="shared" si="221"/>
        <v>16322.889349053432</v>
      </c>
      <c r="DW34" s="10">
        <f t="shared" si="222"/>
        <v>51994.357135466977</v>
      </c>
    </row>
    <row r="35" spans="1:127">
      <c r="A35" s="6">
        <v>2011</v>
      </c>
      <c r="B35" s="10">
        <f>A15a!B34</f>
        <v>11953</v>
      </c>
      <c r="C35" s="13">
        <v>25.922541144454655</v>
      </c>
      <c r="D35" s="13">
        <v>31.358752971348235</v>
      </c>
      <c r="E35" s="13">
        <v>14.813612908481431</v>
      </c>
      <c r="F35" s="13">
        <v>27.905090760936133</v>
      </c>
      <c r="G35" s="10">
        <f t="shared" si="216"/>
        <v>3098.5213429966652</v>
      </c>
      <c r="H35" s="10">
        <f t="shared" si="213"/>
        <v>3748.3117426652543</v>
      </c>
      <c r="I35" s="10">
        <f t="shared" si="214"/>
        <v>1770.6711509507854</v>
      </c>
      <c r="J35" s="10">
        <f t="shared" si="215"/>
        <v>3335.4954986546963</v>
      </c>
      <c r="K35" s="10">
        <f>A15a!C34</f>
        <v>5930.085</v>
      </c>
      <c r="L35" s="13">
        <v>28.733295590271815</v>
      </c>
      <c r="M35" s="13">
        <v>33.786922132683074</v>
      </c>
      <c r="N35" s="13">
        <v>20.43652852154149</v>
      </c>
      <c r="O35" s="13">
        <v>17.04325860707403</v>
      </c>
      <c r="P35" s="10">
        <f t="shared" si="167"/>
        <v>1703.9088518043704</v>
      </c>
      <c r="Q35" s="10">
        <f t="shared" si="178"/>
        <v>2003.5932013519189</v>
      </c>
      <c r="R35" s="10">
        <f t="shared" si="168"/>
        <v>1211.9035123766537</v>
      </c>
      <c r="S35" s="10">
        <f t="shared" si="169"/>
        <v>1010.679722169306</v>
      </c>
      <c r="T35" s="10">
        <f>A15a!D34</f>
        <v>19265.184999999998</v>
      </c>
      <c r="U35" s="13">
        <v>11.238066201305475</v>
      </c>
      <c r="V35" s="13">
        <v>25.594271538348217</v>
      </c>
      <c r="W35" s="13">
        <v>36.392945550067786</v>
      </c>
      <c r="X35" s="13">
        <v>26.774713149052264</v>
      </c>
      <c r="Y35" s="10">
        <f t="shared" si="179"/>
        <v>2165.034244103972</v>
      </c>
      <c r="Z35" s="10">
        <f t="shared" si="180"/>
        <v>4930.7837612651292</v>
      </c>
      <c r="AA35" s="10">
        <f>T35*W35/100</f>
        <v>7011.1682871698258</v>
      </c>
      <c r="AB35" s="10">
        <f>T35*X35/100</f>
        <v>5158.1980213842435</v>
      </c>
      <c r="AC35" s="10">
        <f>A15a!E34</f>
        <v>2928.605</v>
      </c>
      <c r="AD35" s="13">
        <v>21.842169359646466</v>
      </c>
      <c r="AE35" s="13">
        <v>44.383253071678396</v>
      </c>
      <c r="AF35" s="13">
        <v>5.5895130598674028</v>
      </c>
      <c r="AG35" s="13">
        <v>28.112511863335239</v>
      </c>
      <c r="AH35" s="10">
        <f t="shared" si="181"/>
        <v>639.67086397507444</v>
      </c>
      <c r="AI35" s="10">
        <f t="shared" si="182"/>
        <v>1299.8101686198272</v>
      </c>
      <c r="AJ35" s="10">
        <f>AC35*AF35/100</f>
        <v>163.69475894692977</v>
      </c>
      <c r="AK35" s="10">
        <f t="shared" si="183"/>
        <v>823.30442805522898</v>
      </c>
      <c r="AL35" s="10">
        <f>A15a!F34</f>
        <v>2878</v>
      </c>
      <c r="AM35" s="13">
        <v>16.27568978379723</v>
      </c>
      <c r="AN35" s="13">
        <v>43.64741163958454</v>
      </c>
      <c r="AO35" s="13">
        <v>15.137289216651132</v>
      </c>
      <c r="AP35" s="13">
        <v>24.939604722228843</v>
      </c>
      <c r="AQ35" s="10">
        <f t="shared" si="184"/>
        <v>468.41435197768425</v>
      </c>
      <c r="AR35" s="10">
        <f t="shared" si="185"/>
        <v>1256.1725069872432</v>
      </c>
      <c r="AS35" s="10">
        <f>AL35*AO35/100</f>
        <v>435.6511836552196</v>
      </c>
      <c r="AT35" s="10">
        <f>AL35*AP35/100</f>
        <v>717.76182390574616</v>
      </c>
      <c r="AU35" s="10">
        <f>A15a!G34</f>
        <v>33072.738000000005</v>
      </c>
      <c r="AV35" s="13">
        <v>28.391399560227228</v>
      </c>
      <c r="AW35" s="13">
        <v>41.735112925590293</v>
      </c>
      <c r="AX35" s="13">
        <v>11.473324821602318</v>
      </c>
      <c r="AY35" s="13">
        <v>18.289528427206292</v>
      </c>
      <c r="AZ35" s="10">
        <f t="shared" si="186"/>
        <v>9389.8131910871052</v>
      </c>
      <c r="BA35" s="10">
        <f t="shared" si="187"/>
        <v>13802.944551884615</v>
      </c>
      <c r="BB35" s="10">
        <f>AU35*AX35/100</f>
        <v>3794.5426581375027</v>
      </c>
      <c r="BC35" s="10">
        <f t="shared" si="188"/>
        <v>6048.8478181654591</v>
      </c>
      <c r="BD35" s="10">
        <f>A15a!H34</f>
        <v>44465.576000000001</v>
      </c>
      <c r="BE35" s="13">
        <v>13.749629474712034</v>
      </c>
      <c r="BF35" s="13">
        <v>50.960309475492338</v>
      </c>
      <c r="BG35" s="13">
        <v>18.918827111030787</v>
      </c>
      <c r="BH35" s="13">
        <v>16.371235305613325</v>
      </c>
      <c r="BI35" s="10">
        <f t="shared" si="189"/>
        <v>6113.8519437964806</v>
      </c>
      <c r="BJ35" s="10">
        <f t="shared" si="190"/>
        <v>22659.795139660248</v>
      </c>
      <c r="BK35" s="10">
        <f t="shared" si="191"/>
        <v>8412.3654473639981</v>
      </c>
      <c r="BL35" s="10">
        <f t="shared" si="192"/>
        <v>7279.5640769563252</v>
      </c>
      <c r="BM35" s="10">
        <f>A15a!I34</f>
        <v>33742.453999999998</v>
      </c>
      <c r="BN35" s="13">
        <v>43.53918054697084</v>
      </c>
      <c r="BO35" s="13">
        <v>40.331762820039629</v>
      </c>
      <c r="BP35" s="13">
        <v>0.76132690015562343</v>
      </c>
      <c r="BQ35" s="13">
        <v>14.242276984070429</v>
      </c>
      <c r="BR35" s="10">
        <f t="shared" si="193"/>
        <v>14691.187968038583</v>
      </c>
      <c r="BS35" s="10">
        <f t="shared" si="217"/>
        <v>13608.926516940974</v>
      </c>
      <c r="BT35" s="10">
        <f t="shared" si="217"/>
        <v>256.89037907463717</v>
      </c>
      <c r="BU35" s="10">
        <f t="shared" si="194"/>
        <v>4805.6937599025514</v>
      </c>
      <c r="BV35" s="10">
        <f>A15a!J34</f>
        <v>9090.9969999999994</v>
      </c>
      <c r="BW35" s="13">
        <v>27.715986967756436</v>
      </c>
      <c r="BX35" s="13">
        <v>37.243006403774856</v>
      </c>
      <c r="BY35" s="13">
        <v>5.5274688237276717</v>
      </c>
      <c r="BZ35" s="13">
        <v>29.019211324570271</v>
      </c>
      <c r="CA35" s="10">
        <f t="shared" si="195"/>
        <v>2519.6595437591286</v>
      </c>
      <c r="CB35" s="10">
        <f t="shared" si="196"/>
        <v>3385.7605948769797</v>
      </c>
      <c r="CC35" s="10">
        <f t="shared" si="218"/>
        <v>502.50202494101791</v>
      </c>
      <c r="CD35" s="10">
        <f t="shared" si="197"/>
        <v>2638.1356309403432</v>
      </c>
      <c r="CE35" s="10">
        <f>A15a!K34</f>
        <v>2627</v>
      </c>
      <c r="CF35" s="13">
        <v>17.861053823339955</v>
      </c>
      <c r="CG35" s="13">
        <v>40.228442514885138</v>
      </c>
      <c r="CH35" s="13">
        <v>5.8363320377728432</v>
      </c>
      <c r="CI35" s="13">
        <v>35.831636635751167</v>
      </c>
      <c r="CJ35" s="10">
        <f t="shared" si="198"/>
        <v>469.20988393914064</v>
      </c>
      <c r="CK35" s="10">
        <f t="shared" si="199"/>
        <v>1056.8011848660326</v>
      </c>
      <c r="CL35" s="10">
        <f t="shared" si="200"/>
        <v>153.32044263229261</v>
      </c>
      <c r="CM35" s="10">
        <f t="shared" si="201"/>
        <v>941.29709442118315</v>
      </c>
      <c r="CN35" s="10">
        <f>A15a!L34</f>
        <v>26897.007000000001</v>
      </c>
      <c r="CO35" s="13">
        <v>45.982462409558849</v>
      </c>
      <c r="CP35" s="13">
        <v>22.418473274201215</v>
      </c>
      <c r="CQ35" s="13">
        <v>9.3022537095298095</v>
      </c>
      <c r="CR35" s="13">
        <v>22.268859751172339</v>
      </c>
      <c r="CS35" s="10">
        <f t="shared" si="202"/>
        <v>12367.906133071412</v>
      </c>
      <c r="CT35" s="10">
        <f>CN35*CP35/100</f>
        <v>6029.8983258550297</v>
      </c>
      <c r="CU35" s="10">
        <f t="shared" si="203"/>
        <v>2502.0278314099928</v>
      </c>
      <c r="CV35" s="10">
        <f t="shared" si="204"/>
        <v>5989.6567660930068</v>
      </c>
      <c r="CW35" s="10">
        <f>A15a!M34</f>
        <v>4866.71</v>
      </c>
      <c r="CX35" s="13">
        <v>12.964909901356901</v>
      </c>
      <c r="CY35" s="13">
        <v>45.030333872360032</v>
      </c>
      <c r="CZ35" s="13">
        <v>15.843985693865385</v>
      </c>
      <c r="DA35" s="13">
        <v>26.160768483070296</v>
      </c>
      <c r="DB35" s="10">
        <f t="shared" si="205"/>
        <v>630.96456666032645</v>
      </c>
      <c r="DC35" s="10">
        <f t="shared" si="206"/>
        <v>2191.4957615995327</v>
      </c>
      <c r="DD35" s="10">
        <f t="shared" si="207"/>
        <v>771.08083616191607</v>
      </c>
      <c r="DE35" s="10">
        <f t="shared" si="208"/>
        <v>1273.1687358424306</v>
      </c>
      <c r="DF35" s="10">
        <f>A15a!N34</f>
        <v>33169.036</v>
      </c>
      <c r="DG35" s="13">
        <v>9.7329521260417309</v>
      </c>
      <c r="DH35" s="13">
        <v>50.577894032483727</v>
      </c>
      <c r="DI35" s="13">
        <v>9.80899081452643</v>
      </c>
      <c r="DJ35" s="13">
        <v>29.603382200863802</v>
      </c>
      <c r="DK35" s="10">
        <f t="shared" si="209"/>
        <v>3228.3263945495473</v>
      </c>
      <c r="DL35" s="10">
        <f t="shared" si="210"/>
        <v>16776.19987967638</v>
      </c>
      <c r="DM35" s="10">
        <f t="shared" si="211"/>
        <v>3253.5476945069649</v>
      </c>
      <c r="DN35" s="10">
        <f t="shared" si="212"/>
        <v>9819.1564994221062</v>
      </c>
      <c r="DO35" s="10">
        <f>A15a!O34</f>
        <v>165343.24</v>
      </c>
      <c r="DP35" s="13">
        <v>10.741900545426532</v>
      </c>
      <c r="DQ35" s="13">
        <v>46.809716227500324</v>
      </c>
      <c r="DR35" s="13">
        <v>10.260781910512403</v>
      </c>
      <c r="DS35" s="13">
        <v>32.187592595337051</v>
      </c>
      <c r="DT35" s="10">
        <f t="shared" si="219"/>
        <v>17761.0063993859</v>
      </c>
      <c r="DU35" s="10">
        <f t="shared" si="220"/>
        <v>77396.701445354804</v>
      </c>
      <c r="DV35" s="10">
        <f t="shared" si="221"/>
        <v>16965.509260175106</v>
      </c>
      <c r="DW35" s="10">
        <f t="shared" si="222"/>
        <v>53220.008475130366</v>
      </c>
    </row>
    <row r="36" spans="1:127">
      <c r="A36" s="6">
        <v>2012</v>
      </c>
      <c r="B36" s="10">
        <f>A15a!B35</f>
        <v>12127</v>
      </c>
      <c r="C36" s="13">
        <v>24</v>
      </c>
      <c r="D36" s="13">
        <v>30</v>
      </c>
      <c r="E36" s="13">
        <v>11</v>
      </c>
      <c r="F36" s="13">
        <v>29</v>
      </c>
      <c r="G36" s="10">
        <f t="shared" si="216"/>
        <v>2910.48</v>
      </c>
      <c r="H36" s="10">
        <f t="shared" si="213"/>
        <v>3638.1</v>
      </c>
      <c r="I36" s="10">
        <f t="shared" si="214"/>
        <v>1333.97</v>
      </c>
      <c r="J36" s="10">
        <f t="shared" si="215"/>
        <v>3516.83</v>
      </c>
      <c r="K36" s="10">
        <f>A15a!C35</f>
        <v>5952.1610000000001</v>
      </c>
      <c r="L36" s="13">
        <v>28</v>
      </c>
      <c r="M36" s="13">
        <v>34</v>
      </c>
      <c r="N36" s="13">
        <v>17</v>
      </c>
      <c r="O36" s="13">
        <v>18</v>
      </c>
      <c r="P36" s="10">
        <f>K36*L36/100</f>
        <v>1666.60508</v>
      </c>
      <c r="Q36" s="10">
        <f>K36*M36/100</f>
        <v>2023.7347399999999</v>
      </c>
      <c r="R36" s="10">
        <f>K36*N36/100</f>
        <v>1011.8673699999999</v>
      </c>
      <c r="S36" s="10">
        <f>K36*O36/100</f>
        <v>1071.3889799999999</v>
      </c>
      <c r="T36" s="10">
        <f>A15a!D35</f>
        <v>19426.464</v>
      </c>
      <c r="U36" s="13">
        <v>11</v>
      </c>
      <c r="V36" s="13">
        <v>25</v>
      </c>
      <c r="W36" s="13">
        <v>25</v>
      </c>
      <c r="X36" s="13">
        <v>28</v>
      </c>
      <c r="Y36" s="10">
        <f>T36*U36/100</f>
        <v>2136.91104</v>
      </c>
      <c r="Z36" s="10">
        <f>T36*V36/100</f>
        <v>4856.616</v>
      </c>
      <c r="AA36" s="10">
        <f>T36*W36/100</f>
        <v>4856.616</v>
      </c>
      <c r="AB36" s="10">
        <f>T36*X36/100</f>
        <v>5439.4099200000001</v>
      </c>
      <c r="AC36" s="10">
        <f>A15a!E35</f>
        <v>2913.3779999999997</v>
      </c>
      <c r="AD36" s="13">
        <v>21</v>
      </c>
      <c r="AE36" s="13">
        <v>43</v>
      </c>
      <c r="AF36" s="13">
        <v>6</v>
      </c>
      <c r="AG36" s="13">
        <v>28</v>
      </c>
      <c r="AH36" s="10">
        <f>AC36*AD36/100</f>
        <v>611.80937999999992</v>
      </c>
      <c r="AI36" s="10">
        <f>AC36*AE36/100</f>
        <v>1252.75254</v>
      </c>
      <c r="AJ36" s="10">
        <f>AC36*AF36/100</f>
        <v>174.80267999999995</v>
      </c>
      <c r="AK36" s="10">
        <f>AC36*AG36/100</f>
        <v>815.74583999999993</v>
      </c>
      <c r="AL36" s="10">
        <f>A15a!F35</f>
        <v>2863</v>
      </c>
      <c r="AM36" s="13">
        <v>16</v>
      </c>
      <c r="AN36" s="13">
        <v>44</v>
      </c>
      <c r="AO36" s="13">
        <v>13</v>
      </c>
      <c r="AP36" s="13">
        <v>25</v>
      </c>
      <c r="AQ36" s="10">
        <f>AL36*AM36/100</f>
        <v>458.08</v>
      </c>
      <c r="AR36" s="10">
        <f>AL36*AN36/100</f>
        <v>1259.72</v>
      </c>
      <c r="AS36" s="10">
        <f>AL36*AO36/100</f>
        <v>372.19</v>
      </c>
      <c r="AT36" s="10">
        <f>AL36*AP36/100</f>
        <v>715.75</v>
      </c>
      <c r="AU36" s="10">
        <f>A15a!G35</f>
        <v>33054.433000000005</v>
      </c>
      <c r="AV36" s="13">
        <v>28</v>
      </c>
      <c r="AW36" s="13">
        <v>41</v>
      </c>
      <c r="AX36" s="13">
        <v>12</v>
      </c>
      <c r="AY36" s="13">
        <v>18</v>
      </c>
      <c r="AZ36" s="10">
        <f>AU36*AV36/100</f>
        <v>9255.2412400000012</v>
      </c>
      <c r="BA36" s="10">
        <f>AU36*AW36/100</f>
        <v>13552.317530000002</v>
      </c>
      <c r="BB36" s="10">
        <f>AU36*AX36/100</f>
        <v>3966.5319600000007</v>
      </c>
      <c r="BC36" s="10">
        <f>AU36*AY36/100</f>
        <v>5949.7979400000013</v>
      </c>
      <c r="BD36" s="10">
        <f>A15a!H35</f>
        <v>44254.055</v>
      </c>
      <c r="BE36" s="13">
        <v>13</v>
      </c>
      <c r="BF36" s="13">
        <v>50</v>
      </c>
      <c r="BG36" s="13">
        <v>11</v>
      </c>
      <c r="BH36" s="13">
        <v>16</v>
      </c>
      <c r="BI36" s="10">
        <f>BD36*BE36/100</f>
        <v>5753.0271499999999</v>
      </c>
      <c r="BJ36" s="10">
        <f>BD36*BF36/100</f>
        <v>22127.0275</v>
      </c>
      <c r="BK36" s="10">
        <f>BD36*BG36/100</f>
        <v>4867.9460499999996</v>
      </c>
      <c r="BL36" s="10">
        <f>BD36*BH36/100</f>
        <v>7080.6487999999999</v>
      </c>
      <c r="BM36" s="10">
        <f>A15a!I35</f>
        <v>33739.567000000003</v>
      </c>
      <c r="BN36" s="13">
        <v>42</v>
      </c>
      <c r="BO36" s="13">
        <v>41</v>
      </c>
      <c r="BP36" s="42">
        <f>BP35*POWER(BP$35/BP$30, 1/5)</f>
        <v>0.62759490758603664</v>
      </c>
      <c r="BQ36" s="13">
        <v>15</v>
      </c>
      <c r="BR36" s="10">
        <f>BM36*BN36/100</f>
        <v>14170.61814</v>
      </c>
      <c r="BS36" s="10">
        <f t="shared" ref="BS36:BT38" si="223">$BM36*BO36/100</f>
        <v>13833.222470000002</v>
      </c>
      <c r="BT36" s="10">
        <f t="shared" si="223"/>
        <v>211.74780433357893</v>
      </c>
      <c r="BU36" s="10">
        <f>BM36*BQ36/100</f>
        <v>5060.935050000001</v>
      </c>
      <c r="BV36" s="10">
        <f>A15a!J35</f>
        <v>9048.7279999999992</v>
      </c>
      <c r="BW36" s="13">
        <v>27</v>
      </c>
      <c r="BX36" s="13">
        <v>36</v>
      </c>
      <c r="BY36" s="13">
        <v>3</v>
      </c>
      <c r="BZ36" s="13">
        <v>31</v>
      </c>
      <c r="CA36" s="10">
        <f>BV36*BW36/100</f>
        <v>2443.1565599999999</v>
      </c>
      <c r="CB36" s="10">
        <f>BV36*BX36/100</f>
        <v>3257.5420799999997</v>
      </c>
      <c r="CC36" s="10">
        <f t="shared" si="218"/>
        <v>271.46184</v>
      </c>
      <c r="CD36" s="10">
        <f>BV36*BZ36/100</f>
        <v>2805.1056799999997</v>
      </c>
      <c r="CE36" s="10">
        <f>A15a!K35</f>
        <v>2652</v>
      </c>
      <c r="CF36" s="13">
        <v>18</v>
      </c>
      <c r="CG36" s="13">
        <v>40</v>
      </c>
      <c r="CH36" s="13">
        <v>2</v>
      </c>
      <c r="CI36" s="13">
        <v>36</v>
      </c>
      <c r="CJ36" s="10">
        <f>CE36*CF36/100</f>
        <v>477.36</v>
      </c>
      <c r="CK36" s="10">
        <f>CE36*CG36/100</f>
        <v>1060.8</v>
      </c>
      <c r="CL36" s="10">
        <f>CE36*CH36/100</f>
        <v>53.04</v>
      </c>
      <c r="CM36" s="10">
        <f>CE36*CI36/100</f>
        <v>954.72</v>
      </c>
      <c r="CN36" s="10">
        <f>A15a!L35</f>
        <v>26848.399000000001</v>
      </c>
      <c r="CO36" s="13">
        <v>46</v>
      </c>
      <c r="CP36" s="13">
        <v>23</v>
      </c>
      <c r="CQ36" s="13">
        <v>10</v>
      </c>
      <c r="CR36" s="13">
        <v>22</v>
      </c>
      <c r="CS36" s="10">
        <f>CN36*CO36/100</f>
        <v>12350.26354</v>
      </c>
      <c r="CT36" s="10">
        <f>CN36*CP36/100</f>
        <v>6175.13177</v>
      </c>
      <c r="CU36" s="10">
        <f>CN36*CQ36/100</f>
        <v>2684.8398999999999</v>
      </c>
      <c r="CV36" s="10">
        <f>CN36*CR36/100</f>
        <v>5906.6477800000002</v>
      </c>
      <c r="CW36" s="10">
        <f>A15a!M35</f>
        <v>4877.3230000000003</v>
      </c>
      <c r="CX36" s="13">
        <v>13</v>
      </c>
      <c r="CY36" s="13">
        <v>45</v>
      </c>
      <c r="CZ36" s="13">
        <v>9</v>
      </c>
      <c r="DA36" s="13">
        <v>25</v>
      </c>
      <c r="DB36" s="10">
        <f>CW36*CX36/100</f>
        <v>634.05199000000005</v>
      </c>
      <c r="DC36" s="10">
        <f>CW36*CY36/100</f>
        <v>2194.7953499999999</v>
      </c>
      <c r="DD36" s="10">
        <f>CW36*CZ36/100</f>
        <v>438.95907000000005</v>
      </c>
      <c r="DE36" s="10">
        <f>CW36*DA36/100</f>
        <v>1219.3307500000001</v>
      </c>
      <c r="DF36" s="10">
        <f>A15a!N35</f>
        <v>33143.532999999996</v>
      </c>
      <c r="DG36" s="13">
        <v>9</v>
      </c>
      <c r="DH36" s="13">
        <v>37</v>
      </c>
      <c r="DI36" s="13">
        <v>10</v>
      </c>
      <c r="DJ36" s="13">
        <v>30</v>
      </c>
      <c r="DK36" s="10">
        <f>DF36*DG36/100</f>
        <v>2982.9179699999995</v>
      </c>
      <c r="DL36" s="10">
        <f>DF36*DH36/100</f>
        <v>12263.107209999998</v>
      </c>
      <c r="DM36" s="10">
        <f>DF36*DI36/100</f>
        <v>3314.3532999999998</v>
      </c>
      <c r="DN36" s="10">
        <f>DF36*DJ36/100</f>
        <v>9943.0598999999984</v>
      </c>
      <c r="DO36" s="10">
        <f>A15a!O35</f>
        <v>165838.1</v>
      </c>
      <c r="DP36" s="13">
        <v>11</v>
      </c>
      <c r="DQ36" s="13">
        <v>46</v>
      </c>
      <c r="DR36" s="13">
        <v>10</v>
      </c>
      <c r="DS36" s="13">
        <v>31</v>
      </c>
      <c r="DT36" s="10">
        <f t="shared" si="219"/>
        <v>18242.191000000003</v>
      </c>
      <c r="DU36" s="10">
        <f t="shared" si="220"/>
        <v>76285.526000000013</v>
      </c>
      <c r="DV36" s="10">
        <f t="shared" si="221"/>
        <v>16583.810000000001</v>
      </c>
      <c r="DW36" s="10">
        <f t="shared" si="222"/>
        <v>51409.811000000009</v>
      </c>
    </row>
    <row r="37" spans="1:127">
      <c r="A37" s="6">
        <v>2013</v>
      </c>
      <c r="B37" s="10">
        <f>A15a!B36</f>
        <v>12310</v>
      </c>
      <c r="C37" s="42">
        <f>C36*((C38/C36)^(1/2))</f>
        <v>23.441417885427459</v>
      </c>
      <c r="D37" s="42">
        <f>D36*((D38/D36)^(1/2))</f>
        <v>32.497218159682113</v>
      </c>
      <c r="E37" s="42">
        <f>E36*((E38/E36)^(1/2))</f>
        <v>11.174917423020181</v>
      </c>
      <c r="F37" s="42">
        <f>F36*((F38/F36)^(1/2))</f>
        <v>29.76454123378786</v>
      </c>
      <c r="G37" s="10">
        <f t="shared" si="216"/>
        <v>2885.6385416961198</v>
      </c>
      <c r="H37" s="10">
        <f>B37*D37/100</f>
        <v>4000.4075554568681</v>
      </c>
      <c r="I37" s="10">
        <f>B37*E37/100</f>
        <v>1375.6323347737844</v>
      </c>
      <c r="J37" s="10">
        <f>B37*F37/100</f>
        <v>3664.0150258792855</v>
      </c>
      <c r="K37" s="10">
        <f>A15a!C36</f>
        <v>5959.8625000000002</v>
      </c>
      <c r="L37" s="42">
        <f>L36*((L38/L36)^(1/2))</f>
        <v>27.213632796772117</v>
      </c>
      <c r="M37" s="42">
        <f>M36*((M38/M36)^(1/2))</f>
        <v>35.322108165082945</v>
      </c>
      <c r="N37" s="42">
        <f>N36*((N38/N36)^(1/2))</f>
        <v>2.544322970248869</v>
      </c>
      <c r="O37" s="42">
        <f>O36*((O38/O36)^(1/2))</f>
        <v>25.622959425554736</v>
      </c>
      <c r="P37" s="10">
        <f>K37*L37/100</f>
        <v>1621.8950959425229</v>
      </c>
      <c r="Q37" s="10">
        <f>K37*M37/100</f>
        <v>2105.1490787402163</v>
      </c>
      <c r="R37" s="10">
        <f>K37*N37/100</f>
        <v>151.63815058274852</v>
      </c>
      <c r="S37" s="10">
        <f>K37*O37/100</f>
        <v>1527.0931501938521</v>
      </c>
      <c r="T37" s="10">
        <f>A15a!D36</f>
        <v>19589.5</v>
      </c>
      <c r="U37" s="42">
        <f>U36*((U38/U36)^(1/2))</f>
        <v>10.494096095254989</v>
      </c>
      <c r="V37" s="42">
        <f>V36*((V38/V36)^(1/2))</f>
        <v>30.155256581126121</v>
      </c>
      <c r="W37" s="42">
        <f>W36*((W38/W36)^(1/2))</f>
        <v>25.058530954593088</v>
      </c>
      <c r="X37" s="42">
        <f>X36*((X38/X36)^(1/2))</f>
        <v>28.247783540180073</v>
      </c>
      <c r="Y37" s="10">
        <f>T37*U37/100</f>
        <v>2055.740954579976</v>
      </c>
      <c r="Z37" s="10">
        <f>T37*V37/100</f>
        <v>5907.2639879597009</v>
      </c>
      <c r="AA37" s="10">
        <f>T37*W37/100</f>
        <v>4908.8409213500136</v>
      </c>
      <c r="AB37" s="10">
        <f>T37*X37/100</f>
        <v>5533.5995566035745</v>
      </c>
      <c r="AC37" s="10">
        <f>A15a!E36</f>
        <v>2907.0964999999997</v>
      </c>
      <c r="AD37" s="42">
        <f>AD36*((AD38/AD36)^(1/2))</f>
        <v>20.721119671802889</v>
      </c>
      <c r="AE37" s="42">
        <f>AE36*((AE38/AE36)^(1/2))</f>
        <v>43.375257588866475</v>
      </c>
      <c r="AF37" s="42">
        <f>AF36*((AF38/AF36)^(1/2))</f>
        <v>5.1782978662103831</v>
      </c>
      <c r="AG37" s="42">
        <f>AG36*((AG38/AG36)^(1/2))</f>
        <v>29.618775031615861</v>
      </c>
      <c r="AH37" s="10">
        <f>AC37*AD37/100</f>
        <v>602.38294473979317</v>
      </c>
      <c r="AI37" s="10">
        <f>AC37*AE37/100</f>
        <v>1260.9605952319214</v>
      </c>
      <c r="AJ37" s="10">
        <f>AC37*AF37/100</f>
        <v>150.53811602817672</v>
      </c>
      <c r="AK37" s="10">
        <f>AC37*AG37/100</f>
        <v>861.04637228697845</v>
      </c>
      <c r="AL37" s="10">
        <f>A15a!F36</f>
        <v>2852</v>
      </c>
      <c r="AM37" s="42">
        <f>AM36*((AM38/AM36)^(1/2))</f>
        <v>14.693189452402118</v>
      </c>
      <c r="AN37" s="42">
        <f>AN36*((AN38/AN36)^(1/2))</f>
        <v>44.363602149624263</v>
      </c>
      <c r="AO37" s="42">
        <f>AO36*((AO38/AO36)^(1/2))</f>
        <v>12.726050678637421</v>
      </c>
      <c r="AP37" s="42">
        <f>AP36*((AP38/AP36)^(1/2))</f>
        <v>27.073419621047044</v>
      </c>
      <c r="AQ37" s="10">
        <f>AL37*AM37/100</f>
        <v>419.0497631825084</v>
      </c>
      <c r="AR37" s="10">
        <f>AL37*AN37/100</f>
        <v>1265.249933307284</v>
      </c>
      <c r="AS37" s="10">
        <f>AL37*AO37/100</f>
        <v>362.94696535473923</v>
      </c>
      <c r="AT37" s="10">
        <f>AL37*AP37/100</f>
        <v>772.13392759226178</v>
      </c>
      <c r="AU37" s="10">
        <f>A15a!G36</f>
        <v>33001.631999999998</v>
      </c>
      <c r="AV37" s="42">
        <f>AV36*((AV38/AV36)^(1/2))</f>
        <v>26.538763027169267</v>
      </c>
      <c r="AW37" s="42">
        <f>AW36*((AW38/AW36)^(1/2))</f>
        <v>41.861426649901773</v>
      </c>
      <c r="AX37" s="42">
        <f>AX36*((AX38/AX36)^(1/2))</f>
        <v>12.971466588828111</v>
      </c>
      <c r="AY37" s="42">
        <f>AY36*((AY38/AY36)^(1/2))</f>
        <v>18.041793107726924</v>
      </c>
      <c r="AZ37" s="10">
        <f>AU37*AV37/100</f>
        <v>8758.2249115784598</v>
      </c>
      <c r="BA37" s="10">
        <f>AU37*AW37/100</f>
        <v>13814.95397295051</v>
      </c>
      <c r="BB37" s="10">
        <f>AU37*AX37/100</f>
        <v>4280.7956686480056</v>
      </c>
      <c r="BC37" s="10">
        <f>AU37*AY37/100</f>
        <v>5954.0861676134027</v>
      </c>
      <c r="BD37" s="10">
        <f>A15a!H36</f>
        <v>44525.559000000001</v>
      </c>
      <c r="BE37" s="42">
        <f>BE36*((BE38/BE36)^(1/2))</f>
        <v>13.048202794288869</v>
      </c>
      <c r="BF37" s="42">
        <f>BF36*((BF38/BF36)^(1/2))</f>
        <v>54.701706267250941</v>
      </c>
      <c r="BG37" s="42">
        <f>BG36*((BG38/BG36)^(1/2))</f>
        <v>2.6741761231208279</v>
      </c>
      <c r="BH37" s="42">
        <f>BH36*((BH38/BH36)^(1/2))</f>
        <v>20.555398010245852</v>
      </c>
      <c r="BI37" s="10">
        <f>BD37*BE37/100</f>
        <v>5809.7852336107389</v>
      </c>
      <c r="BJ37" s="10">
        <f>BD37*BF37/100</f>
        <v>24356.240498031519</v>
      </c>
      <c r="BK37" s="10">
        <f>BD37*BG37/100</f>
        <v>1190.6918674640769</v>
      </c>
      <c r="BL37" s="10">
        <f>BD37*BH37/100</f>
        <v>9152.4058687368433</v>
      </c>
      <c r="BM37" s="10">
        <f>A15a!I36</f>
        <v>33735.987999999998</v>
      </c>
      <c r="BN37" s="42">
        <f>BN36*((BN38/BN36)^(1/2))</f>
        <v>41.341449370784254</v>
      </c>
      <c r="BO37" s="42">
        <f>BO36*((BO38/BO36)^(1/2))</f>
        <v>41.692256433093903</v>
      </c>
      <c r="BP37" s="42">
        <f>BP36*((BP38/BP36)^(1/2))</f>
        <v>0</v>
      </c>
      <c r="BQ37" s="42">
        <f>BQ36*((BQ38/BQ36)^(1/2))</f>
        <v>15.926331337248659</v>
      </c>
      <c r="BR37" s="10">
        <f>BM37*BN37/100</f>
        <v>13946.946398753849</v>
      </c>
      <c r="BS37" s="10">
        <f t="shared" si="223"/>
        <v>14065.294627197785</v>
      </c>
      <c r="BT37" s="10">
        <f t="shared" si="223"/>
        <v>0</v>
      </c>
      <c r="BU37" s="10">
        <f>BM37*BQ37/100</f>
        <v>5372.9052287744462</v>
      </c>
      <c r="BV37" s="10">
        <f>A15a!J36</f>
        <v>9014.8420000000006</v>
      </c>
      <c r="BW37" s="42">
        <f>BW36*((BW38/BW36)^(1/2))</f>
        <v>25.508063864528498</v>
      </c>
      <c r="BX37" s="42">
        <f>BX36*((BX38/BX36)^(1/2))</f>
        <v>38.643734962205045</v>
      </c>
      <c r="BY37" s="42">
        <f>BY36*((BY38/BY36)^(1/2))</f>
        <v>2.7255949473326369</v>
      </c>
      <c r="BZ37" s="42">
        <f>BZ36*((BZ38/BZ36)^(1/2))</f>
        <v>31.468226561033347</v>
      </c>
      <c r="CA37" s="10">
        <f>BV37*BW37/100</f>
        <v>2299.5116546463382</v>
      </c>
      <c r="CB37" s="10">
        <f>BV37*BX37/100</f>
        <v>3483.671649741545</v>
      </c>
      <c r="CC37" s="10">
        <f t="shared" si="218"/>
        <v>245.70807806202043</v>
      </c>
      <c r="CD37" s="10">
        <f>BV37*BZ37/100</f>
        <v>2836.8109046791901</v>
      </c>
      <c r="CE37" s="10">
        <f>A15a!K36</f>
        <v>2682</v>
      </c>
      <c r="CF37" s="42">
        <f>CF36*((CF38/CF36)^(1/2))</f>
        <v>18.026319699943077</v>
      </c>
      <c r="CG37" s="42">
        <f>CG36*((CG38/CG36)^(1/2))</f>
        <v>40.094591175035319</v>
      </c>
      <c r="CH37" s="42">
        <f>CH36*((CH38/CH36)^(1/2))</f>
        <v>4.8885175655456123</v>
      </c>
      <c r="CI37" s="42">
        <f>CI36*((CI38/CI36)^(1/2))</f>
        <v>32.758634910385666</v>
      </c>
      <c r="CJ37" s="10">
        <f>CE37*CF37/100</f>
        <v>483.46589435247336</v>
      </c>
      <c r="CK37" s="10">
        <f>CE37*CG37/100</f>
        <v>1075.3369353144474</v>
      </c>
      <c r="CL37" s="10">
        <f>CE37*CH37/100</f>
        <v>131.11004110793331</v>
      </c>
      <c r="CM37" s="10">
        <f>CE37*CI37/100</f>
        <v>878.5865882965436</v>
      </c>
      <c r="CN37" s="10">
        <f>A15a!L36</f>
        <v>26619.956000000002</v>
      </c>
      <c r="CO37" s="42">
        <f>CO36*((CO38/CO36)^(1/2))</f>
        <v>44.672018156993218</v>
      </c>
      <c r="CP37" s="42">
        <f>CP36*((CP38/CP36)^(1/2))</f>
        <v>22.463160223653841</v>
      </c>
      <c r="CQ37" s="42">
        <f>CQ36*((CQ38/CQ36)^(1/2))</f>
        <v>10.356478232871442</v>
      </c>
      <c r="CR37" s="42">
        <f>CR36*((CR38/CR36)^(1/2))</f>
        <v>22.955793351581395</v>
      </c>
      <c r="CS37" s="10">
        <f>CN37*CO37/100</f>
        <v>11891.671577703606</v>
      </c>
      <c r="CT37" s="10">
        <f>CN37*CP37/100</f>
        <v>5979.6833677461545</v>
      </c>
      <c r="CU37" s="10">
        <f>CN37*CQ37/100</f>
        <v>2756.8899487399553</v>
      </c>
      <c r="CV37" s="10">
        <f>CN37*CR37/100</f>
        <v>6110.8220896418925</v>
      </c>
      <c r="CW37" s="10">
        <f>A15a!M36</f>
        <v>4909</v>
      </c>
      <c r="CX37" s="42">
        <f>CX36*((CX38/CX36)^(1/2))</f>
        <v>15.485060360057854</v>
      </c>
      <c r="CY37" s="42">
        <f>CY36*((CY38/CY36)^(1/2))</f>
        <v>43.914164987039726</v>
      </c>
      <c r="CZ37" s="42">
        <f>CZ36*((CZ38/CZ36)^(1/2))</f>
        <v>9.3785831470434751</v>
      </c>
      <c r="DA37" s="42">
        <f>DA36*((DA38/DA36)^(1/2))</f>
        <v>26.892012434547595</v>
      </c>
      <c r="DB37" s="10">
        <f>CW37*CX37/100</f>
        <v>760.16161307523998</v>
      </c>
      <c r="DC37" s="10">
        <f>CW37*CY37/100</f>
        <v>2155.7463592137801</v>
      </c>
      <c r="DD37" s="10">
        <f>CW37*CZ37/100</f>
        <v>460.39464668836416</v>
      </c>
      <c r="DE37" s="10">
        <f>CW37*DA37/100</f>
        <v>1320.1288904119415</v>
      </c>
      <c r="DF37" s="10">
        <f>A15a!N36</f>
        <v>33193.797999999995</v>
      </c>
      <c r="DG37" s="42">
        <f>DG36*((DG38/DG36)^(1/2))</f>
        <v>18.585589812106587</v>
      </c>
      <c r="DH37" s="42">
        <f>DH36*((DH38/DH36)^(1/2))</f>
        <v>26.793234281424425</v>
      </c>
      <c r="DI37" s="42">
        <f>DI36*((DI38/DI36)^(1/2))</f>
        <v>10.603842369971368</v>
      </c>
      <c r="DJ37" s="42">
        <f>DJ36*((DJ38/DJ36)^(1/2))</f>
        <v>30.482767431280511</v>
      </c>
      <c r="DK37" s="10">
        <f>DF37*DG37/100</f>
        <v>6169.2631393392394</v>
      </c>
      <c r="DL37" s="10">
        <f>DF37*DH37/100</f>
        <v>8893.6920650427746</v>
      </c>
      <c r="DM37" s="10">
        <f>DF37*DI37/100</f>
        <v>3519.8180165267077</v>
      </c>
      <c r="DN37" s="10">
        <f>DF37*DJ37/100</f>
        <v>10118.38824594904</v>
      </c>
      <c r="DO37" s="10">
        <f>A15a!O36</f>
        <v>166630.15</v>
      </c>
      <c r="DP37" s="42">
        <f>DP36*((DP38/DP36)^(1/2))</f>
        <v>10.710979080397733</v>
      </c>
      <c r="DQ37" s="42">
        <f>DQ36*((DQ38/DQ36)^(1/2))</f>
        <v>45.671743282476747</v>
      </c>
      <c r="DR37" s="42">
        <f>DR36*((DR38/DR36)^(1/2))</f>
        <v>10.36948533166907</v>
      </c>
      <c r="DS37" s="42">
        <f>DS36*((DS38/DS36)^(1/2))</f>
        <v>32.212291717744073</v>
      </c>
      <c r="DT37" s="10">
        <f t="shared" si="219"/>
        <v>17847.72050813536</v>
      </c>
      <c r="DU37" s="10">
        <f t="shared" si="220"/>
        <v>76102.894339205915</v>
      </c>
      <c r="DV37" s="10">
        <f t="shared" si="221"/>
        <v>17278.688962388169</v>
      </c>
      <c r="DW37" s="10">
        <f t="shared" si="222"/>
        <v>53675.39000771453</v>
      </c>
    </row>
    <row r="38" spans="1:127">
      <c r="A38" s="6">
        <v>2014</v>
      </c>
      <c r="B38" s="10">
        <f>A15a!B37</f>
        <v>12484</v>
      </c>
      <c r="C38" s="13">
        <v>22.895836353301597</v>
      </c>
      <c r="D38" s="13">
        <v>35.202306270599095</v>
      </c>
      <c r="E38" s="13">
        <v>11.35261631012</v>
      </c>
      <c r="F38" s="13">
        <v>30.549238443374399</v>
      </c>
      <c r="G38" s="10">
        <f t="shared" si="216"/>
        <v>2858.3162103461714</v>
      </c>
      <c r="H38" s="10">
        <f>B38*D38/100</f>
        <v>4394.6559148215911</v>
      </c>
      <c r="I38" s="10">
        <f>B38*E38/100</f>
        <v>1417.2606201553808</v>
      </c>
      <c r="J38" s="10">
        <f>B38*F38/100</f>
        <v>3813.7669272708604</v>
      </c>
      <c r="K38" s="10">
        <f>A15a!C37</f>
        <v>5991.4857000000002</v>
      </c>
      <c r="L38" s="13">
        <v>26.449350357055398</v>
      </c>
      <c r="M38" s="13">
        <v>36.695627212524101</v>
      </c>
      <c r="N38" s="13">
        <v>0.38079878687858998</v>
      </c>
      <c r="O38" s="13">
        <v>36.474224984645794</v>
      </c>
      <c r="P38" s="10">
        <f>K38*L38/100</f>
        <v>1584.7090443858731</v>
      </c>
      <c r="Q38" s="10">
        <f>K38*M38/100</f>
        <v>2198.6132569636902</v>
      </c>
      <c r="R38" s="10">
        <f>K38*N38/100</f>
        <v>22.815504861604197</v>
      </c>
      <c r="S38" s="10">
        <f>K38*O38/100</f>
        <v>2185.3479741408801</v>
      </c>
      <c r="T38" s="10">
        <f>A15a!D37</f>
        <v>19754.600000000002</v>
      </c>
      <c r="U38" s="13">
        <v>10.011459350586</v>
      </c>
      <c r="V38" s="13">
        <v>36.373579978942004</v>
      </c>
      <c r="W38" s="13">
        <v>25.117198944091999</v>
      </c>
      <c r="X38" s="13">
        <v>28.497759819031003</v>
      </c>
      <c r="Y38" s="10">
        <f>T38*U38/100</f>
        <v>1977.7237488708622</v>
      </c>
      <c r="Z38" s="10">
        <f>T38*V38/100</f>
        <v>7185.4552305200777</v>
      </c>
      <c r="AA38" s="10">
        <f>T38*W38/100</f>
        <v>4961.8021826095983</v>
      </c>
      <c r="AB38" s="10">
        <f>T38*X38/100</f>
        <v>5629.6184612102988</v>
      </c>
      <c r="AC38" s="10">
        <f>A15a!E37</f>
        <v>2887.0020000000004</v>
      </c>
      <c r="AD38" s="13">
        <v>20.445942878722697</v>
      </c>
      <c r="AE38" s="13">
        <v>43.753790020942311</v>
      </c>
      <c r="AF38" s="13">
        <v>4.4691281318665004</v>
      </c>
      <c r="AG38" s="13">
        <v>31.331136941909691</v>
      </c>
      <c r="AH38" s="10">
        <f>AC38*AD38/100</f>
        <v>590.27477982758194</v>
      </c>
      <c r="AI38" s="10">
        <f>AC38*AE38/100</f>
        <v>1263.1727929804051</v>
      </c>
      <c r="AJ38" s="10">
        <f>AC38*AF38/100</f>
        <v>129.02381854954854</v>
      </c>
      <c r="AK38" s="10">
        <f>AC38*AG38/100</f>
        <v>904.53055013567177</v>
      </c>
      <c r="AL38" s="10">
        <f>A15a!F37</f>
        <v>2839</v>
      </c>
      <c r="AM38" s="13">
        <v>13.493113517761302</v>
      </c>
      <c r="AN38" s="13">
        <v>44.73020899295787</v>
      </c>
      <c r="AO38" s="13">
        <v>12.457874298096</v>
      </c>
      <c r="AP38" s="13">
        <v>29.318801999091804</v>
      </c>
      <c r="AQ38" s="10">
        <f>AL38*AM38/100</f>
        <v>383.06949276924337</v>
      </c>
      <c r="AR38" s="10">
        <f>AL38*AN38/100</f>
        <v>1269.890633310074</v>
      </c>
      <c r="AS38" s="10">
        <f>AL38*AO38/100</f>
        <v>353.67905132294544</v>
      </c>
      <c r="AT38" s="10">
        <f>AL38*AP38/100</f>
        <v>832.36078875421629</v>
      </c>
      <c r="AU38" s="10">
        <f>A15a!G37</f>
        <v>33077.887000000002</v>
      </c>
      <c r="AV38" s="13">
        <v>25.1537836790088</v>
      </c>
      <c r="AW38" s="13">
        <v>42.740952223539182</v>
      </c>
      <c r="AX38" s="13">
        <v>14.021578788756999</v>
      </c>
      <c r="AY38" s="13">
        <v>18.083683252334602</v>
      </c>
      <c r="AZ38" s="10">
        <f>AU38*AV38/100</f>
        <v>8320.3401415669741</v>
      </c>
      <c r="BA38" s="10">
        <f>AU38*AW38/100</f>
        <v>14137.803879226278</v>
      </c>
      <c r="BB38" s="10">
        <f>AU38*AX38/100</f>
        <v>4638.041987361009</v>
      </c>
      <c r="BC38" s="10">
        <f>AU38*AY38/100</f>
        <v>5981.7003116451642</v>
      </c>
      <c r="BD38" s="10">
        <f>A15a!H37</f>
        <v>44700.724999999999</v>
      </c>
      <c r="BE38" s="13">
        <v>13.096584320068299</v>
      </c>
      <c r="BF38" s="13">
        <v>59.845533370971999</v>
      </c>
      <c r="BG38" s="13">
        <v>0.65011072158813998</v>
      </c>
      <c r="BH38" s="13">
        <v>26.4077742099762</v>
      </c>
      <c r="BI38" s="10">
        <f>BD38*BE38/100</f>
        <v>5854.2681413068494</v>
      </c>
      <c r="BJ38" s="10">
        <f>BD38*BF38/100</f>
        <v>26751.387296941426</v>
      </c>
      <c r="BK38" s="10">
        <f>BD38*BG38/100</f>
        <v>290.60420585263006</v>
      </c>
      <c r="BL38" s="10">
        <f>BD38*BH38/100</f>
        <v>11804.466528222383</v>
      </c>
      <c r="BM38" s="10">
        <f>A15a!I37</f>
        <v>33733.523000000001</v>
      </c>
      <c r="BN38" s="13">
        <v>40.693224668502801</v>
      </c>
      <c r="BO38" s="13">
        <v>42.39620113372829</v>
      </c>
      <c r="BP38" s="13">
        <v>0</v>
      </c>
      <c r="BQ38" s="13">
        <v>16.909868657588579</v>
      </c>
      <c r="BR38" s="10">
        <f>BM38*BN38/100</f>
        <v>13727.258302991067</v>
      </c>
      <c r="BS38" s="10">
        <f t="shared" si="223"/>
        <v>14301.732260572493</v>
      </c>
      <c r="BT38" s="10">
        <f t="shared" si="223"/>
        <v>0</v>
      </c>
      <c r="BU38" s="10">
        <f>BM38*BQ38/100</f>
        <v>5704.2944328774347</v>
      </c>
      <c r="BV38" s="10">
        <f>A15a!J37</f>
        <v>9029.518</v>
      </c>
      <c r="BW38" s="13">
        <v>24.098567485809802</v>
      </c>
      <c r="BX38" s="13">
        <v>41.481618106365239</v>
      </c>
      <c r="BY38" s="13">
        <v>2.4762892723083998</v>
      </c>
      <c r="BZ38" s="13">
        <v>31.943525254726609</v>
      </c>
      <c r="CA38" s="10">
        <f>BV38*BW38/100</f>
        <v>2175.9844888733437</v>
      </c>
      <c r="CB38" s="10">
        <f>BV38*BX38/100</f>
        <v>3745.590173605508</v>
      </c>
      <c r="CC38" s="10">
        <f t="shared" si="218"/>
        <v>223.59698557515597</v>
      </c>
      <c r="CD38" s="10">
        <f>BV38*BZ38/100</f>
        <v>2884.346362710085</v>
      </c>
      <c r="CE38" s="10">
        <f>A15a!K37</f>
        <v>2713</v>
      </c>
      <c r="CF38" s="13">
        <v>18.052677884697552</v>
      </c>
      <c r="CG38" s="13">
        <v>40.1894060373305</v>
      </c>
      <c r="CH38" s="13">
        <v>11.948801994324</v>
      </c>
      <c r="CI38" s="13">
        <v>29.809115588664959</v>
      </c>
      <c r="CJ38" s="10">
        <f>CE38*CF38/100</f>
        <v>489.7691510118446</v>
      </c>
      <c r="CK38" s="10">
        <f>CE38*CG38/100</f>
        <v>1090.3385857927765</v>
      </c>
      <c r="CL38" s="10">
        <f>CE38*CH38/100</f>
        <v>324.17099810601013</v>
      </c>
      <c r="CM38" s="10">
        <f>CE38*CI38/100</f>
        <v>808.7213059204804</v>
      </c>
      <c r="CN38" s="10">
        <f>A15a!L37</f>
        <v>26412.874</v>
      </c>
      <c r="CO38" s="13">
        <v>43.382374048233302</v>
      </c>
      <c r="CP38" s="13">
        <v>21.93885074928453</v>
      </c>
      <c r="CQ38" s="13">
        <v>10.725664138794</v>
      </c>
      <c r="CR38" s="13">
        <v>23.95311129093221</v>
      </c>
      <c r="CS38" s="10">
        <f>CN38*CO38/100</f>
        <v>11458.531795568562</v>
      </c>
      <c r="CT38" s="10">
        <f>CN38*CP38/100</f>
        <v>5794.6810054565794</v>
      </c>
      <c r="CU38" s="10">
        <f>CN38*CQ38/100</f>
        <v>2832.9561546428445</v>
      </c>
      <c r="CV38" s="10">
        <f>CN38*CR38/100</f>
        <v>6326.7051043536976</v>
      </c>
      <c r="CW38" s="10">
        <f>A15a!M37</f>
        <v>4934</v>
      </c>
      <c r="CX38" s="13">
        <v>18.4451611042027</v>
      </c>
      <c r="CY38" s="13">
        <v>42.8545308113099</v>
      </c>
      <c r="CZ38" s="13">
        <v>9.7730913162231001</v>
      </c>
      <c r="DA38" s="13">
        <v>28.9272133111945</v>
      </c>
      <c r="DB38" s="10">
        <f>CW38*CX38/100</f>
        <v>910.0842488813613</v>
      </c>
      <c r="DC38" s="10">
        <f>CW38*CY38/100</f>
        <v>2114.4425502300305</v>
      </c>
      <c r="DD38" s="10">
        <f>CW38*CZ38/100</f>
        <v>482.20432554244775</v>
      </c>
      <c r="DE38" s="10">
        <f>CW38*DA38/100</f>
        <v>1427.2687047743366</v>
      </c>
      <c r="DF38" s="10">
        <f>A15a!N37</f>
        <v>33302.997000000003</v>
      </c>
      <c r="DG38" s="13">
        <v>38.380460962653345</v>
      </c>
      <c r="DH38" s="13">
        <v>19.402091979981002</v>
      </c>
      <c r="DI38" s="13">
        <v>11.24414730072</v>
      </c>
      <c r="DJ38" s="13">
        <v>30.973303675651195</v>
      </c>
      <c r="DK38" s="10">
        <f>DF38*DG38/100</f>
        <v>12781.843762978615</v>
      </c>
      <c r="DL38" s="10">
        <f>DF38*DH38/100</f>
        <v>6461.4781100303144</v>
      </c>
      <c r="DM38" s="10">
        <f>DF38*DI38/100</f>
        <v>3744.6380382343627</v>
      </c>
      <c r="DN38" s="10">
        <f>DF38*DJ38/100</f>
        <v>10315.038393903007</v>
      </c>
      <c r="DO38" s="10">
        <f>A15a!O37</f>
        <v>167566.13</v>
      </c>
      <c r="DP38" s="13">
        <v>10.429552078247079</v>
      </c>
      <c r="DQ38" s="13">
        <v>45.34582901001</v>
      </c>
      <c r="DR38" s="13">
        <v>10.75262260437</v>
      </c>
      <c r="DS38" s="13">
        <v>33.471991539001401</v>
      </c>
      <c r="DT38" s="10">
        <f t="shared" si="219"/>
        <v>17476.396793853204</v>
      </c>
      <c r="DU38" s="10">
        <f t="shared" si="220"/>
        <v>75984.250788491074</v>
      </c>
      <c r="DV38" s="10">
        <f t="shared" si="221"/>
        <v>18017.75357164802</v>
      </c>
      <c r="DW38" s="10">
        <f t="shared" si="222"/>
        <v>56087.720855832093</v>
      </c>
    </row>
    <row r="39" spans="1:127">
      <c r="CG39" s="45"/>
    </row>
    <row r="40" spans="1:127">
      <c r="BV40" s="8" t="s">
        <v>319</v>
      </c>
      <c r="CG40" s="45"/>
      <c r="CH40" s="45"/>
    </row>
    <row r="41" spans="1:127" s="29" customFormat="1">
      <c r="B41" s="29" t="s">
        <v>609</v>
      </c>
      <c r="T41" s="29" t="str">
        <f>B41</f>
        <v>Source: Education at a Glance: OECD Indicators 2015 (and previous editions) Indicator A1, Table A1.1a. Appendix table A15a.</v>
      </c>
      <c r="AL41" s="29" t="str">
        <f>T41</f>
        <v>Source: Education at a Glance: OECD Indicators 2015 (and previous editions) Indicator A1, Table A1.1a. Appendix table A15a.</v>
      </c>
      <c r="BD41" s="29" t="str">
        <f>T41</f>
        <v>Source: Education at a Glance: OECD Indicators 2015 (and previous editions) Indicator A1, Table A1.1a. Appendix table A15a.</v>
      </c>
      <c r="BV41" s="29" t="str">
        <f>T41</f>
        <v>Source: Education at a Glance: OECD Indicators 2015 (and previous editions) Indicator A1, Table A1.1a. Appendix table A15a.</v>
      </c>
      <c r="CN41" s="29" t="str">
        <f>T41</f>
        <v>Source: Education at a Glance: OECD Indicators 2015 (and previous editions) Indicator A1, Table A1.1a. Appendix table A15a.</v>
      </c>
      <c r="DF41" s="29" t="str">
        <f>T41</f>
        <v>Source: Education at a Glance: OECD Indicators 2015 (and previous editions) Indicator A1, Table A1.1a. Appendix table A15a.</v>
      </c>
    </row>
    <row r="42" spans="1:127" s="4" customFormat="1" ht="25.9" customHeight="1">
      <c r="B42" s="75" t="s">
        <v>610</v>
      </c>
      <c r="C42" s="75"/>
      <c r="D42" s="75"/>
      <c r="E42" s="75"/>
      <c r="F42" s="75"/>
      <c r="G42" s="75"/>
      <c r="H42" s="75"/>
      <c r="I42" s="75"/>
      <c r="J42" s="75"/>
      <c r="K42" s="75"/>
      <c r="L42" s="75"/>
      <c r="M42" s="75"/>
      <c r="N42" s="75"/>
      <c r="O42" s="75"/>
      <c r="P42" s="75"/>
      <c r="Q42" s="75"/>
      <c r="R42" s="75"/>
      <c r="S42" s="75"/>
      <c r="T42" s="75" t="str">
        <f>B42</f>
        <v>Note: Shares data for upper secondary education, and tertiary education for 1960-1991 period were extrapolated back assuming constant growth rate trend for 1992-1996 period.  Figures for 1993, 1997, 2000 and 2013 are interpolated.</v>
      </c>
      <c r="U42" s="75"/>
      <c r="V42" s="75"/>
      <c r="W42" s="75"/>
      <c r="X42" s="75"/>
      <c r="Y42" s="75"/>
      <c r="Z42" s="75"/>
      <c r="AA42" s="75"/>
      <c r="AB42" s="75"/>
      <c r="AC42" s="75"/>
      <c r="AD42" s="75"/>
      <c r="AE42" s="75"/>
      <c r="AF42" s="75"/>
      <c r="AG42" s="75"/>
      <c r="AH42" s="75"/>
      <c r="AI42" s="75"/>
      <c r="AJ42" s="75"/>
      <c r="AK42" s="75"/>
      <c r="AL42" s="75" t="str">
        <f>T42</f>
        <v>Note: Shares data for upper secondary education, and tertiary education for 1960-1991 period were extrapolated back assuming constant growth rate trend for 1992-1996 period.  Figures for 1993, 1997, 2000 and 2013 are interpolated.</v>
      </c>
      <c r="AM42" s="75"/>
      <c r="AN42" s="75"/>
      <c r="AO42" s="75"/>
      <c r="AP42" s="75"/>
      <c r="AQ42" s="75"/>
      <c r="AR42" s="75"/>
      <c r="AS42" s="75"/>
      <c r="AT42" s="75"/>
      <c r="AU42" s="75"/>
      <c r="AV42" s="75"/>
      <c r="AW42" s="75"/>
      <c r="AX42" s="75"/>
      <c r="AY42" s="75"/>
      <c r="AZ42" s="75"/>
      <c r="BA42" s="75"/>
      <c r="BB42" s="75"/>
      <c r="BC42" s="75"/>
      <c r="BD42" s="75" t="str">
        <f>T42</f>
        <v>Note: Shares data for upper secondary education, and tertiary education for 1960-1991 period were extrapolated back assuming constant growth rate trend for 1992-1996 period.  Figures for 1993, 1997, 2000 and 2013 are interpolated.</v>
      </c>
      <c r="BE42" s="75"/>
      <c r="BF42" s="75"/>
      <c r="BG42" s="75"/>
      <c r="BH42" s="75"/>
      <c r="BI42" s="75"/>
      <c r="BJ42" s="75"/>
      <c r="BK42" s="75"/>
      <c r="BL42" s="75"/>
      <c r="BM42" s="75"/>
      <c r="BN42" s="75"/>
      <c r="BO42" s="75"/>
      <c r="BP42" s="75"/>
      <c r="BQ42" s="75"/>
      <c r="BR42" s="75"/>
      <c r="BS42" s="75"/>
      <c r="BT42" s="75"/>
      <c r="BU42" s="75"/>
      <c r="BV42" s="75" t="str">
        <f>T42</f>
        <v>Note: Shares data for upper secondary education, and tertiary education for 1960-1991 period were extrapolated back assuming constant growth rate trend for 1992-1996 period.  Figures for 1993, 1997, 2000 and 2013 are interpolated.</v>
      </c>
      <c r="BW42" s="75"/>
      <c r="BX42" s="75"/>
      <c r="BY42" s="75"/>
      <c r="BZ42" s="75"/>
      <c r="CA42" s="75"/>
      <c r="CB42" s="75"/>
      <c r="CC42" s="75"/>
      <c r="CD42" s="75"/>
      <c r="CE42" s="75"/>
      <c r="CF42" s="75"/>
      <c r="CG42" s="75"/>
      <c r="CH42" s="75"/>
      <c r="CI42" s="75"/>
      <c r="CJ42" s="75"/>
      <c r="CK42" s="75"/>
      <c r="CL42" s="75"/>
      <c r="CM42" s="75"/>
      <c r="CN42" s="75" t="str">
        <f>T42</f>
        <v>Note: Shares data for upper secondary education, and tertiary education for 1960-1991 period were extrapolated back assuming constant growth rate trend for 1992-1996 period.  Figures for 1993, 1997, 2000 and 2013 are interpolated.</v>
      </c>
      <c r="CO42" s="75"/>
      <c r="CP42" s="75"/>
      <c r="CQ42" s="75"/>
      <c r="CR42" s="75"/>
      <c r="CS42" s="75"/>
      <c r="CT42" s="75"/>
      <c r="CU42" s="75"/>
      <c r="CV42" s="75"/>
      <c r="CW42" s="75"/>
      <c r="CX42" s="75"/>
      <c r="CY42" s="75"/>
      <c r="CZ42" s="75"/>
      <c r="DA42" s="75"/>
      <c r="DB42" s="75"/>
      <c r="DC42" s="75"/>
      <c r="DD42" s="75"/>
      <c r="DE42" s="75"/>
      <c r="DF42" s="75" t="str">
        <f>T42</f>
        <v>Note: Shares data for upper secondary education, and tertiary education for 1960-1991 period were extrapolated back assuming constant growth rate trend for 1992-1996 period.  Figures for 1993, 1997, 2000 and 2013 are interpolated.</v>
      </c>
      <c r="DG42" s="75"/>
      <c r="DH42" s="75"/>
      <c r="DI42" s="75"/>
      <c r="DJ42" s="75"/>
      <c r="DK42" s="75"/>
      <c r="DL42" s="75"/>
      <c r="DM42" s="75"/>
      <c r="DN42" s="75"/>
      <c r="DO42" s="75"/>
      <c r="DP42" s="75"/>
      <c r="DQ42" s="75"/>
      <c r="DR42" s="75"/>
      <c r="DS42" s="75"/>
      <c r="DT42" s="75"/>
      <c r="DU42" s="75"/>
      <c r="DV42" s="75"/>
      <c r="DW42" s="75"/>
    </row>
    <row r="43" spans="1:127" s="29" customFormat="1">
      <c r="B43" s="29" t="s">
        <v>185</v>
      </c>
      <c r="T43" s="29" t="str">
        <f>B43</f>
        <v>Data for primary and lower secondary education for 1960-1991 period were calculated as a residual: (100% - shares for upper secondary education, and tertiary education).</v>
      </c>
      <c r="AL43" s="29" t="str">
        <f>T43</f>
        <v>Data for primary and lower secondary education for 1960-1991 period were calculated as a residual: (100% - shares for upper secondary education, and tertiary education).</v>
      </c>
      <c r="BD43" s="29" t="str">
        <f>T43</f>
        <v>Data for primary and lower secondary education for 1960-1991 period were calculated as a residual: (100% - shares for upper secondary education, and tertiary education).</v>
      </c>
      <c r="BV43" s="29" t="str">
        <f>T43</f>
        <v>Data for primary and lower secondary education for 1960-1991 period were calculated as a residual: (100% - shares for upper secondary education, and tertiary education).</v>
      </c>
      <c r="CN43" s="29" t="str">
        <f>T43</f>
        <v>Data for primary and lower secondary education for 1960-1991 period were calculated as a residual: (100% - shares for upper secondary education, and tertiary education).</v>
      </c>
      <c r="DF43" s="29" t="str">
        <f>T43</f>
        <v>Data for primary and lower secondary education for 1960-1991 period were calculated as a residual: (100% - shares for upper secondary education, and tertiary education).</v>
      </c>
    </row>
    <row r="44" spans="1:127" s="29" customFormat="1">
      <c r="B44" s="29" t="s">
        <v>597</v>
      </c>
      <c r="T44" s="29" t="str">
        <f>B44</f>
        <v>Last updated: February 22, 2016</v>
      </c>
      <c r="AL44" s="29" t="str">
        <f>T44</f>
        <v>Last updated: February 22, 2016</v>
      </c>
      <c r="BD44" s="29" t="str">
        <f>T44</f>
        <v>Last updated: February 22, 2016</v>
      </c>
      <c r="BV44" s="29" t="str">
        <f>T44</f>
        <v>Last updated: February 22, 2016</v>
      </c>
      <c r="CN44" s="29" t="str">
        <f>T44</f>
        <v>Last updated: February 22, 2016</v>
      </c>
      <c r="DF44" s="29" t="str">
        <f>T44</f>
        <v>Last updated: February 22, 2016</v>
      </c>
    </row>
    <row r="46" spans="1:127">
      <c r="A46" s="29"/>
    </row>
    <row r="47" spans="1:127">
      <c r="A47" s="29"/>
    </row>
    <row r="48" spans="1:127">
      <c r="A48" s="29"/>
      <c r="CF48" s="8" t="s">
        <v>320</v>
      </c>
    </row>
    <row r="49" spans="1:87">
      <c r="A49" s="29"/>
      <c r="CF49" s="8">
        <v>22.371423365890362</v>
      </c>
      <c r="CG49" s="8">
        <v>51.107774605559683</v>
      </c>
      <c r="CH49" s="8">
        <v>21.458302028549959</v>
      </c>
      <c r="CI49" s="8">
        <v>5.0624999999999964</v>
      </c>
    </row>
    <row r="50" spans="1:87">
      <c r="A50" s="29"/>
      <c r="CF50" s="8">
        <v>22.636646990917839</v>
      </c>
      <c r="CG50" s="8">
        <v>51.342759074632518</v>
      </c>
      <c r="CH50" s="8">
        <v>20.580583654592967</v>
      </c>
      <c r="CI50" s="8">
        <v>5.4400102798566774</v>
      </c>
    </row>
    <row r="51" spans="1:87">
      <c r="A51" s="29"/>
      <c r="CF51" s="8">
        <v>22.83673758223928</v>
      </c>
      <c r="CG51" s="8">
        <v>51.578823960552526</v>
      </c>
      <c r="CH51" s="8">
        <v>19.738766981663236</v>
      </c>
      <c r="CI51" s="8">
        <v>5.8456714755449575</v>
      </c>
    </row>
    <row r="52" spans="1:87">
      <c r="A52" s="29"/>
      <c r="CF52" s="8">
        <v>22.971059463496882</v>
      </c>
      <c r="CG52" s="8">
        <v>51.815974230884457</v>
      </c>
      <c r="CH52" s="8">
        <v>18.931383506679492</v>
      </c>
      <c r="CI52" s="8">
        <v>6.2815827989391693</v>
      </c>
    </row>
    <row r="53" spans="1:87">
      <c r="A53" s="29"/>
      <c r="CF53" s="8">
        <v>23.038760330578551</v>
      </c>
      <c r="CG53" s="8">
        <v>52.054214876033022</v>
      </c>
      <c r="CH53" s="8">
        <v>18.15702479338843</v>
      </c>
      <c r="CI53" s="8">
        <v>6.7499999999999973</v>
      </c>
    </row>
    <row r="54" spans="1:87">
      <c r="A54" s="29"/>
      <c r="CF54" s="8">
        <v>23.038762035418326</v>
      </c>
      <c r="CG54" s="8">
        <v>52.29355090934795</v>
      </c>
      <c r="CH54" s="8">
        <v>17.41434001542482</v>
      </c>
      <c r="CI54" s="8">
        <v>7.2533470398089053</v>
      </c>
    </row>
    <row r="55" spans="1:87">
      <c r="A55" s="29"/>
      <c r="CF55" s="8">
        <v>22.969750398841718</v>
      </c>
      <c r="CG55" s="8">
        <v>52.533987367229443</v>
      </c>
      <c r="CH55" s="8">
        <v>16.702033599868894</v>
      </c>
      <c r="CI55" s="8">
        <v>7.7942286340599454</v>
      </c>
    </row>
    <row r="56" spans="1:87">
      <c r="A56" s="29"/>
      <c r="CF56" s="8">
        <v>22.830163991656576</v>
      </c>
      <c r="CG56" s="8">
        <v>52.775529309234187</v>
      </c>
      <c r="CH56" s="8">
        <v>16.018862967190341</v>
      </c>
      <c r="CI56" s="8">
        <v>8.3754437319188941</v>
      </c>
    </row>
    <row r="57" spans="1:87">
      <c r="CF57" s="8">
        <v>22.618181818181831</v>
      </c>
      <c r="CG57" s="8">
        <v>53.018181818181802</v>
      </c>
      <c r="CH57" s="8">
        <v>15.363636363636365</v>
      </c>
      <c r="CI57" s="8">
        <v>8.9999999999999982</v>
      </c>
    </row>
    <row r="58" spans="1:87">
      <c r="CF58" s="8">
        <v>22.33170983104376</v>
      </c>
      <c r="CG58" s="8">
        <v>53.26195000026182</v>
      </c>
      <c r="CH58" s="8">
        <v>14.735210782282541</v>
      </c>
      <c r="CI58" s="8">
        <v>9.6711293864118755</v>
      </c>
    </row>
    <row r="59" spans="1:87">
      <c r="CF59" s="8">
        <v>21.968366200325789</v>
      </c>
      <c r="CG59" s="8">
        <v>53.506838985141115</v>
      </c>
      <c r="CH59" s="8">
        <v>14.132489969119835</v>
      </c>
      <c r="CI59" s="8">
        <v>10.392304845413262</v>
      </c>
    </row>
    <row r="60" spans="1:87">
      <c r="CF60" s="8">
        <v>21.525465254003414</v>
      </c>
      <c r="CG60" s="8">
        <v>53.752853926071872</v>
      </c>
      <c r="CH60" s="8">
        <v>13.554422510699519</v>
      </c>
      <c r="CI60" s="8">
        <v>11.167258309225195</v>
      </c>
    </row>
    <row r="61" spans="1:87">
      <c r="CF61" s="8">
        <v>21</v>
      </c>
      <c r="CG61" s="8">
        <v>54</v>
      </c>
      <c r="CH61" s="8">
        <v>13</v>
      </c>
      <c r="CI61" s="8">
        <v>12</v>
      </c>
    </row>
    <row r="62" spans="1:87">
      <c r="CF62" s="8">
        <v>20</v>
      </c>
      <c r="CG62" s="8">
        <v>53.5</v>
      </c>
      <c r="CH62" s="8">
        <v>12</v>
      </c>
      <c r="CI62" s="8">
        <v>14</v>
      </c>
    </row>
    <row r="63" spans="1:87">
      <c r="CF63" s="8">
        <v>19</v>
      </c>
      <c r="CG63" s="8">
        <v>53</v>
      </c>
      <c r="CH63" s="8">
        <v>11</v>
      </c>
      <c r="CI63" s="8">
        <v>16</v>
      </c>
    </row>
    <row r="64" spans="1:87">
      <c r="CF64" s="8">
        <v>19</v>
      </c>
      <c r="CG64" s="8">
        <v>53</v>
      </c>
      <c r="CH64" s="8">
        <v>11</v>
      </c>
      <c r="CI64" s="8">
        <v>18</v>
      </c>
    </row>
    <row r="65" spans="84:87">
      <c r="CF65" s="8">
        <v>18</v>
      </c>
      <c r="CG65" s="8">
        <v>55</v>
      </c>
      <c r="CH65" s="8">
        <v>11</v>
      </c>
      <c r="CI65" s="8">
        <v>16</v>
      </c>
    </row>
    <row r="66" spans="84:87">
      <c r="CF66" s="8">
        <v>17.45</v>
      </c>
      <c r="CG66" s="8">
        <v>55.6</v>
      </c>
      <c r="CH66" s="8">
        <v>7.05</v>
      </c>
      <c r="CI66" s="8">
        <v>19.850000000000001</v>
      </c>
    </row>
    <row r="67" spans="84:87">
      <c r="CF67" s="8">
        <v>16.899999999999999</v>
      </c>
      <c r="CG67" s="8">
        <v>56.2</v>
      </c>
      <c r="CH67" s="8">
        <v>3.1</v>
      </c>
      <c r="CI67" s="8">
        <v>23.7</v>
      </c>
    </row>
    <row r="68" spans="84:87">
      <c r="CF68" s="8">
        <v>15</v>
      </c>
      <c r="CG68" s="8">
        <v>56</v>
      </c>
      <c r="CH68" s="8">
        <v>3</v>
      </c>
      <c r="CI68" s="8">
        <v>25</v>
      </c>
    </row>
    <row r="69" spans="84:87">
      <c r="CF69" s="8">
        <v>15</v>
      </c>
      <c r="CG69" s="8">
        <v>54.990908339470082</v>
      </c>
      <c r="CH69" s="8">
        <v>4.2426406871192857</v>
      </c>
      <c r="CI69" s="8">
        <v>25.495097567963924</v>
      </c>
    </row>
    <row r="70" spans="84:87">
      <c r="CF70" s="8">
        <v>15</v>
      </c>
      <c r="CG70" s="8">
        <v>54</v>
      </c>
      <c r="CH70" s="8">
        <v>6</v>
      </c>
      <c r="CI70" s="8">
        <v>26</v>
      </c>
    </row>
    <row r="71" spans="84:87">
      <c r="CF71" s="8">
        <v>13</v>
      </c>
      <c r="CG71" s="8">
        <v>52</v>
      </c>
      <c r="CH71" s="8">
        <v>6</v>
      </c>
      <c r="CI71" s="8">
        <v>28</v>
      </c>
    </row>
    <row r="72" spans="84:87">
      <c r="CF72" s="8">
        <v>12</v>
      </c>
      <c r="CG72" s="8">
        <v>53</v>
      </c>
      <c r="CH72" s="8">
        <v>5</v>
      </c>
      <c r="CI72" s="8">
        <v>28</v>
      </c>
    </row>
    <row r="73" spans="84:87">
      <c r="CF73" s="8">
        <v>11</v>
      </c>
      <c r="CG73" s="8">
        <v>53</v>
      </c>
      <c r="CH73" s="8">
        <v>5</v>
      </c>
      <c r="CI73" s="8">
        <v>30</v>
      </c>
    </row>
  </sheetData>
  <mergeCells count="7">
    <mergeCell ref="BV42:CM42"/>
    <mergeCell ref="CN42:DE42"/>
    <mergeCell ref="DF42:DW42"/>
    <mergeCell ref="B42:S42"/>
    <mergeCell ref="T42:AK42"/>
    <mergeCell ref="AL42:BC42"/>
    <mergeCell ref="BD42:BU42"/>
  </mergeCells>
  <phoneticPr fontId="0" type="noConversion"/>
  <pageMargins left="0.55118110236220474" right="0.39370078740157483" top="0.72" bottom="0.68" header="0.51181102362204722" footer="0.51181102362204722"/>
  <pageSetup scale="71" orientation="landscape" r:id="rId1"/>
  <headerFooter alignWithMargins="0"/>
  <colBreaks count="6" manualBreakCount="6">
    <brk id="19" max="55" man="1"/>
    <brk id="37" max="53" man="1"/>
    <brk id="55" max="53" man="1"/>
    <brk id="73" max="53" man="1"/>
    <brk id="91" max="53" man="1"/>
    <brk id="109" max="53" man="1"/>
  </colBreaks>
</worksheet>
</file>

<file path=xl/worksheets/sheet85.xml><?xml version="1.0" encoding="utf-8"?>
<worksheet xmlns="http://schemas.openxmlformats.org/spreadsheetml/2006/main" xmlns:r="http://schemas.openxmlformats.org/officeDocument/2006/relationships">
  <sheetPr codeName="Sheet74">
    <pageSetUpPr fitToPage="1"/>
  </sheetPr>
  <dimension ref="A1:Z56"/>
  <sheetViews>
    <sheetView view="pageBreakPreview" zoomScaleSheetLayoutView="100" workbookViewId="0">
      <selection activeCell="B17" sqref="B17"/>
    </sheetView>
  </sheetViews>
  <sheetFormatPr defaultColWidth="8.85546875" defaultRowHeight="12.75"/>
  <cols>
    <col min="1" max="1" width="14.140625" style="6" customWidth="1"/>
    <col min="2" max="2" width="9.28515625" style="8" customWidth="1"/>
    <col min="3" max="11" width="15" style="8" customWidth="1"/>
    <col min="12" max="12" width="8.85546875" style="8" customWidth="1"/>
    <col min="13" max="13" width="9.85546875" style="8" customWidth="1"/>
    <col min="14" max="14" width="8.85546875" style="8" customWidth="1"/>
    <col min="15" max="16" width="0" style="8" hidden="1" customWidth="1"/>
    <col min="17" max="19" width="8.85546875" style="8" customWidth="1"/>
    <col min="20" max="20" width="10.28515625" style="8" hidden="1" customWidth="1"/>
    <col min="21" max="22" width="0" style="8" hidden="1" customWidth="1"/>
    <col min="23" max="23" width="10.28515625" style="8" customWidth="1"/>
    <col min="24" max="25" width="8.85546875" style="8" customWidth="1"/>
    <col min="26" max="26" width="0" style="8" hidden="1" customWidth="1"/>
    <col min="27" max="29" width="8.85546875" style="8" customWidth="1"/>
    <col min="30" max="30" width="9.5703125" style="8" customWidth="1"/>
    <col min="31" max="31" width="0" style="8" hidden="1" customWidth="1"/>
    <col min="32" max="16384" width="8.85546875" style="8"/>
  </cols>
  <sheetData>
    <row r="1" spans="1:26">
      <c r="A1" s="6" t="s">
        <v>620</v>
      </c>
      <c r="Y1" s="8" t="s">
        <v>225</v>
      </c>
      <c r="Z1" s="8" t="s">
        <v>225</v>
      </c>
    </row>
    <row r="2" spans="1:26">
      <c r="A2" s="6" t="s">
        <v>93</v>
      </c>
    </row>
    <row r="3" spans="1:26" ht="63.75">
      <c r="A3" s="6" t="s">
        <v>225</v>
      </c>
      <c r="B3" s="12" t="s">
        <v>65</v>
      </c>
      <c r="C3" s="12" t="s">
        <v>292</v>
      </c>
      <c r="D3" s="12" t="s">
        <v>66</v>
      </c>
      <c r="E3" s="12" t="s">
        <v>293</v>
      </c>
      <c r="F3" s="12" t="s">
        <v>67</v>
      </c>
      <c r="G3" s="12" t="s">
        <v>623</v>
      </c>
      <c r="H3" s="12" t="s">
        <v>624</v>
      </c>
      <c r="I3" s="12" t="s">
        <v>64</v>
      </c>
      <c r="J3" s="12" t="s">
        <v>294</v>
      </c>
    </row>
    <row r="4" spans="1:26">
      <c r="A4" s="6" t="s">
        <v>115</v>
      </c>
      <c r="B4" s="10">
        <f>'A24-2'!B4/'A7'!$O$35*100</f>
        <v>7415.4158065399979</v>
      </c>
      <c r="C4" s="10">
        <f>B4*8</f>
        <v>59323.326452319983</v>
      </c>
      <c r="D4" s="10">
        <f>'A24-2'!C4/'A7'!$O$34*100</f>
        <v>9955.6793826553239</v>
      </c>
      <c r="E4" s="10">
        <f>B4*6+D4*6</f>
        <v>104226.57113517192</v>
      </c>
      <c r="F4" s="10">
        <f>'A24-2'!D4/'A7'!$O$34*100</f>
        <v>16511.76308981904</v>
      </c>
      <c r="G4" s="10">
        <f>'A24-2'!E4/'A7'!$O$34*100</f>
        <v>8096.7001271378394</v>
      </c>
      <c r="H4" s="10">
        <f>E4+G4*3</f>
        <v>128516.67151658544</v>
      </c>
      <c r="I4" s="10">
        <f>'A24-2'!F4/'A7'!$O$34*100</f>
        <v>18408.518593290715</v>
      </c>
      <c r="J4" s="10">
        <f>E4+I4*5</f>
        <v>196269.1641016255</v>
      </c>
    </row>
    <row r="5" spans="1:26">
      <c r="A5" s="6" t="s">
        <v>116</v>
      </c>
      <c r="B5" s="10">
        <f>'A24-2'!B5/'A7'!$O$35*100</f>
        <v>9221.312549464883</v>
      </c>
      <c r="C5" s="10">
        <f t="shared" ref="C5:C17" si="0">B5*8</f>
        <v>73770.500395719064</v>
      </c>
      <c r="D5" s="10">
        <f>'A24-2'!C5/'A7'!$O$34*100</f>
        <v>11777.93668446312</v>
      </c>
      <c r="E5" s="10">
        <f t="shared" ref="E5:E17" si="1">B5*6+D5*6</f>
        <v>125995.49540356801</v>
      </c>
      <c r="F5" s="10">
        <f>'A24-2'!D5/'A7'!$O$34*100</f>
        <v>15183.952504398825</v>
      </c>
      <c r="G5" s="10">
        <f>'A24-2'!E5/'A7'!$O$34*100</f>
        <v>8042.7005637479051</v>
      </c>
      <c r="H5" s="10">
        <f t="shared" ref="H5:H16" si="2">E5+G5*3</f>
        <v>150123.59709481173</v>
      </c>
      <c r="I5" s="10">
        <f>'A24-2'!F5/'A7'!$O$34*100</f>
        <v>15460.806823588613</v>
      </c>
      <c r="J5" s="10">
        <f t="shared" ref="J5:J17" si="3">E5+I5*5</f>
        <v>203299.52952151108</v>
      </c>
    </row>
    <row r="6" spans="1:26">
      <c r="A6" s="6" t="s">
        <v>106</v>
      </c>
      <c r="B6" s="10">
        <f>'A24-2'!B6/'A7'!$O$35*100</f>
        <v>9316.3242602983355</v>
      </c>
      <c r="C6" s="10">
        <f t="shared" si="0"/>
        <v>74530.594082386684</v>
      </c>
      <c r="D6" s="10">
        <f>'A24-2'!C6/'A7'!$O$34*100</f>
        <v>0</v>
      </c>
      <c r="E6" s="10">
        <f t="shared" si="1"/>
        <v>55897.945561790009</v>
      </c>
      <c r="F6" s="10">
        <f>'A24-2'!D6/'A7'!$O$34*100</f>
        <v>21553.429898641105</v>
      </c>
      <c r="G6" s="10">
        <f>'A24-2'!E6/'A7'!$O$34*100</f>
        <v>15031.859155571539</v>
      </c>
      <c r="H6" s="10">
        <f>E6+G6*3</f>
        <v>100993.52302850463</v>
      </c>
      <c r="I6" s="10">
        <f>'A24-2'!F6/'A7'!$O$34*100</f>
        <v>25000.220066883678</v>
      </c>
      <c r="J6" s="10">
        <f t="shared" si="3"/>
        <v>180899.04589620838</v>
      </c>
    </row>
    <row r="7" spans="1:26">
      <c r="A7" s="6" t="s">
        <v>117</v>
      </c>
      <c r="B7" s="10">
        <f>'A24-2'!B7/'A7'!$O$35*100</f>
        <v>10541.746157305573</v>
      </c>
      <c r="C7" s="10">
        <f t="shared" si="0"/>
        <v>84333.969258444587</v>
      </c>
      <c r="D7" s="10">
        <f>'A24-2'!C7/'A7'!$O$34*100</f>
        <v>10412.964054211023</v>
      </c>
      <c r="E7" s="10">
        <f t="shared" si="1"/>
        <v>125728.26126909957</v>
      </c>
      <c r="F7" s="10">
        <f>'A24-2'!D7/'A7'!$O$34*100</f>
        <v>0</v>
      </c>
      <c r="G7" s="10">
        <f>'A24-2'!E7/'A7'!$O$34*100</f>
        <v>0</v>
      </c>
      <c r="H7" s="10">
        <f>E7+G7*3</f>
        <v>125728.26126909957</v>
      </c>
      <c r="I7" s="10">
        <f>'A24-2'!F7/'A7'!$O$34*100</f>
        <v>0</v>
      </c>
      <c r="J7" s="10">
        <f>E7+I7*5</f>
        <v>125728.26126909957</v>
      </c>
    </row>
    <row r="8" spans="1:26">
      <c r="A8" s="6" t="s">
        <v>118</v>
      </c>
      <c r="B8" s="10">
        <f>'A24-2'!B8/'A7'!$O$35*100</f>
        <v>8004.0732260363284</v>
      </c>
      <c r="C8" s="10">
        <f t="shared" si="0"/>
        <v>64032.585808290627</v>
      </c>
      <c r="D8" s="10">
        <f>'A24-2'!C8/'A7'!$O$34*100</f>
        <v>9779.8944220764624</v>
      </c>
      <c r="E8" s="10">
        <f t="shared" si="1"/>
        <v>106703.80588867675</v>
      </c>
      <c r="F8" s="10">
        <f>'A24-2'!D8/'A7'!$O$34*100</f>
        <v>17495.948942128853</v>
      </c>
      <c r="G8" s="10">
        <f>'A24-2'!E8/'A7'!$O$34*100</f>
        <v>0</v>
      </c>
      <c r="H8" s="10">
        <f t="shared" si="2"/>
        <v>106703.80588867675</v>
      </c>
      <c r="I8" s="10">
        <f>'A24-2'!F8/'A7'!$O$34*100</f>
        <v>17495.948942128853</v>
      </c>
      <c r="J8" s="10">
        <f t="shared" si="3"/>
        <v>194183.55059932102</v>
      </c>
    </row>
    <row r="9" spans="1:26">
      <c r="A9" s="6" t="s">
        <v>119</v>
      </c>
      <c r="B9" s="10">
        <f>'A24-2'!B9/'A7'!$O$35*100</f>
        <v>6749.8155944538867</v>
      </c>
      <c r="C9" s="10">
        <f t="shared" si="0"/>
        <v>53998.524755631093</v>
      </c>
      <c r="D9" s="10">
        <f>'A24-2'!C9/'A7'!$O$34*100</f>
        <v>10818.621824958067</v>
      </c>
      <c r="E9" s="10">
        <f t="shared" si="1"/>
        <v>105410.62451647173</v>
      </c>
      <c r="F9" s="10">
        <f>'A24-2'!D9/'A7'!$O$34*100</f>
        <v>14966.951217177742</v>
      </c>
      <c r="G9" s="10">
        <f>'A24-2'!E9/'A7'!$O$34*100</f>
        <v>12092.552505529999</v>
      </c>
      <c r="H9" s="10">
        <f t="shared" si="2"/>
        <v>141688.28203306173</v>
      </c>
      <c r="I9" s="10">
        <f>'A24-2'!F9/'A7'!$O$34*100</f>
        <v>15944.394055481422</v>
      </c>
      <c r="J9" s="10">
        <f t="shared" si="3"/>
        <v>185132.59479387884</v>
      </c>
    </row>
    <row r="10" spans="1:26">
      <c r="A10" s="6" t="s">
        <v>120</v>
      </c>
      <c r="B10" s="10">
        <f>'A24-2'!B10/'A7'!$O$35*100</f>
        <v>7458.1944732443117</v>
      </c>
      <c r="C10" s="10">
        <f t="shared" si="0"/>
        <v>59665.555785954493</v>
      </c>
      <c r="D10" s="10">
        <f>'A24-2'!C10/'A7'!$O$34*100</f>
        <v>10430.747639308185</v>
      </c>
      <c r="E10" s="10">
        <f t="shared" si="1"/>
        <v>107333.65267531498</v>
      </c>
      <c r="F10" s="10">
        <f>'A24-2'!D10/'A7'!$O$34*100</f>
        <v>16804.105052748055</v>
      </c>
      <c r="G10" s="10">
        <f>'A24-2'!E10/'A7'!$O$34*100</f>
        <v>8095.3832491132343</v>
      </c>
      <c r="H10" s="10">
        <f t="shared" si="2"/>
        <v>131619.8024226547</v>
      </c>
      <c r="I10" s="10">
        <f>'A24-2'!F10/'A7'!$O$34*100</f>
        <v>16805.68881450715</v>
      </c>
      <c r="J10" s="10">
        <f t="shared" si="3"/>
        <v>191362.09674785074</v>
      </c>
    </row>
    <row r="11" spans="1:26">
      <c r="A11" s="6" t="s">
        <v>121</v>
      </c>
      <c r="B11" s="10">
        <f>'A24-2'!B11/'A7'!$O$35*100</f>
        <v>7626.4075482254993</v>
      </c>
      <c r="C11" s="10">
        <f t="shared" si="0"/>
        <v>61011.260385803995</v>
      </c>
      <c r="D11" s="10">
        <f>'A24-2'!C11/'A7'!$O$34*100</f>
        <v>8593.8449673806881</v>
      </c>
      <c r="E11" s="10">
        <f t="shared" si="1"/>
        <v>97321.515093637121</v>
      </c>
      <c r="F11" s="10">
        <f>'A24-2'!D11/'A7'!$O$34*100</f>
        <v>9863.5472107729656</v>
      </c>
      <c r="G11" s="10">
        <f>'A24-2'!E11/'A7'!$O$34*100</f>
        <v>0</v>
      </c>
      <c r="H11" s="10">
        <f t="shared" si="2"/>
        <v>97321.515093637121</v>
      </c>
      <c r="I11" s="10">
        <f>'A24-2'!F11/'A7'!$O$34*100</f>
        <v>9863.5472107729656</v>
      </c>
      <c r="J11" s="10">
        <f t="shared" si="3"/>
        <v>146639.25114750196</v>
      </c>
    </row>
    <row r="12" spans="1:26">
      <c r="A12" s="6" t="s">
        <v>122</v>
      </c>
      <c r="B12" s="10">
        <f>'A24-2'!B12/'A7'!$O$35*100</f>
        <v>7877.7397936091093</v>
      </c>
      <c r="C12" s="10">
        <f t="shared" si="0"/>
        <v>63021.918348872874</v>
      </c>
      <c r="D12" s="10">
        <f>'A24-2'!C12/'A7'!$O$34*100</f>
        <v>12043.160238579398</v>
      </c>
      <c r="E12" s="10">
        <f t="shared" si="1"/>
        <v>119525.40019313105</v>
      </c>
      <c r="F12" s="10">
        <f>'A24-2'!D12/'A7'!$O$34*100</f>
        <v>18879.670354623024</v>
      </c>
      <c r="G12" s="10">
        <f>'A24-2'!E12/'A7'!$O$34*100</f>
        <v>11341.950450311755</v>
      </c>
      <c r="H12" s="10">
        <f t="shared" si="2"/>
        <v>153551.2515440663</v>
      </c>
      <c r="I12" s="10">
        <f>'A24-2'!F12/'A7'!$O$34*100</f>
        <v>18907.791882709091</v>
      </c>
      <c r="J12" s="10">
        <f t="shared" si="3"/>
        <v>214064.3596066765</v>
      </c>
    </row>
    <row r="13" spans="1:26">
      <c r="A13" s="6" t="s">
        <v>123</v>
      </c>
      <c r="B13" s="10">
        <f>'A24-2'!B13/'A7'!$O$35*100</f>
        <v>12250.253096714059</v>
      </c>
      <c r="C13" s="10">
        <f t="shared" si="0"/>
        <v>98002.024773712474</v>
      </c>
      <c r="D13" s="10">
        <f>'A24-2'!C13/'A7'!$O$34*100</f>
        <v>14153.230066763015</v>
      </c>
      <c r="E13" s="10">
        <f t="shared" si="1"/>
        <v>158420.89898086243</v>
      </c>
      <c r="F13" s="10">
        <f>'A24-2'!D13/'A7'!$O$34*100</f>
        <v>19604.727097196774</v>
      </c>
      <c r="G13" s="10">
        <f>'A24-2'!E13/'A7'!$O$34*100</f>
        <v>0</v>
      </c>
      <c r="H13" s="10">
        <f>E13+G13*3</f>
        <v>158420.89898086243</v>
      </c>
      <c r="I13" s="10">
        <f>'A24-2'!F13/'A7'!$O$34*100</f>
        <v>19604.727097196774</v>
      </c>
      <c r="J13" s="10">
        <f t="shared" si="3"/>
        <v>256444.53446684629</v>
      </c>
    </row>
    <row r="14" spans="1:26">
      <c r="A14" s="6" t="s">
        <v>124</v>
      </c>
      <c r="B14" s="10">
        <f>'A24-2'!B14/'A7'!$O$35*100</f>
        <v>6844.3121638658413</v>
      </c>
      <c r="C14" s="10">
        <f t="shared" si="0"/>
        <v>54754.49731092673</v>
      </c>
      <c r="D14" s="10">
        <f>'A24-2'!C14/'A7'!$O$34*100</f>
        <v>8952.7452655914694</v>
      </c>
      <c r="E14" s="10">
        <f t="shared" si="1"/>
        <v>94782.344576743868</v>
      </c>
      <c r="F14" s="10">
        <f>'A24-2'!D14/'A7'!$O$34*100</f>
        <v>12101.613069340327</v>
      </c>
      <c r="G14" s="10">
        <f>'A24-2'!E14/'A7'!$O$34*100</f>
        <v>9200.7102646559524</v>
      </c>
      <c r="H14" s="10">
        <f t="shared" si="2"/>
        <v>122384.47537071173</v>
      </c>
      <c r="I14" s="10">
        <f>'A24-2'!F14/'A7'!$O$34*100</f>
        <v>12772.064475527011</v>
      </c>
      <c r="J14" s="10">
        <f t="shared" si="3"/>
        <v>158642.66695437892</v>
      </c>
    </row>
    <row r="15" spans="1:26">
      <c r="A15" s="6" t="s">
        <v>125</v>
      </c>
      <c r="B15" s="10">
        <f>'A24-2'!B15/'A7'!$O$35*100</f>
        <v>9924.5120822178069</v>
      </c>
      <c r="C15" s="10">
        <f t="shared" si="0"/>
        <v>79396.096657742455</v>
      </c>
      <c r="D15" s="10">
        <f>'A24-2'!C15/'A7'!$O$34*100</f>
        <v>10947.260174608622</v>
      </c>
      <c r="E15" s="10">
        <f t="shared" si="1"/>
        <v>125230.63354095857</v>
      </c>
      <c r="F15" s="10">
        <f>'A24-2'!D15/'A7'!$O$34*100</f>
        <v>22070.930184222158</v>
      </c>
      <c r="G15" s="10">
        <f>'A24-2'!E15/'A7'!$O$34*100</f>
        <v>5775.4762775030331</v>
      </c>
      <c r="H15" s="10">
        <f t="shared" si="2"/>
        <v>142557.06237346766</v>
      </c>
      <c r="I15" s="10">
        <f>'A24-2'!F15/'A7'!$O$34*100</f>
        <v>23530.59560862025</v>
      </c>
      <c r="J15" s="10">
        <f t="shared" si="3"/>
        <v>242883.61158405984</v>
      </c>
    </row>
    <row r="16" spans="1:26">
      <c r="A16" s="6" t="s">
        <v>108</v>
      </c>
      <c r="B16" s="10">
        <f>'A24-2'!B16/'A7'!$O$35*100</f>
        <v>9641.1881517282563</v>
      </c>
      <c r="C16" s="10">
        <f t="shared" si="0"/>
        <v>77129.505213826051</v>
      </c>
      <c r="D16" s="10">
        <f>'A24-2'!C16/'A7'!$O$34*100</f>
        <v>9877.4168666964542</v>
      </c>
      <c r="E16" s="10">
        <f t="shared" si="1"/>
        <v>117111.63011054826</v>
      </c>
      <c r="F16" s="10">
        <f>'A24-2'!D16/'A7'!$O$34*100</f>
        <v>23837.771906038131</v>
      </c>
      <c r="G16" s="10">
        <f>'A24-2'!E16/'A7'!$O$34*100</f>
        <v>0</v>
      </c>
      <c r="H16" s="10">
        <f t="shared" si="2"/>
        <v>117111.63011054826</v>
      </c>
      <c r="I16" s="10">
        <f>'A24-2'!F16/'A7'!$O$34*100</f>
        <v>0</v>
      </c>
      <c r="J16" s="10">
        <f t="shared" si="3"/>
        <v>117111.63011054826</v>
      </c>
    </row>
    <row r="17" spans="1:10">
      <c r="A17" s="6" t="s">
        <v>109</v>
      </c>
      <c r="B17" s="10">
        <f>'A24-2'!B17/'A7'!$O$35*100</f>
        <v>10615.524319369209</v>
      </c>
      <c r="C17" s="10">
        <f t="shared" si="0"/>
        <v>84924.194554953676</v>
      </c>
      <c r="D17" s="10">
        <f>'A24-2'!C17/'A7'!$O$34*100</f>
        <v>12186.137825688893</v>
      </c>
      <c r="E17" s="10">
        <f t="shared" si="1"/>
        <v>136809.9728703486</v>
      </c>
      <c r="F17" s="10">
        <f>'A24-2'!D17/'A7'!$O$34*100</f>
        <v>26015.568706360147</v>
      </c>
      <c r="G17" s="10">
        <f>'A24-2'!E17/'A7'!$O$34*100</f>
        <v>13007.784353180074</v>
      </c>
      <c r="H17" s="10">
        <f>E17+G17*3</f>
        <v>175833.32592988882</v>
      </c>
      <c r="I17" s="10">
        <f>'A24-2'!F17/'A7'!$O$34*100</f>
        <v>31218.682447632174</v>
      </c>
      <c r="J17" s="10">
        <f t="shared" si="3"/>
        <v>292903.38510850945</v>
      </c>
    </row>
    <row r="19" spans="1:10">
      <c r="A19" s="6" t="s">
        <v>287</v>
      </c>
    </row>
    <row r="20" spans="1:10">
      <c r="A20" s="6" t="s">
        <v>597</v>
      </c>
    </row>
    <row r="46" spans="1:1">
      <c r="A46" s="29"/>
    </row>
    <row r="47" spans="1:1">
      <c r="A47" s="29"/>
    </row>
    <row r="48" spans="1:1">
      <c r="A48" s="29"/>
    </row>
    <row r="49" spans="1:1">
      <c r="A49" s="29"/>
    </row>
    <row r="50" spans="1:1">
      <c r="A50" s="29"/>
    </row>
    <row r="51" spans="1:1">
      <c r="A51" s="29"/>
    </row>
    <row r="52" spans="1:1">
      <c r="A52" s="29"/>
    </row>
    <row r="53" spans="1:1">
      <c r="A53" s="29"/>
    </row>
    <row r="54" spans="1:1">
      <c r="A54" s="29"/>
    </row>
    <row r="55" spans="1:1">
      <c r="A55" s="29"/>
    </row>
    <row r="56" spans="1:1">
      <c r="A56" s="29"/>
    </row>
  </sheetData>
  <phoneticPr fontId="0" type="noConversion"/>
  <pageMargins left="0.96" right="0.56000000000000005" top="1" bottom="1" header="0.5" footer="0.5"/>
  <pageSetup scale="86" orientation="landscape" r:id="rId1"/>
  <headerFooter alignWithMargins="0"/>
</worksheet>
</file>

<file path=xl/worksheets/sheet86.xml><?xml version="1.0" encoding="utf-8"?>
<worksheet xmlns="http://schemas.openxmlformats.org/spreadsheetml/2006/main" xmlns:r="http://schemas.openxmlformats.org/officeDocument/2006/relationships">
  <sheetPr codeName="Sheet75">
    <pageSetUpPr fitToPage="1"/>
  </sheetPr>
  <dimension ref="A1:W56"/>
  <sheetViews>
    <sheetView view="pageBreakPreview" zoomScaleSheetLayoutView="100" workbookViewId="0">
      <selection activeCell="C38" sqref="C38"/>
    </sheetView>
  </sheetViews>
  <sheetFormatPr defaultColWidth="8.85546875" defaultRowHeight="12.75"/>
  <cols>
    <col min="1" max="1" width="14.140625" style="6" customWidth="1"/>
    <col min="2" max="2" width="9.28515625" style="8" bestFit="1" customWidth="1"/>
    <col min="3" max="3" width="9.7109375" style="8" customWidth="1"/>
    <col min="4" max="5" width="10.28515625" style="8" bestFit="1" customWidth="1"/>
    <col min="6" max="6" width="11.7109375" style="8" customWidth="1"/>
    <col min="7" max="7" width="9.28515625" style="8" bestFit="1" customWidth="1"/>
    <col min="8" max="9" width="8.85546875" style="8" customWidth="1"/>
    <col min="10" max="10" width="9.85546875" style="8" customWidth="1"/>
    <col min="11" max="11" width="8.85546875" style="8" customWidth="1"/>
    <col min="12" max="13" width="0" style="8" hidden="1" customWidth="1"/>
    <col min="14" max="16" width="8.85546875" style="8" customWidth="1"/>
    <col min="17" max="17" width="10.28515625" style="8" hidden="1" customWidth="1"/>
    <col min="18" max="19" width="0" style="8" hidden="1" customWidth="1"/>
    <col min="20" max="20" width="10.28515625" style="8" customWidth="1"/>
    <col min="21" max="22" width="8.85546875" style="8" customWidth="1"/>
    <col min="23" max="23" width="0" style="8" hidden="1" customWidth="1"/>
    <col min="24" max="26" width="8.85546875" style="8" customWidth="1"/>
    <col min="27" max="27" width="9.5703125" style="8" customWidth="1"/>
    <col min="28" max="28" width="0" style="8" hidden="1" customWidth="1"/>
    <col min="29" max="16384" width="8.85546875" style="8"/>
  </cols>
  <sheetData>
    <row r="1" spans="1:23" ht="31.5" customHeight="1">
      <c r="A1" s="72" t="s">
        <v>621</v>
      </c>
      <c r="B1" s="72"/>
      <c r="C1" s="72"/>
      <c r="D1" s="72"/>
      <c r="E1" s="72"/>
      <c r="F1" s="72"/>
      <c r="V1" s="8" t="s">
        <v>225</v>
      </c>
      <c r="W1" s="8" t="s">
        <v>225</v>
      </c>
    </row>
    <row r="2" spans="1:23">
      <c r="A2" s="6" t="s">
        <v>93</v>
      </c>
    </row>
    <row r="3" spans="1:23" ht="38.25">
      <c r="A3" s="6" t="s">
        <v>225</v>
      </c>
      <c r="B3" s="11" t="s">
        <v>65</v>
      </c>
      <c r="C3" s="11" t="s">
        <v>66</v>
      </c>
      <c r="D3" s="11" t="s">
        <v>67</v>
      </c>
      <c r="E3" s="11" t="s">
        <v>622</v>
      </c>
      <c r="F3" s="11" t="s">
        <v>64</v>
      </c>
      <c r="G3" s="11"/>
    </row>
    <row r="4" spans="1:23">
      <c r="A4" s="6" t="s">
        <v>115</v>
      </c>
      <c r="B4" s="10">
        <f>'A24-2'!B4/'A7'!$O$35*100</f>
        <v>7415.4158065399979</v>
      </c>
      <c r="C4" s="10">
        <f>'A24-2'!C4/'A7'!$O$35*100</f>
        <v>9783.2037051887255</v>
      </c>
      <c r="D4" s="10">
        <f>'A24-2'!D4/'A7'!$O$35*100</f>
        <v>16225.70752137174</v>
      </c>
      <c r="E4" s="10">
        <f>'A24-2'!E4/'A7'!$O$35*100</f>
        <v>7956.430057562784</v>
      </c>
      <c r="F4" s="10">
        <f>'A24-2'!F4/'A7'!$O$35*100</f>
        <v>18089.602967997904</v>
      </c>
    </row>
    <row r="5" spans="1:23">
      <c r="A5" s="6" t="s">
        <v>116</v>
      </c>
      <c r="B5" s="10">
        <f>'A24-2'!B5/'A7'!$O$35*100</f>
        <v>9221.312549464883</v>
      </c>
      <c r="C5" s="10">
        <f>'A24-2'!C5/'A7'!$O$35*100</f>
        <v>11573.891583096096</v>
      </c>
      <c r="D5" s="10">
        <f>'A24-2'!D5/'A7'!$O$35*100</f>
        <v>14920.900391714338</v>
      </c>
      <c r="E5" s="10">
        <f>'A24-2'!E5/'A7'!$O$35*100</f>
        <v>7903.3660015270552</v>
      </c>
      <c r="F5" s="10">
        <f>'A24-2'!F5/'A7'!$O$35*100</f>
        <v>15192.958389686208</v>
      </c>
    </row>
    <row r="6" spans="1:23">
      <c r="A6" s="6" t="s">
        <v>106</v>
      </c>
      <c r="B6" s="10">
        <f>'A24-2'!B6/'A7'!$O$35*100</f>
        <v>9316.3242602983355</v>
      </c>
      <c r="C6" s="10">
        <f>'A24-2'!C6/'A7'!$O$35*100</f>
        <v>0</v>
      </c>
      <c r="D6" s="10">
        <f>'A24-2'!D6/'A7'!$O$35*100</f>
        <v>21180.030728116039</v>
      </c>
      <c r="E6" s="10">
        <f>'A24-2'!E6/'A7'!$O$35*100</f>
        <v>14771.441961346045</v>
      </c>
      <c r="F6" s="10">
        <f>'A24-2'!F6/'A7'!$O$35*100</f>
        <v>24567.107495946329</v>
      </c>
    </row>
    <row r="7" spans="1:23">
      <c r="A7" s="6" t="s">
        <v>117</v>
      </c>
      <c r="B7" s="10">
        <f>'A24-2'!B7/'A7'!$O$35*100</f>
        <v>10541.746157305573</v>
      </c>
      <c r="C7" s="10">
        <f>'A24-2'!C7/'A7'!$O$35*100</f>
        <v>10232.566216890715</v>
      </c>
      <c r="D7" s="10">
        <f>'A24-2'!D7/'A7'!$O$35*100</f>
        <v>0</v>
      </c>
      <c r="E7" s="10">
        <f>'A24-2'!E7/'A7'!$O$35*100</f>
        <v>0</v>
      </c>
      <c r="F7" s="10">
        <f>'A24-2'!F7/'A7'!$O$35*100</f>
        <v>0</v>
      </c>
    </row>
    <row r="8" spans="1:23">
      <c r="A8" s="6" t="s">
        <v>118</v>
      </c>
      <c r="B8" s="10">
        <f>'A24-2'!B8/'A7'!$O$35*100</f>
        <v>8004.0732260363284</v>
      </c>
      <c r="C8" s="10">
        <f>'A24-2'!C8/'A7'!$O$35*100</f>
        <v>9610.464104850882</v>
      </c>
      <c r="D8" s="10">
        <f>'A24-2'!D8/'A7'!$O$35*100</f>
        <v>17192.842993179551</v>
      </c>
      <c r="E8" s="10">
        <f>'A24-2'!E8/'A7'!$O$35*100</f>
        <v>0</v>
      </c>
      <c r="F8" s="10">
        <f>'A24-2'!F8/'A7'!$O$35*100</f>
        <v>17192.842993179551</v>
      </c>
    </row>
    <row r="9" spans="1:23">
      <c r="A9" s="6" t="s">
        <v>119</v>
      </c>
      <c r="B9" s="10">
        <f>'A24-2'!B9/'A7'!$O$35*100</f>
        <v>6749.8155944538867</v>
      </c>
      <c r="C9" s="10">
        <f>'A24-2'!C9/'A7'!$O$35*100</f>
        <v>10631.196230300468</v>
      </c>
      <c r="D9" s="10">
        <f>'A24-2'!D9/'A7'!$O$35*100</f>
        <v>14707.658510816625</v>
      </c>
      <c r="E9" s="10">
        <f>'A24-2'!E9/'A7'!$O$35*100</f>
        <v>11883.056889457293</v>
      </c>
      <c r="F9" s="10">
        <f>'A24-2'!F9/'A7'!$O$35*100</f>
        <v>15668.167786955275</v>
      </c>
    </row>
    <row r="10" spans="1:23">
      <c r="A10" s="6" t="s">
        <v>120</v>
      </c>
      <c r="B10" s="10">
        <f>'A24-2'!B10/'A7'!$O$35*100</f>
        <v>7458.1944732443117</v>
      </c>
      <c r="C10" s="10">
        <f>'A24-2'!C10/'A7'!$O$35*100</f>
        <v>10250.041712929409</v>
      </c>
      <c r="D10" s="10">
        <f>'A24-2'!D10/'A7'!$O$35*100</f>
        <v>16512.984849716806</v>
      </c>
      <c r="E10" s="10">
        <f>'A24-2'!E10/'A7'!$O$35*100</f>
        <v>7955.1359935944292</v>
      </c>
      <c r="F10" s="10">
        <f>'A24-2'!F10/'A7'!$O$35*100</f>
        <v>16514.541173832335</v>
      </c>
    </row>
    <row r="11" spans="1:23">
      <c r="A11" s="6" t="s">
        <v>121</v>
      </c>
      <c r="B11" s="10">
        <f>'A24-2'!B11/'A7'!$O$35*100</f>
        <v>7626.4075482254993</v>
      </c>
      <c r="C11" s="10">
        <f>'A24-2'!C11/'A7'!$O$35*100</f>
        <v>8444.9621864251021</v>
      </c>
      <c r="D11" s="10">
        <f>'A24-2'!D11/'A7'!$O$35*100</f>
        <v>9692.6676633293519</v>
      </c>
      <c r="E11" s="10">
        <f>'A24-2'!E11/'A7'!$O$35*100</f>
        <v>0</v>
      </c>
      <c r="F11" s="10">
        <f>'A24-2'!F11/'A7'!$O$35*100</f>
        <v>9692.6676633293519</v>
      </c>
    </row>
    <row r="12" spans="1:23">
      <c r="A12" s="6" t="s">
        <v>122</v>
      </c>
      <c r="B12" s="10">
        <f>'A24-2'!B12/'A7'!$O$35*100</f>
        <v>7877.7397936091093</v>
      </c>
      <c r="C12" s="10">
        <f>'A24-2'!C12/'A7'!$O$35*100</f>
        <v>11834.520311443277</v>
      </c>
      <c r="D12" s="10">
        <f>'A24-2'!D12/'A7'!$O$35*100</f>
        <v>18552.592331155061</v>
      </c>
      <c r="E12" s="10">
        <f>'A24-2'!E12/'A7'!$O$35*100</f>
        <v>11145.458527207218</v>
      </c>
      <c r="F12" s="10">
        <f>'A24-2'!F12/'A7'!$O$35*100</f>
        <v>18580.226672036555</v>
      </c>
    </row>
    <row r="13" spans="1:23">
      <c r="A13" s="6" t="s">
        <v>123</v>
      </c>
      <c r="B13" s="10">
        <f>'A24-2'!B13/'A7'!$O$35*100</f>
        <v>12250.253096714059</v>
      </c>
      <c r="C13" s="10">
        <f>'A24-2'!C13/'A7'!$O$35*100</f>
        <v>13908.0345506882</v>
      </c>
      <c r="D13" s="10">
        <f>'A24-2'!D13/'A7'!$O$35*100</f>
        <v>19265.087936706357</v>
      </c>
      <c r="E13" s="10">
        <f>'A24-2'!E13/'A7'!$O$35*100</f>
        <v>0</v>
      </c>
      <c r="F13" s="10">
        <f>'A24-2'!F13/'A7'!$O$35*100</f>
        <v>19265.087936706357</v>
      </c>
    </row>
    <row r="14" spans="1:23">
      <c r="A14" s="6" t="s">
        <v>124</v>
      </c>
      <c r="B14" s="10">
        <f>'A24-2'!B14/'A7'!$O$35*100</f>
        <v>6844.3121638658413</v>
      </c>
      <c r="C14" s="10">
        <f>'A24-2'!C14/'A7'!$O$35*100</f>
        <v>8797.6447701336765</v>
      </c>
      <c r="D14" s="10">
        <f>'A24-2'!D14/'A7'!$O$35*100</f>
        <v>11891.960484885922</v>
      </c>
      <c r="E14" s="10">
        <f>'A24-2'!E14/'A7'!$O$35*100</f>
        <v>9041.3139366830856</v>
      </c>
      <c r="F14" s="10">
        <f>'A24-2'!F14/'A7'!$O$35*100</f>
        <v>12550.796756027985</v>
      </c>
    </row>
    <row r="15" spans="1:23">
      <c r="A15" s="6" t="s">
        <v>125</v>
      </c>
      <c r="B15" s="10">
        <f>'A24-2'!B15/'A7'!$O$35*100</f>
        <v>9924.5120822178069</v>
      </c>
      <c r="C15" s="10">
        <f>'A24-2'!C15/'A7'!$O$35*100</f>
        <v>10757.606004114921</v>
      </c>
      <c r="D15" s="10">
        <f>'A24-2'!D15/'A7'!$O$35*100</f>
        <v>21688.565657450261</v>
      </c>
      <c r="E15" s="10">
        <f>'A24-2'!E15/'A7'!$O$35*100</f>
        <v>5675.4199031093322</v>
      </c>
      <c r="F15" s="10">
        <f>'A24-2'!F15/'A7'!$O$35*100</f>
        <v>23122.943326661472</v>
      </c>
    </row>
    <row r="16" spans="1:23">
      <c r="A16" s="6" t="s">
        <v>108</v>
      </c>
      <c r="B16" s="10">
        <f>'A24-2'!B16/'A7'!$O$35*100</f>
        <v>9641.1881517282563</v>
      </c>
      <c r="C16" s="10">
        <f>'A24-2'!C16/'A7'!$O$35*100</f>
        <v>9706.2970364745706</v>
      </c>
      <c r="D16" s="10">
        <f>'A24-2'!D16/'A7'!$O$35*100</f>
        <v>23424.79799428771</v>
      </c>
      <c r="E16" s="10">
        <f>'A24-2'!E16/'A7'!$O$35*100</f>
        <v>0</v>
      </c>
      <c r="F16" s="10">
        <f>'A24-2'!F16/'A7'!$O$35*100</f>
        <v>0</v>
      </c>
    </row>
    <row r="17" spans="1:6">
      <c r="A17" s="6" t="s">
        <v>109</v>
      </c>
      <c r="B17" s="10">
        <f>'A24-2'!B17/'A7'!$O$35*100</f>
        <v>10615.524319369209</v>
      </c>
      <c r="C17" s="10">
        <f>'A24-2'!C17/'A7'!$O$35*100</f>
        <v>11975.020904743365</v>
      </c>
      <c r="D17" s="10">
        <f>'A24-2'!D17/'A7'!$O$35*100</f>
        <v>25564.865879878449</v>
      </c>
      <c r="E17" s="10">
        <f>'A24-2'!E17/'A7'!$O$35*100</f>
        <v>12782.432939939225</v>
      </c>
      <c r="F17" s="10">
        <f>'A24-2'!F17/'A7'!$O$35*100</f>
        <v>30677.83905585414</v>
      </c>
    </row>
    <row r="19" spans="1:6" s="27" customFormat="1" ht="27" customHeight="1">
      <c r="A19" s="74" t="s">
        <v>286</v>
      </c>
      <c r="B19" s="74"/>
      <c r="C19" s="74"/>
      <c r="D19" s="74"/>
      <c r="E19" s="74"/>
      <c r="F19" s="74"/>
    </row>
    <row r="20" spans="1:6">
      <c r="A20" s="6" t="s">
        <v>597</v>
      </c>
    </row>
    <row r="46" spans="1:1">
      <c r="A46" s="29"/>
    </row>
    <row r="47" spans="1:1">
      <c r="A47" s="29"/>
    </row>
    <row r="48" spans="1:1">
      <c r="A48" s="29"/>
    </row>
    <row r="49" spans="1:1">
      <c r="A49" s="29"/>
    </row>
    <row r="50" spans="1:1">
      <c r="A50" s="29"/>
    </row>
    <row r="51" spans="1:1">
      <c r="A51" s="29"/>
    </row>
    <row r="52" spans="1:1">
      <c r="A52" s="29"/>
    </row>
    <row r="53" spans="1:1">
      <c r="A53" s="29"/>
    </row>
    <row r="54" spans="1:1">
      <c r="A54" s="29"/>
    </row>
    <row r="55" spans="1:1">
      <c r="A55" s="29"/>
    </row>
    <row r="56" spans="1:1">
      <c r="A56" s="29"/>
    </row>
  </sheetData>
  <mergeCells count="2">
    <mergeCell ref="A1:F1"/>
    <mergeCell ref="A19:F19"/>
  </mergeCells>
  <pageMargins left="0.96" right="0.56000000000000005" top="1" bottom="1" header="0.5" footer="0.5"/>
  <pageSetup orientation="landscape" r:id="rId1"/>
  <headerFooter alignWithMargins="0"/>
</worksheet>
</file>

<file path=xl/worksheets/sheet87.xml><?xml version="1.0" encoding="utf-8"?>
<worksheet xmlns="http://schemas.openxmlformats.org/spreadsheetml/2006/main" xmlns:r="http://schemas.openxmlformats.org/officeDocument/2006/relationships">
  <sheetPr codeName="Sheet76">
    <pageSetUpPr fitToPage="1"/>
  </sheetPr>
  <dimension ref="A1:F56"/>
  <sheetViews>
    <sheetView view="pageBreakPreview" zoomScaleSheetLayoutView="100" workbookViewId="0">
      <selection activeCell="B17" sqref="B17"/>
    </sheetView>
  </sheetViews>
  <sheetFormatPr defaultColWidth="8.85546875" defaultRowHeight="12.75"/>
  <cols>
    <col min="1" max="1" width="14.140625" style="6" customWidth="1"/>
    <col min="2" max="2" width="9.28515625" style="8" bestFit="1" customWidth="1"/>
    <col min="3" max="3" width="9.7109375" style="8" customWidth="1"/>
    <col min="4" max="5" width="10.28515625" style="8" bestFit="1" customWidth="1"/>
    <col min="6" max="6" width="8.85546875" style="8" customWidth="1"/>
    <col min="7" max="7" width="9.28515625" style="8" bestFit="1" customWidth="1"/>
    <col min="8" max="9" width="8.85546875" style="8" customWidth="1"/>
    <col min="10" max="10" width="9.85546875" style="8" customWidth="1"/>
    <col min="11" max="16" width="8.85546875" style="8" customWidth="1"/>
    <col min="17" max="17" width="10.28515625" style="8" customWidth="1"/>
    <col min="18" max="18" width="11.28515625" style="8" customWidth="1"/>
    <col min="19" max="19" width="8.85546875" style="8" customWidth="1"/>
    <col min="20" max="20" width="0" style="8" hidden="1" customWidth="1"/>
    <col min="21" max="23" width="8.85546875" style="8" customWidth="1"/>
    <col min="24" max="24" width="9.5703125" style="8" customWidth="1"/>
    <col min="25" max="25" width="8.85546875" style="8" customWidth="1"/>
    <col min="26" max="16384" width="8.85546875" style="8"/>
  </cols>
  <sheetData>
    <row r="1" spans="1:6" ht="33" customHeight="1">
      <c r="A1" s="72" t="s">
        <v>729</v>
      </c>
      <c r="B1" s="72"/>
      <c r="C1" s="72"/>
      <c r="D1" s="72"/>
      <c r="E1" s="72"/>
      <c r="F1" s="72"/>
    </row>
    <row r="2" spans="1:6">
      <c r="A2" s="6" t="s">
        <v>93</v>
      </c>
    </row>
    <row r="3" spans="1:6" ht="56.25" customHeight="1">
      <c r="A3" s="6" t="s">
        <v>225</v>
      </c>
      <c r="B3" s="11" t="s">
        <v>65</v>
      </c>
      <c r="C3" s="11" t="s">
        <v>66</v>
      </c>
      <c r="D3" s="11" t="s">
        <v>67</v>
      </c>
      <c r="E3" s="11" t="s">
        <v>622</v>
      </c>
      <c r="F3" s="11" t="s">
        <v>64</v>
      </c>
    </row>
    <row r="4" spans="1:6">
      <c r="A4" s="6" t="s">
        <v>115</v>
      </c>
      <c r="B4" s="10">
        <f>'A24-3'!B4</f>
        <v>7704.6170229950585</v>
      </c>
      <c r="C4" s="10">
        <f>'A24-3'!E4</f>
        <v>10164.748649691086</v>
      </c>
      <c r="D4" s="10">
        <f>'A24-3'!I4</f>
        <v>16858.510114705237</v>
      </c>
      <c r="E4" s="10">
        <f>'A24-3'!G4</f>
        <v>8266.7308298077332</v>
      </c>
      <c r="F4" s="10">
        <f>'A24-3'!H4</f>
        <v>18795.097483749822</v>
      </c>
    </row>
    <row r="5" spans="1:6">
      <c r="A5" s="6" t="s">
        <v>116</v>
      </c>
      <c r="B5" s="10">
        <f>'A24-3'!B5</f>
        <v>9580.943738894015</v>
      </c>
      <c r="C5" s="10">
        <f>'A24-3'!E5</f>
        <v>12025.273354836845</v>
      </c>
      <c r="D5" s="10">
        <f>'A24-3'!I5</f>
        <v>15502.815506991199</v>
      </c>
      <c r="E5" s="10">
        <f>'A24-3'!G5</f>
        <v>8211.5972755866114</v>
      </c>
      <c r="F5" s="10">
        <f>'A24-3'!H5</f>
        <v>15785.483766883972</v>
      </c>
    </row>
    <row r="6" spans="1:6">
      <c r="A6" s="6" t="s">
        <v>106</v>
      </c>
      <c r="B6" s="10">
        <f>'A24-3'!B6</f>
        <v>9679.6609064499717</v>
      </c>
      <c r="C6" s="10">
        <f>'A24-3'!E6</f>
        <v>0</v>
      </c>
      <c r="D6" s="10">
        <f>'A24-3'!I6</f>
        <v>22006.051926512566</v>
      </c>
      <c r="E6" s="10">
        <f>'A24-3'!G6</f>
        <v>15347.528197838541</v>
      </c>
      <c r="F6" s="10">
        <f>'A24-3'!H6</f>
        <v>25525.224688288235</v>
      </c>
    </row>
    <row r="7" spans="1:6">
      <c r="A7" s="6" t="s">
        <v>117</v>
      </c>
      <c r="B7" s="10">
        <f>'A24-3'!B7</f>
        <v>10952.874257440491</v>
      </c>
      <c r="C7" s="10">
        <f>'A24-3'!E7</f>
        <v>10631.636299349453</v>
      </c>
      <c r="D7" s="10"/>
      <c r="E7" s="10">
        <f>'A24-3'!G7</f>
        <v>0</v>
      </c>
      <c r="F7" s="10">
        <f>'A24-3'!H7</f>
        <v>0</v>
      </c>
    </row>
    <row r="8" spans="1:6">
      <c r="A8" s="6" t="s">
        <v>118</v>
      </c>
      <c r="B8" s="10">
        <f>'A24-3'!B8</f>
        <v>8316.2320818517455</v>
      </c>
      <c r="C8" s="10">
        <f>'A24-3'!E8</f>
        <v>9985.2722049400672</v>
      </c>
      <c r="D8" s="10">
        <f>'A24-3'!I8</f>
        <v>17863.363869913555</v>
      </c>
      <c r="E8" s="10">
        <f>'A24-3'!G8</f>
        <v>0</v>
      </c>
      <c r="F8" s="10">
        <f>'A24-3'!H8</f>
        <v>17863.363869913555</v>
      </c>
    </row>
    <row r="9" spans="1:6">
      <c r="A9" s="6" t="s">
        <v>119</v>
      </c>
      <c r="B9" s="10">
        <f>'A24-3'!B9</f>
        <v>7013.0584026375882</v>
      </c>
      <c r="C9" s="10">
        <f>'A24-3'!E9</f>
        <v>11045.812883282186</v>
      </c>
      <c r="D9" s="10">
        <f>'A24-3'!I9</f>
        <v>15281.257192738474</v>
      </c>
      <c r="E9" s="10">
        <f>'A24-3'!G9</f>
        <v>12346.496108146128</v>
      </c>
      <c r="F9" s="10">
        <f>'A24-3'!H9</f>
        <v>16279.22633064653</v>
      </c>
    </row>
    <row r="10" spans="1:6">
      <c r="A10" s="6" t="s">
        <v>120</v>
      </c>
      <c r="B10" s="10">
        <f>'A24-3'!B10</f>
        <v>7749.0640577008398</v>
      </c>
      <c r="C10" s="10">
        <f>'A24-3'!E10</f>
        <v>10649.793339733656</v>
      </c>
      <c r="D10" s="10">
        <f>'A24-3'!I10</f>
        <v>17156.991258855764</v>
      </c>
      <c r="E10" s="10">
        <f>'A24-3'!G10</f>
        <v>8265.3862973446121</v>
      </c>
      <c r="F10" s="10">
        <f>'A24-3'!H10</f>
        <v>17158.608279611799</v>
      </c>
    </row>
    <row r="11" spans="1:6">
      <c r="A11" s="6" t="s">
        <v>121</v>
      </c>
      <c r="B11" s="10">
        <f>'A24-3'!B11</f>
        <v>7923.8374426062937</v>
      </c>
      <c r="C11" s="10">
        <f>'A24-3'!E11</f>
        <v>8774.3157116956827</v>
      </c>
      <c r="D11" s="10">
        <f>'A24-3'!I11</f>
        <v>10070.681702199197</v>
      </c>
      <c r="E11" s="10">
        <f>'A24-3'!G11</f>
        <v>0</v>
      </c>
      <c r="F11" s="10">
        <f>'A24-3'!H11</f>
        <v>10070.681702199197</v>
      </c>
    </row>
    <row r="12" spans="1:6">
      <c r="A12" s="6" t="s">
        <v>122</v>
      </c>
      <c r="B12" s="10">
        <f>'A24-3'!B12</f>
        <v>8184.9716455598655</v>
      </c>
      <c r="C12" s="10">
        <f>'A24-3'!E12</f>
        <v>12296.066603589565</v>
      </c>
      <c r="D12" s="10">
        <f>'A24-3'!I12</f>
        <v>19276.143432070108</v>
      </c>
      <c r="E12" s="10">
        <f>'A24-3'!G12</f>
        <v>11580.131409768301</v>
      </c>
      <c r="F12" s="10">
        <f>'A24-3'!H12</f>
        <v>19304.85551224598</v>
      </c>
    </row>
    <row r="13" spans="1:6">
      <c r="A13" s="6" t="s">
        <v>123</v>
      </c>
      <c r="B13" s="10">
        <f>'A24-3'!B13</f>
        <v>12728.012967485907</v>
      </c>
      <c r="C13" s="10">
        <f>'A24-3'!E13</f>
        <v>14450.447898165039</v>
      </c>
      <c r="D13" s="10">
        <f>'A24-3'!I13</f>
        <v>20016.426366237905</v>
      </c>
      <c r="E13" s="10">
        <f>'A24-3'!G13</f>
        <v>0</v>
      </c>
      <c r="F13" s="10">
        <f>'A24-3'!H13</f>
        <v>20016.426366237905</v>
      </c>
    </row>
    <row r="14" spans="1:6">
      <c r="A14" s="6" t="s">
        <v>124</v>
      </c>
      <c r="B14" s="10">
        <f>'A24-3'!B14</f>
        <v>7111.2403382566099</v>
      </c>
      <c r="C14" s="10">
        <f>'A24-3'!E14</f>
        <v>9140.7529161688908</v>
      </c>
      <c r="D14" s="10">
        <f>'A24-3'!I14</f>
        <v>12355.746943796474</v>
      </c>
      <c r="E14" s="10">
        <f>'A24-3'!G14</f>
        <v>9393.925180213726</v>
      </c>
      <c r="F14" s="10">
        <f>'A24-3'!H14</f>
        <v>13040.277829513077</v>
      </c>
    </row>
    <row r="15" spans="1:6">
      <c r="A15" s="6" t="s">
        <v>125</v>
      </c>
      <c r="B15" s="10">
        <f>'A24-3'!B15</f>
        <v>10311.568053424302</v>
      </c>
      <c r="C15" s="10">
        <f>'A24-3'!E15</f>
        <v>11177.152638275404</v>
      </c>
      <c r="D15" s="10">
        <f>'A24-3'!I15</f>
        <v>22534.419718090823</v>
      </c>
      <c r="E15" s="10">
        <f>'A24-3'!G15</f>
        <v>5896.7612793305962</v>
      </c>
      <c r="F15" s="10">
        <f>'A24-3'!H15</f>
        <v>24024.738116401273</v>
      </c>
    </row>
    <row r="16" spans="1:6">
      <c r="A16" s="6" t="s">
        <v>108</v>
      </c>
      <c r="B16" s="10">
        <f>'A24-3'!B16</f>
        <v>10017.194489645659</v>
      </c>
      <c r="C16" s="10">
        <f>'A24-3'!E16</f>
        <v>10084.84262089708</v>
      </c>
      <c r="D16" s="10">
        <f>'A24-3'!I16</f>
        <v>24338.365116064931</v>
      </c>
      <c r="E16" s="10">
        <f>'A24-3'!G16</f>
        <v>0</v>
      </c>
      <c r="F16" s="10">
        <f>'A24-3'!H16</f>
        <v>0</v>
      </c>
    </row>
    <row r="17" spans="1:6">
      <c r="A17" s="6" t="s">
        <v>109</v>
      </c>
      <c r="B17" s="10">
        <f>'A24-3'!B17</f>
        <v>11029.52976782461</v>
      </c>
      <c r="C17" s="10">
        <f>'A24-3'!E17</f>
        <v>12442.046720028358</v>
      </c>
      <c r="D17" s="10">
        <f>'A24-3'!I17</f>
        <v>26561.89564919371</v>
      </c>
      <c r="E17" s="10">
        <f>'A24-3'!G17</f>
        <v>13280.947824596855</v>
      </c>
      <c r="F17" s="10">
        <f>'A24-3'!H17</f>
        <v>31874.27477903245</v>
      </c>
    </row>
    <row r="19" spans="1:6">
      <c r="A19" s="6" t="s">
        <v>617</v>
      </c>
    </row>
    <row r="20" spans="1:6">
      <c r="A20" s="6" t="s">
        <v>611</v>
      </c>
    </row>
    <row r="46" spans="1:1">
      <c r="A46" s="29"/>
    </row>
    <row r="47" spans="1:1">
      <c r="A47" s="29"/>
    </row>
    <row r="48" spans="1:1">
      <c r="A48" s="29"/>
    </row>
    <row r="49" spans="1:1">
      <c r="A49" s="29"/>
    </row>
    <row r="50" spans="1:1">
      <c r="A50" s="29"/>
    </row>
    <row r="51" spans="1:1">
      <c r="A51" s="29"/>
    </row>
    <row r="52" spans="1:1">
      <c r="A52" s="29"/>
    </row>
    <row r="53" spans="1:1">
      <c r="A53" s="29"/>
    </row>
    <row r="54" spans="1:1">
      <c r="A54" s="29"/>
    </row>
    <row r="55" spans="1:1">
      <c r="A55" s="29"/>
    </row>
    <row r="56" spans="1:1">
      <c r="A56" s="29"/>
    </row>
  </sheetData>
  <mergeCells count="1">
    <mergeCell ref="A1:F1"/>
  </mergeCells>
  <pageMargins left="0.96" right="0.56000000000000005" top="1" bottom="1" header="0.5" footer="0.5"/>
  <pageSetup orientation="landscape" r:id="rId1"/>
  <headerFooter alignWithMargins="0"/>
</worksheet>
</file>

<file path=xl/worksheets/sheet88.xml><?xml version="1.0" encoding="utf-8"?>
<worksheet xmlns="http://schemas.openxmlformats.org/spreadsheetml/2006/main" xmlns:r="http://schemas.openxmlformats.org/officeDocument/2006/relationships">
  <sheetPr>
    <pageSetUpPr fitToPage="1"/>
  </sheetPr>
  <dimension ref="A1:J56"/>
  <sheetViews>
    <sheetView view="pageBreakPreview" zoomScaleSheetLayoutView="100" workbookViewId="0">
      <selection activeCell="I18" sqref="I18"/>
    </sheetView>
  </sheetViews>
  <sheetFormatPr defaultColWidth="8.85546875" defaultRowHeight="12.75"/>
  <cols>
    <col min="1" max="1" width="14.140625" style="6" customWidth="1"/>
    <col min="2" max="7" width="8.85546875" style="8" customWidth="1"/>
    <col min="8" max="8" width="10.28515625" style="8" customWidth="1"/>
    <col min="9" max="9" width="11.28515625" style="8" customWidth="1"/>
    <col min="10" max="10" width="8.85546875" style="8" customWidth="1"/>
    <col min="11" max="16384" width="8.85546875" style="8"/>
  </cols>
  <sheetData>
    <row r="1" spans="1:10">
      <c r="A1" s="72" t="s">
        <v>616</v>
      </c>
      <c r="B1" s="72"/>
      <c r="C1" s="72"/>
      <c r="D1" s="72"/>
      <c r="E1" s="72"/>
      <c r="F1" s="72"/>
      <c r="G1" s="72"/>
      <c r="H1" s="72"/>
      <c r="I1" s="72"/>
      <c r="J1" s="72"/>
    </row>
    <row r="2" spans="1:10">
      <c r="B2" s="11"/>
      <c r="C2" s="76" t="s">
        <v>66</v>
      </c>
      <c r="D2" s="76"/>
      <c r="E2" s="76"/>
      <c r="F2" s="76" t="s">
        <v>325</v>
      </c>
      <c r="G2" s="76" t="s">
        <v>323</v>
      </c>
      <c r="H2" s="76"/>
      <c r="I2" s="76"/>
      <c r="J2" s="76" t="s">
        <v>324</v>
      </c>
    </row>
    <row r="3" spans="1:10" ht="56.25" customHeight="1">
      <c r="A3" s="6" t="s">
        <v>225</v>
      </c>
      <c r="B3" s="11" t="s">
        <v>281</v>
      </c>
      <c r="C3" s="11" t="s">
        <v>283</v>
      </c>
      <c r="D3" s="11" t="s">
        <v>282</v>
      </c>
      <c r="E3" s="11" t="s">
        <v>284</v>
      </c>
      <c r="F3" s="76"/>
      <c r="G3" s="11" t="s">
        <v>613</v>
      </c>
      <c r="H3" s="11" t="s">
        <v>614</v>
      </c>
      <c r="I3" s="11" t="s">
        <v>326</v>
      </c>
      <c r="J3" s="76"/>
    </row>
    <row r="4" spans="1:10">
      <c r="A4" s="6" t="s">
        <v>115</v>
      </c>
      <c r="B4" s="10">
        <v>7704.6170229950585</v>
      </c>
      <c r="C4" s="10">
        <v>10573.881332679241</v>
      </c>
      <c r="D4" s="10">
        <v>9581.361348049044</v>
      </c>
      <c r="E4" s="10">
        <v>10164.748649691086</v>
      </c>
      <c r="F4" s="10">
        <v>6379.3433616890889</v>
      </c>
      <c r="G4" s="10">
        <v>8266.7308298077332</v>
      </c>
      <c r="H4" s="10">
        <v>18795.097483749822</v>
      </c>
      <c r="I4" s="10">
        <v>16858.510114705237</v>
      </c>
      <c r="J4" s="10">
        <v>10455.076154996197</v>
      </c>
    </row>
    <row r="5" spans="1:10">
      <c r="A5" s="6" t="s">
        <v>116</v>
      </c>
      <c r="B5" s="10">
        <v>9580.943738894015</v>
      </c>
      <c r="C5" s="10">
        <v>11670.42223531413</v>
      </c>
      <c r="D5" s="10">
        <v>12210.12837175274</v>
      </c>
      <c r="E5" s="10">
        <v>12025.273354836845</v>
      </c>
      <c r="F5" s="10"/>
      <c r="G5" s="10">
        <v>8211.5972755866114</v>
      </c>
      <c r="H5" s="10">
        <v>15785.483766883972</v>
      </c>
      <c r="I5" s="10">
        <v>15502.815506991199</v>
      </c>
      <c r="J5" s="10">
        <v>10155.861700486394</v>
      </c>
    </row>
    <row r="6" spans="1:10">
      <c r="A6" s="6" t="s">
        <v>317</v>
      </c>
      <c r="B6" s="10">
        <v>9679.6609064499717</v>
      </c>
      <c r="C6" s="10" t="s">
        <v>389</v>
      </c>
      <c r="D6" s="10">
        <v>11695.472912895346</v>
      </c>
      <c r="E6" s="10"/>
      <c r="F6" s="10"/>
      <c r="G6" s="10">
        <v>15347.528197838541</v>
      </c>
      <c r="H6" s="10">
        <v>25525.224688288235</v>
      </c>
      <c r="I6" s="10">
        <v>22006.051926512566</v>
      </c>
      <c r="J6" s="10">
        <v>15788.257859167526</v>
      </c>
    </row>
    <row r="7" spans="1:10">
      <c r="A7" s="6" t="s">
        <v>117</v>
      </c>
      <c r="B7" s="10">
        <v>10952.874257440491</v>
      </c>
      <c r="C7" s="10">
        <v>11459.646619355481</v>
      </c>
      <c r="D7" s="10">
        <v>9958.7185193458208</v>
      </c>
      <c r="E7" s="10">
        <v>10631.636299349453</v>
      </c>
      <c r="F7" s="10" t="s">
        <v>240</v>
      </c>
      <c r="G7" s="10"/>
      <c r="H7" s="10"/>
      <c r="I7" s="10"/>
      <c r="J7" s="10"/>
    </row>
    <row r="8" spans="1:10">
      <c r="A8" s="6" t="s">
        <v>118</v>
      </c>
      <c r="B8" s="10">
        <v>8316.2320818517455</v>
      </c>
      <c r="C8" s="10">
        <v>12908.908180763385</v>
      </c>
      <c r="D8" s="10">
        <v>8599.2015035458498</v>
      </c>
      <c r="E8" s="10">
        <v>9985.2722049400672</v>
      </c>
      <c r="F8" s="10"/>
      <c r="G8" s="10"/>
      <c r="H8" s="10">
        <v>17863.363869913555</v>
      </c>
      <c r="I8" s="10">
        <v>17863.363869913555</v>
      </c>
      <c r="J8" s="10">
        <v>10727.857429892651</v>
      </c>
    </row>
    <row r="9" spans="1:10">
      <c r="A9" s="6" t="s">
        <v>119</v>
      </c>
      <c r="B9" s="10">
        <v>7013.0584026375882</v>
      </c>
      <c r="C9" s="10">
        <v>9587.5207714699063</v>
      </c>
      <c r="D9" s="10">
        <v>13069.571839422331</v>
      </c>
      <c r="E9" s="10">
        <v>11045.812883282186</v>
      </c>
      <c r="F9" s="10"/>
      <c r="G9" s="10">
        <v>12346.496108146128</v>
      </c>
      <c r="H9" s="10">
        <v>16279.22633064653</v>
      </c>
      <c r="I9" s="10">
        <v>15281.257192738474</v>
      </c>
      <c r="J9" s="10">
        <v>10360.956042800655</v>
      </c>
    </row>
    <row r="10" spans="1:10">
      <c r="A10" s="6" t="s">
        <v>120</v>
      </c>
      <c r="B10" s="10">
        <v>7749.0640577008398</v>
      </c>
      <c r="C10" s="10">
        <v>9521.4802723399589</v>
      </c>
      <c r="D10" s="10">
        <v>12598.684346391316</v>
      </c>
      <c r="E10" s="10">
        <v>10649.793339733656</v>
      </c>
      <c r="F10" s="10">
        <v>10040.806045203011</v>
      </c>
      <c r="G10" s="10">
        <v>8265.3862973446121</v>
      </c>
      <c r="H10" s="10">
        <v>17158.608279611799</v>
      </c>
      <c r="I10" s="10">
        <v>17156.991258855764</v>
      </c>
      <c r="J10" s="10">
        <v>10025.375288587331</v>
      </c>
    </row>
    <row r="11" spans="1:10">
      <c r="A11" s="6" t="s">
        <v>285</v>
      </c>
      <c r="B11" s="10">
        <v>7923.8374426062937</v>
      </c>
      <c r="C11" s="10">
        <v>8905.3234057636928</v>
      </c>
      <c r="D11" s="10">
        <v>8684.3566930579782</v>
      </c>
      <c r="E11" s="10">
        <v>8774.3157116956827</v>
      </c>
      <c r="F11" s="10"/>
      <c r="G11" s="10"/>
      <c r="H11" s="10">
        <v>10070.681702199197</v>
      </c>
      <c r="I11" s="10">
        <v>10070.681702199197</v>
      </c>
      <c r="J11" s="10">
        <v>6369.2742013451698</v>
      </c>
    </row>
    <row r="12" spans="1:10">
      <c r="A12" s="6" t="s">
        <v>122</v>
      </c>
      <c r="B12" s="10">
        <v>8184.9716455598655</v>
      </c>
      <c r="C12" s="10">
        <v>12226.671775345125</v>
      </c>
      <c r="D12" s="10">
        <v>12367.979971570423</v>
      </c>
      <c r="E12" s="10">
        <v>12296.066603589565</v>
      </c>
      <c r="F12" s="10">
        <v>11553.917157581222</v>
      </c>
      <c r="G12" s="10">
        <v>11580.131409768301</v>
      </c>
      <c r="H12" s="10">
        <v>19304.85551224598</v>
      </c>
      <c r="I12" s="10">
        <v>19276.143432070108</v>
      </c>
      <c r="J12" s="10">
        <v>12505.114381288655</v>
      </c>
    </row>
    <row r="13" spans="1:10">
      <c r="A13" s="6" t="s">
        <v>123</v>
      </c>
      <c r="B13" s="10">
        <v>12728.012967485907</v>
      </c>
      <c r="C13" s="10">
        <v>13372.584839257628</v>
      </c>
      <c r="D13" s="10">
        <v>15248.443597306283</v>
      </c>
      <c r="E13" s="10">
        <v>14450.447898165039</v>
      </c>
      <c r="F13" s="10"/>
      <c r="G13" s="10"/>
      <c r="H13" s="10">
        <v>20016.426366237905</v>
      </c>
      <c r="I13" s="10">
        <v>20016.426366237905</v>
      </c>
      <c r="J13" s="10">
        <v>12010.080401677233</v>
      </c>
    </row>
    <row r="14" spans="1:10">
      <c r="A14" s="6" t="s">
        <v>124</v>
      </c>
      <c r="B14" s="10">
        <v>7111.2403382566099</v>
      </c>
      <c r="C14" s="10">
        <v>9136.855086971329</v>
      </c>
      <c r="D14" s="10">
        <v>9144.618745798587</v>
      </c>
      <c r="E14" s="10">
        <v>9140.7529161688908</v>
      </c>
      <c r="F14" s="10"/>
      <c r="G14" s="10">
        <v>9393.925180213726</v>
      </c>
      <c r="H14" s="10">
        <v>13040.277829513077</v>
      </c>
      <c r="I14" s="10">
        <v>12355.746943796474</v>
      </c>
      <c r="J14" s="10">
        <v>8983.4997736325986</v>
      </c>
    </row>
    <row r="15" spans="1:10">
      <c r="A15" s="6" t="s">
        <v>125</v>
      </c>
      <c r="B15" s="10">
        <v>10311.568053424302</v>
      </c>
      <c r="C15" s="10">
        <v>10965.57337935242</v>
      </c>
      <c r="D15" s="10">
        <v>11329.155759295076</v>
      </c>
      <c r="E15" s="10">
        <v>11177.152638275404</v>
      </c>
      <c r="F15" s="10">
        <v>3609.9822464910544</v>
      </c>
      <c r="G15" s="10">
        <v>5896.7612793305962</v>
      </c>
      <c r="H15" s="10">
        <v>24024.738116401273</v>
      </c>
      <c r="I15" s="10">
        <v>22534.419718090823</v>
      </c>
      <c r="J15" s="10">
        <v>10588.726147593527</v>
      </c>
    </row>
    <row r="16" spans="1:10">
      <c r="A16" s="6" t="s">
        <v>108</v>
      </c>
      <c r="B16" s="10">
        <v>10017.194489645659</v>
      </c>
      <c r="C16" s="10">
        <v>10270.559450561712</v>
      </c>
      <c r="D16" s="10">
        <v>9963.37246901047</v>
      </c>
      <c r="E16" s="10">
        <v>10084.84262089708</v>
      </c>
      <c r="F16" s="10"/>
      <c r="G16" s="10"/>
      <c r="H16" s="10"/>
      <c r="I16" s="10">
        <v>24338.365116064931</v>
      </c>
      <c r="J16" s="10">
        <v>18592.741755304389</v>
      </c>
    </row>
    <row r="17" spans="1:10">
      <c r="A17" s="6" t="s">
        <v>109</v>
      </c>
      <c r="B17" s="10">
        <v>11029.52976782461</v>
      </c>
      <c r="C17" s="10">
        <v>11856.261296158102</v>
      </c>
      <c r="D17" s="10">
        <v>13059.041015062514</v>
      </c>
      <c r="E17" s="10">
        <v>12442.046720028358</v>
      </c>
      <c r="F17" s="10"/>
      <c r="G17" s="51">
        <f>I17*0.5</f>
        <v>13280.947824596855</v>
      </c>
      <c r="H17" s="51">
        <f>I17*1.2</f>
        <v>31874.27477903245</v>
      </c>
      <c r="I17" s="10">
        <v>26561.89564919371</v>
      </c>
      <c r="J17" s="10">
        <v>23705.644987252239</v>
      </c>
    </row>
    <row r="19" spans="1:10" ht="12.75" customHeight="1">
      <c r="A19" s="6" t="s">
        <v>508</v>
      </c>
    </row>
    <row r="20" spans="1:10">
      <c r="A20" s="6" t="s">
        <v>612</v>
      </c>
    </row>
    <row r="21" spans="1:10" ht="25.5" customHeight="1">
      <c r="A21" s="74" t="s">
        <v>423</v>
      </c>
      <c r="B21" s="74"/>
      <c r="C21" s="74"/>
      <c r="D21" s="74"/>
      <c r="E21" s="74"/>
      <c r="F21" s="74"/>
      <c r="G21" s="74"/>
      <c r="H21" s="74"/>
      <c r="I21" s="74"/>
      <c r="J21" s="74"/>
    </row>
    <row r="22" spans="1:10">
      <c r="A22" s="6" t="s">
        <v>615</v>
      </c>
    </row>
    <row r="23" spans="1:10">
      <c r="A23" s="6" t="s">
        <v>597</v>
      </c>
    </row>
    <row r="46" spans="1:1">
      <c r="A46" s="29"/>
    </row>
    <row r="47" spans="1:1">
      <c r="A47" s="29"/>
    </row>
    <row r="48" spans="1:1">
      <c r="A48" s="29"/>
    </row>
    <row r="49" spans="1:1">
      <c r="A49" s="29"/>
    </row>
    <row r="50" spans="1:1">
      <c r="A50" s="29"/>
    </row>
    <row r="51" spans="1:1">
      <c r="A51" s="29"/>
    </row>
    <row r="52" spans="1:1">
      <c r="A52" s="29"/>
    </row>
    <row r="53" spans="1:1">
      <c r="A53" s="29"/>
    </row>
    <row r="54" spans="1:1">
      <c r="A54" s="29"/>
    </row>
    <row r="55" spans="1:1">
      <c r="A55" s="29"/>
    </row>
    <row r="56" spans="1:1">
      <c r="A56" s="29"/>
    </row>
  </sheetData>
  <mergeCells count="6">
    <mergeCell ref="A1:J1"/>
    <mergeCell ref="G2:I2"/>
    <mergeCell ref="F2:F3"/>
    <mergeCell ref="A21:J21"/>
    <mergeCell ref="C2:E2"/>
    <mergeCell ref="J2:J3"/>
  </mergeCells>
  <pageMargins left="0.96" right="0.56000000000000005" top="1" bottom="1" header="0.5" footer="0.5"/>
  <pageSetup orientation="landscape" r:id="rId1"/>
  <headerFooter alignWithMargins="0"/>
</worksheet>
</file>

<file path=xl/worksheets/sheet89.xml><?xml version="1.0" encoding="utf-8"?>
<worksheet xmlns="http://schemas.openxmlformats.org/spreadsheetml/2006/main" xmlns:r="http://schemas.openxmlformats.org/officeDocument/2006/relationships">
  <sheetPr codeName="Sheet77"/>
  <dimension ref="A1:DI56"/>
  <sheetViews>
    <sheetView view="pageBreakPreview" zoomScaleSheetLayoutView="100" workbookViewId="0">
      <pane xSplit="1" ySplit="4" topLeftCell="B17" activePane="bottomRight" state="frozen"/>
      <selection activeCell="C38" sqref="C38"/>
      <selection pane="topRight" activeCell="C38" sqref="C38"/>
      <selection pane="bottomLeft" activeCell="C38" sqref="C38"/>
      <selection pane="bottomRight" activeCell="J39" sqref="J39"/>
    </sheetView>
  </sheetViews>
  <sheetFormatPr defaultColWidth="8.85546875" defaultRowHeight="12.75"/>
  <cols>
    <col min="1" max="1" width="7.28515625" style="6" customWidth="1"/>
    <col min="2" max="4" width="10.42578125" style="10" bestFit="1" customWidth="1"/>
    <col min="5" max="7" width="9.85546875" style="10" customWidth="1"/>
    <col min="8" max="8" width="8.85546875" style="10" customWidth="1"/>
    <col min="9" max="9" width="11.5703125" style="10" customWidth="1"/>
    <col min="10" max="11" width="9.85546875" style="10" bestFit="1" customWidth="1"/>
    <col min="12" max="12" width="9.5703125" style="10" customWidth="1"/>
    <col min="13" max="13" width="9.42578125" style="10" bestFit="1" customWidth="1"/>
    <col min="14" max="16" width="9.85546875" style="10" customWidth="1"/>
    <col min="17" max="17" width="9.85546875" style="10" hidden="1" customWidth="1"/>
    <col min="18" max="21" width="10.42578125" style="10" bestFit="1" customWidth="1"/>
    <col min="22" max="24" width="9.85546875" style="10" customWidth="1"/>
    <col min="25" max="25" width="10.7109375" style="10" customWidth="1"/>
    <col min="26" max="27" width="9.42578125" style="10" bestFit="1" customWidth="1"/>
    <col min="28" max="28" width="8.85546875" style="10" customWidth="1"/>
    <col min="29" max="29" width="9.42578125" style="10" bestFit="1" customWidth="1"/>
    <col min="30" max="32" width="9.85546875" style="10" customWidth="1"/>
    <col min="33" max="33" width="9.85546875" style="10" hidden="1" customWidth="1"/>
    <col min="34" max="35" width="9.42578125" style="10" bestFit="1" customWidth="1"/>
    <col min="36" max="37" width="8.85546875" style="10" customWidth="1"/>
    <col min="38" max="40" width="9.85546875" style="10" customWidth="1"/>
    <col min="41" max="41" width="9.85546875" style="10" hidden="1" customWidth="1"/>
    <col min="42" max="43" width="10.42578125" style="10" bestFit="1" customWidth="1"/>
    <col min="44" max="45" width="9.85546875" style="10" bestFit="1" customWidth="1"/>
    <col min="46" max="48" width="9.85546875" style="10" customWidth="1"/>
    <col min="49" max="49" width="9.85546875" style="10" hidden="1" customWidth="1"/>
    <col min="50" max="50" width="10.42578125" style="10" bestFit="1" customWidth="1"/>
    <col min="51" max="51" width="11.85546875" style="10" bestFit="1" customWidth="1"/>
    <col min="52" max="52" width="9.85546875" style="10" bestFit="1" customWidth="1"/>
    <col min="53" max="53" width="10.42578125" style="10" bestFit="1" customWidth="1"/>
    <col min="54" max="56" width="9.85546875" style="10" customWidth="1"/>
    <col min="57" max="57" width="9.85546875" style="10" hidden="1" customWidth="1"/>
    <col min="58" max="58" width="11.140625" style="10" bestFit="1" customWidth="1"/>
    <col min="59" max="59" width="10.42578125" style="10" bestFit="1" customWidth="1"/>
    <col min="60" max="60" width="8.85546875" style="10" customWidth="1"/>
    <col min="61" max="61" width="9.85546875" style="10" bestFit="1" customWidth="1"/>
    <col min="62" max="64" width="9.85546875" style="10" customWidth="1"/>
    <col min="65" max="65" width="9.85546875" style="10" hidden="1" customWidth="1"/>
    <col min="66" max="67" width="9.85546875" style="10" bestFit="1" customWidth="1"/>
    <col min="68" max="68" width="8.85546875" style="10" customWidth="1"/>
    <col min="69" max="69" width="9.85546875" style="10" bestFit="1" customWidth="1"/>
    <col min="70" max="72" width="9.85546875" style="10" customWidth="1"/>
    <col min="73" max="73" width="9.85546875" style="10" hidden="1" customWidth="1"/>
    <col min="74" max="75" width="9.42578125" style="10" bestFit="1" customWidth="1"/>
    <col min="76" max="76" width="8.85546875" style="10" customWidth="1"/>
    <col min="77" max="77" width="9.42578125" style="10" bestFit="1" customWidth="1"/>
    <col min="78" max="80" width="9.85546875" style="10" customWidth="1"/>
    <col min="81" max="81" width="9.85546875" style="10" hidden="1" customWidth="1"/>
    <col min="82" max="82" width="10.42578125" style="10" bestFit="1" customWidth="1"/>
    <col min="83" max="83" width="9.85546875" style="10" bestFit="1" customWidth="1"/>
    <col min="84" max="84" width="8.85546875" style="10" customWidth="1"/>
    <col min="85" max="85" width="9.85546875" style="10" bestFit="1" customWidth="1"/>
    <col min="86" max="88" width="9.85546875" style="10" customWidth="1"/>
    <col min="89" max="89" width="9.85546875" style="10" hidden="1" customWidth="1"/>
    <col min="90" max="90" width="9.42578125" style="10" bestFit="1" customWidth="1"/>
    <col min="91" max="91" width="9.85546875" style="10" bestFit="1" customWidth="1"/>
    <col min="92" max="92" width="9.42578125" style="10" bestFit="1" customWidth="1"/>
    <col min="93" max="93" width="9.85546875" style="10" bestFit="1" customWidth="1"/>
    <col min="94" max="96" width="9.85546875" style="10" customWidth="1"/>
    <col min="97" max="97" width="9.85546875" style="10" hidden="1" customWidth="1"/>
    <col min="98" max="99" width="9.42578125" style="10" customWidth="1"/>
    <col min="100" max="100" width="9.42578125" style="10" bestFit="1" customWidth="1"/>
    <col min="101" max="101" width="9.42578125" style="10" customWidth="1"/>
    <col min="102" max="104" width="9.85546875" style="10" customWidth="1"/>
    <col min="105" max="105" width="9.85546875" style="10" hidden="1" customWidth="1"/>
    <col min="106" max="106" width="9.42578125" style="10" customWidth="1"/>
    <col min="107" max="107" width="11.28515625" style="10" customWidth="1"/>
    <col min="108" max="108" width="10.42578125" style="10" bestFit="1" customWidth="1"/>
    <col min="109" max="109" width="11.85546875" style="10" bestFit="1" customWidth="1"/>
    <col min="110" max="112" width="9.85546875" style="10" customWidth="1"/>
    <col min="113" max="113" width="8.5703125" style="10" customWidth="1"/>
    <col min="114" max="16384" width="8.85546875" style="8"/>
  </cols>
  <sheetData>
    <row r="1" spans="1:113">
      <c r="B1" s="10" t="s">
        <v>618</v>
      </c>
      <c r="R1" s="10" t="s">
        <v>142</v>
      </c>
      <c r="AH1" s="10" t="s">
        <v>142</v>
      </c>
      <c r="AX1" s="10" t="s">
        <v>142</v>
      </c>
      <c r="BN1" s="10" t="s">
        <v>142</v>
      </c>
      <c r="CD1" s="10" t="s">
        <v>142</v>
      </c>
      <c r="CT1" s="10" t="s">
        <v>142</v>
      </c>
    </row>
    <row r="2" spans="1:113">
      <c r="B2" s="10" t="s">
        <v>85</v>
      </c>
    </row>
    <row r="3" spans="1:113">
      <c r="B3" s="10" t="s">
        <v>115</v>
      </c>
      <c r="J3" s="10" t="s">
        <v>116</v>
      </c>
      <c r="R3" s="10" t="s">
        <v>106</v>
      </c>
      <c r="Z3" s="10" t="s">
        <v>117</v>
      </c>
      <c r="AH3" s="10" t="s">
        <v>118</v>
      </c>
      <c r="AP3" s="10" t="s">
        <v>119</v>
      </c>
      <c r="AX3" s="10" t="s">
        <v>120</v>
      </c>
      <c r="BF3" s="10" t="s">
        <v>121</v>
      </c>
      <c r="BN3" s="10" t="s">
        <v>122</v>
      </c>
      <c r="BV3" s="10" t="s">
        <v>123</v>
      </c>
      <c r="CD3" s="10" t="s">
        <v>124</v>
      </c>
      <c r="CL3" s="10" t="s">
        <v>125</v>
      </c>
      <c r="CT3" s="10" t="s">
        <v>108</v>
      </c>
      <c r="DB3" s="10" t="s">
        <v>109</v>
      </c>
    </row>
    <row r="4" spans="1:113" s="11" customFormat="1" ht="107.45" customHeight="1">
      <c r="A4" s="27" t="s">
        <v>225</v>
      </c>
      <c r="B4" s="12" t="s">
        <v>288</v>
      </c>
      <c r="C4" s="12" t="s">
        <v>289</v>
      </c>
      <c r="D4" s="12" t="s">
        <v>290</v>
      </c>
      <c r="E4" s="12" t="s">
        <v>291</v>
      </c>
      <c r="F4" s="12" t="s">
        <v>84</v>
      </c>
      <c r="G4" s="12" t="s">
        <v>94</v>
      </c>
      <c r="H4" s="12" t="s">
        <v>13</v>
      </c>
      <c r="I4" s="12" t="s">
        <v>13</v>
      </c>
      <c r="J4" s="12" t="s">
        <v>288</v>
      </c>
      <c r="K4" s="12" t="s">
        <v>289</v>
      </c>
      <c r="L4" s="12" t="s">
        <v>290</v>
      </c>
      <c r="M4" s="12" t="s">
        <v>291</v>
      </c>
      <c r="N4" s="12" t="s">
        <v>84</v>
      </c>
      <c r="O4" s="12" t="s">
        <v>94</v>
      </c>
      <c r="P4" s="12" t="s">
        <v>13</v>
      </c>
      <c r="Q4" s="12" t="s">
        <v>13</v>
      </c>
      <c r="R4" s="12" t="s">
        <v>288</v>
      </c>
      <c r="S4" s="12" t="s">
        <v>289</v>
      </c>
      <c r="T4" s="12" t="s">
        <v>290</v>
      </c>
      <c r="U4" s="12" t="s">
        <v>291</v>
      </c>
      <c r="V4" s="12" t="s">
        <v>84</v>
      </c>
      <c r="W4" s="12" t="s">
        <v>94</v>
      </c>
      <c r="X4" s="12" t="s">
        <v>13</v>
      </c>
      <c r="Y4" s="12" t="s">
        <v>13</v>
      </c>
      <c r="Z4" s="12" t="s">
        <v>288</v>
      </c>
      <c r="AA4" s="12" t="s">
        <v>289</v>
      </c>
      <c r="AB4" s="12" t="s">
        <v>290</v>
      </c>
      <c r="AC4" s="12" t="s">
        <v>291</v>
      </c>
      <c r="AD4" s="12" t="s">
        <v>84</v>
      </c>
      <c r="AE4" s="12" t="s">
        <v>94</v>
      </c>
      <c r="AF4" s="12" t="s">
        <v>13</v>
      </c>
      <c r="AG4" s="12" t="s">
        <v>13</v>
      </c>
      <c r="AH4" s="12" t="s">
        <v>288</v>
      </c>
      <c r="AI4" s="12" t="s">
        <v>289</v>
      </c>
      <c r="AJ4" s="12" t="s">
        <v>290</v>
      </c>
      <c r="AK4" s="12" t="s">
        <v>291</v>
      </c>
      <c r="AL4" s="12" t="s">
        <v>84</v>
      </c>
      <c r="AM4" s="12" t="s">
        <v>94</v>
      </c>
      <c r="AN4" s="12" t="s">
        <v>13</v>
      </c>
      <c r="AO4" s="12" t="s">
        <v>13</v>
      </c>
      <c r="AP4" s="12" t="s">
        <v>288</v>
      </c>
      <c r="AQ4" s="12" t="s">
        <v>289</v>
      </c>
      <c r="AR4" s="12" t="s">
        <v>290</v>
      </c>
      <c r="AS4" s="12" t="s">
        <v>291</v>
      </c>
      <c r="AT4" s="12" t="s">
        <v>84</v>
      </c>
      <c r="AU4" s="12" t="s">
        <v>94</v>
      </c>
      <c r="AV4" s="12" t="s">
        <v>13</v>
      </c>
      <c r="AW4" s="12" t="s">
        <v>13</v>
      </c>
      <c r="AX4" s="12" t="s">
        <v>288</v>
      </c>
      <c r="AY4" s="12" t="s">
        <v>289</v>
      </c>
      <c r="AZ4" s="12" t="s">
        <v>290</v>
      </c>
      <c r="BA4" s="12" t="s">
        <v>291</v>
      </c>
      <c r="BB4" s="12" t="s">
        <v>84</v>
      </c>
      <c r="BC4" s="12" t="s">
        <v>94</v>
      </c>
      <c r="BD4" s="12" t="s">
        <v>13</v>
      </c>
      <c r="BE4" s="12" t="s">
        <v>13</v>
      </c>
      <c r="BF4" s="12" t="s">
        <v>288</v>
      </c>
      <c r="BG4" s="12" t="s">
        <v>289</v>
      </c>
      <c r="BH4" s="12" t="s">
        <v>290</v>
      </c>
      <c r="BI4" s="12" t="s">
        <v>291</v>
      </c>
      <c r="BJ4" s="12" t="s">
        <v>84</v>
      </c>
      <c r="BK4" s="12" t="s">
        <v>94</v>
      </c>
      <c r="BL4" s="12" t="s">
        <v>13</v>
      </c>
      <c r="BM4" s="12" t="s">
        <v>13</v>
      </c>
      <c r="BN4" s="12" t="s">
        <v>288</v>
      </c>
      <c r="BO4" s="12" t="s">
        <v>289</v>
      </c>
      <c r="BP4" s="12" t="s">
        <v>290</v>
      </c>
      <c r="BQ4" s="12" t="s">
        <v>291</v>
      </c>
      <c r="BR4" s="12" t="s">
        <v>84</v>
      </c>
      <c r="BS4" s="12" t="s">
        <v>94</v>
      </c>
      <c r="BT4" s="12" t="s">
        <v>13</v>
      </c>
      <c r="BU4" s="12" t="s">
        <v>13</v>
      </c>
      <c r="BV4" s="12" t="s">
        <v>288</v>
      </c>
      <c r="BW4" s="12" t="s">
        <v>289</v>
      </c>
      <c r="BX4" s="12" t="s">
        <v>290</v>
      </c>
      <c r="BY4" s="12" t="s">
        <v>291</v>
      </c>
      <c r="BZ4" s="12" t="s">
        <v>84</v>
      </c>
      <c r="CA4" s="12" t="s">
        <v>94</v>
      </c>
      <c r="CB4" s="12" t="s">
        <v>13</v>
      </c>
      <c r="CC4" s="12" t="s">
        <v>13</v>
      </c>
      <c r="CD4" s="12" t="s">
        <v>288</v>
      </c>
      <c r="CE4" s="12" t="s">
        <v>289</v>
      </c>
      <c r="CF4" s="12" t="s">
        <v>290</v>
      </c>
      <c r="CG4" s="12" t="s">
        <v>291</v>
      </c>
      <c r="CH4" s="12" t="s">
        <v>84</v>
      </c>
      <c r="CI4" s="12" t="s">
        <v>94</v>
      </c>
      <c r="CJ4" s="12" t="s">
        <v>13</v>
      </c>
      <c r="CK4" s="12" t="s">
        <v>13</v>
      </c>
      <c r="CL4" s="12" t="s">
        <v>288</v>
      </c>
      <c r="CM4" s="12" t="s">
        <v>289</v>
      </c>
      <c r="CN4" s="12" t="s">
        <v>290</v>
      </c>
      <c r="CO4" s="12" t="s">
        <v>291</v>
      </c>
      <c r="CP4" s="12" t="s">
        <v>84</v>
      </c>
      <c r="CQ4" s="12" t="s">
        <v>94</v>
      </c>
      <c r="CR4" s="12" t="s">
        <v>13</v>
      </c>
      <c r="CS4" s="12" t="s">
        <v>13</v>
      </c>
      <c r="CT4" s="12" t="s">
        <v>288</v>
      </c>
      <c r="CU4" s="12" t="s">
        <v>289</v>
      </c>
      <c r="CV4" s="12" t="s">
        <v>290</v>
      </c>
      <c r="CW4" s="12" t="s">
        <v>291</v>
      </c>
      <c r="CX4" s="12" t="s">
        <v>84</v>
      </c>
      <c r="CY4" s="12" t="s">
        <v>94</v>
      </c>
      <c r="CZ4" s="12" t="s">
        <v>13</v>
      </c>
      <c r="DA4" s="12" t="s">
        <v>13</v>
      </c>
      <c r="DB4" s="12" t="s">
        <v>288</v>
      </c>
      <c r="DC4" s="12" t="s">
        <v>289</v>
      </c>
      <c r="DD4" s="12" t="s">
        <v>290</v>
      </c>
      <c r="DE4" s="12" t="s">
        <v>291</v>
      </c>
      <c r="DF4" s="12" t="s">
        <v>84</v>
      </c>
      <c r="DG4" s="12" t="s">
        <v>94</v>
      </c>
      <c r="DH4" s="12" t="s">
        <v>13</v>
      </c>
      <c r="DI4" s="12" t="s">
        <v>13</v>
      </c>
    </row>
    <row r="5" spans="1:113" ht="12.75" customHeight="1">
      <c r="A5" s="6">
        <v>1980</v>
      </c>
      <c r="B5" s="10">
        <f>'A23'!G4*'A24'!$C$17/1000</f>
        <v>323700.51285635738</v>
      </c>
      <c r="C5" s="10">
        <f>'A23'!H4*'A24'!$E$17/1000</f>
        <v>236538.62299083747</v>
      </c>
      <c r="D5" s="10">
        <f>'A23'!I4*'A24'!$H$17/1000</f>
        <v>180061.6208300236</v>
      </c>
      <c r="E5" s="10">
        <f>'A23'!J4*'A24'!$J$17/1000</f>
        <v>125870.75043749419</v>
      </c>
      <c r="F5" s="10">
        <f t="shared" ref="F5:F25" si="0">SUM(B5:E5)</f>
        <v>866171.50711471261</v>
      </c>
      <c r="G5" s="10">
        <f>'A1'!B3</f>
        <v>14695.36</v>
      </c>
      <c r="H5" s="10">
        <f t="shared" ref="H5:H25" si="1">F5/G5*1000</f>
        <v>58941.83654668634</v>
      </c>
      <c r="I5" s="10">
        <f t="shared" ref="I5:I30" si="2">H5</f>
        <v>58941.83654668634</v>
      </c>
      <c r="J5" s="10">
        <f>'A23'!P4*'A24'!$C$17/1000</f>
        <v>306566.12068950239</v>
      </c>
      <c r="K5" s="10">
        <f>'A23'!Q4*'A24'!$E$17/1000</f>
        <v>96634.790102202212</v>
      </c>
      <c r="L5" s="10">
        <f>'A23'!R4*'A24'!$H$17/1000</f>
        <v>57208.604628272835</v>
      </c>
      <c r="M5" s="10">
        <f>'A23'!S4*'A24'!$J$17/1000</f>
        <v>70491.354153893131</v>
      </c>
      <c r="N5" s="10">
        <f t="shared" ref="N5:N25" si="3">SUM(J5:M5)</f>
        <v>530900.86957387056</v>
      </c>
      <c r="O5" s="10">
        <f>'A1'!C3</f>
        <v>9859.2369999999992</v>
      </c>
      <c r="P5" s="10">
        <f t="shared" ref="P5:P25" si="4">N5/O5*1000</f>
        <v>53848.068524356459</v>
      </c>
      <c r="Q5" s="10">
        <f t="shared" ref="Q5:Q30" si="5">P5</f>
        <v>53848.068524356459</v>
      </c>
      <c r="R5" s="10">
        <f>'A23'!Y4*'A24'!$C$17/1000</f>
        <v>412067.84267559851</v>
      </c>
      <c r="S5" s="10">
        <f>'A23'!Z4*'A24'!$E$17/1000</f>
        <v>535837.47105195699</v>
      </c>
      <c r="T5" s="10">
        <f>'A23'!AA4*'A24'!$H$17/1000</f>
        <v>318078.12297068338</v>
      </c>
      <c r="U5" s="10">
        <f>'A23'!AB4*'A24'!$J$17/1000</f>
        <v>355931.93983736652</v>
      </c>
      <c r="V5" s="10">
        <f t="shared" ref="V5:V25" si="6">SUM(R5:U5)</f>
        <v>1621915.3765356054</v>
      </c>
      <c r="W5" s="10">
        <f>'A1'!D3</f>
        <v>24518</v>
      </c>
      <c r="X5" s="10">
        <f t="shared" ref="X5:X25" si="7">V5/W5*1000</f>
        <v>66152.026125116463</v>
      </c>
      <c r="Y5" s="10">
        <f t="shared" ref="Y5:Y30" si="8">X5</f>
        <v>66152.026125116463</v>
      </c>
      <c r="Z5" s="10">
        <f>'A23'!AH4*'A24'!$C$17/1000</f>
        <v>124946.92263296399</v>
      </c>
      <c r="AA5" s="10">
        <f>'A23'!AI4*'A24'!$E$17/1000</f>
        <v>104826.08309259827</v>
      </c>
      <c r="AB5" s="10">
        <f>'A23'!AJ4*'A24'!$H$17/1000</f>
        <v>16938.764816824154</v>
      </c>
      <c r="AC5" s="10">
        <f>'A23'!AK4*'A24'!$J$17/1000</f>
        <v>63196.59635641957</v>
      </c>
      <c r="AD5" s="10">
        <f t="shared" ref="AD5:AD25" si="9">SUM(Z5:AC5)</f>
        <v>309908.36689880601</v>
      </c>
      <c r="AE5" s="10">
        <f>'A1'!E3</f>
        <v>5123.027</v>
      </c>
      <c r="AF5" s="10">
        <f t="shared" ref="AF5:AF25" si="10">AD5/AE5*1000</f>
        <v>60493.213660362511</v>
      </c>
      <c r="AG5" s="10">
        <f t="shared" ref="AG5:AG30" si="11">AF5</f>
        <v>60493.213660362511</v>
      </c>
      <c r="AH5" s="10">
        <f>'A23'!AQ4*'A24'!$C$17/1000</f>
        <v>112206.81980290494</v>
      </c>
      <c r="AI5" s="10">
        <f>'A23'!AR4*'A24'!$E$17/1000</f>
        <v>118738.30073745442</v>
      </c>
      <c r="AJ5" s="10">
        <f>'A23'!AS4*'A24'!$H$17/1000</f>
        <v>24412.168336554278</v>
      </c>
      <c r="AK5" s="10">
        <f>'A23'!AT4*'A24'!$J$17/1000</f>
        <v>41884.506053421661</v>
      </c>
      <c r="AL5" s="10">
        <f t="shared" ref="AL5:AL25" si="12">SUM(AH5:AK5)</f>
        <v>297241.79493033531</v>
      </c>
      <c r="AM5" s="10">
        <f>'A1'!F3</f>
        <v>4780</v>
      </c>
      <c r="AN5" s="10">
        <f t="shared" ref="AN5:AN25" si="13">AL5/AM5*1000</f>
        <v>62184.47592684839</v>
      </c>
      <c r="AO5" s="10">
        <f t="shared" ref="AO5:AO30" si="14">AN5</f>
        <v>62184.47592684839</v>
      </c>
      <c r="AP5" s="10">
        <f>'A23'!AZ4*'A24'!$C$17/1000</f>
        <v>1397031.8850292698</v>
      </c>
      <c r="AQ5" s="10">
        <f>'A23'!BA4*'A24'!$E$17/1000</f>
        <v>858966.37479690067</v>
      </c>
      <c r="AR5" s="10">
        <f>'A23'!BB4*'A24'!$H$17/1000</f>
        <v>80533.882683202944</v>
      </c>
      <c r="AS5" s="10">
        <f>'A23'!BC4*'A24'!$J$17/1000</f>
        <v>754613.14202614012</v>
      </c>
      <c r="AT5" s="10">
        <f t="shared" ref="AT5:AT25" si="15">SUM(AP5:AS5)</f>
        <v>3091145.2845355133</v>
      </c>
      <c r="AU5" s="10">
        <f>'A1'!G3</f>
        <v>53880</v>
      </c>
      <c r="AV5" s="10">
        <f t="shared" ref="AV5:AV25" si="16">AT5/AU5*1000</f>
        <v>57370.922133175824</v>
      </c>
      <c r="AW5" s="10">
        <f t="shared" ref="AW5:AW30" si="17">AV5</f>
        <v>57370.922133175824</v>
      </c>
      <c r="AX5" s="10">
        <f>'A23'!BI4*'A24'!$C$17/1000</f>
        <v>557559.08944112284</v>
      </c>
      <c r="AY5" s="10">
        <f>'A23'!BJ4*'A24'!$E$17/1000</f>
        <v>3199460.051951604</v>
      </c>
      <c r="AZ5" s="10">
        <f>'A23'!BK4*'A24'!$H$17/1000</f>
        <v>940115.79089205642</v>
      </c>
      <c r="BA5" s="10">
        <f>'A23'!BL4*'A24'!$J$17/1000</f>
        <v>1077524.1262550778</v>
      </c>
      <c r="BB5" s="10">
        <f t="shared" ref="BB5:BB25" si="18">SUM(AX5:BA5)</f>
        <v>5774659.0585398618</v>
      </c>
      <c r="BC5" s="10">
        <f>'A1'!H3</f>
        <v>78288.58</v>
      </c>
      <c r="BD5" s="10">
        <f t="shared" ref="BD5:BD25" si="19">BB5/BC5*1000</f>
        <v>73761.192993152537</v>
      </c>
      <c r="BE5" s="10">
        <f t="shared" ref="BE5:BE30" si="20">BD5</f>
        <v>73761.192993152537</v>
      </c>
      <c r="BF5" s="10">
        <f>'A23'!BR4*'A24'!$C$17/1000</f>
        <v>2098728.2470569555</v>
      </c>
      <c r="BG5" s="10">
        <f>'A23'!BS4*'A24'!$E$17/1000</f>
        <v>330363.9917314155</v>
      </c>
      <c r="BH5" s="10">
        <f>'A23'!BT4*'A24'!$H$17/1000</f>
        <v>0</v>
      </c>
      <c r="BI5" s="10">
        <f>'A23'!BU4*'A24'!$J$17/1000</f>
        <v>206351.40038326022</v>
      </c>
      <c r="BJ5" s="10">
        <f t="shared" ref="BJ5:BJ25" si="21">SUM(BF5:BI5)</f>
        <v>2635443.6391716311</v>
      </c>
      <c r="BK5" s="10">
        <f>'A1'!I3</f>
        <v>56433.88</v>
      </c>
      <c r="BL5" s="10">
        <f t="shared" ref="BL5:BL25" si="22">BJ5/BK5*1000</f>
        <v>46699.671175748175</v>
      </c>
      <c r="BM5" s="10">
        <f t="shared" ref="BM5:BM30" si="23">BL5</f>
        <v>46699.671175748175</v>
      </c>
      <c r="BN5" s="10">
        <f>'A23'!CA4*'A24'!$C$17/1000</f>
        <v>321010.6810879024</v>
      </c>
      <c r="BO5" s="10">
        <f>'A23'!CB4*'A24'!$E$17/1000</f>
        <v>276689.030902781</v>
      </c>
      <c r="BP5" s="10">
        <f>'A23'!CC4*'A24'!$H$17/1000</f>
        <v>0</v>
      </c>
      <c r="BQ5" s="10">
        <f>'A23'!CD4*'A24'!$J$17/1000</f>
        <v>323344.38597324595</v>
      </c>
      <c r="BR5" s="10">
        <f t="shared" ref="BR5:BR25" si="24">SUM(BN5:BQ5)</f>
        <v>921044.09796392929</v>
      </c>
      <c r="BS5" s="10">
        <f>'A1'!J3</f>
        <v>14149.8</v>
      </c>
      <c r="BT5" s="10">
        <f t="shared" ref="BT5:BT25" si="25">BR5/BS5*1000</f>
        <v>65092.375720075848</v>
      </c>
      <c r="BU5" s="10">
        <f t="shared" ref="BU5:BU30" si="26">BT5</f>
        <v>65092.375720075848</v>
      </c>
      <c r="BV5" s="10">
        <f>'A23'!CJ4*'A24'!$C$17/1000</f>
        <v>55363.080849766739</v>
      </c>
      <c r="BW5" s="10">
        <f>'A23'!CK4*'A24'!$E$17/1000</f>
        <v>104518.92705012912</v>
      </c>
      <c r="BX5" s="10">
        <f>'A23'!CL4*'A24'!$H$17/1000</f>
        <v>70272.411839521737</v>
      </c>
      <c r="BY5" s="10">
        <f>'A23'!CM4*'A24'!$J$17/1000</f>
        <v>46132.628597520023</v>
      </c>
      <c r="BZ5" s="10">
        <f t="shared" ref="BZ5:BZ25" si="27">SUM(BV5:BY5)</f>
        <v>276287.04833693762</v>
      </c>
      <c r="CA5" s="10">
        <f>'A1'!K3</f>
        <v>4085.616</v>
      </c>
      <c r="CB5" s="10">
        <f t="shared" ref="CB5:CB25" si="28">BZ5/CA5*1000</f>
        <v>67624.330905532392</v>
      </c>
      <c r="CC5" s="10">
        <f t="shared" ref="CC5:CC30" si="29">CB5</f>
        <v>67624.330905532392</v>
      </c>
      <c r="CD5" s="10">
        <f>'A23'!CS4*'A24'!$C$17/1000</f>
        <v>1339255.2141361656</v>
      </c>
      <c r="CE5" s="10">
        <f>'A23'!CT4*'A24'!$E$17/1000</f>
        <v>108812.49379280176</v>
      </c>
      <c r="CF5" s="10">
        <f>'A23'!CU4*'A24'!$H$17/1000</f>
        <v>19909.816652299181</v>
      </c>
      <c r="CG5" s="10">
        <f>'A23'!CV4*'A24'!$J$17/1000</f>
        <v>232962.16719678897</v>
      </c>
      <c r="CH5" s="10">
        <f t="shared" ref="CH5:CH25" si="30">SUM(CD5:CG5)</f>
        <v>1700939.6917780556</v>
      </c>
      <c r="CI5" s="10">
        <f>'A1'!L3</f>
        <v>37439.03</v>
      </c>
      <c r="CJ5" s="10">
        <f t="shared" ref="CJ5:CJ25" si="31">CH5/CI5*1000</f>
        <v>45432.258575557535</v>
      </c>
      <c r="CK5" s="10">
        <f t="shared" ref="CK5:CK30" si="32">CJ5</f>
        <v>45432.258575557535</v>
      </c>
      <c r="CL5" s="10">
        <f>'A23'!DB4*'A24'!$C$17/1000</f>
        <v>142353.34241846582</v>
      </c>
      <c r="CM5" s="10">
        <f>'A23'!DC4*'A24'!$E$17/1000</f>
        <v>247997.8185059409</v>
      </c>
      <c r="CN5" s="10">
        <f>'A23'!DD4*'A24'!$H$17/1000</f>
        <v>55851.445678701144</v>
      </c>
      <c r="CO5" s="10">
        <f>'A23'!DE4*'A24'!$J$17/1000</f>
        <v>116201.48256517261</v>
      </c>
      <c r="CP5" s="10">
        <f t="shared" ref="CP5:CP25" si="33">SUM(CL5:CO5)</f>
        <v>562404.08916828048</v>
      </c>
      <c r="CQ5" s="10">
        <f>'A1'!M3</f>
        <v>8310.527</v>
      </c>
      <c r="CR5" s="10">
        <f t="shared" ref="CR5:CR25" si="34">CP5/CQ5*1000</f>
        <v>67673.697368203066</v>
      </c>
      <c r="CS5" s="10">
        <f t="shared" ref="CS5:CS30" si="35">CR5</f>
        <v>67673.697368203066</v>
      </c>
      <c r="CT5" s="10">
        <f>'A23'!DK4*'A24'!$C$17/1000</f>
        <v>1226644.8726035662</v>
      </c>
      <c r="CU5" s="10">
        <f>'A23'!DL4*'A24'!$E$17/1000</f>
        <v>1290239.1574253275</v>
      </c>
      <c r="CV5" s="10">
        <f>'A23'!DM4*'A24'!$H$17/1000</f>
        <v>268899.39206164883</v>
      </c>
      <c r="CW5" s="10">
        <f>'A23'!DN4*'A24'!$J$17/1000</f>
        <v>531277.32963891246</v>
      </c>
      <c r="CX5" s="10">
        <f t="shared" ref="CX5:CX25" si="36">SUM(CT5:CW5)</f>
        <v>3317060.7517294548</v>
      </c>
      <c r="CY5" s="10">
        <f>'A1'!N3</f>
        <v>56331</v>
      </c>
      <c r="CZ5" s="10">
        <f t="shared" ref="CZ5:CZ25" si="37">CX5/CY5*1000</f>
        <v>58885.174268687842</v>
      </c>
      <c r="DA5" s="10">
        <f t="shared" ref="DA5:DA30" si="38">CZ5</f>
        <v>58885.174268687842</v>
      </c>
      <c r="DB5" s="10">
        <f>'A23'!DT4*'A24'!$C$17/1000</f>
        <v>1858792.9295927593</v>
      </c>
      <c r="DC5" s="10">
        <f>'A23'!DU4*'A24'!$E$17/1000</f>
        <v>8270859.5447353236</v>
      </c>
      <c r="DD5" s="10">
        <f>'A23'!DV4*'A24'!$H$17/1000</f>
        <v>888306.48264335492</v>
      </c>
      <c r="DE5" s="10">
        <f>'A23'!DW4*'A24'!$J$17/1000</f>
        <v>5956467.2087790715</v>
      </c>
      <c r="DF5" s="10">
        <f t="shared" ref="DF5:DF25" si="39">SUM(DB5:DE5)</f>
        <v>16974426.165750507</v>
      </c>
      <c r="DG5" s="10">
        <f>'A1'!O3</f>
        <v>227224.7</v>
      </c>
      <c r="DH5" s="10">
        <f t="shared" ref="DH5:DH25" si="40">DF5/DG5*1000</f>
        <v>74703.261422506024</v>
      </c>
      <c r="DI5" s="10">
        <f t="shared" ref="DI5:DI33" si="41">DH5</f>
        <v>74703.261422506024</v>
      </c>
    </row>
    <row r="6" spans="1:113" ht="12.75" customHeight="1">
      <c r="A6" s="6">
        <v>1981</v>
      </c>
      <c r="B6" s="10">
        <f>'A23'!G5*'A24'!$C$17/1000</f>
        <v>328129.81620688463</v>
      </c>
      <c r="C6" s="10">
        <f>'A23'!H5*'A24'!$E$17/1000</f>
        <v>245521.71946616587</v>
      </c>
      <c r="D6" s="10">
        <f>'A23'!I5*'A24'!$H$17/1000</f>
        <v>179578.21718037414</v>
      </c>
      <c r="E6" s="10">
        <f>'A23'!J5*'A24'!$J$17/1000</f>
        <v>135935.53365944087</v>
      </c>
      <c r="F6" s="10">
        <f t="shared" si="0"/>
        <v>889165.28651286545</v>
      </c>
      <c r="G6" s="10">
        <f>'A1'!B4</f>
        <v>14923.26</v>
      </c>
      <c r="H6" s="10">
        <f t="shared" si="1"/>
        <v>59582.509888111941</v>
      </c>
      <c r="I6" s="10">
        <f t="shared" si="2"/>
        <v>59582.509888111941</v>
      </c>
      <c r="J6" s="10">
        <f>'A23'!P5*'A24'!$C$17/1000</f>
        <v>303558.05791628995</v>
      </c>
      <c r="K6" s="10">
        <f>'A23'!Q5*'A24'!$E$17/1000</f>
        <v>101818.66127199472</v>
      </c>
      <c r="L6" s="10">
        <f>'A23'!R5*'A24'!$H$17/1000</f>
        <v>60047.867008545836</v>
      </c>
      <c r="M6" s="10">
        <f>'A23'!S5*'A24'!$J$17/1000</f>
        <v>74614.281423738605</v>
      </c>
      <c r="N6" s="10">
        <f t="shared" si="3"/>
        <v>540038.86762056907</v>
      </c>
      <c r="O6" s="10">
        <f>'A1'!C4</f>
        <v>9858.9760000000006</v>
      </c>
      <c r="P6" s="10">
        <f t="shared" si="4"/>
        <v>54776.364971429997</v>
      </c>
      <c r="Q6" s="10">
        <f t="shared" si="5"/>
        <v>54776.364971429997</v>
      </c>
      <c r="R6" s="10">
        <f>'A23'!Y5*'A24'!$C$17/1000</f>
        <v>413988.36224077101</v>
      </c>
      <c r="S6" s="10">
        <f>'A23'!Z5*'A24'!$E$17/1000</f>
        <v>543524.71411389729</v>
      </c>
      <c r="T6" s="10">
        <f>'A23'!AA5*'A24'!$H$17/1000</f>
        <v>340014.8744722706</v>
      </c>
      <c r="U6" s="10">
        <f>'A23'!AB5*'A24'!$J$17/1000</f>
        <v>375684.61226641241</v>
      </c>
      <c r="V6" s="10">
        <f t="shared" si="6"/>
        <v>1673212.5630933512</v>
      </c>
      <c r="W6" s="10">
        <f>'A1'!D4</f>
        <v>24822</v>
      </c>
      <c r="X6" s="10">
        <f t="shared" si="7"/>
        <v>67408.450692665821</v>
      </c>
      <c r="Y6" s="10">
        <f t="shared" si="8"/>
        <v>67408.450692665821</v>
      </c>
      <c r="Z6" s="10">
        <f>'A23'!AH5*'A24'!$C$17/1000</f>
        <v>122965.15790620139</v>
      </c>
      <c r="AA6" s="10">
        <f>'A23'!AI5*'A24'!$E$17/1000</f>
        <v>107859.18739255184</v>
      </c>
      <c r="AB6" s="10">
        <f>'A23'!AJ5*'A24'!$H$17/1000</f>
        <v>17687.157777883618</v>
      </c>
      <c r="AC6" s="10">
        <f>'A23'!AK5*'A24'!$J$17/1000</f>
        <v>65806.725287262903</v>
      </c>
      <c r="AD6" s="10">
        <f t="shared" si="9"/>
        <v>314318.22836389975</v>
      </c>
      <c r="AE6" s="10">
        <f>'A1'!E4</f>
        <v>5121.5720000000001</v>
      </c>
      <c r="AF6" s="10">
        <f t="shared" si="10"/>
        <v>61371.436028606011</v>
      </c>
      <c r="AG6" s="10">
        <f t="shared" si="11"/>
        <v>61371.436028606011</v>
      </c>
      <c r="AH6" s="10">
        <f>'A23'!AQ5*'A24'!$C$17/1000</f>
        <v>111326.27647092873</v>
      </c>
      <c r="AI6" s="10">
        <f>'A23'!AR5*'A24'!$E$17/1000</f>
        <v>122174.46241481445</v>
      </c>
      <c r="AJ6" s="10">
        <f>'A23'!AS5*'A24'!$H$17/1000</f>
        <v>25436.75751272975</v>
      </c>
      <c r="AK6" s="10">
        <f>'A23'!AT5*'A24'!$J$17/1000</f>
        <v>44352.282306346089</v>
      </c>
      <c r="AL6" s="10">
        <f t="shared" si="12"/>
        <v>303289.77870481904</v>
      </c>
      <c r="AM6" s="10">
        <f>'A1'!F4</f>
        <v>4801</v>
      </c>
      <c r="AN6" s="10">
        <f t="shared" si="13"/>
        <v>63172.209686485949</v>
      </c>
      <c r="AO6" s="10">
        <f t="shared" si="14"/>
        <v>63172.209686485949</v>
      </c>
      <c r="AP6" s="10">
        <f>'A23'!AZ5*'A24'!$C$17/1000</f>
        <v>1399171.763627799</v>
      </c>
      <c r="AQ6" s="10">
        <f>'A23'!BA5*'A24'!$E$17/1000</f>
        <v>902780.7492101026</v>
      </c>
      <c r="AR6" s="10">
        <f>'A23'!BB5*'A24'!$H$17/1000</f>
        <v>90674.932286109673</v>
      </c>
      <c r="AS6" s="10">
        <f>'A23'!BC5*'A24'!$J$17/1000</f>
        <v>767732.89974225906</v>
      </c>
      <c r="AT6" s="10">
        <f t="shared" si="15"/>
        <v>3160360.3448662707</v>
      </c>
      <c r="AU6" s="10">
        <f>'A1'!G4</f>
        <v>54181.81</v>
      </c>
      <c r="AV6" s="10">
        <f t="shared" si="16"/>
        <v>58328.807119331577</v>
      </c>
      <c r="AW6" s="10">
        <f t="shared" si="17"/>
        <v>58328.807119331577</v>
      </c>
      <c r="AX6" s="10">
        <f>'A23'!BI5*'A24'!$C$17/1000</f>
        <v>569669.21275594737</v>
      </c>
      <c r="AY6" s="10">
        <f>'A23'!BJ5*'A24'!$E$17/1000</f>
        <v>3237082.8492149394</v>
      </c>
      <c r="AZ6" s="10">
        <f>'A23'!BK5*'A24'!$H$17/1000</f>
        <v>926443.83921326103</v>
      </c>
      <c r="BA6" s="10">
        <f>'A23'!BL5*'A24'!$J$17/1000</f>
        <v>1112230.1211252846</v>
      </c>
      <c r="BB6" s="10">
        <f t="shared" si="18"/>
        <v>5845426.0223094327</v>
      </c>
      <c r="BC6" s="10">
        <f>'A1'!H4</f>
        <v>78407.91</v>
      </c>
      <c r="BD6" s="10">
        <f t="shared" si="19"/>
        <v>74551.483674407747</v>
      </c>
      <c r="BE6" s="10">
        <f t="shared" si="20"/>
        <v>74551.483674407747</v>
      </c>
      <c r="BF6" s="10">
        <f>'A23'!BR5*'A24'!$C$17/1000</f>
        <v>2091260.1325905221</v>
      </c>
      <c r="BG6" s="10">
        <f>'A23'!BS5*'A24'!$E$17/1000</f>
        <v>359323.53412420151</v>
      </c>
      <c r="BH6" s="10">
        <f>'A23'!BT5*'A24'!$H$17/1000</f>
        <v>0</v>
      </c>
      <c r="BI6" s="10">
        <f>'A23'!BU5*'A24'!$J$17/1000</f>
        <v>223182.6442434582</v>
      </c>
      <c r="BJ6" s="10">
        <f t="shared" si="21"/>
        <v>2673766.310958182</v>
      </c>
      <c r="BK6" s="10">
        <f>'A1'!I4</f>
        <v>56501.67</v>
      </c>
      <c r="BL6" s="10">
        <f t="shared" si="22"/>
        <v>47321.89882101152</v>
      </c>
      <c r="BM6" s="10">
        <f t="shared" si="23"/>
        <v>47321.89882101152</v>
      </c>
      <c r="BN6" s="10">
        <f>'A23'!CA5*'A24'!$C$17/1000</f>
        <v>320165.07963566534</v>
      </c>
      <c r="BO6" s="10">
        <f>'A23'!CB5*'A24'!$E$17/1000</f>
        <v>286330.28704775759</v>
      </c>
      <c r="BP6" s="10">
        <f>'A23'!CC5*'A24'!$H$17/1000</f>
        <v>0</v>
      </c>
      <c r="BQ6" s="10">
        <f>'A23'!CD5*'A24'!$J$17/1000</f>
        <v>335701.46759385371</v>
      </c>
      <c r="BR6" s="10">
        <f t="shared" si="24"/>
        <v>942196.83427727665</v>
      </c>
      <c r="BS6" s="10">
        <f>'A1'!J4</f>
        <v>14247.21</v>
      </c>
      <c r="BT6" s="10">
        <f t="shared" si="25"/>
        <v>66132.024043814672</v>
      </c>
      <c r="BU6" s="10">
        <f t="shared" si="26"/>
        <v>66132.024043814672</v>
      </c>
      <c r="BV6" s="10">
        <f>'A23'!CJ5*'A24'!$C$17/1000</f>
        <v>56199.834299493858</v>
      </c>
      <c r="BW6" s="10">
        <f>'A23'!CK5*'A24'!$E$17/1000</f>
        <v>105894.51636702224</v>
      </c>
      <c r="BX6" s="10">
        <f>'A23'!CL5*'A24'!$H$17/1000</f>
        <v>67735.715877048991</v>
      </c>
      <c r="BY6" s="10">
        <f>'A23'!CM5*'A24'!$J$17/1000</f>
        <v>48636.046786295752</v>
      </c>
      <c r="BZ6" s="10">
        <f t="shared" si="27"/>
        <v>278466.11332986085</v>
      </c>
      <c r="CA6" s="10">
        <f>'A1'!K4</f>
        <v>4099.6980000000003</v>
      </c>
      <c r="CB6" s="10">
        <f t="shared" si="28"/>
        <v>67923.567377368003</v>
      </c>
      <c r="CC6" s="10">
        <f t="shared" si="29"/>
        <v>67923.567377368003</v>
      </c>
      <c r="CD6" s="10">
        <f>'A23'!CS5*'A24'!$C$17/1000</f>
        <v>1339570.5400951128</v>
      </c>
      <c r="CE6" s="10">
        <f>'A23'!CT5*'A24'!$E$17/1000</f>
        <v>117131.74864328494</v>
      </c>
      <c r="CF6" s="10">
        <f>'A23'!CU5*'A24'!$H$17/1000</f>
        <v>22805.493424306227</v>
      </c>
      <c r="CG6" s="10">
        <f>'A23'!CV5*'A24'!$J$17/1000</f>
        <v>250773.28035003942</v>
      </c>
      <c r="CH6" s="10">
        <f t="shared" si="30"/>
        <v>1730281.0625127433</v>
      </c>
      <c r="CI6" s="10">
        <f>'A1'!L4</f>
        <v>37764.46</v>
      </c>
      <c r="CJ6" s="10">
        <f t="shared" si="31"/>
        <v>45817.709627325356</v>
      </c>
      <c r="CK6" s="10">
        <f t="shared" si="32"/>
        <v>45817.709627325356</v>
      </c>
      <c r="CL6" s="10">
        <f>'A23'!DB5*'A24'!$C$17/1000</f>
        <v>140045.84662348736</v>
      </c>
      <c r="CM6" s="10">
        <f>'A23'!DC5*'A24'!$E$17/1000</f>
        <v>249804.34803832837</v>
      </c>
      <c r="CN6" s="10">
        <f>'A23'!DD5*'A24'!$H$17/1000</f>
        <v>58155.158350793106</v>
      </c>
      <c r="CO6" s="10">
        <f>'A23'!DE5*'A24'!$J$17/1000</f>
        <v>118773.43639109036</v>
      </c>
      <c r="CP6" s="10">
        <f t="shared" si="33"/>
        <v>566778.78940369922</v>
      </c>
      <c r="CQ6" s="10">
        <f>'A1'!M4</f>
        <v>8320.4979999999996</v>
      </c>
      <c r="CR6" s="10">
        <f t="shared" si="34"/>
        <v>68118.373371846159</v>
      </c>
      <c r="CS6" s="10">
        <f t="shared" si="35"/>
        <v>68118.373371846159</v>
      </c>
      <c r="CT6" s="10">
        <f>'A23'!DK5*'A24'!$C$17/1000</f>
        <v>1194524.999835819</v>
      </c>
      <c r="CU6" s="10">
        <f>'A23'!DL5*'A24'!$E$17/1000</f>
        <v>1330042.6893782197</v>
      </c>
      <c r="CV6" s="10">
        <f>'A23'!DM5*'A24'!$H$17/1000</f>
        <v>277352.22921580012</v>
      </c>
      <c r="CW6" s="10">
        <f>'A23'!DN5*'A24'!$J$17/1000</f>
        <v>554769.60796659207</v>
      </c>
      <c r="CX6" s="10">
        <f t="shared" si="36"/>
        <v>3356689.526396431</v>
      </c>
      <c r="CY6" s="10">
        <f>'A1'!N4</f>
        <v>56357</v>
      </c>
      <c r="CZ6" s="10">
        <f t="shared" si="37"/>
        <v>59561.181865543433</v>
      </c>
      <c r="DA6" s="10">
        <f t="shared" si="38"/>
        <v>59561.181865543433</v>
      </c>
      <c r="DB6" s="10">
        <f>'A23'!DT5*'A24'!$C$17/1000</f>
        <v>1868735.1180274673</v>
      </c>
      <c r="DC6" s="10">
        <f>'A23'!DU5*'A24'!$E$17/1000</f>
        <v>8388783.2830562051</v>
      </c>
      <c r="DD6" s="10">
        <f>'A23'!DV5*'A24'!$H$17/1000</f>
        <v>936003.08237712539</v>
      </c>
      <c r="DE6" s="10">
        <f>'A23'!DW5*'A24'!$J$17/1000</f>
        <v>6192923.8884073179</v>
      </c>
      <c r="DF6" s="10">
        <f t="shared" si="39"/>
        <v>17386445.371868115</v>
      </c>
      <c r="DG6" s="10">
        <f>'A1'!O4</f>
        <v>229465.7</v>
      </c>
      <c r="DH6" s="10">
        <f t="shared" si="40"/>
        <v>75769.256023310299</v>
      </c>
      <c r="DI6" s="10">
        <f t="shared" si="41"/>
        <v>75769.256023310299</v>
      </c>
    </row>
    <row r="7" spans="1:113" ht="12.75" customHeight="1">
      <c r="A7" s="6">
        <v>1982</v>
      </c>
      <c r="B7" s="10">
        <f>'A23'!G6*'A24'!$C$17/1000</f>
        <v>333371.45980898506</v>
      </c>
      <c r="C7" s="10">
        <f>'A23'!H6*'A24'!$E$17/1000</f>
        <v>255602.69201931896</v>
      </c>
      <c r="D7" s="10">
        <f>'A23'!I6*'A24'!$H$17/1000</f>
        <v>179627.90719011868</v>
      </c>
      <c r="E7" s="10">
        <f>'A23'!J6*'A24'!$J$17/1000</f>
        <v>147241.02275183352</v>
      </c>
      <c r="F7" s="10">
        <f t="shared" si="0"/>
        <v>915843.08177025628</v>
      </c>
      <c r="G7" s="10">
        <f>'A1'!B5</f>
        <v>15184.25</v>
      </c>
      <c r="H7" s="10">
        <f t="shared" si="1"/>
        <v>60315.332121787789</v>
      </c>
      <c r="I7" s="10">
        <f t="shared" si="2"/>
        <v>60315.332121787789</v>
      </c>
      <c r="J7" s="10">
        <f>'A23'!P6*'A24'!$C$17/1000</f>
        <v>300910.72068630334</v>
      </c>
      <c r="K7" s="10">
        <f>'A23'!Q6*'A24'!$E$17/1000</f>
        <v>107513.83156837955</v>
      </c>
      <c r="L7" s="10">
        <f>'A23'!R6*'A24'!$H$17/1000</f>
        <v>63165.057730649511</v>
      </c>
      <c r="M7" s="10">
        <f>'A23'!S6*'A24'!$J$17/1000</f>
        <v>79150.042097224039</v>
      </c>
      <c r="N7" s="10">
        <f t="shared" si="3"/>
        <v>550739.65208255639</v>
      </c>
      <c r="O7" s="10">
        <f>'A1'!C5</f>
        <v>9856.2999999999993</v>
      </c>
      <c r="P7" s="10">
        <f t="shared" si="4"/>
        <v>55876.916498336737</v>
      </c>
      <c r="Q7" s="10">
        <f t="shared" si="5"/>
        <v>55876.916498336737</v>
      </c>
      <c r="R7" s="10">
        <f>'A23'!Y6*'A24'!$C$17/1000</f>
        <v>416053.47141068202</v>
      </c>
      <c r="S7" s="10">
        <f>'A23'!Z6*'A24'!$E$17/1000</f>
        <v>552294.88716785901</v>
      </c>
      <c r="T7" s="10">
        <f>'A23'!AA6*'A24'!$H$17/1000</f>
        <v>364105.75511743635</v>
      </c>
      <c r="U7" s="10">
        <f>'A23'!AB6*'A24'!$J$17/1000</f>
        <v>397233.03950310446</v>
      </c>
      <c r="V7" s="10">
        <f t="shared" si="6"/>
        <v>1729687.153199082</v>
      </c>
      <c r="W7" s="10">
        <f>'A1'!D5</f>
        <v>25118</v>
      </c>
      <c r="X7" s="10">
        <f t="shared" si="7"/>
        <v>68862.45533876431</v>
      </c>
      <c r="Y7" s="10">
        <f t="shared" si="8"/>
        <v>68862.45533876431</v>
      </c>
      <c r="Z7" s="10">
        <f>'A23'!AH6*'A24'!$C$17/1000</f>
        <v>120871.7618464548</v>
      </c>
      <c r="AA7" s="10">
        <f>'A23'!AI6*'A24'!$E$17/1000</f>
        <v>110966.53485691911</v>
      </c>
      <c r="AB7" s="10">
        <f>'A23'!AJ6*'A24'!$H$17/1000</f>
        <v>18466.366751946458</v>
      </c>
      <c r="AC7" s="10">
        <f>'A23'!AK6*'A24'!$J$17/1000</f>
        <v>68516.31000501728</v>
      </c>
      <c r="AD7" s="10">
        <f t="shared" si="9"/>
        <v>318820.97346033761</v>
      </c>
      <c r="AE7" s="10">
        <f>'A1'!E5</f>
        <v>5117.8100000000004</v>
      </c>
      <c r="AF7" s="10">
        <f t="shared" si="10"/>
        <v>62296.367676865215</v>
      </c>
      <c r="AG7" s="10">
        <f t="shared" si="11"/>
        <v>62296.367676865215</v>
      </c>
      <c r="AH7" s="10">
        <f>'A23'!AQ6*'A24'!$C$17/1000</f>
        <v>110378.7639896918</v>
      </c>
      <c r="AI7" s="10">
        <f>'A23'!AR6*'A24'!$E$17/1000</f>
        <v>125742.84818553033</v>
      </c>
      <c r="AJ7" s="10">
        <f>'A23'!AS6*'A24'!$H$17/1000</f>
        <v>26511.261470360154</v>
      </c>
      <c r="AK7" s="10">
        <f>'A23'!AT6*'A24'!$J$17/1000</f>
        <v>46977.705060149281</v>
      </c>
      <c r="AL7" s="10">
        <f t="shared" si="12"/>
        <v>309610.57870573155</v>
      </c>
      <c r="AM7" s="10">
        <f>'A1'!F5</f>
        <v>4828</v>
      </c>
      <c r="AN7" s="10">
        <f t="shared" si="13"/>
        <v>64128.123178486232</v>
      </c>
      <c r="AO7" s="10">
        <f t="shared" si="14"/>
        <v>64128.123178486232</v>
      </c>
      <c r="AP7" s="10">
        <f>'A23'!AZ6*'A24'!$C$17/1000</f>
        <v>1400797.037213369</v>
      </c>
      <c r="AQ7" s="10">
        <f>'A23'!BA6*'A24'!$E$17/1000</f>
        <v>949436.11801435682</v>
      </c>
      <c r="AR7" s="10">
        <f>'A23'!BB6*'A24'!$H$17/1000</f>
        <v>102158.18654613347</v>
      </c>
      <c r="AS7" s="10">
        <f>'A23'!BC6*'A24'!$J$17/1000</f>
        <v>781579.70224089432</v>
      </c>
      <c r="AT7" s="10">
        <f t="shared" si="15"/>
        <v>3233971.0440147538</v>
      </c>
      <c r="AU7" s="10">
        <f>'A1'!G5</f>
        <v>54492.49</v>
      </c>
      <c r="AV7" s="10">
        <f t="shared" si="16"/>
        <v>59347.096159759887</v>
      </c>
      <c r="AW7" s="10">
        <f t="shared" si="17"/>
        <v>59347.096159759887</v>
      </c>
      <c r="AX7" s="10">
        <f>'A23'!BI6*'A24'!$C$17/1000</f>
        <v>582230.22926303034</v>
      </c>
      <c r="AY7" s="10">
        <f>'A23'!BJ6*'A24'!$E$17/1000</f>
        <v>3279022.4662762415</v>
      </c>
      <c r="AZ7" s="10">
        <f>'A23'!BK6*'A24'!$H$17/1000</f>
        <v>914050.7355316031</v>
      </c>
      <c r="BA7" s="10">
        <f>'A23'!BL6*'A24'!$J$17/1000</f>
        <v>1149412.0780107551</v>
      </c>
      <c r="BB7" s="10">
        <f t="shared" si="18"/>
        <v>5924715.50908163</v>
      </c>
      <c r="BC7" s="10">
        <f>'A1'!H5</f>
        <v>78333.37</v>
      </c>
      <c r="BD7" s="10">
        <f t="shared" si="19"/>
        <v>75634.630669938371</v>
      </c>
      <c r="BE7" s="10">
        <f t="shared" si="20"/>
        <v>75634.630669938371</v>
      </c>
      <c r="BF7" s="10">
        <f>'A23'!BR6*'A24'!$C$17/1000</f>
        <v>2088643.5206810108</v>
      </c>
      <c r="BG7" s="10">
        <f>'A23'!BS6*'A24'!$E$17/1000</f>
        <v>392084.11769589823</v>
      </c>
      <c r="BH7" s="10">
        <f>'A23'!BT6*'A24'!$H$17/1000</f>
        <v>0</v>
      </c>
      <c r="BI7" s="10">
        <f>'A23'!BU6*'A24'!$J$17/1000</f>
        <v>242166.49018514366</v>
      </c>
      <c r="BJ7" s="10">
        <f t="shared" si="21"/>
        <v>2722894.1285620527</v>
      </c>
      <c r="BK7" s="10">
        <f>'A1'!I5</f>
        <v>56543.54</v>
      </c>
      <c r="BL7" s="10">
        <f t="shared" si="22"/>
        <v>48155.706709591454</v>
      </c>
      <c r="BM7" s="10">
        <f t="shared" si="23"/>
        <v>48155.706709591454</v>
      </c>
      <c r="BN7" s="10">
        <f>'A23'!CA6*'A24'!$C$17/1000</f>
        <v>318829.78923933103</v>
      </c>
      <c r="BO7" s="10">
        <f>'A23'!CB6*'A24'!$E$17/1000</f>
        <v>296053.13264839572</v>
      </c>
      <c r="BP7" s="10">
        <f>'A23'!CC6*'A24'!$H$17/1000</f>
        <v>0</v>
      </c>
      <c r="BQ7" s="10">
        <f>'A23'!CD6*'A24'!$J$17/1000</f>
        <v>348231.60185958183</v>
      </c>
      <c r="BR7" s="10">
        <f t="shared" si="24"/>
        <v>963114.52374730865</v>
      </c>
      <c r="BS7" s="10">
        <f>'A1'!J5</f>
        <v>14312.69</v>
      </c>
      <c r="BT7" s="10">
        <f t="shared" si="25"/>
        <v>67290.951159237607</v>
      </c>
      <c r="BU7" s="10">
        <f t="shared" si="26"/>
        <v>67290.951159237607</v>
      </c>
      <c r="BV7" s="10">
        <f>'A23'!CJ6*'A24'!$C$17/1000</f>
        <v>56925.321428411895</v>
      </c>
      <c r="BW7" s="10">
        <f>'A23'!CK6*'A24'!$E$17/1000</f>
        <v>107267.01959642764</v>
      </c>
      <c r="BX7" s="10">
        <f>'A23'!CL6*'A24'!$H$17/1000</f>
        <v>65272.128241986626</v>
      </c>
      <c r="BY7" s="10">
        <f>'A23'!CM6*'A24'!$J$17/1000</f>
        <v>51326.395768692433</v>
      </c>
      <c r="BZ7" s="10">
        <f t="shared" si="27"/>
        <v>280790.8650355186</v>
      </c>
      <c r="CA7" s="10">
        <f>'A1'!K5</f>
        <v>4114.7809999999999</v>
      </c>
      <c r="CB7" s="10">
        <f t="shared" si="28"/>
        <v>68239.564884624138</v>
      </c>
      <c r="CC7" s="10">
        <f t="shared" si="29"/>
        <v>68239.564884624138</v>
      </c>
      <c r="CD7" s="10">
        <f>'A23'!CS6*'A24'!$C$17/1000</f>
        <v>1343260.6361359362</v>
      </c>
      <c r="CE7" s="10">
        <f>'A23'!CT6*'A24'!$E$17/1000</f>
        <v>126489.14929964642</v>
      </c>
      <c r="CF7" s="10">
        <f>'A23'!CU6*'A24'!$H$17/1000</f>
        <v>26205.621703226545</v>
      </c>
      <c r="CG7" s="10">
        <f>'A23'!CV6*'A24'!$J$17/1000</f>
        <v>270807.01232557505</v>
      </c>
      <c r="CH7" s="10">
        <f t="shared" si="30"/>
        <v>1766762.4194643844</v>
      </c>
      <c r="CI7" s="10">
        <f>'A1'!L5</f>
        <v>37987.11</v>
      </c>
      <c r="CJ7" s="10">
        <f t="shared" si="31"/>
        <v>46509.52440089242</v>
      </c>
      <c r="CK7" s="10">
        <f t="shared" si="32"/>
        <v>46509.52440089242</v>
      </c>
      <c r="CL7" s="10">
        <f>'A23'!DB6*'A24'!$C$17/1000</f>
        <v>137644.5475399096</v>
      </c>
      <c r="CM7" s="10">
        <f>'A23'!DC6*'A24'!$E$17/1000</f>
        <v>251579.25425422558</v>
      </c>
      <c r="CN7" s="10">
        <f>'A23'!DD6*'A24'!$H$17/1000</f>
        <v>60543.115486345698</v>
      </c>
      <c r="CO7" s="10">
        <f>'A23'!DE6*'A24'!$J$17/1000</f>
        <v>121380.71010778045</v>
      </c>
      <c r="CP7" s="10">
        <f t="shared" si="33"/>
        <v>571147.62738826138</v>
      </c>
      <c r="CQ7" s="10">
        <f>'A1'!M5</f>
        <v>8325.2579999999998</v>
      </c>
      <c r="CR7" s="10">
        <f t="shared" si="34"/>
        <v>68604.19549619501</v>
      </c>
      <c r="CS7" s="10">
        <f t="shared" si="35"/>
        <v>68604.19549619501</v>
      </c>
      <c r="CT7" s="10">
        <f>'A23'!DK6*'A24'!$C$17/1000</f>
        <v>1162747.2657653275</v>
      </c>
      <c r="CU7" s="10">
        <f>'A23'!DL6*'A24'!$E$17/1000</f>
        <v>1372879.0536291124</v>
      </c>
      <c r="CV7" s="10">
        <f>'A23'!DM6*'A24'!$H$17/1000</f>
        <v>286447.36899358308</v>
      </c>
      <c r="CW7" s="10">
        <f>'A23'!DN6*'A24'!$J$17/1000</f>
        <v>580063.27994818392</v>
      </c>
      <c r="CX7" s="10">
        <f t="shared" si="36"/>
        <v>3402136.9683362069</v>
      </c>
      <c r="CY7" s="10">
        <f>'A1'!N5</f>
        <v>56293</v>
      </c>
      <c r="CZ7" s="10">
        <f t="shared" si="37"/>
        <v>60436.234848670472</v>
      </c>
      <c r="DA7" s="10">
        <f t="shared" si="38"/>
        <v>60436.234848670472</v>
      </c>
      <c r="DB7" s="10">
        <f>'A23'!DT6*'A24'!$C$17/1000</f>
        <v>1877308.4403492839</v>
      </c>
      <c r="DC7" s="10">
        <f>'A23'!DU6*'A24'!$E$17/1000</f>
        <v>8509729.9505832996</v>
      </c>
      <c r="DD7" s="10">
        <f>'A23'!DV6*'A24'!$H$17/1000</f>
        <v>986416.21012709243</v>
      </c>
      <c r="DE7" s="10">
        <f>'A23'!DW6*'A24'!$J$17/1000</f>
        <v>6439782.5655501559</v>
      </c>
      <c r="DF7" s="10">
        <f t="shared" si="39"/>
        <v>17813237.166609831</v>
      </c>
      <c r="DG7" s="10">
        <f>'A1'!O5</f>
        <v>231664.5</v>
      </c>
      <c r="DH7" s="10">
        <f t="shared" si="40"/>
        <v>76892.390360240053</v>
      </c>
      <c r="DI7" s="10">
        <f t="shared" si="41"/>
        <v>76892.390360240053</v>
      </c>
    </row>
    <row r="8" spans="1:113" ht="12.75" customHeight="1">
      <c r="A8" s="6">
        <v>1983</v>
      </c>
      <c r="B8" s="10">
        <f>'A23'!G7*'A24'!$C$17/1000</f>
        <v>337574.90263693116</v>
      </c>
      <c r="C8" s="10">
        <f>'A23'!H7*'A24'!$E$17/1000</f>
        <v>265413.75655293476</v>
      </c>
      <c r="D8" s="10">
        <f>'A23'!I7*'A24'!$H$17/1000</f>
        <v>179215.86931025272</v>
      </c>
      <c r="E8" s="10">
        <f>'A23'!J7*'A24'!$J$17/1000</f>
        <v>159076.91245860289</v>
      </c>
      <c r="F8" s="10">
        <f t="shared" si="0"/>
        <v>941281.44095872156</v>
      </c>
      <c r="G8" s="10">
        <f>'A1'!B6</f>
        <v>15393.47</v>
      </c>
      <c r="H8" s="10">
        <f t="shared" si="1"/>
        <v>61148.099873434752</v>
      </c>
      <c r="I8" s="10">
        <f t="shared" si="2"/>
        <v>61148.099873434752</v>
      </c>
      <c r="J8" s="10">
        <f>'A23'!P7*'A24'!$C$17/1000</f>
        <v>299533.50592416752</v>
      </c>
      <c r="K8" s="10">
        <f>'A23'!Q7*'A24'!$E$17/1000</f>
        <v>114134.56173357784</v>
      </c>
      <c r="L8" s="10">
        <f>'A23'!R7*'A24'!$H$17/1000</f>
        <v>66799.327262116756</v>
      </c>
      <c r="M8" s="10">
        <f>'A23'!S7*'A24'!$J$17/1000</f>
        <v>84410.450599972304</v>
      </c>
      <c r="N8" s="10">
        <f t="shared" si="3"/>
        <v>564877.84551983443</v>
      </c>
      <c r="O8" s="10">
        <f>'A1'!C6</f>
        <v>9855.5139999999992</v>
      </c>
      <c r="P8" s="10">
        <f t="shared" si="4"/>
        <v>57315.919344220347</v>
      </c>
      <c r="Q8" s="10">
        <f t="shared" si="5"/>
        <v>57315.919344220347</v>
      </c>
      <c r="R8" s="10">
        <f>'A23'!Y7*'A24'!$C$17/1000</f>
        <v>416705.90184879908</v>
      </c>
      <c r="S8" s="10">
        <f>'A23'!Z7*'A24'!$E$17/1000</f>
        <v>560169.57489937078</v>
      </c>
      <c r="T8" s="10">
        <f>'A23'!AA7*'A24'!$H$17/1000</f>
        <v>389183.06876402674</v>
      </c>
      <c r="U8" s="10">
        <f>'A23'!AB7*'A24'!$J$17/1000</f>
        <v>419241.32722570363</v>
      </c>
      <c r="V8" s="10">
        <f t="shared" si="6"/>
        <v>1785299.8727379004</v>
      </c>
      <c r="W8" s="10">
        <f>'A1'!D6</f>
        <v>25368</v>
      </c>
      <c r="X8" s="10">
        <f t="shared" si="7"/>
        <v>70376.059316378916</v>
      </c>
      <c r="Y8" s="10">
        <f t="shared" si="8"/>
        <v>70376.059316378916</v>
      </c>
      <c r="Z8" s="10">
        <f>'A23'!AH7*'A24'!$C$17/1000</f>
        <v>118665.82426920277</v>
      </c>
      <c r="AA8" s="10">
        <f>'A23'!AI7*'A24'!$E$17/1000</f>
        <v>114151.26496045517</v>
      </c>
      <c r="AB8" s="10">
        <f>'A23'!AJ7*'A24'!$H$17/1000</f>
        <v>19277.853991397704</v>
      </c>
      <c r="AC8" s="10">
        <f>'A23'!AK7*'A24'!$J$17/1000</f>
        <v>71329.876974115832</v>
      </c>
      <c r="AD8" s="10">
        <f t="shared" si="9"/>
        <v>323424.82019517152</v>
      </c>
      <c r="AE8" s="10">
        <f>'A1'!E6</f>
        <v>5114.2969999999996</v>
      </c>
      <c r="AF8" s="10">
        <f t="shared" si="10"/>
        <v>63239.350431774212</v>
      </c>
      <c r="AG8" s="10">
        <f t="shared" si="11"/>
        <v>63239.350431774212</v>
      </c>
      <c r="AH8" s="10">
        <f>'A23'!AQ7*'A24'!$C$17/1000</f>
        <v>109101.26844694382</v>
      </c>
      <c r="AI8" s="10">
        <f>'A23'!AR7*'A24'!$E$17/1000</f>
        <v>129144.53134423106</v>
      </c>
      <c r="AJ8" s="10">
        <f>'A23'!AS7*'A24'!$H$17/1000</f>
        <v>27573.310216019014</v>
      </c>
      <c r="AK8" s="10">
        <f>'A23'!AT7*'A24'!$J$17/1000</f>
        <v>49654.371793871032</v>
      </c>
      <c r="AL8" s="10">
        <f t="shared" si="12"/>
        <v>315473.48180106492</v>
      </c>
      <c r="AM8" s="10">
        <f>'A1'!F6</f>
        <v>4856</v>
      </c>
      <c r="AN8" s="10">
        <f t="shared" si="13"/>
        <v>64965.708772871694</v>
      </c>
      <c r="AO8" s="10">
        <f t="shared" si="14"/>
        <v>64965.708772871694</v>
      </c>
      <c r="AP8" s="10">
        <f>'A23'!AZ7*'A24'!$C$17/1000</f>
        <v>1398572.0899771671</v>
      </c>
      <c r="AQ8" s="10">
        <f>'A23'!BA7*'A24'!$E$17/1000</f>
        <v>996861.23183307133</v>
      </c>
      <c r="AR8" s="10">
        <f>'A23'!BB7*'A24'!$H$17/1000</f>
        <v>114906.50314826859</v>
      </c>
      <c r="AS8" s="10">
        <f>'A23'!BC7*'A24'!$J$17/1000</f>
        <v>794368.27409947093</v>
      </c>
      <c r="AT8" s="10">
        <f t="shared" si="15"/>
        <v>3304708.099057978</v>
      </c>
      <c r="AU8" s="10">
        <f>'A1'!G6</f>
        <v>54772.41</v>
      </c>
      <c r="AV8" s="10">
        <f t="shared" si="16"/>
        <v>60335.269144775222</v>
      </c>
      <c r="AW8" s="10">
        <f t="shared" si="17"/>
        <v>60335.269144775222</v>
      </c>
      <c r="AX8" s="10">
        <f>'A23'!BI7*'A24'!$C$17/1000</f>
        <v>594275.73194642738</v>
      </c>
      <c r="AY8" s="10">
        <f>'A23'!BJ7*'A24'!$E$17/1000</f>
        <v>3319830.0355360312</v>
      </c>
      <c r="AZ8" s="10">
        <f>'A23'!BK7*'A24'!$H$17/1000</f>
        <v>901368.52201820805</v>
      </c>
      <c r="BA8" s="10">
        <f>'A23'!BL7*'A24'!$J$17/1000</f>
        <v>1187237.8683948114</v>
      </c>
      <c r="BB8" s="10">
        <f t="shared" si="18"/>
        <v>6002712.1578954784</v>
      </c>
      <c r="BC8" s="10">
        <f>'A1'!H6</f>
        <v>78128.28</v>
      </c>
      <c r="BD8" s="10">
        <f t="shared" si="19"/>
        <v>76831.489927788993</v>
      </c>
      <c r="BE8" s="10">
        <f t="shared" si="20"/>
        <v>76831.489927788993</v>
      </c>
      <c r="BF8" s="10">
        <f>'A23'!BR7*'A24'!$C$17/1000</f>
        <v>2086840.54534735</v>
      </c>
      <c r="BG8" s="10">
        <f>'A23'!BS7*'A24'!$E$17/1000</f>
        <v>428428.84088814183</v>
      </c>
      <c r="BH8" s="10">
        <f>'A23'!BT7*'A24'!$H$17/1000</f>
        <v>0</v>
      </c>
      <c r="BI8" s="10">
        <f>'A23'!BU7*'A24'!$J$17/1000</f>
        <v>263131.92109282722</v>
      </c>
      <c r="BJ8" s="10">
        <f t="shared" si="21"/>
        <v>2778401.3073283192</v>
      </c>
      <c r="BK8" s="10">
        <f>'A1'!I6</f>
        <v>56564.07</v>
      </c>
      <c r="BL8" s="10">
        <f t="shared" si="22"/>
        <v>49119.543684326796</v>
      </c>
      <c r="BM8" s="10">
        <f t="shared" si="23"/>
        <v>49119.543684326796</v>
      </c>
      <c r="BN8" s="10">
        <f>'A23'!CA7*'A24'!$C$17/1000</f>
        <v>317373.68948460789</v>
      </c>
      <c r="BO8" s="10">
        <f>'A23'!CB7*'A24'!$E$17/1000</f>
        <v>306205.58226083638</v>
      </c>
      <c r="BP8" s="10">
        <f>'A23'!CC7*'A24'!$H$17/1000</f>
        <v>0</v>
      </c>
      <c r="BQ8" s="10">
        <f>'A23'!CD7*'A24'!$J$17/1000</f>
        <v>361346.78250727191</v>
      </c>
      <c r="BR8" s="10">
        <f t="shared" si="24"/>
        <v>984926.05425271625</v>
      </c>
      <c r="BS8" s="10">
        <f>'A1'!J6</f>
        <v>14367.07</v>
      </c>
      <c r="BT8" s="10">
        <f t="shared" si="25"/>
        <v>68554.413269561308</v>
      </c>
      <c r="BU8" s="10">
        <f t="shared" si="26"/>
        <v>68554.413269561308</v>
      </c>
      <c r="BV8" s="10">
        <f>'A23'!CJ7*'A24'!$C$17/1000</f>
        <v>57507.447098920988</v>
      </c>
      <c r="BW8" s="10">
        <f>'A23'!CK7*'A24'!$E$17/1000</f>
        <v>108582.20680011285</v>
      </c>
      <c r="BX8" s="10">
        <f>'A23'!CL7*'A24'!$H$17/1000</f>
        <v>62849.025845842654</v>
      </c>
      <c r="BY8" s="10">
        <f>'A23'!CM7*'A24'!$J$17/1000</f>
        <v>54191.35305258914</v>
      </c>
      <c r="BZ8" s="10">
        <f t="shared" si="27"/>
        <v>283130.03279746568</v>
      </c>
      <c r="CA8" s="10">
        <f>'A1'!K6</f>
        <v>4128.4260000000004</v>
      </c>
      <c r="CB8" s="10">
        <f t="shared" si="28"/>
        <v>68580.62438262564</v>
      </c>
      <c r="CC8" s="10">
        <f t="shared" si="29"/>
        <v>68580.62438262564</v>
      </c>
      <c r="CD8" s="10">
        <f>'A23'!CS7*'A24'!$C$17/1000</f>
        <v>1346921.0578903616</v>
      </c>
      <c r="CE8" s="10">
        <f>'A23'!CT7*'A24'!$E$17/1000</f>
        <v>136690.62358329544</v>
      </c>
      <c r="CF8" s="10">
        <f>'A23'!CU7*'A24'!$H$17/1000</f>
        <v>30133.96432136805</v>
      </c>
      <c r="CG8" s="10">
        <f>'A23'!CV7*'A24'!$J$17/1000</f>
        <v>292647.86418810638</v>
      </c>
      <c r="CH8" s="10">
        <f t="shared" si="30"/>
        <v>1806393.5099831317</v>
      </c>
      <c r="CI8" s="10">
        <f>'A1'!L6</f>
        <v>38160.26</v>
      </c>
      <c r="CJ8" s="10">
        <f t="shared" si="31"/>
        <v>47337.033604674907</v>
      </c>
      <c r="CK8" s="10">
        <f t="shared" si="32"/>
        <v>47337.033604674907</v>
      </c>
      <c r="CL8" s="10">
        <f>'A23'!DB7*'A24'!$C$17/1000</f>
        <v>135145.6608441124</v>
      </c>
      <c r="CM8" s="10">
        <f>'A23'!DC7*'A24'!$E$17/1000</f>
        <v>253316.45070636278</v>
      </c>
      <c r="CN8" s="10">
        <f>'A23'!DD7*'A24'!$H$17/1000</f>
        <v>63016.608386095868</v>
      </c>
      <c r="CO8" s="10">
        <f>'A23'!DE7*'A24'!$J$17/1000</f>
        <v>124020.58136424718</v>
      </c>
      <c r="CP8" s="10">
        <f t="shared" si="33"/>
        <v>575499.30130081822</v>
      </c>
      <c r="CQ8" s="10">
        <f>'A1'!M6</f>
        <v>8329.027</v>
      </c>
      <c r="CR8" s="10">
        <f t="shared" si="34"/>
        <v>69095.622009727929</v>
      </c>
      <c r="CS8" s="10">
        <f t="shared" si="35"/>
        <v>69095.622009727929</v>
      </c>
      <c r="CT8" s="10">
        <f>'A23'!DK7*'A24'!$C$17/1000</f>
        <v>1134630.441647039</v>
      </c>
      <c r="CU8" s="10">
        <f>'A23'!DL7*'A24'!$E$17/1000</f>
        <v>1423338.7517102011</v>
      </c>
      <c r="CV8" s="10">
        <f>'A23'!DM7*'A24'!$H$17/1000</f>
        <v>297144.23619877396</v>
      </c>
      <c r="CW8" s="10">
        <f>'A23'!DN7*'A24'!$J$17/1000</f>
        <v>609182.4497616397</v>
      </c>
      <c r="CX8" s="10">
        <f t="shared" si="36"/>
        <v>3464295.8793176543</v>
      </c>
      <c r="CY8" s="10">
        <f>'A1'!N6</f>
        <v>56315</v>
      </c>
      <c r="CZ8" s="10">
        <f t="shared" si="37"/>
        <v>61516.396685033367</v>
      </c>
      <c r="DA8" s="10">
        <f t="shared" si="38"/>
        <v>61516.396685033367</v>
      </c>
      <c r="DB8" s="10">
        <f>'A23'!DT7*'A24'!$C$17/1000</f>
        <v>1882184.1054329944</v>
      </c>
      <c r="DC8" s="10">
        <f>'A23'!DU7*'A24'!$E$17/1000</f>
        <v>8623672.378782209</v>
      </c>
      <c r="DD8" s="10">
        <f>'A23'!DV7*'A24'!$H$17/1000</f>
        <v>1038491.1250153852</v>
      </c>
      <c r="DE8" s="10">
        <f>'A23'!DW7*'A24'!$J$17/1000</f>
        <v>6689695.2308146739</v>
      </c>
      <c r="DF8" s="10">
        <f t="shared" si="39"/>
        <v>18234042.840045262</v>
      </c>
      <c r="DG8" s="10">
        <f>'A1'!O6</f>
        <v>233792</v>
      </c>
      <c r="DH8" s="10">
        <f t="shared" si="40"/>
        <v>77992.586743965847</v>
      </c>
      <c r="DI8" s="10">
        <f t="shared" si="41"/>
        <v>77992.586743965847</v>
      </c>
    </row>
    <row r="9" spans="1:113" ht="12.75" customHeight="1">
      <c r="A9" s="6">
        <v>1984</v>
      </c>
      <c r="B9" s="10">
        <f>'A23'!G8*'A24'!$C$17/1000</f>
        <v>341131.04176898999</v>
      </c>
      <c r="C9" s="10">
        <f>'A23'!H8*'A24'!$E$17/1000</f>
        <v>275253.14151253481</v>
      </c>
      <c r="D9" s="10">
        <f>'A23'!I8*'A24'!$H$17/1000</f>
        <v>178578.82721928976</v>
      </c>
      <c r="E9" s="10">
        <f>'A23'!J8*'A24'!$J$17/1000</f>
        <v>171647.04491021391</v>
      </c>
      <c r="F9" s="10">
        <f t="shared" si="0"/>
        <v>966610.05541102844</v>
      </c>
      <c r="G9" s="10">
        <f>'A1'!B7</f>
        <v>15579.39</v>
      </c>
      <c r="H9" s="10">
        <f t="shared" si="1"/>
        <v>62044.152910417448</v>
      </c>
      <c r="I9" s="10">
        <f t="shared" si="2"/>
        <v>62044.152910417448</v>
      </c>
      <c r="J9" s="10">
        <f>'A23'!P8*'A24'!$C$17/1000</f>
        <v>297176.62761807349</v>
      </c>
      <c r="K9" s="10">
        <f>'A23'!Q8*'A24'!$E$17/1000</f>
        <v>120914.76792690875</v>
      </c>
      <c r="L9" s="10">
        <f>'A23'!R8*'A24'!$H$17/1000</f>
        <v>70497.970574934632</v>
      </c>
      <c r="M9" s="10">
        <f>'A23'!S8*'A24'!$J$17/1000</f>
        <v>89836.044624844857</v>
      </c>
      <c r="N9" s="10">
        <f t="shared" si="3"/>
        <v>578425.4107447617</v>
      </c>
      <c r="O9" s="10">
        <f>'A1'!C7</f>
        <v>9855.3649999999998</v>
      </c>
      <c r="P9" s="10">
        <f t="shared" si="4"/>
        <v>58691.424492625258</v>
      </c>
      <c r="Q9" s="10">
        <f t="shared" si="5"/>
        <v>58691.424492625258</v>
      </c>
      <c r="R9" s="10">
        <f>'A23'!Y8*'A24'!$C$17/1000</f>
        <v>416088.08991132746</v>
      </c>
      <c r="S9" s="10">
        <f>'A23'!Z8*'A24'!$E$17/1000</f>
        <v>567388.86085086118</v>
      </c>
      <c r="T9" s="10">
        <f>'A23'!AA8*'A24'!$H$17/1000</f>
        <v>415425.47720157984</v>
      </c>
      <c r="U9" s="10">
        <f>'A23'!AB8*'A24'!$J$17/1000</f>
        <v>441871.10760578129</v>
      </c>
      <c r="V9" s="10">
        <f t="shared" si="6"/>
        <v>1840773.53556955</v>
      </c>
      <c r="W9" s="10">
        <f>'A1'!D7</f>
        <v>25608</v>
      </c>
      <c r="X9" s="10">
        <f t="shared" si="7"/>
        <v>71882.752872912766</v>
      </c>
      <c r="Y9" s="10">
        <f t="shared" si="8"/>
        <v>71882.752872912766</v>
      </c>
      <c r="Z9" s="10">
        <f>'A23'!AH8*'A24'!$C$17/1000</f>
        <v>116397.04877910654</v>
      </c>
      <c r="AA9" s="10">
        <f>'A23'!AI8*'A24'!$E$17/1000</f>
        <v>117468.00503812529</v>
      </c>
      <c r="AB9" s="10">
        <f>'A23'!AJ8*'A24'!$H$17/1000</f>
        <v>20131.960864590703</v>
      </c>
      <c r="AC9" s="10">
        <f>'A23'!AK8*'A24'!$J$17/1000</f>
        <v>74284.660881919335</v>
      </c>
      <c r="AD9" s="10">
        <f t="shared" si="9"/>
        <v>328281.67556374188</v>
      </c>
      <c r="AE9" s="10">
        <f>'A1'!E7</f>
        <v>5111.6189999999997</v>
      </c>
      <c r="AF9" s="10">
        <f t="shared" si="10"/>
        <v>64222.641703879315</v>
      </c>
      <c r="AG9" s="10">
        <f t="shared" si="11"/>
        <v>64222.641703879315</v>
      </c>
      <c r="AH9" s="10">
        <f>'A23'!AQ8*'A24'!$C$17/1000</f>
        <v>107879.5435721978</v>
      </c>
      <c r="AI9" s="10">
        <f>'A23'!AR8*'A24'!$E$17/1000</f>
        <v>132831.16127409853</v>
      </c>
      <c r="AJ9" s="10">
        <f>'A23'!AS8*'A24'!$H$17/1000</f>
        <v>28719.616897759319</v>
      </c>
      <c r="AK9" s="10">
        <f>'A23'!AT8*'A24'!$J$17/1000</f>
        <v>52559.885216693612</v>
      </c>
      <c r="AL9" s="10">
        <f t="shared" si="12"/>
        <v>321990.20696074929</v>
      </c>
      <c r="AM9" s="10">
        <f>'A1'!F7</f>
        <v>4881</v>
      </c>
      <c r="AN9" s="10">
        <f t="shared" si="13"/>
        <v>65968.08173750242</v>
      </c>
      <c r="AO9" s="10">
        <f t="shared" si="14"/>
        <v>65968.08173750242</v>
      </c>
      <c r="AP9" s="10">
        <f>'A23'!AZ8*'A24'!$C$17/1000</f>
        <v>1392487.6748869093</v>
      </c>
      <c r="AQ9" s="10">
        <f>'A23'!BA8*'A24'!$E$17/1000</f>
        <v>1045029.2511251348</v>
      </c>
      <c r="AR9" s="10">
        <f>'A23'!BB8*'A24'!$H$17/1000</f>
        <v>129044.89376657765</v>
      </c>
      <c r="AS9" s="10">
        <f>'A23'!BC8*'A24'!$J$17/1000</f>
        <v>806111.82526065747</v>
      </c>
      <c r="AT9" s="10">
        <f t="shared" si="15"/>
        <v>3372673.645039279</v>
      </c>
      <c r="AU9" s="10">
        <f>'A1'!G7</f>
        <v>55026.07</v>
      </c>
      <c r="AV9" s="10">
        <f t="shared" si="16"/>
        <v>61292.286456933572</v>
      </c>
      <c r="AW9" s="10">
        <f t="shared" si="17"/>
        <v>61292.286456933572</v>
      </c>
      <c r="AX9" s="10">
        <f>'A23'!BI8*'A24'!$C$17/1000</f>
        <v>604319.16552644933</v>
      </c>
      <c r="AY9" s="10">
        <f>'A23'!BJ8*'A24'!$E$17/1000</f>
        <v>3351349.986167571</v>
      </c>
      <c r="AZ9" s="10">
        <f>'A23'!BK8*'A24'!$H$17/1000</f>
        <v>886271.83727209084</v>
      </c>
      <c r="BA9" s="10">
        <f>'A23'!BL8*'A24'!$J$17/1000</f>
        <v>1222734.5992445084</v>
      </c>
      <c r="BB9" s="10">
        <f t="shared" si="18"/>
        <v>6064675.58821062</v>
      </c>
      <c r="BC9" s="10">
        <f>'A1'!H7</f>
        <v>77858.69</v>
      </c>
      <c r="BD9" s="10">
        <f t="shared" si="19"/>
        <v>77893.367949173291</v>
      </c>
      <c r="BE9" s="10">
        <f t="shared" si="20"/>
        <v>77893.367949173291</v>
      </c>
      <c r="BF9" s="10">
        <f>'A23'!BR8*'A24'!$C$17/1000</f>
        <v>2081632.3604398249</v>
      </c>
      <c r="BG9" s="10">
        <f>'A23'!BS8*'A24'!$E$17/1000</f>
        <v>467898.15229968546</v>
      </c>
      <c r="BH9" s="10">
        <f>'A23'!BT8*'A24'!$H$17/1000</f>
        <v>0</v>
      </c>
      <c r="BI9" s="10">
        <f>'A23'!BU8*'A24'!$J$17/1000</f>
        <v>285763.13942835282</v>
      </c>
      <c r="BJ9" s="10">
        <f t="shared" si="21"/>
        <v>2835293.6521678632</v>
      </c>
      <c r="BK9" s="10">
        <f>'A1'!I7</f>
        <v>56576.71</v>
      </c>
      <c r="BL9" s="10">
        <f t="shared" si="22"/>
        <v>50114.14859874078</v>
      </c>
      <c r="BM9" s="10">
        <f t="shared" si="23"/>
        <v>50114.14859874078</v>
      </c>
      <c r="BN9" s="10">
        <f>'A23'!CA8*'A24'!$C$17/1000</f>
        <v>315873.51070688572</v>
      </c>
      <c r="BO9" s="10">
        <f>'A23'!CB8*'A24'!$E$17/1000</f>
        <v>316898.13160639786</v>
      </c>
      <c r="BP9" s="10">
        <f>'A23'!CC8*'A24'!$H$17/1000</f>
        <v>0</v>
      </c>
      <c r="BQ9" s="10">
        <f>'A23'!CD8*'A24'!$J$17/1000</f>
        <v>375183.15864837467</v>
      </c>
      <c r="BR9" s="10">
        <f t="shared" si="24"/>
        <v>1007954.8009616584</v>
      </c>
      <c r="BS9" s="10">
        <f>'A1'!J7</f>
        <v>14424.21</v>
      </c>
      <c r="BT9" s="10">
        <f t="shared" si="25"/>
        <v>69879.376476192352</v>
      </c>
      <c r="BU9" s="10">
        <f t="shared" si="26"/>
        <v>69879.376476192352</v>
      </c>
      <c r="BV9" s="10">
        <f>'A23'!CJ8*'A24'!$C$17/1000</f>
        <v>58017.387681519729</v>
      </c>
      <c r="BW9" s="10">
        <f>'A23'!CK8*'A24'!$E$17/1000</f>
        <v>109981.33288637428</v>
      </c>
      <c r="BX9" s="10">
        <f>'A23'!CL8*'A24'!$H$17/1000</f>
        <v>60547.493382885288</v>
      </c>
      <c r="BY9" s="10">
        <f>'A23'!CM8*'A24'!$J$17/1000</f>
        <v>57316.809166577128</v>
      </c>
      <c r="BZ9" s="10">
        <f t="shared" si="27"/>
        <v>285863.02311735641</v>
      </c>
      <c r="CA9" s="10">
        <f>'A1'!K7</f>
        <v>4140.0929999999998</v>
      </c>
      <c r="CB9" s="10">
        <f t="shared" si="28"/>
        <v>69047.488333560716</v>
      </c>
      <c r="CC9" s="10">
        <f t="shared" si="29"/>
        <v>69047.488333560716</v>
      </c>
      <c r="CD9" s="10">
        <f>'A23'!CS8*'A24'!$C$17/1000</f>
        <v>1349557.188348115</v>
      </c>
      <c r="CE9" s="10">
        <f>'A23'!CT8*'A24'!$E$17/1000</f>
        <v>147721.65297222423</v>
      </c>
      <c r="CF9" s="10">
        <f>'A23'!CU8*'A24'!$H$17/1000</f>
        <v>34652.777731948285</v>
      </c>
      <c r="CG9" s="10">
        <f>'A23'!CV8*'A24'!$J$17/1000</f>
        <v>316264.75250012038</v>
      </c>
      <c r="CH9" s="10">
        <f t="shared" si="30"/>
        <v>1848196.3715524077</v>
      </c>
      <c r="CI9" s="10">
        <f>'A1'!L7</f>
        <v>38325.24</v>
      </c>
      <c r="CJ9" s="10">
        <f t="shared" si="31"/>
        <v>48223.999942398477</v>
      </c>
      <c r="CK9" s="10">
        <f t="shared" si="32"/>
        <v>48223.999942398477</v>
      </c>
      <c r="CL9" s="10">
        <f>'A23'!DB8*'A24'!$C$17/1000</f>
        <v>132604.21579901065</v>
      </c>
      <c r="CM9" s="10">
        <f>'A23'!DC8*'A24'!$E$17/1000</f>
        <v>255122.45552198036</v>
      </c>
      <c r="CN9" s="10">
        <f>'A23'!DD8*'A24'!$H$17/1000</f>
        <v>65605.765621349288</v>
      </c>
      <c r="CO9" s="10">
        <f>'A23'!DE8*'A24'!$J$17/1000</f>
        <v>126746.09120420655</v>
      </c>
      <c r="CP9" s="10">
        <f t="shared" si="33"/>
        <v>580078.5281465468</v>
      </c>
      <c r="CQ9" s="10">
        <f>'A1'!M7</f>
        <v>8336.5990000000002</v>
      </c>
      <c r="CR9" s="10">
        <f t="shared" si="34"/>
        <v>69582.155522479472</v>
      </c>
      <c r="CS9" s="10">
        <f t="shared" si="35"/>
        <v>69582.155522479472</v>
      </c>
      <c r="CT9" s="10">
        <f>'A23'!DK8*'A24'!$C$17/1000</f>
        <v>1107120.9183418762</v>
      </c>
      <c r="CU9" s="10">
        <f>'A23'!DL8*'A24'!$E$17/1000</f>
        <v>1478662.8597872225</v>
      </c>
      <c r="CV9" s="10">
        <f>'A23'!DM8*'A24'!$H$17/1000</f>
        <v>308869.25448480318</v>
      </c>
      <c r="CW9" s="10">
        <f>'A23'!DN8*'A24'!$J$17/1000</f>
        <v>641068.27994392032</v>
      </c>
      <c r="CX9" s="10">
        <f t="shared" si="36"/>
        <v>3535721.3125578226</v>
      </c>
      <c r="CY9" s="10">
        <f>'A1'!N7</f>
        <v>56409</v>
      </c>
      <c r="CZ9" s="10">
        <f t="shared" si="37"/>
        <v>62680.092051938918</v>
      </c>
      <c r="DA9" s="10">
        <f t="shared" si="38"/>
        <v>62680.092051938918</v>
      </c>
      <c r="DB9" s="10">
        <f>'A23'!DT8*'A24'!$C$17/1000</f>
        <v>1884887.6289129735</v>
      </c>
      <c r="DC9" s="10">
        <f>'A23'!DU8*'A24'!$E$17/1000</f>
        <v>8738016.1077891327</v>
      </c>
      <c r="DD9" s="10">
        <f>'A23'!DV8*'A24'!$H$17/1000</f>
        <v>1093174.5179511632</v>
      </c>
      <c r="DE9" s="10">
        <f>'A23'!DW8*'A24'!$J$17/1000</f>
        <v>6948412.3373117428</v>
      </c>
      <c r="DF9" s="10">
        <f t="shared" si="39"/>
        <v>18664490.591965012</v>
      </c>
      <c r="DG9" s="10">
        <f>'A1'!O7</f>
        <v>235824.9</v>
      </c>
      <c r="DH9" s="10">
        <f t="shared" si="40"/>
        <v>79145.546513387744</v>
      </c>
      <c r="DI9" s="10">
        <f t="shared" si="41"/>
        <v>79145.546513387744</v>
      </c>
    </row>
    <row r="10" spans="1:113" ht="12.75" customHeight="1">
      <c r="A10" s="6">
        <v>1985</v>
      </c>
      <c r="B10" s="10">
        <f>'A23'!G9*'A24'!$C$17/1000</f>
        <v>344477.81840318919</v>
      </c>
      <c r="C10" s="10">
        <f>'A23'!H9*'A24'!$E$17/1000</f>
        <v>285490.42369102518</v>
      </c>
      <c r="D10" s="10">
        <f>'A23'!I9*'A24'!$H$17/1000</f>
        <v>177964.70338282996</v>
      </c>
      <c r="E10" s="10">
        <f>'A23'!J9*'A24'!$J$17/1000</f>
        <v>185231.95656331439</v>
      </c>
      <c r="F10" s="10">
        <f t="shared" si="0"/>
        <v>993164.90204035863</v>
      </c>
      <c r="G10" s="10">
        <f>'A1'!B8</f>
        <v>15788.31</v>
      </c>
      <c r="H10" s="10">
        <f t="shared" si="1"/>
        <v>62905.079900278033</v>
      </c>
      <c r="I10" s="10">
        <f t="shared" si="2"/>
        <v>62905.079900278033</v>
      </c>
      <c r="J10" s="10">
        <f>'A23'!P9*'A24'!$C$17/1000</f>
        <v>292974.18963121454</v>
      </c>
      <c r="K10" s="10">
        <f>'A23'!Q9*'A24'!$E$17/1000</f>
        <v>127462.95199644884</v>
      </c>
      <c r="L10" s="10">
        <f>'A23'!R9*'A24'!$H$17/1000</f>
        <v>74032.701289098506</v>
      </c>
      <c r="M10" s="10">
        <f>'A23'!S9*'A24'!$J$17/1000</f>
        <v>95136.567976228704</v>
      </c>
      <c r="N10" s="10">
        <f t="shared" si="3"/>
        <v>589606.41089299053</v>
      </c>
      <c r="O10" s="10">
        <f>'A1'!C8</f>
        <v>9858.3050000000003</v>
      </c>
      <c r="P10" s="10">
        <f t="shared" si="4"/>
        <v>59808.091846721167</v>
      </c>
      <c r="Q10" s="10">
        <f t="shared" si="5"/>
        <v>59808.091846721167</v>
      </c>
      <c r="R10" s="10">
        <f>'A23'!Y9*'A24'!$C$17/1000</f>
        <v>413951.02273205871</v>
      </c>
      <c r="S10" s="10">
        <f>'A23'!Z9*'A24'!$E$17/1000</f>
        <v>573662.46268495615</v>
      </c>
      <c r="T10" s="10">
        <f>'A23'!AA9*'A24'!$H$17/1000</f>
        <v>442635.92163273849</v>
      </c>
      <c r="U10" s="10">
        <f>'A23'!AB9*'A24'!$J$17/1000</f>
        <v>464880.6427782058</v>
      </c>
      <c r="V10" s="10">
        <f t="shared" si="6"/>
        <v>1895130.0498279594</v>
      </c>
      <c r="W10" s="10">
        <f>'A1'!D8</f>
        <v>25844</v>
      </c>
      <c r="X10" s="10">
        <f t="shared" si="7"/>
        <v>73329.594870297136</v>
      </c>
      <c r="Y10" s="10">
        <f t="shared" si="8"/>
        <v>73329.594870297136</v>
      </c>
      <c r="Z10" s="10">
        <f>'A23'!AH9*'A24'!$C$17/1000</f>
        <v>114018.56702999544</v>
      </c>
      <c r="AA10" s="10">
        <f>'A23'!AI9*'A24'!$E$17/1000</f>
        <v>120879.80940206257</v>
      </c>
      <c r="AB10" s="10">
        <f>'A23'!AJ9*'A24'!$H$17/1000</f>
        <v>21023.681907785638</v>
      </c>
      <c r="AC10" s="10">
        <f>'A23'!AK9*'A24'!$J$17/1000</f>
        <v>77361.008707583402</v>
      </c>
      <c r="AD10" s="10">
        <f t="shared" si="9"/>
        <v>333283.06704742706</v>
      </c>
      <c r="AE10" s="10">
        <f>'A1'!E8</f>
        <v>5113.6899999999996</v>
      </c>
      <c r="AF10" s="10">
        <f t="shared" si="10"/>
        <v>65174.671723828993</v>
      </c>
      <c r="AG10" s="10">
        <f t="shared" si="11"/>
        <v>65174.671723828993</v>
      </c>
      <c r="AH10" s="10">
        <f>'A23'!AQ9*'A24'!$C$17/1000</f>
        <v>106412.40053516933</v>
      </c>
      <c r="AI10" s="10">
        <f>'A23'!AR9*'A24'!$E$17/1000</f>
        <v>136448.98565137328</v>
      </c>
      <c r="AJ10" s="10">
        <f>'A23'!AS9*'A24'!$H$17/1000</f>
        <v>29875.471698701087</v>
      </c>
      <c r="AK10" s="10">
        <f>'A23'!AT9*'A24'!$J$17/1000</f>
        <v>55564.539273390401</v>
      </c>
      <c r="AL10" s="10">
        <f t="shared" si="12"/>
        <v>328301.39715863415</v>
      </c>
      <c r="AM10" s="10">
        <f>'A1'!F8</f>
        <v>4902</v>
      </c>
      <c r="AN10" s="10">
        <f t="shared" si="13"/>
        <v>66972.949236767483</v>
      </c>
      <c r="AO10" s="10">
        <f t="shared" si="14"/>
        <v>66972.949236767483</v>
      </c>
      <c r="AP10" s="10">
        <f>'A23'!AZ9*'A24'!$C$17/1000</f>
        <v>1377764.2338364311</v>
      </c>
      <c r="AQ10" s="10">
        <f>'A23'!BA9*'A24'!$E$17/1000</f>
        <v>1090138.7113689012</v>
      </c>
      <c r="AR10" s="10">
        <f>'A23'!BB9*'A24'!$H$17/1000</f>
        <v>144210.41123747549</v>
      </c>
      <c r="AS10" s="10">
        <f>'A23'!BC9*'A24'!$J$17/1000</f>
        <v>814007.24103862687</v>
      </c>
      <c r="AT10" s="10">
        <f t="shared" si="15"/>
        <v>3426120.5974814347</v>
      </c>
      <c r="AU10" s="10">
        <f>'A1'!G8</f>
        <v>55284.27</v>
      </c>
      <c r="AV10" s="10">
        <f t="shared" si="16"/>
        <v>61972.792577010332</v>
      </c>
      <c r="AW10" s="10">
        <f t="shared" si="17"/>
        <v>61972.792577010332</v>
      </c>
      <c r="AX10" s="10">
        <f>'A23'!BI9*'A24'!$C$17/1000</f>
        <v>612191.61592779157</v>
      </c>
      <c r="AY10" s="10">
        <f>'A23'!BJ9*'A24'!$E$17/1000</f>
        <v>3372893.9451113674</v>
      </c>
      <c r="AZ10" s="10">
        <f>'A23'!BK9*'A24'!$H$17/1000</f>
        <v>868781.32725993358</v>
      </c>
      <c r="BA10" s="10">
        <f>'A23'!BL9*'A24'!$J$17/1000</f>
        <v>1255467.9476901256</v>
      </c>
      <c r="BB10" s="10">
        <f t="shared" si="18"/>
        <v>6109334.8359892182</v>
      </c>
      <c r="BC10" s="10">
        <f>'A1'!H8</f>
        <v>77684.88</v>
      </c>
      <c r="BD10" s="10">
        <f t="shared" si="19"/>
        <v>78642.52137596425</v>
      </c>
      <c r="BE10" s="10">
        <f t="shared" si="20"/>
        <v>78642.52137596425</v>
      </c>
      <c r="BF10" s="10">
        <f>'A23'!BR9*'A24'!$C$17/1000</f>
        <v>2065200.3768376692</v>
      </c>
      <c r="BG10" s="10">
        <f>'A23'!BS9*'A24'!$E$17/1000</f>
        <v>508865.46407696069</v>
      </c>
      <c r="BH10" s="10">
        <f>'A23'!BT9*'A24'!$H$17/1000</f>
        <v>0</v>
      </c>
      <c r="BI10" s="10">
        <f>'A23'!BU9*'A24'!$J$17/1000</f>
        <v>309042.27764181956</v>
      </c>
      <c r="BJ10" s="10">
        <f t="shared" si="21"/>
        <v>2883108.1185564492</v>
      </c>
      <c r="BK10" s="10">
        <f>'A1'!I8</f>
        <v>56593.07</v>
      </c>
      <c r="BL10" s="10">
        <f t="shared" si="22"/>
        <v>50944.543537865138</v>
      </c>
      <c r="BM10" s="10">
        <f t="shared" si="23"/>
        <v>50944.543537865138</v>
      </c>
      <c r="BN10" s="10">
        <f>'A23'!CA9*'A24'!$C$17/1000</f>
        <v>313810.46305297792</v>
      </c>
      <c r="BO10" s="10">
        <f>'A23'!CB9*'A24'!$E$17/1000</f>
        <v>327636.01449674147</v>
      </c>
      <c r="BP10" s="10">
        <f>'A23'!CC9*'A24'!$H$17/1000</f>
        <v>0</v>
      </c>
      <c r="BQ10" s="10">
        <f>'A23'!CD9*'A24'!$J$17/1000</f>
        <v>389159.69969862746</v>
      </c>
      <c r="BR10" s="10">
        <f t="shared" si="24"/>
        <v>1030606.1772483469</v>
      </c>
      <c r="BS10" s="10">
        <f>'A1'!J8</f>
        <v>14491.63</v>
      </c>
      <c r="BT10" s="10">
        <f t="shared" si="25"/>
        <v>71117.339957502831</v>
      </c>
      <c r="BU10" s="10">
        <f t="shared" si="26"/>
        <v>71117.339957502831</v>
      </c>
      <c r="BV10" s="10">
        <f>'A23'!CJ9*'A24'!$C$17/1000</f>
        <v>58341.613119991554</v>
      </c>
      <c r="BW10" s="10">
        <f>'A23'!CK9*'A24'!$E$17/1000</f>
        <v>111256.79325862283</v>
      </c>
      <c r="BX10" s="10">
        <f>'A23'!CL9*'A24'!$H$17/1000</f>
        <v>58250.258371693089</v>
      </c>
      <c r="BY10" s="10">
        <f>'A23'!CM9*'A24'!$J$17/1000</f>
        <v>60612.652184181374</v>
      </c>
      <c r="BZ10" s="10">
        <f t="shared" si="27"/>
        <v>288461.31693448883</v>
      </c>
      <c r="CA10" s="10">
        <f>'A1'!K8</f>
        <v>4152.51</v>
      </c>
      <c r="CB10" s="10">
        <f t="shared" si="28"/>
        <v>69466.73624735132</v>
      </c>
      <c r="CC10" s="10">
        <f t="shared" si="29"/>
        <v>69466.73624735132</v>
      </c>
      <c r="CD10" s="10">
        <f>'A23'!CS9*'A24'!$C$17/1000</f>
        <v>1349826.4385271722</v>
      </c>
      <c r="CE10" s="10">
        <f>'A23'!CT9*'A24'!$E$17/1000</f>
        <v>159506.025568838</v>
      </c>
      <c r="CF10" s="10">
        <f>'A23'!CU9*'A24'!$H$17/1000</f>
        <v>39815.056597522525</v>
      </c>
      <c r="CG10" s="10">
        <f>'A23'!CV9*'A24'!$J$17/1000</f>
        <v>341494.51135841064</v>
      </c>
      <c r="CH10" s="10">
        <f t="shared" si="30"/>
        <v>1890642.0320519432</v>
      </c>
      <c r="CI10" s="10">
        <f>'A1'!L8</f>
        <v>38467.019999999997</v>
      </c>
      <c r="CJ10" s="10">
        <f t="shared" si="31"/>
        <v>49149.688019813941</v>
      </c>
      <c r="CK10" s="10">
        <f t="shared" si="32"/>
        <v>49149.688019813941</v>
      </c>
      <c r="CL10" s="10">
        <f>'A23'!DB9*'A24'!$C$17/1000</f>
        <v>129723.08775911252</v>
      </c>
      <c r="CM10" s="10">
        <f>'A23'!DC9*'A24'!$E$17/1000</f>
        <v>256419.46231150077</v>
      </c>
      <c r="CN10" s="10">
        <f>'A23'!DD9*'A24'!$H$17/1000</f>
        <v>68162.576454475566</v>
      </c>
      <c r="CO10" s="10">
        <f>'A23'!DE9*'A24'!$J$17/1000</f>
        <v>129268.4060176936</v>
      </c>
      <c r="CP10" s="10">
        <f t="shared" si="33"/>
        <v>583573.53254278249</v>
      </c>
      <c r="CQ10" s="10">
        <f>'A1'!M8</f>
        <v>8350.3819999999996</v>
      </c>
      <c r="CR10" s="10">
        <f t="shared" si="34"/>
        <v>69885.848640551121</v>
      </c>
      <c r="CS10" s="10">
        <f t="shared" si="35"/>
        <v>69885.848640551121</v>
      </c>
      <c r="CT10" s="10">
        <f>'A23'!DK9*'A24'!$C$17/1000</f>
        <v>1070609.5800111112</v>
      </c>
      <c r="CU10" s="10">
        <f>'A23'!DL9*'A24'!$E$17/1000</f>
        <v>1525929.8128310197</v>
      </c>
      <c r="CV10" s="10">
        <f>'A23'!DM9*'A24'!$H$17/1000</f>
        <v>318923.52201885433</v>
      </c>
      <c r="CW10" s="10">
        <f>'A23'!DN9*'A24'!$J$17/1000</f>
        <v>670140.2393309545</v>
      </c>
      <c r="CX10" s="10">
        <f t="shared" si="36"/>
        <v>3585603.1541919396</v>
      </c>
      <c r="CY10" s="10">
        <f>'A1'!N8</f>
        <v>56554</v>
      </c>
      <c r="CZ10" s="10">
        <f t="shared" si="37"/>
        <v>63401.406694344158</v>
      </c>
      <c r="DA10" s="10">
        <f t="shared" si="38"/>
        <v>63401.406694344158</v>
      </c>
      <c r="DB10" s="10">
        <f>'A23'!DT9*'A24'!$C$17/1000</f>
        <v>1883584.9724226787</v>
      </c>
      <c r="DC10" s="10">
        <f>'A23'!DU9*'A24'!$E$17/1000</f>
        <v>8844756.8004288953</v>
      </c>
      <c r="DD10" s="10">
        <f>'A23'!DV9*'A24'!$H$17/1000</f>
        <v>1149552.1361332019</v>
      </c>
      <c r="DE10" s="10">
        <f>'A23'!DW9*'A24'!$J$17/1000</f>
        <v>7209701.6905889064</v>
      </c>
      <c r="DF10" s="10">
        <f t="shared" si="39"/>
        <v>19087595.599573679</v>
      </c>
      <c r="DG10" s="10">
        <f>'A1'!O8</f>
        <v>237923.8</v>
      </c>
      <c r="DH10" s="10">
        <f t="shared" si="40"/>
        <v>80225.667207625636</v>
      </c>
      <c r="DI10" s="10">
        <f t="shared" si="41"/>
        <v>80225.667207625636</v>
      </c>
    </row>
    <row r="11" spans="1:113" ht="12.75" customHeight="1">
      <c r="A11" s="6">
        <v>1986</v>
      </c>
      <c r="B11" s="10">
        <f>'A23'!G10*'A24'!$C$17/1000</f>
        <v>347762.10710726876</v>
      </c>
      <c r="C11" s="10">
        <f>'A23'!H10*'A24'!$E$17/1000</f>
        <v>296288.94036883279</v>
      </c>
      <c r="D11" s="10">
        <f>'A23'!I10*'A24'!$H$17/1000</f>
        <v>177460.79328045269</v>
      </c>
      <c r="E11" s="10">
        <f>'A23'!J10*'A24'!$J$17/1000</f>
        <v>200013.87883343355</v>
      </c>
      <c r="F11" s="10">
        <f t="shared" si="0"/>
        <v>1021525.7195899878</v>
      </c>
      <c r="G11" s="10">
        <f>'A1'!B9</f>
        <v>16018.35</v>
      </c>
      <c r="H11" s="10">
        <f t="shared" si="1"/>
        <v>63772.218711040012</v>
      </c>
      <c r="I11" s="10">
        <f t="shared" si="2"/>
        <v>63772.218711040012</v>
      </c>
      <c r="J11" s="10">
        <f>'A23'!P10*'A24'!$C$17/1000</f>
        <v>287629.18671850639</v>
      </c>
      <c r="K11" s="10">
        <f>'A23'!Q10*'A24'!$E$17/1000</f>
        <v>134007.71654472005</v>
      </c>
      <c r="L11" s="10">
        <f>'A23'!R10*'A24'!$H$17/1000</f>
        <v>77537.49854396336</v>
      </c>
      <c r="M11" s="10">
        <f>'A23'!S10*'A24'!$J$17/1000</f>
        <v>100481.36990801332</v>
      </c>
      <c r="N11" s="10">
        <f t="shared" si="3"/>
        <v>599655.77171520307</v>
      </c>
      <c r="O11" s="10">
        <f>'A1'!C9</f>
        <v>9861.82</v>
      </c>
      <c r="P11" s="10">
        <f t="shared" si="4"/>
        <v>60805.791599846991</v>
      </c>
      <c r="Q11" s="10">
        <f t="shared" si="5"/>
        <v>60805.791599846991</v>
      </c>
      <c r="R11" s="10">
        <f>'A23'!Y10*'A24'!$C$17/1000</f>
        <v>411384.79449356603</v>
      </c>
      <c r="S11" s="10">
        <f>'A23'!Z10*'A24'!$E$17/1000</f>
        <v>580567.07225715462</v>
      </c>
      <c r="T11" s="10">
        <f>'A23'!AA10*'A24'!$H$17/1000</f>
        <v>472085.35059875721</v>
      </c>
      <c r="U11" s="10">
        <f>'A23'!AB10*'A24'!$J$17/1000</f>
        <v>489561.95482410153</v>
      </c>
      <c r="V11" s="10">
        <f t="shared" si="6"/>
        <v>1953599.1721735792</v>
      </c>
      <c r="W11" s="10">
        <f>'A1'!D9</f>
        <v>26099</v>
      </c>
      <c r="X11" s="10">
        <f t="shared" si="7"/>
        <v>74853.410941935683</v>
      </c>
      <c r="Y11" s="10">
        <f t="shared" si="8"/>
        <v>74853.410941935683</v>
      </c>
      <c r="Z11" s="10">
        <f>'A23'!AH10*'A24'!$C$17/1000</f>
        <v>111522.19725396264</v>
      </c>
      <c r="AA11" s="10">
        <f>'A23'!AI10*'A24'!$E$17/1000</f>
        <v>124384.60280295771</v>
      </c>
      <c r="AB11" s="10">
        <f>'A23'!AJ10*'A24'!$H$17/1000</f>
        <v>21953.823089361042</v>
      </c>
      <c r="AC11" s="10">
        <f>'A23'!AK10*'A24'!$J$17/1000</f>
        <v>80560.802985759627</v>
      </c>
      <c r="AD11" s="10">
        <f t="shared" si="9"/>
        <v>338421.42613204103</v>
      </c>
      <c r="AE11" s="10">
        <f>'A1'!E9</f>
        <v>5120.5339999999997</v>
      </c>
      <c r="AF11" s="10">
        <f t="shared" si="10"/>
        <v>66091.041702299219</v>
      </c>
      <c r="AG11" s="10">
        <f t="shared" si="11"/>
        <v>66091.041702299219</v>
      </c>
      <c r="AH11" s="10">
        <f>'A23'!AQ10*'A24'!$C$17/1000</f>
        <v>104505.50700351919</v>
      </c>
      <c r="AI11" s="10">
        <f>'A23'!AR10*'A24'!$E$17/1000</f>
        <v>139726.0909224413</v>
      </c>
      <c r="AJ11" s="10">
        <f>'A23'!AS10*'A24'!$H$17/1000</f>
        <v>30980.452386213354</v>
      </c>
      <c r="AK11" s="10">
        <f>'A23'!AT10*'A24'!$J$17/1000</f>
        <v>58556.87378564696</v>
      </c>
      <c r="AL11" s="10">
        <f t="shared" si="12"/>
        <v>333768.92409782083</v>
      </c>
      <c r="AM11" s="10">
        <f>'A1'!F9</f>
        <v>4917</v>
      </c>
      <c r="AN11" s="10">
        <f t="shared" si="13"/>
        <v>67880.602826483795</v>
      </c>
      <c r="AO11" s="10">
        <f t="shared" si="14"/>
        <v>67880.602826483795</v>
      </c>
      <c r="AP11" s="10">
        <f>'A23'!AZ10*'A24'!$C$17/1000</f>
        <v>1355949.5398926635</v>
      </c>
      <c r="AQ11" s="10">
        <f>'A23'!BA10*'A24'!$E$17/1000</f>
        <v>1132831.3386953734</v>
      </c>
      <c r="AR11" s="10">
        <f>'A23'!BB10*'A24'!$H$17/1000</f>
        <v>160539.75061591339</v>
      </c>
      <c r="AS11" s="10">
        <f>'A23'!BC10*'A24'!$J$17/1000</f>
        <v>818825.61888501584</v>
      </c>
      <c r="AT11" s="10">
        <f t="shared" si="15"/>
        <v>3468146.2480889661</v>
      </c>
      <c r="AU11" s="10">
        <f>'A1'!G9</f>
        <v>55546.51</v>
      </c>
      <c r="AV11" s="10">
        <f t="shared" si="16"/>
        <v>62436.798425120971</v>
      </c>
      <c r="AW11" s="10">
        <f t="shared" si="17"/>
        <v>62436.798425120971</v>
      </c>
      <c r="AX11" s="10">
        <f>'A23'!BI10*'A24'!$C$17/1000</f>
        <v>620320.59441045881</v>
      </c>
      <c r="AY11" s="10">
        <f>'A23'!BJ10*'A24'!$E$17/1000</f>
        <v>3397972.6086002253</v>
      </c>
      <c r="AZ11" s="10">
        <f>'A23'!BK10*'A24'!$H$17/1000</f>
        <v>852488.03713169089</v>
      </c>
      <c r="BA11" s="10">
        <f>'A23'!BL10*'A24'!$J$17/1000</f>
        <v>1290367.285884867</v>
      </c>
      <c r="BB11" s="10">
        <f t="shared" si="18"/>
        <v>6161148.5260272417</v>
      </c>
      <c r="BC11" s="10">
        <f>'A1'!H9</f>
        <v>77720.44</v>
      </c>
      <c r="BD11" s="10">
        <f t="shared" si="19"/>
        <v>79273.206971386695</v>
      </c>
      <c r="BE11" s="10">
        <f t="shared" si="20"/>
        <v>79273.206971386695</v>
      </c>
      <c r="BF11" s="10">
        <f>'A23'!BR10*'A24'!$C$17/1000</f>
        <v>2040883.843243964</v>
      </c>
      <c r="BG11" s="10">
        <f>'A23'!BS10*'A24'!$E$17/1000</f>
        <v>552010.75825312093</v>
      </c>
      <c r="BH11" s="10">
        <f>'A23'!BT10*'A24'!$H$17/1000</f>
        <v>0</v>
      </c>
      <c r="BI11" s="10">
        <f>'A23'!BU10*'A24'!$J$17/1000</f>
        <v>333366.91914600891</v>
      </c>
      <c r="BJ11" s="10">
        <f t="shared" si="21"/>
        <v>2926261.5206430936</v>
      </c>
      <c r="BK11" s="10">
        <f>'A1'!I9</f>
        <v>56596.15</v>
      </c>
      <c r="BL11" s="10">
        <f t="shared" si="22"/>
        <v>51704.250565508315</v>
      </c>
      <c r="BM11" s="10">
        <f t="shared" si="23"/>
        <v>51704.250565508315</v>
      </c>
      <c r="BN11" s="10">
        <f>'A23'!CA10*'A24'!$C$17/1000</f>
        <v>311312.0261586546</v>
      </c>
      <c r="BO11" s="10">
        <f>'A23'!CB10*'A24'!$E$17/1000</f>
        <v>338542.95286096871</v>
      </c>
      <c r="BP11" s="10">
        <f>'A23'!CC10*'A24'!$H$17/1000</f>
        <v>0</v>
      </c>
      <c r="BQ11" s="10">
        <f>'A23'!CD10*'A24'!$J$17/1000</f>
        <v>403424.78076398926</v>
      </c>
      <c r="BR11" s="10">
        <f t="shared" si="24"/>
        <v>1053279.7597836126</v>
      </c>
      <c r="BS11" s="10">
        <f>'A1'!J9</f>
        <v>14572.28</v>
      </c>
      <c r="BT11" s="10">
        <f t="shared" si="25"/>
        <v>72279.681682180992</v>
      </c>
      <c r="BU11" s="10">
        <f t="shared" si="26"/>
        <v>72279.681682180992</v>
      </c>
      <c r="BV11" s="10">
        <f>'A23'!CJ10*'A24'!$C$17/1000</f>
        <v>58508.727423292243</v>
      </c>
      <c r="BW11" s="10">
        <f>'A23'!CK10*'A24'!$E$17/1000</f>
        <v>112469.28764263607</v>
      </c>
      <c r="BX11" s="10">
        <f>'A23'!CL10*'A24'!$H$17/1000</f>
        <v>55995.606526308875</v>
      </c>
      <c r="BY11" s="10">
        <f>'A23'!CM10*'A24'!$J$17/1000</f>
        <v>64122.856890105424</v>
      </c>
      <c r="BZ11" s="10">
        <f t="shared" si="27"/>
        <v>291096.47848234262</v>
      </c>
      <c r="CA11" s="10">
        <f>'A1'!K9</f>
        <v>4167.3490000000002</v>
      </c>
      <c r="CB11" s="10">
        <f t="shared" si="28"/>
        <v>69851.715918763381</v>
      </c>
      <c r="CC11" s="10">
        <f t="shared" si="29"/>
        <v>69851.715918763381</v>
      </c>
      <c r="CD11" s="10">
        <f>'A23'!CS10*'A24'!$C$17/1000</f>
        <v>1346690.7816366148</v>
      </c>
      <c r="CE11" s="10">
        <f>'A23'!CT10*'A24'!$E$17/1000</f>
        <v>171967.23193429862</v>
      </c>
      <c r="CF11" s="10">
        <f>'A23'!CU10*'A24'!$H$17/1000</f>
        <v>45676.444817327174</v>
      </c>
      <c r="CG11" s="10">
        <f>'A23'!CV10*'A24'!$J$17/1000</f>
        <v>368173.33783868531</v>
      </c>
      <c r="CH11" s="10">
        <f t="shared" si="30"/>
        <v>1932507.7962269259</v>
      </c>
      <c r="CI11" s="10">
        <f>'A1'!L9</f>
        <v>38571.94</v>
      </c>
      <c r="CJ11" s="10">
        <f t="shared" si="31"/>
        <v>50101.389668938762</v>
      </c>
      <c r="CK11" s="10">
        <f t="shared" si="32"/>
        <v>50101.389668938762</v>
      </c>
      <c r="CL11" s="10">
        <f>'A23'!DB10*'A24'!$C$17/1000</f>
        <v>126633.340531201</v>
      </c>
      <c r="CM11" s="10">
        <f>'A23'!DC10*'A24'!$E$17/1000</f>
        <v>257434.6343158001</v>
      </c>
      <c r="CN11" s="10">
        <f>'A23'!DD10*'A24'!$H$17/1000</f>
        <v>70739.775692363401</v>
      </c>
      <c r="CO11" s="10">
        <f>'A23'!DE10*'A24'!$J$17/1000</f>
        <v>131693.36759499548</v>
      </c>
      <c r="CP11" s="10">
        <f t="shared" si="33"/>
        <v>586501.11813435995</v>
      </c>
      <c r="CQ11" s="10">
        <f>'A1'!M9</f>
        <v>8369.8250000000007</v>
      </c>
      <c r="CR11" s="10">
        <f t="shared" si="34"/>
        <v>70073.2832686896</v>
      </c>
      <c r="CS11" s="10">
        <f t="shared" si="35"/>
        <v>70073.2832686896</v>
      </c>
      <c r="CT11" s="10">
        <f>'A23'!DK10*'A24'!$C$17/1000</f>
        <v>1034994.8263599216</v>
      </c>
      <c r="CU11" s="10">
        <f>'A23'!DL10*'A24'!$E$17/1000</f>
        <v>1578304.9980387187</v>
      </c>
      <c r="CV11" s="10">
        <f>'A23'!DM10*'A24'!$H$17/1000</f>
        <v>330057.34623637807</v>
      </c>
      <c r="CW11" s="10">
        <f>'A23'!DN10*'A24'!$J$17/1000</f>
        <v>702130.89717142971</v>
      </c>
      <c r="CX11" s="10">
        <f t="shared" si="36"/>
        <v>3645488.0678064483</v>
      </c>
      <c r="CY11" s="10">
        <f>'A1'!N9</f>
        <v>56683</v>
      </c>
      <c r="CZ11" s="10">
        <f t="shared" si="37"/>
        <v>64313.60492222444</v>
      </c>
      <c r="DA11" s="10">
        <f t="shared" si="38"/>
        <v>64313.60492222444</v>
      </c>
      <c r="DB11" s="10">
        <f>'A23'!DT10*'A24'!$C$17/1000</f>
        <v>1880715.3069259634</v>
      </c>
      <c r="DC11" s="10">
        <f>'A23'!DU10*'A24'!$E$17/1000</f>
        <v>8955813.2663102783</v>
      </c>
      <c r="DD11" s="10">
        <f>'A23'!DV10*'A24'!$H$17/1000</f>
        <v>1209243.954652406</v>
      </c>
      <c r="DE11" s="10">
        <f>'A23'!DW10*'A24'!$J$17/1000</f>
        <v>7483333.2813927606</v>
      </c>
      <c r="DF11" s="10">
        <f t="shared" si="39"/>
        <v>19529105.809281409</v>
      </c>
      <c r="DG11" s="10">
        <f>'A1'!O9</f>
        <v>240132.9</v>
      </c>
      <c r="DH11" s="10">
        <f t="shared" si="40"/>
        <v>81326.239800049938</v>
      </c>
      <c r="DI11" s="10">
        <f t="shared" si="41"/>
        <v>81326.239800049938</v>
      </c>
    </row>
    <row r="12" spans="1:113" ht="12.75" customHeight="1">
      <c r="A12" s="6">
        <v>1987</v>
      </c>
      <c r="B12" s="10">
        <f>'A23'!G11*'A24'!$C$17/1000</f>
        <v>350845.95294089202</v>
      </c>
      <c r="C12" s="10">
        <f>'A23'!H11*'A24'!$E$17/1000</f>
        <v>307581.97876012401</v>
      </c>
      <c r="D12" s="10">
        <f>'A23'!I11*'A24'!$H$17/1000</f>
        <v>177007.84392814283</v>
      </c>
      <c r="E12" s="10">
        <f>'A23'!J11*'A24'!$J$17/1000</f>
        <v>216035.8869275616</v>
      </c>
      <c r="F12" s="10">
        <f t="shared" si="0"/>
        <v>1051471.6625567204</v>
      </c>
      <c r="G12" s="10">
        <f>'A1'!B10</f>
        <v>16263.87</v>
      </c>
      <c r="H12" s="10">
        <f t="shared" si="1"/>
        <v>64650.766549211257</v>
      </c>
      <c r="I12" s="10">
        <f t="shared" si="2"/>
        <v>64650.766549211257</v>
      </c>
      <c r="J12" s="10">
        <f>'A23'!P11*'A24'!$C$17/1000</f>
        <v>281802.18210435077</v>
      </c>
      <c r="K12" s="10">
        <f>'A23'!Q11*'A24'!$E$17/1000</f>
        <v>140831.04722739555</v>
      </c>
      <c r="L12" s="10">
        <f>'A23'!R11*'A24'!$H$17/1000</f>
        <v>81175.083313525829</v>
      </c>
      <c r="M12" s="10">
        <f>'A23'!S11*'A24'!$J$17/1000</f>
        <v>106083.14376345868</v>
      </c>
      <c r="N12" s="10">
        <f t="shared" si="3"/>
        <v>609891.45640873082</v>
      </c>
      <c r="O12" s="10">
        <f>'A1'!C10</f>
        <v>9870.2289999999994</v>
      </c>
      <c r="P12" s="10">
        <f t="shared" si="4"/>
        <v>61791.013806136703</v>
      </c>
      <c r="Q12" s="10">
        <f t="shared" si="5"/>
        <v>61791.013806136703</v>
      </c>
      <c r="R12" s="10">
        <f>'A23'!Y11*'A24'!$C$17/1000</f>
        <v>409118.24899053026</v>
      </c>
      <c r="S12" s="10">
        <f>'A23'!Z11*'A24'!$E$17/1000</f>
        <v>589283.98176811915</v>
      </c>
      <c r="T12" s="10">
        <f>'A23'!AA11*'A24'!$H$17/1000</f>
        <v>504975.90956777672</v>
      </c>
      <c r="U12" s="10">
        <f>'A23'!AB11*'A24'!$J$17/1000</f>
        <v>517070.93399632158</v>
      </c>
      <c r="V12" s="10">
        <f t="shared" si="6"/>
        <v>2020449.0743227478</v>
      </c>
      <c r="W12" s="10">
        <f>'A1'!D10</f>
        <v>26450</v>
      </c>
      <c r="X12" s="10">
        <f t="shared" si="7"/>
        <v>76387.488632239998</v>
      </c>
      <c r="Y12" s="10">
        <f t="shared" si="8"/>
        <v>76387.488632239998</v>
      </c>
      <c r="Z12" s="10">
        <f>'A23'!AH11*'A24'!$C$17/1000</f>
        <v>109024.76524066705</v>
      </c>
      <c r="AA12" s="10">
        <f>'A23'!AI11*'A24'!$E$17/1000</f>
        <v>128126.43591147728</v>
      </c>
      <c r="AB12" s="10">
        <f>'A23'!AJ11*'A24'!$H$17/1000</f>
        <v>22949.372130316609</v>
      </c>
      <c r="AC12" s="10">
        <f>'A23'!AK11*'A24'!$J$17/1000</f>
        <v>83981.710067915061</v>
      </c>
      <c r="AD12" s="10">
        <f t="shared" si="9"/>
        <v>344082.28335037606</v>
      </c>
      <c r="AE12" s="10">
        <f>'A1'!E10</f>
        <v>5127.0240000000003</v>
      </c>
      <c r="AF12" s="10">
        <f t="shared" si="10"/>
        <v>67111.50237455024</v>
      </c>
      <c r="AG12" s="10">
        <f t="shared" si="11"/>
        <v>67111.50237455024</v>
      </c>
      <c r="AH12" s="10">
        <f>'A23'!AQ11*'A24'!$C$17/1000</f>
        <v>102566.49605247503</v>
      </c>
      <c r="AI12" s="10">
        <f>'A23'!AR11*'A24'!$E$17/1000</f>
        <v>143183.33476519454</v>
      </c>
      <c r="AJ12" s="10">
        <f>'A23'!AS11*'A24'!$H$17/1000</f>
        <v>32149.076764587327</v>
      </c>
      <c r="AK12" s="10">
        <f>'A23'!AT11*'A24'!$J$17/1000</f>
        <v>61754.102470530175</v>
      </c>
      <c r="AL12" s="10">
        <f t="shared" si="12"/>
        <v>339653.01005278708</v>
      </c>
      <c r="AM12" s="10">
        <f>'A1'!F10</f>
        <v>4931</v>
      </c>
      <c r="AN12" s="10">
        <f t="shared" si="13"/>
        <v>68881.162046803292</v>
      </c>
      <c r="AO12" s="10">
        <f t="shared" si="14"/>
        <v>68881.162046803292</v>
      </c>
      <c r="AP12" s="10">
        <f>'A23'!AZ11*'A24'!$C$17/1000</f>
        <v>1333196.5464676209</v>
      </c>
      <c r="AQ12" s="10">
        <f>'A23'!BA11*'A24'!$E$17/1000</f>
        <v>1178007.2120246333</v>
      </c>
      <c r="AR12" s="10">
        <f>'A23'!BB11*'A24'!$H$17/1000</f>
        <v>178841.27369995293</v>
      </c>
      <c r="AS12" s="10">
        <f>'A23'!BC11*'A24'!$J$17/1000</f>
        <v>824240.17228145478</v>
      </c>
      <c r="AT12" s="10">
        <f t="shared" si="15"/>
        <v>3514285.2044736617</v>
      </c>
      <c r="AU12" s="10">
        <f>'A1'!G10</f>
        <v>55823.96</v>
      </c>
      <c r="AV12" s="10">
        <f t="shared" si="16"/>
        <v>62952.990158234235</v>
      </c>
      <c r="AW12" s="10">
        <f t="shared" si="17"/>
        <v>62952.990158234235</v>
      </c>
      <c r="AX12" s="10">
        <f>'A23'!BI11*'A24'!$C$17/1000</f>
        <v>629906.76256437332</v>
      </c>
      <c r="AY12" s="10">
        <f>'A23'!BJ11*'A24'!$E$17/1000</f>
        <v>3433096.462261105</v>
      </c>
      <c r="AZ12" s="10">
        <f>'A23'!BK11*'A24'!$H$17/1000</f>
        <v>838909.38569423673</v>
      </c>
      <c r="BA12" s="10">
        <f>'A23'!BL11*'A24'!$J$17/1000</f>
        <v>1330056.234527403</v>
      </c>
      <c r="BB12" s="10">
        <f t="shared" si="18"/>
        <v>6231968.8450471181</v>
      </c>
      <c r="BC12" s="10">
        <f>'A1'!H10</f>
        <v>77839.92</v>
      </c>
      <c r="BD12" s="10">
        <f t="shared" si="19"/>
        <v>80061.346993253814</v>
      </c>
      <c r="BE12" s="10">
        <f t="shared" si="20"/>
        <v>80061.346993253814</v>
      </c>
      <c r="BF12" s="10">
        <f>'A23'!BR11*'A24'!$C$17/1000</f>
        <v>2015619.568032854</v>
      </c>
      <c r="BG12" s="10">
        <f>'A23'!BS11*'A24'!$E$17/1000</f>
        <v>599361.80698232155</v>
      </c>
      <c r="BH12" s="10">
        <f>'A23'!BT11*'A24'!$H$17/1000</f>
        <v>0</v>
      </c>
      <c r="BI12" s="10">
        <f>'A23'!BU11*'A24'!$J$17/1000</f>
        <v>359934.98831972375</v>
      </c>
      <c r="BJ12" s="10">
        <f t="shared" si="21"/>
        <v>2974916.3633348993</v>
      </c>
      <c r="BK12" s="10">
        <f>'A1'!I10</f>
        <v>56601.93</v>
      </c>
      <c r="BL12" s="10">
        <f t="shared" si="22"/>
        <v>52558.567584796125</v>
      </c>
      <c r="BM12" s="10">
        <f t="shared" si="23"/>
        <v>52558.567584796125</v>
      </c>
      <c r="BN12" s="10">
        <f>'A23'!CA11*'A24'!$C$17/1000</f>
        <v>308877.22760127572</v>
      </c>
      <c r="BO12" s="10">
        <f>'A23'!CB11*'A24'!$E$17/1000</f>
        <v>350185.3284249464</v>
      </c>
      <c r="BP12" s="10">
        <f>'A23'!CC11*'A24'!$H$17/1000</f>
        <v>0</v>
      </c>
      <c r="BQ12" s="10">
        <f>'A23'!CD11*'A24'!$J$17/1000</f>
        <v>418657.9175791876</v>
      </c>
      <c r="BR12" s="10">
        <f t="shared" si="24"/>
        <v>1077720.4736054097</v>
      </c>
      <c r="BS12" s="10">
        <f>'A1'!J10</f>
        <v>14665.04</v>
      </c>
      <c r="BT12" s="10">
        <f t="shared" si="25"/>
        <v>73489.09199057144</v>
      </c>
      <c r="BU12" s="10">
        <f t="shared" si="26"/>
        <v>73489.09199057144</v>
      </c>
      <c r="BV12" s="10">
        <f>'A23'!CJ11*'A24'!$C$17/1000</f>
        <v>58685.954889263608</v>
      </c>
      <c r="BW12" s="10">
        <f>'A23'!CK11*'A24'!$E$17/1000</f>
        <v>113950.43828968184</v>
      </c>
      <c r="BX12" s="10">
        <f>'A23'!CL11*'A24'!$H$17/1000</f>
        <v>53943.221815287805</v>
      </c>
      <c r="BY12" s="10">
        <f>'A23'!CM11*'A24'!$J$17/1000</f>
        <v>68059.910441968372</v>
      </c>
      <c r="BZ12" s="10">
        <f t="shared" si="27"/>
        <v>294639.52543620166</v>
      </c>
      <c r="CA12" s="10">
        <f>'A1'!K10</f>
        <v>4186.8999999999996</v>
      </c>
      <c r="CB12" s="10">
        <f t="shared" si="28"/>
        <v>70371.760834078115</v>
      </c>
      <c r="CC12" s="10">
        <f t="shared" si="29"/>
        <v>70371.760834078115</v>
      </c>
      <c r="CD12" s="10">
        <f>'A23'!CS11*'A24'!$C$17/1000</f>
        <v>1340685.03312828</v>
      </c>
      <c r="CE12" s="10">
        <f>'A23'!CT11*'A24'!$E$17/1000</f>
        <v>185209.72580005947</v>
      </c>
      <c r="CF12" s="10">
        <f>'A23'!CU11*'A24'!$H$17/1000</f>
        <v>52346.389342615541</v>
      </c>
      <c r="CG12" s="10">
        <f>'A23'!CV11*'A24'!$J$17/1000</f>
        <v>396524.86221356282</v>
      </c>
      <c r="CH12" s="10">
        <f t="shared" si="30"/>
        <v>1974766.010484518</v>
      </c>
      <c r="CI12" s="10">
        <f>'A1'!L10</f>
        <v>38682.32</v>
      </c>
      <c r="CJ12" s="10">
        <f t="shared" si="31"/>
        <v>51050.867954262256</v>
      </c>
      <c r="CK12" s="10">
        <f t="shared" si="32"/>
        <v>51050.867954262256</v>
      </c>
      <c r="CL12" s="10">
        <f>'A23'!DB11*'A24'!$C$17/1000</f>
        <v>123846.02540450789</v>
      </c>
      <c r="CM12" s="10">
        <f>'A23'!DC11*'A24'!$E$17/1000</f>
        <v>259216.64060850107</v>
      </c>
      <c r="CN12" s="10">
        <f>'A23'!DD11*'A24'!$H$17/1000</f>
        <v>73631.097235305293</v>
      </c>
      <c r="CO12" s="10">
        <f>'A23'!DE11*'A24'!$J$17/1000</f>
        <v>134559.79797941053</v>
      </c>
      <c r="CP12" s="10">
        <f t="shared" si="33"/>
        <v>591253.56122772477</v>
      </c>
      <c r="CQ12" s="10">
        <f>'A1'!M10</f>
        <v>8397.7970000000005</v>
      </c>
      <c r="CR12" s="10">
        <f t="shared" si="34"/>
        <v>70405.793475089318</v>
      </c>
      <c r="CS12" s="10">
        <f t="shared" si="35"/>
        <v>70405.793475089318</v>
      </c>
      <c r="CT12" s="10">
        <f>'A23'!DK11*'A24'!$C$17/1000</f>
        <v>998978.55222745589</v>
      </c>
      <c r="CU12" s="10">
        <f>'A23'!DL11*'A24'!$E$17/1000</f>
        <v>1634586.2396425235</v>
      </c>
      <c r="CV12" s="10">
        <f>'A23'!DM11*'A24'!$H$17/1000</f>
        <v>342021.01266434655</v>
      </c>
      <c r="CW12" s="10">
        <f>'A23'!DN11*'A24'!$J$17/1000</f>
        <v>736598.79784681718</v>
      </c>
      <c r="CX12" s="10">
        <f t="shared" si="36"/>
        <v>3712184.6023811428</v>
      </c>
      <c r="CY12" s="10">
        <f>'A1'!N10</f>
        <v>56804</v>
      </c>
      <c r="CZ12" s="10">
        <f t="shared" si="37"/>
        <v>65350.760551741827</v>
      </c>
      <c r="DA12" s="10">
        <f t="shared" si="38"/>
        <v>65350.760551741827</v>
      </c>
      <c r="DB12" s="10">
        <f>'A23'!DT11*'A24'!$C$17/1000</f>
        <v>1872317.8672514833</v>
      </c>
      <c r="DC12" s="10">
        <f>'A23'!DU11*'A24'!$E$17/1000</f>
        <v>9052869.5329777114</v>
      </c>
      <c r="DD12" s="10">
        <f>'A23'!DV11*'A24'!$H$17/1000</f>
        <v>1269875.8818620285</v>
      </c>
      <c r="DE12" s="10">
        <f>'A23'!DW11*'A24'!$J$17/1000</f>
        <v>7754163.9175346335</v>
      </c>
      <c r="DF12" s="10">
        <f t="shared" si="39"/>
        <v>19949227.199625857</v>
      </c>
      <c r="DG12" s="10">
        <f>'A1'!O10</f>
        <v>242288.9</v>
      </c>
      <c r="DH12" s="10">
        <f t="shared" si="40"/>
        <v>82336.52965375573</v>
      </c>
      <c r="DI12" s="10">
        <f t="shared" si="41"/>
        <v>82336.52965375573</v>
      </c>
    </row>
    <row r="13" spans="1:113" ht="12.75" customHeight="1">
      <c r="A13" s="6">
        <v>1988</v>
      </c>
      <c r="B13" s="10">
        <f>'A23'!G12*'A24'!$C$17/1000</f>
        <v>354020.76799956884</v>
      </c>
      <c r="C13" s="10">
        <f>'A23'!H12*'A24'!$E$17/1000</f>
        <v>319683.49165402987</v>
      </c>
      <c r="D13" s="10">
        <f>'A23'!I12*'A24'!$H$17/1000</f>
        <v>176765.08377982394</v>
      </c>
      <c r="E13" s="10">
        <f>'A23'!J12*'A24'!$J$17/1000</f>
        <v>233617.59356654101</v>
      </c>
      <c r="F13" s="10">
        <f t="shared" si="0"/>
        <v>1084086.9369999638</v>
      </c>
      <c r="G13" s="10">
        <f>'A1'!B11</f>
        <v>16532.16</v>
      </c>
      <c r="H13" s="10">
        <f t="shared" si="1"/>
        <v>65574.428084410261</v>
      </c>
      <c r="I13" s="10">
        <f t="shared" si="2"/>
        <v>65574.428084410261</v>
      </c>
      <c r="J13" s="10">
        <f>'A23'!P12*'A24'!$C$17/1000</f>
        <v>276196.71918500186</v>
      </c>
      <c r="K13" s="10">
        <f>'A23'!Q12*'A24'!$E$17/1000</f>
        <v>148325.55330762267</v>
      </c>
      <c r="L13" s="10">
        <f>'A23'!R12*'A24'!$H$17/1000</f>
        <v>85169.219366522695</v>
      </c>
      <c r="M13" s="10">
        <f>'A23'!S12*'A24'!$J$17/1000</f>
        <v>112242.20305364397</v>
      </c>
      <c r="N13" s="10">
        <f t="shared" si="3"/>
        <v>621933.69491279114</v>
      </c>
      <c r="O13" s="10">
        <f>'A1'!C11</f>
        <v>9901.6610000000001</v>
      </c>
      <c r="P13" s="10">
        <f t="shared" si="4"/>
        <v>62811.047046832959</v>
      </c>
      <c r="Q13" s="10">
        <f t="shared" si="5"/>
        <v>62811.047046832959</v>
      </c>
      <c r="R13" s="10">
        <f>'A23'!Y12*'A24'!$C$17/1000</f>
        <v>405839.28166076785</v>
      </c>
      <c r="S13" s="10">
        <f>'A23'!Z12*'A24'!$E$17/1000</f>
        <v>598109.61346280726</v>
      </c>
      <c r="T13" s="10">
        <f>'A23'!AA12*'A24'!$H$17/1000</f>
        <v>540137.96973066323</v>
      </c>
      <c r="U13" s="10">
        <f>'A23'!AB12*'A24'!$J$17/1000</f>
        <v>546105.43932664942</v>
      </c>
      <c r="V13" s="10">
        <f t="shared" si="6"/>
        <v>2090192.304180888</v>
      </c>
      <c r="W13" s="10">
        <f>'A1'!D11</f>
        <v>26791</v>
      </c>
      <c r="X13" s="10">
        <f t="shared" si="7"/>
        <v>78018.450381877803</v>
      </c>
      <c r="Y13" s="10">
        <f t="shared" si="8"/>
        <v>78018.450381877803</v>
      </c>
      <c r="Z13" s="10">
        <f>'A23'!AH12*'A24'!$C$17/1000</f>
        <v>106498.31829166447</v>
      </c>
      <c r="AA13" s="10">
        <f>'A23'!AI12*'A24'!$E$17/1000</f>
        <v>132101.42134588058</v>
      </c>
      <c r="AB13" s="10">
        <f>'A23'!AJ12*'A24'!$H$17/1000</f>
        <v>24011.985874692029</v>
      </c>
      <c r="AC13" s="10">
        <f>'A23'!AK12*'A24'!$J$17/1000</f>
        <v>87627.871746120145</v>
      </c>
      <c r="AD13" s="10">
        <f t="shared" si="9"/>
        <v>350239.59725835721</v>
      </c>
      <c r="AE13" s="10">
        <f>'A1'!E11</f>
        <v>5129.5159999999996</v>
      </c>
      <c r="AF13" s="10">
        <f t="shared" si="10"/>
        <v>68279.267918914236</v>
      </c>
      <c r="AG13" s="10">
        <f t="shared" si="11"/>
        <v>68279.267918914236</v>
      </c>
      <c r="AH13" s="10">
        <f>'A23'!AQ12*'A24'!$C$17/1000</f>
        <v>100509.67146011116</v>
      </c>
      <c r="AI13" s="10">
        <f>'A23'!AR12*'A24'!$E$17/1000</f>
        <v>146717.75110561919</v>
      </c>
      <c r="AJ13" s="10">
        <f>'A23'!AS12*'A24'!$H$17/1000</f>
        <v>33359.880076867092</v>
      </c>
      <c r="AK13" s="10">
        <f>'A23'!AT12*'A24'!$J$17/1000</f>
        <v>65122.185955791916</v>
      </c>
      <c r="AL13" s="10">
        <f t="shared" si="12"/>
        <v>345709.48859838938</v>
      </c>
      <c r="AM13" s="10">
        <f>'A1'!F11</f>
        <v>4948</v>
      </c>
      <c r="AN13" s="10">
        <f t="shared" si="13"/>
        <v>69868.530436214511</v>
      </c>
      <c r="AO13" s="10">
        <f t="shared" si="14"/>
        <v>69868.530436214511</v>
      </c>
      <c r="AP13" s="10">
        <f>'A23'!AZ12*'A24'!$C$17/1000</f>
        <v>1309546.4316390427</v>
      </c>
      <c r="AQ13" s="10">
        <f>'A23'!BA12*'A24'!$E$17/1000</f>
        <v>1226047.6808455284</v>
      </c>
      <c r="AR13" s="10">
        <f>'A23'!BB12*'A24'!$H$17/1000</f>
        <v>199402.06010419625</v>
      </c>
      <c r="AS13" s="10">
        <f>'A23'!BC12*'A24'!$J$17/1000</f>
        <v>830410.5335728277</v>
      </c>
      <c r="AT13" s="10">
        <f t="shared" si="15"/>
        <v>3565406.7061615949</v>
      </c>
      <c r="AU13" s="10">
        <f>'A1'!G11</f>
        <v>56117.97</v>
      </c>
      <c r="AV13" s="10">
        <f t="shared" si="16"/>
        <v>63534.135432225987</v>
      </c>
      <c r="AW13" s="10">
        <f t="shared" si="17"/>
        <v>63534.135432225987</v>
      </c>
      <c r="AX13" s="10">
        <f>'A23'!BI12*'A24'!$C$17/1000</f>
        <v>641429.36024958326</v>
      </c>
      <c r="AY13" s="10">
        <f>'A23'!BJ12*'A24'!$E$17/1000</f>
        <v>3480763.793008592</v>
      </c>
      <c r="AZ13" s="10">
        <f>'A23'!BK12*'A24'!$H$17/1000</f>
        <v>828446.04150725144</v>
      </c>
      <c r="BA13" s="10">
        <f>'A23'!BL12*'A24'!$J$17/1000</f>
        <v>1375780.2678518507</v>
      </c>
      <c r="BB13" s="10">
        <f t="shared" si="18"/>
        <v>6326419.4626172772</v>
      </c>
      <c r="BC13" s="10">
        <f>'A1'!H11</f>
        <v>78144.62</v>
      </c>
      <c r="BD13" s="10">
        <f t="shared" si="19"/>
        <v>80957.837693974041</v>
      </c>
      <c r="BE13" s="10">
        <f t="shared" si="20"/>
        <v>80957.837693974041</v>
      </c>
      <c r="BF13" s="10">
        <f>'A23'!BR12*'A24'!$C$17/1000</f>
        <v>1988585.8207306974</v>
      </c>
      <c r="BG13" s="10">
        <f>'A23'!BS12*'A24'!$E$17/1000</f>
        <v>651203.34822237038</v>
      </c>
      <c r="BH13" s="10">
        <f>'A23'!BT12*'A24'!$H$17/1000</f>
        <v>0</v>
      </c>
      <c r="BI13" s="10">
        <f>'A23'!BU12*'A24'!$J$17/1000</f>
        <v>388876.47000884416</v>
      </c>
      <c r="BJ13" s="10">
        <f t="shared" si="21"/>
        <v>3028665.6389619117</v>
      </c>
      <c r="BK13" s="10">
        <f>'A1'!I11</f>
        <v>56629.279999999999</v>
      </c>
      <c r="BL13" s="10">
        <f t="shared" si="22"/>
        <v>53482.326438936034</v>
      </c>
      <c r="BM13" s="10">
        <f t="shared" si="23"/>
        <v>53482.326438936034</v>
      </c>
      <c r="BN13" s="10">
        <f>'A23'!CA12*'A24'!$C$17/1000</f>
        <v>306179.42187331017</v>
      </c>
      <c r="BO13" s="10">
        <f>'A23'!CB12*'A24'!$E$17/1000</f>
        <v>362251.11348503252</v>
      </c>
      <c r="BP13" s="10">
        <f>'A23'!CC12*'A24'!$H$17/1000</f>
        <v>0</v>
      </c>
      <c r="BQ13" s="10">
        <f>'A23'!CD12*'A24'!$J$17/1000</f>
        <v>434493.87619532837</v>
      </c>
      <c r="BR13" s="10">
        <f t="shared" si="24"/>
        <v>1102924.4115536711</v>
      </c>
      <c r="BS13" s="10">
        <f>'A1'!J11</f>
        <v>14760.09</v>
      </c>
      <c r="BT13" s="10">
        <f t="shared" si="25"/>
        <v>74723.420490909688</v>
      </c>
      <c r="BU13" s="10">
        <f t="shared" si="26"/>
        <v>74723.420490909688</v>
      </c>
      <c r="BV13" s="10">
        <f>'A23'!CJ12*'A24'!$C$17/1000</f>
        <v>58803.431334153938</v>
      </c>
      <c r="BW13" s="10">
        <f>'A23'!CK12*'A24'!$E$17/1000</f>
        <v>115582.25769095351</v>
      </c>
      <c r="BX13" s="10">
        <f>'A23'!CL12*'A24'!$H$17/1000</f>
        <v>52019.072390045236</v>
      </c>
      <c r="BY13" s="10">
        <f>'A23'!CM12*'A24'!$J$17/1000</f>
        <v>72394.012379554595</v>
      </c>
      <c r="BZ13" s="10">
        <f t="shared" si="27"/>
        <v>298798.77379470726</v>
      </c>
      <c r="CA13" s="10">
        <f>'A1'!K11</f>
        <v>4209.4830000000002</v>
      </c>
      <c r="CB13" s="10">
        <f t="shared" si="28"/>
        <v>70982.297302235747</v>
      </c>
      <c r="CC13" s="10">
        <f t="shared" si="29"/>
        <v>70982.297302235747</v>
      </c>
      <c r="CD13" s="10">
        <f>'A23'!CS12*'A24'!$C$17/1000</f>
        <v>1332918.6628908985</v>
      </c>
      <c r="CE13" s="10">
        <f>'A23'!CT12*'A24'!$E$17/1000</f>
        <v>199450.71314704427</v>
      </c>
      <c r="CF13" s="10">
        <f>'A23'!CU12*'A24'!$H$17/1000</f>
        <v>59983.925694382837</v>
      </c>
      <c r="CG13" s="10">
        <f>'A23'!CV12*'A24'!$J$17/1000</f>
        <v>427014.11174489843</v>
      </c>
      <c r="CH13" s="10">
        <f t="shared" si="30"/>
        <v>2019367.4134772238</v>
      </c>
      <c r="CI13" s="10">
        <f>'A1'!L11</f>
        <v>38764.31</v>
      </c>
      <c r="CJ13" s="10">
        <f t="shared" si="31"/>
        <v>52093.469830295544</v>
      </c>
      <c r="CK13" s="10">
        <f t="shared" si="32"/>
        <v>52093.469830295544</v>
      </c>
      <c r="CL13" s="10">
        <f>'A23'!DB12*'A24'!$C$17/1000</f>
        <v>121349.87820270225</v>
      </c>
      <c r="CM13" s="10">
        <f>'A23'!DC12*'A24'!$E$17/1000</f>
        <v>261816.08455841884</v>
      </c>
      <c r="CN13" s="10">
        <f>'A23'!DD12*'A24'!$H$17/1000</f>
        <v>76876.996734530345</v>
      </c>
      <c r="CO13" s="10">
        <f>'A23'!DE12*'A24'!$J$17/1000</f>
        <v>137912.70990914549</v>
      </c>
      <c r="CP13" s="10">
        <f t="shared" si="33"/>
        <v>597955.66940479691</v>
      </c>
      <c r="CQ13" s="10">
        <f>'A1'!M11</f>
        <v>8436.4830000000002</v>
      </c>
      <c r="CR13" s="10">
        <f t="shared" si="34"/>
        <v>70877.363162445399</v>
      </c>
      <c r="CS13" s="10">
        <f t="shared" si="35"/>
        <v>70877.363162445399</v>
      </c>
      <c r="CT13" s="10">
        <f>'A23'!DK12*'A24'!$C$17/1000</f>
        <v>962596.80619522196</v>
      </c>
      <c r="CU13" s="10">
        <f>'A23'!DL12*'A24'!$E$17/1000</f>
        <v>1695498.157432545</v>
      </c>
      <c r="CV13" s="10">
        <f>'A23'!DM12*'A24'!$H$17/1000</f>
        <v>354967.62949856819</v>
      </c>
      <c r="CW13" s="10">
        <f>'A23'!DN12*'A24'!$J$17/1000</f>
        <v>773956.41398561723</v>
      </c>
      <c r="CX13" s="10">
        <f t="shared" si="36"/>
        <v>3787019.0071119526</v>
      </c>
      <c r="CY13" s="10">
        <f>'A1'!N11</f>
        <v>56918</v>
      </c>
      <c r="CZ13" s="10">
        <f t="shared" si="37"/>
        <v>66534.646458272473</v>
      </c>
      <c r="DA13" s="10">
        <f t="shared" si="38"/>
        <v>66534.646458272473</v>
      </c>
      <c r="DB13" s="10">
        <f>'A23'!DT12*'A24'!$C$17/1000</f>
        <v>1860714.6122939209</v>
      </c>
      <c r="DC13" s="10">
        <f>'A23'!DU12*'A24'!$E$17/1000</f>
        <v>9147323.42237252</v>
      </c>
      <c r="DD13" s="10">
        <f>'A23'!DV12*'A24'!$H$17/1000</f>
        <v>1333015.3989151872</v>
      </c>
      <c r="DE13" s="10">
        <f>'A23'!DW12*'A24'!$J$17/1000</f>
        <v>8031587.7513447599</v>
      </c>
      <c r="DF13" s="10">
        <f t="shared" si="39"/>
        <v>20372641.184926387</v>
      </c>
      <c r="DG13" s="10">
        <f>'A1'!O11</f>
        <v>244499</v>
      </c>
      <c r="DH13" s="10">
        <f t="shared" si="40"/>
        <v>83324.026621484692</v>
      </c>
      <c r="DI13" s="10">
        <f t="shared" si="41"/>
        <v>83324.026621484692</v>
      </c>
    </row>
    <row r="14" spans="1:113" ht="12.75" customHeight="1">
      <c r="A14" s="6">
        <v>1989</v>
      </c>
      <c r="B14" s="10">
        <f>'A23'!G13*'A24'!$C$17/1000</f>
        <v>356714.99842321221</v>
      </c>
      <c r="C14" s="10">
        <f>'A23'!H13*'A24'!$E$17/1000</f>
        <v>332143.99270346708</v>
      </c>
      <c r="D14" s="10">
        <f>'A23'!I13*'A24'!$H$17/1000</f>
        <v>176460.42594813503</v>
      </c>
      <c r="E14" s="10">
        <f>'A23'!J13*'A24'!$J$17/1000</f>
        <v>252541.09569455989</v>
      </c>
      <c r="F14" s="10">
        <f t="shared" si="0"/>
        <v>1117860.5127693743</v>
      </c>
      <c r="G14" s="10">
        <f>'A1'!B12</f>
        <v>16814.419999999998</v>
      </c>
      <c r="H14" s="10">
        <f t="shared" si="1"/>
        <v>66482.252303045505</v>
      </c>
      <c r="I14" s="10">
        <f t="shared" si="2"/>
        <v>66482.252303045505</v>
      </c>
      <c r="J14" s="10">
        <f>'A23'!P13*'A24'!$C$17/1000</f>
        <v>270556.15975799994</v>
      </c>
      <c r="K14" s="10">
        <f>'A23'!Q13*'A24'!$E$17/1000</f>
        <v>156446.54747513362</v>
      </c>
      <c r="L14" s="10">
        <f>'A23'!R13*'A24'!$H$17/1000</f>
        <v>89490.107185776389</v>
      </c>
      <c r="M14" s="10">
        <f>'A23'!S13*'A24'!$J$17/1000</f>
        <v>118931.91752851818</v>
      </c>
      <c r="N14" s="10">
        <f t="shared" si="3"/>
        <v>635424.73194742808</v>
      </c>
      <c r="O14" s="10">
        <f>'A1'!C12</f>
        <v>9937.6929999999993</v>
      </c>
      <c r="P14" s="10">
        <f t="shared" si="4"/>
        <v>63940.86957077746</v>
      </c>
      <c r="Q14" s="10">
        <f t="shared" si="5"/>
        <v>63940.86957077746</v>
      </c>
      <c r="R14" s="10">
        <f>'A23'!Y13*'A24'!$C$17/1000</f>
        <v>402903.84322587686</v>
      </c>
      <c r="S14" s="10">
        <f>'A23'!Z13*'A24'!$E$17/1000</f>
        <v>609228.19978718983</v>
      </c>
      <c r="T14" s="10">
        <f>'A23'!AA13*'A24'!$H$17/1000</f>
        <v>579804.82223471743</v>
      </c>
      <c r="U14" s="10">
        <f>'A23'!AB13*'A24'!$J$17/1000</f>
        <v>578823.22243110649</v>
      </c>
      <c r="V14" s="10">
        <f t="shared" si="6"/>
        <v>2170760.0876788907</v>
      </c>
      <c r="W14" s="10">
        <f>'A1'!D12</f>
        <v>27278</v>
      </c>
      <c r="X14" s="10">
        <f t="shared" si="7"/>
        <v>79579.151245651825</v>
      </c>
      <c r="Y14" s="10">
        <f t="shared" si="8"/>
        <v>79579.151245651825</v>
      </c>
      <c r="Z14" s="10">
        <f>'A23'!AH13*'A24'!$C$17/1000</f>
        <v>103911.86879711098</v>
      </c>
      <c r="AA14" s="10">
        <f>'A23'!AI13*'A24'!$E$17/1000</f>
        <v>136299.42870807476</v>
      </c>
      <c r="AB14" s="10">
        <f>'A23'!AJ13*'A24'!$H$17/1000</f>
        <v>25142.192684368601</v>
      </c>
      <c r="AC14" s="10">
        <f>'A23'!AK13*'A24'!$J$17/1000</f>
        <v>91499.266887078251</v>
      </c>
      <c r="AD14" s="10">
        <f t="shared" si="9"/>
        <v>356852.75707663258</v>
      </c>
      <c r="AE14" s="10">
        <f>'A1'!E12</f>
        <v>5132.5929999999998</v>
      </c>
      <c r="AF14" s="10">
        <f t="shared" si="10"/>
        <v>69526.79806807838</v>
      </c>
      <c r="AG14" s="10">
        <f t="shared" si="11"/>
        <v>69526.79806807838</v>
      </c>
      <c r="AH14" s="10">
        <f>'A23'!AQ13*'A24'!$C$17/1000</f>
        <v>98257.544076606064</v>
      </c>
      <c r="AI14" s="10">
        <f>'A23'!AR13*'A24'!$E$17/1000</f>
        <v>150219.11138858661</v>
      </c>
      <c r="AJ14" s="10">
        <f>'A23'!AS13*'A24'!$H$17/1000</f>
        <v>34588.584906340991</v>
      </c>
      <c r="AK14" s="10">
        <f>'A23'!AT13*'A24'!$J$17/1000</f>
        <v>68619.012638311106</v>
      </c>
      <c r="AL14" s="10">
        <f t="shared" si="12"/>
        <v>351684.2530098448</v>
      </c>
      <c r="AM14" s="10">
        <f>'A1'!F12</f>
        <v>4965</v>
      </c>
      <c r="AN14" s="10">
        <f t="shared" si="13"/>
        <v>70832.679357471265</v>
      </c>
      <c r="AO14" s="10">
        <f t="shared" si="14"/>
        <v>70832.679357471265</v>
      </c>
      <c r="AP14" s="10">
        <f>'A23'!AZ13*'A24'!$C$17/1000</f>
        <v>1284851.5098249733</v>
      </c>
      <c r="AQ14" s="10">
        <f>'A23'!BA13*'A24'!$E$17/1000</f>
        <v>1277232.6845062927</v>
      </c>
      <c r="AR14" s="10">
        <f>'A23'!BB13*'A24'!$H$17/1000</f>
        <v>222533.18311621304</v>
      </c>
      <c r="AS14" s="10">
        <f>'A23'!BC13*'A24'!$J$17/1000</f>
        <v>837404.2755700791</v>
      </c>
      <c r="AT14" s="10">
        <f t="shared" si="15"/>
        <v>3622021.6530175582</v>
      </c>
      <c r="AU14" s="10">
        <f>'A1'!G12</f>
        <v>56423.4</v>
      </c>
      <c r="AV14" s="10">
        <f t="shared" si="16"/>
        <v>64193.608556335821</v>
      </c>
      <c r="AW14" s="10">
        <f t="shared" si="17"/>
        <v>64193.608556335821</v>
      </c>
      <c r="AX14" s="10">
        <f>'A23'!BI13*'A24'!$C$17/1000</f>
        <v>654925.34967960196</v>
      </c>
      <c r="AY14" s="10">
        <f>'A23'!BJ13*'A24'!$E$17/1000</f>
        <v>3541086.8944684183</v>
      </c>
      <c r="AZ14" s="10">
        <f>'A23'!BK13*'A24'!$H$17/1000</f>
        <v>820893.63020742871</v>
      </c>
      <c r="BA14" s="10">
        <f>'A23'!BL13*'A24'!$J$17/1000</f>
        <v>1427912.6270692339</v>
      </c>
      <c r="BB14" s="10">
        <f t="shared" si="18"/>
        <v>6444818.5014246833</v>
      </c>
      <c r="BC14" s="10">
        <f>'A1'!H12</f>
        <v>78751.28</v>
      </c>
      <c r="BD14" s="10">
        <f t="shared" si="19"/>
        <v>81837.634911136469</v>
      </c>
      <c r="BE14" s="10">
        <f t="shared" si="20"/>
        <v>81837.634911136469</v>
      </c>
      <c r="BF14" s="10">
        <f>'A23'!BR13*'A24'!$C$17/1000</f>
        <v>1961327.5207519443</v>
      </c>
      <c r="BG14" s="10">
        <f>'A23'!BS13*'A24'!$E$17/1000</f>
        <v>708670.69841316552</v>
      </c>
      <c r="BH14" s="10">
        <f>'A23'!BT13*'A24'!$H$17/1000</f>
        <v>0</v>
      </c>
      <c r="BI14" s="10">
        <f>'A23'!BU13*'A24'!$J$17/1000</f>
        <v>420823.0870280586</v>
      </c>
      <c r="BJ14" s="10">
        <f t="shared" si="21"/>
        <v>3090821.3061931687</v>
      </c>
      <c r="BK14" s="10">
        <f>'A1'!I12</f>
        <v>56671.78</v>
      </c>
      <c r="BL14" s="10">
        <f t="shared" si="22"/>
        <v>54538.984062141142</v>
      </c>
      <c r="BM14" s="10">
        <f t="shared" si="23"/>
        <v>54538.984062141142</v>
      </c>
      <c r="BN14" s="10">
        <f>'A23'!CA13*'A24'!$C$17/1000</f>
        <v>303076.59341099317</v>
      </c>
      <c r="BO14" s="10">
        <f>'A23'!CB13*'A24'!$E$17/1000</f>
        <v>374597.61357052613</v>
      </c>
      <c r="BP14" s="10">
        <f>'A23'!CC13*'A24'!$H$17/1000</f>
        <v>0</v>
      </c>
      <c r="BQ14" s="10">
        <f>'A23'!CD13*'A24'!$J$17/1000</f>
        <v>450766.36801167554</v>
      </c>
      <c r="BR14" s="10">
        <f t="shared" si="24"/>
        <v>1128440.5749931948</v>
      </c>
      <c r="BS14" s="10">
        <f>'A1'!J12</f>
        <v>14848.91</v>
      </c>
      <c r="BT14" s="10">
        <f t="shared" si="25"/>
        <v>75994.842381911847</v>
      </c>
      <c r="BU14" s="10">
        <f t="shared" si="26"/>
        <v>75994.842381911847</v>
      </c>
      <c r="BV14" s="10">
        <f>'A23'!CJ13*'A24'!$C$17/1000</f>
        <v>58765.303101921789</v>
      </c>
      <c r="BW14" s="10">
        <f>'A23'!CK13*'A24'!$E$17/1000</f>
        <v>117192.40227013348</v>
      </c>
      <c r="BX14" s="10">
        <f>'A23'!CL13*'A24'!$H$17/1000</f>
        <v>50138.16913124048</v>
      </c>
      <c r="BY14" s="10">
        <f>'A23'!CM13*'A24'!$J$17/1000</f>
        <v>77049.827004956111</v>
      </c>
      <c r="BZ14" s="10">
        <f t="shared" si="27"/>
        <v>303145.70150825183</v>
      </c>
      <c r="CA14" s="10">
        <f>'A1'!K12</f>
        <v>4226.8950000000004</v>
      </c>
      <c r="CB14" s="10">
        <f t="shared" si="28"/>
        <v>71718.294754956485</v>
      </c>
      <c r="CC14" s="10">
        <f t="shared" si="29"/>
        <v>71718.294754956485</v>
      </c>
      <c r="CD14" s="10">
        <f>'A23'!CS13*'A24'!$C$17/1000</f>
        <v>1324226.5386339941</v>
      </c>
      <c r="CE14" s="10">
        <f>'A23'!CT13*'A24'!$E$17/1000</f>
        <v>214925.63015422662</v>
      </c>
      <c r="CF14" s="10">
        <f>'A23'!CU13*'A24'!$H$17/1000</f>
        <v>68780.265778252011</v>
      </c>
      <c r="CG14" s="10">
        <f>'A23'!CV13*'A24'!$J$17/1000</f>
        <v>460145.14364688139</v>
      </c>
      <c r="CH14" s="10">
        <f t="shared" si="30"/>
        <v>2068077.5782133541</v>
      </c>
      <c r="CI14" s="10">
        <f>'A1'!L12</f>
        <v>38821.379999999997</v>
      </c>
      <c r="CJ14" s="10">
        <f t="shared" si="31"/>
        <v>53271.614203651552</v>
      </c>
      <c r="CK14" s="10">
        <f t="shared" si="32"/>
        <v>53271.614203651552</v>
      </c>
      <c r="CL14" s="10">
        <f>'A23'!DB13*'A24'!$C$17/1000</f>
        <v>119188.06796109342</v>
      </c>
      <c r="CM14" s="10">
        <f>'A23'!DC13*'A24'!$E$17/1000</f>
        <v>265412.9612478948</v>
      </c>
      <c r="CN14" s="10">
        <f>'A23'!DD13*'A24'!$H$17/1000</f>
        <v>80560.824716284173</v>
      </c>
      <c r="CO14" s="10">
        <f>'A23'!DE13*'A24'!$J$17/1000</f>
        <v>141868.38210208245</v>
      </c>
      <c r="CP14" s="10">
        <f t="shared" si="33"/>
        <v>607030.23602735484</v>
      </c>
      <c r="CQ14" s="10">
        <f>'A1'!M12</f>
        <v>8492.9590000000007</v>
      </c>
      <c r="CR14" s="10">
        <f t="shared" si="34"/>
        <v>71474.528021076607</v>
      </c>
      <c r="CS14" s="10">
        <f t="shared" si="35"/>
        <v>71474.528021076607</v>
      </c>
      <c r="CT14" s="10">
        <f>'A23'!DK13*'A24'!$C$17/1000</f>
        <v>925659.3776939197</v>
      </c>
      <c r="CU14" s="10">
        <f>'A23'!DL13*'A24'!$E$17/1000</f>
        <v>1761526.952272797</v>
      </c>
      <c r="CV14" s="10">
        <f>'A23'!DM13*'A24'!$H$17/1000</f>
        <v>369000.70755443082</v>
      </c>
      <c r="CW14" s="10">
        <f>'A23'!DN13*'A24'!$J$17/1000</f>
        <v>814525.13118020154</v>
      </c>
      <c r="CX14" s="10">
        <f t="shared" si="36"/>
        <v>3870712.1687013488</v>
      </c>
      <c r="CY14" s="10">
        <f>'A1'!N12</f>
        <v>57076</v>
      </c>
      <c r="CZ14" s="10">
        <f t="shared" si="37"/>
        <v>67816.808618357085</v>
      </c>
      <c r="DA14" s="10">
        <f t="shared" si="38"/>
        <v>67816.808618357085</v>
      </c>
      <c r="DB14" s="10">
        <f>'A23'!DT13*'A24'!$C$17/1000</f>
        <v>1844503.7669045655</v>
      </c>
      <c r="DC14" s="10">
        <f>'A23'!DU13*'A24'!$E$17/1000</f>
        <v>9232692.8807389513</v>
      </c>
      <c r="DD14" s="10">
        <f>'A23'!DV13*'A24'!$H$17/1000</f>
        <v>1397769.7557307254</v>
      </c>
      <c r="DE14" s="10">
        <f>'A23'!DW13*'A24'!$J$17/1000</f>
        <v>8309873.6666916423</v>
      </c>
      <c r="DF14" s="10">
        <f t="shared" si="39"/>
        <v>20784840.070065886</v>
      </c>
      <c r="DG14" s="10">
        <f>'A1'!O12</f>
        <v>246819.20000000001</v>
      </c>
      <c r="DH14" s="10">
        <f t="shared" si="40"/>
        <v>84210.791016524992</v>
      </c>
      <c r="DI14" s="10">
        <f t="shared" si="41"/>
        <v>84210.791016524992</v>
      </c>
    </row>
    <row r="15" spans="1:113" ht="12.75" customHeight="1">
      <c r="A15" s="6">
        <v>1990</v>
      </c>
      <c r="B15" s="10">
        <f>'A23'!G14*'A24'!$C$17/1000</f>
        <v>357867.25219070306</v>
      </c>
      <c r="C15" s="10">
        <f>'A23'!H14*'A24'!$E$17/1000</f>
        <v>343986.49764498917</v>
      </c>
      <c r="D15" s="10">
        <f>'A23'!I14*'A24'!$H$17/1000</f>
        <v>175592.90536319106</v>
      </c>
      <c r="E15" s="10">
        <f>'A23'!J14*'A24'!$J$17/1000</f>
        <v>272124.33231661667</v>
      </c>
      <c r="F15" s="10">
        <f t="shared" si="0"/>
        <v>1149570.9875154998</v>
      </c>
      <c r="G15" s="10">
        <f>'A1'!B13</f>
        <v>17065.13</v>
      </c>
      <c r="H15" s="10">
        <f t="shared" si="1"/>
        <v>67363.740417770023</v>
      </c>
      <c r="I15" s="10">
        <f t="shared" si="2"/>
        <v>67363.740417770023</v>
      </c>
      <c r="J15" s="10">
        <f>'A23'!P14*'A24'!$C$17/1000</f>
        <v>264145.62961797981</v>
      </c>
      <c r="K15" s="10">
        <f>'A23'!Q14*'A24'!$E$17/1000</f>
        <v>164825.56122263122</v>
      </c>
      <c r="L15" s="10">
        <f>'A23'!R14*'A24'!$H$17/1000</f>
        <v>93923.866654868543</v>
      </c>
      <c r="M15" s="10">
        <f>'A23'!S14*'A24'!$J$17/1000</f>
        <v>125877.82585016298</v>
      </c>
      <c r="N15" s="10">
        <f t="shared" si="3"/>
        <v>648772.88334564248</v>
      </c>
      <c r="O15" s="10">
        <f>'A1'!C13</f>
        <v>9967.3729999999996</v>
      </c>
      <c r="P15" s="10">
        <f t="shared" si="4"/>
        <v>65089.656356358137</v>
      </c>
      <c r="Q15" s="10">
        <f t="shared" si="5"/>
        <v>65089.656356358137</v>
      </c>
      <c r="R15" s="10">
        <f>'A23'!Y14*'A24'!$C$17/1000</f>
        <v>396416.34636610438</v>
      </c>
      <c r="S15" s="10">
        <f>'A23'!Z14*'A24'!$E$17/1000</f>
        <v>616915.9099749754</v>
      </c>
      <c r="T15" s="10">
        <f>'A23'!AA14*'A24'!$H$17/1000</f>
        <v>618736.44360679132</v>
      </c>
      <c r="U15" s="10">
        <f>'A23'!AB14*'A24'!$J$17/1000</f>
        <v>609904.93792845868</v>
      </c>
      <c r="V15" s="10">
        <f t="shared" si="6"/>
        <v>2241973.6378763299</v>
      </c>
      <c r="W15" s="10">
        <f>'A1'!D13</f>
        <v>27691.29</v>
      </c>
      <c r="X15" s="10">
        <f t="shared" si="7"/>
        <v>80963.134540728497</v>
      </c>
      <c r="Y15" s="10">
        <f t="shared" si="8"/>
        <v>80963.134540728497</v>
      </c>
      <c r="Z15" s="10">
        <f>'A23'!AH14*'A24'!$C$17/1000</f>
        <v>101330.65123513817</v>
      </c>
      <c r="AA15" s="10">
        <f>'A23'!AI14*'A24'!$E$17/1000</f>
        <v>140840.29594684389</v>
      </c>
      <c r="AB15" s="10">
        <f>'A23'!AJ14*'A24'!$H$17/1000</f>
        <v>26364.805391424987</v>
      </c>
      <c r="AC15" s="10">
        <f>'A23'!AK14*'A24'!$J$17/1000</f>
        <v>95683.997992180695</v>
      </c>
      <c r="AD15" s="10">
        <f t="shared" si="9"/>
        <v>364219.75056558772</v>
      </c>
      <c r="AE15" s="10">
        <f>'A1'!E13</f>
        <v>5140.9390000000003</v>
      </c>
      <c r="AF15" s="10">
        <f t="shared" si="10"/>
        <v>70846.930991709422</v>
      </c>
      <c r="AG15" s="10">
        <f t="shared" si="11"/>
        <v>70846.930991709422</v>
      </c>
      <c r="AH15" s="10">
        <f>'A23'!AQ14*'A24'!$C$17/1000</f>
        <v>95954.176027419715</v>
      </c>
      <c r="AI15" s="10">
        <f>'A23'!AR14*'A24'!$E$17/1000</f>
        <v>153910.87831989847</v>
      </c>
      <c r="AJ15" s="10">
        <f>'A23'!AS14*'A24'!$H$17/1000</f>
        <v>35887.458971358443</v>
      </c>
      <c r="AK15" s="10">
        <f>'A23'!AT14*'A24'!$J$17/1000</f>
        <v>72353.835828292547</v>
      </c>
      <c r="AL15" s="10">
        <f t="shared" si="12"/>
        <v>358106.34914696915</v>
      </c>
      <c r="AM15" s="10">
        <f>'A1'!F13</f>
        <v>4987</v>
      </c>
      <c r="AN15" s="10">
        <f t="shared" si="13"/>
        <v>71807.97055283119</v>
      </c>
      <c r="AO15" s="10">
        <f t="shared" si="14"/>
        <v>71807.97055283119</v>
      </c>
      <c r="AP15" s="10">
        <f>'A23'!AZ14*'A24'!$C$17/1000</f>
        <v>1257454.9216036797</v>
      </c>
      <c r="AQ15" s="10">
        <f>'A23'!BA14*'A24'!$E$17/1000</f>
        <v>1330308.1149315538</v>
      </c>
      <c r="AR15" s="10">
        <f>'A23'!BB14*'A24'!$H$17/1000</f>
        <v>248301.5739842293</v>
      </c>
      <c r="AS15" s="10">
        <f>'A23'!BC14*'A24'!$J$17/1000</f>
        <v>844300.51003042783</v>
      </c>
      <c r="AT15" s="10">
        <f t="shared" si="15"/>
        <v>3680365.1205498907</v>
      </c>
      <c r="AU15" s="10">
        <f>'A1'!G13</f>
        <v>56708.82</v>
      </c>
      <c r="AV15" s="10">
        <f t="shared" si="16"/>
        <v>64899.342298956159</v>
      </c>
      <c r="AW15" s="10">
        <f t="shared" si="17"/>
        <v>64899.342298956159</v>
      </c>
      <c r="AX15" s="10">
        <f>'A23'!BI14*'A24'!$C$17/1000</f>
        <v>668122.97686841863</v>
      </c>
      <c r="AY15" s="10">
        <f>'A23'!BJ14*'A24'!$E$17/1000</f>
        <v>3601781.6812625378</v>
      </c>
      <c r="AZ15" s="10">
        <f>'A23'!BK14*'A24'!$H$17/1000</f>
        <v>813257.94359805668</v>
      </c>
      <c r="BA15" s="10">
        <f>'A23'!BL14*'A24'!$J$17/1000</f>
        <v>1481743.2638187334</v>
      </c>
      <c r="BB15" s="10">
        <f t="shared" si="18"/>
        <v>6564905.8655477464</v>
      </c>
      <c r="BC15" s="10">
        <f>'A1'!H13</f>
        <v>79433.03</v>
      </c>
      <c r="BD15" s="10">
        <f t="shared" si="19"/>
        <v>82647.053317086684</v>
      </c>
      <c r="BE15" s="10">
        <f t="shared" si="20"/>
        <v>82647.053317086684</v>
      </c>
      <c r="BF15" s="10">
        <f>'A23'!BR14*'A24'!$C$17/1000</f>
        <v>1931932.5705700982</v>
      </c>
      <c r="BG15" s="10">
        <f>'A23'!BS14*'A24'!$E$17/1000</f>
        <v>771867.69275316561</v>
      </c>
      <c r="BH15" s="10">
        <f>'A23'!BT14*'A24'!$H$17/1000</f>
        <v>0</v>
      </c>
      <c r="BI15" s="10">
        <f>'A23'!BU14*'A24'!$J$17/1000</f>
        <v>455782.85642166273</v>
      </c>
      <c r="BJ15" s="10">
        <f t="shared" si="21"/>
        <v>3159583.1197449267</v>
      </c>
      <c r="BK15" s="10">
        <f>'A1'!I13</f>
        <v>56719.23</v>
      </c>
      <c r="BL15" s="10">
        <f t="shared" si="22"/>
        <v>55705.677241121339</v>
      </c>
      <c r="BM15" s="10">
        <f t="shared" si="23"/>
        <v>55705.677241121339</v>
      </c>
      <c r="BN15" s="10">
        <f>'A23'!CA14*'A24'!$C$17/1000</f>
        <v>299884.55335133552</v>
      </c>
      <c r="BO15" s="10">
        <f>'A23'!CB14*'A24'!$E$17/1000</f>
        <v>387646.25508979242</v>
      </c>
      <c r="BP15" s="10">
        <f>'A23'!CC14*'A24'!$H$17/1000</f>
        <v>0</v>
      </c>
      <c r="BQ15" s="10">
        <f>'A23'!CD14*'A24'!$J$17/1000</f>
        <v>467987.9389620896</v>
      </c>
      <c r="BR15" s="10">
        <f t="shared" si="24"/>
        <v>1155518.7474032175</v>
      </c>
      <c r="BS15" s="10">
        <f>'A1'!J13</f>
        <v>14951.51</v>
      </c>
      <c r="BT15" s="10">
        <f t="shared" si="25"/>
        <v>77284.417921883301</v>
      </c>
      <c r="BU15" s="10">
        <f t="shared" si="26"/>
        <v>77284.417921883301</v>
      </c>
      <c r="BV15" s="10">
        <f>'A23'!CJ14*'A24'!$C$17/1000</f>
        <v>58607.511516063722</v>
      </c>
      <c r="BW15" s="10">
        <f>'A23'!CK14*'A24'!$E$17/1000</f>
        <v>118867.1463009396</v>
      </c>
      <c r="BX15" s="10">
        <f>'A23'!CL14*'A24'!$H$17/1000</f>
        <v>48336.220396180099</v>
      </c>
      <c r="BY15" s="10">
        <f>'A23'!CM14*'A24'!$J$17/1000</f>
        <v>82111.528549292401</v>
      </c>
      <c r="BZ15" s="10">
        <f t="shared" si="27"/>
        <v>307922.40676247585</v>
      </c>
      <c r="CA15" s="10">
        <f>'A1'!K13</f>
        <v>4241.4679999999998</v>
      </c>
      <c r="CB15" s="10">
        <f t="shared" si="28"/>
        <v>72598.073771268784</v>
      </c>
      <c r="CC15" s="10">
        <f t="shared" si="29"/>
        <v>72598.073771268784</v>
      </c>
      <c r="CD15" s="10">
        <f>'A23'!CS14*'A24'!$C$17/1000</f>
        <v>1313258.718471417</v>
      </c>
      <c r="CE15" s="10">
        <f>'A23'!CT14*'A24'!$E$17/1000</f>
        <v>231548.74241844582</v>
      </c>
      <c r="CF15" s="10">
        <f>'A23'!CU14*'A24'!$H$17/1000</f>
        <v>78848.67811684811</v>
      </c>
      <c r="CG15" s="10">
        <f>'A23'!CV14*'A24'!$J$17/1000</f>
        <v>495734.40480288496</v>
      </c>
      <c r="CH15" s="10">
        <f t="shared" si="30"/>
        <v>2119390.543809596</v>
      </c>
      <c r="CI15" s="10">
        <f>'A1'!L13</f>
        <v>38860.83</v>
      </c>
      <c r="CJ15" s="10">
        <f t="shared" si="31"/>
        <v>54537.963903745651</v>
      </c>
      <c r="CK15" s="10">
        <f t="shared" si="32"/>
        <v>54537.963903745651</v>
      </c>
      <c r="CL15" s="10">
        <f>'A23'!DB14*'A24'!$C$17/1000</f>
        <v>117137.38492021833</v>
      </c>
      <c r="CM15" s="10">
        <f>'A23'!DC14*'A24'!$E$17/1000</f>
        <v>269600.28748708783</v>
      </c>
      <c r="CN15" s="10">
        <f>'A23'!DD14*'A24'!$H$17/1000</f>
        <v>84590.93354132706</v>
      </c>
      <c r="CO15" s="10">
        <f>'A23'!DE14*'A24'!$J$17/1000</f>
        <v>146230.9695352478</v>
      </c>
      <c r="CP15" s="10">
        <f t="shared" si="33"/>
        <v>617559.57548388105</v>
      </c>
      <c r="CQ15" s="10">
        <f>'A1'!M13</f>
        <v>8558.8289999999997</v>
      </c>
      <c r="CR15" s="10">
        <f t="shared" si="34"/>
        <v>72154.680912994183</v>
      </c>
      <c r="CS15" s="10">
        <f t="shared" si="35"/>
        <v>72154.680912994183</v>
      </c>
      <c r="CT15" s="10">
        <f>'A23'!DK14*'A24'!$C$17/1000</f>
        <v>886958.85363141994</v>
      </c>
      <c r="CU15" s="10">
        <f>'A23'!DL14*'A24'!$E$17/1000</f>
        <v>1831171.6619541552</v>
      </c>
      <c r="CV15" s="10">
        <f>'A23'!DM14*'A24'!$H$17/1000</f>
        <v>383807.48803810548</v>
      </c>
      <c r="CW15" s="10">
        <f>'A23'!DN14*'A24'!$J$17/1000</f>
        <v>857709.59657454502</v>
      </c>
      <c r="CX15" s="10">
        <f t="shared" si="36"/>
        <v>3959647.6001982256</v>
      </c>
      <c r="CY15" s="10">
        <f>'A1'!N13</f>
        <v>57238</v>
      </c>
      <c r="CZ15" s="10">
        <f t="shared" si="37"/>
        <v>69178.650550302686</v>
      </c>
      <c r="DA15" s="10">
        <f t="shared" si="38"/>
        <v>69178.650550302686</v>
      </c>
      <c r="DB15" s="10">
        <f>'A23'!DT14*'A24'!$C$17/1000</f>
        <v>1825677.2117707951</v>
      </c>
      <c r="DC15" s="10">
        <f>'A23'!DU14*'A24'!$E$17/1000</f>
        <v>9319313.3214021828</v>
      </c>
      <c r="DD15" s="10">
        <f>'A23'!DV14*'A24'!$H$17/1000</f>
        <v>1465741.1524845541</v>
      </c>
      <c r="DE15" s="10">
        <f>'A23'!DW14*'A24'!$J$17/1000</f>
        <v>8598220.9952909388</v>
      </c>
      <c r="DF15" s="10">
        <f t="shared" si="39"/>
        <v>21208952.680948474</v>
      </c>
      <c r="DG15" s="10">
        <f>'A1'!O13</f>
        <v>249622.8</v>
      </c>
      <c r="DH15" s="10">
        <f t="shared" si="40"/>
        <v>84964.004413653209</v>
      </c>
      <c r="DI15" s="10">
        <f t="shared" si="41"/>
        <v>84964.004413653209</v>
      </c>
    </row>
    <row r="16" spans="1:113" ht="12.75" customHeight="1">
      <c r="A16" s="6">
        <v>1991</v>
      </c>
      <c r="B16" s="10">
        <f>'A23'!G15*'A24'!$C$17/1000</f>
        <v>357188.17314403952</v>
      </c>
      <c r="C16" s="10">
        <f>'A23'!H15*'A24'!$E$17/1000</f>
        <v>354870.8136816913</v>
      </c>
      <c r="D16" s="10">
        <f>'A23'!I15*'A24'!$H$17/1000</f>
        <v>174052.59357057343</v>
      </c>
      <c r="E16" s="10">
        <f>'A23'!J15*'A24'!$J$17/1000</f>
        <v>292089.93051219225</v>
      </c>
      <c r="F16" s="10">
        <f t="shared" si="0"/>
        <v>1178201.5109084966</v>
      </c>
      <c r="G16" s="10">
        <f>'A1'!B14</f>
        <v>17284.04</v>
      </c>
      <c r="H16" s="10">
        <f t="shared" si="1"/>
        <v>68167.020610256426</v>
      </c>
      <c r="I16" s="10">
        <f t="shared" si="2"/>
        <v>68167.020610256426</v>
      </c>
      <c r="J16" s="10">
        <f>'A23'!P15*'A24'!$C$17/1000</f>
        <v>257098.04689643322</v>
      </c>
      <c r="K16" s="10">
        <f>'A23'!Q15*'A24'!$E$17/1000</f>
        <v>173549.21189913523</v>
      </c>
      <c r="L16" s="10">
        <f>'A23'!R15*'A24'!$H$17/1000</f>
        <v>98518.184775423651</v>
      </c>
      <c r="M16" s="10">
        <f>'A23'!S15*'A24'!$J$17/1000</f>
        <v>133149.50257003235</v>
      </c>
      <c r="N16" s="10">
        <f t="shared" si="3"/>
        <v>662314.94614102447</v>
      </c>
      <c r="O16" s="10">
        <f>'A1'!C14</f>
        <v>10004.48</v>
      </c>
      <c r="P16" s="10">
        <f t="shared" si="4"/>
        <v>66201.836191488663</v>
      </c>
      <c r="Q16" s="10">
        <f t="shared" si="5"/>
        <v>66201.836191488663</v>
      </c>
      <c r="R16" s="10">
        <f>'A23'!Y15*'A24'!$C$17/1000</f>
        <v>386714.98270541616</v>
      </c>
      <c r="S16" s="10">
        <f>'A23'!Z15*'A24'!$E$17/1000</f>
        <v>621548.06907874951</v>
      </c>
      <c r="T16" s="10">
        <f>'A23'!AA15*'A24'!$H$17/1000</f>
        <v>656950.04749346641</v>
      </c>
      <c r="U16" s="10">
        <f>'A23'!AB15*'A24'!$J$17/1000</f>
        <v>639412.51197809551</v>
      </c>
      <c r="V16" s="10">
        <f t="shared" si="6"/>
        <v>2304625.6112557277</v>
      </c>
      <c r="W16" s="10">
        <f>'A1'!D14</f>
        <v>28038.25</v>
      </c>
      <c r="X16" s="10">
        <f t="shared" si="7"/>
        <v>82195.772248828929</v>
      </c>
      <c r="Y16" s="10">
        <f t="shared" si="8"/>
        <v>82195.772248828929</v>
      </c>
      <c r="Z16" s="10">
        <f>'A23'!AH15*'A24'!$C$17/1000</f>
        <v>98782.280049478068</v>
      </c>
      <c r="AA16" s="10">
        <f>'A23'!AI15*'A24'!$E$17/1000</f>
        <v>145816.77543683938</v>
      </c>
      <c r="AB16" s="10">
        <f>'A23'!AJ15*'A24'!$H$17/1000</f>
        <v>27700.885823702727</v>
      </c>
      <c r="AC16" s="10">
        <f>'A23'!AK15*'A24'!$J$17/1000</f>
        <v>100255.60908185075</v>
      </c>
      <c r="AD16" s="10">
        <f t="shared" si="9"/>
        <v>372555.5503918709</v>
      </c>
      <c r="AE16" s="10">
        <f>'A1'!E14</f>
        <v>5154.2969999999996</v>
      </c>
      <c r="AF16" s="10">
        <f t="shared" si="10"/>
        <v>72280.574905146306</v>
      </c>
      <c r="AG16" s="10">
        <f t="shared" si="11"/>
        <v>72280.574905146306</v>
      </c>
      <c r="AH16" s="10">
        <f>'A23'!AQ15*'A24'!$C$17/1000</f>
        <v>93519.530093040186</v>
      </c>
      <c r="AI16" s="10">
        <f>'A23'!AR15*'A24'!$E$17/1000</f>
        <v>157684.75941664033</v>
      </c>
      <c r="AJ16" s="10">
        <f>'A23'!AS15*'A24'!$H$17/1000</f>
        <v>37233.074459138283</v>
      </c>
      <c r="AK16" s="10">
        <f>'A23'!AT15*'A24'!$J$17/1000</f>
        <v>76287.77190392687</v>
      </c>
      <c r="AL16" s="10">
        <f t="shared" si="12"/>
        <v>364725.13587274565</v>
      </c>
      <c r="AM16" s="10">
        <f>'A1'!F14</f>
        <v>5014</v>
      </c>
      <c r="AN16" s="10">
        <f t="shared" si="13"/>
        <v>72741.351390655298</v>
      </c>
      <c r="AO16" s="10">
        <f t="shared" si="14"/>
        <v>72741.351390655298</v>
      </c>
      <c r="AP16" s="10">
        <f>'A23'!AZ15*'A24'!$C$17/1000</f>
        <v>1226810.3975537405</v>
      </c>
      <c r="AQ16" s="10">
        <f>'A23'!BA15*'A24'!$E$17/1000</f>
        <v>1384927.689485006</v>
      </c>
      <c r="AR16" s="10">
        <f>'A23'!BB15*'A24'!$H$17/1000</f>
        <v>276921.58355613769</v>
      </c>
      <c r="AS16" s="10">
        <f>'A23'!BC15*'A24'!$J$17/1000</f>
        <v>850847.19359098817</v>
      </c>
      <c r="AT16" s="10">
        <f t="shared" si="15"/>
        <v>3739506.8641858725</v>
      </c>
      <c r="AU16" s="10">
        <f>'A1'!G14</f>
        <v>56975.59</v>
      </c>
      <c r="AV16" s="10">
        <f t="shared" si="16"/>
        <v>65633.49083679296</v>
      </c>
      <c r="AW16" s="10">
        <f t="shared" si="17"/>
        <v>65633.49083679296</v>
      </c>
      <c r="AX16" s="10">
        <f>'A23'!BI15*'A24'!$C$17/1000</f>
        <v>679791.3509841573</v>
      </c>
      <c r="AY16" s="10">
        <f>'A23'!BJ15*'A24'!$E$17/1000</f>
        <v>3656325.1906944672</v>
      </c>
      <c r="AZ16" s="10">
        <f>'A23'!BK15*'A24'!$H$17/1000</f>
        <v>804111.68110414571</v>
      </c>
      <c r="BA16" s="10">
        <f>'A23'!BL15*'A24'!$J$17/1000</f>
        <v>1534584.8904047816</v>
      </c>
      <c r="BB16" s="10">
        <f t="shared" si="18"/>
        <v>6674813.1131875515</v>
      </c>
      <c r="BC16" s="10">
        <f>'A1'!H14</f>
        <v>80013.899999999994</v>
      </c>
      <c r="BD16" s="10">
        <f t="shared" si="19"/>
        <v>83420.669573506006</v>
      </c>
      <c r="BE16" s="10">
        <f t="shared" si="20"/>
        <v>83420.669573506006</v>
      </c>
      <c r="BF16" s="10">
        <f>'A23'!BR15*'A24'!$C$17/1000</f>
        <v>1903907.3925499951</v>
      </c>
      <c r="BG16" s="10">
        <f>'A23'!BS15*'A24'!$E$17/1000</f>
        <v>843159.18865724455</v>
      </c>
      <c r="BH16" s="10">
        <f>'A23'!BT15*'A24'!$H$17/1000</f>
        <v>0</v>
      </c>
      <c r="BI16" s="10">
        <f>'A23'!BU15*'A24'!$J$17/1000</f>
        <v>495090.66789096466</v>
      </c>
      <c r="BJ16" s="10">
        <f t="shared" si="21"/>
        <v>3242157.2490982041</v>
      </c>
      <c r="BK16" s="10">
        <f>'A1'!I14</f>
        <v>56758.52</v>
      </c>
      <c r="BL16" s="10">
        <f t="shared" si="22"/>
        <v>57121.948371772276</v>
      </c>
      <c r="BM16" s="10">
        <f t="shared" si="23"/>
        <v>57121.948371772276</v>
      </c>
      <c r="BN16" s="10">
        <f>'A23'!CA15*'A24'!$C$17/1000</f>
        <v>296483.66697832948</v>
      </c>
      <c r="BO16" s="10">
        <f>'A23'!CB15*'A24'!$E$17/1000</f>
        <v>401307.71778455342</v>
      </c>
      <c r="BP16" s="10">
        <f>'A23'!CC15*'A24'!$H$17/1000</f>
        <v>0</v>
      </c>
      <c r="BQ16" s="10">
        <f>'A23'!CD15*'A24'!$J$17/1000</f>
        <v>486059.17818142037</v>
      </c>
      <c r="BR16" s="10">
        <f t="shared" si="24"/>
        <v>1183850.5629443033</v>
      </c>
      <c r="BS16" s="10">
        <f>'A1'!J14</f>
        <v>15069.8</v>
      </c>
      <c r="BT16" s="10">
        <f t="shared" si="25"/>
        <v>78557.815163061445</v>
      </c>
      <c r="BU16" s="10">
        <f t="shared" si="26"/>
        <v>78557.815163061445</v>
      </c>
      <c r="BV16" s="10">
        <f>'A23'!CJ15*'A24'!$C$17/1000</f>
        <v>58411.337064053798</v>
      </c>
      <c r="BW16" s="10">
        <f>'A23'!CK15*'A24'!$E$17/1000</f>
        <v>120794.20956591</v>
      </c>
      <c r="BX16" s="10">
        <f>'A23'!CL15*'A24'!$H$17/1000</f>
        <v>46680.997195597978</v>
      </c>
      <c r="BY16" s="10">
        <f>'A23'!CM15*'A24'!$J$17/1000</f>
        <v>87751.065135642173</v>
      </c>
      <c r="BZ16" s="10">
        <f t="shared" si="27"/>
        <v>313637.60896120395</v>
      </c>
      <c r="CA16" s="10">
        <f>'A1'!K14</f>
        <v>4261.7269999999999</v>
      </c>
      <c r="CB16" s="10">
        <f t="shared" si="28"/>
        <v>73594.016923468807</v>
      </c>
      <c r="CC16" s="10">
        <f t="shared" si="29"/>
        <v>73594.016923468807</v>
      </c>
      <c r="CD16" s="10">
        <f>'A23'!CS15*'A24'!$C$17/1000</f>
        <v>1300953.5966087976</v>
      </c>
      <c r="CE16" s="10">
        <f>'A23'!CT15*'A24'!$E$17/1000</f>
        <v>249618.85331003412</v>
      </c>
      <c r="CF16" s="10">
        <f>'A23'!CU15*'A24'!$H$17/1000</f>
        <v>90449.406893473904</v>
      </c>
      <c r="CG16" s="10">
        <f>'A23'!CV15*'A24'!$J$17/1000</f>
        <v>534421.61844956991</v>
      </c>
      <c r="CH16" s="10">
        <f t="shared" si="30"/>
        <v>2175443.4752618754</v>
      </c>
      <c r="CI16" s="10">
        <f>'A1'!L14</f>
        <v>38941.620000000003</v>
      </c>
      <c r="CJ16" s="10">
        <f t="shared" si="31"/>
        <v>55864.226379433501</v>
      </c>
      <c r="CK16" s="10">
        <f t="shared" si="32"/>
        <v>55864.226379433501</v>
      </c>
      <c r="CL16" s="10">
        <f>'A23'!DB15*'A24'!$C$17/1000</f>
        <v>114891.00438002656</v>
      </c>
      <c r="CM16" s="10">
        <f>'A23'!DC15*'A24'!$E$17/1000</f>
        <v>273717.25915997388</v>
      </c>
      <c r="CN16" s="10">
        <f>'A23'!DD15*'A24'!$H$17/1000</f>
        <v>88778.405430004335</v>
      </c>
      <c r="CO16" s="10">
        <f>'A23'!DE15*'A24'!$J$17/1000</f>
        <v>150652.62768998992</v>
      </c>
      <c r="CP16" s="10">
        <f t="shared" si="33"/>
        <v>628039.29665999464</v>
      </c>
      <c r="CQ16" s="10">
        <f>'A1'!M14</f>
        <v>8617.3709999999992</v>
      </c>
      <c r="CR16" s="10">
        <f t="shared" si="34"/>
        <v>72880.614825565091</v>
      </c>
      <c r="CS16" s="10">
        <f t="shared" si="35"/>
        <v>72880.614825565091</v>
      </c>
      <c r="CT16" s="10">
        <f>'A23'!DK15*'A24'!$C$17/1000</f>
        <v>845120.33007054986</v>
      </c>
      <c r="CU16" s="10">
        <f>'A23'!DL15*'A24'!$E$17/1000</f>
        <v>1901952.4403047527</v>
      </c>
      <c r="CV16" s="10">
        <f>'A23'!DM15*'A24'!$H$17/1000</f>
        <v>398869.21255693882</v>
      </c>
      <c r="CW16" s="10">
        <f>'A23'!DN15*'A24'!$J$17/1000</f>
        <v>902416.18884593702</v>
      </c>
      <c r="CX16" s="10">
        <f t="shared" si="36"/>
        <v>4048358.1717781783</v>
      </c>
      <c r="CY16" s="10">
        <f>'A1'!N14</f>
        <v>57437</v>
      </c>
      <c r="CZ16" s="10">
        <f t="shared" si="37"/>
        <v>70483.45442446816</v>
      </c>
      <c r="DA16" s="10">
        <f t="shared" si="38"/>
        <v>70483.45442446816</v>
      </c>
      <c r="DB16" s="10">
        <f>'A23'!DT15*'A24'!$C$17/1000</f>
        <v>1808248.3235260786</v>
      </c>
      <c r="DC16" s="10">
        <f>'A23'!DU15*'A24'!$E$17/1000</f>
        <v>9428907.4915744904</v>
      </c>
      <c r="DD16" s="10">
        <f>'A23'!DV15*'A24'!$H$17/1000</f>
        <v>1540638.9067978682</v>
      </c>
      <c r="DE16" s="10">
        <f>'A23'!DW15*'A24'!$J$17/1000</f>
        <v>8917532.9557337444</v>
      </c>
      <c r="DF16" s="10">
        <f t="shared" si="39"/>
        <v>21695327.677632183</v>
      </c>
      <c r="DG16" s="10">
        <f>'A1'!O14</f>
        <v>252980.9</v>
      </c>
      <c r="DH16" s="10">
        <f t="shared" si="40"/>
        <v>85758.757588545952</v>
      </c>
      <c r="DI16" s="10">
        <f t="shared" si="41"/>
        <v>85758.757588545952</v>
      </c>
    </row>
    <row r="17" spans="1:113" ht="12.75" customHeight="1">
      <c r="A17" s="6">
        <v>1992</v>
      </c>
      <c r="B17" s="10">
        <f>'A23'!G16*'A24'!$C$17/1000</f>
        <v>355796.70702354284</v>
      </c>
      <c r="C17" s="10">
        <f>'A23'!H16*'A24'!$E$17/1000</f>
        <v>365857.22944988619</v>
      </c>
      <c r="D17" s="10">
        <f>'A23'!I16*'A24'!$H$17/1000</f>
        <v>172411.60940729317</v>
      </c>
      <c r="E17" s="10">
        <f>'A23'!J16*'A24'!$J$17/1000</f>
        <v>313312.8929828704</v>
      </c>
      <c r="F17" s="10">
        <f t="shared" si="0"/>
        <v>1207378.4388635925</v>
      </c>
      <c r="G17" s="10">
        <f>'A1'!B15</f>
        <v>17479</v>
      </c>
      <c r="H17" s="10">
        <f t="shared" si="1"/>
        <v>69075.944783087849</v>
      </c>
      <c r="I17" s="10">
        <f t="shared" si="2"/>
        <v>69075.944783087849</v>
      </c>
      <c r="J17" s="10">
        <f>'A23'!P16*'A24'!$C$17/1000</f>
        <v>249487.75103770624</v>
      </c>
      <c r="K17" s="10">
        <f>'A23'!Q16*'A24'!$E$17/1000</f>
        <v>182689.19727241999</v>
      </c>
      <c r="L17" s="10">
        <f>'A23'!R16*'A24'!$H$17/1000</f>
        <v>103311.57398340988</v>
      </c>
      <c r="M17" s="10">
        <f>'A23'!S16*'A24'!$J$17/1000</f>
        <v>140806.27270967333</v>
      </c>
      <c r="N17" s="10">
        <f t="shared" si="3"/>
        <v>676294.7950032095</v>
      </c>
      <c r="O17" s="10">
        <f>'A1'!C15</f>
        <v>10045.15</v>
      </c>
      <c r="P17" s="10">
        <f t="shared" si="4"/>
        <v>67325.504845941527</v>
      </c>
      <c r="Q17" s="10">
        <f t="shared" si="5"/>
        <v>67325.504845941527</v>
      </c>
      <c r="R17" s="10">
        <f>'A23'!Y16*'A24'!$C$17/1000</f>
        <v>374666.28471988864</v>
      </c>
      <c r="S17" s="10">
        <f>'A23'!Z16*'A24'!$E$17/1000</f>
        <v>624387.48665589443</v>
      </c>
      <c r="T17" s="10">
        <f>'A23'!AA16*'A24'!$H$17/1000</f>
        <v>695488.12359987572</v>
      </c>
      <c r="U17" s="10">
        <f>'A23'!AB16*'A24'!$J$17/1000</f>
        <v>668391.36293894856</v>
      </c>
      <c r="V17" s="10">
        <f t="shared" si="6"/>
        <v>2362933.2579146074</v>
      </c>
      <c r="W17" s="10">
        <f>'A1'!D15</f>
        <v>28372.36</v>
      </c>
      <c r="X17" s="10">
        <f t="shared" si="7"/>
        <v>83282.929510079775</v>
      </c>
      <c r="Y17" s="10">
        <f t="shared" si="8"/>
        <v>83282.929510079775</v>
      </c>
      <c r="Z17" s="10">
        <f>'A23'!AH16*'A24'!$C$17/1000</f>
        <v>96054.309812672072</v>
      </c>
      <c r="AA17" s="10">
        <f>'A23'!AI16*'A24'!$E$17/1000</f>
        <v>150966.05646917303</v>
      </c>
      <c r="AB17" s="10">
        <f>'A23'!AJ16*'A24'!$H$17/1000</f>
        <v>29104.088599575276</v>
      </c>
      <c r="AC17" s="10">
        <f>'A23'!AK16*'A24'!$J$17/1000</f>
        <v>105043.52947220865</v>
      </c>
      <c r="AD17" s="10">
        <f t="shared" si="9"/>
        <v>381167.984353629</v>
      </c>
      <c r="AE17" s="10">
        <f>'A1'!E15</f>
        <v>5171.37</v>
      </c>
      <c r="AF17" s="10">
        <f t="shared" si="10"/>
        <v>73707.351118490653</v>
      </c>
      <c r="AG17" s="10">
        <f t="shared" si="11"/>
        <v>73707.351118490653</v>
      </c>
      <c r="AH17" s="10">
        <f>'A23'!AQ16*'A24'!$C$17/1000</f>
        <v>90882.476044929237</v>
      </c>
      <c r="AI17" s="10">
        <f>'A23'!AR16*'A24'!$E$17/1000</f>
        <v>161424.82318918174</v>
      </c>
      <c r="AJ17" s="10">
        <f>'A23'!AS16*'A24'!$H$17/1000</f>
        <v>38598.931708129196</v>
      </c>
      <c r="AK17" s="10">
        <f>'A23'!AT16*'A24'!$J$17/1000</f>
        <v>80372.688873774983</v>
      </c>
      <c r="AL17" s="10">
        <f t="shared" si="12"/>
        <v>371278.91981601517</v>
      </c>
      <c r="AM17" s="10">
        <f>'A1'!F15</f>
        <v>5039</v>
      </c>
      <c r="AN17" s="10">
        <f t="shared" si="13"/>
        <v>73681.071604686484</v>
      </c>
      <c r="AO17" s="10">
        <f t="shared" si="14"/>
        <v>73681.071604686484</v>
      </c>
      <c r="AP17" s="10">
        <f>'A23'!AZ16*'A24'!$C$17/1000</f>
        <v>1193022.3953826567</v>
      </c>
      <c r="AQ17" s="10">
        <f>'A23'!BA16*'A24'!$E$17/1000</f>
        <v>1441438.7066138417</v>
      </c>
      <c r="AR17" s="10">
        <f>'A23'!BB16*'A24'!$H$17/1000</f>
        <v>308765.21229947184</v>
      </c>
      <c r="AS17" s="10">
        <f>'A23'!BC16*'A24'!$J$17/1000</f>
        <v>857235.82648494421</v>
      </c>
      <c r="AT17" s="10">
        <f t="shared" si="15"/>
        <v>3800462.1407809141</v>
      </c>
      <c r="AU17" s="10">
        <f>'A1'!G15</f>
        <v>57239.839999999997</v>
      </c>
      <c r="AV17" s="10">
        <f t="shared" si="16"/>
        <v>66395.401188768417</v>
      </c>
      <c r="AW17" s="10">
        <f t="shared" si="17"/>
        <v>66395.401188768417</v>
      </c>
      <c r="AX17" s="10">
        <f>'A23'!BI16*'A24'!$C$17/1000</f>
        <v>691369.65977238293</v>
      </c>
      <c r="AY17" s="10">
        <f>'A23'!BJ16*'A24'!$E$17/1000</f>
        <v>3712576.2527597849</v>
      </c>
      <c r="AZ17" s="10">
        <f>'A23'!BK16*'A24'!$H$17/1000</f>
        <v>795257.12026577885</v>
      </c>
      <c r="BA17" s="10">
        <f>'A23'!BL16*'A24'!$J$17/1000</f>
        <v>1589688.4256198674</v>
      </c>
      <c r="BB17" s="10">
        <f t="shared" si="18"/>
        <v>6788891.4584178142</v>
      </c>
      <c r="BC17" s="10">
        <f>'A1'!H15</f>
        <v>80624.600000000006</v>
      </c>
      <c r="BD17" s="10">
        <f t="shared" si="19"/>
        <v>84203.722665511697</v>
      </c>
      <c r="BE17" s="10">
        <f t="shared" si="20"/>
        <v>84203.722665511697</v>
      </c>
      <c r="BF17" s="10">
        <f>'A23'!BR16*'A24'!$C$17/1000</f>
        <v>1869143.5236729188</v>
      </c>
      <c r="BG17" s="10">
        <f>'A23'!BS16*'A24'!$E$17/1000</f>
        <v>920066.36596786755</v>
      </c>
      <c r="BH17" s="10">
        <f>'A23'!BT16*'A24'!$H$17/1000</f>
        <v>0</v>
      </c>
      <c r="BI17" s="10">
        <f>'A23'!BU16*'A24'!$J$17/1000</f>
        <v>537222.70412897156</v>
      </c>
      <c r="BJ17" s="10">
        <f t="shared" si="21"/>
        <v>3326432.593769758</v>
      </c>
      <c r="BK17" s="10">
        <f>'A1'!I15</f>
        <v>56797.08</v>
      </c>
      <c r="BL17" s="10">
        <f t="shared" si="22"/>
        <v>58566.964952595416</v>
      </c>
      <c r="BM17" s="10">
        <f t="shared" si="23"/>
        <v>58566.964952595416</v>
      </c>
      <c r="BN17" s="10">
        <f>'A23'!CA16*'A24'!$C$17/1000</f>
        <v>292556.82531244191</v>
      </c>
      <c r="BO17" s="10">
        <f>'A23'!CB16*'A24'!$E$17/1000</f>
        <v>415192.01109151478</v>
      </c>
      <c r="BP17" s="10">
        <f>'A23'!CC16*'A24'!$H$17/1000</f>
        <v>0</v>
      </c>
      <c r="BQ17" s="10">
        <f>'A23'!CD16*'A24'!$J$17/1000</f>
        <v>504513.96636539954</v>
      </c>
      <c r="BR17" s="10">
        <f t="shared" si="24"/>
        <v>1212262.8027693562</v>
      </c>
      <c r="BS17" s="10">
        <f>'A1'!J15</f>
        <v>15184.17</v>
      </c>
      <c r="BT17" s="10">
        <f t="shared" si="25"/>
        <v>79837.278084304664</v>
      </c>
      <c r="BU17" s="10">
        <f t="shared" si="26"/>
        <v>79837.278084304664</v>
      </c>
      <c r="BV17" s="10">
        <f>'A23'!CJ16*'A24'!$C$17/1000</f>
        <v>58161.876864333128</v>
      </c>
      <c r="BW17" s="10">
        <f>'A23'!CK16*'A24'!$E$17/1000</f>
        <v>122977.0426360423</v>
      </c>
      <c r="BX17" s="10">
        <f>'A23'!CL16*'A24'!$H$17/1000</f>
        <v>45158.49239860622</v>
      </c>
      <c r="BY17" s="10">
        <f>'A23'!CM16*'A24'!$J$17/1000</f>
        <v>94031.344882985723</v>
      </c>
      <c r="BZ17" s="10">
        <f t="shared" si="27"/>
        <v>320328.75678196736</v>
      </c>
      <c r="CA17" s="10">
        <f>'A1'!K15</f>
        <v>4286.3950000000004</v>
      </c>
      <c r="CB17" s="10">
        <f t="shared" si="28"/>
        <v>74731.50672814039</v>
      </c>
      <c r="CC17" s="10">
        <f t="shared" si="29"/>
        <v>74731.50672814039</v>
      </c>
      <c r="CD17" s="10">
        <f>'A23'!CS16*'A24'!$C$17/1000</f>
        <v>1290657.4191857658</v>
      </c>
      <c r="CE17" s="10">
        <f>'A23'!CT16*'A24'!$E$17/1000</f>
        <v>270026.6181222602</v>
      </c>
      <c r="CF17" s="10">
        <f>'A23'!CU16*'A24'!$H$17/1000</f>
        <v>104114.51159126897</v>
      </c>
      <c r="CG17" s="10">
        <f>'A23'!CV16*'A24'!$J$17/1000</f>
        <v>578113.63351680536</v>
      </c>
      <c r="CH17" s="10">
        <f t="shared" si="30"/>
        <v>2242912.1824161005</v>
      </c>
      <c r="CI17" s="10">
        <f>'A1'!L15</f>
        <v>39147.94</v>
      </c>
      <c r="CJ17" s="10">
        <f t="shared" si="31"/>
        <v>57293.23643635145</v>
      </c>
      <c r="CK17" s="10">
        <f t="shared" si="32"/>
        <v>57293.23643635145</v>
      </c>
      <c r="CL17" s="10">
        <f>'A23'!DB16*'A24'!$C$17/1000</f>
        <v>112447.0899350406</v>
      </c>
      <c r="CM17" s="10">
        <f>'A23'!DC16*'A24'!$E$17/1000</f>
        <v>277760.90452713799</v>
      </c>
      <c r="CN17" s="10">
        <f>'A23'!DD16*'A24'!$H$17/1000</f>
        <v>93127.504678875775</v>
      </c>
      <c r="CO17" s="10">
        <f>'A23'!DE16*'A24'!$J$17/1000</f>
        <v>155131.91952035163</v>
      </c>
      <c r="CP17" s="10">
        <f t="shared" si="33"/>
        <v>638467.41866140603</v>
      </c>
      <c r="CQ17" s="10">
        <f>'A1'!M15</f>
        <v>8668.0630000000001</v>
      </c>
      <c r="CR17" s="10">
        <f t="shared" si="34"/>
        <v>73657.450189437484</v>
      </c>
      <c r="CS17" s="10">
        <f t="shared" si="35"/>
        <v>73657.450189437484</v>
      </c>
      <c r="CT17" s="10">
        <f>'A23'!DK16*'A24'!$C$17/1000</f>
        <v>800488.66393942898</v>
      </c>
      <c r="CU17" s="10">
        <f>'A23'!DL16*'A24'!$E$17/1000</f>
        <v>1974638.5348258044</v>
      </c>
      <c r="CV17" s="10">
        <f>'A23'!DM16*'A24'!$H$17/1000</f>
        <v>414347.71588726435</v>
      </c>
      <c r="CW17" s="10">
        <f>'A23'!DN16*'A24'!$J$17/1000</f>
        <v>949053.83229318797</v>
      </c>
      <c r="CX17" s="10">
        <f t="shared" si="36"/>
        <v>4138528.7469456857</v>
      </c>
      <c r="CY17" s="10">
        <f>'A1'!N15</f>
        <v>57584</v>
      </c>
      <c r="CZ17" s="10">
        <f t="shared" si="37"/>
        <v>71869.421140346036</v>
      </c>
      <c r="DA17" s="10">
        <f t="shared" si="38"/>
        <v>71869.421140346036</v>
      </c>
      <c r="DB17" s="10">
        <f>'A23'!DT16*'A24'!$C$17/1000</f>
        <v>1787064.5817747852</v>
      </c>
      <c r="DC17" s="10">
        <f>'A23'!DU16*'A24'!$E$17/1000</f>
        <v>9536355.9865543135</v>
      </c>
      <c r="DD17" s="10">
        <f>'A23'!DV16*'A24'!$H$17/1000</f>
        <v>1618780.8543413952</v>
      </c>
      <c r="DE17" s="10">
        <f>'A23'!DW16*'A24'!$J$17/1000</f>
        <v>9245373.5031418968</v>
      </c>
      <c r="DF17" s="10">
        <f t="shared" si="39"/>
        <v>22187574.925812393</v>
      </c>
      <c r="DG17" s="10">
        <f>'A1'!O15</f>
        <v>256514.2</v>
      </c>
      <c r="DH17" s="10">
        <f t="shared" si="40"/>
        <v>86496.478268307925</v>
      </c>
      <c r="DI17" s="10">
        <f t="shared" si="41"/>
        <v>86496.478268307925</v>
      </c>
    </row>
    <row r="18" spans="1:113" ht="12.75" customHeight="1">
      <c r="A18" s="6">
        <v>1993</v>
      </c>
      <c r="B18" s="10">
        <f>'A23'!G17*'A24'!$C$17/1000</f>
        <v>371517.87391955586</v>
      </c>
      <c r="C18" s="10">
        <f>'A23'!H17*'A24'!$E$17/1000</f>
        <v>351697.3972578051</v>
      </c>
      <c r="D18" s="10">
        <f>'A23'!I17*'A24'!$H$17/1000</f>
        <v>166531.74298819772</v>
      </c>
      <c r="E18" s="10">
        <f>'A23'!J17*'A24'!$J$17/1000</f>
        <v>330248.5667098444</v>
      </c>
      <c r="F18" s="10">
        <f t="shared" si="0"/>
        <v>1219995.5808754032</v>
      </c>
      <c r="G18" s="10">
        <f>'A1'!B16</f>
        <v>17634</v>
      </c>
      <c r="H18" s="10">
        <f t="shared" si="1"/>
        <v>69184.279282942225</v>
      </c>
      <c r="I18" s="10">
        <f t="shared" si="2"/>
        <v>69184.279282942225</v>
      </c>
      <c r="J18" s="10">
        <f>'A23'!P17*'A24'!$C$17/1000</f>
        <v>241751.90084969424</v>
      </c>
      <c r="K18" s="10">
        <f>'A23'!Q17*'A24'!$E$17/1000</f>
        <v>191052.92720907804</v>
      </c>
      <c r="L18" s="10">
        <f>'A23'!R17*'A24'!$H$17/1000</f>
        <v>108607.95157707311</v>
      </c>
      <c r="M18" s="10">
        <f>'A23'!S17*'A24'!$J$17/1000</f>
        <v>149455.04771027723</v>
      </c>
      <c r="N18" s="10">
        <f t="shared" si="3"/>
        <v>690867.82734612259</v>
      </c>
      <c r="O18" s="10">
        <f>'A1'!C16</f>
        <v>10084.469999999999</v>
      </c>
      <c r="P18" s="10">
        <f t="shared" si="4"/>
        <v>68508.094857352204</v>
      </c>
      <c r="Q18" s="10">
        <f t="shared" si="5"/>
        <v>68508.094857352204</v>
      </c>
      <c r="R18" s="10">
        <f>'A23'!Y17*'A24'!$C$17/1000</f>
        <v>360003.59897231642</v>
      </c>
      <c r="S18" s="10">
        <f>'A23'!Z17*'A24'!$E$17/1000</f>
        <v>611587.31164909096</v>
      </c>
      <c r="T18" s="10">
        <f>'A23'!AA17*'A24'!$H$17/1000</f>
        <v>745378.04551176575</v>
      </c>
      <c r="U18" s="10">
        <f>'A23'!AB17*'A24'!$J$17/1000</f>
        <v>722415.54995992081</v>
      </c>
      <c r="V18" s="10">
        <f t="shared" si="6"/>
        <v>2439384.5060930941</v>
      </c>
      <c r="W18" s="10">
        <f>'A1'!D16</f>
        <v>28685.759999999998</v>
      </c>
      <c r="X18" s="10">
        <f t="shared" si="7"/>
        <v>85038.168976282803</v>
      </c>
      <c r="Y18" s="10">
        <f t="shared" si="8"/>
        <v>85038.168976282803</v>
      </c>
      <c r="Z18" s="10">
        <f>'A23'!AH17*'A24'!$C$17/1000</f>
        <v>95727.15824878242</v>
      </c>
      <c r="AA18" s="10">
        <f>'A23'!AI17*'A24'!$E$17/1000</f>
        <v>152309.31150680329</v>
      </c>
      <c r="AB18" s="10">
        <f>'A23'!AJ17*'A24'!$H$17/1000</f>
        <v>29363.048888671776</v>
      </c>
      <c r="AC18" s="10">
        <f>'A23'!AK17*'A24'!$J$17/1000</f>
        <v>110054.2620974077</v>
      </c>
      <c r="AD18" s="10">
        <f t="shared" si="9"/>
        <v>387453.78074166522</v>
      </c>
      <c r="AE18" s="10">
        <f>'A1'!E16</f>
        <v>5188.6279999999997</v>
      </c>
      <c r="AF18" s="10">
        <f t="shared" si="10"/>
        <v>74673.647974313295</v>
      </c>
      <c r="AG18" s="10">
        <f t="shared" si="11"/>
        <v>74673.647974313295</v>
      </c>
      <c r="AH18" s="10">
        <f>'A23'!AQ17*'A24'!$C$17/1000</f>
        <v>87928.387937335166</v>
      </c>
      <c r="AI18" s="10">
        <f>'A23'!AR17*'A24'!$E$17/1000</f>
        <v>164313.56576633916</v>
      </c>
      <c r="AJ18" s="10">
        <f>'A23'!AS17*'A24'!$H$17/1000</f>
        <v>41265.444095855957</v>
      </c>
      <c r="AK18" s="10">
        <f>'A23'!AT17*'A24'!$J$17/1000</f>
        <v>84914.155859882434</v>
      </c>
      <c r="AL18" s="10">
        <f t="shared" si="12"/>
        <v>378421.55365941272</v>
      </c>
      <c r="AM18" s="10">
        <f>'A1'!F16</f>
        <v>5066</v>
      </c>
      <c r="AN18" s="10">
        <f t="shared" si="13"/>
        <v>74698.293260839462</v>
      </c>
      <c r="AO18" s="10">
        <f t="shared" si="14"/>
        <v>74698.293260839462</v>
      </c>
      <c r="AP18" s="10">
        <f>'A23'!AZ17*'A24'!$C$17/1000</f>
        <v>1013449.20087555</v>
      </c>
      <c r="AQ18" s="10">
        <f>'A23'!BA17*'A24'!$E$17/1000</f>
        <v>1733411.753994287</v>
      </c>
      <c r="AR18" s="10">
        <f>'A23'!BB17*'A24'!$H$17/1000</f>
        <v>362672.60832970619</v>
      </c>
      <c r="AS18" s="10">
        <f>'A23'!BC17*'A24'!$J$17/1000</f>
        <v>819904.97371720837</v>
      </c>
      <c r="AT18" s="10">
        <f t="shared" si="15"/>
        <v>3929438.5369167519</v>
      </c>
      <c r="AU18" s="10">
        <f>'A1'!G16</f>
        <v>57467.08</v>
      </c>
      <c r="AV18" s="10">
        <f t="shared" si="16"/>
        <v>68377.208950180735</v>
      </c>
      <c r="AW18" s="10">
        <f t="shared" si="17"/>
        <v>68377.208950180735</v>
      </c>
      <c r="AX18" s="10">
        <f>'A23'!BI17*'A24'!$C$17/1000</f>
        <v>661505.12834478368</v>
      </c>
      <c r="AY18" s="10">
        <f>'A23'!BJ17*'A24'!$E$17/1000</f>
        <v>3823846.4920112062</v>
      </c>
      <c r="AZ18" s="10">
        <f>'A23'!BK17*'A24'!$H$17/1000</f>
        <v>805664.16732759133</v>
      </c>
      <c r="BA18" s="10">
        <f>'A23'!BL17*'A24'!$J$17/1000</f>
        <v>1677595.5341720502</v>
      </c>
      <c r="BB18" s="10">
        <f t="shared" si="18"/>
        <v>6968611.3218556307</v>
      </c>
      <c r="BC18" s="10">
        <f>'A1'!H16</f>
        <v>81156.36</v>
      </c>
      <c r="BD18" s="10">
        <f t="shared" si="19"/>
        <v>85866.484424087423</v>
      </c>
      <c r="BE18" s="10">
        <f t="shared" si="20"/>
        <v>85866.484424087423</v>
      </c>
      <c r="BF18" s="10">
        <f>'A23'!BR17*'A24'!$C$17/1000</f>
        <v>1814374.0643524395</v>
      </c>
      <c r="BG18" s="10">
        <f>'A23'!BS17*'A24'!$E$17/1000</f>
        <v>1009344.8850195848</v>
      </c>
      <c r="BH18" s="10">
        <f>'A23'!BT17*'A24'!$H$17/1000</f>
        <v>0</v>
      </c>
      <c r="BI18" s="10">
        <f>'A23'!BU17*'A24'!$J$17/1000</f>
        <v>630279.2636172825</v>
      </c>
      <c r="BJ18" s="10">
        <f t="shared" si="21"/>
        <v>3453998.212989307</v>
      </c>
      <c r="BK18" s="10">
        <f>'A1'!I16</f>
        <v>56831.82</v>
      </c>
      <c r="BL18" s="10">
        <f t="shared" si="22"/>
        <v>60775.780416486872</v>
      </c>
      <c r="BM18" s="10">
        <f t="shared" si="23"/>
        <v>60775.780416486872</v>
      </c>
      <c r="BN18" s="10">
        <f>'A23'!CA17*'A24'!$C$17/1000</f>
        <v>289581.12144960766</v>
      </c>
      <c r="BO18" s="10">
        <f>'A23'!CB17*'A24'!$E$17/1000</f>
        <v>426681.66079454758</v>
      </c>
      <c r="BP18" s="10">
        <f>'A23'!CC17*'A24'!$H$17/1000</f>
        <v>0</v>
      </c>
      <c r="BQ18" s="10">
        <f>'A23'!CD17*'A24'!$J$17/1000</f>
        <v>511562.42564402294</v>
      </c>
      <c r="BR18" s="10">
        <f t="shared" si="24"/>
        <v>1227825.2078881781</v>
      </c>
      <c r="BS18" s="10">
        <f>'A1'!J16</f>
        <v>15290.37</v>
      </c>
      <c r="BT18" s="10">
        <f t="shared" si="25"/>
        <v>80300.55570193383</v>
      </c>
      <c r="BU18" s="10">
        <f t="shared" si="26"/>
        <v>80300.55570193383</v>
      </c>
      <c r="BV18" s="10">
        <f>'A23'!CJ17*'A24'!$C$17/1000</f>
        <v>57095.702857728545</v>
      </c>
      <c r="BW18" s="10">
        <f>'A23'!CK17*'A24'!$E$17/1000</f>
        <v>123133.47799952092</v>
      </c>
      <c r="BX18" s="10">
        <f>'A23'!CL17*'A24'!$H$17/1000</f>
        <v>41947.31518381252</v>
      </c>
      <c r="BY18" s="10">
        <f>'A23'!CM17*'A24'!$J$17/1000</f>
        <v>107990.01597149546</v>
      </c>
      <c r="BZ18" s="10">
        <f t="shared" si="27"/>
        <v>330166.51201255748</v>
      </c>
      <c r="CA18" s="10">
        <f>'A1'!K16</f>
        <v>4311.9880000000003</v>
      </c>
      <c r="CB18" s="10">
        <f t="shared" si="28"/>
        <v>76569.441290782226</v>
      </c>
      <c r="CC18" s="10">
        <f t="shared" si="29"/>
        <v>76569.441290782226</v>
      </c>
      <c r="CD18" s="10">
        <f>'A23'!CS17*'A24'!$C$17/1000</f>
        <v>1281942.9323031704</v>
      </c>
      <c r="CE18" s="10">
        <f>'A23'!CT17*'A24'!$E$17/1000</f>
        <v>287208.54704445432</v>
      </c>
      <c r="CF18" s="10">
        <f>'A23'!CU17*'A24'!$H$17/1000</f>
        <v>123043.74455258882</v>
      </c>
      <c r="CG18" s="10">
        <f>'A23'!CV17*'A24'!$J$17/1000</f>
        <v>614899.29349770292</v>
      </c>
      <c r="CH18" s="10">
        <f t="shared" si="30"/>
        <v>2307094.5173979164</v>
      </c>
      <c r="CI18" s="10">
        <f>'A1'!L16</f>
        <v>39356.080000000002</v>
      </c>
      <c r="CJ18" s="10">
        <f t="shared" si="31"/>
        <v>58621.044509461215</v>
      </c>
      <c r="CK18" s="10">
        <f t="shared" si="32"/>
        <v>58621.044509461215</v>
      </c>
      <c r="CL18" s="10">
        <f>'A23'!DB17*'A24'!$C$17/1000</f>
        <v>109661.36574163563</v>
      </c>
      <c r="CM18" s="10">
        <f>'A23'!DC17*'A24'!$E$17/1000</f>
        <v>280220.43591260881</v>
      </c>
      <c r="CN18" s="10">
        <f>'A23'!DD17*'A24'!$H$17/1000</f>
        <v>101781.47941450105</v>
      </c>
      <c r="CO18" s="10">
        <f>'A23'!DE17*'A24'!$J$17/1000</f>
        <v>156505.58953196893</v>
      </c>
      <c r="CP18" s="10">
        <f t="shared" si="33"/>
        <v>648168.87060071435</v>
      </c>
      <c r="CQ18" s="10">
        <f>'A1'!M16</f>
        <v>8718.5560000000005</v>
      </c>
      <c r="CR18" s="10">
        <f t="shared" si="34"/>
        <v>74343.603528005595</v>
      </c>
      <c r="CS18" s="10">
        <f t="shared" si="35"/>
        <v>74343.603528005595</v>
      </c>
      <c r="CT18" s="10">
        <f>'A23'!DK17*'A24'!$C$17/1000</f>
        <v>731378.20365255303</v>
      </c>
      <c r="CU18" s="10">
        <f>'A23'!DL17*'A24'!$E$17/1000</f>
        <v>2092365.5686303324</v>
      </c>
      <c r="CV18" s="10">
        <f>'A23'!DM17*'A24'!$H$17/1000</f>
        <v>443846.39381189214</v>
      </c>
      <c r="CW18" s="10">
        <f>'A23'!DN17*'A24'!$J$17/1000</f>
        <v>1000310.4601702516</v>
      </c>
      <c r="CX18" s="10">
        <f t="shared" si="36"/>
        <v>4267900.6262650294</v>
      </c>
      <c r="CY18" s="10">
        <f>'A1'!N16</f>
        <v>57713</v>
      </c>
      <c r="CZ18" s="10">
        <f t="shared" si="37"/>
        <v>73950.42063772511</v>
      </c>
      <c r="DA18" s="10">
        <f t="shared" si="38"/>
        <v>73950.42063772511</v>
      </c>
      <c r="DB18" s="10">
        <f>'A23'!DT17*'A24'!$C$17/1000</f>
        <v>1756719.7148565736</v>
      </c>
      <c r="DC18" s="10">
        <f>'A23'!DU17*'A24'!$E$17/1000</f>
        <v>9676826.7754027173</v>
      </c>
      <c r="DD18" s="10">
        <f>'A23'!DV17*'A24'!$H$17/1000</f>
        <v>1759955.9371472322</v>
      </c>
      <c r="DE18" s="10">
        <f>'A23'!DW17*'A24'!$J$17/1000</f>
        <v>9381558.1119186189</v>
      </c>
      <c r="DF18" s="10">
        <f t="shared" si="39"/>
        <v>22575060.53932514</v>
      </c>
      <c r="DG18" s="10">
        <f>'A1'!O16</f>
        <v>259918.6</v>
      </c>
      <c r="DH18" s="10">
        <f t="shared" si="40"/>
        <v>86854.348012512914</v>
      </c>
      <c r="DI18" s="10">
        <f t="shared" si="41"/>
        <v>86854.348012512914</v>
      </c>
    </row>
    <row r="19" spans="1:113" ht="12.75" customHeight="1">
      <c r="A19" s="6">
        <v>1994</v>
      </c>
      <c r="B19" s="10">
        <f>'A23'!G18*'A24'!$C$17/1000</f>
        <v>388443.2658943581</v>
      </c>
      <c r="C19" s="10">
        <f>'A23'!H18*'A24'!$E$17/1000</f>
        <v>337915.16059084627</v>
      </c>
      <c r="D19" s="10">
        <f>'A23'!I18*'A24'!$H$17/1000</f>
        <v>160852.32656066227</v>
      </c>
      <c r="E19" s="10">
        <f>'A23'!J18*'A24'!$J$17/1000</f>
        <v>348332.42170644377</v>
      </c>
      <c r="F19" s="10">
        <f t="shared" si="0"/>
        <v>1235543.1747523104</v>
      </c>
      <c r="G19" s="10">
        <f>'A1'!B17</f>
        <v>17805</v>
      </c>
      <c r="H19" s="10">
        <f t="shared" si="1"/>
        <v>69393.045478927845</v>
      </c>
      <c r="I19" s="10">
        <f t="shared" si="2"/>
        <v>69393.045478927845</v>
      </c>
      <c r="J19" s="10">
        <f>'A23'!P18*'A24'!$C$17/1000</f>
        <v>233705.30114441848</v>
      </c>
      <c r="K19" s="10">
        <f>'A23'!Q18*'A24'!$E$17/1000</f>
        <v>199318.89547532247</v>
      </c>
      <c r="L19" s="10">
        <f>'A23'!R18*'A24'!$H$17/1000</f>
        <v>113854.28700617669</v>
      </c>
      <c r="M19" s="10">
        <f>'A23'!S18*'A24'!$J$17/1000</f>
        <v>158048.85060356406</v>
      </c>
      <c r="N19" s="10">
        <f t="shared" si="3"/>
        <v>704927.33422948164</v>
      </c>
      <c r="O19" s="10">
        <f>'A1'!C17</f>
        <v>10115.6</v>
      </c>
      <c r="P19" s="10">
        <f t="shared" si="4"/>
        <v>69687.14996930302</v>
      </c>
      <c r="Q19" s="10">
        <f t="shared" si="5"/>
        <v>69687.14996930302</v>
      </c>
      <c r="R19" s="10">
        <f>'A23'!Y18*'A24'!$C$17/1000</f>
        <v>344988.77505202207</v>
      </c>
      <c r="S19" s="10">
        <f>'A23'!Z18*'A24'!$E$17/1000</f>
        <v>598516.28025799897</v>
      </c>
      <c r="T19" s="10">
        <f>'A23'!AA18*'A24'!$H$17/1000</f>
        <v>796708.35007134173</v>
      </c>
      <c r="U19" s="10">
        <f>'A23'!AB18*'A24'!$J$17/1000</f>
        <v>777989.06408159388</v>
      </c>
      <c r="V19" s="10">
        <f t="shared" si="6"/>
        <v>2518202.4694629568</v>
      </c>
      <c r="W19" s="10">
        <f>'A1'!D17</f>
        <v>29001.85</v>
      </c>
      <c r="X19" s="10">
        <f t="shared" si="7"/>
        <v>86829.028819297979</v>
      </c>
      <c r="Y19" s="10">
        <f t="shared" si="8"/>
        <v>86829.028819297979</v>
      </c>
      <c r="Z19" s="10">
        <f>'A23'!AH18*'A24'!$C$17/1000</f>
        <v>95247.579645053833</v>
      </c>
      <c r="AA19" s="10">
        <f>'A23'!AI18*'A24'!$E$17/1000</f>
        <v>153440.59317246819</v>
      </c>
      <c r="AB19" s="10">
        <f>'A23'!AJ18*'A24'!$H$17/1000</f>
        <v>29581.143754488912</v>
      </c>
      <c r="AC19" s="10">
        <f>'A23'!AK18*'A24'!$J$17/1000</f>
        <v>114978.05221080492</v>
      </c>
      <c r="AD19" s="10">
        <f t="shared" si="9"/>
        <v>393247.36878281587</v>
      </c>
      <c r="AE19" s="10">
        <f>'A1'!E17</f>
        <v>5206.18</v>
      </c>
      <c r="AF19" s="10">
        <f t="shared" si="10"/>
        <v>75534.723882542632</v>
      </c>
      <c r="AG19" s="10">
        <f t="shared" si="11"/>
        <v>75534.723882542632</v>
      </c>
      <c r="AH19" s="10">
        <f>'A23'!AQ18*'A24'!$C$17/1000</f>
        <v>84716.979520239591</v>
      </c>
      <c r="AI19" s="10">
        <f>'A23'!AR18*'A24'!$E$17/1000</f>
        <v>166804.19132244383</v>
      </c>
      <c r="AJ19" s="10">
        <f>'A23'!AS18*'A24'!$H$17/1000</f>
        <v>43851.073153654972</v>
      </c>
      <c r="AK19" s="10">
        <f>'A23'!AT18*'A24'!$J$17/1000</f>
        <v>89279.880814924763</v>
      </c>
      <c r="AL19" s="10">
        <f t="shared" si="12"/>
        <v>384652.12481126317</v>
      </c>
      <c r="AM19" s="10">
        <f>'A1'!F17</f>
        <v>5088</v>
      </c>
      <c r="AN19" s="10">
        <f t="shared" si="13"/>
        <v>75599.867297811157</v>
      </c>
      <c r="AO19" s="10">
        <f t="shared" si="14"/>
        <v>75599.867297811157</v>
      </c>
      <c r="AP19" s="10">
        <f>'A23'!AZ18*'A24'!$C$17/1000</f>
        <v>830961.2118364285</v>
      </c>
      <c r="AQ19" s="10">
        <f>'A23'!BA18*'A24'!$E$17/1000</f>
        <v>2028257.7150380295</v>
      </c>
      <c r="AR19" s="10">
        <f>'A23'!BB18*'A24'!$H$17/1000</f>
        <v>417086.9037052645</v>
      </c>
      <c r="AS19" s="10">
        <f>'A23'!BC18*'A24'!$J$17/1000</f>
        <v>781631.90055315464</v>
      </c>
      <c r="AT19" s="10">
        <f t="shared" si="15"/>
        <v>4057937.7311328771</v>
      </c>
      <c r="AU19" s="10">
        <f>'A1'!G17</f>
        <v>57658.77</v>
      </c>
      <c r="AV19" s="10">
        <f t="shared" si="16"/>
        <v>70378.499769122325</v>
      </c>
      <c r="AW19" s="10">
        <f t="shared" si="17"/>
        <v>70378.499769122325</v>
      </c>
      <c r="AX19" s="10">
        <f>'A23'!BI18*'A24'!$C$17/1000</f>
        <v>628149.56370012939</v>
      </c>
      <c r="AY19" s="10">
        <f>'A23'!BJ18*'A24'!$E$17/1000</f>
        <v>3921218.9202667875</v>
      </c>
      <c r="AZ19" s="10">
        <f>'A23'!BK18*'A24'!$H$17/1000</f>
        <v>812854.53710817464</v>
      </c>
      <c r="BA19" s="10">
        <f>'A23'!BL18*'A24'!$J$17/1000</f>
        <v>1760270.4011817873</v>
      </c>
      <c r="BB19" s="10">
        <f t="shared" si="18"/>
        <v>7122493.4222568786</v>
      </c>
      <c r="BC19" s="10">
        <f>'A1'!H17</f>
        <v>81438.350000000006</v>
      </c>
      <c r="BD19" s="10">
        <f t="shared" si="19"/>
        <v>87458.714748725615</v>
      </c>
      <c r="BE19" s="10">
        <f t="shared" si="20"/>
        <v>87458.714748725615</v>
      </c>
      <c r="BF19" s="10">
        <f>'A23'!BR18*'A24'!$C$17/1000</f>
        <v>1759245.3476640088</v>
      </c>
      <c r="BG19" s="10">
        <f>'A23'!BS18*'A24'!$E$17/1000</f>
        <v>1099793.8243340056</v>
      </c>
      <c r="BH19" s="10">
        <f>'A23'!BT18*'A24'!$H$17/1000</f>
        <v>0</v>
      </c>
      <c r="BI19" s="10">
        <f>'A23'!BU18*'A24'!$J$17/1000</f>
        <v>724493.5940320472</v>
      </c>
      <c r="BJ19" s="10">
        <f t="shared" si="21"/>
        <v>3583532.766030062</v>
      </c>
      <c r="BK19" s="10">
        <f>'A1'!I17</f>
        <v>56843.39</v>
      </c>
      <c r="BL19" s="10">
        <f t="shared" si="22"/>
        <v>63042.207124347478</v>
      </c>
      <c r="BM19" s="10">
        <f t="shared" si="23"/>
        <v>63042.207124347478</v>
      </c>
      <c r="BN19" s="10">
        <f>'A23'!CA18*'A24'!$C$17/1000</f>
        <v>286336.73272155668</v>
      </c>
      <c r="BO19" s="10">
        <f>'A23'!CB18*'A24'!$E$17/1000</f>
        <v>438214.74903206638</v>
      </c>
      <c r="BP19" s="10">
        <f>'A23'!CC18*'A24'!$H$17/1000</f>
        <v>0</v>
      </c>
      <c r="BQ19" s="10">
        <f>'A23'!CD18*'A24'!$J$17/1000</f>
        <v>518476.79375294381</v>
      </c>
      <c r="BR19" s="10">
        <f t="shared" si="24"/>
        <v>1243028.275506567</v>
      </c>
      <c r="BS19" s="10">
        <f>'A1'!J17</f>
        <v>15382.84</v>
      </c>
      <c r="BT19" s="10">
        <f t="shared" si="25"/>
        <v>80806.162939130038</v>
      </c>
      <c r="BU19" s="10">
        <f t="shared" si="26"/>
        <v>80806.162939130038</v>
      </c>
      <c r="BV19" s="10">
        <f>'A23'!CJ18*'A24'!$C$17/1000</f>
        <v>56008.236657065121</v>
      </c>
      <c r="BW19" s="10">
        <f>'A23'!CK18*'A24'!$E$17/1000</f>
        <v>123310.71668747418</v>
      </c>
      <c r="BX19" s="10">
        <f>'A23'!CL18*'A24'!$H$17/1000</f>
        <v>38654.530205788222</v>
      </c>
      <c r="BY19" s="10">
        <f>'A23'!CM18*'A24'!$J$17/1000</f>
        <v>122342.4575838435</v>
      </c>
      <c r="BZ19" s="10">
        <f t="shared" si="27"/>
        <v>340315.94113417104</v>
      </c>
      <c r="CA19" s="10">
        <f>'A1'!K17</f>
        <v>4336.607</v>
      </c>
      <c r="CB19" s="10">
        <f t="shared" si="28"/>
        <v>78475.162986678537</v>
      </c>
      <c r="CC19" s="10">
        <f t="shared" si="29"/>
        <v>78475.162986678537</v>
      </c>
      <c r="CD19" s="10">
        <f>'A23'!CS18*'A24'!$C$17/1000</f>
        <v>1272190.3736791909</v>
      </c>
      <c r="CE19" s="10">
        <f>'A23'!CT18*'A24'!$E$17/1000</f>
        <v>304648.74309723364</v>
      </c>
      <c r="CF19" s="10">
        <f>'A23'!CU18*'A24'!$H$17/1000</f>
        <v>142380.37453842195</v>
      </c>
      <c r="CG19" s="10">
        <f>'A23'!CV18*'A24'!$J$17/1000</f>
        <v>652237.89063094056</v>
      </c>
      <c r="CH19" s="10">
        <f t="shared" si="30"/>
        <v>2371457.381945787</v>
      </c>
      <c r="CI19" s="10">
        <f>'A1'!L17</f>
        <v>39547.35</v>
      </c>
      <c r="CJ19" s="10">
        <f t="shared" si="31"/>
        <v>59965.013634182498</v>
      </c>
      <c r="CK19" s="10">
        <f t="shared" si="32"/>
        <v>59965.013634182498</v>
      </c>
      <c r="CL19" s="10">
        <f>'A23'!DB18*'A24'!$C$17/1000</f>
        <v>106863.23921885784</v>
      </c>
      <c r="CM19" s="10">
        <f>'A23'!DC18*'A24'!$E$17/1000</f>
        <v>282822.82427175064</v>
      </c>
      <c r="CN19" s="10">
        <f>'A23'!DD18*'A24'!$H$17/1000</f>
        <v>110628.77234198665</v>
      </c>
      <c r="CO19" s="10">
        <f>'A23'!DE18*'A24'!$J$17/1000</f>
        <v>157959.04642568977</v>
      </c>
      <c r="CP19" s="10">
        <f t="shared" si="33"/>
        <v>658273.88225828484</v>
      </c>
      <c r="CQ19" s="10">
        <f>'A1'!M17</f>
        <v>8780.74</v>
      </c>
      <c r="CR19" s="10">
        <f t="shared" si="34"/>
        <v>74967.927789489826</v>
      </c>
      <c r="CS19" s="10">
        <f t="shared" si="35"/>
        <v>74967.927789489826</v>
      </c>
      <c r="CT19" s="10">
        <f>'A23'!DK18*'A24'!$C$17/1000</f>
        <v>661393.02416176139</v>
      </c>
      <c r="CU19" s="10">
        <f>'A23'!DL18*'A24'!$E$17/1000</f>
        <v>2212923.2007735483</v>
      </c>
      <c r="CV19" s="10">
        <f>'A23'!DM18*'A24'!$H$17/1000</f>
        <v>474022.03004135005</v>
      </c>
      <c r="CW19" s="10">
        <f>'A23'!DN18*'A24'!$J$17/1000</f>
        <v>1052835.3597048351</v>
      </c>
      <c r="CX19" s="10">
        <f t="shared" si="36"/>
        <v>4401173.6146814954</v>
      </c>
      <c r="CY19" s="10">
        <f>'A1'!N17</f>
        <v>57860</v>
      </c>
      <c r="CZ19" s="10">
        <f t="shared" si="37"/>
        <v>76065.911072960516</v>
      </c>
      <c r="DA19" s="10">
        <f t="shared" si="38"/>
        <v>76065.911072960516</v>
      </c>
      <c r="DB19" s="10">
        <f>'A23'!DT18*'A24'!$C$17/1000</f>
        <v>1725579.040296026</v>
      </c>
      <c r="DC19" s="10">
        <f>'A23'!DU18*'A24'!$E$17/1000</f>
        <v>9822132.4834163431</v>
      </c>
      <c r="DD19" s="10">
        <f>'A23'!DV18*'A24'!$H$17/1000</f>
        <v>1905475.3691034843</v>
      </c>
      <c r="DE19" s="10">
        <f>'A23'!DW18*'A24'!$J$17/1000</f>
        <v>9522430.1121479105</v>
      </c>
      <c r="DF19" s="10">
        <f t="shared" si="39"/>
        <v>22975617.004963763</v>
      </c>
      <c r="DG19" s="10">
        <f>'A1'!O17</f>
        <v>263125.8</v>
      </c>
      <c r="DH19" s="10">
        <f t="shared" si="40"/>
        <v>87317.99392140095</v>
      </c>
      <c r="DI19" s="10">
        <f t="shared" si="41"/>
        <v>87317.99392140095</v>
      </c>
    </row>
    <row r="20" spans="1:113" ht="12.75" customHeight="1">
      <c r="A20" s="6">
        <v>1995</v>
      </c>
      <c r="B20" s="10">
        <f>'A23'!G19*'A24'!$C$17/1000</f>
        <v>371203.6543997025</v>
      </c>
      <c r="C20" s="10">
        <f>'A23'!H19*'A24'!$E$17/1000</f>
        <v>368976.49683133018</v>
      </c>
      <c r="D20" s="10">
        <f>'A23'!I19*'A24'!$H$17/1000</f>
        <v>163524.99311479661</v>
      </c>
      <c r="E20" s="10">
        <f>'A23'!J19*'A24'!$J$17/1000</f>
        <v>381360.20741127932</v>
      </c>
      <c r="F20" s="10">
        <f t="shared" si="0"/>
        <v>1285065.3517571087</v>
      </c>
      <c r="G20" s="10">
        <f>'A1'!B18</f>
        <v>18004</v>
      </c>
      <c r="H20" s="10">
        <f t="shared" si="1"/>
        <v>71376.658062492148</v>
      </c>
      <c r="I20" s="10">
        <f t="shared" si="2"/>
        <v>71376.658062492148</v>
      </c>
      <c r="J20" s="10">
        <f>'A23'!P19*'A24'!$C$17/1000</f>
        <v>216038.41139894052</v>
      </c>
      <c r="K20" s="10">
        <f>'A23'!Q19*'A24'!$E$17/1000</f>
        <v>214742.21838655113</v>
      </c>
      <c r="L20" s="10">
        <f>'A23'!R19*'A24'!$H$17/1000</f>
        <v>133238.85970665788</v>
      </c>
      <c r="M20" s="10">
        <f>'A23'!S19*'A24'!$J$17/1000</f>
        <v>174388.86721947981</v>
      </c>
      <c r="N20" s="10">
        <f t="shared" si="3"/>
        <v>738408.35671162931</v>
      </c>
      <c r="O20" s="10">
        <f>'A1'!C18</f>
        <v>10136.81</v>
      </c>
      <c r="P20" s="10">
        <f t="shared" si="4"/>
        <v>72844.253439852313</v>
      </c>
      <c r="Q20" s="10">
        <f t="shared" si="5"/>
        <v>72844.253439852313</v>
      </c>
      <c r="R20" s="10">
        <f>'A23'!Y19*'A24'!$C$17/1000</f>
        <v>336122.59487462894</v>
      </c>
      <c r="S20" s="10">
        <f>'A23'!Z19*'A24'!$E$17/1000</f>
        <v>606459.84487837646</v>
      </c>
      <c r="T20" s="10">
        <f>'A23'!AA19*'A24'!$H$17/1000</f>
        <v>835119.66058737063</v>
      </c>
      <c r="U20" s="10">
        <f>'A23'!AB19*'A24'!$J$17/1000</f>
        <v>788314.60844575905</v>
      </c>
      <c r="V20" s="10">
        <f t="shared" si="6"/>
        <v>2566016.7087861351</v>
      </c>
      <c r="W20" s="10">
        <f>'A1'!D18</f>
        <v>29304.58</v>
      </c>
      <c r="X20" s="10">
        <f t="shared" si="7"/>
        <v>87563.674646971049</v>
      </c>
      <c r="Y20" s="10">
        <f t="shared" si="8"/>
        <v>87563.674646971049</v>
      </c>
      <c r="Z20" s="10">
        <f>'A23'!AH19*'A24'!$C$17/1000</f>
        <v>91269.229319351929</v>
      </c>
      <c r="AA20" s="10">
        <f>'A23'!AI19*'A24'!$E$17/1000</f>
        <v>162508.61811326334</v>
      </c>
      <c r="AB20" s="10">
        <f>'A23'!AJ19*'A24'!$H$17/1000</f>
        <v>29837.455993696909</v>
      </c>
      <c r="AC20" s="10">
        <f>'A23'!AK19*'A24'!$J$17/1000</f>
        <v>115974.30449457452</v>
      </c>
      <c r="AD20" s="10">
        <f t="shared" si="9"/>
        <v>399589.60792088672</v>
      </c>
      <c r="AE20" s="10">
        <f>'A1'!E18</f>
        <v>5233.3729999999996</v>
      </c>
      <c r="AF20" s="10">
        <f t="shared" si="10"/>
        <v>76354.123415412352</v>
      </c>
      <c r="AG20" s="10">
        <f t="shared" si="11"/>
        <v>76354.123415412352</v>
      </c>
      <c r="AH20" s="10">
        <f>'A23'!AQ19*'A24'!$C$17/1000</f>
        <v>82571.794365781461</v>
      </c>
      <c r="AI20" s="10">
        <f>'A23'!AR19*'A24'!$E$17/1000</f>
        <v>171026.14708522279</v>
      </c>
      <c r="AJ20" s="10">
        <f>'A23'!AS19*'A24'!$H$17/1000</f>
        <v>43961.848148990801</v>
      </c>
      <c r="AK20" s="10">
        <f>'A23'!AT19*'A24'!$J$17/1000</f>
        <v>97642.272459772721</v>
      </c>
      <c r="AL20" s="10">
        <f t="shared" si="12"/>
        <v>395202.06205976772</v>
      </c>
      <c r="AM20" s="10">
        <f>'A1'!F18</f>
        <v>5107</v>
      </c>
      <c r="AN20" s="10">
        <f t="shared" si="13"/>
        <v>77384.386539997591</v>
      </c>
      <c r="AO20" s="10">
        <f t="shared" si="14"/>
        <v>77384.386539997591</v>
      </c>
      <c r="AP20" s="10">
        <f>'A23'!AZ19*'A24'!$C$17/1000</f>
        <v>810411.45141291013</v>
      </c>
      <c r="AQ20" s="10">
        <f>'A23'!BA19*'A24'!$E$17/1000</f>
        <v>2039914.2667515152</v>
      </c>
      <c r="AR20" s="10">
        <f>'A23'!BB19*'A24'!$H$17/1000</f>
        <v>419483.93393767113</v>
      </c>
      <c r="AS20" s="10">
        <f>'A23'!BC19*'A24'!$J$17/1000</f>
        <v>960818.22060119116</v>
      </c>
      <c r="AT20" s="10">
        <f t="shared" si="15"/>
        <v>4230627.8727032878</v>
      </c>
      <c r="AU20" s="10">
        <f>'A1'!G18</f>
        <v>57844.24</v>
      </c>
      <c r="AV20" s="10">
        <f t="shared" si="16"/>
        <v>73138.273969945629</v>
      </c>
      <c r="AW20" s="10">
        <f t="shared" si="17"/>
        <v>73138.273969945629</v>
      </c>
      <c r="AX20" s="10">
        <f>'A23'!BI19*'A24'!$C$17/1000</f>
        <v>632475.49346778973</v>
      </c>
      <c r="AY20" s="10">
        <f>'A23'!BJ19*'A24'!$E$17/1000</f>
        <v>3884542.4799968884</v>
      </c>
      <c r="AZ20" s="10">
        <f>'A23'!BK19*'A24'!$H$17/1000</f>
        <v>818452.48995580687</v>
      </c>
      <c r="BA20" s="10">
        <f>'A23'!BL19*'A24'!$J$17/1000</f>
        <v>1772393.0015426767</v>
      </c>
      <c r="BB20" s="10">
        <f t="shared" si="18"/>
        <v>7107863.4649631623</v>
      </c>
      <c r="BC20" s="10">
        <f>'A1'!H18</f>
        <v>81678.05</v>
      </c>
      <c r="BD20" s="10">
        <f t="shared" si="19"/>
        <v>87022.932905023597</v>
      </c>
      <c r="BE20" s="10">
        <f t="shared" si="20"/>
        <v>87022.932905023597</v>
      </c>
      <c r="BF20" s="10">
        <f>'A23'!BR19*'A24'!$C$17/1000</f>
        <v>1714816.3083778152</v>
      </c>
      <c r="BG20" s="10">
        <f>'A23'!BS19*'A24'!$E$17/1000</f>
        <v>1147504.3295727305</v>
      </c>
      <c r="BH20" s="10">
        <f>'A23'!BT19*'A24'!$H$17/1000</f>
        <v>0</v>
      </c>
      <c r="BI20" s="10">
        <f>'A23'!BU19*'A24'!$J$17/1000</f>
        <v>727925.92962783168</v>
      </c>
      <c r="BJ20" s="10">
        <f t="shared" si="21"/>
        <v>3590246.5675783772</v>
      </c>
      <c r="BK20" s="10">
        <f>'A1'!I18</f>
        <v>56844.3</v>
      </c>
      <c r="BL20" s="10">
        <f t="shared" si="22"/>
        <v>63159.306519358615</v>
      </c>
      <c r="BM20" s="10">
        <f t="shared" si="23"/>
        <v>63159.306519358615</v>
      </c>
      <c r="BN20" s="10">
        <f>'A23'!CA19*'A24'!$C$17/1000</f>
        <v>282627.44347525347</v>
      </c>
      <c r="BO20" s="10">
        <f>'A23'!CB19*'A24'!$E$17/1000</f>
        <v>455303.14508010825</v>
      </c>
      <c r="BP20" s="10">
        <f>'A23'!CC19*'A24'!$H$17/1000</f>
        <v>0</v>
      </c>
      <c r="BQ20" s="10">
        <f>'A23'!CD19*'A24'!$J$17/1000</f>
        <v>549876.75132083555</v>
      </c>
      <c r="BR20" s="10">
        <f t="shared" si="24"/>
        <v>1287807.3398761973</v>
      </c>
      <c r="BS20" s="10">
        <f>'A1'!J18</f>
        <v>15459.01</v>
      </c>
      <c r="BT20" s="10">
        <f t="shared" si="25"/>
        <v>83304.64498542904</v>
      </c>
      <c r="BU20" s="10">
        <f t="shared" si="26"/>
        <v>83304.64498542904</v>
      </c>
      <c r="BV20" s="10">
        <f>'A23'!CJ19*'A24'!$C$17/1000</f>
        <v>56708.937693918582</v>
      </c>
      <c r="BW20" s="10">
        <f>'A23'!CK19*'A24'!$E$17/1000</f>
        <v>124853.41740785398</v>
      </c>
      <c r="BX20" s="10">
        <f>'A23'!CL19*'A24'!$H$17/1000</f>
        <v>39138.124602093187</v>
      </c>
      <c r="BY20" s="10">
        <f>'A23'!CM19*'A24'!$J$17/1000</f>
        <v>136912.31259185597</v>
      </c>
      <c r="BZ20" s="10">
        <f t="shared" si="27"/>
        <v>357612.79229572171</v>
      </c>
      <c r="CA20" s="10">
        <f>'A1'!K18</f>
        <v>4359.1790000000001</v>
      </c>
      <c r="CB20" s="10">
        <f t="shared" si="28"/>
        <v>82036.730378752909</v>
      </c>
      <c r="CC20" s="10">
        <f t="shared" si="29"/>
        <v>82036.730378752909</v>
      </c>
      <c r="CD20" s="10">
        <f>'A23'!CS19*'A24'!$C$17/1000</f>
        <v>1253136.4960435478</v>
      </c>
      <c r="CE20" s="10">
        <f>'A23'!CT19*'A24'!$E$17/1000</f>
        <v>336460.00594020588</v>
      </c>
      <c r="CF20" s="10">
        <f>'A23'!CU19*'A24'!$H$17/1000</f>
        <v>144143.68739751121</v>
      </c>
      <c r="CG20" s="10">
        <f>'A23'!CV19*'A24'!$J$17/1000</f>
        <v>720344.23094951664</v>
      </c>
      <c r="CH20" s="10">
        <f t="shared" si="30"/>
        <v>2454084.4203307815</v>
      </c>
      <c r="CI20" s="10">
        <f>'A1'!L18</f>
        <v>39718.89</v>
      </c>
      <c r="CJ20" s="10">
        <f t="shared" si="31"/>
        <v>61786.329384602177</v>
      </c>
      <c r="CK20" s="10">
        <f t="shared" si="32"/>
        <v>61786.329384602177</v>
      </c>
      <c r="CL20" s="10">
        <f>'A23'!DB19*'A24'!$C$17/1000</f>
        <v>96156.905458251</v>
      </c>
      <c r="CM20" s="10">
        <f>'A23'!DC19*'A24'!$E$17/1000</f>
        <v>285026.09416083846</v>
      </c>
      <c r="CN20" s="10">
        <f>'A23'!DD19*'A24'!$H$17/1000</f>
        <v>111490.60180569941</v>
      </c>
      <c r="CO20" s="10">
        <f>'A23'!DE19*'A24'!$J$17/1000</f>
        <v>185721.19081507556</v>
      </c>
      <c r="CP20" s="10">
        <f t="shared" si="33"/>
        <v>678394.79223986447</v>
      </c>
      <c r="CQ20" s="10">
        <f>'A1'!M18</f>
        <v>8826.9339999999993</v>
      </c>
      <c r="CR20" s="10">
        <f t="shared" si="34"/>
        <v>76855.088328502796</v>
      </c>
      <c r="CS20" s="10">
        <f t="shared" si="35"/>
        <v>76855.088328502796</v>
      </c>
      <c r="CT20" s="10">
        <f>'A23'!DK19*'A24'!$C$17/1000</f>
        <v>615224.83503390639</v>
      </c>
      <c r="CU20" s="10">
        <f>'A23'!DL19*'A24'!$E$17/1000</f>
        <v>2229988.8767893952</v>
      </c>
      <c r="CV20" s="10">
        <f>'A23'!DM19*'A24'!$H$17/1000</f>
        <v>477677.60488743248</v>
      </c>
      <c r="CW20" s="10">
        <f>'A23'!DN19*'A24'!$J$17/1000</f>
        <v>1060954.6415400428</v>
      </c>
      <c r="CX20" s="10">
        <f t="shared" si="36"/>
        <v>4383845.9582507769</v>
      </c>
      <c r="CY20" s="10">
        <f>'A1'!N18</f>
        <v>58024</v>
      </c>
      <c r="CZ20" s="10">
        <f t="shared" si="37"/>
        <v>75552.287988604323</v>
      </c>
      <c r="DA20" s="10">
        <f t="shared" si="38"/>
        <v>75552.287988604323</v>
      </c>
      <c r="DB20" s="10">
        <f>'A23'!DT19*'A24'!$C$17/1000</f>
        <v>1635542.0355624082</v>
      </c>
      <c r="DC20" s="10">
        <f>'A23'!DU19*'A24'!$E$17/1000</f>
        <v>9974608.6346850637</v>
      </c>
      <c r="DD20" s="10">
        <f>'A23'!DV19*'A24'!$H$17/1000</f>
        <v>1935055.4578580179</v>
      </c>
      <c r="DE20" s="10">
        <f>'A23'!DW19*'A24'!$J$17/1000</f>
        <v>10073181.004331265</v>
      </c>
      <c r="DF20" s="10">
        <f t="shared" si="39"/>
        <v>23618387.132436756</v>
      </c>
      <c r="DG20" s="10">
        <f>'A1'!O18</f>
        <v>266278.40000000002</v>
      </c>
      <c r="DH20" s="10">
        <f t="shared" si="40"/>
        <v>88698.096174668142</v>
      </c>
      <c r="DI20" s="10">
        <f t="shared" si="41"/>
        <v>88698.096174668142</v>
      </c>
    </row>
    <row r="21" spans="1:113" ht="12.75" customHeight="1">
      <c r="A21" s="6">
        <v>1996</v>
      </c>
      <c r="B21" s="10">
        <f>'A23'!G20*'A24'!$C$17/1000</f>
        <v>346111.95187649591</v>
      </c>
      <c r="C21" s="10">
        <f>'A23'!H20*'A24'!$E$17/1000</f>
        <v>414939.17531685252</v>
      </c>
      <c r="D21" s="10">
        <f>'A23'!I20*'A24'!$H$17/1000</f>
        <v>166654.82631634863</v>
      </c>
      <c r="E21" s="10">
        <f>'A23'!J20*'A24'!$J$17/1000</f>
        <v>416420.74260876793</v>
      </c>
      <c r="F21" s="10">
        <f t="shared" si="0"/>
        <v>1344126.6961184652</v>
      </c>
      <c r="G21" s="10">
        <f>'A1'!B19</f>
        <v>18226</v>
      </c>
      <c r="H21" s="10">
        <f t="shared" si="1"/>
        <v>73747.761226734627</v>
      </c>
      <c r="I21" s="10">
        <f t="shared" si="2"/>
        <v>73747.761226734627</v>
      </c>
      <c r="J21" s="10">
        <f>'A23'!P20*'A24'!$C$17/1000</f>
        <v>216605.15555902879</v>
      </c>
      <c r="K21" s="10">
        <f>'A23'!Q20*'A24'!$E$17/1000</f>
        <v>222729.89191028185</v>
      </c>
      <c r="L21" s="10">
        <f>'A23'!R20*'A24'!$H$17/1000</f>
        <v>124046.36376037366</v>
      </c>
      <c r="M21" s="10">
        <f>'A23'!S20*'A24'!$J$17/1000</f>
        <v>174846.35008764692</v>
      </c>
      <c r="N21" s="10">
        <f t="shared" si="3"/>
        <v>738227.76131733111</v>
      </c>
      <c r="O21" s="10">
        <f>'A1'!C19</f>
        <v>10156.629999999999</v>
      </c>
      <c r="P21" s="10">
        <f t="shared" si="4"/>
        <v>72684.321602473574</v>
      </c>
      <c r="Q21" s="10">
        <f t="shared" si="5"/>
        <v>72684.321602473574</v>
      </c>
      <c r="R21" s="10">
        <f>'A23'!Y20*'A24'!$C$17/1000</f>
        <v>326807.51389723783</v>
      </c>
      <c r="S21" s="10">
        <f>'A23'!Z20*'A24'!$E$17/1000</f>
        <v>636158.17072114779</v>
      </c>
      <c r="T21" s="10">
        <f>'A23'!AA20*'A24'!$H$17/1000</f>
        <v>874001.62416691601</v>
      </c>
      <c r="U21" s="10">
        <f>'A23'!AB20*'A24'!$J$17/1000</f>
        <v>798403.93208790221</v>
      </c>
      <c r="V21" s="10">
        <f t="shared" si="6"/>
        <v>2635371.2408732036</v>
      </c>
      <c r="W21" s="10">
        <f>'A1'!D19</f>
        <v>29610.44</v>
      </c>
      <c r="X21" s="10">
        <f t="shared" si="7"/>
        <v>89001.421149878341</v>
      </c>
      <c r="Y21" s="10">
        <f t="shared" si="8"/>
        <v>89001.421149878341</v>
      </c>
      <c r="Z21" s="10">
        <f>'A23'!AH20*'A24'!$C$17/1000</f>
        <v>82471.488701108727</v>
      </c>
      <c r="AA21" s="10">
        <f>'A23'!AI20*'A24'!$E$17/1000</f>
        <v>171934.84986982547</v>
      </c>
      <c r="AB21" s="10">
        <f>'A23'!AJ20*'A24'!$H$17/1000</f>
        <v>35155.454053116468</v>
      </c>
      <c r="AC21" s="10">
        <f>'A23'!AK20*'A24'!$J$17/1000</f>
        <v>125490.00321828719</v>
      </c>
      <c r="AD21" s="10">
        <f t="shared" si="9"/>
        <v>415051.79584233783</v>
      </c>
      <c r="AE21" s="10">
        <f>'A1'!E19</f>
        <v>5263.0739999999996</v>
      </c>
      <c r="AF21" s="10">
        <f t="shared" si="10"/>
        <v>78861.09825595039</v>
      </c>
      <c r="AG21" s="10">
        <f t="shared" si="11"/>
        <v>78861.09825595039</v>
      </c>
      <c r="AH21" s="10">
        <f>'A23'!AQ20*'A24'!$C$17/1000</f>
        <v>77993.531037323904</v>
      </c>
      <c r="AI21" s="10">
        <f>'A23'!AR20*'A24'!$E$17/1000</f>
        <v>175141.39106916287</v>
      </c>
      <c r="AJ21" s="10">
        <f>'A23'!AS20*'A24'!$H$17/1000</f>
        <v>44040.973145659256</v>
      </c>
      <c r="AK21" s="10">
        <f>'A23'!AT20*'A24'!$J$17/1000</f>
        <v>97818.014490837813</v>
      </c>
      <c r="AL21" s="10">
        <f t="shared" si="12"/>
        <v>394993.90974298387</v>
      </c>
      <c r="AM21" s="10">
        <f>'A1'!F19</f>
        <v>5126</v>
      </c>
      <c r="AN21" s="10">
        <f t="shared" si="13"/>
        <v>77056.946887043276</v>
      </c>
      <c r="AO21" s="10">
        <f t="shared" si="14"/>
        <v>77056.946887043276</v>
      </c>
      <c r="AP21" s="10">
        <f>'A23'!AZ20*'A24'!$C$17/1000</f>
        <v>1018805.6687592959</v>
      </c>
      <c r="AQ21" s="10">
        <f>'A23'!BA20*'A24'!$E$17/1000</f>
        <v>1682292.6146004999</v>
      </c>
      <c r="AR21" s="10">
        <f>'A23'!BB20*'A24'!$H$17/1000</f>
        <v>474617.36651628354</v>
      </c>
      <c r="AS21" s="10">
        <f>'A23'!BC20*'A24'!$J$17/1000</f>
        <v>878464.70228880749</v>
      </c>
      <c r="AT21" s="10">
        <f t="shared" si="15"/>
        <v>4054180.3521648869</v>
      </c>
      <c r="AU21" s="10">
        <f>'A1'!G19</f>
        <v>58025.98</v>
      </c>
      <c r="AV21" s="10">
        <f t="shared" si="16"/>
        <v>69868.365035194351</v>
      </c>
      <c r="AW21" s="10">
        <f t="shared" si="17"/>
        <v>69868.365035194351</v>
      </c>
      <c r="AX21" s="10">
        <f>'A23'!BI20*'A24'!$C$17/1000</f>
        <v>755226.14803516329</v>
      </c>
      <c r="AY21" s="10">
        <f>'A23'!BJ20*'A24'!$E$17/1000</f>
        <v>3842032.0876244716</v>
      </c>
      <c r="AZ21" s="10">
        <f>'A23'!BK20*'A24'!$H$17/1000</f>
        <v>740688.63488837949</v>
      </c>
      <c r="BA21" s="10">
        <f>'A23'!BL20*'A24'!$J$17/1000</f>
        <v>1782213.4779547302</v>
      </c>
      <c r="BB21" s="10">
        <f t="shared" si="18"/>
        <v>7120160.3485027449</v>
      </c>
      <c r="BC21" s="10">
        <f>'A1'!H19</f>
        <v>81914.83</v>
      </c>
      <c r="BD21" s="10">
        <f t="shared" si="19"/>
        <v>86921.505525955974</v>
      </c>
      <c r="BE21" s="10">
        <f t="shared" si="20"/>
        <v>86921.505525955974</v>
      </c>
      <c r="BF21" s="10">
        <f>'A23'!BR20*'A24'!$C$17/1000</f>
        <v>1669199.5057187052</v>
      </c>
      <c r="BG21" s="10">
        <f>'A23'!BS20*'A24'!$E$17/1000</f>
        <v>1280487.2924461816</v>
      </c>
      <c r="BH21" s="10">
        <f>'A23'!BT20*'A24'!$H$17/1000</f>
        <v>0</v>
      </c>
      <c r="BI21" s="10">
        <f>'A23'!BU20*'A24'!$J$17/1000</f>
        <v>731055.98893018463</v>
      </c>
      <c r="BJ21" s="10">
        <f t="shared" si="21"/>
        <v>3680742.7870950717</v>
      </c>
      <c r="BK21" s="10">
        <f>'A1'!I19</f>
        <v>56860.28</v>
      </c>
      <c r="BL21" s="10">
        <f t="shared" si="22"/>
        <v>64733.110478792441</v>
      </c>
      <c r="BM21" s="10">
        <f t="shared" si="23"/>
        <v>64733.110478792441</v>
      </c>
      <c r="BN21" s="10">
        <f>'A23'!CA20*'A24'!$C$17/1000</f>
        <v>271014.99573448766</v>
      </c>
      <c r="BO21" s="10">
        <f>'A23'!CB20*'A24'!$E$17/1000</f>
        <v>471995.55560647481</v>
      </c>
      <c r="BP21" s="10">
        <f>'A23'!CC20*'A24'!$H$17/1000</f>
        <v>0</v>
      </c>
      <c r="BQ21" s="10">
        <f>'A23'!CD20*'A24'!$J$17/1000</f>
        <v>581048.50493235572</v>
      </c>
      <c r="BR21" s="10">
        <f t="shared" si="24"/>
        <v>1324059.0562733184</v>
      </c>
      <c r="BS21" s="10">
        <f>'A1'!J19</f>
        <v>15530.5</v>
      </c>
      <c r="BT21" s="10">
        <f t="shared" si="25"/>
        <v>85255.40428661785</v>
      </c>
      <c r="BU21" s="10">
        <f t="shared" si="26"/>
        <v>85255.40428661785</v>
      </c>
      <c r="BV21" s="10">
        <f>'A23'!CJ20*'A24'!$C$17/1000</f>
        <v>55467.243211249755</v>
      </c>
      <c r="BW21" s="10">
        <f>'A23'!CK20*'A24'!$E$17/1000</f>
        <v>132493.12981468596</v>
      </c>
      <c r="BX21" s="10">
        <f>'A23'!CL20*'A24'!$H$17/1000</f>
        <v>39601.199249262158</v>
      </c>
      <c r="BY21" s="10">
        <f>'A23'!CM20*'A24'!$J$17/1000</f>
        <v>125338.68640050633</v>
      </c>
      <c r="BZ21" s="10">
        <f t="shared" si="27"/>
        <v>352900.25867570424</v>
      </c>
      <c r="CA21" s="10">
        <f>'A1'!K19</f>
        <v>4381.3329999999996</v>
      </c>
      <c r="CB21" s="10">
        <f t="shared" si="28"/>
        <v>80546.322015629557</v>
      </c>
      <c r="CC21" s="10">
        <f t="shared" si="29"/>
        <v>80546.322015629557</v>
      </c>
      <c r="CD21" s="10">
        <f>'A23'!CS20*'A24'!$C$17/1000</f>
        <v>1233555.4327868819</v>
      </c>
      <c r="CE21" s="10">
        <f>'A23'!CT20*'A24'!$E$17/1000</f>
        <v>369054.32802489615</v>
      </c>
      <c r="CF21" s="10">
        <f>'A23'!CU20*'A24'!$H$17/1000</f>
        <v>182431.73523539677</v>
      </c>
      <c r="CG21" s="10">
        <f>'A23'!CV20*'A24'!$J$17/1000</f>
        <v>790127.06237343827</v>
      </c>
      <c r="CH21" s="10">
        <f t="shared" si="30"/>
        <v>2575168.5584206129</v>
      </c>
      <c r="CI21" s="10">
        <f>'A1'!L19</f>
        <v>39884.25</v>
      </c>
      <c r="CJ21" s="10">
        <f t="shared" si="31"/>
        <v>64566.051973413392</v>
      </c>
      <c r="CK21" s="10">
        <f t="shared" si="32"/>
        <v>64566.051973413392</v>
      </c>
      <c r="CL21" s="10">
        <f>'A23'!DB20*'A24'!$C$17/1000</f>
        <v>100603.69933960194</v>
      </c>
      <c r="CM21" s="10">
        <f>'A23'!DC20*'A24'!$E$17/1000</f>
        <v>292971.09939023037</v>
      </c>
      <c r="CN21" s="10">
        <f>'A23'!DD20*'A24'!$H$17/1000</f>
        <v>112160.10126084354</v>
      </c>
      <c r="CO21" s="10">
        <f>'A23'!DE20*'A24'!$J$17/1000</f>
        <v>173490.98360856509</v>
      </c>
      <c r="CP21" s="10">
        <f t="shared" si="33"/>
        <v>679225.88359924091</v>
      </c>
      <c r="CQ21" s="10">
        <f>'A1'!M19</f>
        <v>8840.9930000000004</v>
      </c>
      <c r="CR21" s="10">
        <f t="shared" si="34"/>
        <v>76826.877207033293</v>
      </c>
      <c r="CS21" s="10">
        <f t="shared" si="35"/>
        <v>76826.877207033293</v>
      </c>
      <c r="CT21" s="10">
        <f>'A23'!DK20*'A24'!$C$17/1000</f>
        <v>620157.232253658</v>
      </c>
      <c r="CU21" s="10">
        <f>'A23'!DL20*'A24'!$E$17/1000</f>
        <v>2289494.374489353</v>
      </c>
      <c r="CV21" s="10">
        <f>'A23'!DM20*'A24'!$H$17/1000</f>
        <v>481507.25472618541</v>
      </c>
      <c r="CW21" s="10">
        <f>'A23'!DN20*'A24'!$J$17/1000</f>
        <v>1158582.2688305601</v>
      </c>
      <c r="CX21" s="10">
        <f t="shared" si="36"/>
        <v>4549741.1302997563</v>
      </c>
      <c r="CY21" s="10">
        <f>'A1'!N19</f>
        <v>58165</v>
      </c>
      <c r="CZ21" s="10">
        <f t="shared" si="37"/>
        <v>78221.286517661065</v>
      </c>
      <c r="DA21" s="10">
        <f t="shared" si="38"/>
        <v>78221.286517661065</v>
      </c>
      <c r="DB21" s="10">
        <f>'A23'!DT20*'A24'!$C$17/1000</f>
        <v>1661548.5245245215</v>
      </c>
      <c r="DC21" s="10">
        <f>'A23'!DU20*'A24'!$E$17/1000</f>
        <v>9942020.5675523337</v>
      </c>
      <c r="DD21" s="10">
        <f>'A23'!DV20*'A24'!$H$17/1000</f>
        <v>1965824.4612291586</v>
      </c>
      <c r="DE21" s="10">
        <f>'A23'!DW20*'A24'!$J$17/1000</f>
        <v>10642687.144650564</v>
      </c>
      <c r="DF21" s="10">
        <f t="shared" si="39"/>
        <v>24212080.697956577</v>
      </c>
      <c r="DG21" s="10">
        <f>'A1'!O19</f>
        <v>269394.3</v>
      </c>
      <c r="DH21" s="10">
        <f t="shared" si="40"/>
        <v>89875.994770329518</v>
      </c>
      <c r="DI21" s="10">
        <f t="shared" si="41"/>
        <v>89875.994770329518</v>
      </c>
    </row>
    <row r="22" spans="1:113" ht="12.75" customHeight="1">
      <c r="A22" s="6">
        <v>1997</v>
      </c>
      <c r="B22" s="10">
        <f>'A23'!G21*'A24'!$C$17/1000</f>
        <v>356786.07389010797</v>
      </c>
      <c r="C22" s="10">
        <f>'A23'!H21*'A24'!$E$17/1000</f>
        <v>413570.25472831185</v>
      </c>
      <c r="D22" s="10">
        <f>'A23'!I21*'A24'!$H$17/1000</f>
        <v>159630.6366121014</v>
      </c>
      <c r="E22" s="10">
        <f>'A23'!J21*'A24'!$J$17/1000</f>
        <v>446960.02115372149</v>
      </c>
      <c r="F22" s="10">
        <f t="shared" si="0"/>
        <v>1376946.9863842428</v>
      </c>
      <c r="G22" s="10">
        <f>'A1'!B20</f>
        <v>18421</v>
      </c>
      <c r="H22" s="10">
        <f t="shared" si="1"/>
        <v>74748.764257328206</v>
      </c>
      <c r="I22" s="10">
        <f t="shared" si="2"/>
        <v>74748.764257328206</v>
      </c>
      <c r="J22" s="10">
        <f>'A23'!P21*'A24'!$C$17/1000</f>
        <v>208700.21560973689</v>
      </c>
      <c r="K22" s="10">
        <f>'A23'!Q21*'A24'!$E$17/1000</f>
        <v>228607.1654379484</v>
      </c>
      <c r="L22" s="10">
        <f>'A23'!R21*'A24'!$H$17/1000</f>
        <v>126809.20379821121</v>
      </c>
      <c r="M22" s="10">
        <f>'A23'!S21*'A24'!$J$17/1000</f>
        <v>181745.19958941796</v>
      </c>
      <c r="N22" s="10">
        <f t="shared" si="3"/>
        <v>745861.78443531436</v>
      </c>
      <c r="O22" s="10">
        <f>'A1'!C20</f>
        <v>10181.24</v>
      </c>
      <c r="P22" s="10">
        <f t="shared" si="4"/>
        <v>73258.442432877957</v>
      </c>
      <c r="Q22" s="10">
        <f t="shared" si="5"/>
        <v>73258.442432877957</v>
      </c>
      <c r="R22" s="10">
        <f>'A23'!Y21*'A24'!$C$17/1000</f>
        <v>305456.15714351059</v>
      </c>
      <c r="S22" s="10">
        <f>'A23'!Z21*'A24'!$E$17/1000</f>
        <v>632038.80615763483</v>
      </c>
      <c r="T22" s="10">
        <f>'A23'!AA21*'A24'!$H$17/1000</f>
        <v>915109.24185191735</v>
      </c>
      <c r="U22" s="10">
        <f>'A23'!AB21*'A24'!$J$17/1000</f>
        <v>846619.19297923753</v>
      </c>
      <c r="V22" s="10">
        <f t="shared" si="6"/>
        <v>2699223.3981323005</v>
      </c>
      <c r="W22" s="10">
        <f>'A1'!D20</f>
        <v>29907.37</v>
      </c>
      <c r="X22" s="10">
        <f t="shared" si="7"/>
        <v>90252.783783137755</v>
      </c>
      <c r="Y22" s="10">
        <f t="shared" si="8"/>
        <v>90252.783783137755</v>
      </c>
      <c r="Z22" s="10">
        <f>'A23'!AH21*'A24'!$C$17/1000</f>
        <v>67939.040256735432</v>
      </c>
      <c r="AA22" s="10">
        <f>'A23'!AI21*'A24'!$E$17/1000</f>
        <v>191680.97486870518</v>
      </c>
      <c r="AB22" s="10">
        <f>'A23'!AJ21*'A24'!$H$17/1000</f>
        <v>67925.207342515991</v>
      </c>
      <c r="AC22" s="10">
        <f>'A23'!AK21*'A24'!$J$17/1000</f>
        <v>86129.028008359761</v>
      </c>
      <c r="AD22" s="10">
        <f t="shared" si="9"/>
        <v>413674.25047631637</v>
      </c>
      <c r="AE22" s="10">
        <f>'A1'!E20</f>
        <v>5284.991</v>
      </c>
      <c r="AF22" s="10">
        <f t="shared" si="10"/>
        <v>78273.406799806544</v>
      </c>
      <c r="AG22" s="10">
        <f t="shared" si="11"/>
        <v>78273.406799806544</v>
      </c>
      <c r="AH22" s="10">
        <f>'A23'!AQ21*'A24'!$C$17/1000</f>
        <v>76512.240773799116</v>
      </c>
      <c r="AI22" s="10">
        <f>'A23'!AR21*'A24'!$E$17/1000</f>
        <v>161741.19625144443</v>
      </c>
      <c r="AJ22" s="10">
        <f>'A23'!AS21*'A24'!$H$17/1000</f>
        <v>62925.911933844138</v>
      </c>
      <c r="AK22" s="10">
        <f>'A23'!AT21*'A24'!$J$17/1000</f>
        <v>101151.25501337265</v>
      </c>
      <c r="AL22" s="10">
        <f t="shared" si="12"/>
        <v>402330.60397246032</v>
      </c>
      <c r="AM22" s="10">
        <f>'A1'!F20</f>
        <v>5137</v>
      </c>
      <c r="AN22" s="10">
        <f t="shared" si="13"/>
        <v>78320.148719575678</v>
      </c>
      <c r="AO22" s="10">
        <f t="shared" si="14"/>
        <v>78320.148719575678</v>
      </c>
      <c r="AP22" s="10">
        <f>'A23'!AZ21*'A24'!$C$17/1000</f>
        <v>1016102.0012950167</v>
      </c>
      <c r="AQ22" s="10">
        <f>'A23'!BA21*'A24'!$E$17/1000</f>
        <v>1671996.8638036649</v>
      </c>
      <c r="AR22" s="10">
        <f>'A23'!BB21*'A24'!$H$17/1000</f>
        <v>512025.01952873811</v>
      </c>
      <c r="AS22" s="10">
        <f>'A23'!BC21*'A24'!$J$17/1000</f>
        <v>905963.98785781232</v>
      </c>
      <c r="AT22" s="10">
        <f t="shared" si="15"/>
        <v>4106087.8724852325</v>
      </c>
      <c r="AU22" s="10">
        <f>'A1'!G20</f>
        <v>58207.48</v>
      </c>
      <c r="AV22" s="10">
        <f t="shared" si="16"/>
        <v>70542.271757602852</v>
      </c>
      <c r="AW22" s="10">
        <f t="shared" si="17"/>
        <v>70542.271757602852</v>
      </c>
      <c r="AX22" s="10">
        <f>'A23'!BI21*'A24'!$C$17/1000</f>
        <v>701650.17003362009</v>
      </c>
      <c r="AY22" s="10">
        <f>'A23'!BJ21*'A24'!$E$17/1000</f>
        <v>3734599.2549018105</v>
      </c>
      <c r="AZ22" s="10">
        <f>'A23'!BK21*'A24'!$H$17/1000</f>
        <v>924476.21914168808</v>
      </c>
      <c r="BA22" s="10">
        <f>'A23'!BL21*'A24'!$J$17/1000</f>
        <v>1856242.4052686312</v>
      </c>
      <c r="BB22" s="10">
        <f t="shared" si="18"/>
        <v>7216968.0493457494</v>
      </c>
      <c r="BC22" s="10">
        <f>'A1'!H20</f>
        <v>82034.77</v>
      </c>
      <c r="BD22" s="10">
        <f t="shared" si="19"/>
        <v>87974.502145197082</v>
      </c>
      <c r="BE22" s="10">
        <f t="shared" si="20"/>
        <v>87974.502145197082</v>
      </c>
      <c r="BF22" s="10">
        <f>'A23'!BR21*'A24'!$C$17/1000</f>
        <v>1650958.4231120346</v>
      </c>
      <c r="BG22" s="10">
        <f>'A23'!BS21*'A24'!$E$17/1000</f>
        <v>1293356.0040506143</v>
      </c>
      <c r="BH22" s="10">
        <f>'A23'!BT21*'A24'!$H$17/1000</f>
        <v>0</v>
      </c>
      <c r="BI22" s="10">
        <f>'A23'!BU21*'A24'!$J$17/1000</f>
        <v>766873.75787628593</v>
      </c>
      <c r="BJ22" s="10">
        <f t="shared" si="21"/>
        <v>3711188.1850389349</v>
      </c>
      <c r="BK22" s="10">
        <f>'A1'!I20</f>
        <v>56890.37</v>
      </c>
      <c r="BL22" s="10">
        <f t="shared" si="22"/>
        <v>65234.031436936246</v>
      </c>
      <c r="BM22" s="10">
        <f t="shared" si="23"/>
        <v>65234.031436936246</v>
      </c>
      <c r="BN22" s="10">
        <f>'A23'!CA21*'A24'!$C$17/1000</f>
        <v>268852.0286426284</v>
      </c>
      <c r="BO22" s="10">
        <f>'A23'!CB21*'A24'!$E$17/1000</f>
        <v>477197.04231853102</v>
      </c>
      <c r="BP22" s="10">
        <f>'A23'!CC21*'A24'!$H$17/1000</f>
        <v>0</v>
      </c>
      <c r="BQ22" s="10">
        <f>'A23'!CD21*'A24'!$J$17/1000</f>
        <v>602024.07613135711</v>
      </c>
      <c r="BR22" s="10">
        <f t="shared" si="24"/>
        <v>1348073.1470925165</v>
      </c>
      <c r="BS22" s="10">
        <f>'A1'!J20</f>
        <v>15610.65</v>
      </c>
      <c r="BT22" s="10">
        <f t="shared" si="25"/>
        <v>86355.990755831212</v>
      </c>
      <c r="BU22" s="10">
        <f t="shared" si="26"/>
        <v>86355.990755831212</v>
      </c>
      <c r="BV22" s="10">
        <f>'A23'!CJ21*'A24'!$C$17/1000</f>
        <v>55090.503858152188</v>
      </c>
      <c r="BW22" s="10">
        <f>'A23'!CK21*'A24'!$E$17/1000</f>
        <v>136008.88590488554</v>
      </c>
      <c r="BX22" s="10">
        <f>'A23'!CL21*'A24'!$H$17/1000</f>
        <v>24256.023390369239</v>
      </c>
      <c r="BY22" s="10">
        <f>'A23'!CM21*'A24'!$J$17/1000</f>
        <v>152606.71098050885</v>
      </c>
      <c r="BZ22" s="10">
        <f t="shared" si="27"/>
        <v>367962.12413391582</v>
      </c>
      <c r="CA22" s="10">
        <f>'A1'!K20</f>
        <v>4405.1509999999998</v>
      </c>
      <c r="CB22" s="10">
        <f t="shared" si="28"/>
        <v>83529.968469620188</v>
      </c>
      <c r="CC22" s="10">
        <f t="shared" si="29"/>
        <v>83529.968469620188</v>
      </c>
      <c r="CD22" s="10">
        <f>'A23'!CS21*'A24'!$C$17/1000</f>
        <v>1219983.7007369469</v>
      </c>
      <c r="CE22" s="10">
        <f>'A23'!CT21*'A24'!$E$17/1000</f>
        <v>380993.62422526337</v>
      </c>
      <c r="CF22" s="10">
        <f>'A23'!CU21*'A24'!$H$17/1000</f>
        <v>199562.5403674393</v>
      </c>
      <c r="CG22" s="10">
        <f>'A23'!CV21*'A24'!$J$17/1000</f>
        <v>831078.85415566375</v>
      </c>
      <c r="CH22" s="10">
        <f t="shared" si="30"/>
        <v>2631618.7194853136</v>
      </c>
      <c r="CI22" s="10">
        <f>'A1'!L20</f>
        <v>40049.97</v>
      </c>
      <c r="CJ22" s="10">
        <f t="shared" si="31"/>
        <v>65708.381791180203</v>
      </c>
      <c r="CK22" s="10">
        <f t="shared" si="32"/>
        <v>65708.381791180203</v>
      </c>
      <c r="CL22" s="10">
        <f>'A23'!DB21*'A24'!$C$17/1000</f>
        <v>97142.931322078235</v>
      </c>
      <c r="CM22" s="10">
        <f>'A23'!DC21*'A24'!$E$17/1000</f>
        <v>298247.96962862794</v>
      </c>
      <c r="CN22" s="10">
        <f>'A23'!DD21*'A24'!$H$17/1000</f>
        <v>118502.56300546149</v>
      </c>
      <c r="CO22" s="10">
        <f>'A23'!DE21*'A24'!$J$17/1000</f>
        <v>171887.21631309457</v>
      </c>
      <c r="CP22" s="10">
        <f t="shared" si="33"/>
        <v>685780.68026926217</v>
      </c>
      <c r="CQ22" s="10">
        <f>'A1'!M20</f>
        <v>8846.0580000000009</v>
      </c>
      <c r="CR22" s="10">
        <f t="shared" si="34"/>
        <v>77523.873376057672</v>
      </c>
      <c r="CS22" s="10">
        <f t="shared" si="35"/>
        <v>77523.873376057672</v>
      </c>
      <c r="CT22" s="10">
        <f>'A23'!DK21*'A24'!$C$17/1000</f>
        <v>562158.76312751998</v>
      </c>
      <c r="CU22" s="10">
        <f>'A23'!DL21*'A24'!$E$17/1000</f>
        <v>2354188.9376503108</v>
      </c>
      <c r="CV22" s="10">
        <f>'A23'!DM21*'A24'!$H$17/1000</f>
        <v>463418.57715447398</v>
      </c>
      <c r="CW22" s="10">
        <f>'A23'!DN21*'A24'!$J$17/1000</f>
        <v>1274637.033885024</v>
      </c>
      <c r="CX22" s="10">
        <f t="shared" si="36"/>
        <v>4654403.3118173284</v>
      </c>
      <c r="CY22" s="10">
        <f>'A1'!N20</f>
        <v>58315</v>
      </c>
      <c r="CZ22" s="10">
        <f t="shared" si="37"/>
        <v>79814.855728668932</v>
      </c>
      <c r="DA22" s="10">
        <f t="shared" si="38"/>
        <v>79814.855728668932</v>
      </c>
      <c r="DB22" s="10">
        <f>'A23'!DT21*'A24'!$C$17/1000</f>
        <v>1662419.1639701312</v>
      </c>
      <c r="DC22" s="10">
        <f>'A23'!DU21*'A24'!$E$17/1000</f>
        <v>10052579.820423841</v>
      </c>
      <c r="DD22" s="10">
        <f>'A23'!DV21*'A24'!$H$17/1000</f>
        <v>2032772.6712686438</v>
      </c>
      <c r="DE22" s="10">
        <f>'A23'!DW21*'A24'!$J$17/1000</f>
        <v>10927231.729109723</v>
      </c>
      <c r="DF22" s="10">
        <f t="shared" si="39"/>
        <v>24675003.384772338</v>
      </c>
      <c r="DG22" s="10">
        <f>'A1'!O20</f>
        <v>272646.90000000002</v>
      </c>
      <c r="DH22" s="10">
        <f t="shared" si="40"/>
        <v>90501.6832568877</v>
      </c>
      <c r="DI22" s="10">
        <f t="shared" si="41"/>
        <v>90501.6832568877</v>
      </c>
    </row>
    <row r="23" spans="1:113" ht="12.75" customHeight="1">
      <c r="A23" s="6">
        <v>1998</v>
      </c>
      <c r="B23" s="10">
        <f>'A23'!G22*'A24'!$C$17/1000</f>
        <v>366940.45983304386</v>
      </c>
      <c r="C23" s="10">
        <f>'A23'!H22*'A24'!$E$17/1000</f>
        <v>411103.02367756795</v>
      </c>
      <c r="D23" s="10">
        <f>'A23'!I22*'A24'!$H$17/1000</f>
        <v>151948.12693557271</v>
      </c>
      <c r="E23" s="10">
        <f>'A23'!J22*'A24'!$J$17/1000</f>
        <v>477467.6661330834</v>
      </c>
      <c r="F23" s="10">
        <f t="shared" si="0"/>
        <v>1407459.2765792678</v>
      </c>
      <c r="G23" s="10">
        <f>'A1'!B21</f>
        <v>18609</v>
      </c>
      <c r="H23" s="10">
        <f t="shared" si="1"/>
        <v>75633.256842348739</v>
      </c>
      <c r="I23" s="10">
        <f t="shared" si="2"/>
        <v>75633.256842348739</v>
      </c>
      <c r="J23" s="10">
        <f>'A23'!P22*'A24'!$C$17/1000</f>
        <v>200643.77599281061</v>
      </c>
      <c r="K23" s="10">
        <f>'A23'!Q22*'A24'!$E$17/1000</f>
        <v>234397.92581117077</v>
      </c>
      <c r="L23" s="10">
        <f>'A23'!R22*'A24'!$H$17/1000</f>
        <v>129521.33702151712</v>
      </c>
      <c r="M23" s="10">
        <f>'A23'!S22*'A24'!$J$17/1000</f>
        <v>188587.43672491526</v>
      </c>
      <c r="N23" s="10">
        <f t="shared" si="3"/>
        <v>753150.47555041383</v>
      </c>
      <c r="O23" s="10">
        <f>'A1'!C21</f>
        <v>10203</v>
      </c>
      <c r="P23" s="10">
        <f t="shared" si="4"/>
        <v>73816.571160483567</v>
      </c>
      <c r="Q23" s="10">
        <f t="shared" si="5"/>
        <v>73816.571160483567</v>
      </c>
      <c r="R23" s="10">
        <f>'A23'!Y22*'A24'!$C$17/1000</f>
        <v>282850.34027203737</v>
      </c>
      <c r="S23" s="10">
        <f>'A23'!Z22*'A24'!$E$17/1000</f>
        <v>626254.97808254766</v>
      </c>
      <c r="T23" s="10">
        <f>'A23'!AA22*'A24'!$H$17/1000</f>
        <v>954901.14869564993</v>
      </c>
      <c r="U23" s="10">
        <f>'A23'!AB22*'A24'!$J$17/1000</f>
        <v>893853.95510246779</v>
      </c>
      <c r="V23" s="10">
        <f t="shared" si="6"/>
        <v>2757860.4221527027</v>
      </c>
      <c r="W23" s="10">
        <f>'A1'!D21</f>
        <v>30156.3</v>
      </c>
      <c r="X23" s="10">
        <f t="shared" si="7"/>
        <v>91452.214699837277</v>
      </c>
      <c r="Y23" s="10">
        <f t="shared" si="8"/>
        <v>91452.214699837277</v>
      </c>
      <c r="Z23" s="10">
        <f>'A23'!AH22*'A24'!$C$17/1000</f>
        <v>53074.841815647778</v>
      </c>
      <c r="AA23" s="10">
        <f>'A23'!AI22*'A24'!$E$17/1000</f>
        <v>211567.13308341597</v>
      </c>
      <c r="AB23" s="10">
        <f>'A23'!AJ22*'A24'!$H$17/1000</f>
        <v>101201.09070643826</v>
      </c>
      <c r="AC23" s="10">
        <f>'A23'!AK22*'A24'!$J$17/1000</f>
        <v>45976.611742182933</v>
      </c>
      <c r="AD23" s="10">
        <f t="shared" si="9"/>
        <v>411819.67734768492</v>
      </c>
      <c r="AE23" s="10">
        <f>'A1'!E21</f>
        <v>5304.2179999999998</v>
      </c>
      <c r="AF23" s="10">
        <f t="shared" si="10"/>
        <v>77640.036165120837</v>
      </c>
      <c r="AG23" s="10">
        <f t="shared" si="11"/>
        <v>77640.036165120837</v>
      </c>
      <c r="AH23" s="10">
        <f>'A23'!AQ22*'A24'!$C$17/1000</f>
        <v>75136.426359911595</v>
      </c>
      <c r="AI23" s="10">
        <f>'A23'!AR22*'A24'!$E$17/1000</f>
        <v>148534.45073536457</v>
      </c>
      <c r="AJ23" s="10">
        <f>'A23'!AS22*'A24'!$H$17/1000</f>
        <v>81955.385715943383</v>
      </c>
      <c r="AK23" s="10">
        <f>'A23'!AT22*'A24'!$J$17/1000</f>
        <v>104639.1485232448</v>
      </c>
      <c r="AL23" s="10">
        <f t="shared" si="12"/>
        <v>410265.41133446433</v>
      </c>
      <c r="AM23" s="10">
        <f>'A1'!F21</f>
        <v>5156</v>
      </c>
      <c r="AN23" s="10">
        <f t="shared" si="13"/>
        <v>79570.483191323568</v>
      </c>
      <c r="AO23" s="10">
        <f t="shared" si="14"/>
        <v>79570.483191323568</v>
      </c>
      <c r="AP23" s="10">
        <f>'A23'!AZ22*'A24'!$C$17/1000</f>
        <v>1013401.1250342398</v>
      </c>
      <c r="AQ23" s="10">
        <f>'A23'!BA22*'A24'!$E$17/1000</f>
        <v>1661633.1321313104</v>
      </c>
      <c r="AR23" s="10">
        <f>'A23'!BB22*'A24'!$H$17/1000</f>
        <v>549915.30987670447</v>
      </c>
      <c r="AS23" s="10">
        <f>'A23'!BC22*'A24'!$J$17/1000</f>
        <v>933837.01668169862</v>
      </c>
      <c r="AT23" s="10">
        <f t="shared" si="15"/>
        <v>4158786.5837239535</v>
      </c>
      <c r="AU23" s="10">
        <f>'A1'!G21</f>
        <v>58397.78</v>
      </c>
      <c r="AV23" s="10">
        <f t="shared" si="16"/>
        <v>71214.806174548998</v>
      </c>
      <c r="AW23" s="10">
        <f t="shared" si="17"/>
        <v>71214.806174548998</v>
      </c>
      <c r="AX23" s="10">
        <f>'A23'!BI22*'A24'!$C$17/1000</f>
        <v>645783.3781894024</v>
      </c>
      <c r="AY23" s="10">
        <f>'A23'!BJ22*'A24'!$E$17/1000</f>
        <v>3615484.9912984781</v>
      </c>
      <c r="AZ23" s="10">
        <f>'A23'!BK22*'A24'!$H$17/1000</f>
        <v>1105977.7774445836</v>
      </c>
      <c r="BA23" s="10">
        <f>'A23'!BL22*'A24'!$J$17/1000</f>
        <v>1924832.034708119</v>
      </c>
      <c r="BB23" s="10">
        <f t="shared" si="18"/>
        <v>7292078.1816405831</v>
      </c>
      <c r="BC23" s="10">
        <f>'A1'!H21</f>
        <v>82047.199999999997</v>
      </c>
      <c r="BD23" s="10">
        <f t="shared" si="19"/>
        <v>88876.624450811039</v>
      </c>
      <c r="BE23" s="10">
        <f t="shared" si="20"/>
        <v>88876.624450811039</v>
      </c>
      <c r="BF23" s="10">
        <f>'A23'!BR22*'A24'!$C$17/1000</f>
        <v>1631855.593472166</v>
      </c>
      <c r="BG23" s="10">
        <f>'A23'!BS22*'A24'!$E$17/1000</f>
        <v>1305812.54961788</v>
      </c>
      <c r="BH23" s="10">
        <f>'A23'!BT22*'A24'!$H$17/1000</f>
        <v>0</v>
      </c>
      <c r="BI23" s="10">
        <f>'A23'!BU22*'A24'!$J$17/1000</f>
        <v>802720.02339272434</v>
      </c>
      <c r="BJ23" s="10">
        <f t="shared" si="21"/>
        <v>3740388.1664827703</v>
      </c>
      <c r="BK23" s="10">
        <f>'A1'!I21</f>
        <v>56906.74</v>
      </c>
      <c r="BL23" s="10">
        <f t="shared" si="22"/>
        <v>65728.385890366786</v>
      </c>
      <c r="BM23" s="10">
        <f t="shared" si="23"/>
        <v>65728.385890366786</v>
      </c>
      <c r="BN23" s="10">
        <f>'A23'!CA22*'A24'!$C$17/1000</f>
        <v>266369.94224458683</v>
      </c>
      <c r="BO23" s="10">
        <f>'A23'!CB22*'A24'!$E$17/1000</f>
        <v>482000.72694609227</v>
      </c>
      <c r="BP23" s="10">
        <f>'A23'!CC22*'A24'!$H$17/1000</f>
        <v>0</v>
      </c>
      <c r="BQ23" s="10">
        <f>'A23'!CD22*'A24'!$J$17/1000</f>
        <v>622766.61163974577</v>
      </c>
      <c r="BR23" s="10">
        <f t="shared" si="24"/>
        <v>1371137.2808304247</v>
      </c>
      <c r="BS23" s="10">
        <f>'A1'!J21</f>
        <v>15707.21</v>
      </c>
      <c r="BT23" s="10">
        <f t="shared" si="25"/>
        <v>87293.496479032547</v>
      </c>
      <c r="BU23" s="10">
        <f t="shared" si="26"/>
        <v>87293.496479032547</v>
      </c>
      <c r="BV23" s="10">
        <f>'A23'!CJ22*'A24'!$C$17/1000</f>
        <v>54723.790485615369</v>
      </c>
      <c r="BW23" s="10">
        <f>'A23'!CK22*'A24'!$E$17/1000</f>
        <v>139662.73989704004</v>
      </c>
      <c r="BX23" s="10">
        <f>'A23'!CL22*'A24'!$H$17/1000</f>
        <v>8528.2714909179867</v>
      </c>
      <c r="BY23" s="10">
        <f>'A23'!CM22*'A24'!$J$17/1000</f>
        <v>180624.30285592223</v>
      </c>
      <c r="BZ23" s="10">
        <f t="shared" si="27"/>
        <v>383539.10472949559</v>
      </c>
      <c r="CA23" s="10">
        <f>'A1'!K21</f>
        <v>4431.4589999999998</v>
      </c>
      <c r="CB23" s="10">
        <f t="shared" si="28"/>
        <v>86549.17144206808</v>
      </c>
      <c r="CC23" s="10">
        <f t="shared" si="29"/>
        <v>86549.17144206808</v>
      </c>
      <c r="CD23" s="10">
        <f>'A23'!CS22*'A24'!$C$17/1000</f>
        <v>1205819.2053672711</v>
      </c>
      <c r="CE23" s="10">
        <f>'A23'!CT22*'A24'!$E$17/1000</f>
        <v>393166.45026097115</v>
      </c>
      <c r="CF23" s="10">
        <f>'A23'!CU22*'A24'!$H$17/1000</f>
        <v>217097.14427081321</v>
      </c>
      <c r="CG23" s="10">
        <f>'A23'!CV22*'A24'!$J$17/1000</f>
        <v>872925.84655379609</v>
      </c>
      <c r="CH23" s="10">
        <f t="shared" si="30"/>
        <v>2689008.6464528516</v>
      </c>
      <c r="CI23" s="10">
        <f>'A1'!L21</f>
        <v>40214.07</v>
      </c>
      <c r="CJ23" s="10">
        <f t="shared" si="31"/>
        <v>66867.358774002525</v>
      </c>
      <c r="CK23" s="10">
        <f t="shared" si="32"/>
        <v>66867.358774002525</v>
      </c>
      <c r="CL23" s="10">
        <f>'A23'!DB22*'A24'!$C$17/1000</f>
        <v>93665.850385870857</v>
      </c>
      <c r="CM23" s="10">
        <f>'A23'!DC22*'A24'!$E$17/1000</f>
        <v>303679.01075183327</v>
      </c>
      <c r="CN23" s="10">
        <f>'A23'!DD22*'A24'!$H$17/1000</f>
        <v>124960.8166218707</v>
      </c>
      <c r="CO23" s="10">
        <f>'A23'!DE22*'A24'!$J$17/1000</f>
        <v>170312.63918317718</v>
      </c>
      <c r="CP23" s="10">
        <f t="shared" si="33"/>
        <v>692618.31694275199</v>
      </c>
      <c r="CQ23" s="10">
        <f>'A1'!M21</f>
        <v>8850.9689999999991</v>
      </c>
      <c r="CR23" s="10">
        <f t="shared" si="34"/>
        <v>78253.388633804047</v>
      </c>
      <c r="CS23" s="10">
        <f t="shared" si="35"/>
        <v>78253.388633804047</v>
      </c>
      <c r="CT23" s="10">
        <f>'A23'!DK22*'A24'!$C$17/1000</f>
        <v>502794.71295293787</v>
      </c>
      <c r="CU23" s="10">
        <f>'A23'!DL22*'A24'!$E$17/1000</f>
        <v>2417299.2413254296</v>
      </c>
      <c r="CV23" s="10">
        <f>'A23'!DM22*'A24'!$H$17/1000</f>
        <v>444603.70794667216</v>
      </c>
      <c r="CW23" s="10">
        <f>'A23'!DN22*'A24'!$J$17/1000</f>
        <v>1390923.1926137237</v>
      </c>
      <c r="CX23" s="10">
        <f t="shared" si="36"/>
        <v>4755620.8548387634</v>
      </c>
      <c r="CY23" s="10">
        <f>'A1'!N21</f>
        <v>58476</v>
      </c>
      <c r="CZ23" s="10">
        <f t="shared" si="37"/>
        <v>81326.028709876933</v>
      </c>
      <c r="DA23" s="10">
        <f t="shared" si="38"/>
        <v>81326.028709876933</v>
      </c>
      <c r="DB23" s="10">
        <f>'A23'!DT22*'A24'!$C$17/1000</f>
        <v>1660241.4392612872</v>
      </c>
      <c r="DC23" s="10">
        <f>'A23'!DU22*'A24'!$E$17/1000</f>
        <v>10147717.371582303</v>
      </c>
      <c r="DD23" s="10">
        <f>'A23'!DV22*'A24'!$H$17/1000</f>
        <v>2097877.8034190657</v>
      </c>
      <c r="DE23" s="10">
        <f>'A23'!DW22*'A24'!$J$17/1000</f>
        <v>11199713.989795621</v>
      </c>
      <c r="DF23" s="10">
        <f t="shared" si="39"/>
        <v>25105550.604058277</v>
      </c>
      <c r="DG23" s="10">
        <f>'A1'!O21</f>
        <v>275854.09999999998</v>
      </c>
      <c r="DH23" s="10">
        <f t="shared" si="40"/>
        <v>91010.249998308078</v>
      </c>
      <c r="DI23" s="10">
        <f t="shared" si="41"/>
        <v>91010.249998308078</v>
      </c>
    </row>
    <row r="24" spans="1:113" ht="12.75" customHeight="1">
      <c r="A24" s="6">
        <v>1999</v>
      </c>
      <c r="B24" s="10">
        <f>'A23'!G23*'A24'!$C$17/1000</f>
        <v>364334.1363021523</v>
      </c>
      <c r="C24" s="10">
        <f>'A23'!H23*'A24'!$E$17/1000</f>
        <v>423135.46079151507</v>
      </c>
      <c r="D24" s="10">
        <f>'A23'!I23*'A24'!$H$17/1000</f>
        <v>157886.01835222507</v>
      </c>
      <c r="E24" s="10">
        <f>'A23'!J23*'A24'!$J$17/1000</f>
        <v>526013.47318096773</v>
      </c>
      <c r="F24" s="10">
        <f t="shared" si="0"/>
        <v>1471369.0886268602</v>
      </c>
      <c r="G24" s="10">
        <f>'A1'!B22</f>
        <v>18813</v>
      </c>
      <c r="H24" s="10">
        <f t="shared" si="1"/>
        <v>78210.23168164886</v>
      </c>
      <c r="I24" s="10">
        <f t="shared" si="2"/>
        <v>78210.23168164886</v>
      </c>
      <c r="J24" s="10">
        <f>'A23'!P23*'A24'!$C$17/1000</f>
        <v>199721.71443785285</v>
      </c>
      <c r="K24" s="10">
        <f>'A23'!Q23*'A24'!$E$17/1000</f>
        <v>231955.59034481007</v>
      </c>
      <c r="L24" s="10">
        <f>'A23'!R23*'A24'!$H$17/1000</f>
        <v>134633.95999791729</v>
      </c>
      <c r="M24" s="10">
        <f>'A23'!S23*'A24'!$J$17/1000</f>
        <v>192234.36622837943</v>
      </c>
      <c r="N24" s="10">
        <f t="shared" si="3"/>
        <v>758545.63100895961</v>
      </c>
      <c r="O24" s="10">
        <f>'A1'!C22</f>
        <v>10226.41</v>
      </c>
      <c r="P24" s="10">
        <f t="shared" si="4"/>
        <v>74175.163230200982</v>
      </c>
      <c r="Q24" s="10">
        <f t="shared" si="5"/>
        <v>74175.163230200982</v>
      </c>
      <c r="R24" s="10">
        <f>'A23'!Y23*'A24'!$C$17/1000</f>
        <v>281658.27582836326</v>
      </c>
      <c r="S24" s="10">
        <f>'A23'!Z23*'A24'!$E$17/1000</f>
        <v>635238.58880750241</v>
      </c>
      <c r="T24" s="10">
        <f>'A23'!AA23*'A24'!$H$17/1000</f>
        <v>962224.06656065234</v>
      </c>
      <c r="U24" s="10">
        <f>'A23'!AB23*'A24'!$J$17/1000</f>
        <v>922866.91352181451</v>
      </c>
      <c r="V24" s="10">
        <f t="shared" si="6"/>
        <v>2801987.8447183324</v>
      </c>
      <c r="W24" s="10">
        <f>'A1'!D22</f>
        <v>30403.01</v>
      </c>
      <c r="X24" s="10">
        <f t="shared" si="7"/>
        <v>92161.527582904862</v>
      </c>
      <c r="Y24" s="10">
        <f t="shared" si="8"/>
        <v>92161.527582904862</v>
      </c>
      <c r="Z24" s="10">
        <f>'A23'!AH23*'A24'!$C$17/1000</f>
        <v>49724.576608071715</v>
      </c>
      <c r="AA24" s="10">
        <f>'A23'!AI23*'A24'!$E$17/1000</f>
        <v>216282.3990672307</v>
      </c>
      <c r="AB24" s="10">
        <f>'A23'!AJ23*'A24'!$H$17/1000</f>
        <v>102953.43666515587</v>
      </c>
      <c r="AC24" s="10">
        <f>'A23'!AK23*'A24'!$J$17/1000</f>
        <v>60024.989471739653</v>
      </c>
      <c r="AD24" s="10">
        <f t="shared" si="9"/>
        <v>428985.40181219799</v>
      </c>
      <c r="AE24" s="10">
        <f>'A1'!E22</f>
        <v>5321.7979999999998</v>
      </c>
      <c r="AF24" s="10">
        <f t="shared" si="10"/>
        <v>80609.110269160534</v>
      </c>
      <c r="AG24" s="10">
        <f t="shared" si="11"/>
        <v>80609.110269160534</v>
      </c>
      <c r="AH24" s="10">
        <f>'A23'!AQ23*'A24'!$C$17/1000</f>
        <v>66509.232207657522</v>
      </c>
      <c r="AI24" s="10">
        <f>'A23'!AR23*'A24'!$E$17/1000</f>
        <v>153062.99764734603</v>
      </c>
      <c r="AJ24" s="10">
        <f>'A23'!AS23*'A24'!$H$17/1000</f>
        <v>83606.988146402829</v>
      </c>
      <c r="AK24" s="10">
        <f>'A23'!AT23*'A24'!$J$17/1000</f>
        <v>114695.10754079012</v>
      </c>
      <c r="AL24" s="10">
        <f t="shared" si="12"/>
        <v>417874.32554219646</v>
      </c>
      <c r="AM24" s="10">
        <f>'A1'!F22</f>
        <v>5165</v>
      </c>
      <c r="AN24" s="10">
        <f t="shared" si="13"/>
        <v>80905.000104975115</v>
      </c>
      <c r="AO24" s="10">
        <f t="shared" si="14"/>
        <v>80905.000104975115</v>
      </c>
      <c r="AP24" s="10">
        <f>'A23'!AZ23*'A24'!$C$17/1000</f>
        <v>986542.62924957462</v>
      </c>
      <c r="AQ24" s="10">
        <f>'A23'!BA23*'A24'!$E$17/1000</f>
        <v>1714756.4158667726</v>
      </c>
      <c r="AR24" s="10">
        <f>'A23'!BB23*'A24'!$H$17/1000</f>
        <v>537529.14145072293</v>
      </c>
      <c r="AS24" s="10">
        <f>'A23'!BC23*'A24'!$J$17/1000</f>
        <v>984958.42424650991</v>
      </c>
      <c r="AT24" s="10">
        <f t="shared" si="15"/>
        <v>4223786.6108135795</v>
      </c>
      <c r="AU24" s="10">
        <f>'A1'!G22</f>
        <v>58677.4</v>
      </c>
      <c r="AV24" s="10">
        <f t="shared" si="16"/>
        <v>71983.193031960851</v>
      </c>
      <c r="AW24" s="10">
        <f t="shared" si="17"/>
        <v>71983.193031960851</v>
      </c>
      <c r="AX24" s="10">
        <f>'A23'!BI23*'A24'!$C$17/1000</f>
        <v>755695.40346611221</v>
      </c>
      <c r="AY24" s="10">
        <f>'A23'!BJ23*'A24'!$E$17/1000</f>
        <v>3395903.7257793886</v>
      </c>
      <c r="AZ24" s="10">
        <f>'A23'!BK23*'A24'!$H$17/1000</f>
        <v>1235248.0958650031</v>
      </c>
      <c r="BA24" s="10">
        <f>'A23'!BL23*'A24'!$J$17/1000</f>
        <v>1783320.8460666745</v>
      </c>
      <c r="BB24" s="10">
        <f t="shared" si="18"/>
        <v>7170168.0711771781</v>
      </c>
      <c r="BC24" s="10">
        <f>'A1'!H22</f>
        <v>82100.240000000005</v>
      </c>
      <c r="BD24" s="10">
        <f t="shared" si="19"/>
        <v>87334.313166163425</v>
      </c>
      <c r="BE24" s="10">
        <f t="shared" si="20"/>
        <v>87334.313166163425</v>
      </c>
      <c r="BF24" s="10">
        <f>'A23'!BR23*'A24'!$C$17/1000</f>
        <v>1638721.7154511763</v>
      </c>
      <c r="BG24" s="10">
        <f>'A23'!BS23*'A24'!$E$17/1000</f>
        <v>1298323.5916772131</v>
      </c>
      <c r="BH24" s="10">
        <f>'A23'!BT23*'A24'!$H$17/1000</f>
        <v>0</v>
      </c>
      <c r="BI24" s="10">
        <f>'A23'!BU23*'A24'!$J$17/1000</f>
        <v>833893.97788028</v>
      </c>
      <c r="BJ24" s="10">
        <f t="shared" si="21"/>
        <v>3770939.2850086694</v>
      </c>
      <c r="BK24" s="10">
        <f>'A1'!I22</f>
        <v>56916.31</v>
      </c>
      <c r="BL24" s="10">
        <f t="shared" si="22"/>
        <v>66254.106863369554</v>
      </c>
      <c r="BM24" s="10">
        <f t="shared" si="23"/>
        <v>66254.106863369554</v>
      </c>
      <c r="BN24" s="10">
        <f>'A23'!CA23*'A24'!$C$17/1000</f>
        <v>263121.30926006462</v>
      </c>
      <c r="BO24" s="10">
        <f>'A23'!CB23*'A24'!$E$17/1000</f>
        <v>508655.31600448175</v>
      </c>
      <c r="BP24" s="10">
        <f>'A23'!CC23*'A24'!$H$17/1000</f>
        <v>0</v>
      </c>
      <c r="BQ24" s="10">
        <f>'A23'!CD23*'A24'!$J$17/1000</f>
        <v>570431.64764846303</v>
      </c>
      <c r="BR24" s="10">
        <f t="shared" si="24"/>
        <v>1342208.2729130094</v>
      </c>
      <c r="BS24" s="10">
        <f>'A1'!J22</f>
        <v>15812.09</v>
      </c>
      <c r="BT24" s="10">
        <f t="shared" si="25"/>
        <v>84884.937596042611</v>
      </c>
      <c r="BU24" s="10">
        <f t="shared" si="26"/>
        <v>84884.937596042611</v>
      </c>
      <c r="BV24" s="10">
        <f>'A23'!CJ23*'A24'!$C$17/1000</f>
        <v>51682.82832395938</v>
      </c>
      <c r="BW24" s="10">
        <f>'A23'!CK23*'A24'!$E$17/1000</f>
        <v>140900.30102202951</v>
      </c>
      <c r="BX24" s="10">
        <f>'A23'!CL23*'A24'!$H$17/1000</f>
        <v>8231.380436751886</v>
      </c>
      <c r="BY24" s="10">
        <f>'A23'!CM23*'A24'!$J$17/1000</f>
        <v>191965.82068877656</v>
      </c>
      <c r="BZ24" s="10">
        <f t="shared" si="27"/>
        <v>392780.33047151729</v>
      </c>
      <c r="CA24" s="10">
        <f>'A1'!K22</f>
        <v>4461.9089999999997</v>
      </c>
      <c r="CB24" s="10">
        <f t="shared" si="28"/>
        <v>88029.659607920577</v>
      </c>
      <c r="CC24" s="10">
        <f t="shared" si="29"/>
        <v>88029.659607920577</v>
      </c>
      <c r="CD24" s="10">
        <f>'A23'!CS23*'A24'!$C$17/1000</f>
        <v>1190996.4115261596</v>
      </c>
      <c r="CE24" s="10">
        <f>'A23'!CT23*'A24'!$E$17/1000</f>
        <v>413248.65826128493</v>
      </c>
      <c r="CF24" s="10">
        <f>'A23'!CU23*'A24'!$H$17/1000</f>
        <v>227624.02631591327</v>
      </c>
      <c r="CG24" s="10">
        <f>'A23'!CV23*'A24'!$J$17/1000</f>
        <v>947941.00446214539</v>
      </c>
      <c r="CH24" s="10">
        <f t="shared" si="30"/>
        <v>2779810.1005655034</v>
      </c>
      <c r="CI24" s="10">
        <f>'A1'!L22</f>
        <v>40369.67</v>
      </c>
      <c r="CJ24" s="10">
        <f t="shared" si="31"/>
        <v>68858.875996893301</v>
      </c>
      <c r="CK24" s="10">
        <f t="shared" si="32"/>
        <v>68858.875996893301</v>
      </c>
      <c r="CL24" s="10">
        <f>'A23'!DB23*'A24'!$C$17/1000</f>
        <v>90777.360273876897</v>
      </c>
      <c r="CM24" s="10">
        <f>'A23'!DC23*'A24'!$E$17/1000</f>
        <v>305194.89945372991</v>
      </c>
      <c r="CN24" s="10">
        <f>'A23'!DD23*'A24'!$H$17/1000</f>
        <v>130749.32356147956</v>
      </c>
      <c r="CO24" s="10">
        <f>'A23'!DE23*'A24'!$J$17/1000</f>
        <v>176964.44576865295</v>
      </c>
      <c r="CP24" s="10">
        <f t="shared" si="33"/>
        <v>703686.0290577393</v>
      </c>
      <c r="CQ24" s="10">
        <f>'A1'!M22</f>
        <v>8857.8700000000008</v>
      </c>
      <c r="CR24" s="10">
        <f t="shared" si="34"/>
        <v>79441.900711766968</v>
      </c>
      <c r="CS24" s="10">
        <f t="shared" si="35"/>
        <v>79441.900711766968</v>
      </c>
      <c r="CT24" s="10">
        <f>'A23'!DK23*'A24'!$C$17/1000</f>
        <v>474381.45533229795</v>
      </c>
      <c r="CU24" s="10">
        <f>'A23'!DL23*'A24'!$E$17/1000</f>
        <v>2420005.6162087512</v>
      </c>
      <c r="CV24" s="10">
        <f>'A23'!DM23*'A24'!$H$17/1000</f>
        <v>436530.84828657913</v>
      </c>
      <c r="CW24" s="10">
        <f>'A23'!DN23*'A24'!$J$17/1000</f>
        <v>1545244.0275123033</v>
      </c>
      <c r="CX24" s="10">
        <f t="shared" si="36"/>
        <v>4876161.9473399315</v>
      </c>
      <c r="CY24" s="10">
        <f>'A1'!N22</f>
        <v>58685</v>
      </c>
      <c r="CZ24" s="10">
        <f t="shared" si="37"/>
        <v>83090.431069948565</v>
      </c>
      <c r="DA24" s="10">
        <f t="shared" si="38"/>
        <v>83090.431069948565</v>
      </c>
      <c r="DB24" s="10">
        <f>'A23'!DT23*'A24'!$C$17/1000</f>
        <v>1607566.264930018</v>
      </c>
      <c r="DC24" s="10">
        <f>'A23'!DU23*'A24'!$E$17/1000</f>
        <v>10159726.756215824</v>
      </c>
      <c r="DD24" s="10">
        <f>'A23'!DV23*'A24'!$H$17/1000</f>
        <v>2048260.8917581809</v>
      </c>
      <c r="DE24" s="10">
        <f>'A23'!DW23*'A24'!$J$17/1000</f>
        <v>11515485.425922077</v>
      </c>
      <c r="DF24" s="10">
        <f t="shared" si="39"/>
        <v>25331039.338826098</v>
      </c>
      <c r="DG24" s="10">
        <f>'A1'!O22</f>
        <v>279040.2</v>
      </c>
      <c r="DH24" s="10">
        <f t="shared" si="40"/>
        <v>90779.175684457281</v>
      </c>
      <c r="DI24" s="10">
        <f t="shared" si="41"/>
        <v>90779.175684457281</v>
      </c>
    </row>
    <row r="25" spans="1:113" ht="12.75" customHeight="1">
      <c r="A25" s="6">
        <v>2000</v>
      </c>
      <c r="B25" s="10">
        <f>'A23'!G24*'A24'!$C$17/1000</f>
        <v>361037.75884895137</v>
      </c>
      <c r="C25" s="10">
        <f>'A23'!H24*'A24'!$E$17/1000</f>
        <v>422429.5231237589</v>
      </c>
      <c r="D25" s="10">
        <f>'A23'!I24*'A24'!$H$17/1000</f>
        <v>168895.26629473732</v>
      </c>
      <c r="E25" s="10">
        <f>'A23'!J24*'A24'!$J$17/1000</f>
        <v>548444.23508652288</v>
      </c>
      <c r="F25" s="10">
        <f t="shared" si="0"/>
        <v>1500806.7833539704</v>
      </c>
      <c r="G25" s="10">
        <f>'A1'!B23</f>
        <v>19028</v>
      </c>
      <c r="H25" s="10">
        <f t="shared" si="1"/>
        <v>78873.595929891235</v>
      </c>
      <c r="I25" s="10">
        <f t="shared" si="2"/>
        <v>78873.595929891235</v>
      </c>
      <c r="J25" s="10">
        <f>'A23'!P24*'A24'!$C$17/1000</f>
        <v>197794.3578875449</v>
      </c>
      <c r="K25" s="10">
        <f>'A23'!Q24*'A24'!$E$17/1000</f>
        <v>228656.11515548202</v>
      </c>
      <c r="L25" s="10">
        <f>'A23'!R24*'A24'!$H$17/1000</f>
        <v>144227.73713033056</v>
      </c>
      <c r="M25" s="10">
        <f>'A23'!S24*'A24'!$J$17/1000</f>
        <v>192632.35163192949</v>
      </c>
      <c r="N25" s="10">
        <f t="shared" si="3"/>
        <v>763310.56180528703</v>
      </c>
      <c r="O25" s="10">
        <f>'A1'!C23</f>
        <v>10251.25</v>
      </c>
      <c r="P25" s="10">
        <f t="shared" si="4"/>
        <v>74460.242585566346</v>
      </c>
      <c r="Q25" s="10">
        <f t="shared" si="5"/>
        <v>74460.242585566346</v>
      </c>
      <c r="R25" s="10">
        <f>'A23'!Y24*'A24'!$C$17/1000</f>
        <v>270478.83988650778</v>
      </c>
      <c r="S25" s="10">
        <f>'A23'!Z24*'A24'!$E$17/1000</f>
        <v>643022.83547827299</v>
      </c>
      <c r="T25" s="10">
        <f>'A23'!AA24*'A24'!$H$17/1000</f>
        <v>974015.21026418766</v>
      </c>
      <c r="U25" s="10">
        <f>'A23'!AB24*'A24'!$J$17/1000</f>
        <v>958444.11975795985</v>
      </c>
      <c r="V25" s="10">
        <f t="shared" si="6"/>
        <v>2845961.0053869281</v>
      </c>
      <c r="W25" s="10">
        <f>'A1'!D23</f>
        <v>30687.06</v>
      </c>
      <c r="X25" s="10">
        <f t="shared" si="7"/>
        <v>92741.403229469623</v>
      </c>
      <c r="Y25" s="10">
        <f t="shared" si="8"/>
        <v>92741.403229469623</v>
      </c>
      <c r="Z25" s="10">
        <f>'A23'!AH24*'A24'!$C$17/1000</f>
        <v>50062.405054011317</v>
      </c>
      <c r="AA25" s="10">
        <f>'A23'!AI24*'A24'!$E$17/1000</f>
        <v>213681.33386224342</v>
      </c>
      <c r="AB25" s="10">
        <f>'A23'!AJ24*'A24'!$H$17/1000</f>
        <v>65555.851050844067</v>
      </c>
      <c r="AC25" s="10">
        <f>'A23'!AK24*'A24'!$J$17/1000</f>
        <v>104672.67806014928</v>
      </c>
      <c r="AD25" s="10">
        <f t="shared" si="9"/>
        <v>433972.26802724809</v>
      </c>
      <c r="AE25" s="10">
        <f>'A1'!E23</f>
        <v>5339.616</v>
      </c>
      <c r="AF25" s="10">
        <f t="shared" si="10"/>
        <v>81274.059413120354</v>
      </c>
      <c r="AG25" s="10">
        <f t="shared" si="11"/>
        <v>81274.059413120354</v>
      </c>
      <c r="AH25" s="10">
        <f>'A23'!AQ24*'A24'!$C$17/1000</f>
        <v>64250.296406266185</v>
      </c>
      <c r="AI25" s="10">
        <f>'A23'!AR24*'A24'!$E$17/1000</f>
        <v>157235.427914017</v>
      </c>
      <c r="AJ25" s="10">
        <f>'A23'!AS24*'A24'!$H$17/1000</f>
        <v>83816.229804259405</v>
      </c>
      <c r="AK25" s="10">
        <f>'A23'!AT24*'A24'!$J$17/1000</f>
        <v>119017.83543971913</v>
      </c>
      <c r="AL25" s="10">
        <f t="shared" si="12"/>
        <v>424319.78956426174</v>
      </c>
      <c r="AM25" s="10">
        <f>'A1'!F23</f>
        <v>5175</v>
      </c>
      <c r="AN25" s="10">
        <f t="shared" si="13"/>
        <v>81994.162234639938</v>
      </c>
      <c r="AO25" s="10">
        <f t="shared" si="14"/>
        <v>81994.162234639938</v>
      </c>
      <c r="AP25" s="10">
        <f>'A23'!AZ24*'A24'!$C$17/1000</f>
        <v>966832.25139339094</v>
      </c>
      <c r="AQ25" s="10">
        <f>'A23'!BA24*'A24'!$E$17/1000</f>
        <v>1726546.412027796</v>
      </c>
      <c r="AR25" s="10">
        <f>'A23'!BB24*'A24'!$H$17/1000</f>
        <v>567641.55010704335</v>
      </c>
      <c r="AS25" s="10">
        <f>'A23'!BC24*'A24'!$J$17/1000</f>
        <v>1035828.8438764961</v>
      </c>
      <c r="AT25" s="10">
        <f t="shared" si="15"/>
        <v>4296849.0574047267</v>
      </c>
      <c r="AU25" s="10">
        <f>'A1'!G23</f>
        <v>59062.38</v>
      </c>
      <c r="AV25" s="10">
        <f t="shared" si="16"/>
        <v>72751.031323233619</v>
      </c>
      <c r="AW25" s="10">
        <f t="shared" si="17"/>
        <v>72751.031323233619</v>
      </c>
      <c r="AX25" s="10">
        <f>'A23'!BI24*'A24'!$C$17/1000</f>
        <v>732549.64807288977</v>
      </c>
      <c r="AY25" s="10">
        <f>'A23'!BJ24*'A24'!$E$17/1000</f>
        <v>3445320.3611998651</v>
      </c>
      <c r="AZ25" s="10">
        <f>'A23'!BK24*'A24'!$H$17/1000</f>
        <v>1230226.3488264435</v>
      </c>
      <c r="BA25" s="10">
        <f>'A23'!BL24*'A24'!$J$17/1000</f>
        <v>1776070.9776333491</v>
      </c>
      <c r="BB25" s="10">
        <f t="shared" si="18"/>
        <v>7184167.3357325476</v>
      </c>
      <c r="BC25" s="10">
        <f>'A1'!H23</f>
        <v>82211.509999999995</v>
      </c>
      <c r="BD25" s="10">
        <f t="shared" si="19"/>
        <v>87386.393167240793</v>
      </c>
      <c r="BE25" s="10">
        <f t="shared" si="20"/>
        <v>87386.393167240793</v>
      </c>
      <c r="BF25" s="10">
        <f>'A23'!BR24*'A24'!$C$17/1000</f>
        <v>1561583.6275002537</v>
      </c>
      <c r="BG25" s="10">
        <f>'A23'!BS24*'A24'!$E$17/1000</f>
        <v>1366541.7424016884</v>
      </c>
      <c r="BH25" s="10">
        <f>'A23'!BT24*'A24'!$H$17/1000</f>
        <v>0</v>
      </c>
      <c r="BI25" s="10">
        <f>'A23'!BU24*'A24'!$J$17/1000</f>
        <v>882131.22207277257</v>
      </c>
      <c r="BJ25" s="10">
        <f t="shared" si="21"/>
        <v>3810256.5919747148</v>
      </c>
      <c r="BK25" s="10">
        <f>'A1'!I23</f>
        <v>56942.1</v>
      </c>
      <c r="BL25" s="10">
        <f t="shared" si="22"/>
        <v>66914.578000718539</v>
      </c>
      <c r="BM25" s="10">
        <f t="shared" si="23"/>
        <v>66914.578000718539</v>
      </c>
      <c r="BN25" s="10">
        <f>'A23'!CA24*'A24'!$C$17/1000</f>
        <v>264902.16112746246</v>
      </c>
      <c r="BO25" s="10">
        <f>'A23'!CB24*'A24'!$E$17/1000</f>
        <v>480650.37385212356</v>
      </c>
      <c r="BP25" s="10">
        <f>'A23'!CC24*'A24'!$H$17/1000</f>
        <v>0</v>
      </c>
      <c r="BQ25" s="10">
        <f>'A23'!CD24*'A24'!$J$17/1000</f>
        <v>561088.5407657451</v>
      </c>
      <c r="BR25" s="10">
        <f t="shared" si="24"/>
        <v>1306641.0757453311</v>
      </c>
      <c r="BS25" s="10">
        <f>'A1'!J23</f>
        <v>15925.51</v>
      </c>
      <c r="BT25" s="10">
        <f t="shared" si="25"/>
        <v>82047.04751969206</v>
      </c>
      <c r="BU25" s="10">
        <f t="shared" si="26"/>
        <v>82047.04751969206</v>
      </c>
      <c r="BV25" s="10">
        <f>'A23'!CJ24*'A24'!$C$17/1000</f>
        <v>52307.126459939536</v>
      </c>
      <c r="BW25" s="10">
        <f>'A23'!CK24*'A24'!$E$17/1000</f>
        <v>139331.86675850302</v>
      </c>
      <c r="BX25" s="10">
        <f>'A23'!CL24*'A24'!$H$17/1000</f>
        <v>13506.91281096525</v>
      </c>
      <c r="BY25" s="10">
        <f>'A23'!CM24*'A24'!$J$17/1000</f>
        <v>197720.00692116766</v>
      </c>
      <c r="BZ25" s="10">
        <f t="shared" si="27"/>
        <v>402865.91295057547</v>
      </c>
      <c r="CA25" s="10">
        <f>'A1'!K23</f>
        <v>4490.9610000000002</v>
      </c>
      <c r="CB25" s="10">
        <f t="shared" si="28"/>
        <v>89705.947780569782</v>
      </c>
      <c r="CC25" s="10">
        <f t="shared" si="29"/>
        <v>89705.947780569782</v>
      </c>
      <c r="CD25" s="10">
        <f>'A23'!CS24*'A24'!$C$17/1000</f>
        <v>1160767.1172771375</v>
      </c>
      <c r="CE25" s="10">
        <f>'A23'!CT24*'A24'!$E$17/1000</f>
        <v>461942.1506175634</v>
      </c>
      <c r="CF25" s="10">
        <f>'A23'!CU24*'A24'!$H$17/1000</f>
        <v>249406.16976719876</v>
      </c>
      <c r="CG25" s="10">
        <f>'A23'!CV24*'A24'!$J$17/1000</f>
        <v>1023707.3883749311</v>
      </c>
      <c r="CH25" s="10">
        <f t="shared" si="30"/>
        <v>2895822.8260368309</v>
      </c>
      <c r="CI25" s="10">
        <f>'A1'!L23</f>
        <v>40554.39</v>
      </c>
      <c r="CJ25" s="10">
        <f t="shared" si="31"/>
        <v>71405.902691097843</v>
      </c>
      <c r="CK25" s="10">
        <f t="shared" si="32"/>
        <v>71405.902691097843</v>
      </c>
      <c r="CL25" s="10">
        <f>'A23'!DB24*'A24'!$C$17/1000</f>
        <v>83083.300267542407</v>
      </c>
      <c r="CM25" s="10">
        <f>'A23'!DC24*'A24'!$E$17/1000</f>
        <v>310511.7220928726</v>
      </c>
      <c r="CN25" s="10">
        <f>'A23'!DD24*'A24'!$H$17/1000</f>
        <v>127481.8614169404</v>
      </c>
      <c r="CO25" s="10">
        <f>'A23'!DE24*'A24'!$J$17/1000</f>
        <v>203780.26002930984</v>
      </c>
      <c r="CP25" s="10">
        <f t="shared" si="33"/>
        <v>724857.1438066652</v>
      </c>
      <c r="CQ25" s="10">
        <f>'A1'!M23</f>
        <v>8872.1049999999996</v>
      </c>
      <c r="CR25" s="10">
        <f t="shared" si="34"/>
        <v>81700.694909118552</v>
      </c>
      <c r="CS25" s="10">
        <f t="shared" si="35"/>
        <v>81700.694909118552</v>
      </c>
      <c r="CT25" s="10">
        <f>'A23'!DK24*'A24'!$C$17/1000</f>
        <v>464031.60800089035</v>
      </c>
      <c r="CU25" s="10">
        <f>'A23'!DL24*'A24'!$E$17/1000</f>
        <v>2435835.898169579</v>
      </c>
      <c r="CV25" s="10">
        <f>'A23'!DM24*'A24'!$H$17/1000</f>
        <v>439386.38149968057</v>
      </c>
      <c r="CW25" s="10">
        <f>'A23'!DN24*'A24'!$J$17/1000</f>
        <v>1600444.1312994193</v>
      </c>
      <c r="CX25" s="10">
        <f t="shared" si="36"/>
        <v>4939698.0189695694</v>
      </c>
      <c r="CY25" s="10">
        <f>'A1'!N23</f>
        <v>58888</v>
      </c>
      <c r="CZ25" s="10">
        <f t="shared" si="37"/>
        <v>83882.930630511633</v>
      </c>
      <c r="DA25" s="10">
        <f t="shared" si="38"/>
        <v>83882.930630511633</v>
      </c>
      <c r="DB25" s="10">
        <f>'A23'!DT24*'A24'!$C$17/1000</f>
        <v>1627332.0994552609</v>
      </c>
      <c r="DC25" s="10">
        <f>'A23'!DU24*'A24'!$E$17/1000</f>
        <v>10183316.66901302</v>
      </c>
      <c r="DD25" s="10">
        <f>'A23'!DV24*'A24'!$H$17/1000</f>
        <v>2199220.8353791567</v>
      </c>
      <c r="DE25" s="10">
        <f>'A23'!DW24*'A24'!$J$17/1000</f>
        <v>11870983.212184519</v>
      </c>
      <c r="DF25" s="10">
        <f t="shared" si="39"/>
        <v>25880852.816031955</v>
      </c>
      <c r="DG25" s="10">
        <f>'A1'!O23</f>
        <v>282162.40000000002</v>
      </c>
      <c r="DH25" s="10">
        <f t="shared" si="40"/>
        <v>91723.25163108889</v>
      </c>
      <c r="DI25" s="10">
        <f t="shared" si="41"/>
        <v>91723.25163108889</v>
      </c>
    </row>
    <row r="26" spans="1:113" ht="12.75" customHeight="1">
      <c r="A26" s="6">
        <v>2001</v>
      </c>
      <c r="B26" s="10">
        <f>'A23'!G25*'A24'!$C$17/1000</f>
        <v>357416.21141370578</v>
      </c>
      <c r="C26" s="10">
        <f>'A23'!H25*'A24'!$E$17/1000</f>
        <v>421306.31145423854</v>
      </c>
      <c r="D26" s="10">
        <f>'A23'!I25*'A24'!$H$17/1000</f>
        <v>180492.90906703088</v>
      </c>
      <c r="E26" s="10">
        <f>'A23'!J25*'A24'!$J$17/1000</f>
        <v>571264.11714638141</v>
      </c>
      <c r="F26" s="10">
        <f t="shared" ref="F26:F31" si="42">SUM(B26:E26)</f>
        <v>1530479.5490813567</v>
      </c>
      <c r="G26" s="10">
        <f>'A1'!B24</f>
        <v>19275</v>
      </c>
      <c r="H26" s="10">
        <f t="shared" ref="H26:H31" si="43">F26/G26*1000</f>
        <v>79402.311236386871</v>
      </c>
      <c r="I26" s="10">
        <f t="shared" si="2"/>
        <v>79402.311236386871</v>
      </c>
      <c r="J26" s="10">
        <f>'A23'!P25*'A24'!$C$17/1000</f>
        <v>196135.79711670548</v>
      </c>
      <c r="K26" s="10">
        <f>'A23'!Q25*'A24'!$E$17/1000</f>
        <v>225691.47211699546</v>
      </c>
      <c r="L26" s="10">
        <f>'A23'!R25*'A24'!$H$17/1000</f>
        <v>154702.4926862671</v>
      </c>
      <c r="M26" s="10">
        <f>'A23'!S25*'A24'!$J$17/1000</f>
        <v>193277.71151840675</v>
      </c>
      <c r="N26" s="10">
        <f t="shared" ref="N26:N31" si="44">SUM(J26:M26)</f>
        <v>769807.47343837481</v>
      </c>
      <c r="O26" s="10">
        <f>'A1'!C24</f>
        <v>10286.57</v>
      </c>
      <c r="P26" s="10">
        <f t="shared" ref="P26:P31" si="45">N26/O26*1000</f>
        <v>74836.167297590437</v>
      </c>
      <c r="Q26" s="10">
        <f t="shared" si="5"/>
        <v>74836.167297590437</v>
      </c>
      <c r="R26" s="10">
        <f>'A23'!Y25*'A24'!$C$17/1000</f>
        <v>260156.48885738364</v>
      </c>
      <c r="S26" s="10">
        <f>'A23'!Z25*'A24'!$E$17/1000</f>
        <v>651938.32003551722</v>
      </c>
      <c r="T26" s="10">
        <f>'A23'!AA25*'A24'!$H$17/1000</f>
        <v>987519.89017057442</v>
      </c>
      <c r="U26" s="10">
        <f>'A23'!AB25*'A24'!$J$17/1000</f>
        <v>996976.92674433172</v>
      </c>
      <c r="V26" s="10">
        <f t="shared" ref="V26:V31" si="46">SUM(R26:U26)</f>
        <v>2896591.6258078068</v>
      </c>
      <c r="W26" s="10">
        <f>'A1'!D24</f>
        <v>31019.02</v>
      </c>
      <c r="X26" s="10">
        <f t="shared" ref="X26:X31" si="47">V26/W26*1000</f>
        <v>93381.145690863428</v>
      </c>
      <c r="Y26" s="10">
        <f t="shared" si="8"/>
        <v>93381.145690863428</v>
      </c>
      <c r="Z26" s="10">
        <f>'A23'!AH25*'A24'!$C$17/1000</f>
        <v>50340.098677786569</v>
      </c>
      <c r="AA26" s="10">
        <f>'A23'!AI25*'A24'!$E$17/1000</f>
        <v>210850.06084867267</v>
      </c>
      <c r="AB26" s="10">
        <f>'A23'!AJ25*'A24'!$H$17/1000</f>
        <v>41691.143611265259</v>
      </c>
      <c r="AC26" s="10">
        <f>'A23'!AK25*'A24'!$J$17/1000</f>
        <v>182304.04958239332</v>
      </c>
      <c r="AD26" s="10">
        <f t="shared" ref="AD26:AD31" si="48">SUM(Z26:AC26)</f>
        <v>485185.35272011784</v>
      </c>
      <c r="AE26" s="10">
        <f>'A1'!E24</f>
        <v>5358.7830000000004</v>
      </c>
      <c r="AF26" s="10">
        <f t="shared" ref="AF26:AF31" si="49">AD26/AE26*1000</f>
        <v>90540.212716230119</v>
      </c>
      <c r="AG26" s="10">
        <f t="shared" si="11"/>
        <v>90540.212716230119</v>
      </c>
      <c r="AH26" s="10">
        <f>'A23'!AQ25*'A24'!$C$17/1000</f>
        <v>62156.017994770591</v>
      </c>
      <c r="AI26" s="10">
        <f>'A23'!AR25*'A24'!$E$17/1000</f>
        <v>161750.43092461315</v>
      </c>
      <c r="AJ26" s="10">
        <f>'A23'!AS25*'A24'!$H$17/1000</f>
        <v>84145.038123748294</v>
      </c>
      <c r="AK26" s="10">
        <f>'A23'!AT25*'A24'!$J$17/1000</f>
        <v>123678.45436206812</v>
      </c>
      <c r="AL26" s="10">
        <f t="shared" ref="AL26:AL31" si="50">SUM(AH26:AK26)</f>
        <v>431729.94140520017</v>
      </c>
      <c r="AM26" s="10">
        <f>'A1'!F24</f>
        <v>5187</v>
      </c>
      <c r="AN26" s="10">
        <f t="shared" ref="AN26:AN31" si="51">AL26/AM26*1000</f>
        <v>83233.071410295001</v>
      </c>
      <c r="AO26" s="10">
        <f t="shared" si="14"/>
        <v>83233.071410295001</v>
      </c>
      <c r="AP26" s="10">
        <f>'A23'!AZ25*'A24'!$C$17/1000</f>
        <v>946865.23197971657</v>
      </c>
      <c r="AQ26" s="10">
        <f>'A23'!BA25*'A24'!$E$17/1000</f>
        <v>1737224.1020663921</v>
      </c>
      <c r="AR26" s="10">
        <f>'A23'!BB25*'A24'!$H$17/1000</f>
        <v>599029.35985292913</v>
      </c>
      <c r="AS26" s="10">
        <f>'A23'!BC25*'A24'!$J$17/1000</f>
        <v>1088578.7932866367</v>
      </c>
      <c r="AT26" s="10">
        <f t="shared" ref="AT26:AT31" si="52">SUM(AP26:AS26)</f>
        <v>4371697.4871856747</v>
      </c>
      <c r="AU26" s="10">
        <f>'A1'!G24</f>
        <v>59476.23</v>
      </c>
      <c r="AV26" s="10">
        <f t="shared" ref="AV26:AV31" si="53">AT26/AU26*1000</f>
        <v>73503.271595823651</v>
      </c>
      <c r="AW26" s="10">
        <f t="shared" si="17"/>
        <v>73503.271595823651</v>
      </c>
      <c r="AX26" s="10">
        <f>'A23'!BI25*'A24'!$C$17/1000</f>
        <v>709994.52415590908</v>
      </c>
      <c r="AY26" s="10">
        <f>'A23'!BJ25*'A24'!$E$17/1000</f>
        <v>3494873.8468920444</v>
      </c>
      <c r="AZ26" s="10">
        <f>'A23'!BK25*'A24'!$H$17/1000</f>
        <v>1225020.9262956169</v>
      </c>
      <c r="BA26" s="10">
        <f>'A23'!BL25*'A24'!$J$17/1000</f>
        <v>1768555.9379074171</v>
      </c>
      <c r="BB26" s="10">
        <f t="shared" ref="BB26:BB31" si="54">SUM(AX26:BA26)</f>
        <v>7198445.2352509871</v>
      </c>
      <c r="BC26" s="10">
        <f>'A1'!H24</f>
        <v>82349.919999999998</v>
      </c>
      <c r="BD26" s="10">
        <f t="shared" ref="BD26:BD31" si="55">BB26/BC26*1000</f>
        <v>87412.898946969071</v>
      </c>
      <c r="BE26" s="10">
        <f t="shared" si="20"/>
        <v>87412.898946969071</v>
      </c>
      <c r="BF26" s="10">
        <f>'A23'!BR25*'A24'!$C$17/1000</f>
        <v>1487139.4811178977</v>
      </c>
      <c r="BG26" s="10">
        <f>'A23'!BS25*'A24'!$E$17/1000</f>
        <v>1437438.5047679879</v>
      </c>
      <c r="BH26" s="10">
        <f>'A23'!BT25*'A24'!$H$17/1000</f>
        <v>111966.67053565459</v>
      </c>
      <c r="BI26" s="10">
        <f>'A23'!BU25*'A24'!$J$17/1000</f>
        <v>932571.13365128427</v>
      </c>
      <c r="BJ26" s="10">
        <f t="shared" ref="BJ26:BJ31" si="56">SUM(BF26:BI26)</f>
        <v>3969115.7900728248</v>
      </c>
      <c r="BK26" s="10">
        <f>'A1'!I24</f>
        <v>56977.21</v>
      </c>
      <c r="BL26" s="10">
        <f t="shared" ref="BL26:BL31" si="57">BJ26/BK26*1000</f>
        <v>69661.46271593195</v>
      </c>
      <c r="BM26" s="10">
        <f t="shared" si="23"/>
        <v>69661.46271593195</v>
      </c>
      <c r="BN26" s="10">
        <f>'A23'!CA25*'A24'!$C$17/1000</f>
        <v>266581.00205236097</v>
      </c>
      <c r="BO26" s="10">
        <f>'A23'!CB25*'A24'!$E$17/1000</f>
        <v>453993.0411510542</v>
      </c>
      <c r="BP26" s="10">
        <f>'A23'!CC25*'A24'!$H$17/1000</f>
        <v>110389.79990621524</v>
      </c>
      <c r="BQ26" s="10">
        <f>'A23'!CD25*'A24'!$J$17/1000</f>
        <v>551662.42069846357</v>
      </c>
      <c r="BR26" s="10">
        <f t="shared" ref="BR26:BR31" si="58">SUM(BN26:BQ26)</f>
        <v>1382626.263808094</v>
      </c>
      <c r="BS26" s="10">
        <f>'A1'!J24</f>
        <v>16046.18</v>
      </c>
      <c r="BT26" s="10">
        <f t="shared" ref="BT26:BT31" si="59">BR26/BS26*1000</f>
        <v>86165.446468137205</v>
      </c>
      <c r="BU26" s="10">
        <f t="shared" si="26"/>
        <v>86165.446468137205</v>
      </c>
      <c r="BV26" s="10">
        <f>'A23'!CJ25*'A24'!$C$17/1000</f>
        <v>52794.195589938339</v>
      </c>
      <c r="BW26" s="10">
        <f>'A23'!CK25*'A24'!$E$17/1000</f>
        <v>137387.8855577475</v>
      </c>
      <c r="BX26" s="10">
        <f>'A23'!CL25*'A24'!$H$17/1000</f>
        <v>21020.96203158117</v>
      </c>
      <c r="BY26" s="10">
        <f>'A23'!CM25*'A24'!$J$17/1000</f>
        <v>203097.12762020619</v>
      </c>
      <c r="BZ26" s="10">
        <f t="shared" ref="BZ26:BZ31" si="60">SUM(BV26:BY26)</f>
        <v>414300.17079947318</v>
      </c>
      <c r="CA26" s="10">
        <f>'A1'!K24</f>
        <v>4513.7470000000003</v>
      </c>
      <c r="CB26" s="10">
        <f t="shared" ref="CB26:CB31" si="61">BZ26/CA26*1000</f>
        <v>91786.307650710849</v>
      </c>
      <c r="CC26" s="10">
        <f t="shared" si="29"/>
        <v>91786.307650710849</v>
      </c>
      <c r="CD26" s="10">
        <f>'A23'!CS25*'A24'!$C$17/1000</f>
        <v>1131260.6396595913</v>
      </c>
      <c r="CE26" s="10">
        <f>'A23'!CT25*'A24'!$E$17/1000</f>
        <v>516352.95649002644</v>
      </c>
      <c r="CF26" s="10">
        <f>'A23'!CU25*'A24'!$H$17/1000</f>
        <v>273261.98630266485</v>
      </c>
      <c r="CG26" s="10">
        <f>'A23'!CV25*'A24'!$J$17/1000</f>
        <v>1105486.1403272366</v>
      </c>
      <c r="CH26" s="10">
        <f t="shared" ref="CH26:CH31" si="62">SUM(CD26:CG26)</f>
        <v>3026361.7227795194</v>
      </c>
      <c r="CI26" s="10">
        <f>'A1'!L24</f>
        <v>40766.050000000003</v>
      </c>
      <c r="CJ26" s="10">
        <f t="shared" ref="CJ26:CJ31" si="63">CH26/CI26*1000</f>
        <v>74237.305865530725</v>
      </c>
      <c r="CK26" s="10">
        <f t="shared" si="32"/>
        <v>74237.305865530725</v>
      </c>
      <c r="CL26" s="10">
        <f>'A23'!DB25*'A24'!$C$17/1000</f>
        <v>75981.703194817383</v>
      </c>
      <c r="CM26" s="10">
        <f>'A23'!DC25*'A24'!$E$17/1000</f>
        <v>315673.28061954904</v>
      </c>
      <c r="CN26" s="10">
        <f>'A23'!DD25*'A24'!$H$17/1000</f>
        <v>124198.52464563362</v>
      </c>
      <c r="CO26" s="10">
        <f>'A23'!DE25*'A24'!$J$17/1000</f>
        <v>234475.40740856619</v>
      </c>
      <c r="CP26" s="10">
        <f t="shared" ref="CP26:CP31" si="64">SUM(CL26:CO26)</f>
        <v>750328.91586856626</v>
      </c>
      <c r="CQ26" s="10">
        <f>'A1'!M24</f>
        <v>8895.9570000000003</v>
      </c>
      <c r="CR26" s="10">
        <f t="shared" ref="CR26:CR31" si="65">CP26/CQ26*1000</f>
        <v>84344.935105752666</v>
      </c>
      <c r="CS26" s="10">
        <f t="shared" si="35"/>
        <v>84344.935105752666</v>
      </c>
      <c r="CT26" s="10">
        <f>'A23'!DK25*'A24'!$C$17/1000</f>
        <v>452935.54848133546</v>
      </c>
      <c r="CU26" s="10">
        <f>'A23'!DL25*'A24'!$E$17/1000</f>
        <v>2446519.3889510245</v>
      </c>
      <c r="CV26" s="10">
        <f>'A23'!DM25*'A24'!$H$17/1000</f>
        <v>441313.51475187216</v>
      </c>
      <c r="CW26" s="10">
        <f>'A23'!DN25*'A24'!$J$17/1000</f>
        <v>1654066.422181668</v>
      </c>
      <c r="CX26" s="10">
        <f t="shared" ref="CX26:CX31" si="66">SUM(CT26:CW26)</f>
        <v>4994834.8743658997</v>
      </c>
      <c r="CY26" s="10">
        <f>'A1'!N24</f>
        <v>59115</v>
      </c>
      <c r="CZ26" s="10">
        <f t="shared" ref="CZ26:CZ31" si="67">CX26/CY26*1000</f>
        <v>84493.527435776035</v>
      </c>
      <c r="DA26" s="10">
        <f t="shared" si="38"/>
        <v>84493.527435776035</v>
      </c>
      <c r="DB26" s="10">
        <f>'A23'!DT25*'A24'!$C$17/1000</f>
        <v>1645145.1530812292</v>
      </c>
      <c r="DC26" s="10">
        <f>'A23'!DU25*'A24'!$E$17/1000</f>
        <v>10193356.056690075</v>
      </c>
      <c r="DD26" s="10">
        <f>'A23'!DV25*'A24'!$H$17/1000</f>
        <v>2358159.2689599413</v>
      </c>
      <c r="DE26" s="10">
        <f>'A23'!DW25*'A24'!$J$17/1000</f>
        <v>12221143.83848438</v>
      </c>
      <c r="DF26" s="10">
        <f t="shared" ref="DF26:DF31" si="68">SUM(DB26:DE26)</f>
        <v>26417804.317215625</v>
      </c>
      <c r="DG26" s="10">
        <f>'A1'!O24</f>
        <v>284969</v>
      </c>
      <c r="DH26" s="10">
        <f t="shared" ref="DH26:DH31" si="69">DF26/DG26*1000</f>
        <v>92704.133843385163</v>
      </c>
      <c r="DI26" s="10">
        <f t="shared" si="41"/>
        <v>92704.133843385163</v>
      </c>
    </row>
    <row r="27" spans="1:113" ht="12.75" customHeight="1">
      <c r="A27" s="6">
        <v>2002</v>
      </c>
      <c r="B27" s="10">
        <f>'A23'!G26*'A24'!$C$17/1000</f>
        <v>344386.29224313924</v>
      </c>
      <c r="C27" s="10">
        <f>'A23'!H26*'A24'!$E$17/1000</f>
        <v>426765.02937176544</v>
      </c>
      <c r="D27" s="10">
        <f>'A23'!I26*'A24'!$H$17/1000</f>
        <v>201114.64153208822</v>
      </c>
      <c r="E27" s="10">
        <f>'A23'!J26*'A24'!$J$17/1000</f>
        <v>609121.87967165629</v>
      </c>
      <c r="F27" s="10">
        <f t="shared" si="42"/>
        <v>1581387.8428186493</v>
      </c>
      <c r="G27" s="10">
        <f>'A1'!B25</f>
        <v>19495</v>
      </c>
      <c r="H27" s="10">
        <f t="shared" si="43"/>
        <v>81117.61183988968</v>
      </c>
      <c r="I27" s="10">
        <f t="shared" si="2"/>
        <v>81117.61183988968</v>
      </c>
      <c r="J27" s="10">
        <f>'A23'!P26*'A24'!$C$17/1000</f>
        <v>187721.90876239893</v>
      </c>
      <c r="K27" s="10">
        <f>'A23'!Q26*'A24'!$E$17/1000</f>
        <v>241930.85967589711</v>
      </c>
      <c r="L27" s="10">
        <f>'A23'!R26*'A24'!$H$17/1000</f>
        <v>155469.32292064643</v>
      </c>
      <c r="M27" s="10">
        <f>'A23'!S26*'A24'!$J$17/1000</f>
        <v>210422.06426210131</v>
      </c>
      <c r="N27" s="10">
        <f t="shared" si="44"/>
        <v>795544.15562104376</v>
      </c>
      <c r="O27" s="10">
        <f>'A1'!C25</f>
        <v>10332.780000000001</v>
      </c>
      <c r="P27" s="10">
        <f t="shared" si="45"/>
        <v>76992.266904070697</v>
      </c>
      <c r="Q27" s="10">
        <f t="shared" si="5"/>
        <v>76992.266904070697</v>
      </c>
      <c r="R27" s="10">
        <f>'A23'!Y26*'A24'!$C$17/1000</f>
        <v>263943.9737543072</v>
      </c>
      <c r="S27" s="10">
        <f>'A23'!Z26*'A24'!$E$17/1000</f>
        <v>661429.55568258895</v>
      </c>
      <c r="T27" s="10">
        <f>'A23'!AA26*'A24'!$H$17/1000</f>
        <v>1032257.1914202484</v>
      </c>
      <c r="U27" s="10">
        <f>'A23'!AB26*'A24'!$J$17/1000</f>
        <v>1062065.9726347879</v>
      </c>
      <c r="V27" s="10">
        <f t="shared" si="46"/>
        <v>3019696.693491932</v>
      </c>
      <c r="W27" s="10">
        <f>'A1'!D25</f>
        <v>31353.66</v>
      </c>
      <c r="X27" s="10">
        <f t="shared" si="47"/>
        <v>96310.819645678741</v>
      </c>
      <c r="Y27" s="10">
        <f t="shared" si="8"/>
        <v>96310.819645678741</v>
      </c>
      <c r="Z27" s="10">
        <f>'A23'!AH26*'A24'!$C$17/1000</f>
        <v>50504.44397908933</v>
      </c>
      <c r="AA27" s="10">
        <f>'A23'!AI26*'A24'!$E$17/1000</f>
        <v>207470.3763679199</v>
      </c>
      <c r="AB27" s="10">
        <f>'A23'!AJ26*'A24'!$H$17/1000</f>
        <v>47055.659256226194</v>
      </c>
      <c r="AC27" s="10">
        <f>'A23'!AK26*'A24'!$J$17/1000</f>
        <v>174189.73099504615</v>
      </c>
      <c r="AD27" s="10">
        <f t="shared" si="48"/>
        <v>479220.21059828158</v>
      </c>
      <c r="AE27" s="10">
        <f>'A1'!E25</f>
        <v>5375.9309999999996</v>
      </c>
      <c r="AF27" s="10">
        <f t="shared" si="49"/>
        <v>89141.808292978763</v>
      </c>
      <c r="AG27" s="10">
        <f t="shared" si="11"/>
        <v>89141.808292978763</v>
      </c>
      <c r="AH27" s="10">
        <f>'A23'!AQ26*'A24'!$C$17/1000</f>
        <v>59998.943453074775</v>
      </c>
      <c r="AI27" s="10">
        <f>'A23'!AR26*'A24'!$E$17/1000</f>
        <v>162382.49299927417</v>
      </c>
      <c r="AJ27" s="10">
        <f>'A23'!AS26*'A24'!$H$17/1000</f>
        <v>84473.846443237184</v>
      </c>
      <c r="AK27" s="10">
        <f>'A23'!AT26*'A24'!$J$17/1000</f>
        <v>132439.19461066363</v>
      </c>
      <c r="AL27" s="10">
        <f t="shared" si="50"/>
        <v>439294.47750624974</v>
      </c>
      <c r="AM27" s="10">
        <f>'A1'!F25</f>
        <v>5200</v>
      </c>
      <c r="AN27" s="10">
        <f t="shared" si="51"/>
        <v>84479.707212740337</v>
      </c>
      <c r="AO27" s="10">
        <f t="shared" si="14"/>
        <v>84479.707212740337</v>
      </c>
      <c r="AP27" s="10">
        <f>'A23'!AZ26*'A24'!$C$17/1000</f>
        <v>926490.0120070572</v>
      </c>
      <c r="AQ27" s="10">
        <f>'A23'!BA26*'A24'!$E$17/1000</f>
        <v>1705764.253424034</v>
      </c>
      <c r="AR27" s="10">
        <f>'A23'!BB26*'A24'!$H$17/1000</f>
        <v>657693.72430787166</v>
      </c>
      <c r="AS27" s="10">
        <f>'A23'!BC26*'A24'!$J$17/1000</f>
        <v>1095587.0691498569</v>
      </c>
      <c r="AT27" s="10">
        <f t="shared" si="52"/>
        <v>4385535.0588888191</v>
      </c>
      <c r="AU27" s="10">
        <f>'A1'!G25</f>
        <v>59893.87</v>
      </c>
      <c r="AV27" s="10">
        <f t="shared" si="53"/>
        <v>73221.768085595715</v>
      </c>
      <c r="AW27" s="10">
        <f t="shared" si="17"/>
        <v>73221.768085595715</v>
      </c>
      <c r="AX27" s="10">
        <f>'A23'!BI26*'A24'!$C$17/1000</f>
        <v>667924.51848772471</v>
      </c>
      <c r="AY27" s="10">
        <f>'A23'!BJ26*'A24'!$E$17/1000</f>
        <v>3481187.9723294768</v>
      </c>
      <c r="AZ27" s="10">
        <f>'A23'!BK26*'A24'!$H$17/1000</f>
        <v>1220223.7623726011</v>
      </c>
      <c r="BA27" s="10">
        <f>'A23'!BL26*'A24'!$J$17/1000</f>
        <v>1761630.2988762371</v>
      </c>
      <c r="BB27" s="10">
        <f t="shared" si="54"/>
        <v>7130966.5520660393</v>
      </c>
      <c r="BC27" s="10">
        <f>'A1'!H25</f>
        <v>82488.490000000005</v>
      </c>
      <c r="BD27" s="10">
        <f t="shared" si="55"/>
        <v>86448.019015332175</v>
      </c>
      <c r="BE27" s="10">
        <f t="shared" si="20"/>
        <v>86448.019015332175</v>
      </c>
      <c r="BF27" s="10">
        <f>'A23'!BR26*'A24'!$C$17/1000</f>
        <v>1439652.2001441822</v>
      </c>
      <c r="BG27" s="10">
        <f>'A23'!BS26*'A24'!$E$17/1000</f>
        <v>1487808.216915688</v>
      </c>
      <c r="BH27" s="10">
        <f>'A23'!BT26*'A24'!$H$17/1000</f>
        <v>112481.59491397373</v>
      </c>
      <c r="BI27" s="10">
        <f>'A23'!BU26*'A24'!$J$17/1000</f>
        <v>936859.94217739685</v>
      </c>
      <c r="BJ27" s="10">
        <f t="shared" si="56"/>
        <v>3976801.9541512411</v>
      </c>
      <c r="BK27" s="10">
        <f>'A1'!I25</f>
        <v>57157.4</v>
      </c>
      <c r="BL27" s="10">
        <f t="shared" si="57"/>
        <v>69576.3270224195</v>
      </c>
      <c r="BM27" s="10">
        <f t="shared" si="23"/>
        <v>69576.3270224195</v>
      </c>
      <c r="BN27" s="10">
        <f>'A23'!CA26*'A24'!$C$17/1000</f>
        <v>260241.4945791653</v>
      </c>
      <c r="BO27" s="10">
        <f>'A23'!CB26*'A24'!$E$17/1000</f>
        <v>456231.9247282297</v>
      </c>
      <c r="BP27" s="10">
        <f>'A23'!CC26*'A24'!$H$17/1000</f>
        <v>126781.93292852612</v>
      </c>
      <c r="BQ27" s="10">
        <f>'A23'!CD26*'A24'!$J$17/1000</f>
        <v>580782.15323910723</v>
      </c>
      <c r="BR27" s="10">
        <f t="shared" si="58"/>
        <v>1424037.5054750284</v>
      </c>
      <c r="BS27" s="10">
        <f>'A1'!J25</f>
        <v>16148.93</v>
      </c>
      <c r="BT27" s="10">
        <f t="shared" si="59"/>
        <v>88181.53930167685</v>
      </c>
      <c r="BU27" s="10">
        <f t="shared" si="26"/>
        <v>88181.53930167685</v>
      </c>
      <c r="BV27" s="10">
        <f>'A23'!CJ26*'A24'!$C$17/1000</f>
        <v>49141.453118579586</v>
      </c>
      <c r="BW27" s="10">
        <f>'A23'!CK26*'A24'!$E$17/1000</f>
        <v>131942.00041567587</v>
      </c>
      <c r="BX27" s="10">
        <f>'A23'!CL26*'A24'!$H$17/1000</f>
        <v>21197.103065831438</v>
      </c>
      <c r="BY27" s="10">
        <f>'A23'!CM26*'A24'!$J$17/1000</f>
        <v>218923.00506617333</v>
      </c>
      <c r="BZ27" s="10">
        <f t="shared" si="60"/>
        <v>421203.56166626024</v>
      </c>
      <c r="CA27" s="10">
        <f>'A1'!K25</f>
        <v>4538.1540000000005</v>
      </c>
      <c r="CB27" s="10">
        <f t="shared" si="61"/>
        <v>92813.853753367599</v>
      </c>
      <c r="CC27" s="10">
        <f t="shared" si="29"/>
        <v>92813.853753367599</v>
      </c>
      <c r="CD27" s="10">
        <f>'A23'!CS26*'A24'!$C$17/1000</f>
        <v>1123007.7488948379</v>
      </c>
      <c r="CE27" s="10">
        <f>'A23'!CT26*'A24'!$E$17/1000</f>
        <v>530261.38393976155</v>
      </c>
      <c r="CF27" s="10">
        <f>'A23'!CU26*'A24'!$H$17/1000</f>
        <v>280622.54164274945</v>
      </c>
      <c r="CG27" s="10">
        <f>'A23'!CV26*'A24'!$J$17/1000</f>
        <v>1135263.3955674244</v>
      </c>
      <c r="CH27" s="10">
        <f t="shared" si="62"/>
        <v>3069155.0700447732</v>
      </c>
      <c r="CI27" s="10">
        <f>'A1'!L25</f>
        <v>41423.519999999997</v>
      </c>
      <c r="CJ27" s="10">
        <f t="shared" si="63"/>
        <v>74092.087539754546</v>
      </c>
      <c r="CK27" s="10">
        <f t="shared" si="32"/>
        <v>74092.087539754546</v>
      </c>
      <c r="CL27" s="10">
        <f>'A23'!DB26*'A24'!$C$17/1000</f>
        <v>72365.069641741429</v>
      </c>
      <c r="CM27" s="10">
        <f>'A23'!DC26*'A24'!$E$17/1000</f>
        <v>317350.27537739812</v>
      </c>
      <c r="CN27" s="10">
        <f>'A23'!DD26*'A24'!$H$17/1000</f>
        <v>124858.32161785293</v>
      </c>
      <c r="CO27" s="10">
        <f>'A23'!DE26*'A24'!$J$17/1000</f>
        <v>249586.98722733688</v>
      </c>
      <c r="CP27" s="10">
        <f t="shared" si="64"/>
        <v>764160.65386432933</v>
      </c>
      <c r="CQ27" s="10">
        <f>'A1'!M25</f>
        <v>8924.9539999999997</v>
      </c>
      <c r="CR27" s="10">
        <f t="shared" si="65"/>
        <v>85620.682623611196</v>
      </c>
      <c r="CS27" s="10">
        <f t="shared" si="35"/>
        <v>85620.682623611196</v>
      </c>
      <c r="CT27" s="10">
        <f>'A23'!DK26*'A24'!$C$17/1000</f>
        <v>424842.93064965727</v>
      </c>
      <c r="CU27" s="10">
        <f>'A23'!DL26*'A24'!$E$17/1000</f>
        <v>2395426.00813893</v>
      </c>
      <c r="CV27" s="10">
        <f>'A23'!DM26*'A24'!$H$17/1000</f>
        <v>439813.09381504724</v>
      </c>
      <c r="CW27" s="10">
        <f>'A23'!DN26*'A24'!$J$17/1000</f>
        <v>1740022.9186729672</v>
      </c>
      <c r="CX27" s="10">
        <f t="shared" si="66"/>
        <v>5000104.9512766022</v>
      </c>
      <c r="CY27" s="10">
        <f>'A1'!N25</f>
        <v>58569.63</v>
      </c>
      <c r="CZ27" s="10">
        <f t="shared" si="67"/>
        <v>85370.267001457963</v>
      </c>
      <c r="DA27" s="10">
        <f t="shared" si="38"/>
        <v>85370.267001457963</v>
      </c>
      <c r="DB27" s="10">
        <f>'A23'!DT26*'A24'!$C$17/1000</f>
        <v>1663593.4566673078</v>
      </c>
      <c r="DC27" s="10">
        <f>'A23'!DU26*'A24'!$E$17/1000</f>
        <v>10101508.913980525</v>
      </c>
      <c r="DD27" s="10">
        <f>'A23'!DV26*'A24'!$H$17/1000</f>
        <v>2384603.1593465242</v>
      </c>
      <c r="DE27" s="10">
        <f>'A23'!DW26*'A24'!$J$17/1000</f>
        <v>12799553.011516763</v>
      </c>
      <c r="DF27" s="10">
        <f t="shared" si="68"/>
        <v>26949258.541511118</v>
      </c>
      <c r="DG27" s="10">
        <f>'A1'!O25</f>
        <v>287625.2</v>
      </c>
      <c r="DH27" s="10">
        <f t="shared" si="69"/>
        <v>93695.748986914623</v>
      </c>
      <c r="DI27" s="10">
        <f t="shared" si="41"/>
        <v>93695.748986914623</v>
      </c>
    </row>
    <row r="28" spans="1:113" ht="12.75" customHeight="1">
      <c r="A28" s="6">
        <v>2003</v>
      </c>
      <c r="B28" s="10">
        <f>'A23'!G27*'A24'!$C$17/1000</f>
        <v>339783.40089826076</v>
      </c>
      <c r="C28" s="10">
        <f>'A23'!H27*'A24'!$E$17/1000</f>
        <v>446546.38334908907</v>
      </c>
      <c r="D28" s="10">
        <f>'A23'!I27*'A24'!$H$17/1000</f>
        <v>203648.39975873791</v>
      </c>
      <c r="E28" s="10">
        <f>'A23'!J27*'A24'!$J$17/1000</f>
        <v>616795.94836149935</v>
      </c>
      <c r="F28" s="10">
        <f t="shared" si="42"/>
        <v>1606774.1323675872</v>
      </c>
      <c r="G28" s="10">
        <f>'A1'!B26</f>
        <v>19720</v>
      </c>
      <c r="H28" s="10">
        <f t="shared" si="43"/>
        <v>81479.418477058178</v>
      </c>
      <c r="I28" s="10">
        <f t="shared" si="2"/>
        <v>81479.418477058178</v>
      </c>
      <c r="J28" s="10">
        <f>'A23'!P27*'A24'!$C$17/1000</f>
        <v>179155.92117564456</v>
      </c>
      <c r="K28" s="10">
        <f>'A23'!Q27*'A24'!$E$17/1000</f>
        <v>243043.4202648745</v>
      </c>
      <c r="L28" s="10">
        <f>'A23'!R27*'A24'!$H$17/1000</f>
        <v>165945.79249620243</v>
      </c>
      <c r="M28" s="10">
        <f>'A23'!S27*'A24'!$J$17/1000</f>
        <v>211389.72624645045</v>
      </c>
      <c r="N28" s="10">
        <f t="shared" si="44"/>
        <v>799534.86018317193</v>
      </c>
      <c r="O28" s="10">
        <f>'A1'!C26</f>
        <v>10376.129999999999</v>
      </c>
      <c r="P28" s="10">
        <f t="shared" si="45"/>
        <v>77055.208462420182</v>
      </c>
      <c r="Q28" s="10">
        <f t="shared" si="5"/>
        <v>77055.208462420182</v>
      </c>
      <c r="R28" s="10">
        <f>'A23'!Y27*'A24'!$C$17/1000</f>
        <v>252311.63591793447</v>
      </c>
      <c r="S28" s="10">
        <f>'A23'!Z27*'A24'!$E$17/1000</f>
        <v>669472.44981566921</v>
      </c>
      <c r="T28" s="10">
        <f>'A23'!AA27*'A24'!$H$17/1000</f>
        <v>1044809.2995584094</v>
      </c>
      <c r="U28" s="10">
        <f>'A23'!AB27*'A24'!$J$17/1000</f>
        <v>1126170.101602478</v>
      </c>
      <c r="V28" s="10">
        <f t="shared" si="46"/>
        <v>3092763.4868944911</v>
      </c>
      <c r="W28" s="10">
        <f>'A1'!D26</f>
        <v>31639.67</v>
      </c>
      <c r="X28" s="10">
        <f t="shared" si="47"/>
        <v>97749.549438868708</v>
      </c>
      <c r="Y28" s="10">
        <f t="shared" si="8"/>
        <v>97749.549438868708</v>
      </c>
      <c r="Z28" s="10">
        <f>'A23'!AH27*'A24'!$C$17/1000</f>
        <v>45544.808173176039</v>
      </c>
      <c r="AA28" s="10">
        <f>'A23'!AI27*'A24'!$E$17/1000</f>
        <v>207884.86338627635</v>
      </c>
      <c r="AB28" s="10">
        <f>'A23'!AJ27*'A24'!$H$17/1000</f>
        <v>36671.963739263992</v>
      </c>
      <c r="AC28" s="10">
        <f>'A23'!AK27*'A24'!$J$17/1000</f>
        <v>218172.16188361691</v>
      </c>
      <c r="AD28" s="10">
        <f t="shared" si="48"/>
        <v>508273.79718233331</v>
      </c>
      <c r="AE28" s="10">
        <f>'A1'!E26</f>
        <v>5390.5739999999996</v>
      </c>
      <c r="AF28" s="10">
        <f t="shared" si="49"/>
        <v>94289.364580160356</v>
      </c>
      <c r="AG28" s="10">
        <f t="shared" si="11"/>
        <v>94289.364580160356</v>
      </c>
      <c r="AH28" s="10">
        <f>'A23'!AQ27*'A24'!$C$17/1000</f>
        <v>57721.276555110911</v>
      </c>
      <c r="AI28" s="10">
        <f>'A23'!AR27*'A24'!$E$17/1000</f>
        <v>162727.25413090744</v>
      </c>
      <c r="AJ28" s="10">
        <f>'A23'!AS27*'A24'!$H$17/1000</f>
        <v>84653.196435685662</v>
      </c>
      <c r="AK28" s="10">
        <f>'A23'!AT27*'A24'!$J$17/1000</f>
        <v>132720.38186036781</v>
      </c>
      <c r="AL28" s="10">
        <f t="shared" si="50"/>
        <v>437822.10898207186</v>
      </c>
      <c r="AM28" s="10">
        <f>'A1'!F26</f>
        <v>5211</v>
      </c>
      <c r="AN28" s="10">
        <f t="shared" si="51"/>
        <v>84018.827284987885</v>
      </c>
      <c r="AO28" s="10">
        <f t="shared" si="14"/>
        <v>84018.827284987885</v>
      </c>
      <c r="AP28" s="10">
        <f>'A23'!AZ27*'A24'!$C$17/1000</f>
        <v>959538.01773643715</v>
      </c>
      <c r="AQ28" s="10">
        <f>'A23'!BA27*'A24'!$E$17/1000</f>
        <v>1760475.0021029992</v>
      </c>
      <c r="AR28" s="10">
        <f>'A23'!BB27*'A24'!$H$17/1000</f>
        <v>496674.59873756592</v>
      </c>
      <c r="AS28" s="10">
        <f>'A23'!BC27*'A24'!$J$17/1000</f>
        <v>1287006.3086897503</v>
      </c>
      <c r="AT28" s="10">
        <f t="shared" si="52"/>
        <v>4503693.9272667523</v>
      </c>
      <c r="AU28" s="10">
        <f>'A1'!G26</f>
        <v>60303.63</v>
      </c>
      <c r="AV28" s="10">
        <f t="shared" si="53"/>
        <v>74683.628950143669</v>
      </c>
      <c r="AW28" s="10">
        <f t="shared" si="17"/>
        <v>74683.628950143669</v>
      </c>
      <c r="AX28" s="10">
        <f>'A23'!BI27*'A24'!$C$17/1000</f>
        <v>664509.31833019736</v>
      </c>
      <c r="AY28" s="10">
        <f>'A23'!BJ27*'A24'!$E$17/1000</f>
        <v>3337446.7397115082</v>
      </c>
      <c r="AZ28" s="10">
        <f>'A23'!BK27*'A24'!$H$17/1000</f>
        <v>1294916.8765443214</v>
      </c>
      <c r="BA28" s="10">
        <f>'A23'!BL27*'A24'!$J$17/1000</f>
        <v>1887439.9534167605</v>
      </c>
      <c r="BB28" s="10">
        <f t="shared" si="54"/>
        <v>7184312.8880027886</v>
      </c>
      <c r="BC28" s="10">
        <f>'A1'!H26</f>
        <v>82534.17</v>
      </c>
      <c r="BD28" s="10">
        <f t="shared" si="55"/>
        <v>87046.527371666656</v>
      </c>
      <c r="BE28" s="10">
        <f t="shared" si="20"/>
        <v>87046.527371666656</v>
      </c>
      <c r="BF28" s="10">
        <f>'A23'!BR27*'A24'!$C$17/1000</f>
        <v>1452108.3086124319</v>
      </c>
      <c r="BG28" s="10">
        <f>'A23'!BS27*'A24'!$E$17/1000</f>
        <v>1500680.9791897973</v>
      </c>
      <c r="BH28" s="10">
        <f>'A23'!BT27*'A24'!$H$17/1000</f>
        <v>113454.80423966354</v>
      </c>
      <c r="BI28" s="10">
        <f>'A23'!BU27*'A24'!$J$17/1000</f>
        <v>944965.80903756723</v>
      </c>
      <c r="BJ28" s="10">
        <f t="shared" si="56"/>
        <v>4011209.90107946</v>
      </c>
      <c r="BK28" s="10">
        <f>'A1'!I26</f>
        <v>57604.65</v>
      </c>
      <c r="BL28" s="10">
        <f t="shared" si="57"/>
        <v>69633.439333100017</v>
      </c>
      <c r="BM28" s="10">
        <f t="shared" si="23"/>
        <v>69633.439333100017</v>
      </c>
      <c r="BN28" s="10">
        <f>'A23'!CA27*'A24'!$C$17/1000</f>
        <v>261033.81778179831</v>
      </c>
      <c r="BO28" s="10">
        <f>'A23'!CB27*'A24'!$E$17/1000</f>
        <v>457620.95433063281</v>
      </c>
      <c r="BP28" s="10">
        <f>'A23'!CC27*'A24'!$H$17/1000</f>
        <v>127167.92927894046</v>
      </c>
      <c r="BQ28" s="10">
        <f>'A23'!CD27*'A24'!$J$17/1000</f>
        <v>582550.38461370266</v>
      </c>
      <c r="BR28" s="10">
        <f t="shared" si="58"/>
        <v>1428373.0860050742</v>
      </c>
      <c r="BS28" s="10">
        <f>'A1'!J26</f>
        <v>16225.3</v>
      </c>
      <c r="BT28" s="10">
        <f t="shared" si="59"/>
        <v>88033.693429710038</v>
      </c>
      <c r="BU28" s="10">
        <f t="shared" si="26"/>
        <v>88033.693429710038</v>
      </c>
      <c r="BV28" s="10">
        <f>'A23'!CJ27*'A24'!$C$17/1000</f>
        <v>47463.097110831994</v>
      </c>
      <c r="BW28" s="10">
        <f>'A23'!CK27*'A24'!$E$17/1000</f>
        <v>136300.80309001784</v>
      </c>
      <c r="BX28" s="10">
        <f>'A23'!CL27*'A24'!$H$17/1000</f>
        <v>17090.62651373422</v>
      </c>
      <c r="BY28" s="10">
        <f>'A23'!CM27*'A24'!$J$17/1000</f>
        <v>220639.30759962284</v>
      </c>
      <c r="BZ28" s="10">
        <f t="shared" si="60"/>
        <v>421493.83431420691</v>
      </c>
      <c r="CA28" s="10">
        <f>'A1'!K26</f>
        <v>4564.8490000000002</v>
      </c>
      <c r="CB28" s="10">
        <f t="shared" si="61"/>
        <v>92334.67181810546</v>
      </c>
      <c r="CC28" s="10">
        <f t="shared" si="29"/>
        <v>92334.67181810546</v>
      </c>
      <c r="CD28" s="10">
        <f>'A23'!CS27*'A24'!$C$17/1000</f>
        <v>1136496.1856811941</v>
      </c>
      <c r="CE28" s="10">
        <f>'A23'!CT27*'A24'!$E$17/1000</f>
        <v>546044.91656475991</v>
      </c>
      <c r="CF28" s="10">
        <f>'A23'!CU27*'A24'!$H$17/1000</f>
        <v>288975.43169938511</v>
      </c>
      <c r="CG28" s="10">
        <f>'A23'!CV27*'A24'!$J$17/1000</f>
        <v>1237823.1087274635</v>
      </c>
      <c r="CH28" s="10">
        <f t="shared" si="62"/>
        <v>3209339.6426728023</v>
      </c>
      <c r="CI28" s="10">
        <f>'A1'!L26</f>
        <v>42196.23</v>
      </c>
      <c r="CJ28" s="10">
        <f t="shared" si="63"/>
        <v>76057.497143057612</v>
      </c>
      <c r="CK28" s="10">
        <f t="shared" si="32"/>
        <v>76057.497143057612</v>
      </c>
      <c r="CL28" s="10">
        <f>'A23'!DB27*'A24'!$C$17/1000</f>
        <v>68633.631316256375</v>
      </c>
      <c r="CM28" s="10">
        <f>'A23'!DC27*'A24'!$E$17/1000</f>
        <v>318691.48236973444</v>
      </c>
      <c r="CN28" s="10">
        <f>'A23'!DD27*'A24'!$H$17/1000</f>
        <v>125386.00622063482</v>
      </c>
      <c r="CO28" s="10">
        <f>'A23'!DE27*'A24'!$J$17/1000</f>
        <v>250641.80847199276</v>
      </c>
      <c r="CP28" s="10">
        <f t="shared" si="64"/>
        <v>763352.92837861832</v>
      </c>
      <c r="CQ28" s="10">
        <f>'A1'!M26</f>
        <v>8958.2240000000002</v>
      </c>
      <c r="CR28" s="10">
        <f t="shared" si="65"/>
        <v>85212.529668672971</v>
      </c>
      <c r="CS28" s="10">
        <f t="shared" si="35"/>
        <v>85212.529668672971</v>
      </c>
      <c r="CT28" s="10">
        <f>'A23'!DK27*'A24'!$C$17/1000</f>
        <v>426276.80433839414</v>
      </c>
      <c r="CU28" s="10">
        <f>'A23'!DL27*'A24'!$E$17/1000</f>
        <v>2403510.7332893149</v>
      </c>
      <c r="CV28" s="10">
        <f>'A23'!DM27*'A24'!$H$17/1000</f>
        <v>496459.67942161509</v>
      </c>
      <c r="CW28" s="10">
        <f>'A23'!DN27*'A24'!$J$17/1000</f>
        <v>1745895.6139701896</v>
      </c>
      <c r="CX28" s="10">
        <f t="shared" si="66"/>
        <v>5072142.8310195133</v>
      </c>
      <c r="CY28" s="10">
        <f>'A1'!N26</f>
        <v>58838.95</v>
      </c>
      <c r="CZ28" s="10">
        <f t="shared" si="67"/>
        <v>86203.829793351397</v>
      </c>
      <c r="DA28" s="10">
        <f t="shared" si="38"/>
        <v>86203.829793351397</v>
      </c>
      <c r="DB28" s="10">
        <f>'A23'!DT27*'A24'!$C$17/1000</f>
        <v>1680607.2037741248</v>
      </c>
      <c r="DC28" s="10">
        <f>'A23'!DU27*'A24'!$E$17/1000</f>
        <v>10204818.119346129</v>
      </c>
      <c r="DD28" s="10">
        <f>'A23'!DV27*'A24'!$H$17/1000</f>
        <v>2408990.7493196866</v>
      </c>
      <c r="DE28" s="10">
        <f>'A23'!DW27*'A24'!$J$17/1000</f>
        <v>12930455.400646439</v>
      </c>
      <c r="DF28" s="10">
        <f t="shared" si="68"/>
        <v>27224871.473086379</v>
      </c>
      <c r="DG28" s="10">
        <f>'A1'!O26</f>
        <v>290107.90000000002</v>
      </c>
      <c r="DH28" s="10">
        <f t="shared" si="69"/>
        <v>93843.950726906696</v>
      </c>
      <c r="DI28" s="10">
        <f t="shared" si="41"/>
        <v>93843.950726906696</v>
      </c>
    </row>
    <row r="29" spans="1:113" ht="12.75" customHeight="1">
      <c r="A29" s="6">
        <v>2004</v>
      </c>
      <c r="B29" s="10">
        <f>'A23'!G28*'A24'!$C$17/1000</f>
        <v>325599.3619236924</v>
      </c>
      <c r="C29" s="10">
        <f>'A23'!H28*'A24'!$E$17/1000</f>
        <v>451678.1254314559</v>
      </c>
      <c r="D29" s="10">
        <f>'A23'!I28*'A24'!$H$17/1000</f>
        <v>224714.99053839792</v>
      </c>
      <c r="E29" s="10">
        <f>'A23'!J28*'A24'!$J$17/1000</f>
        <v>686272.63130923756</v>
      </c>
      <c r="F29" s="10">
        <f t="shared" si="42"/>
        <v>1688265.1092027838</v>
      </c>
      <c r="G29" s="10">
        <f>'A1'!B27</f>
        <v>19934</v>
      </c>
      <c r="H29" s="10">
        <f t="shared" si="43"/>
        <v>84692.74150711266</v>
      </c>
      <c r="I29" s="10">
        <f t="shared" si="2"/>
        <v>84692.74150711266</v>
      </c>
      <c r="J29" s="10">
        <f>'A23'!P28*'A24'!$C$17/1000</f>
        <v>165758.56728643263</v>
      </c>
      <c r="K29" s="10">
        <f>'A23'!Q28*'A24'!$E$17/1000</f>
        <v>251772.44651009364</v>
      </c>
      <c r="L29" s="10">
        <f>'A23'!R28*'A24'!$H$17/1000</f>
        <v>176502.23106839129</v>
      </c>
      <c r="M29" s="10">
        <f>'A23'!S28*'A24'!$J$17/1000</f>
        <v>212346.07923110056</v>
      </c>
      <c r="N29" s="10">
        <f t="shared" si="44"/>
        <v>806379.32409601822</v>
      </c>
      <c r="O29" s="10">
        <f>'A1'!C27</f>
        <v>10421.129999999999</v>
      </c>
      <c r="P29" s="10">
        <f t="shared" si="45"/>
        <v>77379.25964804375</v>
      </c>
      <c r="Q29" s="10">
        <f t="shared" si="5"/>
        <v>77379.25964804375</v>
      </c>
      <c r="R29" s="10">
        <f>'A23'!Y28*'A24'!$C$17/1000</f>
        <v>240414.25306732362</v>
      </c>
      <c r="S29" s="10">
        <f>'A23'!Z28*'A24'!$E$17/1000</f>
        <v>653567.29722908814</v>
      </c>
      <c r="T29" s="10">
        <f>'A23'!AA28*'A24'!$H$17/1000</f>
        <v>1057764.287562941</v>
      </c>
      <c r="U29" s="10">
        <f>'A23'!AB28*'A24'!$J$17/1000</f>
        <v>1140133.9131453964</v>
      </c>
      <c r="V29" s="10">
        <f t="shared" si="46"/>
        <v>3091879.751004749</v>
      </c>
      <c r="W29" s="10">
        <f>'A1'!D27</f>
        <v>31940.68</v>
      </c>
      <c r="X29" s="10">
        <f t="shared" si="47"/>
        <v>96800.686491481989</v>
      </c>
      <c r="Y29" s="10">
        <f t="shared" si="8"/>
        <v>96800.686491481989</v>
      </c>
      <c r="Z29" s="10">
        <f>'A23'!AH28*'A24'!$C$17/1000</f>
        <v>43062.746572999276</v>
      </c>
      <c r="AA29" s="10">
        <f>'A23'!AI28*'A24'!$E$17/1000</f>
        <v>208117.83572097754</v>
      </c>
      <c r="AB29" s="10">
        <f>'A23'!AJ28*'A24'!$H$17/1000</f>
        <v>36713.061262533578</v>
      </c>
      <c r="AC29" s="10">
        <f>'A23'!AK28*'A24'!$J$17/1000</f>
        <v>218416.66298433623</v>
      </c>
      <c r="AD29" s="10">
        <f t="shared" si="48"/>
        <v>506310.30654084659</v>
      </c>
      <c r="AE29" s="10">
        <f>'A1'!E27</f>
        <v>5404.5219999999999</v>
      </c>
      <c r="AF29" s="10">
        <f t="shared" si="49"/>
        <v>93682.717276541123</v>
      </c>
      <c r="AG29" s="10">
        <f t="shared" si="11"/>
        <v>93682.717276541123</v>
      </c>
      <c r="AH29" s="10">
        <f>'A23'!AQ28*'A24'!$C$17/1000</f>
        <v>55413.886189052821</v>
      </c>
      <c r="AI29" s="10">
        <f>'A23'!AR28*'A24'!$E$17/1000</f>
        <v>166895.85400426696</v>
      </c>
      <c r="AJ29" s="10">
        <f>'A23'!AS28*'A24'!$H$17/1000</f>
        <v>84802.654762726088</v>
      </c>
      <c r="AK29" s="10">
        <f>'A23'!AT28*'A24'!$J$17/1000</f>
        <v>141264.37360398303</v>
      </c>
      <c r="AL29" s="10">
        <f t="shared" si="50"/>
        <v>448376.76856002893</v>
      </c>
      <c r="AM29" s="10">
        <f>'A1'!F27</f>
        <v>5227</v>
      </c>
      <c r="AN29" s="10">
        <f t="shared" si="51"/>
        <v>85780.90081500457</v>
      </c>
      <c r="AO29" s="10">
        <f t="shared" si="14"/>
        <v>85780.90081500457</v>
      </c>
      <c r="AP29" s="10">
        <f>'A23'!AZ28*'A24'!$C$17/1000</f>
        <v>939470.75582276669</v>
      </c>
      <c r="AQ29" s="10">
        <f>'A23'!BA28*'A24'!$E$17/1000</f>
        <v>1772904.7285376624</v>
      </c>
      <c r="AR29" s="10">
        <f>'A23'!BB28*'A24'!$H$17/1000</f>
        <v>555757.04384990549</v>
      </c>
      <c r="AS29" s="10">
        <f>'A23'!BC28*'A24'!$J$17/1000</f>
        <v>1296093.1382769868</v>
      </c>
      <c r="AT29" s="10">
        <f t="shared" si="52"/>
        <v>4564225.6664873213</v>
      </c>
      <c r="AU29" s="10">
        <f>'A1'!G27</f>
        <v>60734.34</v>
      </c>
      <c r="AV29" s="10">
        <f t="shared" si="53"/>
        <v>75150.658860989046</v>
      </c>
      <c r="AW29" s="10">
        <f t="shared" si="17"/>
        <v>75150.658860989046</v>
      </c>
      <c r="AX29" s="10">
        <f>'A23'!BI28*'A24'!$C$17/1000</f>
        <v>621091.76526628318</v>
      </c>
      <c r="AY29" s="10">
        <f>'A23'!BJ28*'A24'!$E$17/1000</f>
        <v>3251812.1720724897</v>
      </c>
      <c r="AZ29" s="10">
        <f>'A23'!BK28*'A24'!$H$17/1000</f>
        <v>1285954.2721216914</v>
      </c>
      <c r="BA29" s="10">
        <f>'A23'!BL28*'A24'!$J$17/1000</f>
        <v>2008260.2946243801</v>
      </c>
      <c r="BB29" s="10">
        <f t="shared" si="54"/>
        <v>7167118.5040848441</v>
      </c>
      <c r="BC29" s="10">
        <f>'A1'!H27</f>
        <v>82516.259999999995</v>
      </c>
      <c r="BD29" s="10">
        <f t="shared" si="55"/>
        <v>86857.044951926378</v>
      </c>
      <c r="BE29" s="10">
        <f t="shared" si="20"/>
        <v>86857.044951926378</v>
      </c>
      <c r="BF29" s="10">
        <f>'A23'!BR28*'A24'!$C$17/1000</f>
        <v>1411218.4766418964</v>
      </c>
      <c r="BG29" s="10">
        <f>'A23'!BS28*'A24'!$E$17/1000</f>
        <v>1604770.376260092</v>
      </c>
      <c r="BH29" s="10">
        <f>'A23'!BT28*'A24'!$H$17/1000</f>
        <v>57291.980071060265</v>
      </c>
      <c r="BI29" s="10">
        <f>'A23'!BU28*'A24'!$J$17/1000</f>
        <v>1049807.6115549004</v>
      </c>
      <c r="BJ29" s="10">
        <f t="shared" si="56"/>
        <v>4123088.4445279492</v>
      </c>
      <c r="BK29" s="10">
        <f>'A1'!I27</f>
        <v>58175.3</v>
      </c>
      <c r="BL29" s="10">
        <f t="shared" si="57"/>
        <v>70873.522689662947</v>
      </c>
      <c r="BM29" s="10">
        <f t="shared" si="23"/>
        <v>70873.522689662947</v>
      </c>
      <c r="BN29" s="10">
        <f>'A23'!CA28*'A24'!$C$17/1000</f>
        <v>223006.7502616217</v>
      </c>
      <c r="BO29" s="10">
        <f>'A23'!CB28*'A24'!$E$17/1000</f>
        <v>470749.56561905675</v>
      </c>
      <c r="BP29" s="10">
        <f>'A23'!CC28*'A24'!$H$17/1000</f>
        <v>95530.272352707485</v>
      </c>
      <c r="BQ29" s="10">
        <f>'A23'!CD28*'A24'!$J$17/1000</f>
        <v>689582.6299481641</v>
      </c>
      <c r="BR29" s="10">
        <f t="shared" si="58"/>
        <v>1478869.21818155</v>
      </c>
      <c r="BS29" s="10">
        <f>'A1'!J27</f>
        <v>16281.78</v>
      </c>
      <c r="BT29" s="10">
        <f t="shared" si="59"/>
        <v>90829.701554839223</v>
      </c>
      <c r="BU29" s="10">
        <f t="shared" si="26"/>
        <v>90829.701554839223</v>
      </c>
      <c r="BV29" s="10">
        <f>'A23'!CJ28*'A24'!$C$17/1000</f>
        <v>45726.647858557109</v>
      </c>
      <c r="BW29" s="10">
        <f>'A23'!CK28*'A24'!$E$17/1000</f>
        <v>137283.03165834025</v>
      </c>
      <c r="BX29" s="10">
        <f>'A23'!CL28*'A24'!$H$17/1000</f>
        <v>17213.787208548554</v>
      </c>
      <c r="BY29" s="10">
        <f>'A23'!CM28*'A24'!$J$17/1000</f>
        <v>236566.68192659778</v>
      </c>
      <c r="BZ29" s="10">
        <f t="shared" si="60"/>
        <v>436790.14865204366</v>
      </c>
      <c r="CA29" s="10">
        <f>'A1'!K27</f>
        <v>4591.9049999999997</v>
      </c>
      <c r="CB29" s="10">
        <f t="shared" si="61"/>
        <v>95121.773784963691</v>
      </c>
      <c r="CC29" s="10">
        <f t="shared" si="29"/>
        <v>95121.773784963691</v>
      </c>
      <c r="CD29" s="10">
        <f>'A23'!CS28*'A24'!$C$17/1000</f>
        <v>1127821.7702797996</v>
      </c>
      <c r="CE29" s="10">
        <f>'A23'!CT28*'A24'!$E$17/1000</f>
        <v>594616.02493782621</v>
      </c>
      <c r="CF29" s="10">
        <f>'A23'!CU28*'A24'!$H$17/1000</f>
        <v>297197.79188651679</v>
      </c>
      <c r="CG29" s="10">
        <f>'A23'!CV28*'A24'!$J$17/1000</f>
        <v>1343768.137702876</v>
      </c>
      <c r="CH29" s="10">
        <f t="shared" si="62"/>
        <v>3363403.7248070184</v>
      </c>
      <c r="CI29" s="10">
        <f>'A1'!L27</f>
        <v>42859.17</v>
      </c>
      <c r="CJ29" s="10">
        <f t="shared" si="63"/>
        <v>78475.708344492406</v>
      </c>
      <c r="CK29" s="10">
        <f t="shared" si="32"/>
        <v>78475.708344492406</v>
      </c>
      <c r="CL29" s="10">
        <f>'A23'!DB28*'A24'!$C$17/1000</f>
        <v>68854.750140103017</v>
      </c>
      <c r="CM29" s="10">
        <f>'A23'!DC28*'A24'!$E$17/1000</f>
        <v>313193.357707622</v>
      </c>
      <c r="CN29" s="10">
        <f>'A23'!DD28*'A24'!$H$17/1000</f>
        <v>125789.96570362615</v>
      </c>
      <c r="CO29" s="10">
        <f>'A23'!DE28*'A24'!$J$17/1000</f>
        <v>265418.71395390463</v>
      </c>
      <c r="CP29" s="10">
        <f t="shared" si="64"/>
        <v>773256.78750525578</v>
      </c>
      <c r="CQ29" s="10">
        <f>'A1'!M27</f>
        <v>8993.5280000000002</v>
      </c>
      <c r="CR29" s="10">
        <f t="shared" si="65"/>
        <v>85979.249467534406</v>
      </c>
      <c r="CS29" s="10">
        <f t="shared" si="35"/>
        <v>85979.249467534406</v>
      </c>
      <c r="CT29" s="10">
        <f>'A23'!DK28*'A24'!$C$17/1000</f>
        <v>401504.22910424427</v>
      </c>
      <c r="CU29" s="10">
        <f>'A23'!DL28*'A24'!$E$17/1000</f>
        <v>2414755.7688130052</v>
      </c>
      <c r="CV29" s="10">
        <f>'A23'!DM28*'A24'!$H$17/1000</f>
        <v>498782.40952381678</v>
      </c>
      <c r="CW29" s="10">
        <f>'A23'!DN28*'A24'!$J$17/1000</f>
        <v>1846383.0942612628</v>
      </c>
      <c r="CX29" s="10">
        <f t="shared" si="66"/>
        <v>5161425.5017023291</v>
      </c>
      <c r="CY29" s="10">
        <f>'A1'!N27</f>
        <v>59149.120000000003</v>
      </c>
      <c r="CZ29" s="10">
        <f t="shared" si="67"/>
        <v>87261.239080181229</v>
      </c>
      <c r="DA29" s="10">
        <f t="shared" si="38"/>
        <v>87261.239080181229</v>
      </c>
      <c r="DB29" s="10">
        <f>'A23'!DT28*'A24'!$C$17/1000</f>
        <v>1700204.8968865687</v>
      </c>
      <c r="DC29" s="10">
        <f>'A23'!DU28*'A24'!$E$17/1000</f>
        <v>10323817.308045385</v>
      </c>
      <c r="DD29" s="10">
        <f>'A23'!DV28*'A24'!$H$17/1000</f>
        <v>2437082.1803869</v>
      </c>
      <c r="DE29" s="10">
        <f>'A23'!DW28*'A24'!$J$17/1000</f>
        <v>13081238.460588664</v>
      </c>
      <c r="DF29" s="10">
        <f t="shared" si="68"/>
        <v>27542342.845907517</v>
      </c>
      <c r="DG29" s="10">
        <f>'A1'!O27</f>
        <v>292805.3</v>
      </c>
      <c r="DH29" s="10">
        <f t="shared" si="69"/>
        <v>94063.675916752589</v>
      </c>
      <c r="DI29" s="10">
        <f t="shared" si="41"/>
        <v>94063.675916752589</v>
      </c>
    </row>
    <row r="30" spans="1:113" ht="12.75" customHeight="1">
      <c r="A30" s="6">
        <v>2005</v>
      </c>
      <c r="B30" s="10">
        <f>'A23'!G29*'A24'!$C$17/1000</f>
        <v>320627.05033249984</v>
      </c>
      <c r="C30" s="10">
        <f>'A23'!H29*'A24'!$E$17/1000</f>
        <v>457488.44497925963</v>
      </c>
      <c r="D30" s="10">
        <f>'A23'!I29*'A24'!$H$17/1000</f>
        <v>227605.69041668528</v>
      </c>
      <c r="E30" s="10">
        <f>'A23'!J29*'A24'!$J$17/1000</f>
        <v>726696.22748806304</v>
      </c>
      <c r="F30" s="10">
        <f t="shared" si="42"/>
        <v>1732417.4132165078</v>
      </c>
      <c r="G30" s="10">
        <f>'A1'!B28</f>
        <v>20178</v>
      </c>
      <c r="H30" s="10">
        <f t="shared" si="43"/>
        <v>85856.745624764982</v>
      </c>
      <c r="I30" s="10">
        <f t="shared" si="2"/>
        <v>85856.745624764982</v>
      </c>
      <c r="J30" s="10">
        <f>'A23'!P29*'A24'!$C$17/1000</f>
        <v>157318.69722404398</v>
      </c>
      <c r="K30" s="10">
        <f>'A23'!Q29*'A24'!$E$17/1000</f>
        <v>253435.04065019838</v>
      </c>
      <c r="L30" s="10">
        <f>'A23'!R29*'A24'!$H$17/1000</f>
        <v>187538.20580372267</v>
      </c>
      <c r="M30" s="10">
        <f>'A23'!S29*'A24'!$J$17/1000</f>
        <v>213748.31903890133</v>
      </c>
      <c r="N30" s="10">
        <f t="shared" si="44"/>
        <v>812040.26271686645</v>
      </c>
      <c r="O30" s="10">
        <f>'A1'!C28</f>
        <v>10478.61</v>
      </c>
      <c r="P30" s="10">
        <f t="shared" si="45"/>
        <v>77495.036337535843</v>
      </c>
      <c r="Q30" s="10">
        <f t="shared" si="5"/>
        <v>77495.036337535843</v>
      </c>
      <c r="R30" s="10">
        <f>'A23'!Y29*'A24'!$C$17/1000</f>
        <v>228259.21615512669</v>
      </c>
      <c r="S30" s="10">
        <f>'A23'!Z29*'A24'!$E$17/1000</f>
        <v>661892.02264248091</v>
      </c>
      <c r="T30" s="10">
        <f>'A23'!AA29*'A24'!$H$17/1000</f>
        <v>1102744.400569058</v>
      </c>
      <c r="U30" s="10">
        <f>'A23'!AB29*'A24'!$J$17/1000</f>
        <v>1207140.5887110564</v>
      </c>
      <c r="V30" s="10">
        <f t="shared" si="46"/>
        <v>3200036.2280777218</v>
      </c>
      <c r="W30" s="10">
        <f>'A1'!D28</f>
        <v>32245.21</v>
      </c>
      <c r="X30" s="10">
        <f t="shared" si="47"/>
        <v>99240.669484792379</v>
      </c>
      <c r="Y30" s="10">
        <f t="shared" si="8"/>
        <v>99240.669484792379</v>
      </c>
      <c r="Z30" s="10">
        <f>'A23'!AH29*'A24'!$C$17/1000</f>
        <v>43070.282746024081</v>
      </c>
      <c r="AA30" s="10">
        <f>'A23'!AI29*'A24'!$E$17/1000</f>
        <v>204072.80124701478</v>
      </c>
      <c r="AB30" s="10">
        <f>'A23'!AJ29*'A24'!$H$17/1000</f>
        <v>41965.127099729201</v>
      </c>
      <c r="AC30" s="10">
        <f>'A23'!AK29*'A24'!$J$17/1000</f>
        <v>227193.0823511366</v>
      </c>
      <c r="AD30" s="10">
        <f t="shared" si="48"/>
        <v>516301.29344390467</v>
      </c>
      <c r="AE30" s="10">
        <f>'A1'!E28</f>
        <v>5419.4319999999998</v>
      </c>
      <c r="AF30" s="10">
        <f t="shared" si="49"/>
        <v>95268.525086006193</v>
      </c>
      <c r="AG30" s="10">
        <f t="shared" si="11"/>
        <v>95268.525086006193</v>
      </c>
      <c r="AH30" s="10">
        <f>'A23'!AQ29*'A24'!$C$17/1000</f>
        <v>53210.103340351765</v>
      </c>
      <c r="AI30" s="10">
        <f>'A23'!AR29*'A24'!$E$17/1000</f>
        <v>171439.31320329124</v>
      </c>
      <c r="AJ30" s="10">
        <f>'A23'!AS29*'A24'!$H$17/1000</f>
        <v>85131.463082214963</v>
      </c>
      <c r="AK30" s="10">
        <f>'A23'!AT29*'A24'!$J$17/1000</f>
        <v>150153.9913420263</v>
      </c>
      <c r="AL30" s="10">
        <f t="shared" si="50"/>
        <v>459934.8709678842</v>
      </c>
      <c r="AM30" s="10">
        <f>'A1'!F28</f>
        <v>5248</v>
      </c>
      <c r="AN30" s="10">
        <f t="shared" si="51"/>
        <v>87640.028766746225</v>
      </c>
      <c r="AO30" s="10">
        <f t="shared" si="14"/>
        <v>87640.028766746225</v>
      </c>
      <c r="AP30" s="10">
        <f>'A23'!AZ29*'A24'!$C$17/1000</f>
        <v>893257.30464693974</v>
      </c>
      <c r="AQ30" s="10">
        <f>'A23'!BA29*'A24'!$E$17/1000</f>
        <v>1831463.4122988756</v>
      </c>
      <c r="AR30" s="10">
        <f>'A23'!BB29*'A24'!$H$17/1000</f>
        <v>560444.21523588581</v>
      </c>
      <c r="AS30" s="10">
        <f>'A23'!BC29*'A24'!$J$17/1000</f>
        <v>1307024.1930220856</v>
      </c>
      <c r="AT30" s="10">
        <f t="shared" si="52"/>
        <v>4592189.1252037864</v>
      </c>
      <c r="AU30" s="10">
        <f>'A1'!G28</f>
        <v>61181.5</v>
      </c>
      <c r="AV30" s="10">
        <f t="shared" si="53"/>
        <v>75058.45925980543</v>
      </c>
      <c r="AW30" s="10">
        <f t="shared" si="17"/>
        <v>75058.45925980543</v>
      </c>
      <c r="AX30" s="10">
        <f>'A23'!BI29*'A24'!$C$17/1000</f>
        <v>655149.81010966667</v>
      </c>
      <c r="AY30" s="10">
        <f>'A23'!BJ29*'A24'!$E$17/1000</f>
        <v>3228355.5714011737</v>
      </c>
      <c r="AZ30" s="10">
        <f>'A23'!BK29*'A24'!$H$17/1000</f>
        <v>1276678.1779789268</v>
      </c>
      <c r="BA30" s="10">
        <f>'A23'!BL29*'A24'!$J$17/1000</f>
        <v>1993773.9229391911</v>
      </c>
      <c r="BB30" s="10">
        <f t="shared" si="54"/>
        <v>7153957.4824289586</v>
      </c>
      <c r="BC30" s="10">
        <f>'A1'!H28</f>
        <v>82469.42</v>
      </c>
      <c r="BD30" s="10">
        <f t="shared" si="55"/>
        <v>86746.790294256454</v>
      </c>
      <c r="BE30" s="10">
        <f t="shared" si="20"/>
        <v>86746.790294256454</v>
      </c>
      <c r="BF30" s="10">
        <f>'A23'!BR29*'A24'!$C$17/1000</f>
        <v>1363485.0284531508</v>
      </c>
      <c r="BG30" s="10">
        <f>'A23'!BS29*'A24'!$E$17/1000</f>
        <v>1658602.5846491733</v>
      </c>
      <c r="BH30" s="10">
        <f>'A23'!BT29*'A24'!$H$17/1000</f>
        <v>115226.94393171444</v>
      </c>
      <c r="BI30" s="10">
        <f>'A23'!BU29*'A24'!$J$17/1000</f>
        <v>1151671.1665943835</v>
      </c>
      <c r="BJ30" s="10">
        <f t="shared" si="56"/>
        <v>4288985.7236284222</v>
      </c>
      <c r="BK30" s="10">
        <f>'A1'!I28</f>
        <v>58607.040000000001</v>
      </c>
      <c r="BL30" s="10">
        <f t="shared" si="57"/>
        <v>73182.090814148309</v>
      </c>
      <c r="BM30" s="10">
        <f t="shared" si="23"/>
        <v>73182.090814148309</v>
      </c>
      <c r="BN30" s="10">
        <f>'A23'!CA29*'A24'!$C$17/1000</f>
        <v>223165.83493369268</v>
      </c>
      <c r="BO30" s="10">
        <f>'A23'!CB29*'A24'!$E$17/1000</f>
        <v>471085.38074656401</v>
      </c>
      <c r="BP30" s="10">
        <f>'A23'!CC29*'A24'!$H$17/1000</f>
        <v>79665.350062365105</v>
      </c>
      <c r="BQ30" s="10">
        <f>'A23'!CD29*'A24'!$J$17/1000</f>
        <v>743157.21027299471</v>
      </c>
      <c r="BR30" s="10">
        <f t="shared" si="58"/>
        <v>1517073.7760156165</v>
      </c>
      <c r="BS30" s="10">
        <f>'A1'!J28</f>
        <v>16319.87</v>
      </c>
      <c r="BT30" s="10">
        <f t="shared" si="59"/>
        <v>92958.692441521678</v>
      </c>
      <c r="BU30" s="10">
        <f t="shared" si="26"/>
        <v>92958.692441521678</v>
      </c>
      <c r="BV30" s="10">
        <f>'A23'!CJ29*'A24'!$C$17/1000</f>
        <v>46083.611424013863</v>
      </c>
      <c r="BW30" s="10">
        <f>'A23'!CK29*'A24'!$E$17/1000</f>
        <v>138354.72710842121</v>
      </c>
      <c r="BX30" s="10">
        <f>'A23'!CL29*'A24'!$H$17/1000</f>
        <v>17348.166069557214</v>
      </c>
      <c r="BY30" s="10">
        <f>'A23'!CM29*'A24'!$J$17/1000</f>
        <v>238413.43191163923</v>
      </c>
      <c r="BZ30" s="10">
        <f t="shared" si="60"/>
        <v>440199.93651363149</v>
      </c>
      <c r="CA30" s="10">
        <f>'A1'!K28</f>
        <v>4623.2870000000003</v>
      </c>
      <c r="CB30" s="10">
        <f t="shared" si="61"/>
        <v>95213.629721371719</v>
      </c>
      <c r="CC30" s="10">
        <f t="shared" si="29"/>
        <v>95213.629721371719</v>
      </c>
      <c r="CD30" s="10">
        <f>'A23'!CS29*'A24'!$C$17/1000</f>
        <v>1076057.749330394</v>
      </c>
      <c r="CE30" s="10">
        <f>'A23'!CT29*'A24'!$E$17/1000</f>
        <v>679800.87493832479</v>
      </c>
      <c r="CF30" s="10">
        <f>'A23'!CU29*'A24'!$H$17/1000</f>
        <v>349482.26741841756</v>
      </c>
      <c r="CG30" s="10">
        <f>'A23'!CV29*'A24'!$J$17/1000</f>
        <v>1455420.0493692013</v>
      </c>
      <c r="CH30" s="10">
        <f t="shared" si="62"/>
        <v>3560760.9410563372</v>
      </c>
      <c r="CI30" s="10">
        <f>'A1'!L28</f>
        <v>43662.61</v>
      </c>
      <c r="CJ30" s="10">
        <f t="shared" si="63"/>
        <v>81551.719905345497</v>
      </c>
      <c r="CK30" s="10">
        <f t="shared" si="32"/>
        <v>81551.719905345497</v>
      </c>
      <c r="CL30" s="10">
        <f>'A23'!DB29*'A24'!$C$17/1000</f>
        <v>69099.011656207804</v>
      </c>
      <c r="CM30" s="10">
        <f>'A23'!DC29*'A24'!$E$17/1000</f>
        <v>314304.40791449888</v>
      </c>
      <c r="CN30" s="10">
        <f>'A23'!DD29*'A24'!$H$17/1000</f>
        <v>126236.20430983733</v>
      </c>
      <c r="CO30" s="10">
        <f>'A23'!DE29*'A24'!$J$17/1000</f>
        <v>294398.20874730923</v>
      </c>
      <c r="CP30" s="10">
        <f t="shared" si="64"/>
        <v>804037.83262785315</v>
      </c>
      <c r="CQ30" s="10">
        <f>'A1'!M28</f>
        <v>9029.5669999999991</v>
      </c>
      <c r="CR30" s="10">
        <f t="shared" si="65"/>
        <v>89045.00433164218</v>
      </c>
      <c r="CS30" s="10">
        <f t="shared" si="35"/>
        <v>89045.00433164218</v>
      </c>
      <c r="CT30" s="10">
        <f>'A23'!DK29*'A24'!$C$17/1000</f>
        <v>378099.86077463353</v>
      </c>
      <c r="CU30" s="10">
        <f>'A23'!DL29*'A24'!$E$17/1000</f>
        <v>2436423.776095402</v>
      </c>
      <c r="CV30" s="10">
        <f>'A23'!DM29*'A24'!$H$17/1000</f>
        <v>503258.06748536963</v>
      </c>
      <c r="CW30" s="10">
        <f>'A23'!DN29*'A24'!$J$17/1000</f>
        <v>1956098.5484227894</v>
      </c>
      <c r="CX30" s="10">
        <f t="shared" si="66"/>
        <v>5273880.2527781948</v>
      </c>
      <c r="CY30" s="10">
        <f>'A1'!N28</f>
        <v>59591.040000000001</v>
      </c>
      <c r="CZ30" s="10">
        <f t="shared" si="67"/>
        <v>88501.228587019024</v>
      </c>
      <c r="DA30" s="10">
        <f t="shared" si="38"/>
        <v>88501.228587019024</v>
      </c>
      <c r="DB30" s="10">
        <f>'A23'!DT29*'A24'!$C$17/1000</f>
        <v>1721175.6528689959</v>
      </c>
      <c r="DC30" s="10">
        <f>'A23'!DU29*'A24'!$E$17/1000</f>
        <v>10451153.874344328</v>
      </c>
      <c r="DD30" s="10">
        <f>'A23'!DV29*'A24'!$H$17/1000</f>
        <v>2467141.7666212441</v>
      </c>
      <c r="DE30" s="10">
        <f>'A23'!DW29*'A24'!$J$17/1000</f>
        <v>13242585.75479261</v>
      </c>
      <c r="DF30" s="10">
        <f t="shared" si="68"/>
        <v>27882057.048627175</v>
      </c>
      <c r="DG30" s="10">
        <f>'A1'!O28</f>
        <v>295516.59999999998</v>
      </c>
      <c r="DH30" s="10">
        <f t="shared" si="69"/>
        <v>94350.222791637352</v>
      </c>
      <c r="DI30" s="10">
        <f t="shared" si="41"/>
        <v>94350.222791637352</v>
      </c>
    </row>
    <row r="31" spans="1:113" ht="12.75" customHeight="1">
      <c r="A31" s="6">
        <v>2006</v>
      </c>
      <c r="B31" s="10">
        <f>'A23'!G30*'A24'!$C$17/1000</f>
        <v>306705.42711910629</v>
      </c>
      <c r="C31" s="10">
        <f>'A23'!H30*'A24'!$E$17/1000</f>
        <v>464146.98635885946</v>
      </c>
      <c r="D31" s="10">
        <f>'A23'!I30*'A24'!$H$17/1000</f>
        <v>230918.39027720437</v>
      </c>
      <c r="E31" s="10">
        <f>'A23'!J30*'A24'!$J$17/1000</f>
        <v>769328.31519060663</v>
      </c>
      <c r="F31" s="10">
        <f t="shared" si="42"/>
        <v>1771099.1189457767</v>
      </c>
      <c r="G31" s="10">
        <f>'A1'!B29</f>
        <v>20452</v>
      </c>
      <c r="H31" s="10">
        <f t="shared" si="43"/>
        <v>86597.844658017639</v>
      </c>
      <c r="I31" s="10">
        <f t="shared" ref="I31:I36" si="70">H31</f>
        <v>86597.844658017639</v>
      </c>
      <c r="J31" s="10">
        <f>'A23'!P30*'A24'!$C$17/1000</f>
        <v>158799.34121444818</v>
      </c>
      <c r="K31" s="10">
        <f>'A23'!Q30*'A24'!$E$17/1000</f>
        <v>255820.3074780959</v>
      </c>
      <c r="L31" s="10">
        <f>'A23'!R30*'A24'!$H$17/1000</f>
        <v>199266.5981098999</v>
      </c>
      <c r="M31" s="10">
        <f>'A23'!S30*'A24'!$J$17/1000</f>
        <v>248953.9204959326</v>
      </c>
      <c r="N31" s="10">
        <f t="shared" si="44"/>
        <v>862840.16729837656</v>
      </c>
      <c r="O31" s="10">
        <f>'A1'!C29</f>
        <v>10547.95</v>
      </c>
      <c r="P31" s="10">
        <f t="shared" si="45"/>
        <v>81801.692963881753</v>
      </c>
      <c r="Q31" s="10">
        <f t="shared" ref="Q31:Q36" si="71">P31</f>
        <v>81801.692963881753</v>
      </c>
      <c r="R31" s="10">
        <f>'A23'!Y30*'A24'!$C$17/1000</f>
        <v>231029.06546884353</v>
      </c>
      <c r="S31" s="10">
        <f>'A23'!Z30*'A24'!$E$17/1000</f>
        <v>669923.86116165365</v>
      </c>
      <c r="T31" s="10">
        <f>'A23'!AA30*'A24'!$H$17/1000</f>
        <v>1116125.8353806338</v>
      </c>
      <c r="U31" s="10">
        <f>'A23'!AB30*'A24'!$J$17/1000</f>
        <v>1274910.0901367578</v>
      </c>
      <c r="V31" s="10">
        <f t="shared" si="46"/>
        <v>3291988.8521478889</v>
      </c>
      <c r="W31" s="10">
        <f>'A1'!D29</f>
        <v>32576.07</v>
      </c>
      <c r="X31" s="10">
        <f t="shared" si="47"/>
        <v>101055.43278080778</v>
      </c>
      <c r="Y31" s="10">
        <f t="shared" ref="Y31:Y36" si="72">X31</f>
        <v>101055.43278080778</v>
      </c>
      <c r="Z31" s="10">
        <f>'A23'!AH30*'A24'!$C$17/1000</f>
        <v>43037.640433362998</v>
      </c>
      <c r="AA31" s="10">
        <f>'A23'!AI30*'A24'!$E$17/1000</f>
        <v>199839.77482123117</v>
      </c>
      <c r="AB31" s="10">
        <f>'A23'!AJ30*'A24'!$H$17/1000</f>
        <v>41933.322367735011</v>
      </c>
      <c r="AC31" s="10">
        <f>'A23'!AK30*'A24'!$J$17/1000</f>
        <v>244484.04202617952</v>
      </c>
      <c r="AD31" s="10">
        <f t="shared" si="48"/>
        <v>529294.77964850876</v>
      </c>
      <c r="AE31" s="10">
        <f>'A1'!E29</f>
        <v>5437.2709999999997</v>
      </c>
      <c r="AF31" s="10">
        <f t="shared" si="49"/>
        <v>97345.668378219285</v>
      </c>
      <c r="AG31" s="10">
        <f t="shared" ref="AG31:AG36" si="73">AF31</f>
        <v>97345.668378219285</v>
      </c>
      <c r="AH31" s="10">
        <f>'A23'!AQ30*'A24'!$C$17/1000</f>
        <v>48423.775735234587</v>
      </c>
      <c r="AI31" s="10">
        <f>'A23'!AR30*'A24'!$E$17/1000</f>
        <v>171619.9023674801</v>
      </c>
      <c r="AJ31" s="10">
        <f>'A23'!AS30*'A24'!$H$17/1000</f>
        <v>80208.129956178091</v>
      </c>
      <c r="AK31" s="10">
        <f>'A23'!AT30*'A24'!$J$17/1000</f>
        <v>158662.83467942849</v>
      </c>
      <c r="AL31" s="10">
        <f t="shared" si="50"/>
        <v>458914.64273832127</v>
      </c>
      <c r="AM31" s="10">
        <f>'A1'!F29</f>
        <v>5267</v>
      </c>
      <c r="AN31" s="10">
        <f t="shared" si="51"/>
        <v>87130.177091004618</v>
      </c>
      <c r="AO31" s="10">
        <f t="shared" ref="AO31:AO36" si="74">AN31</f>
        <v>87130.177091004618</v>
      </c>
      <c r="AP31" s="10">
        <f>'A23'!AZ30*'A24'!$C$17/1000</f>
        <v>902191.19318616786</v>
      </c>
      <c r="AQ31" s="10">
        <f>'A23'!BA30*'A24'!$E$17/1000</f>
        <v>1805738.3449459004</v>
      </c>
      <c r="AR31" s="10">
        <f>'A23'!BB30*'A24'!$H$17/1000</f>
        <v>622654.43102486443</v>
      </c>
      <c r="AS31" s="10">
        <f>'A23'!BC30*'A24'!$J$17/1000</f>
        <v>1508681.5540527909</v>
      </c>
      <c r="AT31" s="10">
        <f t="shared" si="52"/>
        <v>4839265.5232097236</v>
      </c>
      <c r="AU31" s="10">
        <f>'A1'!G29</f>
        <v>61597.48</v>
      </c>
      <c r="AV31" s="10">
        <f t="shared" si="53"/>
        <v>78562.719176331942</v>
      </c>
      <c r="AW31" s="10">
        <f t="shared" ref="AW31:AW36" si="75">AV31</f>
        <v>78562.719176331942</v>
      </c>
      <c r="AX31" s="10">
        <f>'A23'!BI30*'A24'!$C$17/1000</f>
        <v>651056.49875103787</v>
      </c>
      <c r="AY31" s="10">
        <f>'A23'!BJ30*'A24'!$E$17/1000</f>
        <v>3208185.1243886082</v>
      </c>
      <c r="AZ31" s="10">
        <f>'A23'!BK30*'A24'!$H$17/1000</f>
        <v>1268701.6187147794</v>
      </c>
      <c r="BA31" s="10">
        <f>'A23'!BL30*'A24'!$J$17/1000</f>
        <v>1981317.0202287422</v>
      </c>
      <c r="BB31" s="10">
        <f t="shared" si="54"/>
        <v>7109260.2620831672</v>
      </c>
      <c r="BC31" s="10">
        <f>'A1'!H29</f>
        <v>82376.45</v>
      </c>
      <c r="BD31" s="10">
        <f t="shared" si="55"/>
        <v>86302.095587794407</v>
      </c>
      <c r="BE31" s="10">
        <f t="shared" ref="BE31:BE36" si="76">BD31</f>
        <v>86302.095587794407</v>
      </c>
      <c r="BF31" s="10">
        <f>'A23'!BR30*'A24'!$C$17/1000</f>
        <v>1340493.2456394625</v>
      </c>
      <c r="BG31" s="10">
        <f>'A23'!BS30*'A24'!$E$17/1000</f>
        <v>1709595.2774255353</v>
      </c>
      <c r="BH31" s="10">
        <f>'A23'!BT30*'A24'!$H$17/1000</f>
        <v>115644.01003082059</v>
      </c>
      <c r="BI31" s="10">
        <f>'A23'!BU30*'A24'!$J$17/1000</f>
        <v>1155839.6621260289</v>
      </c>
      <c r="BJ31" s="10">
        <f t="shared" si="56"/>
        <v>4321572.1952218469</v>
      </c>
      <c r="BK31" s="10">
        <f>'A1'!I29</f>
        <v>58941.49</v>
      </c>
      <c r="BL31" s="10">
        <f t="shared" si="57"/>
        <v>73319.697130524641</v>
      </c>
      <c r="BM31" s="10">
        <f t="shared" ref="BM31:BM36" si="77">BL31</f>
        <v>73319.697130524641</v>
      </c>
      <c r="BN31" s="10">
        <f>'A23'!CA30*'A24'!$C$17/1000</f>
        <v>207854.84807579132</v>
      </c>
      <c r="BO31" s="10">
        <f>'A23'!CB30*'A24'!$E$17/1000</f>
        <v>483667.96291176655</v>
      </c>
      <c r="BP31" s="10">
        <f>'A23'!CC30*'A24'!$H$17/1000</f>
        <v>79695.931873577458</v>
      </c>
      <c r="BQ31" s="10">
        <f>'A23'!CD30*'A24'!$J$17/1000</f>
        <v>769994.00989459502</v>
      </c>
      <c r="BR31" s="10">
        <f t="shared" si="58"/>
        <v>1541212.7527557304</v>
      </c>
      <c r="BS31" s="10">
        <f>'A1'!J29</f>
        <v>16346.1</v>
      </c>
      <c r="BT31" s="10">
        <f t="shared" si="59"/>
        <v>94286.267229230842</v>
      </c>
      <c r="BU31" s="10">
        <f t="shared" ref="BU31:BU36" si="78">BT31</f>
        <v>94286.267229230842</v>
      </c>
      <c r="BV31" s="10">
        <f>'A23'!CJ30*'A24'!$C$17/1000</f>
        <v>44403.205346209681</v>
      </c>
      <c r="BW31" s="10">
        <f>'A23'!CK30*'A24'!$E$17/1000</f>
        <v>146470.37815317372</v>
      </c>
      <c r="BX31" s="10">
        <f>'A23'!CL30*'A24'!$H$17/1000</f>
        <v>21889.446786680379</v>
      </c>
      <c r="BY31" s="10">
        <f>'A23'!CM30*'A24'!$J$17/1000</f>
        <v>226073.50895513481</v>
      </c>
      <c r="BZ31" s="10">
        <f t="shared" si="60"/>
        <v>438836.53924119857</v>
      </c>
      <c r="CA31" s="10">
        <f>'A1'!K29</f>
        <v>4660.6729999999998</v>
      </c>
      <c r="CB31" s="10">
        <f t="shared" si="61"/>
        <v>94157.332909045232</v>
      </c>
      <c r="CC31" s="10">
        <f t="shared" ref="CC31:CC36" si="79">CB31</f>
        <v>94157.332909045232</v>
      </c>
      <c r="CD31" s="10">
        <f>'A23'!CS30*'A24'!$C$17/1000</f>
        <v>1077699.196433946</v>
      </c>
      <c r="CE31" s="10">
        <f>'A23'!CT30*'A24'!$E$17/1000</f>
        <v>729177.34941918554</v>
      </c>
      <c r="CF31" s="10">
        <f>'A23'!CU30*'A24'!$H$17/1000</f>
        <v>401642.64506387676</v>
      </c>
      <c r="CG31" s="10">
        <f>'A23'!CV30*'A24'!$J$17/1000</f>
        <v>1486792.9895288507</v>
      </c>
      <c r="CH31" s="10">
        <f t="shared" si="62"/>
        <v>3695312.1804458587</v>
      </c>
      <c r="CI31" s="10">
        <f>'A1'!L29</f>
        <v>44360.52</v>
      </c>
      <c r="CJ31" s="10">
        <f t="shared" si="63"/>
        <v>83301.822892199169</v>
      </c>
      <c r="CK31" s="10">
        <f t="shared" ref="CK31:CK36" si="80">CJ31</f>
        <v>83301.822892199169</v>
      </c>
      <c r="CL31" s="10">
        <f>'A23'!DB30*'A24'!$C$17/1000</f>
        <v>65336.463050531434</v>
      </c>
      <c r="CM31" s="10">
        <f>'A23'!DC30*'A24'!$E$17/1000</f>
        <v>309185.99659588857</v>
      </c>
      <c r="CN31" s="10">
        <f>'A23'!DD30*'A24'!$H$17/1000</f>
        <v>126822.5996601472</v>
      </c>
      <c r="CO31" s="10">
        <f>'A23'!DE30*'A24'!$J$17/1000</f>
        <v>309849.83768005541</v>
      </c>
      <c r="CP31" s="10">
        <f t="shared" si="64"/>
        <v>811194.8969866226</v>
      </c>
      <c r="CQ31" s="10">
        <f>'A1'!M29</f>
        <v>9080.4989999999998</v>
      </c>
      <c r="CR31" s="10">
        <f t="shared" si="65"/>
        <v>89333.735622527194</v>
      </c>
      <c r="CS31" s="10">
        <f t="shared" ref="CS31:CS36" si="81">CR31</f>
        <v>89333.735622527194</v>
      </c>
      <c r="CT31" s="10">
        <f>'A23'!DK30*'A24'!$C$17/1000</f>
        <v>381551.77790767659</v>
      </c>
      <c r="CU31" s="10">
        <f>'A23'!DL30*'A24'!$E$17/1000</f>
        <v>2458667.4578540418</v>
      </c>
      <c r="CV31" s="10">
        <f>'A23'!DM30*'A24'!$H$17/1000</f>
        <v>507852.63449191581</v>
      </c>
      <c r="CW31" s="10">
        <f>'A23'!DN30*'A24'!$J$17/1000</f>
        <v>1973957.0318387509</v>
      </c>
      <c r="CX31" s="10">
        <f t="shared" si="66"/>
        <v>5322028.9020923851</v>
      </c>
      <c r="CY31" s="10">
        <f>'A1'!N29</f>
        <v>60002.57</v>
      </c>
      <c r="CZ31" s="10">
        <f t="shared" si="67"/>
        <v>88696.682526971519</v>
      </c>
      <c r="DA31" s="10">
        <f t="shared" ref="DA31:DA36" si="82">CZ31</f>
        <v>88696.682526971519</v>
      </c>
      <c r="DB31" s="10">
        <f>'A23'!DT30*'A24'!$C$17/1000</f>
        <v>1742745.1159306164</v>
      </c>
      <c r="DC31" s="10">
        <f>'A23'!DU30*'A24'!$E$17/1000</f>
        <v>10366164.098947944</v>
      </c>
      <c r="DD31" s="10">
        <f>'A23'!DV30*'A24'!$H$17/1000</f>
        <v>1387810.85698303</v>
      </c>
      <c r="DE31" s="10">
        <f>'A23'!DW30*'A24'!$J$17/1000</f>
        <v>15720356.599674031</v>
      </c>
      <c r="DF31" s="10">
        <f t="shared" si="68"/>
        <v>29217076.671535622</v>
      </c>
      <c r="DG31" s="10">
        <f>'A1'!O29</f>
        <v>298379.90000000002</v>
      </c>
      <c r="DH31" s="10">
        <f t="shared" si="69"/>
        <v>97919.051087340733</v>
      </c>
      <c r="DI31" s="10">
        <f t="shared" si="41"/>
        <v>97919.051087340733</v>
      </c>
    </row>
    <row r="32" spans="1:113" ht="12.75" customHeight="1">
      <c r="A32" s="6">
        <v>2007</v>
      </c>
      <c r="B32" s="10">
        <f>'A23'!G31*'A24'!$C$17/1000</f>
        <v>302737.76874949888</v>
      </c>
      <c r="C32" s="10">
        <f>'A23'!H31*'A24'!$E$17/1000</f>
        <v>472459.56031046191</v>
      </c>
      <c r="D32" s="10">
        <f>'A23'!I31*'A24'!$H$17/1000</f>
        <v>254641.82261166497</v>
      </c>
      <c r="E32" s="10">
        <f>'A23'!J31*'A24'!$J$17/1000</f>
        <v>783106.49042611092</v>
      </c>
      <c r="F32" s="10">
        <f t="shared" ref="F32:F37" si="83">SUM(B32:E32)</f>
        <v>1812945.6420977367</v>
      </c>
      <c r="G32" s="10">
        <f>'A1'!B30</f>
        <v>20828</v>
      </c>
      <c r="H32" s="10">
        <f t="shared" ref="H32:H37" si="84">F32/G32*1000</f>
        <v>87043.674001235675</v>
      </c>
      <c r="I32" s="10">
        <f t="shared" si="70"/>
        <v>87043.674001235675</v>
      </c>
      <c r="J32" s="10">
        <f>'A23'!P31*'A24'!$C$17/1000</f>
        <v>155581.96687268509</v>
      </c>
      <c r="K32" s="10">
        <f>'A23'!Q31*'A24'!$E$17/1000</f>
        <v>266302.05416924763</v>
      </c>
      <c r="L32" s="10">
        <f>'A23'!R31*'A24'!$H$17/1000</f>
        <v>201330.24835634348</v>
      </c>
      <c r="M32" s="10">
        <f>'A23'!S31*'A24'!$J$17/1000</f>
        <v>251532.14396267326</v>
      </c>
      <c r="N32" s="10">
        <f t="shared" ref="N32:N37" si="85">SUM(J32:M32)</f>
        <v>874746.41336094949</v>
      </c>
      <c r="O32" s="10">
        <f>'A1'!C30</f>
        <v>10625.7</v>
      </c>
      <c r="P32" s="10">
        <f t="shared" ref="P32:P37" si="86">N32/O32*1000</f>
        <v>82323.650522878437</v>
      </c>
      <c r="Q32" s="10">
        <f t="shared" si="71"/>
        <v>82323.650522878437</v>
      </c>
      <c r="R32" s="10">
        <f>'A23'!Y31*'A24'!$C$17/1000</f>
        <v>202759.12422045061</v>
      </c>
      <c r="S32" s="10">
        <f>'A23'!Z31*'A24'!$E$17/1000</f>
        <v>778906.03433470253</v>
      </c>
      <c r="T32" s="10">
        <f>'A23'!AA31*'A24'!$H$17/1000</f>
        <v>1162543.760351212</v>
      </c>
      <c r="U32" s="10">
        <f>'A23'!AB31*'A24'!$J$17/1000</f>
        <v>1344838.1401299823</v>
      </c>
      <c r="V32" s="10">
        <f t="shared" ref="V32:V37" si="87">SUM(R32:U32)</f>
        <v>3489047.0590363471</v>
      </c>
      <c r="W32" s="10">
        <f>'A1'!D30</f>
        <v>32927.519999999997</v>
      </c>
      <c r="X32" s="10">
        <f t="shared" ref="X32:X37" si="88">V32/W32*1000</f>
        <v>105961.42858728344</v>
      </c>
      <c r="Y32" s="10">
        <f t="shared" si="72"/>
        <v>105961.42858728344</v>
      </c>
      <c r="Z32" s="10">
        <f>'A23'!AH31*'A24'!$C$17/1000</f>
        <v>58147.312364966965</v>
      </c>
      <c r="AA32" s="10">
        <f>'A23'!AI31*'A24'!$E$17/1000</f>
        <v>183273.90941547061</v>
      </c>
      <c r="AB32" s="10">
        <f>'A23'!AJ31*'A24'!$H$17/1000</f>
        <v>36641.192907226257</v>
      </c>
      <c r="AC32" s="10">
        <f>'A23'!AK31*'A24'!$J$17/1000</f>
        <v>226708.66115864104</v>
      </c>
      <c r="AD32" s="10">
        <f t="shared" ref="AD32:AD37" si="89">SUM(Z32:AC32)</f>
        <v>504771.07584630488</v>
      </c>
      <c r="AE32" s="10">
        <f>'A1'!E30</f>
        <v>5461.4380000000001</v>
      </c>
      <c r="AF32" s="10">
        <f t="shared" ref="AF32:AF37" si="90">AD32/AE32*1000</f>
        <v>92424.573133725018</v>
      </c>
      <c r="AG32" s="10">
        <f t="shared" si="73"/>
        <v>92424.573133725018</v>
      </c>
      <c r="AH32" s="10">
        <f>'A23'!AQ31*'A24'!$C$17/1000</f>
        <v>48593.624124344497</v>
      </c>
      <c r="AI32" s="10">
        <f>'A23'!AR31*'A24'!$E$17/1000</f>
        <v>172221.86624810964</v>
      </c>
      <c r="AJ32" s="10">
        <f>'A23'!AS31*'A24'!$H$17/1000</f>
        <v>75458.87182281178</v>
      </c>
      <c r="AK32" s="10">
        <f>'A23'!AT31*'A24'!$J$17/1000</f>
        <v>175979.28280704355</v>
      </c>
      <c r="AL32" s="10">
        <f t="shared" ref="AL32:AL37" si="91">SUM(AH32:AK32)</f>
        <v>472253.64500230947</v>
      </c>
      <c r="AM32" s="10">
        <f>'A1'!F30</f>
        <v>5290</v>
      </c>
      <c r="AN32" s="10">
        <f t="shared" ref="AN32:AN37" si="92">AL32/AM32*1000</f>
        <v>89272.900756580246</v>
      </c>
      <c r="AO32" s="10">
        <f t="shared" si="74"/>
        <v>89272.900756580246</v>
      </c>
      <c r="AP32" s="10">
        <f>'A23'!AZ31*'A24'!$C$17/1000</f>
        <v>855202.5412238139</v>
      </c>
      <c r="AQ32" s="10">
        <f>'A23'!BA31*'A24'!$E$17/1000</f>
        <v>1866564.0602521573</v>
      </c>
      <c r="AR32" s="10">
        <f>'A23'!BB31*'A24'!$H$17/1000</f>
        <v>628303.86083699577</v>
      </c>
      <c r="AS32" s="10">
        <f>'A23'!BC31*'A24'!$J$17/1000</f>
        <v>1522370.0305556394</v>
      </c>
      <c r="AT32" s="10">
        <f t="shared" ref="AT32:AT37" si="93">SUM(AP32:AS32)</f>
        <v>4872440.492868606</v>
      </c>
      <c r="AU32" s="10">
        <f>'A1'!G30</f>
        <v>61965.05</v>
      </c>
      <c r="AV32" s="10">
        <f t="shared" ref="AV32:AV37" si="94">AT32/AU32*1000</f>
        <v>78632.075546918888</v>
      </c>
      <c r="AW32" s="10">
        <f t="shared" si="75"/>
        <v>78632.075546918888</v>
      </c>
      <c r="AX32" s="10">
        <f>'A23'!BI31*'A24'!$C$17/1000</f>
        <v>610656.25306362822</v>
      </c>
      <c r="AY32" s="10">
        <f>'A23'!BJ31*'A24'!$E$17/1000</f>
        <v>3258659.7451597047</v>
      </c>
      <c r="AZ32" s="10">
        <f>'A23'!BK31*'A24'!$H$17/1000</f>
        <v>1185326.0782169644</v>
      </c>
      <c r="BA32" s="10">
        <f>'A23'!BL31*'A24'!$J$17/1000</f>
        <v>2106152.2525747884</v>
      </c>
      <c r="BB32" s="10">
        <f t="shared" ref="BB32:BB37" si="95">SUM(AX32:BA32)</f>
        <v>7160794.3290150855</v>
      </c>
      <c r="BC32" s="10">
        <f>'A1'!H30</f>
        <v>82266.38</v>
      </c>
      <c r="BD32" s="10">
        <f t="shared" ref="BD32:BD37" si="96">BB32/BC32*1000</f>
        <v>87043.994509240409</v>
      </c>
      <c r="BE32" s="10">
        <f t="shared" si="76"/>
        <v>87043.994509240409</v>
      </c>
      <c r="BF32" s="10">
        <f>'A23'!BR31*'A24'!$C$17/1000</f>
        <v>1320998.2938175916</v>
      </c>
      <c r="BG32" s="10">
        <f>'A23'!BS31*'A24'!$E$17/1000</f>
        <v>1720577.8019732821</v>
      </c>
      <c r="BH32" s="10">
        <f>'A23'!BT31*'A24'!$H$17/1000</f>
        <v>58193.456433103704</v>
      </c>
      <c r="BI32" s="10">
        <f>'A23'!BU31*'A24'!$J$17/1000</f>
        <v>1357142.3054412326</v>
      </c>
      <c r="BJ32" s="10">
        <f t="shared" ref="BJ32:BJ37" si="97">SUM(BF32:BI32)</f>
        <v>4456911.85766521</v>
      </c>
      <c r="BK32" s="10">
        <f>'A1'!I30</f>
        <v>59375.28</v>
      </c>
      <c r="BL32" s="10">
        <f t="shared" ref="BL32:BL37" si="98">BJ32/BK32*1000</f>
        <v>75063.424672106135</v>
      </c>
      <c r="BM32" s="10">
        <f t="shared" si="77"/>
        <v>75063.424672106135</v>
      </c>
      <c r="BN32" s="10">
        <f>'A23'!CA31*'A24'!$C$17/1000</f>
        <v>207957.88193021418</v>
      </c>
      <c r="BO32" s="10">
        <f>'A23'!CB31*'A24'!$E$17/1000</f>
        <v>483907.71760087268</v>
      </c>
      <c r="BP32" s="10">
        <f>'A23'!CC31*'A24'!$H$17/1000</f>
        <v>79735.437226080758</v>
      </c>
      <c r="BQ32" s="10">
        <f>'A23'!CD31*'A24'!$J$17/1000</f>
        <v>770375.69668928056</v>
      </c>
      <c r="BR32" s="10">
        <f t="shared" ref="BR32:BR37" si="99">SUM(BN32:BQ32)</f>
        <v>1541976.7334464481</v>
      </c>
      <c r="BS32" s="10">
        <f>'A1'!J30</f>
        <v>16381.7</v>
      </c>
      <c r="BT32" s="10">
        <f t="shared" ref="BT32:BT37" si="100">BR32/BS32*1000</f>
        <v>94128.004629949763</v>
      </c>
      <c r="BU32" s="10">
        <f t="shared" si="78"/>
        <v>94128.004629949763</v>
      </c>
      <c r="BV32" s="10">
        <f>'A23'!CJ31*'A24'!$C$17/1000</f>
        <v>44472.954041318902</v>
      </c>
      <c r="BW32" s="10">
        <f>'A23'!CK31*'A24'!$E$17/1000</f>
        <v>141328.95402902694</v>
      </c>
      <c r="BX32" s="10">
        <f>'A23'!CL31*'A24'!$H$17/1000</f>
        <v>26581.6522807822</v>
      </c>
      <c r="BY32" s="10">
        <f>'A23'!CM31*'A24'!$J$17/1000</f>
        <v>236158.67336920931</v>
      </c>
      <c r="BZ32" s="10">
        <f t="shared" ref="BZ32:BZ37" si="101">SUM(BV32:BY32)</f>
        <v>448542.23372033739</v>
      </c>
      <c r="CA32" s="10">
        <f>'A1'!K30</f>
        <v>4709.1469999999999</v>
      </c>
      <c r="CB32" s="10">
        <f t="shared" ref="CB32:CB37" si="102">BZ32/CA32*1000</f>
        <v>95249.146760620846</v>
      </c>
      <c r="CC32" s="10">
        <f t="shared" si="79"/>
        <v>95249.146760620846</v>
      </c>
      <c r="CD32" s="10">
        <f>'A23'!CS31*'A24'!$C$17/1000</f>
        <v>1083687.0553224012</v>
      </c>
      <c r="CE32" s="10">
        <f>'A23'!CT31*'A24'!$E$17/1000</f>
        <v>783820.84094738797</v>
      </c>
      <c r="CF32" s="10">
        <f>'A23'!CU31*'A24'!$H$17/1000</f>
        <v>412116.56329787348</v>
      </c>
      <c r="CG32" s="10">
        <f>'A23'!CV31*'A24'!$J$17/1000</f>
        <v>1525565.1378417574</v>
      </c>
      <c r="CH32" s="10">
        <f t="shared" ref="CH32:CH37" si="103">SUM(CD32:CG32)</f>
        <v>3805189.5974094202</v>
      </c>
      <c r="CI32" s="10">
        <f>'A1'!L30</f>
        <v>45236</v>
      </c>
      <c r="CJ32" s="10">
        <f t="shared" ref="CJ32:CJ37" si="104">CH32/CI32*1000</f>
        <v>84118.613436409505</v>
      </c>
      <c r="CK32" s="10">
        <f t="shared" si="80"/>
        <v>84118.613436409505</v>
      </c>
      <c r="CL32" s="10">
        <f>'A23'!DB31*'A24'!$C$17/1000</f>
        <v>65623.683470451841</v>
      </c>
      <c r="CM32" s="10">
        <f>'A23'!DC31*'A24'!$E$17/1000</f>
        <v>310545.18452295917</v>
      </c>
      <c r="CN32" s="10">
        <f>'A23'!DD31*'A24'!$H$17/1000</f>
        <v>127380.11438667307</v>
      </c>
      <c r="CO32" s="10">
        <f>'A23'!DE31*'A24'!$J$17/1000</f>
        <v>325357.94131448452</v>
      </c>
      <c r="CP32" s="10">
        <f t="shared" ref="CP32:CP37" si="105">SUM(CL32:CO32)</f>
        <v>828906.92369456869</v>
      </c>
      <c r="CQ32" s="10">
        <f>'A1'!M30</f>
        <v>9148.0869999999995</v>
      </c>
      <c r="CR32" s="10">
        <f t="shared" ref="CR32:CR37" si="106">CP32/CQ32*1000</f>
        <v>90609.86452080842</v>
      </c>
      <c r="CS32" s="10">
        <f t="shared" si="81"/>
        <v>90609.86452080842</v>
      </c>
      <c r="CT32" s="10">
        <f>'A23'!DK31*'A24'!$C$17/1000</f>
        <v>384684.10831177037</v>
      </c>
      <c r="CU32" s="10">
        <f>'A23'!DL31*'A24'!$E$17/1000</f>
        <v>2390321.3462225925</v>
      </c>
      <c r="CV32" s="10">
        <f>'A23'!DM31*'A24'!$H$17/1000</f>
        <v>512021.82551637257</v>
      </c>
      <c r="CW32" s="10">
        <f>'A23'!DN31*'A24'!$J$17/1000</f>
        <v>2179701.3851051615</v>
      </c>
      <c r="CX32" s="10">
        <f t="shared" ref="CX32:CX37" si="107">SUM(CT32:CW32)</f>
        <v>5466728.6651558969</v>
      </c>
      <c r="CY32" s="10">
        <f>'A1'!N30</f>
        <v>60481.82</v>
      </c>
      <c r="CZ32" s="10">
        <f t="shared" ref="CZ32:CZ37" si="108">CX32/CY32*1000</f>
        <v>90386.312203500114</v>
      </c>
      <c r="DA32" s="10">
        <f t="shared" si="82"/>
        <v>90386.312203500114</v>
      </c>
      <c r="DB32" s="10">
        <f>'A23'!DT31*'A24'!$C$17/1000</f>
        <v>1626244.9933331825</v>
      </c>
      <c r="DC32" s="10">
        <f>'A23'!DU31*'A24'!$E$17/1000</f>
        <v>10479300.255216854</v>
      </c>
      <c r="DD32" s="10">
        <f>'A23'!DV31*'A24'!$H$17/1000</f>
        <v>2525323.3261715155</v>
      </c>
      <c r="DE32" s="10">
        <f>'A23'!DW31*'A24'!$J$17/1000</f>
        <v>14489699.360547114</v>
      </c>
      <c r="DF32" s="10">
        <f t="shared" ref="DF32:DF37" si="109">SUM(DB32:DE32)</f>
        <v>29120567.935268667</v>
      </c>
      <c r="DG32" s="10">
        <f>'A1'!O30</f>
        <v>301231.2</v>
      </c>
      <c r="DH32" s="10">
        <f t="shared" ref="DH32:DH37" si="110">DF32/DG32*1000</f>
        <v>96671.818640528159</v>
      </c>
      <c r="DI32" s="10">
        <f t="shared" si="41"/>
        <v>96671.818640528159</v>
      </c>
    </row>
    <row r="33" spans="1:113" ht="12.75" customHeight="1">
      <c r="A33" s="6">
        <v>2008</v>
      </c>
      <c r="B33" s="10">
        <f>'A23'!G32*'A24'!$C$17/1000</f>
        <v>290294.58811602154</v>
      </c>
      <c r="C33" s="10">
        <f>'A23'!H32*'A24'!$E$17/1000</f>
        <v>470543.0066406327</v>
      </c>
      <c r="D33" s="10">
        <f>'A23'!I32*'A24'!$H$17/1000</f>
        <v>276292.66543533548</v>
      </c>
      <c r="E33" s="10">
        <f>'A23'!J32*'A24'!$J$17/1000</f>
        <v>861428.01950267493</v>
      </c>
      <c r="F33" s="10">
        <f t="shared" si="83"/>
        <v>1898558.2796946648</v>
      </c>
      <c r="G33" s="10">
        <f>'A1'!B31</f>
        <v>21251</v>
      </c>
      <c r="H33" s="10">
        <f t="shared" si="84"/>
        <v>89339.714822580805</v>
      </c>
      <c r="I33" s="10">
        <f t="shared" si="70"/>
        <v>89339.714822580805</v>
      </c>
      <c r="J33" s="10">
        <f>'A23'!P32*'A24'!$C$17/1000</f>
        <v>149216.05537361803</v>
      </c>
      <c r="K33" s="10">
        <f>'A23'!Q32*'A24'!$E$17/1000</f>
        <v>276424.33694156731</v>
      </c>
      <c r="L33" s="10">
        <f>'A23'!R32*'A24'!$H$17/1000</f>
        <v>184865.36281054403</v>
      </c>
      <c r="M33" s="10">
        <f>'A23'!S32*'A24'!$J$17/1000</f>
        <v>277183.12276643544</v>
      </c>
      <c r="N33" s="10">
        <f t="shared" si="85"/>
        <v>887688.87789216475</v>
      </c>
      <c r="O33" s="10">
        <f>'A1'!C31</f>
        <v>10709.97</v>
      </c>
      <c r="P33" s="10">
        <f t="shared" si="86"/>
        <v>82884.347751876499</v>
      </c>
      <c r="Q33" s="10">
        <f t="shared" si="71"/>
        <v>82884.347751876499</v>
      </c>
      <c r="R33" s="10">
        <f>'A23'!Y32*'A24'!$C$17/1000</f>
        <v>204320.61515637123</v>
      </c>
      <c r="S33" s="10">
        <f>'A23'!Z32*'A24'!$E$17/1000</f>
        <v>667942.98104782996</v>
      </c>
      <c r="T33" s="10">
        <f>'A23'!AA32*'A24'!$H$17/1000</f>
        <v>1166860.1525948721</v>
      </c>
      <c r="U33" s="10">
        <f>'A23'!AB32*'A24'!$J$17/1000</f>
        <v>1371123.9253158262</v>
      </c>
      <c r="V33" s="10">
        <f t="shared" si="87"/>
        <v>3410247.6741148997</v>
      </c>
      <c r="W33" s="10">
        <f>'A1'!D31</f>
        <v>33317.660000000003</v>
      </c>
      <c r="X33" s="10">
        <f t="shared" si="88"/>
        <v>102355.55780672771</v>
      </c>
      <c r="Y33" s="10">
        <f t="shared" si="72"/>
        <v>102355.55780672771</v>
      </c>
      <c r="Z33" s="10">
        <f>'A23'!AH32*'A24'!$C$17/1000</f>
        <v>59136.010887320546</v>
      </c>
      <c r="AA33" s="10">
        <f>'A23'!AI32*'A24'!$E$17/1000</f>
        <v>178540.11664559302</v>
      </c>
      <c r="AB33" s="10">
        <f>'A23'!AJ32*'A24'!$H$17/1000</f>
        <v>36553.263751246879</v>
      </c>
      <c r="AC33" s="10">
        <f>'A23'!AK32*'A24'!$J$17/1000</f>
        <v>223628.41258098427</v>
      </c>
      <c r="AD33" s="10">
        <f t="shared" si="89"/>
        <v>497857.80386514473</v>
      </c>
      <c r="AE33" s="10">
        <f>'A1'!E31</f>
        <v>5493.6210000000001</v>
      </c>
      <c r="AF33" s="10">
        <f t="shared" si="90"/>
        <v>90624.708887843677</v>
      </c>
      <c r="AG33" s="10">
        <f t="shared" si="73"/>
        <v>90624.708887843677</v>
      </c>
      <c r="AH33" s="10">
        <f>'A23'!AQ32*'A24'!$C$17/1000</f>
        <v>46259.260479289151</v>
      </c>
      <c r="AI33" s="10">
        <f>'A23'!AR32*'A24'!$E$17/1000</f>
        <v>173151.92902195154</v>
      </c>
      <c r="AJ33" s="10">
        <f>'A23'!AS32*'A24'!$H$17/1000</f>
        <v>78727.541482494285</v>
      </c>
      <c r="AK33" s="10">
        <f>'A23'!AT32*'A24'!$J$17/1000</f>
        <v>181573.68350939089</v>
      </c>
      <c r="AL33" s="10">
        <f t="shared" si="91"/>
        <v>479712.41449312586</v>
      </c>
      <c r="AM33" s="10">
        <f>'A1'!F31</f>
        <v>5313</v>
      </c>
      <c r="AN33" s="10">
        <f t="shared" si="92"/>
        <v>90290.309522515687</v>
      </c>
      <c r="AO33" s="10">
        <f t="shared" si="74"/>
        <v>90290.309522515687</v>
      </c>
      <c r="AP33" s="10">
        <f>'A23'!AZ32*'A24'!$C$17/1000</f>
        <v>833939.84192972782</v>
      </c>
      <c r="AQ33" s="10">
        <f>'A23'!BA32*'A24'!$E$17/1000</f>
        <v>1897054.7387820755</v>
      </c>
      <c r="AR33" s="10">
        <f>'A23'!BB32*'A24'!$H$17/1000</f>
        <v>636469.08844631736</v>
      </c>
      <c r="AS33" s="10">
        <f>'A23'!BC32*'A24'!$J$17/1000</f>
        <v>1567145.775355909</v>
      </c>
      <c r="AT33" s="10">
        <f t="shared" si="93"/>
        <v>4934609.4445140297</v>
      </c>
      <c r="AU33" s="10">
        <f>'A1'!G31</f>
        <v>62300.28</v>
      </c>
      <c r="AV33" s="10">
        <f t="shared" si="94"/>
        <v>79206.858211777377</v>
      </c>
      <c r="AW33" s="10">
        <f t="shared" si="75"/>
        <v>79206.858211777377</v>
      </c>
      <c r="AX33" s="10">
        <f>'A23'!BI32*'A24'!$C$17/1000</f>
        <v>558550.08716020838</v>
      </c>
      <c r="AY33" s="10">
        <f>'A23'!BJ32*'A24'!$E$17/1000</f>
        <v>3228784.3799647372</v>
      </c>
      <c r="AZ33" s="10">
        <f>'A23'!BK32*'A24'!$H$17/1000</f>
        <v>1281016.242946791</v>
      </c>
      <c r="BA33" s="10">
        <f>'A23'!BL32*'A24'!$J$17/1000</f>
        <v>2159841.0535562309</v>
      </c>
      <c r="BB33" s="10">
        <f t="shared" si="95"/>
        <v>7228191.7636279678</v>
      </c>
      <c r="BC33" s="10">
        <f>'A1'!H31</f>
        <v>82110.09</v>
      </c>
      <c r="BD33" s="10">
        <f t="shared" si="96"/>
        <v>88030.493738686288</v>
      </c>
      <c r="BE33" s="10">
        <f t="shared" si="76"/>
        <v>88030.493738686288</v>
      </c>
      <c r="BF33" s="10">
        <f>'A23'!BR32*'A24'!$C$17/1000</f>
        <v>1303243.1913073747</v>
      </c>
      <c r="BG33" s="10">
        <f>'A23'!BS32*'A24'!$E$17/1000</f>
        <v>1754615.3790808518</v>
      </c>
      <c r="BH33" s="10">
        <f>'A23'!BT32*'A24'!$H$17/1000</f>
        <v>65759.650262336581</v>
      </c>
      <c r="BI33" s="10">
        <f>'A23'!BU32*'A24'!$J$17/1000</f>
        <v>1346401.626049211</v>
      </c>
      <c r="BJ33" s="10">
        <f t="shared" si="97"/>
        <v>4470019.8466997743</v>
      </c>
      <c r="BK33" s="10">
        <f>'A1'!I31</f>
        <v>59832.18</v>
      </c>
      <c r="BL33" s="10">
        <f t="shared" si="98"/>
        <v>74709.292669927352</v>
      </c>
      <c r="BM33" s="10">
        <f t="shared" si="77"/>
        <v>74709.292669927352</v>
      </c>
      <c r="BN33" s="10">
        <f>'A23'!CA32*'A24'!$C$17/1000</f>
        <v>205902.22216747722</v>
      </c>
      <c r="BO33" s="10">
        <f>'A23'!CB32*'A24'!$E$17/1000</f>
        <v>469057.0277807021</v>
      </c>
      <c r="BP33" s="10">
        <f>'A23'!CC32*'A24'!$H$17/1000</f>
        <v>91843.800722659144</v>
      </c>
      <c r="BQ33" s="10">
        <f>'A23'!CD32*'A24'!$J$17/1000</f>
        <v>791582.14985761396</v>
      </c>
      <c r="BR33" s="10">
        <f t="shared" si="99"/>
        <v>1558385.2005284524</v>
      </c>
      <c r="BS33" s="10">
        <f>'A1'!J31</f>
        <v>16445.59</v>
      </c>
      <c r="BT33" s="10">
        <f t="shared" si="100"/>
        <v>94760.06640859053</v>
      </c>
      <c r="BU33" s="10">
        <f t="shared" si="78"/>
        <v>94760.06640859053</v>
      </c>
      <c r="BV33" s="10">
        <f>'A23'!CJ32*'A24'!$C$17/1000</f>
        <v>40857.155190718506</v>
      </c>
      <c r="BW33" s="10">
        <f>'A23'!CK32*'A24'!$E$17/1000</f>
        <v>144943.49508931243</v>
      </c>
      <c r="BX33" s="10">
        <f>'A23'!CL32*'A24'!$H$17/1000</f>
        <v>25052.741414344848</v>
      </c>
      <c r="BY33" s="10">
        <f>'A23'!CM32*'A24'!$J$17/1000</f>
        <v>251240.42585002008</v>
      </c>
      <c r="BZ33" s="10">
        <f t="shared" si="101"/>
        <v>462093.81754439586</v>
      </c>
      <c r="CA33" s="10">
        <f>'A1'!K31</f>
        <v>4768.2060000000001</v>
      </c>
      <c r="CB33" s="10">
        <f t="shared" si="102"/>
        <v>96911.462622293562</v>
      </c>
      <c r="CC33" s="10">
        <f t="shared" si="79"/>
        <v>96911.462622293562</v>
      </c>
      <c r="CD33" s="10">
        <f>'A23'!CS32*'A24'!$C$17/1000</f>
        <v>1099473.5642680395</v>
      </c>
      <c r="CE33" s="10">
        <f>'A23'!CT32*'A24'!$E$17/1000</f>
        <v>796003.25652176398</v>
      </c>
      <c r="CF33" s="10">
        <f>'A23'!CU32*'A24'!$H$17/1000</f>
        <v>429294.09427232022</v>
      </c>
      <c r="CG33" s="10">
        <f>'A23'!CV32*'A24'!$J$17/1000</f>
        <v>1558585.9531868238</v>
      </c>
      <c r="CH33" s="10">
        <f t="shared" si="103"/>
        <v>3883356.8682489479</v>
      </c>
      <c r="CI33" s="10">
        <f>'A1'!L31</f>
        <v>45983.17</v>
      </c>
      <c r="CJ33" s="10">
        <f t="shared" si="104"/>
        <v>84451.699790356957</v>
      </c>
      <c r="CK33" s="10">
        <f t="shared" si="80"/>
        <v>84451.699790356957</v>
      </c>
      <c r="CL33" s="10">
        <f>'A23'!DB32*'A24'!$C$17/1000</f>
        <v>61523.763784219394</v>
      </c>
      <c r="CM33" s="10">
        <f>'A23'!DC32*'A24'!$E$17/1000</f>
        <v>308369.62606959516</v>
      </c>
      <c r="CN33" s="10">
        <f>'A23'!DD32*'A24'!$H$17/1000</f>
        <v>128875.80328241685</v>
      </c>
      <c r="CO33" s="10">
        <f>'A23'!DE32*'A24'!$J$17/1000</f>
        <v>331354.07848880172</v>
      </c>
      <c r="CP33" s="10">
        <f t="shared" si="105"/>
        <v>830123.27162503311</v>
      </c>
      <c r="CQ33" s="10">
        <f>'A1'!M31</f>
        <v>9219.6319999999996</v>
      </c>
      <c r="CR33" s="10">
        <f t="shared" si="106"/>
        <v>90038.655732141284</v>
      </c>
      <c r="CS33" s="10">
        <f t="shared" si="81"/>
        <v>90038.655732141284</v>
      </c>
      <c r="CT33" s="10">
        <f>'A23'!DK32*'A24'!$C$17/1000</f>
        <v>353367.38224172499</v>
      </c>
      <c r="CU33" s="10">
        <f>'A23'!DL32*'A24'!$E$17/1000</f>
        <v>2425499.9813496196</v>
      </c>
      <c r="CV33" s="10">
        <f>'A23'!DM32*'A24'!$H$17/1000</f>
        <v>514619.41541823343</v>
      </c>
      <c r="CW33" s="10">
        <f>'A23'!DN32*'A24'!$J$17/1000</f>
        <v>2249661.0995656606</v>
      </c>
      <c r="CX33" s="10">
        <f t="shared" si="107"/>
        <v>5543147.8785752384</v>
      </c>
      <c r="CY33" s="10">
        <f>'A1'!N31</f>
        <v>60982.38</v>
      </c>
      <c r="CZ33" s="10">
        <f t="shared" si="108"/>
        <v>90897.532673786074</v>
      </c>
      <c r="DA33" s="10">
        <f t="shared" si="82"/>
        <v>90897.532673786074</v>
      </c>
      <c r="DB33" s="10">
        <f>'A23'!DT32*'A24'!$C$17/1000</f>
        <v>1545788.0096319027</v>
      </c>
      <c r="DC33" s="10">
        <f>'A23'!DU32*'A24'!$E$17/1000</f>
        <v>10483613.932054592</v>
      </c>
      <c r="DD33" s="10">
        <f>'A23'!DV32*'A24'!$H$17/1000</f>
        <v>2716568.3984577069</v>
      </c>
      <c r="DE33" s="10">
        <f>'A23'!DW32*'A24'!$J$17/1000</f>
        <v>14860985.88626411</v>
      </c>
      <c r="DF33" s="10">
        <f t="shared" si="109"/>
        <v>29606956.22640831</v>
      </c>
      <c r="DG33" s="10">
        <f>'A1'!O31</f>
        <v>304094</v>
      </c>
      <c r="DH33" s="10">
        <f t="shared" si="110"/>
        <v>97361.198268983644</v>
      </c>
      <c r="DI33" s="10">
        <f t="shared" si="41"/>
        <v>97361.198268983644</v>
      </c>
    </row>
    <row r="34" spans="1:113" ht="12.75" customHeight="1">
      <c r="A34" s="6">
        <v>2009</v>
      </c>
      <c r="B34" s="10">
        <f>'A23'!G33*'A24'!$C$17/1000</f>
        <v>285365.09469445294</v>
      </c>
      <c r="C34" s="10">
        <f>'A23'!H33*'A24'!$E$17/1000</f>
        <v>483180.04468619439</v>
      </c>
      <c r="D34" s="10">
        <f>'A23'!I33*'A24'!$H$17/1000</f>
        <v>281088.00666495634</v>
      </c>
      <c r="E34" s="10">
        <f>'A23'!J33*'A24'!$J$17/1000</f>
        <v>910168.44559561857</v>
      </c>
      <c r="F34" s="10">
        <f t="shared" si="83"/>
        <v>1959801.5916412224</v>
      </c>
      <c r="G34" s="10">
        <f>'A1'!B32</f>
        <v>21690</v>
      </c>
      <c r="H34" s="10">
        <f t="shared" si="84"/>
        <v>90355.075686547818</v>
      </c>
      <c r="I34" s="10">
        <f t="shared" si="70"/>
        <v>90355.075686547818</v>
      </c>
      <c r="J34" s="10">
        <f>'A23'!P33*'A24'!$C$17/1000</f>
        <v>145356.04847670457</v>
      </c>
      <c r="K34" s="10">
        <f>'A23'!Q33*'A24'!$E$17/1000</f>
        <v>276575.91033528268</v>
      </c>
      <c r="L34" s="10">
        <f>'A23'!R33*'A24'!$H$17/1000</f>
        <v>187647.8679031833</v>
      </c>
      <c r="M34" s="10">
        <f>'A23'!S33*'A24'!$J$17/1000</f>
        <v>297590.52042782732</v>
      </c>
      <c r="N34" s="10">
        <f t="shared" si="85"/>
        <v>907170.3471429979</v>
      </c>
      <c r="O34" s="10">
        <f>'A1'!C32</f>
        <v>10796.49</v>
      </c>
      <c r="P34" s="10">
        <f t="shared" si="86"/>
        <v>84024.562347855448</v>
      </c>
      <c r="Q34" s="10">
        <f t="shared" si="71"/>
        <v>84024.562347855448</v>
      </c>
      <c r="R34" s="10">
        <f>'A23'!Y33*'A24'!$C$17/1000</f>
        <v>197829.42188845531</v>
      </c>
      <c r="S34" s="10">
        <f>'A23'!Z33*'A24'!$E$17/1000</f>
        <v>676547.56638085807</v>
      </c>
      <c r="T34" s="10">
        <f>'A23'!AA33*'A24'!$H$17/1000</f>
        <v>1192913.6358674623</v>
      </c>
      <c r="U34" s="10">
        <f>'A23'!AB33*'A24'!$J$17/1000</f>
        <v>1402867.9860963614</v>
      </c>
      <c r="V34" s="10">
        <f t="shared" si="87"/>
        <v>3470158.6102331374</v>
      </c>
      <c r="W34" s="10">
        <f>'A1'!D32</f>
        <v>33726.910000000003</v>
      </c>
      <c r="X34" s="10">
        <f t="shared" si="88"/>
        <v>102889.90631614746</v>
      </c>
      <c r="Y34" s="10">
        <f t="shared" si="72"/>
        <v>102889.90631614746</v>
      </c>
      <c r="Z34" s="10">
        <f>'A23'!AH33*'A24'!$C$17/1000</f>
        <v>55038.52521330725</v>
      </c>
      <c r="AA34" s="10">
        <f>'A23'!AI33*'A24'!$E$17/1000</f>
        <v>175180.48640596439</v>
      </c>
      <c r="AB34" s="10">
        <f>'A23'!AJ33*'A24'!$H$17/1000</f>
        <v>37721.324287151969</v>
      </c>
      <c r="AC34" s="10">
        <f>'A23'!AK33*'A24'!$J$17/1000</f>
        <v>234835.51072712228</v>
      </c>
      <c r="AD34" s="10">
        <f t="shared" si="89"/>
        <v>502775.84663354594</v>
      </c>
      <c r="AE34" s="10">
        <f>'A1'!E32</f>
        <v>5523.0950000000003</v>
      </c>
      <c r="AF34" s="10">
        <f t="shared" si="90"/>
        <v>91031.540582507805</v>
      </c>
      <c r="AG34" s="10">
        <f t="shared" si="73"/>
        <v>91031.540582507805</v>
      </c>
      <c r="AH34" s="10">
        <f>'A23'!AQ33*'A24'!$C$17/1000</f>
        <v>44212.90110026436</v>
      </c>
      <c r="AI34" s="10">
        <f>'A23'!AR33*'A24'!$E$17/1000</f>
        <v>174153.14991716732</v>
      </c>
      <c r="AJ34" s="10">
        <f>'A23'!AS33*'A24'!$H$17/1000</f>
        <v>77827.136113879838</v>
      </c>
      <c r="AK34" s="10">
        <f>'A23'!AT33*'A24'!$J$17/1000</f>
        <v>190916.93898713545</v>
      </c>
      <c r="AL34" s="10">
        <f t="shared" si="91"/>
        <v>487110.12611844693</v>
      </c>
      <c r="AM34" s="10">
        <f>'A1'!F32</f>
        <v>5338</v>
      </c>
      <c r="AN34" s="10">
        <f t="shared" si="92"/>
        <v>91253.302007951846</v>
      </c>
      <c r="AO34" s="10">
        <f t="shared" si="74"/>
        <v>91253.302007951846</v>
      </c>
      <c r="AP34" s="10">
        <f>'A23'!AZ33*'A24'!$C$17/1000</f>
        <v>836482.9857350298</v>
      </c>
      <c r="AQ34" s="10">
        <f>'A23'!BA33*'A24'!$E$17/1000</f>
        <v>1843151.2322313457</v>
      </c>
      <c r="AR34" s="10">
        <f>'A23'!BB33*'A24'!$H$17/1000</f>
        <v>670915.82734147646</v>
      </c>
      <c r="AS34" s="10">
        <f>'A23'!BC33*'A24'!$J$17/1000</f>
        <v>1661045.0402673448</v>
      </c>
      <c r="AT34" s="10">
        <f t="shared" si="93"/>
        <v>5011595.0855751969</v>
      </c>
      <c r="AU34" s="10">
        <f>'A1'!G32</f>
        <v>62615.47</v>
      </c>
      <c r="AV34" s="10">
        <f t="shared" si="94"/>
        <v>80037.650209687738</v>
      </c>
      <c r="AW34" s="10">
        <f t="shared" si="75"/>
        <v>80037.650209687738</v>
      </c>
      <c r="AX34" s="10">
        <f>'A23'!BI33*'A24'!$C$17/1000</f>
        <v>551090.89454163169</v>
      </c>
      <c r="AY34" s="10">
        <f>'A23'!BJ33*'A24'!$E$17/1000</f>
        <v>3163531.0830249647</v>
      </c>
      <c r="AZ34" s="10">
        <f>'A23'!BK33*'A24'!$H$17/1000</f>
        <v>1310160.4817085988</v>
      </c>
      <c r="BA34" s="10">
        <f>'A23'!BL33*'A24'!$J$17/1000</f>
        <v>2233874.8214236223</v>
      </c>
      <c r="BB34" s="10">
        <f t="shared" si="95"/>
        <v>7258657.2806988172</v>
      </c>
      <c r="BC34" s="10">
        <f>'A1'!H32</f>
        <v>81902.3</v>
      </c>
      <c r="BD34" s="10">
        <f t="shared" si="96"/>
        <v>88625.805144651822</v>
      </c>
      <c r="BE34" s="10">
        <f t="shared" si="76"/>
        <v>88625.805144651822</v>
      </c>
      <c r="BF34" s="10">
        <f>'A23'!BR33*'A24'!$C$17/1000</f>
        <v>1283815.9235201241</v>
      </c>
      <c r="BG34" s="10">
        <f>'A23'!BS33*'A24'!$E$17/1000</f>
        <v>1808017.9661614238</v>
      </c>
      <c r="BH34" s="10">
        <f>'A23'!BT33*'A24'!$H$17/1000</f>
        <v>54205.554752167256</v>
      </c>
      <c r="BI34" s="10">
        <f>'A23'!BU33*'A24'!$J$17/1000</f>
        <v>1372163.6605355588</v>
      </c>
      <c r="BJ34" s="10">
        <f t="shared" si="97"/>
        <v>4518203.1049692743</v>
      </c>
      <c r="BK34" s="10">
        <f>'A1'!I32</f>
        <v>60192.7</v>
      </c>
      <c r="BL34" s="10">
        <f t="shared" si="98"/>
        <v>75062.309963986903</v>
      </c>
      <c r="BM34" s="10">
        <f t="shared" si="77"/>
        <v>75062.309963986903</v>
      </c>
      <c r="BN34" s="10">
        <f>'A23'!CA33*'A24'!$C$17/1000</f>
        <v>205362.47454361964</v>
      </c>
      <c r="BO34" s="10">
        <f>'A23'!CB33*'A24'!$E$17/1000</f>
        <v>465108.85045903985</v>
      </c>
      <c r="BP34" s="10">
        <f>'A23'!CC33*'A24'!$H$17/1000</f>
        <v>95504.074227577192</v>
      </c>
      <c r="BQ34" s="10">
        <f>'A23'!CD33*'A24'!$J$17/1000</f>
        <v>799177.35707871313</v>
      </c>
      <c r="BR34" s="10">
        <f t="shared" si="99"/>
        <v>1565152.7563089498</v>
      </c>
      <c r="BS34" s="10">
        <f>'A1'!J32</f>
        <v>16530.39</v>
      </c>
      <c r="BT34" s="10">
        <f t="shared" si="100"/>
        <v>94683.353285007193</v>
      </c>
      <c r="BU34" s="10">
        <f t="shared" si="78"/>
        <v>94683.353285007193</v>
      </c>
      <c r="BV34" s="10">
        <f>'A23'!CJ33*'A24'!$C$17/1000</f>
        <v>42222.797403632925</v>
      </c>
      <c r="BW34" s="10">
        <f>'A23'!CK33*'A24'!$E$17/1000</f>
        <v>144364.41378088968</v>
      </c>
      <c r="BX34" s="10">
        <f>'A23'!CL33*'A24'!$H$17/1000</f>
        <v>24129.997844854708</v>
      </c>
      <c r="BY34" s="10">
        <f>'A23'!CM33*'A24'!$J$17/1000</f>
        <v>260575.37161140656</v>
      </c>
      <c r="BZ34" s="10">
        <f t="shared" si="101"/>
        <v>471292.58064078388</v>
      </c>
      <c r="CA34" s="10">
        <f>'A1'!K32</f>
        <v>4828.7219999999998</v>
      </c>
      <c r="CB34" s="10">
        <f t="shared" si="102"/>
        <v>97601.928758951937</v>
      </c>
      <c r="CC34" s="10">
        <f t="shared" si="79"/>
        <v>97601.928758951937</v>
      </c>
      <c r="CD34" s="10">
        <f>'A23'!CS33*'A24'!$C$17/1000</f>
        <v>1096148.2898600334</v>
      </c>
      <c r="CE34" s="10">
        <f>'A23'!CT33*'A24'!$E$17/1000</f>
        <v>807118.90955183038</v>
      </c>
      <c r="CF34" s="10">
        <f>'A23'!CU33*'A24'!$H$17/1000</f>
        <v>449160.40085192781</v>
      </c>
      <c r="CG34" s="10">
        <f>'A23'!CV33*'A24'!$J$17/1000</f>
        <v>1579804.6428955812</v>
      </c>
      <c r="CH34" s="10">
        <f t="shared" si="103"/>
        <v>3932232.2431593728</v>
      </c>
      <c r="CI34" s="10">
        <f>'A1'!L32</f>
        <v>46367.55</v>
      </c>
      <c r="CJ34" s="10">
        <f t="shared" si="104"/>
        <v>84805.693705174694</v>
      </c>
      <c r="CK34" s="10">
        <f t="shared" si="80"/>
        <v>84805.693705174694</v>
      </c>
      <c r="CL34" s="10">
        <f>'A23'!DB33*'A24'!$C$17/1000</f>
        <v>58635.613010068446</v>
      </c>
      <c r="CM34" s="10">
        <f>'A23'!DC33*'A24'!$E$17/1000</f>
        <v>307827.24138653866</v>
      </c>
      <c r="CN34" s="10">
        <f>'A23'!DD33*'A24'!$H$17/1000</f>
        <v>128850.79507720031</v>
      </c>
      <c r="CO34" s="10">
        <f>'A23'!DE33*'A24'!$J$17/1000</f>
        <v>345191.21877538203</v>
      </c>
      <c r="CP34" s="10">
        <f t="shared" si="105"/>
        <v>840504.86824918946</v>
      </c>
      <c r="CQ34" s="10">
        <f>'A1'!M32</f>
        <v>9298.5110000000004</v>
      </c>
      <c r="CR34" s="10">
        <f t="shared" si="106"/>
        <v>90391.339887557202</v>
      </c>
      <c r="CS34" s="10">
        <f t="shared" si="81"/>
        <v>90391.339887557202</v>
      </c>
      <c r="CT34" s="10">
        <f>'A23'!DK33*'A24'!$C$17/1000</f>
        <v>305174.07644854661</v>
      </c>
      <c r="CU34" s="10">
        <f>'A23'!DL33*'A24'!$E$17/1000</f>
        <v>2327591.6439793739</v>
      </c>
      <c r="CV34" s="10">
        <f>'A23'!DM33*'A24'!$H$17/1000</f>
        <v>576297.73013108841</v>
      </c>
      <c r="CW34" s="10">
        <f>'A23'!DN33*'A24'!$J$17/1000</f>
        <v>2579857.3212983701</v>
      </c>
      <c r="CX34" s="10">
        <f t="shared" si="107"/>
        <v>5788920.771857379</v>
      </c>
      <c r="CY34" s="10">
        <f>'A1'!N32</f>
        <v>61423.72</v>
      </c>
      <c r="CZ34" s="10">
        <f t="shared" si="108"/>
        <v>94245.688340878391</v>
      </c>
      <c r="DA34" s="10">
        <f t="shared" si="82"/>
        <v>94245.688340878391</v>
      </c>
      <c r="DB34" s="10">
        <f>'A23'!DT33*'A24'!$C$17/1000</f>
        <v>1566914.5895598226</v>
      </c>
      <c r="DC34" s="10">
        <f>'A23'!DU33*'A24'!$E$17/1000</f>
        <v>10543399.168723453</v>
      </c>
      <c r="DD34" s="10">
        <f>'A23'!DV33*'A24'!$H$17/1000</f>
        <v>2806696.4235719293</v>
      </c>
      <c r="DE34" s="10">
        <f>'A23'!DW33*'A24'!$J$17/1000</f>
        <v>14939498.330086732</v>
      </c>
      <c r="DF34" s="10">
        <f t="shared" si="109"/>
        <v>29856508.51194194</v>
      </c>
      <c r="DG34" s="10">
        <f>'A1'!O32</f>
        <v>306771.5</v>
      </c>
      <c r="DH34" s="10">
        <f t="shared" si="110"/>
        <v>97324.909621467246</v>
      </c>
      <c r="DI34" s="10">
        <f t="shared" ref="DI34:DI39" si="111">DH34</f>
        <v>97324.909621467246</v>
      </c>
    </row>
    <row r="35" spans="1:113" ht="12.75" customHeight="1">
      <c r="A35" s="6">
        <v>2010</v>
      </c>
      <c r="B35" s="10">
        <f>'A23'!G34*'A24'!$C$17/1000</f>
        <v>268059.23620361765</v>
      </c>
      <c r="C35" s="10">
        <f>'A23'!H34*'A24'!$E$17/1000</f>
        <v>504060.40968628548</v>
      </c>
      <c r="D35" s="10">
        <f>'A23'!I34*'A24'!$H$17/1000</f>
        <v>310446.62889172765</v>
      </c>
      <c r="E35" s="10">
        <f>'A23'!J34*'A24'!$J$17/1000</f>
        <v>929848.17787959403</v>
      </c>
      <c r="F35" s="10">
        <f t="shared" si="83"/>
        <v>2012414.4526612249</v>
      </c>
      <c r="G35" s="10">
        <f>'A1'!B33</f>
        <v>22032</v>
      </c>
      <c r="H35" s="10">
        <f t="shared" si="84"/>
        <v>91340.52526603236</v>
      </c>
      <c r="I35" s="10">
        <f t="shared" si="70"/>
        <v>91340.52526603236</v>
      </c>
      <c r="J35" s="10">
        <f>'A23'!P34*'A24'!$C$17/1000</f>
        <v>147226.84208732011</v>
      </c>
      <c r="K35" s="10">
        <f>'A23'!Q34*'A24'!$E$17/1000</f>
        <v>267956.85487935075</v>
      </c>
      <c r="L35" s="10">
        <f>'A23'!R34*'A24'!$H$17/1000</f>
        <v>206114.58869138005</v>
      </c>
      <c r="M35" s="10">
        <f>'A23'!S34*'A24'!$J$17/1000</f>
        <v>296463.48882714863</v>
      </c>
      <c r="N35" s="10">
        <f t="shared" si="85"/>
        <v>917761.77448519948</v>
      </c>
      <c r="O35" s="10">
        <f>'A1'!C33</f>
        <v>10920.27</v>
      </c>
      <c r="P35" s="10">
        <f t="shared" si="86"/>
        <v>84042.040580058863</v>
      </c>
      <c r="Q35" s="10">
        <f t="shared" si="71"/>
        <v>84042.040580058863</v>
      </c>
      <c r="R35" s="10">
        <f>'A23'!Y34*'A24'!$C$17/1000</f>
        <v>188490.1988443154</v>
      </c>
      <c r="S35" s="10">
        <f>'A23'!Z34*'A24'!$E$17/1000</f>
        <v>674917.33282049</v>
      </c>
      <c r="T35" s="10">
        <f>'A23'!AA34*'A24'!$H$17/1000</f>
        <v>1210660.3429961207</v>
      </c>
      <c r="U35" s="10">
        <f>'A23'!AB34*'A24'!$J$17/1000</f>
        <v>1476815.8939386876</v>
      </c>
      <c r="V35" s="10">
        <f t="shared" si="87"/>
        <v>3550883.7685996136</v>
      </c>
      <c r="W35" s="10">
        <f>'A1'!D33</f>
        <v>34126.550000000003</v>
      </c>
      <c r="X35" s="10">
        <f t="shared" si="88"/>
        <v>104050.47590804266</v>
      </c>
      <c r="Y35" s="10">
        <f t="shared" si="72"/>
        <v>104050.47590804266</v>
      </c>
      <c r="Z35" s="10">
        <f>'A23'!AH34*'A24'!$C$17/1000</f>
        <v>56552.688345272494</v>
      </c>
      <c r="AA35" s="10">
        <f>'A23'!AI34*'A24'!$E$17/1000</f>
        <v>176103.45257680037</v>
      </c>
      <c r="AB35" s="10">
        <f>'A23'!AJ34*'A24'!$H$17/1000</f>
        <v>32499.06425991092</v>
      </c>
      <c r="AC35" s="10">
        <f>'A23'!AK34*'A24'!$J$17/1000</f>
        <v>238068.69302414748</v>
      </c>
      <c r="AD35" s="10">
        <f t="shared" si="89"/>
        <v>503223.89820613124</v>
      </c>
      <c r="AE35" s="10">
        <f>'A1'!E33</f>
        <v>5547.683</v>
      </c>
      <c r="AF35" s="10">
        <f t="shared" si="90"/>
        <v>90708.841548107783</v>
      </c>
      <c r="AG35" s="10">
        <f t="shared" si="73"/>
        <v>90708.841548107783</v>
      </c>
      <c r="AH35" s="10">
        <f>'A23'!AQ34*'A24'!$C$17/1000</f>
        <v>41750.946766508001</v>
      </c>
      <c r="AI35" s="10">
        <f>'A23'!AR34*'A24'!$E$17/1000</f>
        <v>174515.0936402088</v>
      </c>
      <c r="AJ35" s="10">
        <f>'A23'!AS34*'A24'!$H$17/1000</f>
        <v>77970.124320428265</v>
      </c>
      <c r="AK35" s="10">
        <f>'A23'!AT34*'A24'!$J$17/1000</f>
        <v>198688.02462461172</v>
      </c>
      <c r="AL35" s="10">
        <f t="shared" si="91"/>
        <v>492924.18935175682</v>
      </c>
      <c r="AM35" s="10">
        <f>'A1'!F33</f>
        <v>5362</v>
      </c>
      <c r="AN35" s="10">
        <f t="shared" si="92"/>
        <v>91929.166234941586</v>
      </c>
      <c r="AO35" s="10">
        <f t="shared" si="74"/>
        <v>91929.166234941586</v>
      </c>
      <c r="AP35" s="10">
        <f>'A23'!AZ34*'A24'!$C$17/1000</f>
        <v>818932.19381050032</v>
      </c>
      <c r="AQ35" s="10">
        <f>'A23'!BA34*'A24'!$E$17/1000</f>
        <v>1880849.2481435132</v>
      </c>
      <c r="AR35" s="10">
        <f>'A23'!BB34*'A24'!$H$17/1000</f>
        <v>667215.07682456344</v>
      </c>
      <c r="AS35" s="10">
        <f>'A23'!BC34*'A24'!$J$17/1000</f>
        <v>1691170.918431764</v>
      </c>
      <c r="AT35" s="10">
        <f t="shared" si="93"/>
        <v>5058167.437210341</v>
      </c>
      <c r="AU35" s="10">
        <f>'A1'!G33</f>
        <v>62917.79</v>
      </c>
      <c r="AV35" s="10">
        <f t="shared" si="94"/>
        <v>80393.278867715169</v>
      </c>
      <c r="AW35" s="10">
        <f t="shared" si="75"/>
        <v>80393.278867715169</v>
      </c>
      <c r="AX35" s="10">
        <f>'A23'!BI34*'A24'!$C$17/1000</f>
        <v>538994.0186488633</v>
      </c>
      <c r="AY35" s="10">
        <f>'A23'!BJ34*'A24'!$E$17/1000</f>
        <v>3158186.4794404972</v>
      </c>
      <c r="AZ35" s="10">
        <f>'A23'!BK34*'A24'!$H$17/1000</f>
        <v>1352140.7033068128</v>
      </c>
      <c r="BA35" s="10">
        <f>'A23'!BL34*'A24'!$J$17/1000</f>
        <v>2228085.0084554022</v>
      </c>
      <c r="BB35" s="10">
        <f t="shared" si="95"/>
        <v>7277406.2098515751</v>
      </c>
      <c r="BC35" s="10">
        <f>'A1'!H33</f>
        <v>81776.929999999993</v>
      </c>
      <c r="BD35" s="10">
        <f t="shared" si="96"/>
        <v>88990.944143434768</v>
      </c>
      <c r="BE35" s="10">
        <f t="shared" si="76"/>
        <v>88990.944143434768</v>
      </c>
      <c r="BF35" s="10">
        <f>'A23'!BR34*'A24'!$C$17/1000</f>
        <v>1264938.5710668392</v>
      </c>
      <c r="BG35" s="10">
        <f>'A23'!BS34*'A24'!$E$17/1000</f>
        <v>1845092.3041813804</v>
      </c>
      <c r="BH35" s="10">
        <f>'A23'!BT34*'A24'!$H$17/1000</f>
        <v>51494.314563061103</v>
      </c>
      <c r="BI35" s="10">
        <f>'A23'!BU34*'A24'!$J$17/1000</f>
        <v>1400302.4719562074</v>
      </c>
      <c r="BJ35" s="10">
        <f t="shared" si="97"/>
        <v>4561827.6617674883</v>
      </c>
      <c r="BK35" s="10">
        <f>'A1'!I33</f>
        <v>60483.38</v>
      </c>
      <c r="BL35" s="10">
        <f t="shared" si="98"/>
        <v>75422.82957347107</v>
      </c>
      <c r="BM35" s="10">
        <f t="shared" si="77"/>
        <v>75422.82957347107</v>
      </c>
      <c r="BN35" s="10">
        <f>'A23'!CA34*'A24'!$C$17/1000</f>
        <v>208951.5314048724</v>
      </c>
      <c r="BO35" s="10">
        <f>'A23'!CB34*'A24'!$E$17/1000</f>
        <v>462809.07396816899</v>
      </c>
      <c r="BP35" s="10">
        <f>'A23'!CC34*'A24'!$H$17/1000</f>
        <v>95522.406709117946</v>
      </c>
      <c r="BQ35" s="10">
        <f>'A23'!CD34*'A24'!$J$17/1000</f>
        <v>795905.2914468029</v>
      </c>
      <c r="BR35" s="10">
        <f t="shared" si="99"/>
        <v>1563188.3035289622</v>
      </c>
      <c r="BS35" s="10">
        <f>'A1'!J33</f>
        <v>16615.39</v>
      </c>
      <c r="BT35" s="10">
        <f t="shared" si="100"/>
        <v>94080.747038075075</v>
      </c>
      <c r="BU35" s="10">
        <f t="shared" si="78"/>
        <v>94080.747038075075</v>
      </c>
      <c r="BV35" s="10">
        <f>'A23'!CJ34*'A24'!$C$17/1000</f>
        <v>41706.078238835878</v>
      </c>
      <c r="BW35" s="10">
        <f>'A23'!CK34*'A24'!$E$17/1000</f>
        <v>142836.84248641558</v>
      </c>
      <c r="BX35" s="10">
        <f>'A23'!CL34*'A24'!$H$17/1000</f>
        <v>24545.829216814887</v>
      </c>
      <c r="BY35" s="10">
        <f>'A23'!CM34*'A24'!$J$17/1000</f>
        <v>267917.44460356596</v>
      </c>
      <c r="BZ35" s="10">
        <f t="shared" si="101"/>
        <v>477006.19454563234</v>
      </c>
      <c r="CA35" s="10">
        <f>'A1'!K33</f>
        <v>4889.2489999999998</v>
      </c>
      <c r="CB35" s="10">
        <f t="shared" si="102"/>
        <v>97562.262536768394</v>
      </c>
      <c r="CC35" s="10">
        <f t="shared" si="79"/>
        <v>97562.262536768394</v>
      </c>
      <c r="CD35" s="10">
        <f>'A23'!CS34*'A24'!$C$17/1000</f>
        <v>1074534.2874478723</v>
      </c>
      <c r="CE35" s="10">
        <f>'A23'!CT34*'A24'!$E$17/1000</f>
        <v>814427.11297967995</v>
      </c>
      <c r="CF35" s="10">
        <f>'A23'!CU34*'A24'!$H$17/1000</f>
        <v>434761.69272159919</v>
      </c>
      <c r="CG35" s="10">
        <f>'A23'!CV34*'A24'!$J$17/1000</f>
        <v>1688057.9977760261</v>
      </c>
      <c r="CH35" s="10">
        <f t="shared" si="103"/>
        <v>4011781.0909251776</v>
      </c>
      <c r="CI35" s="10">
        <f>'A1'!L33</f>
        <v>46562.48</v>
      </c>
      <c r="CJ35" s="10">
        <f t="shared" si="104"/>
        <v>86159.09399424553</v>
      </c>
      <c r="CK35" s="10">
        <f t="shared" si="80"/>
        <v>86159.09399424553</v>
      </c>
      <c r="CL35" s="10">
        <f>'A23'!DB34*'A24'!$C$17/1000</f>
        <v>55556.125411070389</v>
      </c>
      <c r="CM35" s="10">
        <f>'A23'!DC34*'A24'!$E$17/1000</f>
        <v>304425.35255807906</v>
      </c>
      <c r="CN35" s="10">
        <f>'A23'!DD34*'A24'!$H$17/1000</f>
        <v>130932.76945708481</v>
      </c>
      <c r="CO35" s="10">
        <f>'A23'!DE34*'A24'!$J$17/1000</f>
        <v>361915.35403940827</v>
      </c>
      <c r="CP35" s="10">
        <f t="shared" si="105"/>
        <v>852829.60146564257</v>
      </c>
      <c r="CQ35" s="10">
        <f>'A1'!M33</f>
        <v>9378.1219999999994</v>
      </c>
      <c r="CR35" s="10">
        <f t="shared" si="106"/>
        <v>90938.207187499022</v>
      </c>
      <c r="CS35" s="10">
        <f t="shared" si="81"/>
        <v>90938.207187499022</v>
      </c>
      <c r="CT35" s="10">
        <f>'A23'!DK34*'A24'!$C$17/1000</f>
        <v>294810.293947283</v>
      </c>
      <c r="CU35" s="10">
        <f>'A23'!DL34*'A24'!$E$17/1000</f>
        <v>2301785.2330516889</v>
      </c>
      <c r="CV35" s="10">
        <f>'A23'!DM34*'A24'!$H$17/1000</f>
        <v>590034.91278404603</v>
      </c>
      <c r="CW35" s="10">
        <f>'A23'!DN34*'A24'!$J$17/1000</f>
        <v>2705444.3052145513</v>
      </c>
      <c r="CX35" s="10">
        <f t="shared" si="107"/>
        <v>5892074.7449975694</v>
      </c>
      <c r="CY35" s="10">
        <f>'A1'!N33</f>
        <v>61914.64</v>
      </c>
      <c r="CZ35" s="10">
        <f t="shared" si="108"/>
        <v>95164.483634202974</v>
      </c>
      <c r="DA35" s="10">
        <f t="shared" si="82"/>
        <v>95164.483634202974</v>
      </c>
      <c r="DB35" s="10">
        <f>'A23'!DT34*'A24'!$C$17/1000</f>
        <v>1536072.9798380912</v>
      </c>
      <c r="DC35" s="10">
        <f>'A23'!DU34*'A24'!$E$17/1000</f>
        <v>10612800.476300618</v>
      </c>
      <c r="DD35" s="10">
        <f>'A23'!DV34*'A24'!$H$17/1000</f>
        <v>2870107.9230296225</v>
      </c>
      <c r="DE35" s="10">
        <f>'A23'!DW34*'A24'!$J$17/1000</f>
        <v>15229323.211519061</v>
      </c>
      <c r="DF35" s="10">
        <f t="shared" si="109"/>
        <v>30248304.590687394</v>
      </c>
      <c r="DG35" s="10">
        <f>'A1'!O33</f>
        <v>309347.09999999998</v>
      </c>
      <c r="DH35" s="10">
        <f t="shared" si="110"/>
        <v>97781.115745670148</v>
      </c>
      <c r="DI35" s="10">
        <f t="shared" si="111"/>
        <v>97781.115745670148</v>
      </c>
    </row>
    <row r="36" spans="1:113" ht="12.75" customHeight="1">
      <c r="A36" s="6">
        <v>2011</v>
      </c>
      <c r="B36" s="10">
        <f>'A23'!G35*'A24'!$C$17/1000</f>
        <v>263139.42936532514</v>
      </c>
      <c r="C36" s="10">
        <f>'A23'!H35*'A24'!$E$17/1000</f>
        <v>512806.42782364256</v>
      </c>
      <c r="D36" s="10">
        <f>'A23'!I35*'A24'!$H$17/1000</f>
        <v>311342.99759978079</v>
      </c>
      <c r="E36" s="10">
        <f>'A23'!J35*'A24'!$J$17/1000</f>
        <v>976977.92257015628</v>
      </c>
      <c r="F36" s="10">
        <f t="shared" si="83"/>
        <v>2064266.7773589049</v>
      </c>
      <c r="G36" s="10">
        <f>'A1'!B34</f>
        <v>22340</v>
      </c>
      <c r="H36" s="10">
        <f t="shared" si="84"/>
        <v>92402.272934597364</v>
      </c>
      <c r="I36" s="10">
        <f t="shared" si="70"/>
        <v>92402.272934597364</v>
      </c>
      <c r="J36" s="10">
        <f>'A23'!P35*'A24'!$C$17/1000</f>
        <v>144703.0868345421</v>
      </c>
      <c r="K36" s="10">
        <f>'A23'!Q35*'A24'!$E$17/1000</f>
        <v>274111.53152017092</v>
      </c>
      <c r="L36" s="10">
        <f>'A23'!R35*'A24'!$H$17/1000</f>
        <v>213093.02528730119</v>
      </c>
      <c r="M36" s="10">
        <f>'A23'!S35*'A24'!$J$17/1000</f>
        <v>296031.51188391756</v>
      </c>
      <c r="N36" s="10">
        <f t="shared" si="85"/>
        <v>927939.15552593186</v>
      </c>
      <c r="O36" s="10">
        <f>'A1'!C34</f>
        <v>11047.74</v>
      </c>
      <c r="P36" s="10">
        <f t="shared" si="86"/>
        <v>83993.572941246981</v>
      </c>
      <c r="Q36" s="10">
        <f t="shared" si="71"/>
        <v>83993.572941246981</v>
      </c>
      <c r="R36" s="10">
        <f>'A23'!Y35*'A24'!$C$17/1000</f>
        <v>183863.78936442279</v>
      </c>
      <c r="S36" s="10">
        <f>'A23'!Z35*'A24'!$E$17/1000</f>
        <v>674580.39260823769</v>
      </c>
      <c r="T36" s="10">
        <f>'A23'!AA35*'A24'!$H$17/1000</f>
        <v>1232797.0385872324</v>
      </c>
      <c r="U36" s="10">
        <f>'A23'!AB35*'A24'!$J$17/1000</f>
        <v>1510853.6615234606</v>
      </c>
      <c r="V36" s="10">
        <f t="shared" si="87"/>
        <v>3602094.8820833536</v>
      </c>
      <c r="W36" s="10">
        <f>'A1'!D34</f>
        <v>34483.980000000003</v>
      </c>
      <c r="X36" s="10">
        <f t="shared" si="88"/>
        <v>104457.05171164562</v>
      </c>
      <c r="Y36" s="10">
        <f t="shared" si="72"/>
        <v>104457.05171164562</v>
      </c>
      <c r="Z36" s="10">
        <f>'A23'!AH35*'A24'!$C$17/1000</f>
        <v>54323.532903354535</v>
      </c>
      <c r="AA36" s="10">
        <f>'A23'!AI35*'A24'!$E$17/1000</f>
        <v>177826.99390548182</v>
      </c>
      <c r="AB36" s="10">
        <f>'A23'!AJ35*'A24'!$H$17/1000</f>
        <v>28782.993902930084</v>
      </c>
      <c r="AC36" s="10">
        <f>'A23'!AK35*'A24'!$J$17/1000</f>
        <v>241148.65395220186</v>
      </c>
      <c r="AD36" s="10">
        <f t="shared" si="89"/>
        <v>502082.17466396827</v>
      </c>
      <c r="AE36" s="10">
        <f>'A1'!E34</f>
        <v>5570.5720000000001</v>
      </c>
      <c r="AF36" s="10">
        <f t="shared" si="90"/>
        <v>90131.170490924138</v>
      </c>
      <c r="AG36" s="10">
        <f t="shared" si="73"/>
        <v>90131.170490924138</v>
      </c>
      <c r="AH36" s="10">
        <f>'A23'!AQ35*'A24'!$C$17/1000</f>
        <v>39779.711559685406</v>
      </c>
      <c r="AI36" s="10">
        <f>'A23'!AR35*'A24'!$E$17/1000</f>
        <v>171856.92660140252</v>
      </c>
      <c r="AJ36" s="10">
        <f>'A23'!AS35*'A24'!$H$17/1000</f>
        <v>76601.996567390088</v>
      </c>
      <c r="AK36" s="10">
        <f>'A23'!AT35*'A24'!$J$17/1000</f>
        <v>210234.86792365092</v>
      </c>
      <c r="AL36" s="10">
        <f t="shared" si="91"/>
        <v>498473.50265212893</v>
      </c>
      <c r="AM36" s="10">
        <f>'A1'!F34</f>
        <v>5386</v>
      </c>
      <c r="AN36" s="10">
        <f t="shared" si="92"/>
        <v>92549.851959177307</v>
      </c>
      <c r="AO36" s="10">
        <f t="shared" si="74"/>
        <v>92549.851959177307</v>
      </c>
      <c r="AP36" s="10">
        <f>'A23'!AZ35*'A24'!$C$17/1000</f>
        <v>797422.32227455173</v>
      </c>
      <c r="AQ36" s="10">
        <f>'A23'!BA35*'A24'!$E$17/1000</f>
        <v>1888380.4696742601</v>
      </c>
      <c r="AR36" s="10">
        <f>'A23'!BB35*'A24'!$H$17/1000</f>
        <v>667207.05596315814</v>
      </c>
      <c r="AS36" s="10">
        <f>'A23'!BC35*'A24'!$J$17/1000</f>
        <v>1771728.0019468847</v>
      </c>
      <c r="AT36" s="10">
        <f t="shared" si="93"/>
        <v>5124737.8498588549</v>
      </c>
      <c r="AU36" s="10">
        <f>'A1'!G34</f>
        <v>63223.16</v>
      </c>
      <c r="AV36" s="10">
        <f t="shared" si="94"/>
        <v>81057.920070095439</v>
      </c>
      <c r="AW36" s="10">
        <f t="shared" si="75"/>
        <v>81057.920070095439</v>
      </c>
      <c r="AX36" s="10">
        <f>'A23'!BI35*'A24'!$C$17/1000</f>
        <v>519213.95195515401</v>
      </c>
      <c r="AY36" s="10">
        <f>'A23'!BJ35*'A24'!$E$17/1000</f>
        <v>3100085.9583045756</v>
      </c>
      <c r="AZ36" s="10">
        <f>'A23'!BK35*'A24'!$H$17/1000</f>
        <v>1479174.1955476888</v>
      </c>
      <c r="BA36" s="10">
        <f>'A23'!BL35*'A24'!$J$17/1000</f>
        <v>2132208.9602548098</v>
      </c>
      <c r="BB36" s="10">
        <f t="shared" si="95"/>
        <v>7230683.0660622278</v>
      </c>
      <c r="BC36" s="10">
        <f>'A1'!H34</f>
        <v>81039.75</v>
      </c>
      <c r="BD36" s="10">
        <f t="shared" si="96"/>
        <v>89223.906367705087</v>
      </c>
      <c r="BE36" s="10">
        <f t="shared" si="76"/>
        <v>89223.906367705087</v>
      </c>
      <c r="BF36" s="10">
        <f>'A23'!BR35*'A24'!$C$17/1000</f>
        <v>1247637.3052411033</v>
      </c>
      <c r="BG36" s="10">
        <f>'A23'!BS35*'A24'!$E$17/1000</f>
        <v>1861836.8675772625</v>
      </c>
      <c r="BH36" s="10">
        <f>'A23'!BT35*'A24'!$H$17/1000</f>
        <v>45169.889752083371</v>
      </c>
      <c r="BI36" s="10">
        <f>'A23'!BU35*'A24'!$J$17/1000</f>
        <v>1407603.9700702978</v>
      </c>
      <c r="BJ36" s="10">
        <f t="shared" si="97"/>
        <v>4562248.0326407468</v>
      </c>
      <c r="BK36" s="10">
        <f>'A1'!I34</f>
        <v>60626.44</v>
      </c>
      <c r="BL36" s="10">
        <f t="shared" si="98"/>
        <v>75251.788372214272</v>
      </c>
      <c r="BM36" s="10">
        <f t="shared" si="77"/>
        <v>75251.788372214272</v>
      </c>
      <c r="BN36" s="10">
        <f>'A23'!CA35*'A24'!$C$17/1000</f>
        <v>213980.05730644605</v>
      </c>
      <c r="BO36" s="10">
        <f>'A23'!CB35*'A24'!$E$17/1000</f>
        <v>463205.81513061491</v>
      </c>
      <c r="BP36" s="10">
        <f>'A23'!CC35*'A24'!$H$17/1000</f>
        <v>88356.602331883114</v>
      </c>
      <c r="BQ36" s="10">
        <f>'A23'!CD35*'A24'!$J$17/1000</f>
        <v>772718.85667779995</v>
      </c>
      <c r="BR36" s="10">
        <f t="shared" si="99"/>
        <v>1538261.331446744</v>
      </c>
      <c r="BS36" s="10">
        <f>'A1'!J34</f>
        <v>16693.07</v>
      </c>
      <c r="BT36" s="10">
        <f t="shared" si="100"/>
        <v>92149.696337866204</v>
      </c>
      <c r="BU36" s="10">
        <f t="shared" si="78"/>
        <v>92149.696337866204</v>
      </c>
      <c r="BV36" s="10">
        <f>'A23'!CJ35*'A24'!$C$17/1000</f>
        <v>39847.271470754815</v>
      </c>
      <c r="BW36" s="10">
        <f>'A23'!CK35*'A24'!$E$17/1000</f>
        <v>144580.94143087417</v>
      </c>
      <c r="BX36" s="10">
        <f>'A23'!CL35*'A24'!$H$17/1000</f>
        <v>26958.843361078729</v>
      </c>
      <c r="BY36" s="10">
        <f>'A23'!CM35*'A24'!$J$17/1000</f>
        <v>275709.10534876876</v>
      </c>
      <c r="BZ36" s="10">
        <f t="shared" si="101"/>
        <v>487096.16161147645</v>
      </c>
      <c r="CA36" s="10">
        <f>'A1'!K34</f>
        <v>4952</v>
      </c>
      <c r="CB36" s="10">
        <f t="shared" si="102"/>
        <v>98363.522134789266</v>
      </c>
      <c r="CC36" s="10">
        <f t="shared" si="79"/>
        <v>98363.522134789266</v>
      </c>
      <c r="CD36" s="10">
        <f>'A23'!CS35*'A24'!$C$17/1000</f>
        <v>1050334.4666823614</v>
      </c>
      <c r="CE36" s="10">
        <f>'A23'!CT35*'A24'!$E$17/1000</f>
        <v>824950.22637118713</v>
      </c>
      <c r="CF36" s="10">
        <f>'A23'!CU35*'A24'!$H$17/1000</f>
        <v>439939.87516596616</v>
      </c>
      <c r="CG36" s="10">
        <f>'A23'!CV35*'A24'!$J$17/1000</f>
        <v>1754390.7424267293</v>
      </c>
      <c r="CH36" s="10">
        <f t="shared" si="103"/>
        <v>4069615.3106462443</v>
      </c>
      <c r="CI36" s="10">
        <f>'A1'!L34</f>
        <v>46736.26</v>
      </c>
      <c r="CJ36" s="10">
        <f t="shared" si="104"/>
        <v>87076.186897416352</v>
      </c>
      <c r="CK36" s="10">
        <f t="shared" si="80"/>
        <v>87076.186897416352</v>
      </c>
      <c r="CL36" s="10">
        <f>'A23'!DB35*'A24'!$C$17/1000</f>
        <v>53584.157616343604</v>
      </c>
      <c r="CM36" s="10">
        <f>'A23'!DC35*'A24'!$E$17/1000</f>
        <v>299818.475689916</v>
      </c>
      <c r="CN36" s="10">
        <f>'A23'!DD35*'A24'!$H$17/1000</f>
        <v>135581.70798314939</v>
      </c>
      <c r="CO36" s="10">
        <f>'A23'!DE35*'A24'!$J$17/1000</f>
        <v>372915.43254256959</v>
      </c>
      <c r="CP36" s="10">
        <f t="shared" si="105"/>
        <v>861899.77383197856</v>
      </c>
      <c r="CQ36" s="10">
        <f>'A1'!M34</f>
        <v>9449.2090000000007</v>
      </c>
      <c r="CR36" s="10">
        <f t="shared" si="106"/>
        <v>91213.960219525092</v>
      </c>
      <c r="CS36" s="10">
        <f t="shared" si="81"/>
        <v>91213.960219525092</v>
      </c>
      <c r="CT36" s="10">
        <f>'A23'!DK35*'A24'!$C$17/1000</f>
        <v>274163.01881761791</v>
      </c>
      <c r="CU36" s="10">
        <f>'A23'!DL35*'A24'!$E$17/1000</f>
        <v>2295151.4504060713</v>
      </c>
      <c r="CV36" s="10">
        <f>'A23'!DM35*'A24'!$H$17/1000</f>
        <v>572082.11219668156</v>
      </c>
      <c r="CW36" s="10">
        <f>'A23'!DN35*'A24'!$J$17/1000</f>
        <v>2876064.1775909569</v>
      </c>
      <c r="CX36" s="10">
        <f t="shared" si="107"/>
        <v>6017460.7590113282</v>
      </c>
      <c r="CY36" s="10">
        <f>'A1'!N34</f>
        <v>62435.199999999997</v>
      </c>
      <c r="CZ36" s="10">
        <f t="shared" si="108"/>
        <v>96379.298200555597</v>
      </c>
      <c r="DA36" s="10">
        <f t="shared" si="82"/>
        <v>96379.298200555597</v>
      </c>
      <c r="DB36" s="10">
        <f>'A23'!DT35*'A24'!$C$17/1000</f>
        <v>1508339.1629532254</v>
      </c>
      <c r="DC36" s="10">
        <f>'A23'!DU35*'A24'!$E$17/1000</f>
        <v>10588640.624993462</v>
      </c>
      <c r="DD36" s="10">
        <f>'A23'!DV35*'A24'!$H$17/1000</f>
        <v>2983101.9193109162</v>
      </c>
      <c r="DE36" s="10">
        <f>'A23'!DW35*'A24'!$J$17/1000</f>
        <v>15588320.637869246</v>
      </c>
      <c r="DF36" s="10">
        <f t="shared" si="109"/>
        <v>30668402.345126852</v>
      </c>
      <c r="DG36" s="10">
        <f>'A1'!O34</f>
        <v>311721.59999999998</v>
      </c>
      <c r="DH36" s="10">
        <f t="shared" si="110"/>
        <v>98383.950118076042</v>
      </c>
      <c r="DI36" s="10">
        <f t="shared" si="111"/>
        <v>98383.950118076042</v>
      </c>
    </row>
    <row r="37" spans="1:113" ht="12.75" customHeight="1">
      <c r="A37" s="6">
        <v>2012</v>
      </c>
      <c r="B37" s="10">
        <f>'A23'!G36*'A24'!$C$17/1000</f>
        <v>247170.16976830157</v>
      </c>
      <c r="C37" s="10">
        <f>'A23'!H36*'A24'!$E$17/1000</f>
        <v>497728.36229961528</v>
      </c>
      <c r="D37" s="10">
        <f>'A23'!I36*'A24'!$H$17/1000</f>
        <v>234556.38179069379</v>
      </c>
      <c r="E37" s="10">
        <f>'A23'!J36*'A24'!$J$17/1000</f>
        <v>1030091.4118511592</v>
      </c>
      <c r="F37" s="10">
        <f t="shared" si="83"/>
        <v>2009546.32570977</v>
      </c>
      <c r="G37" s="10">
        <f>'A1'!B35</f>
        <v>22730</v>
      </c>
      <c r="H37" s="10">
        <f t="shared" si="84"/>
        <v>88409.429199725913</v>
      </c>
      <c r="I37" s="10">
        <f>H37</f>
        <v>88409.429199725913</v>
      </c>
      <c r="J37" s="10">
        <f>'A23'!P36*'A24'!$C$17/1000</f>
        <v>141535.09406019413</v>
      </c>
      <c r="K37" s="10">
        <f>'A23'!Q36*'A24'!$E$17/1000</f>
        <v>276867.09487618197</v>
      </c>
      <c r="L37" s="10">
        <f>'A23'!R36*'A24'!$H$17/1000</f>
        <v>177920.00506702939</v>
      </c>
      <c r="M37" s="10">
        <f>'A23'!S36*'A24'!$J$17/1000</f>
        <v>313813.45900995313</v>
      </c>
      <c r="N37" s="10">
        <f t="shared" si="85"/>
        <v>910135.65301335859</v>
      </c>
      <c r="O37" s="10">
        <f>'A1'!C35</f>
        <v>11128.24</v>
      </c>
      <c r="P37" s="10">
        <f t="shared" si="86"/>
        <v>81786.127277391439</v>
      </c>
      <c r="Q37" s="10">
        <f>P37</f>
        <v>81786.127277391439</v>
      </c>
      <c r="R37" s="10">
        <f>'A23'!Y36*'A24'!$C$17/1000</f>
        <v>181475.4489075884</v>
      </c>
      <c r="S37" s="10">
        <f>'A23'!Z36*'A24'!$E$17/1000</f>
        <v>664433.50320170098</v>
      </c>
      <c r="T37" s="10">
        <f>'A23'!AA36*'A24'!$H$17/1000</f>
        <v>853954.94404431293</v>
      </c>
      <c r="U37" s="10">
        <f>'A23'!AB36*'A24'!$J$17/1000</f>
        <v>1593221.5785608066</v>
      </c>
      <c r="V37" s="10">
        <f t="shared" si="87"/>
        <v>3293085.4747144086</v>
      </c>
      <c r="W37" s="10">
        <f>'A1'!D35</f>
        <v>34880.49</v>
      </c>
      <c r="X37" s="10">
        <f t="shared" si="88"/>
        <v>94410.527911574885</v>
      </c>
      <c r="Y37" s="10">
        <f>X37</f>
        <v>94410.527911574885</v>
      </c>
      <c r="Z37" s="10">
        <f>'A23'!AH36*'A24'!$C$17/1000</f>
        <v>51957.418817665573</v>
      </c>
      <c r="AA37" s="10">
        <f>'A23'!AI36*'A24'!$E$17/1000</f>
        <v>171389.04101066029</v>
      </c>
      <c r="AB37" s="10">
        <f>'A23'!AJ36*'A24'!$H$17/1000</f>
        <v>30736.13660585805</v>
      </c>
      <c r="AC37" s="10">
        <f>'A23'!AK36*'A24'!$J$17/1000</f>
        <v>238934.71792418452</v>
      </c>
      <c r="AD37" s="10">
        <f t="shared" si="89"/>
        <v>493017.3143583684</v>
      </c>
      <c r="AE37" s="10">
        <f>'A1'!E35</f>
        <v>5591.5720000000001</v>
      </c>
      <c r="AF37" s="10">
        <f t="shared" si="90"/>
        <v>88171.504249318154</v>
      </c>
      <c r="AG37" s="10">
        <f>AF37</f>
        <v>88171.504249318154</v>
      </c>
      <c r="AH37" s="10">
        <f>'A23'!AQ36*'A24'!$C$17/1000</f>
        <v>38902.075041733173</v>
      </c>
      <c r="AI37" s="10">
        <f>'A23'!AR36*'A24'!$E$17/1000</f>
        <v>172342.25902423554</v>
      </c>
      <c r="AJ37" s="10">
        <f>'A23'!AS36*'A24'!$H$17/1000</f>
        <v>65443.405577845318</v>
      </c>
      <c r="AK37" s="10">
        <f>'A23'!AT36*'A24'!$J$17/1000</f>
        <v>209645.59789141561</v>
      </c>
      <c r="AL37" s="10">
        <f t="shared" si="91"/>
        <v>486333.33753522963</v>
      </c>
      <c r="AM37" s="10">
        <f>'A1'!F35</f>
        <v>5413</v>
      </c>
      <c r="AN37" s="10">
        <f t="shared" si="92"/>
        <v>89845.434608392694</v>
      </c>
      <c r="AO37" s="10">
        <f>AN37</f>
        <v>89845.434608392694</v>
      </c>
      <c r="AP37" s="10">
        <f>'A23'!AZ36*'A24'!$C$17/1000</f>
        <v>785993.90771879081</v>
      </c>
      <c r="AQ37" s="10">
        <f>'A23'!BA36*'A24'!$E$17/1000</f>
        <v>1854092.1936096502</v>
      </c>
      <c r="AR37" s="10">
        <f>'A23'!BB36*'A24'!$H$17/1000</f>
        <v>697448.50693400088</v>
      </c>
      <c r="AS37" s="10">
        <f>'A23'!BC36*'A24'!$J$17/1000</f>
        <v>1742715.9573376365</v>
      </c>
      <c r="AT37" s="10">
        <f t="shared" si="93"/>
        <v>5080250.5656000786</v>
      </c>
      <c r="AU37" s="10">
        <f>'A1'!G35</f>
        <v>63514</v>
      </c>
      <c r="AV37" s="10">
        <f t="shared" si="94"/>
        <v>79986.31113770316</v>
      </c>
      <c r="AW37" s="10">
        <f>AV37</f>
        <v>79986.31113770316</v>
      </c>
      <c r="AX37" s="10">
        <f>'A23'!BI36*'A24'!$C$17/1000</f>
        <v>488571.1969665307</v>
      </c>
      <c r="AY37" s="10">
        <f>'A23'!BJ36*'A24'!$E$17/1000</f>
        <v>3027198.0319764577</v>
      </c>
      <c r="AZ37" s="10">
        <f>'A23'!BK36*'A24'!$H$17/1000</f>
        <v>855947.14441876474</v>
      </c>
      <c r="BA37" s="10">
        <f>'A23'!BL36*'A24'!$J$17/1000</f>
        <v>2073946.0022845054</v>
      </c>
      <c r="BB37" s="10">
        <f t="shared" si="95"/>
        <v>6445662.3756462587</v>
      </c>
      <c r="BC37" s="10">
        <f>'A1'!H35</f>
        <v>80425.820000000007</v>
      </c>
      <c r="BD37" s="10">
        <f t="shared" si="96"/>
        <v>80144.192196563963</v>
      </c>
      <c r="BE37" s="10">
        <f>BD37</f>
        <v>80144.192196563963</v>
      </c>
      <c r="BF37" s="10">
        <f>'A23'!BR36*'A24'!$C$17/1000</f>
        <v>1203428.3318853159</v>
      </c>
      <c r="BG37" s="10">
        <f>'A23'!BS36*'A24'!$E$17/1000</f>
        <v>1892522.790830197</v>
      </c>
      <c r="BH37" s="10">
        <f>'A23'!BT36*'A24'!$H$17/1000</f>
        <v>37232.32069432451</v>
      </c>
      <c r="BI37" s="10">
        <f>'A23'!BU36*'A24'!$J$17/1000</f>
        <v>1482365.0079593039</v>
      </c>
      <c r="BJ37" s="10">
        <f t="shared" si="97"/>
        <v>4615548.4513691422</v>
      </c>
      <c r="BK37" s="10">
        <f>'A1'!I35</f>
        <v>60916.2</v>
      </c>
      <c r="BL37" s="10">
        <f t="shared" si="98"/>
        <v>75768.817676892882</v>
      </c>
      <c r="BM37" s="10">
        <f>BL37</f>
        <v>75768.817676892882</v>
      </c>
      <c r="BN37" s="10">
        <f>'A23'!CA36*'A24'!$C$17/1000</f>
        <v>207483.10302965133</v>
      </c>
      <c r="BO37" s="10">
        <f>'A23'!CB36*'A24'!$E$17/1000</f>
        <v>445664.24358881894</v>
      </c>
      <c r="BP37" s="10">
        <f>'A23'!CC36*'A24'!$H$17/1000</f>
        <v>47732.038190247324</v>
      </c>
      <c r="BQ37" s="10">
        <f>'A23'!CD36*'A24'!$J$17/1000</f>
        <v>821624.94925910723</v>
      </c>
      <c r="BR37" s="10">
        <f t="shared" si="99"/>
        <v>1522504.3340678248</v>
      </c>
      <c r="BS37" s="10">
        <f>'A1'!J35</f>
        <v>16754.96</v>
      </c>
      <c r="BT37" s="10">
        <f t="shared" si="100"/>
        <v>90868.873101924735</v>
      </c>
      <c r="BU37" s="10">
        <f>BT37</f>
        <v>90868.873101924735</v>
      </c>
      <c r="BV37" s="10">
        <f>'A23'!CJ36*'A24'!$C$17/1000</f>
        <v>40539.41351275269</v>
      </c>
      <c r="BW37" s="10">
        <f>'A23'!CK36*'A24'!$E$17/1000</f>
        <v>145128.0192208658</v>
      </c>
      <c r="BX37" s="10">
        <f>'A23'!CL36*'A24'!$H$17/1000</f>
        <v>9326.1996073213031</v>
      </c>
      <c r="BY37" s="10">
        <f>'A23'!CM36*'A24'!$J$17/1000</f>
        <v>279640.71983079612</v>
      </c>
      <c r="BZ37" s="10">
        <f t="shared" si="101"/>
        <v>474634.3521717359</v>
      </c>
      <c r="CA37" s="10">
        <f>'A1'!K35</f>
        <v>5018</v>
      </c>
      <c r="CB37" s="10">
        <f t="shared" si="102"/>
        <v>94586.359540003177</v>
      </c>
      <c r="CC37" s="10">
        <f>CB37</f>
        <v>94586.359540003177</v>
      </c>
      <c r="CD37" s="10">
        <f>'A23'!CS36*'A24'!$C$17/1000</f>
        <v>1048836.183675911</v>
      </c>
      <c r="CE37" s="10">
        <f>'A23'!CT36*'A24'!$E$17/1000</f>
        <v>844819.60992452782</v>
      </c>
      <c r="CF37" s="10">
        <f>'A23'!CU36*'A24'!$H$17/1000</f>
        <v>472084.32920627011</v>
      </c>
      <c r="CG37" s="10">
        <f>'A23'!CV36*'A24'!$J$17/1000</f>
        <v>1730077.1294056627</v>
      </c>
      <c r="CH37" s="10">
        <f t="shared" si="103"/>
        <v>4095817.2522123717</v>
      </c>
      <c r="CI37" s="10">
        <f>'A1'!L35</f>
        <v>46766.400000000001</v>
      </c>
      <c r="CJ37" s="10">
        <f t="shared" si="104"/>
        <v>87580.340847539497</v>
      </c>
      <c r="CK37" s="10">
        <f>CJ37</f>
        <v>87580.340847539497</v>
      </c>
      <c r="CL37" s="10">
        <f>'A23'!DB36*'A24'!$C$17/1000</f>
        <v>53846.354556715545</v>
      </c>
      <c r="CM37" s="10">
        <f>'A23'!DC36*'A24'!$E$17/1000</f>
        <v>300269.89228946727</v>
      </c>
      <c r="CN37" s="10">
        <f>'A23'!DD36*'A24'!$H$17/1000</f>
        <v>77183.63322519089</v>
      </c>
      <c r="CO37" s="10">
        <f>'A23'!DE36*'A24'!$J$17/1000</f>
        <v>357146.1042418977</v>
      </c>
      <c r="CP37" s="10">
        <f t="shared" si="105"/>
        <v>788445.98431327136</v>
      </c>
      <c r="CQ37" s="10">
        <f>'A1'!M35</f>
        <v>9519.3690000000006</v>
      </c>
      <c r="CR37" s="10">
        <f t="shared" si="106"/>
        <v>82825.446131279416</v>
      </c>
      <c r="CS37" s="10">
        <f>CR37</f>
        <v>82825.446131279416</v>
      </c>
      <c r="CT37" s="10">
        <f>'A23'!DK36*'A24'!$C$17/1000</f>
        <v>253321.90602574742</v>
      </c>
      <c r="CU37" s="10">
        <f>'A23'!DL36*'A24'!$E$17/1000</f>
        <v>1677715.3647062762</v>
      </c>
      <c r="CV37" s="10">
        <f>'A23'!DM36*'A24'!$H$17/1000</f>
        <v>582773.76404570253</v>
      </c>
      <c r="CW37" s="10">
        <f>'A23'!DN36*'A24'!$J$17/1000</f>
        <v>2912355.9030466769</v>
      </c>
      <c r="CX37" s="10">
        <f t="shared" si="107"/>
        <v>5426166.9378244029</v>
      </c>
      <c r="CY37" s="10">
        <f>'A1'!N35</f>
        <v>62858.8</v>
      </c>
      <c r="CZ37" s="10">
        <f t="shared" si="108"/>
        <v>86323.107310740932</v>
      </c>
      <c r="DA37" s="10">
        <f>CZ37</f>
        <v>86323.107310740932</v>
      </c>
      <c r="DB37" s="10">
        <f>'A23'!DT36*'A24'!$C$17/1000</f>
        <v>1549203.3775926251</v>
      </c>
      <c r="DC37" s="10">
        <f>'A23'!DU36*'A24'!$E$17/1000</f>
        <v>10436620.742460275</v>
      </c>
      <c r="DD37" s="10">
        <f>'A23'!DV36*'A24'!$H$17/1000</f>
        <v>2915986.4688893496</v>
      </c>
      <c r="DE37" s="10">
        <f>'A23'!DW36*'A24'!$J$17/1000</f>
        <v>15058107.669688689</v>
      </c>
      <c r="DF37" s="10">
        <f t="shared" si="109"/>
        <v>29959918.258630939</v>
      </c>
      <c r="DG37" s="10">
        <f>'A1'!O35</f>
        <v>314112.09999999998</v>
      </c>
      <c r="DH37" s="10">
        <f t="shared" si="110"/>
        <v>95379.701255159991</v>
      </c>
      <c r="DI37" s="10">
        <f t="shared" si="111"/>
        <v>95379.701255159991</v>
      </c>
    </row>
    <row r="38" spans="1:113" ht="12.75" customHeight="1">
      <c r="A38" s="6">
        <v>2013</v>
      </c>
      <c r="B38" s="10">
        <f>'A23'!G37*'A24'!$C$17/1000</f>
        <v>245060.52893027407</v>
      </c>
      <c r="C38" s="10">
        <f>'A23'!H37*'A24'!$E$17/1000</f>
        <v>547295.64913239167</v>
      </c>
      <c r="D38" s="10">
        <f>'A23'!I37*'A24'!$H$17/1000</f>
        <v>241882.00867997273</v>
      </c>
      <c r="E38" s="10">
        <f>'A23'!J37*'A24'!$J$17/1000</f>
        <v>1073202.4041684857</v>
      </c>
      <c r="F38" s="10">
        <f>SUM(B38:E38)</f>
        <v>2107440.5909111239</v>
      </c>
      <c r="G38" s="10">
        <f>'A1'!B36</f>
        <v>23124</v>
      </c>
      <c r="H38" s="10">
        <f>F38/G38*1000</f>
        <v>91136.507131600243</v>
      </c>
      <c r="I38" s="10">
        <f>H38</f>
        <v>91136.507131600243</v>
      </c>
      <c r="J38" s="10">
        <f>'A23'!P37*'A24'!$C$17/1000</f>
        <v>137738.13467554806</v>
      </c>
      <c r="K38" s="10">
        <f>'A23'!Q37*'A24'!$E$17/1000</f>
        <v>288005.38835048839</v>
      </c>
      <c r="L38" s="10">
        <f>'A23'!R37*'A24'!$H$17/1000</f>
        <v>26663.04035482198</v>
      </c>
      <c r="M38" s="10">
        <f>'A23'!S37*'A24'!$J$17/1000</f>
        <v>447290.7530677967</v>
      </c>
      <c r="N38" s="10">
        <f>SUM(J38:M38)</f>
        <v>899697.31644865521</v>
      </c>
      <c r="O38" s="10">
        <f>'A1'!C36</f>
        <v>11196.04</v>
      </c>
      <c r="P38" s="10">
        <f>N38/O38*1000</f>
        <v>80358.53002031568</v>
      </c>
      <c r="Q38" s="10">
        <f>P38</f>
        <v>80358.53002031568</v>
      </c>
      <c r="R38" s="10">
        <f>'A23'!Y37*'A24'!$C$17/1000</f>
        <v>174582.14478133607</v>
      </c>
      <c r="S38" s="10">
        <f>'A23'!Z37*'A24'!$E$17/1000</f>
        <v>808172.625930754</v>
      </c>
      <c r="T38" s="10">
        <f>'A23'!AA37*'A24'!$H$17/1000</f>
        <v>863137.82566171268</v>
      </c>
      <c r="U38" s="10">
        <f>'A23'!AB37*'A24'!$J$17/1000</f>
        <v>1620810.041964134</v>
      </c>
      <c r="V38" s="10">
        <f>SUM(R38:U38)</f>
        <v>3466702.6383379367</v>
      </c>
      <c r="W38" s="10">
        <f>'A1'!D36</f>
        <v>35317.4</v>
      </c>
      <c r="X38" s="10">
        <f>V38/W38*1000</f>
        <v>98158.489535977642</v>
      </c>
      <c r="Y38" s="10">
        <f>X38</f>
        <v>98158.489535977642</v>
      </c>
      <c r="Z38" s="10">
        <f>'A23'!AH37*'A24'!$C$17/1000</f>
        <v>51156.886395668102</v>
      </c>
      <c r="AA38" s="10">
        <f>'A23'!AI37*'A24'!$E$17/1000</f>
        <v>172511.98482425779</v>
      </c>
      <c r="AB38" s="10">
        <f>'A23'!AJ37*'A24'!$H$17/1000</f>
        <v>26469.617620453817</v>
      </c>
      <c r="AC38" s="10">
        <f>'A23'!AK37*'A24'!$J$17/1000</f>
        <v>252203.39717825784</v>
      </c>
      <c r="AD38" s="10">
        <f>SUM(Z38:AC38)</f>
        <v>502341.88601863757</v>
      </c>
      <c r="AE38" s="10">
        <f>'A1'!E36</f>
        <v>5614.9319999999998</v>
      </c>
      <c r="AF38" s="10">
        <f>AD38/AE38*1000</f>
        <v>89465.355238253571</v>
      </c>
      <c r="AG38" s="10">
        <f>AF38</f>
        <v>89465.355238253571</v>
      </c>
      <c r="AH38" s="10">
        <f>'A23'!AQ37*'A24'!$C$17/1000</f>
        <v>35587.463616718604</v>
      </c>
      <c r="AI38" s="10">
        <f>'A23'!AR37*'A24'!$E$17/1000</f>
        <v>173098.8090499799</v>
      </c>
      <c r="AJ38" s="10">
        <f>'A23'!AS37*'A24'!$H$17/1000</f>
        <v>63818.172054483926</v>
      </c>
      <c r="AK38" s="10">
        <f>'A23'!AT37*'A24'!$J$17/1000</f>
        <v>226160.64114890221</v>
      </c>
      <c r="AL38" s="10">
        <f>SUM(AH38:AK38)</f>
        <v>498665.08587008459</v>
      </c>
      <c r="AM38" s="10">
        <f>'A1'!F36</f>
        <v>5440</v>
      </c>
      <c r="AN38" s="10">
        <f>AL38/AM38*1000</f>
        <v>91666.376079059657</v>
      </c>
      <c r="AO38" s="10">
        <f>AN38</f>
        <v>91666.376079059657</v>
      </c>
      <c r="AP38" s="10">
        <f>'A23'!AZ37*'A24'!$C$17/1000</f>
        <v>743785.19634693104</v>
      </c>
      <c r="AQ38" s="10">
        <f>'A23'!BA37*'A24'!$E$17/1000</f>
        <v>1890023.4782444739</v>
      </c>
      <c r="AR38" s="10">
        <f>'A23'!BB37*'A24'!$H$17/1000</f>
        <v>752706.54004464112</v>
      </c>
      <c r="AS38" s="10">
        <f>'A23'!BC37*'A24'!$J$17/1000</f>
        <v>1743971.9937217175</v>
      </c>
      <c r="AT38" s="10">
        <f>SUM(AP38:AS38)</f>
        <v>5130487.2083577635</v>
      </c>
      <c r="AU38" s="10">
        <f>'A1'!G36</f>
        <v>63786.14</v>
      </c>
      <c r="AV38" s="10">
        <f>AT38/AU38*1000</f>
        <v>80432.633301807626</v>
      </c>
      <c r="AW38" s="10">
        <f>AV38</f>
        <v>80432.633301807626</v>
      </c>
      <c r="AX38" s="10">
        <f>'A23'!BI37*'A24'!$C$17/1000</f>
        <v>493391.3315016554</v>
      </c>
      <c r="AY38" s="10">
        <f>'A23'!BJ37*'A24'!$E$17/1000</f>
        <v>3332176.6017593779</v>
      </c>
      <c r="AZ38" s="10">
        <f>'A23'!BK37*'A24'!$H$17/1000</f>
        <v>209363.31121387903</v>
      </c>
      <c r="BA38" s="10">
        <f>'A23'!BL37*'A24'!$J$17/1000</f>
        <v>2680770.6608400098</v>
      </c>
      <c r="BB38" s="10">
        <f>SUM(AX38:BA38)</f>
        <v>6715701.9053149223</v>
      </c>
      <c r="BC38" s="10">
        <f>'A1'!H36</f>
        <v>80645.600000000006</v>
      </c>
      <c r="BD38" s="10">
        <f>BB38/BC38*1000</f>
        <v>83274.250613981698</v>
      </c>
      <c r="BE38" s="10">
        <f>BD38</f>
        <v>83274.250613981698</v>
      </c>
      <c r="BF38" s="10">
        <f>'A23'!BR37*'A24'!$C$17/1000</f>
        <v>1184433.1894152826</v>
      </c>
      <c r="BG38" s="10">
        <f>'A23'!BS37*'A24'!$E$17/1000</f>
        <v>1924272.5763603889</v>
      </c>
      <c r="BH38" s="10">
        <f>'A23'!BT37*'A24'!$H$17/1000</f>
        <v>0</v>
      </c>
      <c r="BI38" s="10">
        <f>'A23'!BU37*'A24'!$J$17/1000</f>
        <v>1573742.1293752457</v>
      </c>
      <c r="BJ38" s="10">
        <f>SUM(BF38:BI38)</f>
        <v>4682447.8951509167</v>
      </c>
      <c r="BK38" s="10">
        <f>'A1'!I36</f>
        <v>61178.36</v>
      </c>
      <c r="BL38" s="10">
        <f>BJ38/BK38*1000</f>
        <v>76537.649834858545</v>
      </c>
      <c r="BM38" s="10">
        <f>BL38</f>
        <v>76537.649834858545</v>
      </c>
      <c r="BN38" s="10">
        <f>'A23'!CA37*'A24'!$C$17/1000</f>
        <v>195284.17514056907</v>
      </c>
      <c r="BO38" s="10">
        <f>'A23'!CB37*'A24'!$E$17/1000</f>
        <v>476601.02389034332</v>
      </c>
      <c r="BP38" s="10">
        <f>'A23'!CC37*'A24'!$H$17/1000</f>
        <v>43203.668573485797</v>
      </c>
      <c r="BQ38" s="10">
        <f>'A23'!CD37*'A24'!$J$17/1000</f>
        <v>830911.51689326786</v>
      </c>
      <c r="BR38" s="10">
        <f>SUM(BN38:BQ38)</f>
        <v>1546000.384497666</v>
      </c>
      <c r="BS38" s="10">
        <f>'A1'!J36</f>
        <v>16804.43</v>
      </c>
      <c r="BT38" s="10">
        <f>BR38/BS38*1000</f>
        <v>91999.57299936183</v>
      </c>
      <c r="BU38" s="10">
        <f>BT38</f>
        <v>91999.57299936183</v>
      </c>
      <c r="BV38" s="10">
        <f>'A23'!CJ37*'A24'!$C$17/1000</f>
        <v>41057.951672674128</v>
      </c>
      <c r="BW38" s="10">
        <f>'A23'!CK37*'A24'!$E$17/1000</f>
        <v>147116.81694685336</v>
      </c>
      <c r="BX38" s="10">
        <f>'A23'!CL37*'A24'!$H$17/1000</f>
        <v>23053.51459081236</v>
      </c>
      <c r="BY38" s="10">
        <f>'A23'!CM37*'A24'!$J$17/1000</f>
        <v>257340.98582299397</v>
      </c>
      <c r="BZ38" s="10">
        <f>SUM(BV38:BY38)</f>
        <v>468569.26903333381</v>
      </c>
      <c r="CA38" s="10">
        <f>'A1'!K36</f>
        <v>5080</v>
      </c>
      <c r="CB38" s="10">
        <f>BZ38/CA38*1000</f>
        <v>92238.045085301928</v>
      </c>
      <c r="CC38" s="10">
        <f>CB38</f>
        <v>92238.045085301928</v>
      </c>
      <c r="CD38" s="10">
        <f>'A23'!CS37*'A24'!$C$17/1000</f>
        <v>1009890.6306485139</v>
      </c>
      <c r="CE38" s="10">
        <f>'A23'!CT37*'A24'!$E$17/1000</f>
        <v>818080.31931462616</v>
      </c>
      <c r="CF38" s="10">
        <f>'A23'!CU37*'A24'!$H$17/1000</f>
        <v>484753.12890962703</v>
      </c>
      <c r="CG38" s="10">
        <f>'A23'!CV37*'A24'!$J$17/1000</f>
        <v>1789880.4758519656</v>
      </c>
      <c r="CH38" s="10">
        <f>SUM(CD38:CG38)</f>
        <v>4102604.5547247329</v>
      </c>
      <c r="CI38" s="10">
        <f>'A1'!L36</f>
        <v>46593.23</v>
      </c>
      <c r="CJ38" s="10">
        <f>CH38/CI38*1000</f>
        <v>88051.516383919559</v>
      </c>
      <c r="CK38" s="10">
        <f>CJ38</f>
        <v>88051.516383919559</v>
      </c>
      <c r="CL38" s="10">
        <f>'A23'!DB37*'A24'!$C$17/1000</f>
        <v>64556.1127220091</v>
      </c>
      <c r="CM38" s="10">
        <f>'A23'!DC37*'A24'!$E$17/1000</f>
        <v>294927.60091939004</v>
      </c>
      <c r="CN38" s="10">
        <f>'A23'!DD37*'A24'!$H$17/1000</f>
        <v>80952.72196753115</v>
      </c>
      <c r="CO38" s="10">
        <f>'A23'!DE37*'A24'!$J$17/1000</f>
        <v>386670.22078119812</v>
      </c>
      <c r="CP38" s="10">
        <f>SUM(CL38:CO38)</f>
        <v>827106.65639012842</v>
      </c>
      <c r="CQ38" s="10">
        <f>'A1'!M36</f>
        <v>9610</v>
      </c>
      <c r="CR38" s="10">
        <f>CP38/CQ38*1000</f>
        <v>86067.289946943652</v>
      </c>
      <c r="CS38" s="10">
        <f>CR38</f>
        <v>86067.289946943652</v>
      </c>
      <c r="CT38" s="10">
        <f>'A23'!DK37*'A24'!$C$17/1000</f>
        <v>523919.70310594985</v>
      </c>
      <c r="CU38" s="10">
        <f>'A23'!DL37*'A24'!$E$17/1000</f>
        <v>1216745.7701357368</v>
      </c>
      <c r="CV38" s="10">
        <f>'A23'!DM37*'A24'!$H$17/1000</f>
        <v>618901.30851383531</v>
      </c>
      <c r="CW38" s="10">
        <f>'A23'!DN37*'A24'!$J$17/1000</f>
        <v>2963710.1690806272</v>
      </c>
      <c r="CX38" s="10">
        <f>SUM(CT38:CW38)</f>
        <v>5323276.950836149</v>
      </c>
      <c r="CY38" s="10">
        <f>'A1'!N36</f>
        <v>63237.94</v>
      </c>
      <c r="CZ38" s="10">
        <f>CX38/CY38*1000</f>
        <v>84178.531919859321</v>
      </c>
      <c r="DA38" s="10">
        <f>CZ38</f>
        <v>84178.531919859321</v>
      </c>
      <c r="DB38" s="10">
        <f>'A23'!DT37*'A24'!$C$17/1000</f>
        <v>1515703.288795324</v>
      </c>
      <c r="DC38" s="10">
        <f>'A23'!DU37*'A24'!$E$17/1000</f>
        <v>10411634.909901768</v>
      </c>
      <c r="DD38" s="10">
        <f>'A23'!DV37*'A24'!$H$17/1000</f>
        <v>3038169.3479647711</v>
      </c>
      <c r="DE38" s="10">
        <f>'A23'!DW37*'A24'!$J$17/1000</f>
        <v>15721703.430279048</v>
      </c>
      <c r="DF38" s="10">
        <f>SUM(DB38:DE38)</f>
        <v>30687210.976940911</v>
      </c>
      <c r="DG38" s="10">
        <f>'A1'!O36</f>
        <v>316497.5</v>
      </c>
      <c r="DH38" s="10">
        <f>DF38/DG38*1000</f>
        <v>96958.778432502339</v>
      </c>
      <c r="DI38" s="10">
        <f t="shared" si="111"/>
        <v>96958.778432502339</v>
      </c>
    </row>
    <row r="39" spans="1:113" ht="12.75" customHeight="1">
      <c r="A39" s="6">
        <v>2014</v>
      </c>
      <c r="B39" s="10">
        <f>'A23'!G38*'A24'!$C$17/1000</f>
        <v>242740.20194701615</v>
      </c>
      <c r="C39" s="10">
        <f>'A23'!H38*'A24'!$E$17/1000</f>
        <v>601232.7564812589</v>
      </c>
      <c r="D39" s="10">
        <f>'A23'!I38*'A24'!$H$17/1000</f>
        <v>249201.64855137741</v>
      </c>
      <c r="E39" s="10">
        <f>'A23'!J38*'A24'!$J$17/1000</f>
        <v>1117065.2430125137</v>
      </c>
      <c r="F39" s="10">
        <f>SUM(B39:E39)</f>
        <v>2210239.8499921663</v>
      </c>
      <c r="G39" s="10">
        <f>'A1'!B37</f>
        <v>23490</v>
      </c>
      <c r="H39" s="10">
        <f>F39/G39*1000</f>
        <v>94092.799063097758</v>
      </c>
      <c r="I39" s="10">
        <f>H39</f>
        <v>94092.799063097758</v>
      </c>
      <c r="J39" s="10">
        <f>'A23'!P38*'A24'!$C$17/1000</f>
        <v>134580.13919842063</v>
      </c>
      <c r="K39" s="10">
        <f>'A23'!Q38*'A24'!$E$17/1000</f>
        <v>300792.22003759124</v>
      </c>
      <c r="L39" s="10">
        <f>'A23'!R38*'A24'!$H$17/1000</f>
        <v>4011.7261025854136</v>
      </c>
      <c r="M39" s="10">
        <f>'A23'!S38*'A24'!$J$17/1000</f>
        <v>640095.81926588714</v>
      </c>
      <c r="N39" s="10">
        <f>SUM(J39:M39)</f>
        <v>1079479.9046044843</v>
      </c>
      <c r="O39" s="10">
        <f>'A1'!C37</f>
        <v>11283.68</v>
      </c>
      <c r="P39" s="10">
        <f>N39/O39*1000</f>
        <v>95667.362474342081</v>
      </c>
      <c r="Q39" s="10">
        <f>P39</f>
        <v>95667.362474342081</v>
      </c>
      <c r="R39" s="10">
        <f>'A23'!Y38*'A24'!$C$17/1000</f>
        <v>167956.59642506143</v>
      </c>
      <c r="S39" s="10">
        <f>'A23'!Z38*'A24'!$E$17/1000</f>
        <v>983041.93514855637</v>
      </c>
      <c r="T39" s="10">
        <f>'A23'!AA38*'A24'!$H$17/1000</f>
        <v>872450.18037442723</v>
      </c>
      <c r="U39" s="10">
        <f>'A23'!AB38*'A24'!$J$17/1000</f>
        <v>1648934.3041578545</v>
      </c>
      <c r="V39" s="10">
        <f>SUM(R39:U39)</f>
        <v>3672383.0161058996</v>
      </c>
      <c r="W39" s="10">
        <f>'A1'!D37</f>
        <v>35711.4</v>
      </c>
      <c r="X39" s="10">
        <f>V39/W39*1000</f>
        <v>102835.03352167373</v>
      </c>
      <c r="Y39" s="10">
        <f>X39</f>
        <v>102835.03352167373</v>
      </c>
      <c r="Z39" s="10">
        <f>'A23'!AH38*'A24'!$C$17/1000</f>
        <v>50128.610242960014</v>
      </c>
      <c r="AA39" s="10">
        <f>'A23'!AI38*'A24'!$E$17/1000</f>
        <v>172814.6355382117</v>
      </c>
      <c r="AB39" s="10">
        <f>'A23'!AJ38*'A24'!$H$17/1000</f>
        <v>22686.687139741603</v>
      </c>
      <c r="AC39" s="10">
        <f>'A23'!AK38*'A24'!$J$17/1000</f>
        <v>264940.06006880058</v>
      </c>
      <c r="AD39" s="10">
        <f>SUM(Z39:AC39)</f>
        <v>510569.99298971391</v>
      </c>
      <c r="AE39" s="10">
        <f>'A1'!E37</f>
        <v>5596.683</v>
      </c>
      <c r="AF39" s="10">
        <f>AD39/AE39*1000</f>
        <v>91227.24888826361</v>
      </c>
      <c r="AG39" s="10">
        <f>AF39</f>
        <v>91227.24888826361</v>
      </c>
      <c r="AH39" s="10">
        <f>'A23'!AQ38*'A24'!$C$17/1000</f>
        <v>32531.868132002644</v>
      </c>
      <c r="AI39" s="10">
        <f>'A23'!AR38*'A24'!$E$17/1000</f>
        <v>173733.70309146104</v>
      </c>
      <c r="AJ39" s="10">
        <f>'A23'!AS38*'A24'!$H$17/1000</f>
        <v>62188.563905841344</v>
      </c>
      <c r="AK39" s="10">
        <f>'A23'!AT38*'A24'!$J$17/1000</f>
        <v>243801.29265769891</v>
      </c>
      <c r="AL39" s="10">
        <f>SUM(AH39:AK39)</f>
        <v>512255.42778700392</v>
      </c>
      <c r="AM39" s="10">
        <f>'A1'!F37</f>
        <v>5465</v>
      </c>
      <c r="AN39" s="10">
        <f>AL39/AM39*1000</f>
        <v>93733.838570357533</v>
      </c>
      <c r="AO39" s="10">
        <f>AN39</f>
        <v>93733.838570357533</v>
      </c>
      <c r="AP39" s="10">
        <f>'A23'!AZ38*'A24'!$C$17/1000</f>
        <v>706598.18494582456</v>
      </c>
      <c r="AQ39" s="10">
        <f>'A23'!BA38*'A24'!$E$17/1000</f>
        <v>1934192.5651632564</v>
      </c>
      <c r="AR39" s="10">
        <f>'A23'!BB38*'A24'!$H$17/1000</f>
        <v>815522.34844015748</v>
      </c>
      <c r="AS39" s="10">
        <f>'A23'!BC38*'A24'!$J$17/1000</f>
        <v>1752060.2699854947</v>
      </c>
      <c r="AT39" s="10">
        <f>SUM(AP39:AS39)</f>
        <v>5208373.3685347326</v>
      </c>
      <c r="AU39" s="10">
        <f>'A1'!G37</f>
        <v>64359.6</v>
      </c>
      <c r="AV39" s="10">
        <f>AT39/AU39*1000</f>
        <v>80926.130189353775</v>
      </c>
      <c r="AW39" s="10">
        <f>AV39</f>
        <v>80926.130189353775</v>
      </c>
      <c r="AX39" s="10">
        <f>'A23'!BI38*'A24'!$C$17/1000</f>
        <v>497169.00660920987</v>
      </c>
      <c r="AY39" s="10">
        <f>'A23'!BJ38*'A24'!$E$17/1000</f>
        <v>3659856.5703387447</v>
      </c>
      <c r="AZ39" s="10">
        <f>'A23'!BK38*'A24'!$H$17/1000</f>
        <v>51097.904044282004</v>
      </c>
      <c r="BA39" s="10">
        <f>'A23'!BL38*'A24'!$J$17/1000</f>
        <v>3457568.2055164305</v>
      </c>
      <c r="BB39" s="10">
        <f>SUM(AX39:BA39)</f>
        <v>7665691.6865086667</v>
      </c>
      <c r="BC39" s="10">
        <f>'A1'!H37</f>
        <v>80913.73</v>
      </c>
      <c r="BD39" s="10">
        <f>BB39/BC39*1000</f>
        <v>94739.071928937992</v>
      </c>
      <c r="BE39" s="10">
        <f>BD39</f>
        <v>94739.071928937992</v>
      </c>
      <c r="BF39" s="10">
        <f>'A23'!BR38*'A24'!$C$17/1000</f>
        <v>1165776.3548293167</v>
      </c>
      <c r="BG39" s="10">
        <f>'A23'!BS38*'A24'!$E$17/1000</f>
        <v>1956619.6025679121</v>
      </c>
      <c r="BH39" s="10">
        <f>'A23'!BT38*'A24'!$H$17/1000</f>
        <v>0</v>
      </c>
      <c r="BI39" s="10">
        <f>'A23'!BU38*'A24'!$J$17/1000</f>
        <v>1670807.1490454257</v>
      </c>
      <c r="BJ39" s="10">
        <f>SUM(BF39:BI39)</f>
        <v>4793203.1064426545</v>
      </c>
      <c r="BK39" s="10">
        <f>'A1'!I37</f>
        <v>61417.63</v>
      </c>
      <c r="BL39" s="10">
        <f>BJ39/BK39*1000</f>
        <v>78042.788470389612</v>
      </c>
      <c r="BM39" s="10">
        <f>BL39</f>
        <v>78042.788470389612</v>
      </c>
      <c r="BN39" s="10">
        <f>'A23'!CA38*'A24'!$C$17/1000</f>
        <v>184793.73008164129</v>
      </c>
      <c r="BO39" s="10">
        <f>'A23'!CB38*'A24'!$E$17/1000</f>
        <v>512434.09003441385</v>
      </c>
      <c r="BP39" s="10">
        <f>'A23'!CC38*'A24'!$H$17/1000</f>
        <v>39315.801641577047</v>
      </c>
      <c r="BQ39" s="10">
        <f>'A23'!CD38*'A24'!$J$17/1000</f>
        <v>844834.81346320058</v>
      </c>
      <c r="BR39" s="10">
        <f>SUM(BN39:BQ39)</f>
        <v>1581378.4352208329</v>
      </c>
      <c r="BS39" s="10">
        <f>'A1'!J37</f>
        <v>16918.490000000002</v>
      </c>
      <c r="BT39" s="10">
        <f>BR39/BS39*1000</f>
        <v>93470.424087541658</v>
      </c>
      <c r="BU39" s="10">
        <f>BT39</f>
        <v>93470.424087541658</v>
      </c>
      <c r="BV39" s="10">
        <f>'A23'!CJ38*'A24'!$C$17/1000</f>
        <v>41593.25066754438</v>
      </c>
      <c r="BW39" s="10">
        <f>'A23'!CK38*'A24'!$E$17/1000</f>
        <v>149169.19234180404</v>
      </c>
      <c r="BX39" s="10">
        <f>'A23'!CL38*'A24'!$H$17/1000</f>
        <v>57000.064766991454</v>
      </c>
      <c r="BY39" s="10">
        <f>'A23'!CM38*'A24'!$J$17/1000</f>
        <v>236877.20811348315</v>
      </c>
      <c r="BZ39" s="10">
        <f>SUM(BV39:BY39)</f>
        <v>484639.71588982304</v>
      </c>
      <c r="CA39" s="10">
        <f>'A1'!K37</f>
        <v>5137</v>
      </c>
      <c r="CB39" s="10">
        <f>BZ39/CA39*1000</f>
        <v>94342.946445361711</v>
      </c>
      <c r="CC39" s="10">
        <f>CB39</f>
        <v>94342.946445361711</v>
      </c>
      <c r="CD39" s="10">
        <f>'A23'!CS38*'A24'!$C$17/1000</f>
        <v>973106.5835209873</v>
      </c>
      <c r="CE39" s="10">
        <f>'A23'!CT38*'A24'!$E$17/1000</f>
        <v>792770.15114883904</v>
      </c>
      <c r="CF39" s="10">
        <f>'A23'!CU38*'A24'!$H$17/1000</f>
        <v>498128.10288439976</v>
      </c>
      <c r="CG39" s="10">
        <f>'A23'!CV38*'A24'!$J$17/1000</f>
        <v>1853113.3416484834</v>
      </c>
      <c r="CH39" s="10">
        <f>SUM(CD39:CG39)</f>
        <v>4117118.1792027093</v>
      </c>
      <c r="CI39" s="10">
        <f>'A1'!L37</f>
        <v>46464.05</v>
      </c>
      <c r="CJ39" s="10">
        <f>CH39/CI39*1000</f>
        <v>88608.680887755356</v>
      </c>
      <c r="CK39" s="10">
        <f>CJ39</f>
        <v>88608.680887755356</v>
      </c>
      <c r="CL39" s="10">
        <f>'A23'!DB38*'A24'!$C$17/1000</f>
        <v>77288.171813399618</v>
      </c>
      <c r="CM39" s="10">
        <f>'A23'!DC38*'A24'!$E$17/1000</f>
        <v>289276.82793288119</v>
      </c>
      <c r="CN39" s="10">
        <f>'A23'!DD38*'A24'!$H$17/1000</f>
        <v>84787.590337907415</v>
      </c>
      <c r="CO39" s="10">
        <f>'A23'!DE38*'A24'!$J$17/1000</f>
        <v>418051.83508784097</v>
      </c>
      <c r="CP39" s="10">
        <f>SUM(CL39:CO39)</f>
        <v>869404.4251720293</v>
      </c>
      <c r="CQ39" s="10">
        <f>'A1'!M37</f>
        <v>9698</v>
      </c>
      <c r="CR39" s="10">
        <f>CP39/CQ39*1000</f>
        <v>89647.806266449712</v>
      </c>
      <c r="CS39" s="10">
        <f>CR39</f>
        <v>89647.806266449712</v>
      </c>
      <c r="CT39" s="10">
        <f>'A23'!DK38*'A24'!$C$17/1000</f>
        <v>1085487.7864982171</v>
      </c>
      <c r="CU39" s="10">
        <f>'A23'!DL38*'A24'!$E$17/1000</f>
        <v>883994.64493559871</v>
      </c>
      <c r="CV39" s="10">
        <f>'A23'!DM38*'A24'!$H$17/1000</f>
        <v>658432.1606663221</v>
      </c>
      <c r="CW39" s="10">
        <f>'A23'!DN38*'A24'!$J$17/1000</f>
        <v>3021309.6630984335</v>
      </c>
      <c r="CX39" s="10">
        <f>SUM(CT39:CW39)</f>
        <v>5649224.2551985718</v>
      </c>
      <c r="CY39" s="10">
        <f>'A1'!N37</f>
        <v>63650.01</v>
      </c>
      <c r="CZ39" s="10">
        <f>CX39/CY39*1000</f>
        <v>88754.491243576733</v>
      </c>
      <c r="DA39" s="10">
        <f>CZ39</f>
        <v>88754.491243576733</v>
      </c>
      <c r="DB39" s="10">
        <f>'A23'!DT38*'A24'!$C$17/1000</f>
        <v>1484168.9214407583</v>
      </c>
      <c r="DC39" s="10">
        <f>'A23'!DU38*'A24'!$E$17/1000</f>
        <v>10395403.288947228</v>
      </c>
      <c r="DD39" s="10">
        <f>'A23'!DV38*'A24'!$H$17/1000</f>
        <v>3168121.5362880044</v>
      </c>
      <c r="DE39" s="10">
        <f>'A23'!DW38*'A24'!$J$17/1000</f>
        <v>16428283.301694365</v>
      </c>
      <c r="DF39" s="10">
        <f>SUM(DB39:DE39)</f>
        <v>31475977.048370354</v>
      </c>
      <c r="DG39" s="10">
        <f>'A1'!O37</f>
        <v>318857.09999999998</v>
      </c>
      <c r="DH39" s="10">
        <f>DF39/DG39*1000</f>
        <v>98714.995050668003</v>
      </c>
      <c r="DI39" s="10">
        <f t="shared" si="111"/>
        <v>98714.995050668003</v>
      </c>
    </row>
    <row r="40" spans="1:113" ht="12.75" customHeight="1"/>
    <row r="41" spans="1:113" s="29" customFormat="1" ht="12.75" customHeight="1">
      <c r="B41" s="32" t="s">
        <v>619</v>
      </c>
      <c r="C41" s="32"/>
      <c r="D41" s="32"/>
      <c r="E41" s="32"/>
      <c r="F41" s="32"/>
      <c r="G41" s="32"/>
      <c r="H41" s="32"/>
      <c r="I41" s="32"/>
      <c r="J41" s="32"/>
      <c r="K41" s="32"/>
      <c r="L41" s="32"/>
      <c r="M41" s="32"/>
      <c r="N41" s="32"/>
      <c r="O41" s="32"/>
      <c r="P41" s="32"/>
      <c r="Q41" s="32"/>
      <c r="R41" s="32" t="str">
        <f>B41</f>
        <v>Source: Appendix tables 23, 24. Human capital valued according to US accumulated expenditure calculated with 2012 data. Total population: Appendix table A-1.</v>
      </c>
      <c r="S41" s="32"/>
      <c r="T41" s="32"/>
      <c r="U41" s="32"/>
      <c r="V41" s="32"/>
      <c r="W41" s="32"/>
      <c r="X41" s="32"/>
      <c r="Y41" s="32"/>
      <c r="Z41" s="32"/>
      <c r="AA41" s="32"/>
      <c r="AB41" s="32"/>
      <c r="AC41" s="32"/>
      <c r="AD41" s="32"/>
      <c r="AE41" s="32"/>
      <c r="AF41" s="32"/>
      <c r="AG41" s="32"/>
      <c r="AH41" s="32" t="str">
        <f>R41</f>
        <v>Source: Appendix tables 23, 24. Human capital valued according to US accumulated expenditure calculated with 2012 data. Total population: Appendix table A-1.</v>
      </c>
      <c r="AI41" s="32"/>
      <c r="AJ41" s="32"/>
      <c r="AK41" s="32"/>
      <c r="AL41" s="32"/>
      <c r="AM41" s="32"/>
      <c r="AN41" s="32"/>
      <c r="AO41" s="32"/>
      <c r="AP41" s="32"/>
      <c r="AQ41" s="32"/>
      <c r="AR41" s="32"/>
      <c r="AS41" s="32"/>
      <c r="AT41" s="32"/>
      <c r="AU41" s="32"/>
      <c r="AV41" s="32"/>
      <c r="AW41" s="32"/>
      <c r="AX41" s="32" t="str">
        <f>AH41</f>
        <v>Source: Appendix tables 23, 24. Human capital valued according to US accumulated expenditure calculated with 2012 data. Total population: Appendix table A-1.</v>
      </c>
      <c r="AY41" s="32"/>
      <c r="AZ41" s="32"/>
      <c r="BA41" s="32"/>
      <c r="BB41" s="32"/>
      <c r="BC41" s="32"/>
      <c r="BD41" s="32"/>
      <c r="BE41" s="32"/>
      <c r="BF41" s="32"/>
      <c r="BG41" s="32"/>
      <c r="BH41" s="32"/>
      <c r="BI41" s="32"/>
      <c r="BJ41" s="32"/>
      <c r="BK41" s="32"/>
      <c r="BL41" s="32"/>
      <c r="BM41" s="32"/>
      <c r="BN41" s="32" t="str">
        <f>AX41</f>
        <v>Source: Appendix tables 23, 24. Human capital valued according to US accumulated expenditure calculated with 2012 data. Total population: Appendix table A-1.</v>
      </c>
      <c r="BO41" s="32"/>
      <c r="BP41" s="32"/>
      <c r="BQ41" s="32"/>
      <c r="BR41" s="32"/>
      <c r="BS41" s="32"/>
      <c r="BT41" s="32"/>
      <c r="BU41" s="32"/>
      <c r="BV41" s="32"/>
      <c r="BW41" s="32"/>
      <c r="BX41" s="32"/>
      <c r="BY41" s="32"/>
      <c r="BZ41" s="32"/>
      <c r="CA41" s="32"/>
      <c r="CB41" s="32"/>
      <c r="CC41" s="32"/>
      <c r="CD41" s="32" t="str">
        <f>BN41</f>
        <v>Source: Appendix tables 23, 24. Human capital valued according to US accumulated expenditure calculated with 2012 data. Total population: Appendix table A-1.</v>
      </c>
      <c r="CE41" s="32"/>
      <c r="CF41" s="32"/>
      <c r="CG41" s="32"/>
      <c r="CH41" s="32"/>
      <c r="CI41" s="32"/>
      <c r="CJ41" s="32"/>
      <c r="CK41" s="32"/>
      <c r="CL41" s="32"/>
      <c r="CM41" s="32"/>
      <c r="CN41" s="32"/>
      <c r="CO41" s="32"/>
      <c r="CP41" s="32"/>
      <c r="CQ41" s="32"/>
      <c r="CR41" s="32"/>
      <c r="CS41" s="32"/>
      <c r="CT41" s="32" t="str">
        <f>CD41</f>
        <v>Source: Appendix tables 23, 24. Human capital valued according to US accumulated expenditure calculated with 2012 data. Total population: Appendix table A-1.</v>
      </c>
      <c r="CU41" s="32"/>
      <c r="CV41" s="32"/>
      <c r="CW41" s="32"/>
      <c r="CX41" s="32"/>
      <c r="CY41" s="32"/>
      <c r="CZ41" s="32"/>
      <c r="DA41" s="32"/>
      <c r="DB41" s="32"/>
      <c r="DC41" s="32"/>
      <c r="DD41" s="32"/>
      <c r="DE41" s="32"/>
      <c r="DF41" s="32"/>
      <c r="DG41" s="32"/>
      <c r="DH41" s="32"/>
      <c r="DI41" s="32"/>
    </row>
    <row r="42" spans="1:113" s="29" customFormat="1" ht="12.75" customHeight="1">
      <c r="B42" s="32" t="s">
        <v>597</v>
      </c>
      <c r="C42" s="32"/>
      <c r="D42" s="32"/>
      <c r="E42" s="32"/>
      <c r="F42" s="32"/>
      <c r="G42" s="32"/>
      <c r="H42" s="32"/>
      <c r="I42" s="32"/>
      <c r="J42" s="32"/>
      <c r="K42" s="32"/>
      <c r="L42" s="32"/>
      <c r="M42" s="32"/>
      <c r="N42" s="32"/>
      <c r="O42" s="32"/>
      <c r="P42" s="32"/>
      <c r="Q42" s="32"/>
      <c r="R42" s="32" t="str">
        <f>B42</f>
        <v>Last updated: February 22, 2016</v>
      </c>
      <c r="S42" s="32"/>
      <c r="T42" s="32"/>
      <c r="U42" s="32"/>
      <c r="V42" s="32"/>
      <c r="W42" s="32"/>
      <c r="X42" s="32"/>
      <c r="Y42" s="32"/>
      <c r="Z42" s="32"/>
      <c r="AA42" s="32"/>
      <c r="AB42" s="32"/>
      <c r="AC42" s="32"/>
      <c r="AD42" s="32"/>
      <c r="AE42" s="32"/>
      <c r="AF42" s="32"/>
      <c r="AG42" s="32"/>
      <c r="AH42" s="32" t="str">
        <f>R42</f>
        <v>Last updated: February 22, 2016</v>
      </c>
      <c r="AI42" s="32"/>
      <c r="AJ42" s="32"/>
      <c r="AK42" s="32"/>
      <c r="AL42" s="32"/>
      <c r="AM42" s="32"/>
      <c r="AN42" s="32"/>
      <c r="AO42" s="32"/>
      <c r="AP42" s="32"/>
      <c r="AQ42" s="32"/>
      <c r="AR42" s="32"/>
      <c r="AS42" s="32"/>
      <c r="AT42" s="32"/>
      <c r="AU42" s="32"/>
      <c r="AV42" s="32"/>
      <c r="AW42" s="32"/>
      <c r="AX42" s="32" t="str">
        <f>AH42</f>
        <v>Last updated: February 22, 2016</v>
      </c>
      <c r="AY42" s="32"/>
      <c r="AZ42" s="32"/>
      <c r="BA42" s="32"/>
      <c r="BB42" s="32"/>
      <c r="BC42" s="32"/>
      <c r="BD42" s="32"/>
      <c r="BE42" s="32"/>
      <c r="BF42" s="32"/>
      <c r="BG42" s="32"/>
      <c r="BH42" s="32"/>
      <c r="BI42" s="32"/>
      <c r="BJ42" s="32"/>
      <c r="BK42" s="32"/>
      <c r="BL42" s="32"/>
      <c r="BM42" s="32"/>
      <c r="BN42" s="32" t="str">
        <f>AX42</f>
        <v>Last updated: February 22, 2016</v>
      </c>
      <c r="BO42" s="32"/>
      <c r="BP42" s="32"/>
      <c r="BQ42" s="32"/>
      <c r="BR42" s="32"/>
      <c r="BS42" s="32"/>
      <c r="BT42" s="32"/>
      <c r="BU42" s="32"/>
      <c r="BV42" s="32"/>
      <c r="BW42" s="32"/>
      <c r="BX42" s="32"/>
      <c r="BY42" s="32"/>
      <c r="BZ42" s="32"/>
      <c r="CA42" s="32"/>
      <c r="CB42" s="32"/>
      <c r="CC42" s="32"/>
      <c r="CD42" s="32" t="str">
        <f>BN42</f>
        <v>Last updated: February 22, 2016</v>
      </c>
      <c r="CE42" s="32"/>
      <c r="CF42" s="32"/>
      <c r="CG42" s="32"/>
      <c r="CH42" s="32"/>
      <c r="CI42" s="32"/>
      <c r="CJ42" s="32"/>
      <c r="CK42" s="32"/>
      <c r="CL42" s="32"/>
      <c r="CM42" s="32"/>
      <c r="CN42" s="32"/>
      <c r="CO42" s="32"/>
      <c r="CP42" s="32"/>
      <c r="CQ42" s="32"/>
      <c r="CR42" s="32"/>
      <c r="CS42" s="32"/>
      <c r="CT42" s="32" t="str">
        <f>CD42</f>
        <v>Last updated: February 22, 2016</v>
      </c>
      <c r="CU42" s="32"/>
      <c r="CV42" s="32"/>
      <c r="CW42" s="32"/>
      <c r="CX42" s="32"/>
      <c r="CY42" s="32"/>
      <c r="CZ42" s="32"/>
      <c r="DA42" s="32"/>
      <c r="DB42" s="32"/>
      <c r="DC42" s="32"/>
      <c r="DD42" s="32"/>
      <c r="DE42" s="32"/>
      <c r="DF42" s="32"/>
      <c r="DG42" s="32"/>
      <c r="DH42" s="32"/>
      <c r="DI42" s="32"/>
    </row>
    <row r="46" spans="1:113">
      <c r="A46" s="29"/>
    </row>
    <row r="47" spans="1:113">
      <c r="A47" s="29"/>
      <c r="R47" s="10" t="s">
        <v>225</v>
      </c>
    </row>
    <row r="48" spans="1:113">
      <c r="A48" s="29"/>
    </row>
    <row r="49" spans="1:1">
      <c r="A49" s="29"/>
    </row>
    <row r="50" spans="1:1">
      <c r="A50" s="29"/>
    </row>
    <row r="51" spans="1:1">
      <c r="A51" s="29"/>
    </row>
    <row r="52" spans="1:1">
      <c r="A52" s="29"/>
    </row>
    <row r="53" spans="1:1">
      <c r="A53" s="29"/>
    </row>
    <row r="54" spans="1:1">
      <c r="A54" s="29"/>
    </row>
    <row r="55" spans="1:1">
      <c r="A55" s="29"/>
    </row>
    <row r="56" spans="1:1">
      <c r="A56" s="29"/>
    </row>
  </sheetData>
  <phoneticPr fontId="0" type="noConversion"/>
  <pageMargins left="0.64" right="0.39370078740157483" top="0.6" bottom="0.55000000000000004" header="0.51181102362204722" footer="0.51181102362204722"/>
  <pageSetup scale="72" orientation="landscape" r:id="rId1"/>
  <headerFooter alignWithMargins="0"/>
  <colBreaks count="6" manualBreakCount="6">
    <brk id="17" max="58" man="1"/>
    <brk id="33" max="58" man="1"/>
    <brk id="49" max="58" man="1"/>
    <brk id="65" max="58" man="1"/>
    <brk id="81" max="58" man="1"/>
    <brk id="97" max="58" man="1"/>
  </colBreaks>
</worksheet>
</file>

<file path=xl/worksheets/sheet9.xml><?xml version="1.0" encoding="utf-8"?>
<worksheet xmlns="http://schemas.openxmlformats.org/spreadsheetml/2006/main" xmlns:r="http://schemas.openxmlformats.org/officeDocument/2006/relationships">
  <sheetPr codeName="Sheet9"/>
  <dimension ref="A1:FM82"/>
  <sheetViews>
    <sheetView view="pageBreakPreview" zoomScaleSheetLayoutView="100" workbookViewId="0">
      <pane xSplit="1" ySplit="3" topLeftCell="B19" activePane="bottomRight" state="frozen"/>
      <selection activeCell="C38" sqref="C38"/>
      <selection pane="topRight" activeCell="C38" sqref="C38"/>
      <selection pane="bottomLeft" activeCell="C38" sqref="C38"/>
      <selection pane="bottomRight" activeCell="C38" sqref="C38"/>
    </sheetView>
  </sheetViews>
  <sheetFormatPr defaultRowHeight="12.75"/>
  <cols>
    <col min="1" max="1" width="4.85546875" style="6" customWidth="1"/>
    <col min="2" max="2" width="9.28515625" style="13" customWidth="1"/>
    <col min="3" max="3" width="7.7109375" style="13" customWidth="1"/>
    <col min="4" max="4" width="9.140625" style="13" customWidth="1"/>
    <col min="5" max="6" width="7.7109375" style="13" customWidth="1"/>
    <col min="7" max="7" width="8.42578125" style="13" customWidth="1"/>
    <col min="8" max="8" width="7.7109375" style="13" customWidth="1"/>
    <col min="9" max="9" width="11.42578125" style="13" customWidth="1"/>
    <col min="10" max="10" width="7" style="13" customWidth="1"/>
    <col min="11" max="13" width="9.7109375" style="13" customWidth="1"/>
    <col min="14" max="14" width="11.85546875" style="13" customWidth="1"/>
    <col min="15" max="15" width="7.42578125" style="13" customWidth="1"/>
    <col min="16" max="19" width="9.7109375" style="13" customWidth="1"/>
    <col min="20" max="20" width="8.42578125" style="13" customWidth="1"/>
    <col min="21" max="23" width="9.7109375" style="13" customWidth="1"/>
    <col min="24" max="24" width="11.85546875" style="13" customWidth="1"/>
    <col min="25" max="25" width="7.42578125" style="13" customWidth="1"/>
    <col min="26" max="29" width="9.7109375" style="13" customWidth="1"/>
    <col min="30" max="30" width="7.42578125" style="13" customWidth="1"/>
    <col min="31" max="34" width="9.7109375" style="13" customWidth="1"/>
    <col min="35" max="35" width="7.42578125" style="13" customWidth="1"/>
    <col min="36" max="43" width="9.7109375" style="13" customWidth="1"/>
    <col min="44" max="44" width="11.85546875" style="13" customWidth="1"/>
    <col min="45" max="45" width="7.42578125" style="13" customWidth="1"/>
    <col min="46" max="49" width="9.7109375" style="13" customWidth="1"/>
    <col min="50" max="50" width="7.42578125" style="13" customWidth="1"/>
    <col min="51" max="58" width="9.7109375" style="13" customWidth="1"/>
    <col min="59" max="59" width="12.28515625" style="13" customWidth="1"/>
    <col min="60" max="60" width="7.42578125" style="13" customWidth="1"/>
    <col min="61" max="68" width="9.7109375" style="13" customWidth="1"/>
    <col min="69" max="69" width="12.140625" style="13" customWidth="1"/>
    <col min="70" max="73" width="9.7109375" style="13" customWidth="1"/>
    <col min="74" max="74" width="11.5703125" style="13" customWidth="1"/>
    <col min="75" max="75" width="9.7109375" style="13" customWidth="1"/>
    <col min="76" max="76" width="9.28515625" style="13" customWidth="1"/>
    <col min="77" max="77" width="9.7109375" style="13" customWidth="1"/>
    <col min="78" max="78" width="9.140625" style="13"/>
    <col min="79" max="79" width="11.5703125" style="13" customWidth="1"/>
    <col min="80" max="16384" width="9.140625" style="8"/>
  </cols>
  <sheetData>
    <row r="1" spans="1:169">
      <c r="B1" s="13" t="s">
        <v>297</v>
      </c>
      <c r="O1" s="13" t="s">
        <v>297</v>
      </c>
      <c r="Y1" s="13" t="s">
        <v>307</v>
      </c>
      <c r="AN1" s="13" t="s">
        <v>307</v>
      </c>
      <c r="BC1" s="13" t="s">
        <v>307</v>
      </c>
      <c r="BR1" s="13" t="s">
        <v>307</v>
      </c>
    </row>
    <row r="2" spans="1:169">
      <c r="B2" s="13" t="s">
        <v>391</v>
      </c>
      <c r="J2" s="13" t="s">
        <v>115</v>
      </c>
      <c r="O2" s="13" t="s">
        <v>116</v>
      </c>
      <c r="T2" s="13" t="s">
        <v>106</v>
      </c>
      <c r="Y2" s="13" t="s">
        <v>117</v>
      </c>
      <c r="AD2" s="13" t="s">
        <v>118</v>
      </c>
      <c r="AI2" s="13" t="s">
        <v>119</v>
      </c>
      <c r="AN2" s="13" t="s">
        <v>120</v>
      </c>
      <c r="AS2" s="13" t="s">
        <v>121</v>
      </c>
      <c r="AX2" s="13" t="s">
        <v>122</v>
      </c>
      <c r="BC2" s="13" t="s">
        <v>123</v>
      </c>
      <c r="BH2" s="13" t="s">
        <v>124</v>
      </c>
      <c r="BM2" s="13" t="s">
        <v>125</v>
      </c>
      <c r="BR2" s="13" t="s">
        <v>126</v>
      </c>
      <c r="BW2" s="13" t="s">
        <v>107</v>
      </c>
    </row>
    <row r="3" spans="1:169" s="11" customFormat="1" ht="93" customHeight="1">
      <c r="A3" s="27" t="s">
        <v>114</v>
      </c>
      <c r="B3" s="22" t="s">
        <v>420</v>
      </c>
      <c r="C3" s="22" t="s">
        <v>106</v>
      </c>
      <c r="D3" s="22" t="s">
        <v>414</v>
      </c>
      <c r="E3" s="22" t="s">
        <v>421</v>
      </c>
      <c r="F3" s="22" t="s">
        <v>106</v>
      </c>
      <c r="G3" s="22" t="s">
        <v>414</v>
      </c>
      <c r="H3" s="22" t="s">
        <v>129</v>
      </c>
      <c r="I3" s="22" t="s">
        <v>211</v>
      </c>
      <c r="J3" s="22" t="s">
        <v>148</v>
      </c>
      <c r="K3" s="22" t="s">
        <v>127</v>
      </c>
      <c r="L3" s="22" t="s">
        <v>128</v>
      </c>
      <c r="M3" s="22" t="s">
        <v>129</v>
      </c>
      <c r="N3" s="22" t="s">
        <v>211</v>
      </c>
      <c r="O3" s="22" t="s">
        <v>148</v>
      </c>
      <c r="P3" s="22" t="s">
        <v>127</v>
      </c>
      <c r="Q3" s="22" t="s">
        <v>128</v>
      </c>
      <c r="R3" s="22" t="s">
        <v>129</v>
      </c>
      <c r="S3" s="22" t="s">
        <v>211</v>
      </c>
      <c r="T3" s="22" t="s">
        <v>148</v>
      </c>
      <c r="U3" s="22" t="s">
        <v>127</v>
      </c>
      <c r="V3" s="22" t="s">
        <v>128</v>
      </c>
      <c r="W3" s="22" t="s">
        <v>129</v>
      </c>
      <c r="X3" s="22" t="s">
        <v>211</v>
      </c>
      <c r="Y3" s="22" t="s">
        <v>148</v>
      </c>
      <c r="Z3" s="22" t="s">
        <v>127</v>
      </c>
      <c r="AA3" s="22" t="s">
        <v>128</v>
      </c>
      <c r="AB3" s="22" t="s">
        <v>129</v>
      </c>
      <c r="AC3" s="22" t="s">
        <v>211</v>
      </c>
      <c r="AD3" s="22" t="s">
        <v>148</v>
      </c>
      <c r="AE3" s="22" t="s">
        <v>127</v>
      </c>
      <c r="AF3" s="22" t="s">
        <v>128</v>
      </c>
      <c r="AG3" s="22" t="s">
        <v>129</v>
      </c>
      <c r="AH3" s="22" t="s">
        <v>211</v>
      </c>
      <c r="AI3" s="22" t="s">
        <v>148</v>
      </c>
      <c r="AJ3" s="22" t="s">
        <v>127</v>
      </c>
      <c r="AK3" s="22" t="s">
        <v>128</v>
      </c>
      <c r="AL3" s="22" t="s">
        <v>129</v>
      </c>
      <c r="AM3" s="22" t="s">
        <v>211</v>
      </c>
      <c r="AN3" s="22" t="s">
        <v>148</v>
      </c>
      <c r="AO3" s="22" t="s">
        <v>127</v>
      </c>
      <c r="AP3" s="22" t="s">
        <v>128</v>
      </c>
      <c r="AQ3" s="22" t="s">
        <v>129</v>
      </c>
      <c r="AR3" s="22" t="s">
        <v>211</v>
      </c>
      <c r="AS3" s="22" t="s">
        <v>148</v>
      </c>
      <c r="AT3" s="22" t="s">
        <v>127</v>
      </c>
      <c r="AU3" s="22" t="s">
        <v>128</v>
      </c>
      <c r="AV3" s="22" t="s">
        <v>129</v>
      </c>
      <c r="AW3" s="22" t="s">
        <v>211</v>
      </c>
      <c r="AX3" s="22" t="s">
        <v>148</v>
      </c>
      <c r="AY3" s="22" t="s">
        <v>127</v>
      </c>
      <c r="AZ3" s="22" t="s">
        <v>128</v>
      </c>
      <c r="BA3" s="22" t="s">
        <v>129</v>
      </c>
      <c r="BB3" s="22" t="s">
        <v>211</v>
      </c>
      <c r="BC3" s="22" t="s">
        <v>148</v>
      </c>
      <c r="BD3" s="22" t="s">
        <v>127</v>
      </c>
      <c r="BE3" s="22" t="s">
        <v>128</v>
      </c>
      <c r="BF3" s="22" t="s">
        <v>129</v>
      </c>
      <c r="BG3" s="22" t="s">
        <v>211</v>
      </c>
      <c r="BH3" s="22" t="s">
        <v>148</v>
      </c>
      <c r="BI3" s="22" t="s">
        <v>127</v>
      </c>
      <c r="BJ3" s="22" t="s">
        <v>128</v>
      </c>
      <c r="BK3" s="22" t="s">
        <v>129</v>
      </c>
      <c r="BL3" s="22" t="s">
        <v>211</v>
      </c>
      <c r="BM3" s="22" t="s">
        <v>148</v>
      </c>
      <c r="BN3" s="22" t="s">
        <v>127</v>
      </c>
      <c r="BO3" s="22" t="s">
        <v>128</v>
      </c>
      <c r="BP3" s="22" t="s">
        <v>129</v>
      </c>
      <c r="BQ3" s="22" t="s">
        <v>211</v>
      </c>
      <c r="BR3" s="22" t="s">
        <v>148</v>
      </c>
      <c r="BS3" s="22" t="s">
        <v>127</v>
      </c>
      <c r="BT3" s="22" t="s">
        <v>128</v>
      </c>
      <c r="BU3" s="22" t="s">
        <v>129</v>
      </c>
      <c r="BV3" s="22" t="s">
        <v>211</v>
      </c>
      <c r="BW3" s="22" t="s">
        <v>148</v>
      </c>
      <c r="BX3" s="22" t="s">
        <v>127</v>
      </c>
      <c r="BY3" s="22" t="s">
        <v>128</v>
      </c>
      <c r="BZ3" s="22" t="s">
        <v>129</v>
      </c>
      <c r="CA3" s="22" t="s">
        <v>211</v>
      </c>
    </row>
    <row r="4" spans="1:169" ht="12.75" customHeight="1">
      <c r="A4" s="6">
        <v>1980</v>
      </c>
      <c r="J4" s="13">
        <f>'A15'!B3/'A14'!B3*100</f>
        <v>25.887849624971899</v>
      </c>
      <c r="K4" s="13">
        <f>'A7-A'!B25</f>
        <v>24.74</v>
      </c>
      <c r="L4" s="13">
        <f>'A7-A'!C25</f>
        <v>15.62</v>
      </c>
      <c r="M4" s="13">
        <f>('A7-A'!B25)*('A7-A'!C25)/10000</f>
        <v>3.8643879999999999E-2</v>
      </c>
      <c r="N4" s="13">
        <f t="shared" ref="N4:N38" si="0">($AA$51-M4)/($AA$51-$AA$52)</f>
        <v>0.71095797020337159</v>
      </c>
      <c r="O4" s="13">
        <f>'A15'!C3/'A14'!C3*100</f>
        <v>28.362392171937874</v>
      </c>
      <c r="P4" s="13">
        <f>'A7-A'!D25</f>
        <v>10.929</v>
      </c>
      <c r="Q4" s="13">
        <f>'A7-A'!E25</f>
        <v>19.408000000000001</v>
      </c>
      <c r="R4" s="13">
        <f>('A7-A'!D25)*('A7-A'!E25)/10000</f>
        <v>2.1211003200000002E-2</v>
      </c>
      <c r="S4" s="13">
        <f t="shared" ref="S4:S38" si="1">($AA$51-R4)/($AA$51-$AA$52)</f>
        <v>0.80503949949257947</v>
      </c>
      <c r="T4" s="13">
        <f>'A15'!D3/'A14'!D3*100</f>
        <v>24.477407094594593</v>
      </c>
      <c r="U4" s="13">
        <f>'A7-A'!F25</f>
        <v>11.9</v>
      </c>
      <c r="V4" s="13">
        <f>'A7-A'!G25</f>
        <v>19.399999999999999</v>
      </c>
      <c r="W4" s="13">
        <f t="shared" ref="W4:W23" si="2">(U4)*(V4)/10000</f>
        <v>2.3085999999999999E-2</v>
      </c>
      <c r="X4" s="13">
        <f t="shared" ref="X4:X38" si="3">(AA$51-W4)/(AA$51-AA$52)</f>
        <v>0.79492054044868998</v>
      </c>
      <c r="Y4" s="13">
        <f>'A15'!E3/'A14'!E3*100</f>
        <v>26.90980663240601</v>
      </c>
      <c r="Z4" s="13">
        <f>'A7-A'!H25</f>
        <v>31.54</v>
      </c>
      <c r="AA4" s="13">
        <f>'A7-A'!I25</f>
        <v>17.204000000000001</v>
      </c>
      <c r="AB4" s="13">
        <f>('A7-A'!H25)*('A7-A'!I25)/10000</f>
        <v>5.4261416E-2</v>
      </c>
      <c r="AC4" s="13">
        <f t="shared" ref="AC4:AC38" si="4">($AA$51-AB4)/($AA$51-$AA$52)</f>
        <v>0.62667344921087209</v>
      </c>
      <c r="AD4" s="13">
        <f>'A15'!F3/'A14'!F3*100</f>
        <v>26.713947990543733</v>
      </c>
      <c r="AE4" s="13">
        <f>'A7-A'!J25</f>
        <v>11.539</v>
      </c>
      <c r="AF4" s="13">
        <f>'A7-A'!K25</f>
        <v>13.672000000000001</v>
      </c>
      <c r="AG4" s="13">
        <f t="shared" ref="AG4:AG19" si="5">(AE4)*(AF4)/10000</f>
        <v>1.5776120800000001E-2</v>
      </c>
      <c r="AH4" s="13">
        <f t="shared" ref="AH4:AH38" si="6">($AA$51-AG4)/($AA$51-$AA$52)</f>
        <v>0.83437040417143304</v>
      </c>
      <c r="AI4" s="13">
        <f>'A15'!G3/'A14'!G3*100</f>
        <v>26.823722327276567</v>
      </c>
      <c r="AJ4" s="13">
        <f>'A7-A'!L25</f>
        <v>22.098494574843127</v>
      </c>
      <c r="AK4" s="13">
        <f>'A7-A'!M25</f>
        <v>30.718615849349341</v>
      </c>
      <c r="AL4" s="13">
        <f>('A7-A'!L25)*('A7-A'!M25)/10000</f>
        <v>6.7883516569353652E-2</v>
      </c>
      <c r="AM4" s="13">
        <f t="shared" ref="AM4:AM38" si="7">($AA$51-AL4)/($AA$51-$AA$52)</f>
        <v>0.55315786894266417</v>
      </c>
      <c r="AN4" s="13">
        <f>'A15'!H3/'A14'!H3*100</f>
        <v>31.81803236686952</v>
      </c>
      <c r="AO4" s="13">
        <f>'A7-A'!N25</f>
        <v>14.356999999999999</v>
      </c>
      <c r="AP4" s="13">
        <f>'A7-A'!O25</f>
        <v>20.033999999999999</v>
      </c>
      <c r="AQ4" s="13">
        <f>('A7-A'!N25)*('A7-A'!O25)/10000</f>
        <v>2.8762813799999998E-2</v>
      </c>
      <c r="AR4" s="13">
        <f t="shared" ref="AR4:AR38" si="8">(AA$51-AQ4)/(AA$51-AA$52)</f>
        <v>0.76428398344657311</v>
      </c>
      <c r="AS4" s="13">
        <f>'A15'!I3/'A14'!I3*100</f>
        <v>29.092690174954672</v>
      </c>
      <c r="AT4" s="13">
        <f>'A7-A'!P25</f>
        <v>13.298</v>
      </c>
      <c r="AU4" s="13">
        <f>'A7-A'!Q25</f>
        <v>19.71</v>
      </c>
      <c r="AV4" s="13">
        <f>('A7-A'!P25)*('A7-A'!Q25)/10000</f>
        <v>2.6210358000000003E-2</v>
      </c>
      <c r="AW4" s="13">
        <f t="shared" ref="AW4:AW38" si="9">($AA$51-AV4)/($AA$51-$AA$52)</f>
        <v>0.77805904466349807</v>
      </c>
      <c r="AX4" s="13">
        <f>'A15'!J3/'A14'!J3*100</f>
        <v>25.556858883710966</v>
      </c>
      <c r="AY4" s="13">
        <f>'A7-A'!R25</f>
        <v>5.53</v>
      </c>
      <c r="AZ4" s="13">
        <f>'A7-A'!S25</f>
        <v>38.713999999999999</v>
      </c>
      <c r="BA4" s="13">
        <f>('A7-A'!R25)*('A7-A'!S25)/10000</f>
        <v>2.1408842000000001E-2</v>
      </c>
      <c r="BB4" s="13">
        <f t="shared" ref="BB4:BB38" si="10">($AA$51-BA4)/($AA$51-$AA$52)</f>
        <v>0.8039718055559858</v>
      </c>
      <c r="BC4" s="13">
        <f>'A15'!K3/'A14'!K3*100</f>
        <v>27.591504113758159</v>
      </c>
      <c r="BD4" s="13">
        <f>'A7-A'!T25</f>
        <v>7.4817595118677742</v>
      </c>
      <c r="BE4" s="13">
        <f>'A7-A'!U25</f>
        <v>33.469315883371785</v>
      </c>
      <c r="BF4" s="13">
        <f>('A7-A'!T25)*('A7-A'!U25)/10000</f>
        <v>2.50409372466124E-2</v>
      </c>
      <c r="BG4" s="13">
        <f t="shared" ref="BG4:BG38" si="11">(AA$51-BF4)/(AA$51-AA$52)</f>
        <v>0.78437015981238967</v>
      </c>
      <c r="BH4" s="13">
        <f>'A15'!L3/'A14'!L3*100</f>
        <v>29.466916146840145</v>
      </c>
      <c r="BI4" s="13">
        <f>'A7-A'!V25</f>
        <v>19.390999999999998</v>
      </c>
      <c r="BJ4" s="13">
        <f>'A7-A'!W25</f>
        <v>24.364999999999998</v>
      </c>
      <c r="BK4" s="13">
        <f>('A7-A'!V25)*('A7-A'!W25)/10000</f>
        <v>4.7246171499999989E-2</v>
      </c>
      <c r="BL4" s="13">
        <f t="shared" ref="BL4:BL38" si="12">($AA$51-BK4)/($AA$51-$AA$52)</f>
        <v>0.66453323210669946</v>
      </c>
      <c r="BM4" s="13">
        <f>'A15'!M3/'A14'!M3*100</f>
        <v>28.055394762283033</v>
      </c>
      <c r="BN4" s="13">
        <f>'A7-A'!X25</f>
        <v>3.754142957776077</v>
      </c>
      <c r="BO4" s="13">
        <f>'A7-A'!Y25</f>
        <v>7.8680812417807005</v>
      </c>
      <c r="BP4" s="13">
        <f>('A7-A'!X25)*('A7-A'!Y25)/10000</f>
        <v>2.9537901785041069E-3</v>
      </c>
      <c r="BQ4" s="13">
        <f t="shared" ref="BQ4:BQ38" si="13">(AA$51-BP4)/(AA$51-AA$52)</f>
        <v>0.90356979608832955</v>
      </c>
      <c r="BR4" s="13">
        <f>'A15'!N3/'A14'!N3*100</f>
        <v>28.144170055951285</v>
      </c>
      <c r="BS4" s="13">
        <f>'A7-A'!Z25</f>
        <v>18.42615210667957</v>
      </c>
      <c r="BT4" s="13">
        <f>'A7-A'!AA25</f>
        <v>12.584118778821104</v>
      </c>
      <c r="BU4" s="13">
        <f>('A7-A'!Z25)*('A7-A'!AA25)/10000</f>
        <v>2.3187688674708041E-2</v>
      </c>
      <c r="BV4" s="13">
        <f t="shared" ref="BV4:BV38" si="14">(AA$51-BU4)/(AA$51-AA$52)</f>
        <v>0.79437174829363233</v>
      </c>
      <c r="BW4" s="13">
        <f>'A15'!O3/'A14'!O3*100</f>
        <v>25.291633505719101</v>
      </c>
      <c r="BX4" s="13">
        <f>'A7-A'!AB25</f>
        <v>26.109589877621978</v>
      </c>
      <c r="BY4" s="13">
        <f>'A7-A'!AC25</f>
        <v>28.225408963633836</v>
      </c>
      <c r="BZ4" s="13">
        <f>('A7-A'!AB25)*('A7-A'!AC25)/10000</f>
        <v>7.369538521686346E-2</v>
      </c>
      <c r="CA4" s="13">
        <f t="shared" ref="CA4:CA38" si="15">($AA$51-BZ4)/($AA$51-$AA$52)</f>
        <v>0.52179244964561944</v>
      </c>
    </row>
    <row r="5" spans="1:169" ht="12.75" customHeight="1">
      <c r="A5" s="6">
        <v>1981</v>
      </c>
      <c r="B5" s="13">
        <v>19.3</v>
      </c>
      <c r="C5" s="13">
        <v>20.399999999999999</v>
      </c>
      <c r="D5" s="13">
        <f>(B5/C5)*U5</f>
        <v>10.312254901960786</v>
      </c>
      <c r="E5" s="13">
        <v>0.21</v>
      </c>
      <c r="F5" s="13">
        <v>0.19</v>
      </c>
      <c r="G5" s="13">
        <f>(E5/F5)*V5</f>
        <v>22.768421052631577</v>
      </c>
      <c r="H5" s="13">
        <f>D5*G5/10000</f>
        <v>2.3479376160990714E-2</v>
      </c>
      <c r="I5" s="13">
        <f t="shared" ref="I5:I38" si="16">($AA$51-H5)/($AA$51-$AA$52)</f>
        <v>0.79279757295247466</v>
      </c>
      <c r="J5" s="13">
        <f>'A15'!B4/'A14'!B4*100</f>
        <v>25.576763583304036</v>
      </c>
      <c r="K5" s="13">
        <f>'A7-A'!B26</f>
        <v>24.74</v>
      </c>
      <c r="L5" s="13">
        <f>'A7-A'!C26</f>
        <v>15.62</v>
      </c>
      <c r="M5" s="13">
        <f>('A7-A'!B26)*('A7-A'!C26)/10000</f>
        <v>3.8643879999999999E-2</v>
      </c>
      <c r="N5" s="13">
        <f t="shared" si="0"/>
        <v>0.71095797020337159</v>
      </c>
      <c r="O5" s="13">
        <f>'A15'!C4/'A14'!C4*100</f>
        <v>28.520482913210916</v>
      </c>
      <c r="P5" s="13">
        <f>'A7-A'!D26</f>
        <v>10.929</v>
      </c>
      <c r="Q5" s="13">
        <f>'A7-A'!E26</f>
        <v>19.408000000000001</v>
      </c>
      <c r="R5" s="13">
        <f>('A7-A'!D26)*('A7-A'!E26)/10000</f>
        <v>2.1211003200000002E-2</v>
      </c>
      <c r="S5" s="13">
        <f t="shared" si="1"/>
        <v>0.80503949949257947</v>
      </c>
      <c r="T5" s="13">
        <f>'A15'!D4/'A14'!D4*100</f>
        <v>24.319560371196019</v>
      </c>
      <c r="U5" s="13">
        <f>'A7-A'!F26</f>
        <v>10.9</v>
      </c>
      <c r="V5" s="13">
        <f>'A7-A'!G26</f>
        <v>20.6</v>
      </c>
      <c r="W5" s="13">
        <f>(U5)*(V5)/10000</f>
        <v>2.2454000000000002E-2</v>
      </c>
      <c r="X5" s="13">
        <f t="shared" si="3"/>
        <v>0.79833131006479707</v>
      </c>
      <c r="Y5" s="13">
        <f>'A15'!E4/'A14'!E4*100</f>
        <v>26.649989189390372</v>
      </c>
      <c r="Z5" s="13">
        <f>'A7-A'!H26</f>
        <v>31.54</v>
      </c>
      <c r="AA5" s="13">
        <f>'A7-A'!I26</f>
        <v>17.204000000000001</v>
      </c>
      <c r="AB5" s="13">
        <f>('A7-A'!H26)*('A7-A'!I26)/10000</f>
        <v>5.4261416E-2</v>
      </c>
      <c r="AC5" s="13">
        <f t="shared" si="4"/>
        <v>0.62667344921087209</v>
      </c>
      <c r="AD5" s="13">
        <f>'A15'!F4/'A14'!F4*100</f>
        <v>26.6284523189161</v>
      </c>
      <c r="AE5" s="13">
        <f>'A7-A'!J26</f>
        <v>11.539</v>
      </c>
      <c r="AF5" s="13">
        <f>'A7-A'!K26</f>
        <v>13.672000000000001</v>
      </c>
      <c r="AG5" s="13">
        <f t="shared" si="5"/>
        <v>1.5776120800000001E-2</v>
      </c>
      <c r="AH5" s="13">
        <f t="shared" si="6"/>
        <v>0.83437040417143304</v>
      </c>
      <c r="AI5" s="13">
        <f>'A15'!G4/'A14'!G4*100</f>
        <v>27.12307618460094</v>
      </c>
      <c r="AJ5" s="13">
        <f>'A7-A'!L26</f>
        <v>21.359080738646032</v>
      </c>
      <c r="AK5" s="13">
        <f>'A7-A'!M26</f>
        <v>32.613342116379307</v>
      </c>
      <c r="AL5" s="13">
        <f>('A7-A'!L26)*('A7-A'!M26)/10000</f>
        <v>6.9659100742083063E-2</v>
      </c>
      <c r="AM5" s="13">
        <f t="shared" si="7"/>
        <v>0.54357541870977455</v>
      </c>
      <c r="AN5" s="13">
        <f>'A15'!H4/'A14'!H4*100</f>
        <v>32.437252343882413</v>
      </c>
      <c r="AO5" s="13">
        <f>'A7-A'!N26</f>
        <v>14.356999999999999</v>
      </c>
      <c r="AP5" s="13">
        <f>'A7-A'!O26</f>
        <v>20.033999999999999</v>
      </c>
      <c r="AQ5" s="13">
        <f>('A7-A'!N26)*('A7-A'!O26)/10000</f>
        <v>2.8762813799999998E-2</v>
      </c>
      <c r="AR5" s="13">
        <f t="shared" si="8"/>
        <v>0.76428398344657311</v>
      </c>
      <c r="AS5" s="13">
        <f>'A15'!I4/'A14'!I4*100</f>
        <v>29.136503150291649</v>
      </c>
      <c r="AT5" s="13">
        <f>'A7-A'!P26</f>
        <v>13.298</v>
      </c>
      <c r="AU5" s="13">
        <f>'A7-A'!Q26</f>
        <v>19.71</v>
      </c>
      <c r="AV5" s="13">
        <f>('A7-A'!P26)*('A7-A'!Q26)/10000</f>
        <v>2.6210358000000003E-2</v>
      </c>
      <c r="AW5" s="13">
        <f t="shared" si="9"/>
        <v>0.77805904466349807</v>
      </c>
      <c r="AX5" s="13">
        <f>'A15'!J4/'A14'!J4*100</f>
        <v>25.40945555432512</v>
      </c>
      <c r="AY5" s="13">
        <f>'A7-A'!R26</f>
        <v>5.53</v>
      </c>
      <c r="AZ5" s="13">
        <f>'A7-A'!S26</f>
        <v>38.713999999999999</v>
      </c>
      <c r="BA5" s="13">
        <f>('A7-A'!R26)*('A7-A'!S26)/10000</f>
        <v>2.1408842000000001E-2</v>
      </c>
      <c r="BB5" s="13">
        <f t="shared" si="10"/>
        <v>0.8039718055559858</v>
      </c>
      <c r="BC5" s="13">
        <f>'A15'!K4/'A14'!K4*100</f>
        <v>27.009281711475285</v>
      </c>
      <c r="BD5" s="13">
        <f>'A7-A'!T26</f>
        <v>8.9348324650317501</v>
      </c>
      <c r="BE5" s="13">
        <f>'A7-A'!U26</f>
        <v>28.688378254434987</v>
      </c>
      <c r="BF5" s="13">
        <f>('A7-A'!T26)*('A7-A'!U26)/10000</f>
        <v>2.5632585339683663E-2</v>
      </c>
      <c r="BG5" s="13">
        <f t="shared" si="11"/>
        <v>0.78117716085784039</v>
      </c>
      <c r="BH5" s="13">
        <f>'A15'!L4/'A14'!L4*100</f>
        <v>29.519130487492923</v>
      </c>
      <c r="BI5" s="13">
        <f>'A7-A'!V26</f>
        <v>16.475490077454396</v>
      </c>
      <c r="BJ5" s="13">
        <f>'A7-A'!W26</f>
        <v>23.290759742547984</v>
      </c>
      <c r="BK5" s="13">
        <f>('A7-A'!V26)*('A7-A'!W26)/10000</f>
        <v>3.8372668103472361E-2</v>
      </c>
      <c r="BL5" s="13">
        <f t="shared" si="12"/>
        <v>0.71242164314040202</v>
      </c>
      <c r="BM5" s="13">
        <f>'A15'!M4/'A14'!M4*100</f>
        <v>27.679295169394209</v>
      </c>
      <c r="BN5" s="13">
        <f>'A7-A'!X26</f>
        <v>2.8889999999999998</v>
      </c>
      <c r="BO5" s="13">
        <f>'A7-A'!Y26</f>
        <v>7.2869999999999999</v>
      </c>
      <c r="BP5" s="13">
        <f>('A7-A'!X26)*('A7-A'!Y26)/10000</f>
        <v>2.1052142999999999E-3</v>
      </c>
      <c r="BQ5" s="13">
        <f t="shared" si="13"/>
        <v>0.90814937966960052</v>
      </c>
      <c r="BR5" s="13">
        <f>'A15'!N4/'A14'!N4*100</f>
        <v>27.874603387406712</v>
      </c>
      <c r="BS5" s="13">
        <f>'A7-A'!Z26</f>
        <v>15.672948412430964</v>
      </c>
      <c r="BT5" s="13">
        <f>'A7-A'!AA26</f>
        <v>13.25299568495087</v>
      </c>
      <c r="BU5" s="13">
        <f>('A7-A'!Z26)*('A7-A'!AA26)/10000</f>
        <v>2.0771351768040514E-2</v>
      </c>
      <c r="BV5" s="13">
        <f t="shared" si="14"/>
        <v>0.80741220478657527</v>
      </c>
      <c r="BW5" s="13">
        <f>'A15'!O4/'A14'!O4*100</f>
        <v>24.966458581749315</v>
      </c>
      <c r="BX5" s="13">
        <f>'A7-A'!AB26</f>
        <v>25.385815281806064</v>
      </c>
      <c r="BY5" s="13">
        <f>'A7-A'!AC26</f>
        <v>28.211824468443684</v>
      </c>
      <c r="BZ5" s="13">
        <f>('A7-A'!AB26)*('A7-A'!AC26)/10000</f>
        <v>7.161801647186479E-2</v>
      </c>
      <c r="CA5" s="13">
        <f t="shared" si="15"/>
        <v>0.53300356704576524</v>
      </c>
      <c r="FM5" s="8">
        <f>'[1]1'!$CN19</f>
        <v>17319.597888179673</v>
      </c>
    </row>
    <row r="6" spans="1:169" ht="12.75" customHeight="1">
      <c r="A6" s="6">
        <v>1982</v>
      </c>
      <c r="B6" s="13">
        <v>15</v>
      </c>
      <c r="C6" s="13">
        <v>15.4</v>
      </c>
      <c r="D6" s="13">
        <f t="shared" ref="D6:D38" si="17">(B6/C6)*U6</f>
        <v>6.3311688311688314</v>
      </c>
      <c r="E6" s="13">
        <v>0.14000000000000001</v>
      </c>
      <c r="F6" s="13">
        <v>0.16699999999999998</v>
      </c>
      <c r="G6" s="13">
        <f t="shared" ref="G6:G35" si="18">(E6/F6)*V6</f>
        <v>18.694610778443117</v>
      </c>
      <c r="H6" s="13">
        <f t="shared" ref="H6:H35" si="19">D6*G6/10000</f>
        <v>1.1835873707131196E-2</v>
      </c>
      <c r="I6" s="13">
        <f t="shared" si="16"/>
        <v>0.85563507990610321</v>
      </c>
      <c r="J6" s="13">
        <f>'A15'!B5/'A14'!B5*100</f>
        <v>25.323674556798565</v>
      </c>
      <c r="K6" s="13">
        <f>'A7-A'!B27</f>
        <v>24.637109920317428</v>
      </c>
      <c r="L6" s="13">
        <f>'A7-A'!C27</f>
        <v>15.172100539301933</v>
      </c>
      <c r="M6" s="13">
        <f>('A7-A'!B27)*('A7-A'!C27)/10000</f>
        <v>3.7379670870888906E-2</v>
      </c>
      <c r="N6" s="13">
        <f t="shared" si="0"/>
        <v>0.71778063806093084</v>
      </c>
      <c r="O6" s="13">
        <f>'A15'!C5/'A14'!C5*100</f>
        <v>28.841693067876296</v>
      </c>
      <c r="P6" s="13">
        <f>'A7-A'!D27</f>
        <v>10.929</v>
      </c>
      <c r="Q6" s="13">
        <f>'A7-A'!E27</f>
        <v>19.408000000000001</v>
      </c>
      <c r="R6" s="13">
        <f>('A7-A'!D27)*('A7-A'!E27)/10000</f>
        <v>2.1211003200000002E-2</v>
      </c>
      <c r="S6" s="13">
        <f t="shared" si="1"/>
        <v>0.80503949949257947</v>
      </c>
      <c r="T6" s="13">
        <f>'A15'!D5/'A14'!D5*100</f>
        <v>24.222936763129692</v>
      </c>
      <c r="U6" s="13">
        <f>'A7-A'!F27</f>
        <v>6.5</v>
      </c>
      <c r="V6" s="13">
        <f>'A7-A'!G27</f>
        <v>22.3</v>
      </c>
      <c r="W6" s="13">
        <f t="shared" si="2"/>
        <v>1.4495000000000001E-2</v>
      </c>
      <c r="X6" s="13">
        <f t="shared" si="3"/>
        <v>0.84128434072080471</v>
      </c>
      <c r="Y6" s="13">
        <f>'A15'!E5/'A14'!E5*100</f>
        <v>26.446098073815001</v>
      </c>
      <c r="Z6" s="13">
        <f>'A7-A'!H27</f>
        <v>31.54</v>
      </c>
      <c r="AA6" s="13">
        <f>'A7-A'!I27</f>
        <v>17.204000000000001</v>
      </c>
      <c r="AB6" s="13">
        <f>('A7-A'!H27)*('A7-A'!I27)/10000</f>
        <v>5.4261416E-2</v>
      </c>
      <c r="AC6" s="13">
        <f t="shared" si="4"/>
        <v>0.62667344921087209</v>
      </c>
      <c r="AD6" s="13">
        <f>'A15'!F5/'A14'!F5*100</f>
        <v>26.568551510457013</v>
      </c>
      <c r="AE6" s="13">
        <f>'A7-A'!J27</f>
        <v>11.539</v>
      </c>
      <c r="AF6" s="13">
        <f>'A7-A'!K27</f>
        <v>13.672000000000001</v>
      </c>
      <c r="AG6" s="13">
        <f t="shared" si="5"/>
        <v>1.5776120800000001E-2</v>
      </c>
      <c r="AH6" s="13">
        <f t="shared" si="6"/>
        <v>0.83437040417143304</v>
      </c>
      <c r="AI6" s="13">
        <f>'A15'!G5/'A14'!G5*100</f>
        <v>27.461624595576069</v>
      </c>
      <c r="AJ6" s="13">
        <f>'A7-A'!L27</f>
        <v>20.644407629438643</v>
      </c>
      <c r="AK6" s="13">
        <f>'A7-A'!M27</f>
        <v>34.624935225475966</v>
      </c>
      <c r="AL6" s="13">
        <f>('A7-A'!L27)*('A7-A'!M27)/10000</f>
        <v>7.1481127693763483E-2</v>
      </c>
      <c r="AM6" s="13">
        <f t="shared" si="7"/>
        <v>0.53374232667414179</v>
      </c>
      <c r="AN6" s="13">
        <f>'A15'!H5/'A14'!H5*100</f>
        <v>33.339869726391164</v>
      </c>
      <c r="AO6" s="13">
        <f>'A7-A'!N27</f>
        <v>14.965120881569918</v>
      </c>
      <c r="AP6" s="13">
        <f>'A7-A'!O27</f>
        <v>21.662326329367303</v>
      </c>
      <c r="AQ6" s="13">
        <f>('A7-A'!N27)*('A7-A'!O27)/10000</f>
        <v>3.241793320949965E-2</v>
      </c>
      <c r="AR6" s="13">
        <f t="shared" si="8"/>
        <v>0.7445580811915653</v>
      </c>
      <c r="AS6" s="13">
        <f>'A15'!I5/'A14'!I5*100</f>
        <v>29.399633549197951</v>
      </c>
      <c r="AT6" s="13">
        <f>'A7-A'!P27</f>
        <v>13.298</v>
      </c>
      <c r="AU6" s="13">
        <f>'A7-A'!Q27</f>
        <v>19.71</v>
      </c>
      <c r="AV6" s="13">
        <f>('A7-A'!P27)*('A7-A'!Q27)/10000</f>
        <v>2.6210358000000003E-2</v>
      </c>
      <c r="AW6" s="13">
        <f t="shared" si="9"/>
        <v>0.77805904466349807</v>
      </c>
      <c r="AX6" s="13">
        <f>'A15'!J5/'A14'!J5*100</f>
        <v>25.32309957755578</v>
      </c>
      <c r="AY6" s="13">
        <f>'A7-A'!R27</f>
        <v>5.53</v>
      </c>
      <c r="AZ6" s="13">
        <f>'A7-A'!S27</f>
        <v>38.713999999999999</v>
      </c>
      <c r="BA6" s="13">
        <f>('A7-A'!R27)*('A7-A'!S27)/10000</f>
        <v>2.1408842000000001E-2</v>
      </c>
      <c r="BB6" s="13">
        <f t="shared" si="10"/>
        <v>0.8039718055559858</v>
      </c>
      <c r="BC6" s="13">
        <f>'A15'!K5/'A14'!K5*100</f>
        <v>26.446381844188988</v>
      </c>
      <c r="BD6" s="13">
        <f>'A7-A'!T27</f>
        <v>10.670114570182967</v>
      </c>
      <c r="BE6" s="13">
        <f>'A7-A'!U27</f>
        <v>24.590375546888076</v>
      </c>
      <c r="BF6" s="13">
        <f>('A7-A'!T27)*('A7-A'!U27)/10000</f>
        <v>2.623821244091214E-2</v>
      </c>
      <c r="BG6" s="13">
        <f t="shared" si="11"/>
        <v>0.77790872016866119</v>
      </c>
      <c r="BH6" s="13">
        <f>'A15'!L5/'A14'!L5*100</f>
        <v>29.499281103584934</v>
      </c>
      <c r="BI6" s="13">
        <f>'A7-A'!V27</f>
        <v>13.998338058496119</v>
      </c>
      <c r="BJ6" s="13">
        <f>'A7-A'!W27</f>
        <v>22.263882182848096</v>
      </c>
      <c r="BK6" s="13">
        <f>('A7-A'!V27)*('A7-A'!W27)/10000</f>
        <v>3.1165734929003618E-2</v>
      </c>
      <c r="BL6" s="13">
        <f t="shared" si="12"/>
        <v>0.75131592905304867</v>
      </c>
      <c r="BM6" s="13">
        <f>'A15'!M5/'A14'!M5*100</f>
        <v>27.362174704705026</v>
      </c>
      <c r="BN6" s="13">
        <f>'A7-A'!X27</f>
        <v>3.4540573039332352</v>
      </c>
      <c r="BO6" s="13">
        <f>'A7-A'!Y27</f>
        <v>9.398433374117845</v>
      </c>
      <c r="BP6" s="13">
        <f>('A7-A'!X27)*('A7-A'!Y27)/10000</f>
        <v>3.2462727441401624E-3</v>
      </c>
      <c r="BQ6" s="13">
        <f t="shared" si="13"/>
        <v>0.9019913298729616</v>
      </c>
      <c r="BR6" s="13">
        <f>'A15'!N5/'A14'!N5*100</f>
        <v>27.764548792700566</v>
      </c>
      <c r="BS6" s="13">
        <f>'A7-A'!Z27</f>
        <v>13.331123639735727</v>
      </c>
      <c r="BT6" s="13">
        <f>'A7-A'!AA27</f>
        <v>13.957425045997597</v>
      </c>
      <c r="BU6" s="13">
        <f>('A7-A'!Z27)*('A7-A'!AA27)/10000</f>
        <v>1.8606815898053811E-2</v>
      </c>
      <c r="BV6" s="13">
        <f t="shared" si="14"/>
        <v>0.81909374462569673</v>
      </c>
      <c r="BW6" s="13">
        <f>'A15'!O5/'A14'!O5*100</f>
        <v>24.651585546115296</v>
      </c>
      <c r="BX6" s="13">
        <f>'A7-A'!AB27</f>
        <v>24.682104182506329</v>
      </c>
      <c r="BY6" s="13">
        <f>'A7-A'!AC27</f>
        <v>28.198246511281372</v>
      </c>
      <c r="BZ6" s="13">
        <f>('A7-A'!AB27)*('A7-A'!AC27)/10000</f>
        <v>6.9599205815544241E-2</v>
      </c>
      <c r="CA6" s="13">
        <f t="shared" si="15"/>
        <v>0.54389865889268207</v>
      </c>
    </row>
    <row r="7" spans="1:169" ht="12.75" customHeight="1">
      <c r="A7" s="6">
        <v>1983</v>
      </c>
      <c r="B7" s="13">
        <v>13.8</v>
      </c>
      <c r="C7" s="13">
        <v>15.7</v>
      </c>
      <c r="D7" s="13">
        <f t="shared" si="17"/>
        <v>5.5375796178343952</v>
      </c>
      <c r="E7" s="13">
        <v>0.17399999999999999</v>
      </c>
      <c r="F7" s="13">
        <v>0.17600000000000002</v>
      </c>
      <c r="G7" s="13">
        <f t="shared" si="18"/>
        <v>19.574999999999996</v>
      </c>
      <c r="H7" s="13">
        <f t="shared" si="19"/>
        <v>1.0839812101910826E-2</v>
      </c>
      <c r="I7" s="13">
        <f t="shared" si="16"/>
        <v>0.86101061259416733</v>
      </c>
      <c r="J7" s="13">
        <f>'A15'!B6/'A14'!B6*100</f>
        <v>25.221164599234179</v>
      </c>
      <c r="K7" s="13">
        <f>'A7-A'!B28</f>
        <v>24.534647745586238</v>
      </c>
      <c r="L7" s="13">
        <f>'A7-A'!C28</f>
        <v>14.737044479813447</v>
      </c>
      <c r="M7" s="13">
        <f>('A7-A'!B28)*('A7-A'!C28)/10000</f>
        <v>3.6156819512325911E-2</v>
      </c>
      <c r="N7" s="13">
        <f t="shared" si="0"/>
        <v>0.72438010682485798</v>
      </c>
      <c r="O7" s="13">
        <f>'A15'!C6/'A14'!C6*100</f>
        <v>29.257347768918091</v>
      </c>
      <c r="P7" s="13">
        <f>'A7-A'!D28</f>
        <v>10.929</v>
      </c>
      <c r="Q7" s="13">
        <f>'A7-A'!E28</f>
        <v>19.408000000000001</v>
      </c>
      <c r="R7" s="13">
        <f>('A7-A'!D28)*('A7-A'!E28)/10000</f>
        <v>2.1211003200000002E-2</v>
      </c>
      <c r="S7" s="13">
        <f t="shared" si="1"/>
        <v>0.80503949949257947</v>
      </c>
      <c r="T7" s="13">
        <f>'A15'!D6/'A14'!D6*100</f>
        <v>24.208828865148156</v>
      </c>
      <c r="U7" s="13">
        <f>'A7-A'!F28</f>
        <v>6.3</v>
      </c>
      <c r="V7" s="13">
        <f>'A7-A'!G28</f>
        <v>19.8</v>
      </c>
      <c r="W7" s="13">
        <f t="shared" si="2"/>
        <v>1.2473999999999999E-2</v>
      </c>
      <c r="X7" s="13">
        <f t="shared" si="3"/>
        <v>0.85219124799003354</v>
      </c>
      <c r="Y7" s="13">
        <f>'A15'!E6/'A14'!E6*100</f>
        <v>26.304922432314182</v>
      </c>
      <c r="Z7" s="13">
        <f>'A7-A'!H28</f>
        <v>31.54</v>
      </c>
      <c r="AA7" s="13">
        <f>'A7-A'!I28</f>
        <v>17.204000000000001</v>
      </c>
      <c r="AB7" s="13">
        <f>('A7-A'!H28)*('A7-A'!I28)/10000</f>
        <v>5.4261416E-2</v>
      </c>
      <c r="AC7" s="13">
        <f t="shared" si="4"/>
        <v>0.62667344921087209</v>
      </c>
      <c r="AD7" s="13">
        <f>'A15'!F6/'A14'!F6*100</f>
        <v>26.548899129544289</v>
      </c>
      <c r="AE7" s="13">
        <f>'A7-A'!J28</f>
        <v>11.539</v>
      </c>
      <c r="AF7" s="13">
        <f>'A7-A'!K28</f>
        <v>13.672000000000001</v>
      </c>
      <c r="AG7" s="13">
        <f t="shared" si="5"/>
        <v>1.5776120800000001E-2</v>
      </c>
      <c r="AH7" s="13">
        <f t="shared" si="6"/>
        <v>0.83437040417143304</v>
      </c>
      <c r="AI7" s="13">
        <f>'A15'!G6/'A14'!G6*100</f>
        <v>27.718306675114395</v>
      </c>
      <c r="AJ7" s="13">
        <f>'A7-A'!L28</f>
        <v>19.953647424502456</v>
      </c>
      <c r="AK7" s="13">
        <f>'A7-A'!M28</f>
        <v>36.760603531224518</v>
      </c>
      <c r="AL7" s="13">
        <f>('A7-A'!L28)*('A7-A'!M28)/10000</f>
        <v>7.3350812197397391E-2</v>
      </c>
      <c r="AM7" s="13">
        <f t="shared" si="7"/>
        <v>0.52365203696417195</v>
      </c>
      <c r="AN7" s="13">
        <f>'A15'!H6/'A14'!H6*100</f>
        <v>34.402560949330876</v>
      </c>
      <c r="AO7" s="13">
        <f>'A7-A'!N28</f>
        <v>15.599</v>
      </c>
      <c r="AP7" s="13">
        <f>'A7-A'!O28</f>
        <v>23.422999999999998</v>
      </c>
      <c r="AQ7" s="13">
        <f>('A7-A'!N28)*('A7-A'!O28)/10000</f>
        <v>3.6537537699999997E-2</v>
      </c>
      <c r="AR7" s="13">
        <f t="shared" si="8"/>
        <v>0.72232545171913298</v>
      </c>
      <c r="AS7" s="13">
        <f>'A15'!I6/'A14'!I6*100</f>
        <v>29.858480753987038</v>
      </c>
      <c r="AT7" s="13">
        <f>'A7-A'!P28</f>
        <v>13.298</v>
      </c>
      <c r="AU7" s="13">
        <f>'A7-A'!Q28</f>
        <v>19.71</v>
      </c>
      <c r="AV7" s="13">
        <f>('A7-A'!P28)*('A7-A'!Q28)/10000</f>
        <v>2.6210358000000003E-2</v>
      </c>
      <c r="AW7" s="13">
        <f t="shared" si="9"/>
        <v>0.77805904466349807</v>
      </c>
      <c r="AX7" s="13">
        <f>'A15'!J6/'A14'!J6*100</f>
        <v>25.302855509844051</v>
      </c>
      <c r="AY7" s="13">
        <f>'A7-A'!R28</f>
        <v>5.53</v>
      </c>
      <c r="AZ7" s="13">
        <f>'A7-A'!S28</f>
        <v>38.713999999999999</v>
      </c>
      <c r="BA7" s="13">
        <f>('A7-A'!R28)*('A7-A'!S28)/10000</f>
        <v>2.1408842000000001E-2</v>
      </c>
      <c r="BB7" s="13">
        <f t="shared" si="10"/>
        <v>0.8039718055559858</v>
      </c>
      <c r="BC7" s="13">
        <f>'A15'!K6/'A14'!K6*100</f>
        <v>25.910403557866928</v>
      </c>
      <c r="BD7" s="13">
        <f>'A7-A'!T28</f>
        <v>12.742415192048739</v>
      </c>
      <c r="BE7" s="13">
        <f>'A7-A'!U28</f>
        <v>21.077753652509497</v>
      </c>
      <c r="BF7" s="13">
        <f>('A7-A'!T28)*('A7-A'!U28)/10000</f>
        <v>2.6858148835599782E-2</v>
      </c>
      <c r="BG7" s="13">
        <f t="shared" si="11"/>
        <v>0.77456305526530744</v>
      </c>
      <c r="BH7" s="13">
        <f>'A15'!L6/'A14'!L6*100</f>
        <v>29.296826760065901</v>
      </c>
      <c r="BI7" s="13">
        <f>'A7-A'!V28</f>
        <v>11.893635180424168</v>
      </c>
      <c r="BJ7" s="13">
        <f>'A7-A'!W28</f>
        <v>21.282279124034876</v>
      </c>
      <c r="BK7" s="13">
        <f>('A7-A'!V28)*('A7-A'!W28)/10000</f>
        <v>2.5312366370922802E-2</v>
      </c>
      <c r="BL7" s="13">
        <f t="shared" si="12"/>
        <v>0.78290531454320544</v>
      </c>
      <c r="BM7" s="13">
        <f>'A15'!M6/'A14'!M6*100</f>
        <v>27.122624057000522</v>
      </c>
      <c r="BN7" s="13">
        <f>'A7-A'!X28</f>
        <v>4.1296337344598584</v>
      </c>
      <c r="BO7" s="13">
        <f>'A7-A'!Y28</f>
        <v>12.121661848186104</v>
      </c>
      <c r="BP7" s="13">
        <f>('A7-A'!X28)*('A7-A'!Y28)/10000</f>
        <v>5.0058023685984367E-3</v>
      </c>
      <c r="BQ7" s="13">
        <f t="shared" si="13"/>
        <v>0.89249552262336873</v>
      </c>
      <c r="BR7" s="13">
        <f>'A15'!N6/'A14'!N6*100</f>
        <v>27.776793622674933</v>
      </c>
      <c r="BS7" s="13">
        <f>'A7-A'!Z28</f>
        <v>11.339210263524087</v>
      </c>
      <c r="BT7" s="13">
        <f>'A7-A'!AA28</f>
        <v>14.699296562501161</v>
      </c>
      <c r="BU7" s="13">
        <f>('A7-A'!Z28)*('A7-A'!AA28)/10000</f>
        <v>1.6667841444809751E-2</v>
      </c>
      <c r="BV7" s="13">
        <f t="shared" si="14"/>
        <v>0.8295579774604005</v>
      </c>
      <c r="BW7" s="13">
        <f>'A15'!O6/'A14'!O6*100</f>
        <v>24.389276042890167</v>
      </c>
      <c r="BX7" s="13">
        <f>'A7-A'!AB28</f>
        <v>23.997900406717001</v>
      </c>
      <c r="BY7" s="13">
        <f>'A7-A'!AC28</f>
        <v>28.184675089000237</v>
      </c>
      <c r="BZ7" s="13">
        <f>('A7-A'!AB28)*('A7-A'!AC28)/10000</f>
        <v>6.7637302578150538E-2</v>
      </c>
      <c r="CA7" s="13">
        <f t="shared" si="15"/>
        <v>0.55448663350003136</v>
      </c>
    </row>
    <row r="8" spans="1:169" ht="12.75" customHeight="1">
      <c r="A8" s="6">
        <v>1984</v>
      </c>
      <c r="B8" s="13">
        <v>12</v>
      </c>
      <c r="C8" s="13">
        <v>14.3</v>
      </c>
      <c r="D8" s="13">
        <f t="shared" si="17"/>
        <v>5.6223776223776225</v>
      </c>
      <c r="E8" s="13">
        <v>0.193</v>
      </c>
      <c r="F8" s="13">
        <v>0.17300000000000001</v>
      </c>
      <c r="G8" s="13">
        <f t="shared" si="18"/>
        <v>24.766473988439305</v>
      </c>
      <c r="H8" s="13">
        <f t="shared" si="19"/>
        <v>1.3924646913779861E-2</v>
      </c>
      <c r="I8" s="13">
        <f t="shared" si="16"/>
        <v>0.8443624150513942</v>
      </c>
      <c r="J8" s="13">
        <f>'A15'!B7/'A14'!B7*100</f>
        <v>25.177737553474095</v>
      </c>
      <c r="K8" s="13">
        <f>'A7-A'!B29</f>
        <v>24.432611696211659</v>
      </c>
      <c r="L8" s="13">
        <f>'A7-A'!C29</f>
        <v>14.314463540326132</v>
      </c>
      <c r="M8" s="13">
        <f>('A7-A'!B29)*('A7-A'!C29)/10000</f>
        <v>3.4973972932036759E-2</v>
      </c>
      <c r="N8" s="13">
        <f t="shared" si="0"/>
        <v>0.73076367830676714</v>
      </c>
      <c r="O8" s="13">
        <f>'A15'!C7/'A14'!C7*100</f>
        <v>29.473886018145802</v>
      </c>
      <c r="P8" s="13">
        <f>'A7-A'!D29</f>
        <v>10.929</v>
      </c>
      <c r="Q8" s="13">
        <f>'A7-A'!E29</f>
        <v>19.408000000000001</v>
      </c>
      <c r="R8" s="13">
        <f>('A7-A'!D29)*('A7-A'!E29)/10000</f>
        <v>2.1211003200000002E-2</v>
      </c>
      <c r="S8" s="13">
        <f t="shared" si="1"/>
        <v>0.80503949949257947</v>
      </c>
      <c r="T8" s="13">
        <f>'A15'!D7/'A14'!D7*100</f>
        <v>24.206072672971626</v>
      </c>
      <c r="U8" s="13">
        <f>'A7-A'!F29</f>
        <v>6.7</v>
      </c>
      <c r="V8" s="13">
        <f>'A7-A'!G29</f>
        <v>22.2</v>
      </c>
      <c r="W8" s="13">
        <f t="shared" si="2"/>
        <v>1.4874E-2</v>
      </c>
      <c r="X8" s="13">
        <f t="shared" si="3"/>
        <v>0.83923895830861395</v>
      </c>
      <c r="Y8" s="13">
        <f>'A15'!E7/'A14'!E7*100</f>
        <v>26.218246524693718</v>
      </c>
      <c r="Z8" s="13">
        <f>'A7-A'!H29</f>
        <v>31.54</v>
      </c>
      <c r="AA8" s="13">
        <f>'A7-A'!I29</f>
        <v>17.204000000000001</v>
      </c>
      <c r="AB8" s="13">
        <f>('A7-A'!H29)*('A7-A'!I29)/10000</f>
        <v>5.4261416E-2</v>
      </c>
      <c r="AC8" s="13">
        <f t="shared" si="4"/>
        <v>0.62667344921087209</v>
      </c>
      <c r="AD8" s="13">
        <f>'A15'!F7/'A14'!F7*100</f>
        <v>26.743002544529261</v>
      </c>
      <c r="AE8" s="13">
        <f>'A7-A'!J29</f>
        <v>11.539</v>
      </c>
      <c r="AF8" s="13">
        <f>'A7-A'!K29</f>
        <v>13.672000000000001</v>
      </c>
      <c r="AG8" s="13">
        <f t="shared" si="5"/>
        <v>1.5776120800000001E-2</v>
      </c>
      <c r="AH8" s="13">
        <f t="shared" si="6"/>
        <v>0.83437040417143304</v>
      </c>
      <c r="AI8" s="13">
        <f>'A15'!G7/'A14'!G7*100</f>
        <v>27.871226494970387</v>
      </c>
      <c r="AJ8" s="13">
        <f>'A7-A'!L29</f>
        <v>19.286000000000001</v>
      </c>
      <c r="AK8" s="13">
        <f>'A7-A'!M29</f>
        <v>39.027999999999999</v>
      </c>
      <c r="AL8" s="13">
        <f>('A7-A'!L29)*('A7-A'!M29)/10000</f>
        <v>7.5269400800000011E-2</v>
      </c>
      <c r="AM8" s="13">
        <f t="shared" si="7"/>
        <v>0.51329782223068066</v>
      </c>
      <c r="AN8" s="13">
        <f>'A15'!H7/'A14'!H7*100</f>
        <v>35.369586447278685</v>
      </c>
      <c r="AO8" s="13">
        <f>'A7-A'!N29</f>
        <v>14.115</v>
      </c>
      <c r="AP8" s="13">
        <f>'A7-A'!O29</f>
        <v>25.056999999999999</v>
      </c>
      <c r="AQ8" s="13">
        <f>('A7-A'!N29)*('A7-A'!O29)/10000</f>
        <v>3.5367955499999999E-2</v>
      </c>
      <c r="AR8" s="13">
        <f t="shared" si="8"/>
        <v>0.72863743816106308</v>
      </c>
      <c r="AS8" s="13">
        <f>'A15'!I7/'A14'!I7*100</f>
        <v>30.293280687039438</v>
      </c>
      <c r="AT8" s="13">
        <f>'A7-A'!P29</f>
        <v>13.298</v>
      </c>
      <c r="AU8" s="13">
        <f>'A7-A'!Q29</f>
        <v>19.71</v>
      </c>
      <c r="AV8" s="13">
        <f>('A7-A'!P29)*('A7-A'!Q29)/10000</f>
        <v>2.6210358000000003E-2</v>
      </c>
      <c r="AW8" s="13">
        <f t="shared" si="9"/>
        <v>0.77805904466349807</v>
      </c>
      <c r="AX8" s="13">
        <f>'A15'!J7/'A14'!J7*100</f>
        <v>25.303391629448047</v>
      </c>
      <c r="AY8" s="13">
        <f>'A7-A'!R29</f>
        <v>3.6521430790211804</v>
      </c>
      <c r="AZ8" s="13">
        <f>'A7-A'!S29</f>
        <v>28.803185024241483</v>
      </c>
      <c r="BA8" s="13">
        <f>('A7-A'!R29)*('A7-A'!S29)/10000</f>
        <v>1.0519335284005005E-2</v>
      </c>
      <c r="BB8" s="13">
        <f t="shared" si="10"/>
        <v>0.86274015783654057</v>
      </c>
      <c r="BC8" s="13">
        <f>'A15'!K7/'A14'!K7*100</f>
        <v>25.473283355663224</v>
      </c>
      <c r="BD8" s="13">
        <f>'A7-A'!T29</f>
        <v>15.217188518320684</v>
      </c>
      <c r="BE8" s="13">
        <f>'A7-A'!U29</f>
        <v>18.066893618145667</v>
      </c>
      <c r="BF8" s="13">
        <f>('A7-A'!T29)*('A7-A'!U29)/10000</f>
        <v>2.7492732612776745E-2</v>
      </c>
      <c r="BG8" s="13">
        <f t="shared" si="11"/>
        <v>0.77113834155317185</v>
      </c>
      <c r="BH8" s="13">
        <f>'A15'!L7/'A14'!L7*100</f>
        <v>28.917605590852428</v>
      </c>
      <c r="BI8" s="13">
        <f>'A7-A'!V29</f>
        <v>10.105382311378522</v>
      </c>
      <c r="BJ8" s="13">
        <f>'A7-A'!W29</f>
        <v>20.343954436763426</v>
      </c>
      <c r="BK8" s="13">
        <f>('A7-A'!V29)*('A7-A'!W29)/10000</f>
        <v>2.0558343730875974E-2</v>
      </c>
      <c r="BL8" s="13">
        <f t="shared" si="12"/>
        <v>0.80856176387066936</v>
      </c>
      <c r="BM8" s="13">
        <f>'A15'!M7/'A14'!M7*100</f>
        <v>26.97941270678384</v>
      </c>
      <c r="BN8" s="13">
        <f>'A7-A'!X29</f>
        <v>4.9373456431568563</v>
      </c>
      <c r="BO8" s="13">
        <f>'A7-A'!Y29</f>
        <v>15.633955161762492</v>
      </c>
      <c r="BP8" s="13">
        <f>('A7-A'!X29)*('A7-A'!Y29)/10000</f>
        <v>7.7190240403237683E-3</v>
      </c>
      <c r="BQ8" s="13">
        <f t="shared" si="13"/>
        <v>0.87785284218083048</v>
      </c>
      <c r="BR8" s="13">
        <f>'A15'!N7/'A14'!N7*100</f>
        <v>27.738158126430712</v>
      </c>
      <c r="BS8" s="13">
        <f>'A7-A'!Z29</f>
        <v>9.6449251297288914</v>
      </c>
      <c r="BT8" s="13">
        <f>'A7-A'!AA29</f>
        <v>15.480600377239213</v>
      </c>
      <c r="BU8" s="13">
        <f>('A7-A'!Z29)*('A7-A'!AA29)/10000</f>
        <v>1.4930923160172502E-2</v>
      </c>
      <c r="BV8" s="13">
        <f t="shared" si="14"/>
        <v>0.83893175611689053</v>
      </c>
      <c r="BW8" s="13">
        <f>'A15'!O7/'A14'!O7*100</f>
        <v>24.16141514505038</v>
      </c>
      <c r="BX8" s="13">
        <f>'A7-A'!AB29</f>
        <v>23.332663198905138</v>
      </c>
      <c r="BY8" s="13">
        <f>'A7-A'!AC29</f>
        <v>28.171110198455132</v>
      </c>
      <c r="BZ8" s="13">
        <f>('A7-A'!AB29)*('A7-A'!AC29)/10000</f>
        <v>6.5730702619979528E-2</v>
      </c>
      <c r="CA8" s="13">
        <f t="shared" si="15"/>
        <v>0.56477614806870358</v>
      </c>
    </row>
    <row r="9" spans="1:169" ht="12.75" customHeight="1">
      <c r="A9" s="6">
        <v>1985</v>
      </c>
      <c r="B9" s="13">
        <v>6.1</v>
      </c>
      <c r="C9" s="13">
        <v>11.9</v>
      </c>
      <c r="D9" s="13">
        <f t="shared" si="17"/>
        <v>2.9731092436974786</v>
      </c>
      <c r="E9" s="13">
        <v>0.26800000000000002</v>
      </c>
      <c r="F9" s="13">
        <v>0.192</v>
      </c>
      <c r="G9" s="13">
        <f t="shared" si="18"/>
        <v>30.987500000000001</v>
      </c>
      <c r="H9" s="13">
        <f t="shared" si="19"/>
        <v>9.2129222689075613E-3</v>
      </c>
      <c r="I9" s="13">
        <f t="shared" si="16"/>
        <v>0.86979059109283996</v>
      </c>
      <c r="J9" s="13">
        <f>'A15'!B8/'A14'!B8*100</f>
        <v>25.029742440537294</v>
      </c>
      <c r="K9" s="13">
        <f>'A7-A'!B30</f>
        <v>24.331</v>
      </c>
      <c r="L9" s="13">
        <f>'A7-A'!C30</f>
        <v>13.904</v>
      </c>
      <c r="M9" s="13">
        <f>('A7-A'!B30)*('A7-A'!C30)/10000</f>
        <v>3.3829822400000001E-2</v>
      </c>
      <c r="N9" s="13">
        <f t="shared" si="0"/>
        <v>0.73693841544430472</v>
      </c>
      <c r="O9" s="13">
        <f>'A15'!C8/'A14'!C8*100</f>
        <v>29.235657163746154</v>
      </c>
      <c r="P9" s="13">
        <f>'A7-A'!D30</f>
        <v>10.929</v>
      </c>
      <c r="Q9" s="13">
        <f>'A7-A'!E30</f>
        <v>19.408000000000001</v>
      </c>
      <c r="R9" s="13">
        <f>('A7-A'!D30)*('A7-A'!E30)/10000</f>
        <v>2.1211003200000002E-2</v>
      </c>
      <c r="S9" s="13">
        <f t="shared" si="1"/>
        <v>0.80503949949257947</v>
      </c>
      <c r="T9" s="13">
        <f>'A15'!D8/'A14'!D8*100</f>
        <v>24.086729927725059</v>
      </c>
      <c r="U9" s="13">
        <f>'A7-A'!F30</f>
        <v>5.8</v>
      </c>
      <c r="V9" s="13">
        <f>'A7-A'!G30</f>
        <v>22.2</v>
      </c>
      <c r="W9" s="13">
        <f t="shared" si="2"/>
        <v>1.2875999999999999E-2</v>
      </c>
      <c r="X9" s="13">
        <f t="shared" si="3"/>
        <v>0.85002173946839577</v>
      </c>
      <c r="Y9" s="13">
        <f>'A15'!E8/'A14'!E8*100</f>
        <v>26.091494808902098</v>
      </c>
      <c r="Z9" s="13">
        <f>'A7-A'!H30</f>
        <v>31.54</v>
      </c>
      <c r="AA9" s="13">
        <f>'A7-A'!I30</f>
        <v>17.204000000000001</v>
      </c>
      <c r="AB9" s="13">
        <f>('A7-A'!H30)*('A7-A'!I30)/10000</f>
        <v>5.4261416E-2</v>
      </c>
      <c r="AC9" s="13">
        <f t="shared" si="4"/>
        <v>0.62667344921087209</v>
      </c>
      <c r="AD9" s="13">
        <f>'A15'!F8/'A14'!F8*100</f>
        <v>26.778030878258669</v>
      </c>
      <c r="AE9" s="13">
        <f>'A7-A'!J30</f>
        <v>11.539</v>
      </c>
      <c r="AF9" s="13">
        <f>'A7-A'!K30</f>
        <v>13.672000000000001</v>
      </c>
      <c r="AG9" s="13">
        <f t="shared" si="5"/>
        <v>1.5776120800000001E-2</v>
      </c>
      <c r="AH9" s="13">
        <f t="shared" si="6"/>
        <v>0.83437040417143304</v>
      </c>
      <c r="AI9" s="13">
        <f>'A15'!G8/'A14'!G8*100</f>
        <v>27.655735896708499</v>
      </c>
      <c r="AJ9" s="13">
        <f>'A7-A'!L30</f>
        <v>18.276012245627555</v>
      </c>
      <c r="AK9" s="13">
        <f>'A7-A'!M30</f>
        <v>38.863417744624833</v>
      </c>
      <c r="AL9" s="13">
        <f>('A7-A'!L30)*('A7-A'!M30)/10000</f>
        <v>7.1026829860770274E-2</v>
      </c>
      <c r="AM9" s="13">
        <f t="shared" si="7"/>
        <v>0.53619407548021225</v>
      </c>
      <c r="AN9" s="13">
        <f>'A15'!H8/'A14'!H8*100</f>
        <v>35.979915231529255</v>
      </c>
      <c r="AO9" s="13">
        <f>'A7-A'!N30</f>
        <v>13.284694954887813</v>
      </c>
      <c r="AP9" s="13">
        <f>'A7-A'!O30</f>
        <v>25.225518006832733</v>
      </c>
      <c r="AQ9" s="13">
        <f>('A7-A'!N30)*('A7-A'!O30)/10000</f>
        <v>3.3511331179980251E-2</v>
      </c>
      <c r="AR9" s="13">
        <f t="shared" si="8"/>
        <v>0.73865724483708983</v>
      </c>
      <c r="AS9" s="13">
        <f>'A15'!I8/'A14'!I8*100</f>
        <v>30.408927981539474</v>
      </c>
      <c r="AT9" s="13">
        <f>'A7-A'!P30</f>
        <v>13.298</v>
      </c>
      <c r="AU9" s="13">
        <f>'A7-A'!Q30</f>
        <v>19.71</v>
      </c>
      <c r="AV9" s="13">
        <f>('A7-A'!P30)*('A7-A'!Q30)/10000</f>
        <v>2.6210358000000003E-2</v>
      </c>
      <c r="AW9" s="13">
        <f t="shared" si="9"/>
        <v>0.77805904466349807</v>
      </c>
      <c r="AX9" s="13">
        <f>'A15'!J8/'A14'!J8*100</f>
        <v>25.22549196748183</v>
      </c>
      <c r="AY9" s="13">
        <f>'A7-A'!R30</f>
        <v>2.4119618570781749</v>
      </c>
      <c r="AZ9" s="13">
        <f>'A7-A'!S30</f>
        <v>21.429546612096111</v>
      </c>
      <c r="BA9" s="13">
        <f>('A7-A'!R30)*('A7-A'!S30)/10000</f>
        <v>5.1687249042854646E-3</v>
      </c>
      <c r="BB9" s="13">
        <f t="shared" si="10"/>
        <v>0.89161626434093133</v>
      </c>
      <c r="BC9" s="13">
        <f>'A15'!K8/'A14'!K8*100</f>
        <v>25.0091587965236</v>
      </c>
      <c r="BD9" s="13">
        <f>'A7-A'!T30</f>
        <v>18.17260094825712</v>
      </c>
      <c r="BE9" s="13">
        <f>'A7-A'!U30</f>
        <v>15.486121072988736</v>
      </c>
      <c r="BF9" s="13">
        <f>('A7-A'!T30)*('A7-A'!U30)/10000</f>
        <v>2.8142309849581965E-2</v>
      </c>
      <c r="BG9" s="13">
        <f t="shared" si="11"/>
        <v>0.76763271132752298</v>
      </c>
      <c r="BH9" s="13">
        <f>'A15'!L8/'A14'!L8*100</f>
        <v>28.659483811624177</v>
      </c>
      <c r="BI9" s="13">
        <f>'A7-A'!V30</f>
        <v>8.5860000000000003</v>
      </c>
      <c r="BJ9" s="13">
        <f>'A7-A'!W30</f>
        <v>19.446999999999999</v>
      </c>
      <c r="BK9" s="13">
        <f>('A7-A'!V30)*('A7-A'!W30)/10000</f>
        <v>1.6697194200000001E-2</v>
      </c>
      <c r="BL9" s="13">
        <f t="shared" si="12"/>
        <v>0.82939956688199568</v>
      </c>
      <c r="BM9" s="13">
        <f>'A15'!M8/'A14'!M8*100</f>
        <v>26.724727540591253</v>
      </c>
      <c r="BN9" s="13">
        <f>'A7-A'!X30</f>
        <v>5.9030373072997158</v>
      </c>
      <c r="BO9" s="13">
        <f>'A7-A'!Y30</f>
        <v>20.163947572632161</v>
      </c>
      <c r="BP9" s="13">
        <f>('A7-A'!X30)*('A7-A'!Y30)/10000</f>
        <v>1.1902853478368319E-2</v>
      </c>
      <c r="BQ9" s="13">
        <f t="shared" si="13"/>
        <v>0.85527360432282884</v>
      </c>
      <c r="BR9" s="13">
        <f>'A15'!N8/'A14'!N8*100</f>
        <v>27.238895821019682</v>
      </c>
      <c r="BS9" s="13">
        <f>'A7-A'!Z30</f>
        <v>8.2037971424973808</v>
      </c>
      <c r="BT9" s="13">
        <f>'A7-A'!AA30</f>
        <v>16.3034324139795</v>
      </c>
      <c r="BU9" s="13">
        <f>('A7-A'!Z30)*('A7-A'!AA30)/10000</f>
        <v>1.3375005225070419E-2</v>
      </c>
      <c r="BV9" s="13">
        <f t="shared" si="14"/>
        <v>0.84732871437353985</v>
      </c>
      <c r="BW9" s="13">
        <f>'A15'!O8/'A14'!O8*100</f>
        <v>23.925349380556497</v>
      </c>
      <c r="BX9" s="13">
        <f>'A7-A'!AB30</f>
        <v>22.685866793628378</v>
      </c>
      <c r="BY9" s="13">
        <f>'A7-A'!AC30</f>
        <v>28.157551836502424</v>
      </c>
      <c r="BZ9" s="13">
        <f>('A7-A'!AB30)*('A7-A'!AC30)/10000</f>
        <v>6.3877847019758002E-2</v>
      </c>
      <c r="CA9" s="13">
        <f t="shared" si="15"/>
        <v>0.57477561576533265</v>
      </c>
    </row>
    <row r="10" spans="1:169" ht="12.75" customHeight="1">
      <c r="A10" s="6">
        <v>1986</v>
      </c>
      <c r="B10" s="13">
        <v>7.9</v>
      </c>
      <c r="C10" s="13">
        <v>11.1</v>
      </c>
      <c r="D10" s="13">
        <f t="shared" si="17"/>
        <v>4.0567567567567568</v>
      </c>
      <c r="E10" s="13">
        <v>0.23300000000000001</v>
      </c>
      <c r="F10" s="13">
        <v>0.18</v>
      </c>
      <c r="G10" s="13">
        <f t="shared" si="18"/>
        <v>27.053888888888888</v>
      </c>
      <c r="H10" s="13">
        <f t="shared" si="19"/>
        <v>1.0975104654654655E-2</v>
      </c>
      <c r="I10" s="13">
        <f t="shared" si="16"/>
        <v>0.86028046745463538</v>
      </c>
      <c r="J10" s="13">
        <f>'A15'!B9/'A14'!B9*100</f>
        <v>24.792100471384774</v>
      </c>
      <c r="K10" s="13">
        <f>'A7-A'!B31</f>
        <v>24.30846872230023</v>
      </c>
      <c r="L10" s="13">
        <f>'A7-A'!C31</f>
        <v>14.679009873024853</v>
      </c>
      <c r="M10" s="13">
        <f>('A7-A'!B31)*('A7-A'!C31)/10000</f>
        <v>3.5682425237276091E-2</v>
      </c>
      <c r="N10" s="13">
        <f t="shared" si="0"/>
        <v>0.72694031185554642</v>
      </c>
      <c r="O10" s="13">
        <f>'A15'!C9/'A14'!C9*100</f>
        <v>28.74783760240096</v>
      </c>
      <c r="P10" s="13">
        <f>'A7-A'!D31</f>
        <v>10.519156064818686</v>
      </c>
      <c r="Q10" s="13">
        <f>'A7-A'!E31</f>
        <v>20.647193933230643</v>
      </c>
      <c r="R10" s="13">
        <f>('A7-A'!D31)*('A7-A'!E31)/10000</f>
        <v>2.1719105528423068E-2</v>
      </c>
      <c r="S10" s="13">
        <f t="shared" si="1"/>
        <v>0.80229737926527134</v>
      </c>
      <c r="T10" s="13">
        <f>'A15'!D9/'A14'!D9*100</f>
        <v>23.998253614048703</v>
      </c>
      <c r="U10" s="13">
        <f>'A7-A'!F31</f>
        <v>5.7</v>
      </c>
      <c r="V10" s="13">
        <f>'A7-A'!G31</f>
        <v>20.9</v>
      </c>
      <c r="W10" s="13">
        <f t="shared" si="2"/>
        <v>1.1913E-2</v>
      </c>
      <c r="X10" s="13">
        <f t="shared" si="3"/>
        <v>0.85521884570306528</v>
      </c>
      <c r="Y10" s="13">
        <f>'A15'!E9/'A14'!E9*100</f>
        <v>25.923031565012604</v>
      </c>
      <c r="Z10" s="13">
        <f>'A7-A'!H31</f>
        <v>31.54</v>
      </c>
      <c r="AA10" s="13">
        <f>'A7-A'!I31</f>
        <v>17.204000000000001</v>
      </c>
      <c r="AB10" s="13">
        <f>('A7-A'!H31)*('A7-A'!I31)/10000</f>
        <v>5.4261416E-2</v>
      </c>
      <c r="AC10" s="13">
        <f t="shared" si="4"/>
        <v>0.62667344921087209</v>
      </c>
      <c r="AD10" s="13">
        <f>'A15'!F9/'A14'!F9*100</f>
        <v>26.853252647503783</v>
      </c>
      <c r="AE10" s="13">
        <f>'A7-A'!J31</f>
        <v>11.539</v>
      </c>
      <c r="AF10" s="13">
        <f>'A7-A'!K31</f>
        <v>13.672000000000001</v>
      </c>
      <c r="AG10" s="13">
        <f t="shared" si="5"/>
        <v>1.5776120800000001E-2</v>
      </c>
      <c r="AH10" s="13">
        <f t="shared" si="6"/>
        <v>0.83437040417143304</v>
      </c>
      <c r="AI10" s="13">
        <f>'A15'!G9/'A14'!G9*100</f>
        <v>27.109391179972341</v>
      </c>
      <c r="AJ10" s="13">
        <f>'A7-A'!L31</f>
        <v>17.318916499135558</v>
      </c>
      <c r="AK10" s="13">
        <f>'A7-A'!M31</f>
        <v>38.699529537594046</v>
      </c>
      <c r="AL10" s="13">
        <f>('A7-A'!L31)*('A7-A'!M31)/10000</f>
        <v>6.702339206174214E-2</v>
      </c>
      <c r="AM10" s="13">
        <f t="shared" si="7"/>
        <v>0.55779977801961111</v>
      </c>
      <c r="AN10" s="13">
        <f>'A15'!H9/'A14'!H9*100</f>
        <v>36.337128503196489</v>
      </c>
      <c r="AO10" s="13">
        <f>'A7-A'!N31</f>
        <v>12.503232025818045</v>
      </c>
      <c r="AP10" s="13">
        <f>'A7-A'!O31</f>
        <v>25.395169362375484</v>
      </c>
      <c r="AQ10" s="13">
        <f>('A7-A'!N31)*('A7-A'!O31)/10000</f>
        <v>3.1752169487272636E-2</v>
      </c>
      <c r="AR10" s="13">
        <f t="shared" si="8"/>
        <v>0.74815106643725882</v>
      </c>
      <c r="AS10" s="13">
        <f>'A15'!I9/'A14'!I9*100</f>
        <v>30.226279464566669</v>
      </c>
      <c r="AT10" s="13">
        <f>'A7-A'!P31</f>
        <v>13.298</v>
      </c>
      <c r="AU10" s="13">
        <f>'A7-A'!Q31</f>
        <v>19.71</v>
      </c>
      <c r="AV10" s="13">
        <f>('A7-A'!P31)*('A7-A'!Q31)/10000</f>
        <v>2.6210358000000003E-2</v>
      </c>
      <c r="AW10" s="13">
        <f t="shared" si="9"/>
        <v>0.77805904466349807</v>
      </c>
      <c r="AX10" s="13">
        <f>'A15'!J9/'A14'!J9*100</f>
        <v>25.086166069242378</v>
      </c>
      <c r="AY10" s="13">
        <f>'A7-A'!R31</f>
        <v>1.5929167817705479</v>
      </c>
      <c r="AZ10" s="13">
        <f>'A7-A'!S31</f>
        <v>15.943565533238919</v>
      </c>
      <c r="BA10" s="13">
        <f>('A7-A'!R31)*('A7-A'!S31)/10000</f>
        <v>2.5396773099154767E-3</v>
      </c>
      <c r="BB10" s="13">
        <f t="shared" si="10"/>
        <v>0.90580467518614771</v>
      </c>
      <c r="BC10" s="13">
        <f>'A15'!K9/'A14'!K9*100</f>
        <v>24.484021140961136</v>
      </c>
      <c r="BD10" s="13">
        <f>'A7-A'!T31</f>
        <v>21.702000000000002</v>
      </c>
      <c r="BE10" s="13">
        <f>'A7-A'!U31</f>
        <v>13.273999999999999</v>
      </c>
      <c r="BF10" s="13">
        <f>('A7-A'!T31)*('A7-A'!U31)/10000</f>
        <v>2.8807234799999998E-2</v>
      </c>
      <c r="BG10" s="13">
        <f t="shared" si="11"/>
        <v>0.76404425275493215</v>
      </c>
      <c r="BH10" s="13">
        <f>'A15'!L9/'A14'!L9*100</f>
        <v>28.408317278812255</v>
      </c>
      <c r="BI10" s="13">
        <f>'A7-A'!V31</f>
        <v>9.1280890111197177</v>
      </c>
      <c r="BJ10" s="13">
        <f>'A7-A'!W31</f>
        <v>19.206525865898413</v>
      </c>
      <c r="BK10" s="13">
        <f>('A7-A'!V31)*('A7-A'!W31)/10000</f>
        <v>1.7531887769829394E-2</v>
      </c>
      <c r="BL10" s="13">
        <f t="shared" si="12"/>
        <v>0.82489490316880865</v>
      </c>
      <c r="BM10" s="13">
        <f>'A15'!M9/'A14'!M9*100</f>
        <v>26.400209268129892</v>
      </c>
      <c r="BN10" s="13">
        <f>'A7-A'!X31</f>
        <v>7.0576078666213098</v>
      </c>
      <c r="BO10" s="13">
        <f>'A7-A'!Y31</f>
        <v>26.006520903058682</v>
      </c>
      <c r="BP10" s="13">
        <f>('A7-A'!X31)*('A7-A'!Y31)/10000</f>
        <v>1.835438265088785E-2</v>
      </c>
      <c r="BQ10" s="13">
        <f t="shared" si="13"/>
        <v>0.82045607318507796</v>
      </c>
      <c r="BR10" s="13">
        <f>'A15'!N9/'A14'!N9*100</f>
        <v>26.750898594924301</v>
      </c>
      <c r="BS10" s="13">
        <f>'A7-A'!Z31</f>
        <v>6.9779999999999998</v>
      </c>
      <c r="BT10" s="13">
        <f>'A7-A'!AA31</f>
        <v>17.170000000000002</v>
      </c>
      <c r="BU10" s="13">
        <f>('A7-A'!Z31)*('A7-A'!AA31)/10000</f>
        <v>1.1981226000000001E-2</v>
      </c>
      <c r="BV10" s="13">
        <f t="shared" si="14"/>
        <v>0.85485064448814674</v>
      </c>
      <c r="BW10" s="13">
        <f>'A15'!O9/'A14'!O9*100</f>
        <v>23.676209372537745</v>
      </c>
      <c r="BX10" s="13">
        <f>'A7-A'!AB31</f>
        <v>22.056999999999999</v>
      </c>
      <c r="BY10" s="13">
        <f>'A7-A'!AC31</f>
        <v>28.143999999999998</v>
      </c>
      <c r="BZ10" s="13">
        <f>('A7-A'!AB31)*('A7-A'!AC31)/10000</f>
        <v>6.2077220799999999E-2</v>
      </c>
      <c r="CA10" s="13">
        <f t="shared" si="15"/>
        <v>0.5844932126012764</v>
      </c>
    </row>
    <row r="11" spans="1:169" ht="12.75" customHeight="1">
      <c r="A11" s="6">
        <v>1987</v>
      </c>
      <c r="B11" s="13">
        <v>6.9</v>
      </c>
      <c r="C11" s="13">
        <v>10.3</v>
      </c>
      <c r="D11" s="13">
        <f t="shared" si="17"/>
        <v>3.4834951456310681</v>
      </c>
      <c r="E11" s="13">
        <v>0.18899999999999997</v>
      </c>
      <c r="F11" s="13">
        <v>0.18</v>
      </c>
      <c r="G11" s="13">
        <f t="shared" si="18"/>
        <v>22.049999999999997</v>
      </c>
      <c r="H11" s="13">
        <f t="shared" si="19"/>
        <v>7.6811067961165035E-3</v>
      </c>
      <c r="I11" s="13">
        <f t="shared" si="16"/>
        <v>0.87805747348536944</v>
      </c>
      <c r="J11" s="13">
        <f>'A15'!B10/'A14'!B10*100</f>
        <v>24.588639100887235</v>
      </c>
      <c r="K11" s="13">
        <f>'A7-A'!B32</f>
        <v>24.285958309278229</v>
      </c>
      <c r="L11" s="13">
        <f>'A7-A'!C32</f>
        <v>15.497218847264177</v>
      </c>
      <c r="M11" s="13">
        <f>('A7-A'!B32)*('A7-A'!C32)/10000</f>
        <v>3.7636481083441864E-2</v>
      </c>
      <c r="N11" s="13">
        <f t="shared" si="0"/>
        <v>0.71639468795004213</v>
      </c>
      <c r="O11" s="13">
        <f>'A15'!C10/'A14'!C10*100</f>
        <v>28.247982768832696</v>
      </c>
      <c r="P11" s="13">
        <f>'A7-A'!D32</f>
        <v>10.12468151852976</v>
      </c>
      <c r="Q11" s="13">
        <f>'A7-A'!E32</f>
        <v>21.965509960657268</v>
      </c>
      <c r="R11" s="13">
        <f>('A7-A'!D32)*('A7-A'!E32)/10000</f>
        <v>2.2239379274374801E-2</v>
      </c>
      <c r="S11" s="13">
        <f t="shared" si="1"/>
        <v>0.79948957248560293</v>
      </c>
      <c r="T11" s="13">
        <f>'A15'!D10/'A14'!D10*100</f>
        <v>23.972471802714587</v>
      </c>
      <c r="U11" s="13">
        <f>'A7-A'!F32</f>
        <v>5.2</v>
      </c>
      <c r="V11" s="13">
        <f>'A7-A'!G32</f>
        <v>21</v>
      </c>
      <c r="W11" s="13">
        <f t="shared" si="2"/>
        <v>1.0920000000000001E-2</v>
      </c>
      <c r="X11" s="13">
        <f t="shared" si="3"/>
        <v>0.86057785555875255</v>
      </c>
      <c r="Y11" s="13">
        <f>'A15'!E10/'A14'!E10*100</f>
        <v>25.92864700808849</v>
      </c>
      <c r="Z11" s="13">
        <f>'A7-A'!H32</f>
        <v>31.54</v>
      </c>
      <c r="AA11" s="13">
        <f>'A7-A'!I32</f>
        <v>17.204000000000001</v>
      </c>
      <c r="AB11" s="13">
        <f>('A7-A'!H32)*('A7-A'!I32)/10000</f>
        <v>5.4261416E-2</v>
      </c>
      <c r="AC11" s="13">
        <f t="shared" si="4"/>
        <v>0.62667344921087209</v>
      </c>
      <c r="AD11" s="13">
        <f>'A15'!F10/'A14'!F10*100</f>
        <v>26.934673366834172</v>
      </c>
      <c r="AE11" s="13">
        <f>'A7-A'!J32</f>
        <v>11.539</v>
      </c>
      <c r="AF11" s="13">
        <f>'A7-A'!K32</f>
        <v>13.672000000000001</v>
      </c>
      <c r="AG11" s="13">
        <f t="shared" si="5"/>
        <v>1.5776120800000001E-2</v>
      </c>
      <c r="AH11" s="13">
        <f t="shared" si="6"/>
        <v>0.83437040417143304</v>
      </c>
      <c r="AI11" s="13">
        <f>'A15'!G10/'A14'!G10*100</f>
        <v>26.631140539620635</v>
      </c>
      <c r="AJ11" s="13">
        <f>'A7-A'!L32</f>
        <v>16.411942861101451</v>
      </c>
      <c r="AK11" s="13">
        <f>'A7-A'!M32</f>
        <v>38.536332452084793</v>
      </c>
      <c r="AL11" s="13">
        <f>('A7-A'!L32)*('A7-A'!M32)/10000</f>
        <v>6.324560862800252E-2</v>
      </c>
      <c r="AM11" s="13">
        <f t="shared" si="7"/>
        <v>0.57818767193105425</v>
      </c>
      <c r="AN11" s="13">
        <f>'A15'!H10/'A14'!H10*100</f>
        <v>36.622099326279724</v>
      </c>
      <c r="AO11" s="13">
        <f>'A7-A'!N32</f>
        <v>11.76773810932885</v>
      </c>
      <c r="AP11" s="13">
        <f>'A7-A'!O32</f>
        <v>25.565961688836243</v>
      </c>
      <c r="AQ11" s="13">
        <f>('A7-A'!N32)*('A7-A'!O32)/10000</f>
        <v>3.008535416673596E-2</v>
      </c>
      <c r="AR11" s="13">
        <f t="shared" si="8"/>
        <v>0.75714651430268354</v>
      </c>
      <c r="AS11" s="13">
        <f>'A15'!I10/'A14'!I10*100</f>
        <v>29.953093172183294</v>
      </c>
      <c r="AT11" s="13">
        <f>'A7-A'!P32</f>
        <v>12.614000000000001</v>
      </c>
      <c r="AU11" s="13">
        <f>'A7-A'!Q32</f>
        <v>20.065000000000001</v>
      </c>
      <c r="AV11" s="13">
        <f>('A7-A'!P32)*('A7-A'!Q32)/10000</f>
        <v>2.5309991000000004E-2</v>
      </c>
      <c r="AW11" s="13">
        <f t="shared" si="9"/>
        <v>0.7829181339149941</v>
      </c>
      <c r="AX11" s="13">
        <f>'A15'!J10/'A14'!J10*100</f>
        <v>24.988835526799306</v>
      </c>
      <c r="AY11" s="13">
        <f>'A7-A'!R32</f>
        <v>1.052</v>
      </c>
      <c r="AZ11" s="13">
        <f>'A7-A'!S32</f>
        <v>11.862</v>
      </c>
      <c r="BA11" s="13">
        <f>('A7-A'!R32)*('A7-A'!S32)/10000</f>
        <v>1.2478824000000002E-3</v>
      </c>
      <c r="BB11" s="13">
        <f t="shared" si="10"/>
        <v>0.91277621763706784</v>
      </c>
      <c r="BC11" s="13">
        <f>'A15'!K10/'A14'!K10*100</f>
        <v>24.089588024468821</v>
      </c>
      <c r="BD11" s="13">
        <f>'A7-A'!T32</f>
        <v>19.885806742384016</v>
      </c>
      <c r="BE11" s="13">
        <f>'A7-A'!U32</f>
        <v>12.704601267461715</v>
      </c>
      <c r="BF11" s="13">
        <f>('A7-A'!T32)*('A7-A'!U32)/10000</f>
        <v>2.5264124554379069E-2</v>
      </c>
      <c r="BG11" s="13">
        <f t="shared" si="11"/>
        <v>0.7831656653693021</v>
      </c>
      <c r="BH11" s="13">
        <f>'A15'!L10/'A14'!L10*100</f>
        <v>27.971467344987289</v>
      </c>
      <c r="BI11" s="13">
        <f>'A7-A'!V32</f>
        <v>9.7044035633501693</v>
      </c>
      <c r="BJ11" s="13">
        <f>'A7-A'!W32</f>
        <v>18.969025342593962</v>
      </c>
      <c r="BK11" s="13">
        <f>('A7-A'!V32)*('A7-A'!W32)/10000</f>
        <v>1.840830771279485E-2</v>
      </c>
      <c r="BL11" s="13">
        <f t="shared" si="12"/>
        <v>0.82016505109219962</v>
      </c>
      <c r="BM11" s="13">
        <f>'A15'!M10/'A14'!M10*100</f>
        <v>26.298012967476602</v>
      </c>
      <c r="BN11" s="13">
        <f>'A7-A'!X32</f>
        <v>8.4380000000000006</v>
      </c>
      <c r="BO11" s="13">
        <f>'A7-A'!Y32</f>
        <v>33.542000000000002</v>
      </c>
      <c r="BP11" s="13">
        <f>('A7-A'!X32)*('A7-A'!Y32)/10000</f>
        <v>2.8302739600000001E-2</v>
      </c>
      <c r="BQ11" s="13">
        <f t="shared" si="13"/>
        <v>0.76676690607713449</v>
      </c>
      <c r="BR11" s="13">
        <f>'A15'!N10/'A14'!N10*100</f>
        <v>26.451248887827955</v>
      </c>
      <c r="BS11" s="13">
        <f>'A7-A'!Z32</f>
        <v>8.9294377262621154</v>
      </c>
      <c r="BT11" s="13">
        <f>'A7-A'!AA32</f>
        <v>17.034890326904041</v>
      </c>
      <c r="BU11" s="13">
        <f>('A7-A'!Z32)*('A7-A'!AA32)/10000</f>
        <v>1.5211199234779451E-2</v>
      </c>
      <c r="BV11" s="13">
        <f t="shared" si="14"/>
        <v>0.83741916573810704</v>
      </c>
      <c r="BW11" s="13">
        <f>'A15'!O10/'A14'!O10*100</f>
        <v>23.550213341341891</v>
      </c>
      <c r="BX11" s="13">
        <f>'A7-A'!AB32</f>
        <v>21.950985798456127</v>
      </c>
      <c r="BY11" s="13">
        <f>'A7-A'!AC32</f>
        <v>28.185477563559481</v>
      </c>
      <c r="BZ11" s="13">
        <f>('A7-A'!AB32)*('A7-A'!AC32)/10000</f>
        <v>6.1869901772039791E-2</v>
      </c>
      <c r="CA11" s="13">
        <f t="shared" si="15"/>
        <v>0.58561206931236431</v>
      </c>
    </row>
    <row r="12" spans="1:169" ht="12.75" customHeight="1">
      <c r="A12" s="6">
        <v>1988</v>
      </c>
      <c r="B12" s="13">
        <v>13</v>
      </c>
      <c r="C12" s="13">
        <v>13.1</v>
      </c>
      <c r="D12" s="13">
        <f t="shared" si="17"/>
        <v>6.5496183206106862</v>
      </c>
      <c r="E12" s="13">
        <v>0.159</v>
      </c>
      <c r="F12" s="13">
        <v>0.16399999999999998</v>
      </c>
      <c r="G12" s="13">
        <f t="shared" si="18"/>
        <v>17.645121951219512</v>
      </c>
      <c r="H12" s="13">
        <f t="shared" si="19"/>
        <v>1.1556881400111709E-2</v>
      </c>
      <c r="I12" s="13">
        <f t="shared" si="16"/>
        <v>0.85714074206418811</v>
      </c>
      <c r="J12" s="13">
        <f>'A15'!B11/'A14'!B11*100</f>
        <v>24.44857211184474</v>
      </c>
      <c r="K12" s="13">
        <f>'A7-A'!B33</f>
        <v>24.263468741612641</v>
      </c>
      <c r="L12" s="13">
        <f>'A7-A'!C33</f>
        <v>16.361034843456395</v>
      </c>
      <c r="M12" s="13">
        <f>('A7-A'!B33)*('A7-A'!C33)/10000</f>
        <v>3.9697545750463949E-2</v>
      </c>
      <c r="N12" s="13">
        <f t="shared" si="0"/>
        <v>0.70527156019195514</v>
      </c>
      <c r="O12" s="13">
        <f>'A15'!C11/'A14'!C11*100</f>
        <v>27.906442157077699</v>
      </c>
      <c r="P12" s="13">
        <f>'A7-A'!D33</f>
        <v>9.7449999999999992</v>
      </c>
      <c r="Q12" s="13">
        <f>'A7-A'!E33</f>
        <v>23.367999999999999</v>
      </c>
      <c r="R12" s="13">
        <f>('A7-A'!D33)*('A7-A'!E33)/10000</f>
        <v>2.2772115999999998E-2</v>
      </c>
      <c r="S12" s="13">
        <f t="shared" si="1"/>
        <v>0.79661450565467429</v>
      </c>
      <c r="T12" s="13">
        <f>'A15'!D11/'A14'!D11*100</f>
        <v>24.084460574067965</v>
      </c>
      <c r="U12" s="13">
        <f>'A7-A'!F33</f>
        <v>6.6</v>
      </c>
      <c r="V12" s="13">
        <f>'A7-A'!G33</f>
        <v>18.2</v>
      </c>
      <c r="W12" s="13">
        <f t="shared" si="2"/>
        <v>1.2011999999999998E-2</v>
      </c>
      <c r="X12" s="13">
        <f t="shared" si="3"/>
        <v>0.85468456375370683</v>
      </c>
      <c r="Y12" s="13">
        <f>'A15'!E11/'A14'!E11*100</f>
        <v>26.141681312046543</v>
      </c>
      <c r="Z12" s="13">
        <f>'A7-A'!H33</f>
        <v>25.584670018972858</v>
      </c>
      <c r="AA12" s="13">
        <f>'A7-A'!I33</f>
        <v>18.774201311457997</v>
      </c>
      <c r="AB12" s="13">
        <f>('A7-A'!H33)*('A7-A'!I33)/10000</f>
        <v>4.803317454234203E-2</v>
      </c>
      <c r="AC12" s="13">
        <f t="shared" si="4"/>
        <v>0.66028594402979413</v>
      </c>
      <c r="AD12" s="13">
        <f>'A15'!F11/'A14'!F11*100</f>
        <v>26.885492357805063</v>
      </c>
      <c r="AE12" s="13">
        <f>'A7-A'!J33</f>
        <v>11.914972289633404</v>
      </c>
      <c r="AF12" s="13">
        <f>'A7-A'!K33</f>
        <v>13.656473571439033</v>
      </c>
      <c r="AG12" s="13">
        <f t="shared" si="5"/>
        <v>1.6271650417780701E-2</v>
      </c>
      <c r="AH12" s="13">
        <f t="shared" si="6"/>
        <v>0.83169613619009197</v>
      </c>
      <c r="AI12" s="13">
        <f>'A15'!G11/'A14'!G11*100</f>
        <v>26.298209239185798</v>
      </c>
      <c r="AJ12" s="13">
        <f>'A7-A'!L33</f>
        <v>15.552466488853565</v>
      </c>
      <c r="AK12" s="13">
        <f>'A7-A'!M33</f>
        <v>38.37382357361674</v>
      </c>
      <c r="AL12" s="13">
        <f>('A7-A'!L33)*('A7-A'!M33)/10000</f>
        <v>5.9680760517785328E-2</v>
      </c>
      <c r="AM12" s="13">
        <f t="shared" si="7"/>
        <v>0.59742639917846851</v>
      </c>
      <c r="AN12" s="13">
        <f>'A15'!H11/'A14'!H11*100</f>
        <v>36.823954675871647</v>
      </c>
      <c r="AO12" s="13">
        <f>'A7-A'!N33</f>
        <v>11.075509110268651</v>
      </c>
      <c r="AP12" s="13">
        <f>'A7-A'!O33</f>
        <v>25.737902659685297</v>
      </c>
      <c r="AQ12" s="13">
        <f>('A7-A'!N33)*('A7-A'!O33)/10000</f>
        <v>2.8506037538655226E-2</v>
      </c>
      <c r="AR12" s="13">
        <f t="shared" si="8"/>
        <v>0.7656697503300105</v>
      </c>
      <c r="AS12" s="13">
        <f>'A15'!I11/'A14'!I11*100</f>
        <v>29.665857792863783</v>
      </c>
      <c r="AT12" s="13">
        <f>'A7-A'!P33</f>
        <v>13.753986985598033</v>
      </c>
      <c r="AU12" s="13">
        <f>'A7-A'!Q33</f>
        <v>19.435629395519971</v>
      </c>
      <c r="AV12" s="13">
        <f>('A7-A'!P33)*('A7-A'!Q33)/10000</f>
        <v>2.6731739376288824E-2</v>
      </c>
      <c r="AW12" s="13">
        <f t="shared" si="9"/>
        <v>0.77524526023841889</v>
      </c>
      <c r="AX12" s="13">
        <f>'A15'!J11/'A14'!J11*100</f>
        <v>25.001583521481148</v>
      </c>
      <c r="AY12" s="13">
        <f>'A7-A'!R33</f>
        <v>1.5279082001262088</v>
      </c>
      <c r="AZ12" s="13">
        <f>'A7-A'!S33</f>
        <v>18.085032563631188</v>
      </c>
      <c r="BA12" s="13">
        <f>('A7-A'!R33)*('A7-A'!S33)/10000</f>
        <v>2.7632269553521604E-3</v>
      </c>
      <c r="BB12" s="13">
        <f t="shared" si="10"/>
        <v>0.90459822528369993</v>
      </c>
      <c r="BC12" s="13">
        <f>'A15'!K11/'A14'!K11*100</f>
        <v>23.875243003281334</v>
      </c>
      <c r="BD12" s="13">
        <f>'A7-A'!T33</f>
        <v>18.221606754927912</v>
      </c>
      <c r="BE12" s="13">
        <f>'A7-A'!U33</f>
        <v>12.15962734407035</v>
      </c>
      <c r="BF12" s="13">
        <f>('A7-A'!T33)*('A7-A'!U33)/10000</f>
        <v>2.2156794775011843E-2</v>
      </c>
      <c r="BG12" s="13">
        <f t="shared" si="11"/>
        <v>0.7999352634684963</v>
      </c>
      <c r="BH12" s="13">
        <f>'A15'!L11/'A14'!L11*100</f>
        <v>27.659593380335512</v>
      </c>
      <c r="BI12" s="13">
        <f>'A7-A'!V33</f>
        <v>10.317104533669662</v>
      </c>
      <c r="BJ12" s="13">
        <f>'A7-A'!W33</f>
        <v>18.734461659557436</v>
      </c>
      <c r="BK12" s="13">
        <f>('A7-A'!V33)*('A7-A'!W33)/10000</f>
        <v>1.932853993236805E-2</v>
      </c>
      <c r="BL12" s="13">
        <f t="shared" si="12"/>
        <v>0.81519875347466297</v>
      </c>
      <c r="BM12" s="13">
        <f>'A15'!M11/'A14'!M11*100</f>
        <v>26.427292394587582</v>
      </c>
      <c r="BN12" s="13">
        <f>'A7-A'!X33</f>
        <v>7.9938372468848593</v>
      </c>
      <c r="BO12" s="13">
        <f>'A7-A'!Y33</f>
        <v>28.587766525388087</v>
      </c>
      <c r="BP12" s="13">
        <f>('A7-A'!X33)*('A7-A'!Y33)/10000</f>
        <v>2.2852595285589545E-2</v>
      </c>
      <c r="BQ12" s="13">
        <f t="shared" si="13"/>
        <v>0.79618017606287872</v>
      </c>
      <c r="BR12" s="13">
        <f>'A15'!N11/'A14'!N11*100</f>
        <v>26.411622066337575</v>
      </c>
      <c r="BS12" s="13">
        <f>'A7-A'!Z33</f>
        <v>11.426606206247225</v>
      </c>
      <c r="BT12" s="13">
        <f>'A7-A'!AA33</f>
        <v>16.900843823508957</v>
      </c>
      <c r="BU12" s="13">
        <f>('A7-A'!Z33)*('A7-A'!AA33)/10000</f>
        <v>1.9311928692452254E-2</v>
      </c>
      <c r="BV12" s="13">
        <f t="shared" si="14"/>
        <v>0.81528840080439513</v>
      </c>
      <c r="BW12" s="13">
        <f>'A15'!O11/'A14'!O11*100</f>
        <v>23.672710797680224</v>
      </c>
      <c r="BX12" s="13">
        <f>'A7-A'!AB33</f>
        <v>21.845481140863335</v>
      </c>
      <c r="BY12" s="13">
        <f>'A7-A'!AC33</f>
        <v>28.227016255184584</v>
      </c>
      <c r="BZ12" s="13">
        <f>('A7-A'!AB33)*('A7-A'!AC33)/10000</f>
        <v>6.1663275126547762E-2</v>
      </c>
      <c r="CA12" s="13">
        <f t="shared" si="15"/>
        <v>0.58672718938249457</v>
      </c>
    </row>
    <row r="13" spans="1:169" ht="12.75" customHeight="1">
      <c r="A13" s="6">
        <v>1989</v>
      </c>
      <c r="B13" s="13">
        <v>11</v>
      </c>
      <c r="C13" s="13">
        <v>10.7</v>
      </c>
      <c r="D13" s="13">
        <f t="shared" si="17"/>
        <v>5.7570093457943932</v>
      </c>
      <c r="E13" s="13">
        <v>0.105</v>
      </c>
      <c r="F13" s="13">
        <v>0.15</v>
      </c>
      <c r="G13" s="13">
        <f t="shared" si="18"/>
        <v>12.95</v>
      </c>
      <c r="H13" s="13">
        <f t="shared" si="19"/>
        <v>7.4553271028037389E-3</v>
      </c>
      <c r="I13" s="13">
        <f t="shared" si="16"/>
        <v>0.87927595848202311</v>
      </c>
      <c r="J13" s="13">
        <f>'A15'!B12/'A14'!B12*100</f>
        <v>24.453158811703588</v>
      </c>
      <c r="K13" s="13">
        <f>'A7-A'!B34</f>
        <v>24.241</v>
      </c>
      <c r="L13" s="13">
        <f>'A7-A'!C34</f>
        <v>17.273</v>
      </c>
      <c r="M13" s="13">
        <f>('A7-A'!B34)*('A7-A'!C34)/10000</f>
        <v>4.18714793E-2</v>
      </c>
      <c r="N13" s="13">
        <f t="shared" si="0"/>
        <v>0.69353930307456024</v>
      </c>
      <c r="O13" s="13">
        <f>'A15'!C12/'A14'!C12*100</f>
        <v>27.720698463995667</v>
      </c>
      <c r="P13" s="13">
        <f>'A7-A'!D34</f>
        <v>10.295984529692348</v>
      </c>
      <c r="Q13" s="13">
        <f>'A7-A'!E34</f>
        <v>22.147402178863612</v>
      </c>
      <c r="R13" s="13">
        <f>('A7-A'!D34)*('A7-A'!E34)/10000</f>
        <v>2.2802931020645435E-2</v>
      </c>
      <c r="S13" s="13">
        <f t="shared" si="1"/>
        <v>0.79644820354053336</v>
      </c>
      <c r="T13" s="13">
        <f>'A15'!D12/'A14'!D12*100</f>
        <v>24.122462193035194</v>
      </c>
      <c r="U13" s="13">
        <f>'A7-A'!F34</f>
        <v>5.6</v>
      </c>
      <c r="V13" s="13">
        <f>'A7-A'!G34</f>
        <v>18.5</v>
      </c>
      <c r="W13" s="13">
        <f t="shared" si="2"/>
        <v>1.0359999999999999E-2</v>
      </c>
      <c r="X13" s="13">
        <f t="shared" si="3"/>
        <v>0.86360005648441718</v>
      </c>
      <c r="Y13" s="13">
        <f>'A15'!E12/'A14'!E12*100</f>
        <v>26.491114405995575</v>
      </c>
      <c r="Z13" s="13">
        <f>'A7-A'!H34</f>
        <v>20.753815471773262</v>
      </c>
      <c r="AA13" s="13">
        <f>'A7-A'!I34</f>
        <v>20.487714187581446</v>
      </c>
      <c r="AB13" s="13">
        <f>('A7-A'!H34)*('A7-A'!I34)/10000</f>
        <v>4.2519823968749634E-2</v>
      </c>
      <c r="AC13" s="13">
        <f t="shared" si="4"/>
        <v>0.69004032475662302</v>
      </c>
      <c r="AD13" s="13">
        <f>'A15'!F12/'A14'!F12*100</f>
        <v>26.979765176117908</v>
      </c>
      <c r="AE13" s="13">
        <f>'A7-A'!J34</f>
        <v>12.303194788346641</v>
      </c>
      <c r="AF13" s="13">
        <f>'A7-A'!K34</f>
        <v>13.640964775264246</v>
      </c>
      <c r="AG13" s="13">
        <f t="shared" si="5"/>
        <v>1.6782744673105116E-2</v>
      </c>
      <c r="AH13" s="13">
        <f t="shared" si="6"/>
        <v>0.82893786916947887</v>
      </c>
      <c r="AI13" s="13">
        <f>'A15'!G12/'A14'!G12*100</f>
        <v>26.057094337574178</v>
      </c>
      <c r="AJ13" s="13">
        <f>'A7-A'!L34</f>
        <v>14.738</v>
      </c>
      <c r="AK13" s="13">
        <f>'A7-A'!M34</f>
        <v>38.212000000000003</v>
      </c>
      <c r="AL13" s="13">
        <f>('A7-A'!L34)*('A7-A'!M34)/10000</f>
        <v>5.6316845599999998E-2</v>
      </c>
      <c r="AM13" s="13">
        <f t="shared" si="7"/>
        <v>0.61558073271130365</v>
      </c>
      <c r="AN13" s="13">
        <f>'A15'!H12/'A14'!H12*100</f>
        <v>36.896375846636118</v>
      </c>
      <c r="AO13" s="13">
        <f>'A7-A'!N34</f>
        <v>10.423999999999999</v>
      </c>
      <c r="AP13" s="13">
        <f>'A7-A'!O34</f>
        <v>25.911000000000001</v>
      </c>
      <c r="AQ13" s="13">
        <f>('A7-A'!N34)*('A7-A'!O34)/10000</f>
        <v>2.70096264E-2</v>
      </c>
      <c r="AR13" s="13">
        <f t="shared" si="8"/>
        <v>0.7737455630593294</v>
      </c>
      <c r="AS13" s="13">
        <f>'A15'!I12/'A14'!I12*100</f>
        <v>29.366175881822663</v>
      </c>
      <c r="AT13" s="13">
        <f>'A7-A'!P34</f>
        <v>14.997</v>
      </c>
      <c r="AU13" s="13">
        <f>'A7-A'!Q34</f>
        <v>18.826000000000001</v>
      </c>
      <c r="AV13" s="13">
        <f>('A7-A'!P34)*('A7-A'!Q34)/10000</f>
        <v>2.8233352200000002E-2</v>
      </c>
      <c r="AW13" s="13">
        <f t="shared" si="9"/>
        <v>0.76714137512090141</v>
      </c>
      <c r="AX13" s="13">
        <f>'A15'!J12/'A14'!J12*100</f>
        <v>25.154197395737032</v>
      </c>
      <c r="AY13" s="13">
        <f>'A7-A'!R34</f>
        <v>2.2191097604685464</v>
      </c>
      <c r="AZ13" s="13">
        <f>'A7-A'!S34</f>
        <v>27.572787289462187</v>
      </c>
      <c r="BA13" s="13">
        <f>('A7-A'!R34)*('A7-A'!S34)/10000</f>
        <v>6.1187041397368618E-3</v>
      </c>
      <c r="BB13" s="13">
        <f t="shared" si="10"/>
        <v>0.88648942840388967</v>
      </c>
      <c r="BC13" s="13">
        <f>'A15'!K12/'A14'!K12*100</f>
        <v>23.90105455915656</v>
      </c>
      <c r="BD13" s="13">
        <f>'A7-A'!T34</f>
        <v>16.696680050880818</v>
      </c>
      <c r="BE13" s="13">
        <f>'A7-A'!U34</f>
        <v>11.638030508312363</v>
      </c>
      <c r="BF13" s="13">
        <f>('A7-A'!T34)*('A7-A'!U34)/10000</f>
        <v>1.9431647181968138E-2</v>
      </c>
      <c r="BG13" s="13">
        <f t="shared" si="11"/>
        <v>0.81464230557254858</v>
      </c>
      <c r="BH13" s="13">
        <f>'A15'!L12/'A14'!L12*100</f>
        <v>27.449551194704313</v>
      </c>
      <c r="BI13" s="13">
        <f>'A7-A'!V34</f>
        <v>10.968489229019736</v>
      </c>
      <c r="BJ13" s="13">
        <f>'A7-A'!W34</f>
        <v>18.502798500949865</v>
      </c>
      <c r="BK13" s="13">
        <f>('A7-A'!V34)*('A7-A'!W34)/10000</f>
        <v>2.0294774606439112E-2</v>
      </c>
      <c r="BL13" s="13">
        <f t="shared" si="12"/>
        <v>0.80998419039182956</v>
      </c>
      <c r="BM13" s="13">
        <f>'A15'!M12/'A14'!M12*100</f>
        <v>26.69239311422001</v>
      </c>
      <c r="BN13" s="13">
        <f>'A7-A'!X34</f>
        <v>7.5730545069546933</v>
      </c>
      <c r="BO13" s="13">
        <f>'A7-A'!Y34</f>
        <v>24.365285162187693</v>
      </c>
      <c r="BP13" s="13">
        <f>('A7-A'!X34)*('A7-A'!Y34)/10000</f>
        <v>1.8451963261074181E-2</v>
      </c>
      <c r="BQ13" s="13">
        <f t="shared" si="13"/>
        <v>0.81992945138073503</v>
      </c>
      <c r="BR13" s="13">
        <f>'A15'!N12/'A14'!N12*100</f>
        <v>26.48316985697619</v>
      </c>
      <c r="BS13" s="13">
        <f>'A7-A'!Z34</f>
        <v>14.622122175581083</v>
      </c>
      <c r="BT13" s="13">
        <f>'A7-A'!AA34</f>
        <v>16.767852123797823</v>
      </c>
      <c r="BU13" s="13">
        <f>('A7-A'!Z34)*('A7-A'!AA34)/10000</f>
        <v>2.4518158237624852E-2</v>
      </c>
      <c r="BV13" s="13">
        <f t="shared" si="14"/>
        <v>0.78719148696396146</v>
      </c>
      <c r="BW13" s="13">
        <f>'A15'!O12/'A14'!O12*100</f>
        <v>23.69564471783632</v>
      </c>
      <c r="BX13" s="13">
        <f>'A7-A'!AB34</f>
        <v>21.740483578162589</v>
      </c>
      <c r="BY13" s="13">
        <f>'A7-A'!AC34</f>
        <v>28.268616164963539</v>
      </c>
      <c r="BZ13" s="13">
        <f>('A7-A'!AB34)*('A7-A'!AC34)/10000</f>
        <v>6.1457338551177132E-2</v>
      </c>
      <c r="CA13" s="13">
        <f t="shared" si="15"/>
        <v>0.58783858529091126</v>
      </c>
    </row>
    <row r="14" spans="1:169" ht="12.75" customHeight="1">
      <c r="A14" s="6">
        <v>1990</v>
      </c>
      <c r="B14" s="13">
        <v>7.3</v>
      </c>
      <c r="C14" s="13">
        <v>7.5</v>
      </c>
      <c r="D14" s="13">
        <f t="shared" si="17"/>
        <v>2.8226666666666662</v>
      </c>
      <c r="E14" s="13">
        <v>0.151</v>
      </c>
      <c r="F14" s="13">
        <v>0.156</v>
      </c>
      <c r="G14" s="13">
        <f t="shared" si="18"/>
        <v>20.810897435897434</v>
      </c>
      <c r="H14" s="13">
        <f t="shared" si="19"/>
        <v>5.8742226495726484E-3</v>
      </c>
      <c r="I14" s="13">
        <f t="shared" si="16"/>
        <v>0.88780884302153629</v>
      </c>
      <c r="J14" s="13">
        <f>'A15'!B13/'A14'!B13*100</f>
        <v>24.551093632761269</v>
      </c>
      <c r="K14" s="13">
        <f>'A7-A'!B35</f>
        <v>23.740342211135637</v>
      </c>
      <c r="L14" s="13">
        <f>'A7-A'!C35</f>
        <v>17.246720155121523</v>
      </c>
      <c r="M14" s="13">
        <f>('A7-A'!B35)*('A7-A'!C35)/10000</f>
        <v>4.0944303850227529E-2</v>
      </c>
      <c r="N14" s="13">
        <f t="shared" si="0"/>
        <v>0.69854307182912434</v>
      </c>
      <c r="O14" s="13">
        <f>'A15'!C13/'A14'!C13*100</f>
        <v>27.584406106527144</v>
      </c>
      <c r="P14" s="13">
        <f>'A7-A'!D35</f>
        <v>10.878121850760817</v>
      </c>
      <c r="Q14" s="13">
        <f>'A7-A'!E35</f>
        <v>20.990560735721186</v>
      </c>
      <c r="R14" s="13">
        <f>('A7-A'!D35)*('A7-A'!E35)/10000</f>
        <v>2.2833787739897068E-2</v>
      </c>
      <c r="S14" s="13">
        <f t="shared" si="1"/>
        <v>0.79628167638788094</v>
      </c>
      <c r="T14" s="13">
        <f>'A15'!D13/'A14'!D13*100</f>
        <v>24.22093591689643</v>
      </c>
      <c r="U14" s="13">
        <f>'A7-A'!F35</f>
        <v>2.9</v>
      </c>
      <c r="V14" s="13">
        <f>'A7-A'!G35</f>
        <v>21.5</v>
      </c>
      <c r="W14" s="13">
        <f t="shared" si="2"/>
        <v>6.2350000000000001E-3</v>
      </c>
      <c r="X14" s="13">
        <f t="shared" si="3"/>
        <v>0.88586180437435713</v>
      </c>
      <c r="Y14" s="13">
        <f>'A15'!E13/'A14'!E13*100</f>
        <v>26.96095296996323</v>
      </c>
      <c r="Z14" s="13">
        <f>'A7-A'!H35</f>
        <v>16.835114790106925</v>
      </c>
      <c r="AA14" s="13">
        <f>'A7-A'!I35</f>
        <v>22.357618610164391</v>
      </c>
      <c r="AB14" s="13">
        <f>('A7-A'!H35)*('A7-A'!I35)/10000</f>
        <v>3.7639307573554832E-2</v>
      </c>
      <c r="AC14" s="13">
        <f t="shared" si="4"/>
        <v>0.7163794339839068</v>
      </c>
      <c r="AD14" s="13">
        <f>'A15'!F13/'A14'!F13*100</f>
        <v>27.261431411530818</v>
      </c>
      <c r="AE14" s="13">
        <f>'A7-A'!J35</f>
        <v>12.70406664157313</v>
      </c>
      <c r="AF14" s="13">
        <f>'A7-A'!K35</f>
        <v>13.62547359145165</v>
      </c>
      <c r="AG14" s="13">
        <f t="shared" si="5"/>
        <v>1.7309892452879654E-2</v>
      </c>
      <c r="AH14" s="13">
        <f t="shared" si="6"/>
        <v>0.82609296469091353</v>
      </c>
      <c r="AI14" s="13">
        <f>'A15'!G13/'A14'!G13*100</f>
        <v>25.870199056988834</v>
      </c>
      <c r="AJ14" s="13">
        <f>'A7-A'!L35</f>
        <v>13.548182448127365</v>
      </c>
      <c r="AK14" s="13">
        <f>'A7-A'!M35</f>
        <v>33.170922651093143</v>
      </c>
      <c r="AL14" s="13">
        <f>('A7-A'!L35)*('A7-A'!M35)/10000</f>
        <v>4.4940571204973058E-2</v>
      </c>
      <c r="AM14" s="13">
        <f t="shared" si="7"/>
        <v>0.67697606665284749</v>
      </c>
      <c r="AN14" s="13">
        <f>'A15'!H13/'A14'!H13*100</f>
        <v>36.2249920771036</v>
      </c>
      <c r="AO14" s="13">
        <f>'A7-A'!N35</f>
        <v>10.069034187574195</v>
      </c>
      <c r="AP14" s="13">
        <f>'A7-A'!O35</f>
        <v>25.26918209926534</v>
      </c>
      <c r="AQ14" s="13">
        <f>('A7-A'!N35)*('A7-A'!O35)/10000</f>
        <v>2.5443625844954056E-2</v>
      </c>
      <c r="AR14" s="13">
        <f t="shared" si="8"/>
        <v>0.78219693507192056</v>
      </c>
      <c r="AS14" s="13">
        <f>'A15'!I13/'A14'!I13*100</f>
        <v>29.049328797761849</v>
      </c>
      <c r="AT14" s="13">
        <f>'A7-A'!P35</f>
        <v>15.355221717708929</v>
      </c>
      <c r="AU14" s="13">
        <f>'A7-A'!Q35</f>
        <v>18.6117812151336</v>
      </c>
      <c r="AV14" s="13">
        <f>('A7-A'!P35)*('A7-A'!Q35)/10000</f>
        <v>2.8578802711986651E-2</v>
      </c>
      <c r="AW14" s="13">
        <f t="shared" si="9"/>
        <v>0.76527705216179898</v>
      </c>
      <c r="AX14" s="13">
        <f>'A15'!J13/'A14'!J13*100</f>
        <v>25.335275866133589</v>
      </c>
      <c r="AY14" s="13">
        <f>'A7-A'!R35</f>
        <v>3.2229999999999999</v>
      </c>
      <c r="AZ14" s="13">
        <f>'A7-A'!S35</f>
        <v>42.037999999999997</v>
      </c>
      <c r="BA14" s="13">
        <f>('A7-A'!R35)*('A7-A'!S35)/10000</f>
        <v>1.3548847399999999E-2</v>
      </c>
      <c r="BB14" s="13">
        <f t="shared" si="10"/>
        <v>0.84639052511998314</v>
      </c>
      <c r="BC14" s="13">
        <f>'A15'!K13/'A14'!K13*100</f>
        <v>24.157405503264613</v>
      </c>
      <c r="BD14" s="13">
        <f>'A7-A'!T35</f>
        <v>15.299371151563655</v>
      </c>
      <c r="BE14" s="13">
        <f>'A7-A'!U35</f>
        <v>11.138807981517505</v>
      </c>
      <c r="BF14" s="13">
        <f>('A7-A'!T35)*('A7-A'!U35)/10000</f>
        <v>1.7041675749523592E-2</v>
      </c>
      <c r="BG14" s="13">
        <f t="shared" si="11"/>
        <v>0.8275404732072732</v>
      </c>
      <c r="BH14" s="13">
        <f>'A15'!L13/'A14'!L13*100</f>
        <v>27.264573282384415</v>
      </c>
      <c r="BI14" s="13">
        <f>'A7-A'!V35</f>
        <v>11.661</v>
      </c>
      <c r="BJ14" s="13">
        <f>'A7-A'!W35</f>
        <v>18.274000000000001</v>
      </c>
      <c r="BK14" s="13">
        <f>('A7-A'!V35)*('A7-A'!W35)/10000</f>
        <v>2.1309311400000003E-2</v>
      </c>
      <c r="BL14" s="13">
        <f t="shared" si="12"/>
        <v>0.80450895104072151</v>
      </c>
      <c r="BM14" s="13">
        <f>'A15'!M13/'A14'!M13*100</f>
        <v>27.051369720153183</v>
      </c>
      <c r="BN14" s="13">
        <f>'A7-A'!X35</f>
        <v>7.1744210939065747</v>
      </c>
      <c r="BO14" s="13">
        <f>'A7-A'!Y35</f>
        <v>20.76647437663599</v>
      </c>
      <c r="BP14" s="13">
        <f>('A7-A'!X35)*('A7-A'!Y35)/10000</f>
        <v>1.4898743181380764E-2</v>
      </c>
      <c r="BQ14" s="13">
        <f t="shared" si="13"/>
        <v>0.83910542461991244</v>
      </c>
      <c r="BR14" s="13">
        <f>'A15'!N13/'A14'!N13*100</f>
        <v>26.569746122818749</v>
      </c>
      <c r="BS14" s="13">
        <f>'A7-A'!Z35</f>
        <v>18.711282515426714</v>
      </c>
      <c r="BT14" s="13">
        <f>'A7-A'!AA35</f>
        <v>16.635906927585374</v>
      </c>
      <c r="BU14" s="13">
        <f>('A7-A'!Z35)*('A7-A'!AA35)/10000</f>
        <v>3.1127915442239435E-2</v>
      </c>
      <c r="BV14" s="13">
        <f t="shared" si="14"/>
        <v>0.75152003278145374</v>
      </c>
      <c r="BW14" s="13">
        <f>'A15'!O13/'A14'!O13*100</f>
        <v>23.689985071372671</v>
      </c>
      <c r="BX14" s="13">
        <f>'A7-A'!AB35</f>
        <v>21.635990673065951</v>
      </c>
      <c r="BY14" s="13">
        <f>'A7-A'!AC35</f>
        <v>28.310277383117352</v>
      </c>
      <c r="BZ14" s="13">
        <f>('A7-A'!AB35)*('A7-A'!AC35)/10000</f>
        <v>6.1252089741303702E-2</v>
      </c>
      <c r="CA14" s="13">
        <f t="shared" si="15"/>
        <v>0.58894626947518103</v>
      </c>
    </row>
    <row r="15" spans="1:169" ht="12.75" customHeight="1">
      <c r="A15" s="6">
        <v>1991</v>
      </c>
      <c r="B15" s="13">
        <v>4.5999999999999996</v>
      </c>
      <c r="C15" s="13">
        <v>5.4</v>
      </c>
      <c r="D15" s="13">
        <f t="shared" si="17"/>
        <v>2.3851851851851849</v>
      </c>
      <c r="E15" s="13">
        <v>0.23100000000000001</v>
      </c>
      <c r="F15" s="13">
        <v>0.13699999999999998</v>
      </c>
      <c r="G15" s="13">
        <f t="shared" si="18"/>
        <v>29.844525547445258</v>
      </c>
      <c r="H15" s="13">
        <f t="shared" si="19"/>
        <v>7.1184720194647196E-3</v>
      </c>
      <c r="I15" s="13">
        <f t="shared" si="16"/>
        <v>0.88109389374038383</v>
      </c>
      <c r="J15" s="13">
        <f>'A15'!B14/'A14'!B14*100</f>
        <v>24.735291252408135</v>
      </c>
      <c r="K15" s="13">
        <f>'A7-A'!B36</f>
        <v>23.250024681400458</v>
      </c>
      <c r="L15" s="13">
        <f>'A7-A'!C36</f>
        <v>17.220480293468128</v>
      </c>
      <c r="M15" s="13">
        <f>('A7-A'!B36)*('A7-A'!C36)/10000</f>
        <v>4.0037659184870414E-2</v>
      </c>
      <c r="N15" s="13">
        <f t="shared" si="0"/>
        <v>0.7034360403057156</v>
      </c>
      <c r="O15" s="13">
        <f>'A15'!C14/'A14'!C14*100</f>
        <v>27.589276903732092</v>
      </c>
      <c r="P15" s="13">
        <f>'A7-A'!D36</f>
        <v>11.493173349157688</v>
      </c>
      <c r="Q15" s="13">
        <f>'A7-A'!E36</f>
        <v>19.894145437088344</v>
      </c>
      <c r="R15" s="13">
        <f>('A7-A'!D36)*('A7-A'!E36)/10000</f>
        <v>2.2864686214181078E-2</v>
      </c>
      <c r="S15" s="13">
        <f t="shared" si="1"/>
        <v>0.79611492389219751</v>
      </c>
      <c r="T15" s="13">
        <f>'A15'!D14/'A14'!D14*100</f>
        <v>24.473155663799723</v>
      </c>
      <c r="U15" s="13">
        <f>'A7-A'!F36</f>
        <v>2.8</v>
      </c>
      <c r="V15" s="13">
        <f>'A7-A'!G36</f>
        <v>17.7</v>
      </c>
      <c r="W15" s="13">
        <f t="shared" si="2"/>
        <v>4.9559999999999995E-3</v>
      </c>
      <c r="X15" s="13">
        <f t="shared" si="3"/>
        <v>0.89276429541708036</v>
      </c>
      <c r="Y15" s="13">
        <f>'A15'!E14/'A14'!E14*100</f>
        <v>27.527992688787606</v>
      </c>
      <c r="Z15" s="13">
        <f>'A7-A'!H36</f>
        <v>13.656336608637135</v>
      </c>
      <c r="AA15" s="13">
        <f>'A7-A'!I36</f>
        <v>24.398188365032901</v>
      </c>
      <c r="AB15" s="13">
        <f>('A7-A'!H36)*('A7-A'!I36)/10000</f>
        <v>3.3318987295382338E-2</v>
      </c>
      <c r="AC15" s="13">
        <f t="shared" si="4"/>
        <v>0.73969528388365724</v>
      </c>
      <c r="AD15" s="13">
        <f>'A15'!F14/'A14'!F14*100</f>
        <v>27.766798418972332</v>
      </c>
      <c r="AE15" s="13">
        <f>'A7-A'!J36</f>
        <v>13.118</v>
      </c>
      <c r="AF15" s="13">
        <f>'A7-A'!K36</f>
        <v>13.61</v>
      </c>
      <c r="AG15" s="13">
        <f t="shared" si="5"/>
        <v>1.7853597999999998E-2</v>
      </c>
      <c r="AH15" s="13">
        <f t="shared" si="6"/>
        <v>0.8231587014627062</v>
      </c>
      <c r="AI15" s="13">
        <f>'A15'!G14/'A14'!G14*100</f>
        <v>25.924155798091931</v>
      </c>
      <c r="AJ15" s="13">
        <f>'A7-A'!L36</f>
        <v>12.454420385923898</v>
      </c>
      <c r="AK15" s="13">
        <f>'A7-A'!M36</f>
        <v>28.79488405539632</v>
      </c>
      <c r="AL15" s="13">
        <f>('A7-A'!L36)*('A7-A'!M36)/10000</f>
        <v>3.5862359098984289E-2</v>
      </c>
      <c r="AM15" s="13">
        <f t="shared" si="7"/>
        <v>0.72596924706373778</v>
      </c>
      <c r="AN15" s="13">
        <f>'A15'!H14/'A14'!H14*100</f>
        <v>30.065245927758777</v>
      </c>
      <c r="AO15" s="13">
        <f>'A7-A'!N36</f>
        <v>9.7261559353931251</v>
      </c>
      <c r="AP15" s="13">
        <f>'A7-A'!O36</f>
        <v>24.643262088141402</v>
      </c>
      <c r="AQ15" s="13">
        <f>('A7-A'!N36)*('A7-A'!O36)/10000</f>
        <v>2.3968420982602486E-2</v>
      </c>
      <c r="AR15" s="13">
        <f t="shared" si="8"/>
        <v>0.7901583020371773</v>
      </c>
      <c r="AS15" s="13">
        <f>'A15'!I14/'A14'!I14*100</f>
        <v>28.918187941622303</v>
      </c>
      <c r="AT15" s="13">
        <f>'A7-A'!P36</f>
        <v>15.722</v>
      </c>
      <c r="AU15" s="13">
        <f>'A7-A'!Q36</f>
        <v>18.399999999999999</v>
      </c>
      <c r="AV15" s="13">
        <f>('A7-A'!P36)*('A7-A'!Q36)/10000</f>
        <v>2.8928479999999996E-2</v>
      </c>
      <c r="AW15" s="13">
        <f t="shared" si="9"/>
        <v>0.76338991819123148</v>
      </c>
      <c r="AX15" s="13">
        <f>'A15'!J14/'A14'!J14*100</f>
        <v>25.775486600321852</v>
      </c>
      <c r="AY15" s="13">
        <f>'A7-A'!R36</f>
        <v>3.5188620804737085</v>
      </c>
      <c r="AZ15" s="13">
        <f>'A7-A'!S36</f>
        <v>44.359452222793536</v>
      </c>
      <c r="BA15" s="13">
        <f>('A7-A'!R36)*('A7-A'!S36)/10000</f>
        <v>1.5609479433737335E-2</v>
      </c>
      <c r="BB15" s="13">
        <f t="shared" si="10"/>
        <v>0.83526973219174205</v>
      </c>
      <c r="BC15" s="13">
        <f>'A15'!K14/'A14'!K14*100</f>
        <v>24.568315545738248</v>
      </c>
      <c r="BD15" s="13">
        <f>'A7-A'!T36</f>
        <v>14.019</v>
      </c>
      <c r="BE15" s="13">
        <f>'A7-A'!U36</f>
        <v>10.661</v>
      </c>
      <c r="BF15" s="13">
        <f>('A7-A'!T36)*('A7-A'!U36)/10000</f>
        <v>1.49456559E-2</v>
      </c>
      <c r="BG15" s="13">
        <f t="shared" si="11"/>
        <v>0.83885224665270441</v>
      </c>
      <c r="BH15" s="13">
        <f>'A15'!L14/'A14'!L14*100</f>
        <v>27.040537370828808</v>
      </c>
      <c r="BI15" s="13">
        <f>'A7-A'!V36</f>
        <v>9.8442500642891577</v>
      </c>
      <c r="BJ15" s="13">
        <f>'A7-A'!W36</f>
        <v>18.218868343729447</v>
      </c>
      <c r="BK15" s="13">
        <f>('A7-A'!V36)*('A7-A'!W36)/10000</f>
        <v>1.793510958640343E-2</v>
      </c>
      <c r="BL15" s="13">
        <f t="shared" si="12"/>
        <v>0.82271880076291903</v>
      </c>
      <c r="BM15" s="13">
        <f>'A15'!M14/'A14'!M14*100</f>
        <v>27.503011834286816</v>
      </c>
      <c r="BN15" s="13">
        <f>'A7-A'!X36</f>
        <v>6.7967711027858249</v>
      </c>
      <c r="BO15" s="13">
        <f>'A7-A'!Y36</f>
        <v>17.699216535529299</v>
      </c>
      <c r="BP15" s="13">
        <f>('A7-A'!X36)*('A7-A'!Y36)/10000</f>
        <v>1.2029752349063458E-2</v>
      </c>
      <c r="BQ15" s="13">
        <f t="shared" si="13"/>
        <v>0.85458875810054202</v>
      </c>
      <c r="BR15" s="13">
        <f>'A15'!N14/'A14'!N14*100</f>
        <v>26.684328422503661</v>
      </c>
      <c r="BS15" s="13">
        <f>'A7-A'!Z36</f>
        <v>23.943999999999999</v>
      </c>
      <c r="BT15" s="13">
        <f>'A7-A'!AA36</f>
        <v>16.504999999999999</v>
      </c>
      <c r="BU15" s="13">
        <f>('A7-A'!Z36)*('A7-A'!AA36)/10000</f>
        <v>3.9519571999999996E-2</v>
      </c>
      <c r="BV15" s="13">
        <f t="shared" si="14"/>
        <v>0.70623204668016248</v>
      </c>
      <c r="BW15" s="13">
        <f>'A15'!O14/'A14'!O14*100</f>
        <v>23.701325333973379</v>
      </c>
      <c r="BX15" s="13">
        <f>'A7-A'!AB36</f>
        <v>21.532</v>
      </c>
      <c r="BY15" s="13">
        <f>'A7-A'!AC36</f>
        <v>28.352</v>
      </c>
      <c r="BZ15" s="13">
        <f>('A7-A'!AB36)*('A7-A'!AC36)/10000</f>
        <v>6.1047526400000003E-2</v>
      </c>
      <c r="CA15" s="13">
        <f t="shared" si="15"/>
        <v>0.59005025433133296</v>
      </c>
    </row>
    <row r="16" spans="1:169" ht="12.75" customHeight="1">
      <c r="A16" s="6">
        <v>1992</v>
      </c>
      <c r="B16" s="13">
        <v>4.3</v>
      </c>
      <c r="C16" s="13">
        <v>5.2</v>
      </c>
      <c r="D16" s="13">
        <f t="shared" si="17"/>
        <v>2.3153846153846152</v>
      </c>
      <c r="E16" s="13">
        <v>0.27899999999999997</v>
      </c>
      <c r="F16" s="13">
        <v>0.14899999999999999</v>
      </c>
      <c r="G16" s="13">
        <f t="shared" si="18"/>
        <v>39.696644295302008</v>
      </c>
      <c r="H16" s="13">
        <f t="shared" si="19"/>
        <v>9.1912999483737719E-3</v>
      </c>
      <c r="I16" s="13">
        <f t="shared" si="16"/>
        <v>0.86990728215914759</v>
      </c>
      <c r="J16" s="13">
        <f>'A15'!B15/'A14'!B15*100</f>
        <v>25.142689887311576</v>
      </c>
      <c r="K16" s="13">
        <f>'A7-A'!B37</f>
        <v>22.769833849832789</v>
      </c>
      <c r="L16" s="13">
        <f>'A7-A'!C37</f>
        <v>17.194280354207709</v>
      </c>
      <c r="M16" s="13">
        <f>('A7-A'!B37)*('A7-A'!C37)/10000</f>
        <v>3.9151090683275359E-2</v>
      </c>
      <c r="N16" s="13">
        <f t="shared" si="0"/>
        <v>0.70822066199533273</v>
      </c>
      <c r="O16" s="13">
        <f>'A15'!C15/'A14'!C15*100</f>
        <v>27.731492475722007</v>
      </c>
      <c r="P16" s="13">
        <f>'A7-A'!D37</f>
        <v>12.143000000000001</v>
      </c>
      <c r="Q16" s="13">
        <f>'A7-A'!E37</f>
        <v>18.855</v>
      </c>
      <c r="R16" s="13">
        <f>('A7-A'!D37)*('A7-A'!E37)/10000</f>
        <v>2.2895626500000002E-2</v>
      </c>
      <c r="S16" s="13">
        <f t="shared" si="1"/>
        <v>0.79594794574855066</v>
      </c>
      <c r="T16" s="13">
        <f>'A15'!D15/'A14'!D15*100</f>
        <v>24.967503216344912</v>
      </c>
      <c r="U16" s="13">
        <f>'A7-A'!F37</f>
        <v>2.8</v>
      </c>
      <c r="V16" s="13">
        <f>'A7-A'!G37</f>
        <v>21.2</v>
      </c>
      <c r="W16" s="13">
        <f t="shared" si="2"/>
        <v>5.9359999999999994E-3</v>
      </c>
      <c r="X16" s="13">
        <f t="shared" si="3"/>
        <v>0.88747544379716736</v>
      </c>
      <c r="Y16" s="13">
        <f>'A15'!E15/'A14'!E15*100</f>
        <v>28.133516001988511</v>
      </c>
      <c r="Z16" s="13">
        <f>'A7-A'!H37</f>
        <v>11.077770000000001</v>
      </c>
      <c r="AA16" s="13">
        <f>'A7-A'!I37</f>
        <v>26.625</v>
      </c>
      <c r="AB16" s="13">
        <f>('A7-A'!H37)*('A7-A'!I37)/10000</f>
        <v>2.9494562625000002E-2</v>
      </c>
      <c r="AC16" s="13">
        <f t="shared" si="4"/>
        <v>0.76033489063180715</v>
      </c>
      <c r="AD16" s="13">
        <f>'A15'!F15/'A14'!F15*100</f>
        <v>28.392638036809814</v>
      </c>
      <c r="AE16" s="13">
        <f>'A7-A'!J37</f>
        <v>10.614805674306247</v>
      </c>
      <c r="AF16" s="13">
        <f>'A7-A'!K37</f>
        <v>12.370459581182894</v>
      </c>
      <c r="AG16" s="13">
        <f t="shared" si="5"/>
        <v>1.3131002455611628E-2</v>
      </c>
      <c r="AH16" s="13">
        <f t="shared" si="6"/>
        <v>0.84864554543733106</v>
      </c>
      <c r="AI16" s="13">
        <f>'A15'!G15/'A14'!G15*100</f>
        <v>26.235760957287745</v>
      </c>
      <c r="AJ16" s="13">
        <f>'A7-A'!L37</f>
        <v>11.448959131101493</v>
      </c>
      <c r="AK16" s="13">
        <f>'A7-A'!M37</f>
        <v>24.996149684621233</v>
      </c>
      <c r="AL16" s="13">
        <f>('A7-A'!L37)*('A7-A'!M37)/10000</f>
        <v>2.8617989617412395E-2</v>
      </c>
      <c r="AM16" s="13">
        <f t="shared" si="7"/>
        <v>0.76506556876563536</v>
      </c>
      <c r="AN16" s="13">
        <f>'A15'!H15/'A14'!H15*100</f>
        <v>30.023785920480826</v>
      </c>
      <c r="AO16" s="13">
        <f>'A7-A'!N37</f>
        <v>9.3949536288517894</v>
      </c>
      <c r="AP16" s="13">
        <f>'A7-A'!O37</f>
        <v>24.032846174411134</v>
      </c>
      <c r="AQ16" s="13">
        <f>('A7-A'!N37)*('A7-A'!O37)/10000</f>
        <v>2.2578747537792071E-2</v>
      </c>
      <c r="AR16" s="13">
        <f t="shared" si="8"/>
        <v>0.79765807412874423</v>
      </c>
      <c r="AS16" s="13">
        <f>'A15'!I15/'A14'!I15*100</f>
        <v>28.988871847388896</v>
      </c>
      <c r="AT16" s="13">
        <f>'A7-A'!P37</f>
        <v>14.723812617661228</v>
      </c>
      <c r="AU16" s="13">
        <f>'A7-A'!Q37</f>
        <v>18.890463202367481</v>
      </c>
      <c r="AV16" s="13">
        <f>('A7-A'!P37)*('A7-A'!Q37)/10000</f>
        <v>2.7813964045248343E-2</v>
      </c>
      <c r="AW16" s="13">
        <f t="shared" si="9"/>
        <v>0.76940472381644298</v>
      </c>
      <c r="AX16" s="13">
        <f>'A15'!J15/'A14'!J15*100</f>
        <v>26.480869138853109</v>
      </c>
      <c r="AY16" s="13">
        <f>'A7-A'!R37</f>
        <v>3.8418834444293384</v>
      </c>
      <c r="AZ16" s="13">
        <f>'A7-A'!S37</f>
        <v>46.809101325141597</v>
      </c>
      <c r="BA16" s="13">
        <f>('A7-A'!R37)*('A7-A'!S37)/10000</f>
        <v>1.798351114296769E-2</v>
      </c>
      <c r="BB16" s="13">
        <f t="shared" si="10"/>
        <v>0.82245758785389733</v>
      </c>
      <c r="BC16" s="13">
        <f>'A15'!K15/'A14'!K15*100</f>
        <v>25.08044613173583</v>
      </c>
      <c r="BD16" s="13">
        <f>'A7-A'!T37</f>
        <v>13.966960960167992</v>
      </c>
      <c r="BE16" s="13">
        <f>'A7-A'!U37</f>
        <v>10.828749049676432</v>
      </c>
      <c r="BF16" s="13">
        <f>('A7-A'!T37)*('A7-A'!U37)/10000</f>
        <v>1.5124471522428698E-2</v>
      </c>
      <c r="BG16" s="13">
        <f t="shared" si="11"/>
        <v>0.83788721676051292</v>
      </c>
      <c r="BH16" s="13">
        <f>'A15'!L15/'A14'!L15*100</f>
        <v>26.78394830063754</v>
      </c>
      <c r="BI16" s="13">
        <f>'A7-A'!V37</f>
        <v>8.3105444926041585</v>
      </c>
      <c r="BJ16" s="13">
        <f>'A7-A'!W37</f>
        <v>18.163903016643701</v>
      </c>
      <c r="BK16" s="13">
        <f>('A7-A'!V37)*('A7-A'!W37)/10000</f>
        <v>1.5095192417916436E-2</v>
      </c>
      <c r="BL16" s="13">
        <f t="shared" si="12"/>
        <v>0.83804522986186925</v>
      </c>
      <c r="BM16" s="13">
        <f>'A15'!M15/'A14'!M15*100</f>
        <v>28.007129471870513</v>
      </c>
      <c r="BN16" s="13">
        <f>'A7-A'!X37</f>
        <v>6.4390000000000001</v>
      </c>
      <c r="BO16" s="13">
        <f>'A7-A'!Y37</f>
        <v>15.085000000000001</v>
      </c>
      <c r="BP16" s="13">
        <f>('A7-A'!X37)*('A7-A'!Y37)/10000</f>
        <v>9.7132315000000007E-3</v>
      </c>
      <c r="BQ16" s="13">
        <f t="shared" si="13"/>
        <v>0.86709052855475777</v>
      </c>
      <c r="BR16" s="13">
        <f>'A15'!N15/'A14'!N15*100</f>
        <v>27.30678955188527</v>
      </c>
      <c r="BS16" s="13">
        <f>'A7-A'!Z37</f>
        <v>20.546343453102711</v>
      </c>
      <c r="BT16" s="13">
        <f>'A7-A'!AA37</f>
        <v>17.024791697314051</v>
      </c>
      <c r="BU16" s="13">
        <f>('A7-A'!Z37)*('A7-A'!AA37)/10000</f>
        <v>3.4979721743054588E-2</v>
      </c>
      <c r="BV16" s="13">
        <f t="shared" si="14"/>
        <v>0.73073265319608927</v>
      </c>
      <c r="BW16" s="13">
        <f>'A15'!O15/'A14'!O15*100</f>
        <v>24.235411148429513</v>
      </c>
      <c r="BX16" s="13">
        <f>'A7-A'!AB37</f>
        <v>21.161667091113205</v>
      </c>
      <c r="BY16" s="13">
        <f>'A7-A'!AC37</f>
        <v>28.432438237312358</v>
      </c>
      <c r="BZ16" s="13">
        <f>('A7-A'!AB37)*('A7-A'!AC37)/10000</f>
        <v>6.0167779256664167E-2</v>
      </c>
      <c r="CA16" s="13">
        <f t="shared" si="15"/>
        <v>0.5947980626008692</v>
      </c>
    </row>
    <row r="17" spans="1:79" ht="12.75" customHeight="1">
      <c r="A17" s="6">
        <v>1993</v>
      </c>
      <c r="B17" s="13">
        <v>3.9</v>
      </c>
      <c r="C17" s="13">
        <v>5.5</v>
      </c>
      <c r="D17" s="13">
        <f t="shared" si="17"/>
        <v>2.1981818181818182</v>
      </c>
      <c r="E17" s="13">
        <v>0.27</v>
      </c>
      <c r="F17" s="13">
        <v>0.17499999999999999</v>
      </c>
      <c r="G17" s="13">
        <f t="shared" si="18"/>
        <v>35.640000000000008</v>
      </c>
      <c r="H17" s="13">
        <f t="shared" si="19"/>
        <v>7.8343200000000023E-3</v>
      </c>
      <c r="I17" s="13">
        <f t="shared" si="16"/>
        <v>0.87723061440215377</v>
      </c>
      <c r="J17" s="13">
        <f>'A15'!B16/'A14'!B16*100</f>
        <v>25.565053607649958</v>
      </c>
      <c r="K17" s="13">
        <f>'A7-A'!B38</f>
        <v>22.299560566219647</v>
      </c>
      <c r="L17" s="13">
        <f>'A7-A'!C38</f>
        <v>17.168120276600714</v>
      </c>
      <c r="M17" s="13">
        <f>('A7-A'!B38)*('A7-A'!C38)/10000</f>
        <v>3.8284153791620125E-2</v>
      </c>
      <c r="N17" s="13">
        <f t="shared" si="0"/>
        <v>0.71289933606042777</v>
      </c>
      <c r="O17" s="13">
        <f>'A15'!C16/'A14'!C16*100</f>
        <v>27.875212751793388</v>
      </c>
      <c r="P17" s="13">
        <f>'A7-A'!D38</f>
        <v>12.732880853567291</v>
      </c>
      <c r="Q17" s="13">
        <f>'A7-A'!E38</f>
        <v>18.903209961216625</v>
      </c>
      <c r="R17" s="13">
        <f>('A7-A'!D38)*('A7-A'!E38)/10000</f>
        <v>2.4069232018613766E-2</v>
      </c>
      <c r="S17" s="13">
        <f t="shared" si="1"/>
        <v>0.78961424631155142</v>
      </c>
      <c r="T17" s="13">
        <f>'A15'!D16/'A14'!D16*100</f>
        <v>25.44703506226962</v>
      </c>
      <c r="U17" s="13">
        <f>'A7-A'!F38</f>
        <v>3.1</v>
      </c>
      <c r="V17" s="13">
        <f>'A7-A'!G38</f>
        <v>23.1</v>
      </c>
      <c r="W17" s="13">
        <f t="shared" si="2"/>
        <v>7.1609999999999998E-3</v>
      </c>
      <c r="X17" s="13">
        <f t="shared" si="3"/>
        <v>0.88086437927227612</v>
      </c>
      <c r="Y17" s="13">
        <f>'A15'!E16/'A14'!E16*100</f>
        <v>28.668022168816609</v>
      </c>
      <c r="Z17" s="13">
        <f>'A7-A'!H38</f>
        <v>11.175646017245215</v>
      </c>
      <c r="AA17" s="13">
        <f>'A7-A'!I38</f>
        <v>19.878014257440149</v>
      </c>
      <c r="AB17" s="13">
        <f>('A7-A'!H38)*('A7-A'!I38)/10000</f>
        <v>2.221496508669046E-2</v>
      </c>
      <c r="AC17" s="13">
        <f t="shared" si="4"/>
        <v>0.79962133066527963</v>
      </c>
      <c r="AD17" s="13">
        <f>'A15'!F16/'A14'!F16*100</f>
        <v>29.070051257017333</v>
      </c>
      <c r="AE17" s="13">
        <f>'A7-A'!J38</f>
        <v>8.5892742417505783</v>
      </c>
      <c r="AF17" s="13">
        <f>'A7-A'!K38</f>
        <v>11.243811186603944</v>
      </c>
      <c r="AG17" s="13">
        <f t="shared" si="5"/>
        <v>9.6576177804204265E-3</v>
      </c>
      <c r="AH17" s="13">
        <f t="shared" si="6"/>
        <v>0.86739066397403097</v>
      </c>
      <c r="AI17" s="13">
        <f>'A15'!G16/'A14'!G16*100</f>
        <v>26.593616485463194</v>
      </c>
      <c r="AJ17" s="13">
        <f>'A7-A'!L38</f>
        <v>10.524670046771393</v>
      </c>
      <c r="AK17" s="13">
        <f>'A7-A'!M38</f>
        <v>21.69855929455975</v>
      </c>
      <c r="AL17" s="13">
        <f>('A7-A'!L38)*('A7-A'!M38)/10000</f>
        <v>2.2837017706554597E-2</v>
      </c>
      <c r="AM17" s="13">
        <f t="shared" si="7"/>
        <v>0.796264244944627</v>
      </c>
      <c r="AN17" s="13">
        <f>'A15'!H16/'A14'!H16*100</f>
        <v>29.931853440523376</v>
      </c>
      <c r="AO17" s="13">
        <f>'A7-A'!N38</f>
        <v>9.075029669952313</v>
      </c>
      <c r="AP17" s="13">
        <f>'A7-A'!O38</f>
        <v>23.437550320127642</v>
      </c>
      <c r="AQ17" s="13">
        <f>('A7-A'!N38)*('A7-A'!O38)/10000</f>
        <v>2.1269646454615865E-2</v>
      </c>
      <c r="AR17" s="13">
        <f t="shared" si="8"/>
        <v>0.80472301431689353</v>
      </c>
      <c r="AS17" s="13">
        <f>'A15'!I16/'A14'!I16*100</f>
        <v>29.095227935760125</v>
      </c>
      <c r="AT17" s="13">
        <f>'A7-A'!P38</f>
        <v>13.789</v>
      </c>
      <c r="AU17" s="13">
        <f>'A7-A'!Q38</f>
        <v>19.393999999999998</v>
      </c>
      <c r="AV17" s="13">
        <f>('A7-A'!P38)*('A7-A'!Q38)/10000</f>
        <v>2.6742386599999998E-2</v>
      </c>
      <c r="AW17" s="13">
        <f t="shared" si="9"/>
        <v>0.77518779943599792</v>
      </c>
      <c r="AX17" s="13">
        <f>'A15'!J16/'A14'!J16*100</f>
        <v>27.081131035896643</v>
      </c>
      <c r="AY17" s="13">
        <f>'A7-A'!R38</f>
        <v>4.1945572355575926</v>
      </c>
      <c r="AZ17" s="13">
        <f>'A7-A'!S38</f>
        <v>49.394026685963183</v>
      </c>
      <c r="BA17" s="13">
        <f>('A7-A'!R38)*('A7-A'!S38)/10000</f>
        <v>2.0718607202893168E-2</v>
      </c>
      <c r="BB17" s="13">
        <f t="shared" si="10"/>
        <v>0.80769685598945395</v>
      </c>
      <c r="BC17" s="13">
        <f>'A15'!K16/'A14'!K16*100</f>
        <v>25.574881169493231</v>
      </c>
      <c r="BD17" s="13">
        <f>'A7-A'!T38</f>
        <v>13.915115091151778</v>
      </c>
      <c r="BE17" s="13">
        <f>'A7-A'!U38</f>
        <v>10.999137602557756</v>
      </c>
      <c r="BF17" s="13">
        <f>('A7-A'!T38)*('A7-A'!U38)/10000</f>
        <v>1.530542656430064E-2</v>
      </c>
      <c r="BG17" s="13">
        <f t="shared" si="11"/>
        <v>0.83691064087649658</v>
      </c>
      <c r="BH17" s="13">
        <f>'A15'!L16/'A14'!L16*100</f>
        <v>26.628761335734012</v>
      </c>
      <c r="BI17" s="13">
        <f>'A7-A'!V38</f>
        <v>7.0157857950086955</v>
      </c>
      <c r="BJ17" s="13">
        <f>'A7-A'!W38</f>
        <v>18.109103516936727</v>
      </c>
      <c r="BK17" s="13">
        <f>('A7-A'!V38)*('A7-A'!W38)/10000</f>
        <v>1.270495912144667E-2</v>
      </c>
      <c r="BL17" s="13">
        <f t="shared" si="12"/>
        <v>0.85094481072105699</v>
      </c>
      <c r="BM17" s="13">
        <f>'A15'!M16/'A14'!M16*100</f>
        <v>28.498335757784954</v>
      </c>
      <c r="BN17" s="13">
        <f>'A7-A'!X38</f>
        <v>4.8266096678055055</v>
      </c>
      <c r="BO17" s="13">
        <f>'A7-A'!Y38</f>
        <v>18.647681535712163</v>
      </c>
      <c r="BP17" s="13">
        <f>('A7-A'!X38)*('A7-A'!Y38)/10000</f>
        <v>9.0005079982426531E-3</v>
      </c>
      <c r="BQ17" s="13">
        <f t="shared" si="13"/>
        <v>0.87093694574538982</v>
      </c>
      <c r="BR17" s="13">
        <f>'A15'!N16/'A14'!N16*100</f>
        <v>27.774908543146115</v>
      </c>
      <c r="BS17" s="13">
        <f>'A7-A'!Z38</f>
        <v>17.630814788375236</v>
      </c>
      <c r="BT17" s="13">
        <f>'A7-A'!AA38</f>
        <v>17.560953186121385</v>
      </c>
      <c r="BU17" s="13">
        <f>('A7-A'!Z38)*('A7-A'!AA38)/10000</f>
        <v>3.0961391313183411E-2</v>
      </c>
      <c r="BV17" s="13">
        <f t="shared" si="14"/>
        <v>0.75241872809748711</v>
      </c>
      <c r="BW17" s="13">
        <f>'A15'!O16/'A14'!O16*100</f>
        <v>24.599127382243861</v>
      </c>
      <c r="BX17" s="13">
        <f>'A7-A'!AB38</f>
        <v>20.797703607426325</v>
      </c>
      <c r="BY17" s="13">
        <f>'A7-A'!AC38</f>
        <v>28.513104688155398</v>
      </c>
      <c r="BZ17" s="13">
        <f>('A7-A'!AB38)*('A7-A'!AC38)/10000</f>
        <v>5.9300710023177397E-2</v>
      </c>
      <c r="CA17" s="13">
        <f t="shared" si="15"/>
        <v>0.5994774508866888</v>
      </c>
    </row>
    <row r="18" spans="1:79" ht="12.75" customHeight="1">
      <c r="A18" s="6">
        <v>1994</v>
      </c>
      <c r="B18" s="13">
        <v>3.6</v>
      </c>
      <c r="C18" s="13">
        <v>4.0999999999999996</v>
      </c>
      <c r="D18" s="13">
        <f t="shared" si="17"/>
        <v>2.1073170731707318</v>
      </c>
      <c r="E18" s="13">
        <v>0.29499999999999998</v>
      </c>
      <c r="F18" s="13">
        <v>0.16399999999999998</v>
      </c>
      <c r="G18" s="13">
        <f t="shared" si="18"/>
        <v>39.93292682926829</v>
      </c>
      <c r="H18" s="13">
        <f t="shared" si="19"/>
        <v>8.4151338488994646E-3</v>
      </c>
      <c r="I18" s="13">
        <f t="shared" si="16"/>
        <v>0.87409608555968454</v>
      </c>
      <c r="J18" s="13">
        <f>'A15'!B17/'A14'!B17*100</f>
        <v>25.949548516554394</v>
      </c>
      <c r="K18" s="13">
        <f>'A7-A'!B39</f>
        <v>21.838999999999999</v>
      </c>
      <c r="L18" s="13">
        <f>'A7-A'!C39</f>
        <v>17.141999999999999</v>
      </c>
      <c r="M18" s="13">
        <f>('A7-A'!B39)*('A7-A'!C39)/10000</f>
        <v>3.7436413799999999E-2</v>
      </c>
      <c r="N18" s="13">
        <f t="shared" si="0"/>
        <v>0.71747440853792277</v>
      </c>
      <c r="O18" s="13">
        <f>'A15'!C17/'A14'!C17*100</f>
        <v>28.00168315693049</v>
      </c>
      <c r="P18" s="13">
        <f>'A7-A'!D39</f>
        <v>13.351416851778021</v>
      </c>
      <c r="Q18" s="13">
        <f>'A7-A'!E39</f>
        <v>18.951543189490291</v>
      </c>
      <c r="R18" s="13">
        <f>('A7-A'!D39)*('A7-A'!E39)/10000</f>
        <v>2.5302995310735966E-2</v>
      </c>
      <c r="S18" s="13">
        <f t="shared" si="1"/>
        <v>0.78295588816243955</v>
      </c>
      <c r="T18" s="13">
        <f>'A15'!D17/'A14'!D17*100</f>
        <v>25.9145117498581</v>
      </c>
      <c r="U18" s="13">
        <f>'A7-A'!F39</f>
        <v>2.4</v>
      </c>
      <c r="V18" s="13">
        <f>'A7-A'!G39</f>
        <v>22.2</v>
      </c>
      <c r="W18" s="13">
        <f t="shared" si="2"/>
        <v>5.3279999999999994E-3</v>
      </c>
      <c r="X18" s="13">
        <f t="shared" si="3"/>
        <v>0.89075669051646023</v>
      </c>
      <c r="Y18" s="13">
        <f>'A15'!E17/'A14'!E17*100</f>
        <v>29.111057425050824</v>
      </c>
      <c r="Z18" s="13">
        <f>'A7-A'!H39</f>
        <v>11.274386803731151</v>
      </c>
      <c r="AA18" s="13">
        <f>'A7-A'!I39</f>
        <v>14.840768105877704</v>
      </c>
      <c r="AB18" s="13">
        <f>('A7-A'!H39)*('A7-A'!I39)/10000</f>
        <v>1.6732056009014173E-2</v>
      </c>
      <c r="AC18" s="13">
        <f t="shared" si="4"/>
        <v>0.82921142511150814</v>
      </c>
      <c r="AD18" s="13">
        <f>'A15'!F17/'A14'!F17*100</f>
        <v>29.681807141122174</v>
      </c>
      <c r="AE18" s="13">
        <f>'A7-A'!J39</f>
        <v>6.9502574294485839</v>
      </c>
      <c r="AF18" s="13">
        <f>'A7-A'!K39</f>
        <v>10.219773094954899</v>
      </c>
      <c r="AG18" s="13">
        <f t="shared" si="5"/>
        <v>7.1030053880489037E-3</v>
      </c>
      <c r="AH18" s="13">
        <f t="shared" si="6"/>
        <v>0.88117736386142287</v>
      </c>
      <c r="AI18" s="13">
        <f>'A15'!G17/'A14'!G17*100</f>
        <v>26.955409123062619</v>
      </c>
      <c r="AJ18" s="13">
        <f>'A7-A'!L39</f>
        <v>9.6750000000000007</v>
      </c>
      <c r="AK18" s="13">
        <f>'A7-A'!M39</f>
        <v>18.835999999999999</v>
      </c>
      <c r="AL18" s="13">
        <f>('A7-A'!L39)*('A7-A'!M39)/10000</f>
        <v>1.822383E-2</v>
      </c>
      <c r="AM18" s="13">
        <f t="shared" si="7"/>
        <v>0.82116063808215156</v>
      </c>
      <c r="AN18" s="13">
        <f>'A15'!H17/'A14'!H17*100</f>
        <v>29.919576206356908</v>
      </c>
      <c r="AO18" s="13">
        <f>'A7-A'!N39</f>
        <v>8.766</v>
      </c>
      <c r="AP18" s="13">
        <f>'A7-A'!O39</f>
        <v>22.856999999999999</v>
      </c>
      <c r="AQ18" s="13">
        <f>('A7-A'!N39)*('A7-A'!O39)/10000</f>
        <v>2.0036446199999999E-2</v>
      </c>
      <c r="AR18" s="13">
        <f t="shared" si="8"/>
        <v>0.81137833387230407</v>
      </c>
      <c r="AS18" s="13">
        <f>'A15'!I17/'A14'!I17*100</f>
        <v>29.200311950624279</v>
      </c>
      <c r="AT18" s="13">
        <f>'A7-A'!P39</f>
        <v>11.742657280190034</v>
      </c>
      <c r="AU18" s="13">
        <f>'A7-A'!Q39</f>
        <v>19.195989164406193</v>
      </c>
      <c r="AV18" s="13">
        <f>('A7-A'!P39)*('A7-A'!Q39)/10000</f>
        <v>2.2541192191186339E-2</v>
      </c>
      <c r="AW18" s="13">
        <f t="shared" si="9"/>
        <v>0.7978607523488791</v>
      </c>
      <c r="AX18" s="13">
        <f>'A15'!J17/'A14'!J17*100</f>
        <v>27.588936095990814</v>
      </c>
      <c r="AY18" s="13">
        <f>'A7-A'!R39</f>
        <v>4.5796054609308836</v>
      </c>
      <c r="AZ18" s="13">
        <f>'A7-A'!S39</f>
        <v>52.12169862665619</v>
      </c>
      <c r="BA18" s="13">
        <f>('A7-A'!R39)*('A7-A'!S39)/10000</f>
        <v>2.3869681566362842E-2</v>
      </c>
      <c r="BB18" s="13">
        <f t="shared" si="10"/>
        <v>0.79069117767138986</v>
      </c>
      <c r="BC18" s="13">
        <f>'A15'!K17/'A14'!K17*100</f>
        <v>26.04011077429309</v>
      </c>
      <c r="BD18" s="13">
        <f>'A7-A'!T39</f>
        <v>13.863461675894239</v>
      </c>
      <c r="BE18" s="13">
        <f>'A7-A'!U39</f>
        <v>11.172207190784881</v>
      </c>
      <c r="BF18" s="13">
        <f>('A7-A'!T39)*('A7-A'!U39)/10000</f>
        <v>1.5488546622459626E-2</v>
      </c>
      <c r="BG18" s="13">
        <f t="shared" si="11"/>
        <v>0.83592238085993265</v>
      </c>
      <c r="BH18" s="13">
        <f>'A15'!L17/'A14'!L17*100</f>
        <v>26.493900216309413</v>
      </c>
      <c r="BI18" s="13">
        <f>'A7-A'!V39</f>
        <v>5.92274674243661</v>
      </c>
      <c r="BJ18" s="13">
        <f>'A7-A'!W39</f>
        <v>18.054469344316413</v>
      </c>
      <c r="BK18" s="13">
        <f>('A7-A'!V39)*('A7-A'!W39)/10000</f>
        <v>1.0693204949547168E-2</v>
      </c>
      <c r="BL18" s="13">
        <f t="shared" si="12"/>
        <v>0.86180182022199314</v>
      </c>
      <c r="BM18" s="13">
        <f>'A15'!M17/'A14'!M17*100</f>
        <v>28.934988778839017</v>
      </c>
      <c r="BN18" s="13">
        <f>'A7-A'!X39</f>
        <v>3.6179780843847755</v>
      </c>
      <c r="BO18" s="13">
        <f>'A7-A'!Y39</f>
        <v>23.051775051862137</v>
      </c>
      <c r="BP18" s="13">
        <f>('A7-A'!X39)*('A7-A'!Y39)/10000</f>
        <v>8.3400816943804933E-3</v>
      </c>
      <c r="BQ18" s="13">
        <f t="shared" si="13"/>
        <v>0.87450112607907804</v>
      </c>
      <c r="BR18" s="13">
        <f>'A15'!N17/'A14'!N17*100</f>
        <v>28.08580999828208</v>
      </c>
      <c r="BS18" s="13">
        <f>'A7-A'!Z39</f>
        <v>15.129</v>
      </c>
      <c r="BT18" s="13">
        <f>'A7-A'!AA39</f>
        <v>18.114000000000001</v>
      </c>
      <c r="BU18" s="13">
        <f>('A7-A'!Z39)*('A7-A'!AA39)/10000</f>
        <v>2.7404670600000004E-2</v>
      </c>
      <c r="BV18" s="13">
        <f t="shared" si="14"/>
        <v>0.77161359351126069</v>
      </c>
      <c r="BW18" s="13">
        <f>'A15'!O17/'A14'!O17*100</f>
        <v>24.990819343181229</v>
      </c>
      <c r="BX18" s="13">
        <f>'A7-A'!AB39</f>
        <v>20.440000000000001</v>
      </c>
      <c r="BY18" s="13">
        <f>'A7-A'!AC39</f>
        <v>28.594000000000001</v>
      </c>
      <c r="BZ18" s="13">
        <f>('A7-A'!AB39)*('A7-A'!AC39)/10000</f>
        <v>5.8446136000000003E-2</v>
      </c>
      <c r="CA18" s="13">
        <f t="shared" si="15"/>
        <v>0.6040894051793595</v>
      </c>
    </row>
    <row r="19" spans="1:79" ht="12.75" customHeight="1">
      <c r="A19" s="6">
        <v>1995</v>
      </c>
      <c r="B19" s="13">
        <v>4.4000000000000004</v>
      </c>
      <c r="C19" s="13">
        <v>3.9</v>
      </c>
      <c r="D19" s="13">
        <f t="shared" si="17"/>
        <v>1.9179487179487182</v>
      </c>
      <c r="E19" s="13">
        <v>0.221</v>
      </c>
      <c r="F19" s="13">
        <v>0.13800000000000001</v>
      </c>
      <c r="G19" s="13">
        <f t="shared" si="18"/>
        <v>32.509420289855072</v>
      </c>
      <c r="H19" s="13">
        <f t="shared" si="19"/>
        <v>6.2351400966183584E-3</v>
      </c>
      <c r="I19" s="13">
        <f t="shared" si="16"/>
        <v>0.88586104830269696</v>
      </c>
      <c r="J19" s="13">
        <f>'A15'!B18/'A14'!B18*100</f>
        <v>26.342982518224929</v>
      </c>
      <c r="K19" s="13">
        <f>'A7-A'!B40</f>
        <v>22.807042047928956</v>
      </c>
      <c r="L19" s="13">
        <f>'A7-A'!C40</f>
        <v>18.221131253122795</v>
      </c>
      <c r="M19" s="13">
        <f>('A7-A'!B40)*('A7-A'!C40)/10000</f>
        <v>4.1557010665080399E-2</v>
      </c>
      <c r="N19" s="13">
        <f t="shared" si="0"/>
        <v>0.69523642343089342</v>
      </c>
      <c r="O19" s="13">
        <f>'A15'!C18/'A14'!C18*100</f>
        <v>28.086036682224329</v>
      </c>
      <c r="P19" s="13">
        <f>'A7-A'!D40</f>
        <v>14</v>
      </c>
      <c r="Q19" s="13">
        <f>'A7-A'!E40</f>
        <v>19</v>
      </c>
      <c r="R19" s="13">
        <f t="shared" ref="R19:R28" si="20">(P19)*(Q19)/10000</f>
        <v>2.6599999999999999E-2</v>
      </c>
      <c r="S19" s="13">
        <f t="shared" si="1"/>
        <v>0.77595622964014466</v>
      </c>
      <c r="T19" s="13">
        <f>'A15'!D18/'A14'!D18*100</f>
        <v>26.335873576278356</v>
      </c>
      <c r="U19" s="13">
        <f>'A7-A'!F40</f>
        <v>1.7</v>
      </c>
      <c r="V19" s="13">
        <f>'A7-A'!G40</f>
        <v>20.3</v>
      </c>
      <c r="W19" s="13">
        <f t="shared" si="2"/>
        <v>3.4509999999999996E-3</v>
      </c>
      <c r="X19" s="13">
        <f t="shared" si="3"/>
        <v>0.9008864604048038</v>
      </c>
      <c r="Y19" s="13">
        <f>'A15'!E18/'A14'!E18*100</f>
        <v>29.515259637932378</v>
      </c>
      <c r="Z19" s="13">
        <f>'A7-A'!H40</f>
        <v>11.374000000000001</v>
      </c>
      <c r="AA19" s="13">
        <f>'A7-A'!I40</f>
        <v>11.08</v>
      </c>
      <c r="AB19" s="13">
        <f>('A7-A'!H40)*('A7-A'!I40)/10000</f>
        <v>1.2602392E-2</v>
      </c>
      <c r="AC19" s="13">
        <f t="shared" si="4"/>
        <v>0.85149834366637656</v>
      </c>
      <c r="AD19" s="13">
        <f>'A15'!F18/'A14'!F18*100</f>
        <v>30.246615087040617</v>
      </c>
      <c r="AE19" s="13">
        <f>'A7-A'!J40</f>
        <v>5.6239999999999997</v>
      </c>
      <c r="AF19" s="13">
        <f>'A7-A'!K40</f>
        <v>9.2889999999999997</v>
      </c>
      <c r="AG19" s="13">
        <f t="shared" si="5"/>
        <v>5.2241335999999999E-3</v>
      </c>
      <c r="AH19" s="13">
        <f t="shared" si="6"/>
        <v>0.89131723539186281</v>
      </c>
      <c r="AI19" s="13">
        <f>'A15'!G18/'A14'!G18*100</f>
        <v>27.283436534559257</v>
      </c>
      <c r="AJ19" s="13">
        <f>'A7-A'!L40</f>
        <v>11</v>
      </c>
      <c r="AK19" s="13">
        <f>'A7-A'!M40</f>
        <v>20</v>
      </c>
      <c r="AL19" s="13">
        <f>(AJ19)*(AK19)/10000</f>
        <v>2.1999999999999999E-2</v>
      </c>
      <c r="AM19" s="13">
        <f t="shared" si="7"/>
        <v>0.80078145152953228</v>
      </c>
      <c r="AN19" s="13">
        <f>'A15'!H18/'A14'!H18*100</f>
        <v>30.075244044165068</v>
      </c>
      <c r="AO19" s="13">
        <f>'A7-A'!N40</f>
        <v>10</v>
      </c>
      <c r="AP19" s="13">
        <f>'A7-A'!O40</f>
        <v>69</v>
      </c>
      <c r="AQ19" s="13">
        <f>(AO19)*(AP19)/10000</f>
        <v>6.9000000000000006E-2</v>
      </c>
      <c r="AR19" s="13">
        <f t="shared" si="8"/>
        <v>0.54713244526839888</v>
      </c>
      <c r="AS19" s="13">
        <f>'A15'!I18/'A14'!I18*100</f>
        <v>29.224948752239232</v>
      </c>
      <c r="AT19" s="13">
        <f>'A7-A'!P40</f>
        <v>10</v>
      </c>
      <c r="AU19" s="13">
        <f>'A7-A'!Q40</f>
        <v>19</v>
      </c>
      <c r="AV19" s="13">
        <f t="shared" ref="AV19:AV28" si="21">(AT19)*(AU19)/10000</f>
        <v>1.9E-2</v>
      </c>
      <c r="AW19" s="13">
        <f t="shared" si="9"/>
        <v>0.81697181363130678</v>
      </c>
      <c r="AX19" s="13">
        <f>'A15'!J18/'A14'!J18*100</f>
        <v>28.032274924928206</v>
      </c>
      <c r="AY19" s="13">
        <f>'A7-A'!R40</f>
        <v>5</v>
      </c>
      <c r="AZ19" s="13">
        <f>'A7-A'!S40</f>
        <v>55</v>
      </c>
      <c r="BA19" s="13">
        <f>(AY19)*(AZ19)/10000</f>
        <v>2.75E-2</v>
      </c>
      <c r="BB19" s="13">
        <f t="shared" si="10"/>
        <v>0.77109912100961242</v>
      </c>
      <c r="BC19" s="13">
        <f>'A15'!K18/'A14'!K18*100</f>
        <v>26.47356110957589</v>
      </c>
      <c r="BD19" s="13">
        <f>'A7-A'!T40</f>
        <v>13.811999999999999</v>
      </c>
      <c r="BE19" s="13">
        <f>'A7-A'!U40</f>
        <v>11.348000000000001</v>
      </c>
      <c r="BF19" s="13">
        <f>('A7-A'!T40)*('A7-A'!U40)/10000</f>
        <v>1.56738576E-2</v>
      </c>
      <c r="BG19" s="13">
        <f t="shared" si="11"/>
        <v>0.83492229691732844</v>
      </c>
      <c r="BH19" s="13">
        <f>'A15'!L18/'A14'!L18*100</f>
        <v>26.29349349581393</v>
      </c>
      <c r="BI19" s="13">
        <f>'A7-A'!V40</f>
        <v>5</v>
      </c>
      <c r="BJ19" s="13">
        <f>'A7-A'!W40</f>
        <v>18</v>
      </c>
      <c r="BK19" s="13">
        <f>(BI19)*(BJ19)/10000</f>
        <v>8.9999999999999993E-3</v>
      </c>
      <c r="BL19" s="13">
        <f t="shared" si="12"/>
        <v>0.87093968730388827</v>
      </c>
      <c r="BM19" s="13">
        <f>'A15'!M18/'A14'!M18*100</f>
        <v>29.31866352865493</v>
      </c>
      <c r="BN19" s="13">
        <f>'A7-A'!X40</f>
        <v>2.7120000000000002</v>
      </c>
      <c r="BO19" s="13">
        <f>'A7-A'!Y40</f>
        <v>28.495999999999999</v>
      </c>
      <c r="BP19" s="13">
        <f>('A7-A'!X40)*('A7-A'!Y40)/10000</f>
        <v>7.7281152000000007E-3</v>
      </c>
      <c r="BQ19" s="13">
        <f t="shared" si="13"/>
        <v>0.87780377912513596</v>
      </c>
      <c r="BR19" s="13">
        <f>'A15'!N18/'A14'!N18*100</f>
        <v>28.286221727687071</v>
      </c>
      <c r="BS19" s="13">
        <f>'A7-A'!Z40</f>
        <v>18</v>
      </c>
      <c r="BT19" s="13">
        <f>'A7-A'!AA40</f>
        <v>18</v>
      </c>
      <c r="BU19" s="13">
        <f>(BS19)*(BT19)/10000</f>
        <v>3.2399999999999998E-2</v>
      </c>
      <c r="BV19" s="13">
        <f t="shared" si="14"/>
        <v>0.74465486291004757</v>
      </c>
      <c r="BW19" s="13">
        <f>'A15'!O18/'A14'!O18*100</f>
        <v>25.383922729412078</v>
      </c>
      <c r="BX19" s="13">
        <f>'A7-A'!AB40</f>
        <v>17.475999999999999</v>
      </c>
      <c r="BY19" s="13">
        <f>'A7-A'!AC40</f>
        <v>27.454000000000001</v>
      </c>
      <c r="BZ19" s="13">
        <f>(BX19)*(BY19)/10000</f>
        <v>4.7978610399999996E-2</v>
      </c>
      <c r="CA19" s="13">
        <f t="shared" si="15"/>
        <v>0.66058041510389087</v>
      </c>
    </row>
    <row r="20" spans="1:79" ht="12.75" customHeight="1">
      <c r="A20" s="6">
        <v>1996</v>
      </c>
      <c r="B20" s="13">
        <v>2.9</v>
      </c>
      <c r="C20" s="13">
        <v>4.5999999999999996</v>
      </c>
      <c r="D20" s="13">
        <f t="shared" si="17"/>
        <v>1.3869565217391306</v>
      </c>
      <c r="E20" s="13">
        <v>0.253</v>
      </c>
      <c r="F20" s="13">
        <v>0.17300000000000001</v>
      </c>
      <c r="G20" s="13">
        <f t="shared" si="18"/>
        <v>36.706936416184973</v>
      </c>
      <c r="H20" s="13">
        <f>D20*G20/10000</f>
        <v>5.0910924855491341E-3</v>
      </c>
      <c r="I20" s="13">
        <f t="shared" si="16"/>
        <v>0.89203522999765728</v>
      </c>
      <c r="J20" s="13">
        <f>'A15'!B19/'A14'!B19*100</f>
        <v>26.720167480809494</v>
      </c>
      <c r="K20" s="13">
        <f>'A7-A'!B41</f>
        <v>23.8179938172993</v>
      </c>
      <c r="L20" s="13">
        <f>'A7-A'!C41</f>
        <v>19.368196484863393</v>
      </c>
      <c r="M20" s="13">
        <f>('A7-A'!B41)*('A7-A'!C41)/10000</f>
        <v>4.6131158412871437E-2</v>
      </c>
      <c r="N20" s="13">
        <f t="shared" si="0"/>
        <v>0.67055072064964227</v>
      </c>
      <c r="O20" s="13">
        <f>'A15'!C19/'A14'!C19*100</f>
        <v>28.140903798757765</v>
      </c>
      <c r="P20" s="13">
        <f>'A7-A'!D41</f>
        <v>14</v>
      </c>
      <c r="Q20" s="13">
        <f>'A7-A'!E41</f>
        <v>18</v>
      </c>
      <c r="R20" s="13">
        <f t="shared" si="20"/>
        <v>2.52E-2</v>
      </c>
      <c r="S20" s="13">
        <f t="shared" si="1"/>
        <v>0.78351173195430612</v>
      </c>
      <c r="T20" s="13">
        <f>'A15'!D19/'A14'!D19*100</f>
        <v>26.753057330087355</v>
      </c>
      <c r="U20" s="13">
        <f>'A7-A'!F41</f>
        <v>2.2000000000000002</v>
      </c>
      <c r="V20" s="13">
        <f>'A7-A'!G41</f>
        <v>25.1</v>
      </c>
      <c r="W20" s="13">
        <f t="shared" si="2"/>
        <v>5.5220000000000009E-3</v>
      </c>
      <c r="X20" s="13">
        <f t="shared" si="3"/>
        <v>0.8897097137672122</v>
      </c>
      <c r="Y20" s="13">
        <f>'A15'!E19/'A14'!E19*100</f>
        <v>29.901787933682485</v>
      </c>
      <c r="Z20" s="13">
        <f>'A7-A'!H41</f>
        <v>11.507050580199722</v>
      </c>
      <c r="AA20" s="13">
        <f>'A7-A'!I41</f>
        <v>11.362249115938541</v>
      </c>
      <c r="AB20" s="13">
        <f>('A7-A'!H41)*('A7-A'!I41)/10000</f>
        <v>1.3074597528193437E-2</v>
      </c>
      <c r="AC20" s="13">
        <f t="shared" si="4"/>
        <v>0.8489499508370727</v>
      </c>
      <c r="AD20" s="13">
        <f>'A15'!F19/'A14'!F19*100</f>
        <v>30.734055354993984</v>
      </c>
      <c r="AE20" s="13">
        <f>'A7-A'!J41</f>
        <v>3</v>
      </c>
      <c r="AF20" s="13">
        <f>'A7-A'!K41</f>
        <v>9.6379458392335877</v>
      </c>
      <c r="AG20" s="13">
        <f t="shared" ref="AG20:AG26" si="22">(AE20)*(AF20)/10000</f>
        <v>2.8913837517700763E-3</v>
      </c>
      <c r="AH20" s="13">
        <f t="shared" si="6"/>
        <v>0.90390659030376341</v>
      </c>
      <c r="AI20" s="13">
        <f>'A15'!G19/'A14'!G19*100</f>
        <v>27.556323890919082</v>
      </c>
      <c r="AJ20" s="13">
        <f>'A7-A'!L41</f>
        <v>10</v>
      </c>
      <c r="AK20" s="13">
        <f>'A7-A'!M41</f>
        <v>19</v>
      </c>
      <c r="AL20" s="13">
        <f t="shared" ref="AL20:AL28" si="23">(AJ20)*(AK20)/10000</f>
        <v>1.9E-2</v>
      </c>
      <c r="AM20" s="13">
        <f t="shared" si="7"/>
        <v>0.81697181363130678</v>
      </c>
      <c r="AN20" s="13">
        <f>'A15'!H19/'A14'!H19*100</f>
        <v>30.199655837441501</v>
      </c>
      <c r="AO20" s="13">
        <f>'A7-A'!N41</f>
        <v>11</v>
      </c>
      <c r="AP20" s="13">
        <f>'A7-A'!O41</f>
        <v>45</v>
      </c>
      <c r="AQ20" s="13">
        <f>(AO20)*(AP20)/10000</f>
        <v>4.9500000000000002E-2</v>
      </c>
      <c r="AR20" s="13">
        <f t="shared" si="8"/>
        <v>0.65236979892993296</v>
      </c>
      <c r="AS20" s="13">
        <f>'A15'!I19/'A14'!I19*100</f>
        <v>29.196683003459079</v>
      </c>
      <c r="AT20" s="13">
        <f>'A7-A'!P41</f>
        <v>11</v>
      </c>
      <c r="AU20" s="13">
        <f>'A7-A'!Q41</f>
        <v>20</v>
      </c>
      <c r="AV20" s="13">
        <f t="shared" si="21"/>
        <v>2.1999999999999999E-2</v>
      </c>
      <c r="AW20" s="13">
        <f t="shared" si="9"/>
        <v>0.80078145152953228</v>
      </c>
      <c r="AX20" s="13">
        <f>'A15'!J19/'A14'!J19*100</f>
        <v>28.426593623392186</v>
      </c>
      <c r="AY20" s="13">
        <f>'A7-A'!R41</f>
        <v>4</v>
      </c>
      <c r="AZ20" s="13">
        <f>'A7-A'!S41</f>
        <v>35</v>
      </c>
      <c r="BA20" s="13">
        <f>(AY20)*(AZ20)/10000</f>
        <v>1.4E-2</v>
      </c>
      <c r="BB20" s="13">
        <f t="shared" si="10"/>
        <v>0.84395575046759752</v>
      </c>
      <c r="BC20" s="13">
        <f>'A15'!K19/'A14'!K19*100</f>
        <v>26.894559848929166</v>
      </c>
      <c r="BD20" s="13">
        <f>'A7-A'!T41</f>
        <v>13.471412108742662</v>
      </c>
      <c r="BE20" s="13">
        <f>'A7-A'!U41</f>
        <v>11.706431089015117</v>
      </c>
      <c r="BF20" s="13">
        <f>('A7-A'!T41)*('A7-A'!U41)/10000</f>
        <v>1.5770215752271981E-2</v>
      </c>
      <c r="BG20" s="13">
        <f t="shared" si="11"/>
        <v>0.83440227245841481</v>
      </c>
      <c r="BH20" s="13">
        <f>'A15'!L19/'A14'!L19*100</f>
        <v>26.091819233110314</v>
      </c>
      <c r="BI20" s="13">
        <f>'A7-A'!V41</f>
        <v>5</v>
      </c>
      <c r="BJ20" s="13">
        <f>'A7-A'!W41</f>
        <v>17</v>
      </c>
      <c r="BK20" s="13">
        <f>(BI20)*(BJ20)/10000</f>
        <v>8.5000000000000006E-3</v>
      </c>
      <c r="BL20" s="13">
        <f t="shared" si="12"/>
        <v>0.87363808098751738</v>
      </c>
      <c r="BM20" s="13">
        <f>'A15'!M19/'A14'!M19*100</f>
        <v>29.666241409226163</v>
      </c>
      <c r="BN20" s="13">
        <f>'A7-A'!X41</f>
        <v>3.3677245360958707</v>
      </c>
      <c r="BO20" s="13">
        <f>'A7-A'!Y41</f>
        <v>25.557814825582945</v>
      </c>
      <c r="BP20" s="13">
        <f>('A7-A'!X41)*('A7-A'!Y41)/10000</f>
        <v>8.6071680077110489E-3</v>
      </c>
      <c r="BQ20" s="13">
        <f t="shared" si="13"/>
        <v>0.87305971803732818</v>
      </c>
      <c r="BR20" s="13">
        <f>'A15'!N19/'A14'!N19*100</f>
        <v>28.45015144405102</v>
      </c>
      <c r="BS20" s="13">
        <f>'A7-A'!Z41</f>
        <v>16</v>
      </c>
      <c r="BT20" s="13">
        <f>'A7-A'!AA41</f>
        <v>16</v>
      </c>
      <c r="BU20" s="13">
        <f>(BS20)*(BT20)/10000</f>
        <v>2.5600000000000001E-2</v>
      </c>
      <c r="BV20" s="13">
        <f t="shared" si="14"/>
        <v>0.78135301700740289</v>
      </c>
      <c r="BW20" s="13">
        <f>'A15'!O19/'A14'!O19*100</f>
        <v>25.815116829033702</v>
      </c>
      <c r="BX20" s="13">
        <f>'A7-A'!AB41</f>
        <v>17.582999999999998</v>
      </c>
      <c r="BY20" s="13">
        <f>'A7-A'!AC41</f>
        <v>27.888000000000002</v>
      </c>
      <c r="BZ20" s="13">
        <f>(BX20)*(BY20)/10000</f>
        <v>4.9035470399999996E-2</v>
      </c>
      <c r="CA20" s="13">
        <f t="shared" si="15"/>
        <v>0.65487676640693038</v>
      </c>
    </row>
    <row r="21" spans="1:79" ht="12.75" customHeight="1">
      <c r="A21" s="6">
        <v>1997</v>
      </c>
      <c r="B21" s="13">
        <v>2.9</v>
      </c>
      <c r="C21" s="13">
        <v>4.9000000000000004</v>
      </c>
      <c r="D21" s="13">
        <f t="shared" si="17"/>
        <v>1.5979591836734695</v>
      </c>
      <c r="E21" s="13">
        <v>0.28100000000000003</v>
      </c>
      <c r="F21" s="13">
        <v>0.17100000000000001</v>
      </c>
      <c r="G21" s="13">
        <f t="shared" si="18"/>
        <v>42.560818713450296</v>
      </c>
      <c r="H21" s="13">
        <f t="shared" si="19"/>
        <v>6.8010451127819551E-3</v>
      </c>
      <c r="I21" s="13">
        <f t="shared" si="16"/>
        <v>0.8828069792603972</v>
      </c>
      <c r="J21" s="13">
        <f>'A15'!B20/'A14'!B20*100</f>
        <v>27.208212760093701</v>
      </c>
      <c r="K21" s="13">
        <f>'A7-A'!B42</f>
        <v>24.873757337261644</v>
      </c>
      <c r="L21" s="13">
        <f>'A7-A'!C42</f>
        <v>20.587472307021784</v>
      </c>
      <c r="M21" s="13">
        <f>('A7-A'!B42)*('A7-A'!C42)/10000</f>
        <v>5.12087790352454E-2</v>
      </c>
      <c r="N21" s="13">
        <f t="shared" si="0"/>
        <v>0.643147881819085</v>
      </c>
      <c r="O21" s="13">
        <f>'A15'!C20/'A14'!C20*100</f>
        <v>28.23538925340695</v>
      </c>
      <c r="P21" s="13">
        <f>'A7-A'!D42</f>
        <v>12</v>
      </c>
      <c r="Q21" s="13">
        <f>'A7-A'!E42</f>
        <v>13</v>
      </c>
      <c r="R21" s="13">
        <f t="shared" si="20"/>
        <v>1.5599999999999999E-2</v>
      </c>
      <c r="S21" s="13">
        <f t="shared" si="1"/>
        <v>0.8353208906799845</v>
      </c>
      <c r="T21" s="13">
        <f>'A15'!D20/'A14'!D20*100</f>
        <v>27.198791692842327</v>
      </c>
      <c r="U21" s="13">
        <f>'A7-A'!F42</f>
        <v>2.7</v>
      </c>
      <c r="V21" s="13">
        <f>'A7-A'!G42</f>
        <v>25.9</v>
      </c>
      <c r="W21" s="13">
        <f t="shared" si="2"/>
        <v>6.993000000000001E-3</v>
      </c>
      <c r="X21" s="13">
        <f t="shared" si="3"/>
        <v>0.88177103954997549</v>
      </c>
      <c r="Y21" s="13">
        <f>'A15'!E20/'A14'!E20*100</f>
        <v>30.299722780762956</v>
      </c>
      <c r="Z21" s="13">
        <f>'A7-A'!H42</f>
        <v>11.641657557172037</v>
      </c>
      <c r="AA21" s="13">
        <f>'A7-A'!I42</f>
        <v>11.651688174426548</v>
      </c>
      <c r="AB21" s="13">
        <f>('A7-A'!H42)*('A7-A'!I42)/10000</f>
        <v>1.356449636896249E-2</v>
      </c>
      <c r="AC21" s="13">
        <f t="shared" si="4"/>
        <v>0.84630607096197585</v>
      </c>
      <c r="AD21" s="13">
        <f>'A15'!F20/'A14'!F20*100</f>
        <v>31.185628742514972</v>
      </c>
      <c r="AE21" s="13">
        <f>'A7-A'!J42</f>
        <v>2</v>
      </c>
      <c r="AF21" s="13">
        <f>'A7-A'!K42</f>
        <v>10</v>
      </c>
      <c r="AG21" s="13">
        <f t="shared" si="22"/>
        <v>2E-3</v>
      </c>
      <c r="AH21" s="13">
        <f t="shared" si="6"/>
        <v>0.90871719887469538</v>
      </c>
      <c r="AI21" s="13">
        <f>'A15'!G20/'A14'!G20*100</f>
        <v>27.813650113825396</v>
      </c>
      <c r="AJ21" s="13">
        <f>'A7-A'!L42</f>
        <v>11</v>
      </c>
      <c r="AK21" s="13">
        <f>'A7-A'!M42</f>
        <v>17</v>
      </c>
      <c r="AL21" s="13">
        <f t="shared" si="23"/>
        <v>1.8700000000000001E-2</v>
      </c>
      <c r="AM21" s="13">
        <f t="shared" si="7"/>
        <v>0.81859084984148422</v>
      </c>
      <c r="AN21" s="13">
        <f>'A15'!H20/'A14'!H20*100</f>
        <v>30.380279595045103</v>
      </c>
      <c r="AO21" s="13">
        <f>'A7-A'!N42</f>
        <v>7</v>
      </c>
      <c r="AP21" s="13">
        <f>'A7-A'!O42</f>
        <v>35</v>
      </c>
      <c r="AQ21" s="13">
        <f>(AO21)*(AP21)/10000</f>
        <v>2.4500000000000001E-2</v>
      </c>
      <c r="AR21" s="13">
        <f t="shared" si="8"/>
        <v>0.78728948311138691</v>
      </c>
      <c r="AS21" s="13">
        <f>'A15'!I20/'A14'!I20*100</f>
        <v>29.18303331331245</v>
      </c>
      <c r="AT21" s="13">
        <f>'A7-A'!P42</f>
        <v>10</v>
      </c>
      <c r="AU21" s="13">
        <f>'A7-A'!Q42</f>
        <v>20</v>
      </c>
      <c r="AV21" s="13">
        <f t="shared" si="21"/>
        <v>0.02</v>
      </c>
      <c r="AW21" s="13">
        <f t="shared" si="9"/>
        <v>0.81157502626404865</v>
      </c>
      <c r="AX21" s="13">
        <f>'A15'!J20/'A14'!J20*100</f>
        <v>28.834733722919353</v>
      </c>
      <c r="AY21" s="13">
        <f>'A7-A'!R42</f>
        <v>3</v>
      </c>
      <c r="AZ21" s="13">
        <f>'A7-A'!S42</f>
        <v>18</v>
      </c>
      <c r="BA21" s="13">
        <f>(AY21)*(AZ21)/10000</f>
        <v>5.4000000000000003E-3</v>
      </c>
      <c r="BB21" s="13">
        <f t="shared" si="10"/>
        <v>0.89036812182601777</v>
      </c>
      <c r="BC21" s="13">
        <f>'A15'!K20/'A14'!K20*100</f>
        <v>27.330793606991961</v>
      </c>
      <c r="BD21" s="13">
        <f>'A7-A'!T42</f>
        <v>13.139222719633537</v>
      </c>
      <c r="BE21" s="13">
        <f>'A7-A'!U42</f>
        <v>12.07618336639581</v>
      </c>
      <c r="BF21" s="13">
        <f>('A7-A'!T42)*('A7-A'!U42)/10000</f>
        <v>1.5867166285420845E-2</v>
      </c>
      <c r="BG21" s="13">
        <f t="shared" si="11"/>
        <v>0.83387905104586801</v>
      </c>
      <c r="BH21" s="13">
        <f>'A15'!L20/'A14'!L20*100</f>
        <v>25.971706447871817</v>
      </c>
      <c r="BI21" s="13">
        <f>'A7-A'!V42</f>
        <v>6</v>
      </c>
      <c r="BJ21" s="13">
        <f>'A7-A'!W42</f>
        <v>16</v>
      </c>
      <c r="BK21" s="13">
        <f>(BI21)*(BJ21)/10000</f>
        <v>9.5999999999999992E-3</v>
      </c>
      <c r="BL21" s="13">
        <f t="shared" si="12"/>
        <v>0.86770161488353348</v>
      </c>
      <c r="BM21" s="13">
        <f>'A15'!M20/'A14'!M20*100</f>
        <v>29.997882621553806</v>
      </c>
      <c r="BN21" s="13">
        <f>'A7-A'!X42</f>
        <v>4.1819943034742426</v>
      </c>
      <c r="BO21" s="13">
        <f>'A7-A'!Y42</f>
        <v>22.922582069721624</v>
      </c>
      <c r="BP21" s="13">
        <f>('A7-A'!X42)*('A7-A'!Y42)/10000</f>
        <v>9.5862107636496639E-3</v>
      </c>
      <c r="BQ21" s="13">
        <f t="shared" si="13"/>
        <v>0.86777603246007307</v>
      </c>
      <c r="BR21" s="13">
        <f>'A15'!N20/'A14'!N20*100</f>
        <v>28.621863037005529</v>
      </c>
      <c r="BS21" s="13">
        <f>'A7-A'!Z42</f>
        <v>13</v>
      </c>
      <c r="BT21" s="13">
        <f>'A7-A'!AA42</f>
        <v>16</v>
      </c>
      <c r="BU21" s="13">
        <f>(BS21)*(BT21)/10000</f>
        <v>2.0799999999999999E-2</v>
      </c>
      <c r="BV21" s="13">
        <f t="shared" si="14"/>
        <v>0.80725759637024219</v>
      </c>
      <c r="BW21" s="13">
        <f>'A15'!O20/'A14'!O20*100</f>
        <v>26.35181492226338</v>
      </c>
      <c r="BX21" s="13">
        <f>'A7-A'!AB42</f>
        <v>17.916</v>
      </c>
      <c r="BY21" s="13">
        <f>'A7-A'!AC42</f>
        <v>27.402000000000001</v>
      </c>
      <c r="BZ21" s="13">
        <f>(BX21)*(BY21)/10000</f>
        <v>4.90934232E-2</v>
      </c>
      <c r="CA21" s="13">
        <f t="shared" si="15"/>
        <v>0.65456400746799315</v>
      </c>
    </row>
    <row r="22" spans="1:79" ht="12.75" customHeight="1">
      <c r="A22" s="6">
        <v>1998</v>
      </c>
      <c r="B22" s="13">
        <v>3.5</v>
      </c>
      <c r="C22" s="13">
        <v>5.9</v>
      </c>
      <c r="D22" s="13">
        <f t="shared" si="17"/>
        <v>1.9576271186440677</v>
      </c>
      <c r="E22" s="13">
        <v>0.23645575684122247</v>
      </c>
      <c r="F22" s="13">
        <v>0.161</v>
      </c>
      <c r="G22" s="13">
        <f t="shared" si="18"/>
        <v>35.394930061325844</v>
      </c>
      <c r="H22" s="13">
        <f t="shared" si="19"/>
        <v>6.9290074950561602E-3</v>
      </c>
      <c r="I22" s="13">
        <f t="shared" si="16"/>
        <v>0.88211639349225557</v>
      </c>
      <c r="J22" s="13">
        <f>'A15'!B21/'A14'!B21*100</f>
        <v>27.75660223250749</v>
      </c>
      <c r="K22" s="13">
        <f>'A7-A'!B43</f>
        <v>25.97631894687979</v>
      </c>
      <c r="L22" s="13">
        <f>'A7-A'!C43</f>
        <v>21.883504554677092</v>
      </c>
      <c r="M22" s="13">
        <f>('A7-A'!B43)*('A7-A'!C43)/10000</f>
        <v>5.6845289398778871E-2</v>
      </c>
      <c r="N22" s="13">
        <f t="shared" si="0"/>
        <v>0.61272883389374788</v>
      </c>
      <c r="O22" s="13">
        <f>'A15'!C21/'A14'!C21*100</f>
        <v>28.414520382420712</v>
      </c>
      <c r="P22" s="13">
        <f>'A7-A'!D43</f>
        <v>12</v>
      </c>
      <c r="Q22" s="13">
        <f>'A7-A'!E43</f>
        <v>15</v>
      </c>
      <c r="R22" s="13">
        <f t="shared" si="20"/>
        <v>1.7999999999999999E-2</v>
      </c>
      <c r="S22" s="13">
        <f t="shared" si="1"/>
        <v>0.82236860099856501</v>
      </c>
      <c r="T22" s="13">
        <f>'A15'!D21/'A14'!D21*100</f>
        <v>27.729280695994134</v>
      </c>
      <c r="U22" s="13">
        <f>'A7-A'!F43</f>
        <v>3.3</v>
      </c>
      <c r="V22" s="13">
        <f>'A7-A'!G43</f>
        <v>24.1</v>
      </c>
      <c r="W22" s="13">
        <f t="shared" si="2"/>
        <v>7.953E-3</v>
      </c>
      <c r="X22" s="13">
        <f t="shared" si="3"/>
        <v>0.87659012367740763</v>
      </c>
      <c r="Y22" s="13">
        <f>'A15'!E21/'A14'!E21*100</f>
        <v>30.73520449650028</v>
      </c>
      <c r="Z22" s="13">
        <f>'A7-A'!H43</f>
        <v>11.777839137308154</v>
      </c>
      <c r="AA22" s="13">
        <f>'A7-A'!I43</f>
        <v>11.948500330240938</v>
      </c>
      <c r="AB22" s="13">
        <f>('A7-A'!H43)*('A7-A'!I43)/10000</f>
        <v>1.4072751482165111E-2</v>
      </c>
      <c r="AC22" s="13">
        <f t="shared" si="4"/>
        <v>0.84356312618769957</v>
      </c>
      <c r="AD22" s="13">
        <f>'A15'!F21/'A14'!F21*100</f>
        <v>31.721838532984041</v>
      </c>
      <c r="AE22" s="13">
        <f>'A7-A'!J43</f>
        <v>4</v>
      </c>
      <c r="AF22" s="13">
        <f>'A7-A'!K43</f>
        <v>7</v>
      </c>
      <c r="AG22" s="13">
        <f t="shared" si="22"/>
        <v>2.8E-3</v>
      </c>
      <c r="AH22" s="13">
        <f t="shared" si="6"/>
        <v>0.90439976898088892</v>
      </c>
      <c r="AI22" s="13">
        <f>'A15'!G21/'A14'!G21*100</f>
        <v>28.103626439657713</v>
      </c>
      <c r="AJ22" s="13">
        <f>'A7-A'!L43</f>
        <v>9</v>
      </c>
      <c r="AK22" s="13">
        <f>'A7-A'!M43</f>
        <v>19</v>
      </c>
      <c r="AL22" s="13">
        <f t="shared" si="23"/>
        <v>1.7100000000000001E-2</v>
      </c>
      <c r="AM22" s="13">
        <f t="shared" si="7"/>
        <v>0.82722570962909725</v>
      </c>
      <c r="AN22" s="13">
        <f>'A15'!H21/'A14'!H21*100</f>
        <v>30.638722072383068</v>
      </c>
      <c r="AO22" s="13">
        <f>'A7-A'!N43</f>
        <v>6</v>
      </c>
      <c r="AP22" s="13">
        <f>'A7-A'!O43</f>
        <v>30</v>
      </c>
      <c r="AQ22" s="13">
        <f>(AO22)*(AP22)/10000</f>
        <v>1.7999999999999999E-2</v>
      </c>
      <c r="AR22" s="13">
        <f t="shared" si="8"/>
        <v>0.82236860099856501</v>
      </c>
      <c r="AS22" s="13">
        <f>'A15'!I21/'A14'!I21*100</f>
        <v>29.187105671110409</v>
      </c>
      <c r="AT22" s="13">
        <f>'A7-A'!P43</f>
        <v>10</v>
      </c>
      <c r="AU22" s="13">
        <f>'A7-A'!Q43</f>
        <v>16</v>
      </c>
      <c r="AV22" s="13">
        <f t="shared" si="21"/>
        <v>1.6E-2</v>
      </c>
      <c r="AW22" s="13">
        <f t="shared" si="9"/>
        <v>0.83316217573308116</v>
      </c>
      <c r="AX22" s="13">
        <f>'A15'!J21/'A14'!J21*100</f>
        <v>29.262616465901392</v>
      </c>
      <c r="AY22" s="13">
        <f>'A7-A'!R43</f>
        <v>2</v>
      </c>
      <c r="AZ22" s="13">
        <f>'A7-A'!S43</f>
        <v>31</v>
      </c>
      <c r="BA22" s="13">
        <f t="shared" ref="BA22:BA28" si="24">(AY22)*(AZ22)/10000</f>
        <v>6.1999999999999998E-3</v>
      </c>
      <c r="BB22" s="13">
        <f t="shared" si="10"/>
        <v>0.88605069193221109</v>
      </c>
      <c r="BC22" s="13">
        <f>'A15'!K21/'A14'!K21*100</f>
        <v>27.82619755588378</v>
      </c>
      <c r="BD22" s="13">
        <f>'A7-A'!T43</f>
        <v>12.815224735356061</v>
      </c>
      <c r="BE22" s="13">
        <f>'A7-A'!U43</f>
        <v>12.457614416374968</v>
      </c>
      <c r="BF22" s="13">
        <f>('A7-A'!T43)*('A7-A'!U43)/10000</f>
        <v>1.5964712841225675E-2</v>
      </c>
      <c r="BG22" s="13">
        <f t="shared" si="11"/>
        <v>0.83335261302578101</v>
      </c>
      <c r="BH22" s="13">
        <f>'A15'!L21/'A14'!L21*100</f>
        <v>25.902402134229057</v>
      </c>
      <c r="BI22" s="13">
        <f>'A7-A'!V43</f>
        <v>6</v>
      </c>
      <c r="BJ22" s="13">
        <f>'A7-A'!W43</f>
        <v>16</v>
      </c>
      <c r="BK22" s="13">
        <f t="shared" ref="BK22:BK28" si="25">(BI22)*(BJ22)/10000</f>
        <v>9.5999999999999992E-3</v>
      </c>
      <c r="BL22" s="13">
        <f t="shared" si="12"/>
        <v>0.86770161488353348</v>
      </c>
      <c r="BM22" s="13">
        <f>'A15'!M21/'A14'!M21*100</f>
        <v>30.359452040790526</v>
      </c>
      <c r="BN22" s="13">
        <f>'A7-A'!X43</f>
        <v>5.1931433722800024</v>
      </c>
      <c r="BO22" s="13">
        <f>'A7-A'!Y43</f>
        <v>20.559064705999898</v>
      </c>
      <c r="BP22" s="13">
        <f>('A7-A'!X43)*('A7-A'!Y43)/10000</f>
        <v>1.0676617061823908E-2</v>
      </c>
      <c r="BQ22" s="13">
        <f t="shared" si="13"/>
        <v>0.86189134152490754</v>
      </c>
      <c r="BR22" s="13">
        <f>'A15'!N21/'A14'!N21*100</f>
        <v>28.826957719614281</v>
      </c>
      <c r="BS22" s="13">
        <f>'A7-A'!Z43</f>
        <v>13</v>
      </c>
      <c r="BT22" s="13">
        <f>'A7-A'!AA43</f>
        <v>17</v>
      </c>
      <c r="BU22" s="13">
        <f>(BS22)*(BT22)/10000</f>
        <v>2.2100000000000002E-2</v>
      </c>
      <c r="BV22" s="13">
        <f t="shared" si="14"/>
        <v>0.80024177279280639</v>
      </c>
      <c r="BW22" s="13">
        <f>'A15'!O21/'A14'!O21*100</f>
        <v>26.917698762409437</v>
      </c>
      <c r="BX22" s="13">
        <f>'A7-A'!AB43</f>
        <v>19.664000000000001</v>
      </c>
      <c r="BY22" s="13">
        <f>'A7-A'!AC43</f>
        <v>27.986000000000001</v>
      </c>
      <c r="BZ22" s="13">
        <f>(BX22)*(BY22)/10000</f>
        <v>5.503167040000001E-2</v>
      </c>
      <c r="CA22" s="13">
        <f t="shared" si="15"/>
        <v>0.62251654999537698</v>
      </c>
    </row>
    <row r="23" spans="1:79" ht="12.75" customHeight="1">
      <c r="A23" s="6">
        <v>1999</v>
      </c>
      <c r="B23" s="13">
        <v>1.4</v>
      </c>
      <c r="C23" s="13">
        <v>6.3</v>
      </c>
      <c r="D23" s="13">
        <f t="shared" si="17"/>
        <v>0.57777777777777772</v>
      </c>
      <c r="E23" s="13">
        <v>0.19897268663115772</v>
      </c>
      <c r="F23" s="13">
        <v>0.13300000000000001</v>
      </c>
      <c r="G23" s="13">
        <f t="shared" si="18"/>
        <v>24.834184947949012</v>
      </c>
      <c r="H23" s="13">
        <f t="shared" si="19"/>
        <v>1.4348640192148317E-3</v>
      </c>
      <c r="I23" s="13">
        <f t="shared" si="16"/>
        <v>0.91176711759657991</v>
      </c>
      <c r="J23" s="13">
        <f>'A15'!B22/'A14'!B22*100</f>
        <v>28.260431364644223</v>
      </c>
      <c r="K23" s="13">
        <f>'A7-A'!B44</f>
        <v>27.127753032277166</v>
      </c>
      <c r="L23" s="13">
        <f>'A7-A'!C44</f>
        <v>23.261125234458163</v>
      </c>
      <c r="M23" s="13">
        <f>('A7-A'!B44)*('A7-A'!C44)/10000</f>
        <v>6.3102206061325133E-2</v>
      </c>
      <c r="N23" s="13">
        <f t="shared" si="0"/>
        <v>0.57896158509133111</v>
      </c>
      <c r="O23" s="13">
        <f>'A15'!C22/'A14'!C22*100</f>
        <v>28.652860840252636</v>
      </c>
      <c r="P23" s="13">
        <f>'A7-A'!D44</f>
        <v>12</v>
      </c>
      <c r="Q23" s="13">
        <f>'A7-A'!E44</f>
        <v>18</v>
      </c>
      <c r="R23" s="13">
        <f t="shared" si="20"/>
        <v>2.1600000000000001E-2</v>
      </c>
      <c r="S23" s="13">
        <f t="shared" si="1"/>
        <v>0.80294016647643551</v>
      </c>
      <c r="T23" s="13">
        <f>'A15'!D22/'A14'!D22*100</f>
        <v>28.315781997290401</v>
      </c>
      <c r="U23" s="13">
        <f>'A7-A'!F44</f>
        <v>2.6</v>
      </c>
      <c r="V23" s="13">
        <f>'A7-A'!G44</f>
        <v>16.600000000000001</v>
      </c>
      <c r="W23" s="13">
        <f t="shared" si="2"/>
        <v>4.3160000000000004E-3</v>
      </c>
      <c r="X23" s="13">
        <f t="shared" si="3"/>
        <v>0.89621823933212563</v>
      </c>
      <c r="Y23" s="13">
        <f>'A15'!E22/'A14'!E22*100</f>
        <v>31.150682086182087</v>
      </c>
      <c r="Z23" s="13">
        <f>'A7-A'!H44</f>
        <v>11.915613739973693</v>
      </c>
      <c r="AA23" s="13">
        <f>'A7-A'!I44</f>
        <v>12.252873403797063</v>
      </c>
      <c r="AB23" s="13">
        <f>('A7-A'!H44)*('A7-A'!I44)/10000</f>
        <v>1.4600050668444251E-2</v>
      </c>
      <c r="AC23" s="13">
        <f t="shared" si="4"/>
        <v>0.84071740460042277</v>
      </c>
      <c r="AD23" s="13">
        <f>'A15'!F22/'A14'!F22*100</f>
        <v>32.195353247984826</v>
      </c>
      <c r="AE23" s="13">
        <f>'A7-A'!J44</f>
        <v>6</v>
      </c>
      <c r="AF23" s="13">
        <f>'A7-A'!K44</f>
        <v>8</v>
      </c>
      <c r="AG23" s="13">
        <f t="shared" si="22"/>
        <v>4.7999999999999996E-3</v>
      </c>
      <c r="AH23" s="13">
        <f t="shared" si="6"/>
        <v>0.89360619424637255</v>
      </c>
      <c r="AI23" s="13">
        <f>'A15'!G22/'A14'!G22*100</f>
        <v>28.425332828980448</v>
      </c>
      <c r="AJ23" s="13">
        <f>'A7-A'!L44</f>
        <v>10</v>
      </c>
      <c r="AK23" s="13">
        <f>'A7-A'!M44</f>
        <v>17</v>
      </c>
      <c r="AL23" s="13">
        <f t="shared" si="23"/>
        <v>1.7000000000000001E-2</v>
      </c>
      <c r="AM23" s="13">
        <f t="shared" si="7"/>
        <v>0.82776538836582303</v>
      </c>
      <c r="AN23" s="13">
        <f>'A15'!H22/'A14'!H22*100</f>
        <v>30.786858637868558</v>
      </c>
      <c r="AO23" s="13">
        <f>'A7-A'!N44</f>
        <v>6</v>
      </c>
      <c r="AP23" s="13">
        <f>'A7-A'!O44</f>
        <v>33</v>
      </c>
      <c r="AQ23" s="13">
        <f>(AO23)*(AP23)/10000</f>
        <v>1.9800000000000002E-2</v>
      </c>
      <c r="AR23" s="13">
        <f t="shared" si="8"/>
        <v>0.81265438373750021</v>
      </c>
      <c r="AS23" s="13">
        <f>'A15'!I22/'A14'!I22*100</f>
        <v>29.222479704551844</v>
      </c>
      <c r="AT23" s="13">
        <f>'A7-A'!P44</f>
        <v>8</v>
      </c>
      <c r="AU23" s="13">
        <f>'A7-A'!Q44</f>
        <v>21</v>
      </c>
      <c r="AV23" s="13">
        <f t="shared" si="21"/>
        <v>1.6799999999999999E-2</v>
      </c>
      <c r="AW23" s="13">
        <f t="shared" si="9"/>
        <v>0.8288447458392747</v>
      </c>
      <c r="AX23" s="13">
        <f>'A15'!J22/'A14'!J22*100</f>
        <v>29.689056024086842</v>
      </c>
      <c r="AY23" s="13">
        <f>'A7-A'!R44</f>
        <v>4</v>
      </c>
      <c r="AZ23" s="13">
        <f>'A7-A'!S44</f>
        <v>53</v>
      </c>
      <c r="BA23" s="13">
        <f t="shared" si="24"/>
        <v>2.12E-2</v>
      </c>
      <c r="BB23" s="13">
        <f t="shared" si="10"/>
        <v>0.80509888142333885</v>
      </c>
      <c r="BC23" s="13">
        <f>'A15'!K22/'A14'!K22*100</f>
        <v>28.346777205481843</v>
      </c>
      <c r="BD23" s="13">
        <f>'A7-A'!T44</f>
        <v>12.499216165373163</v>
      </c>
      <c r="BE23" s="13">
        <f>'A7-A'!U44</f>
        <v>12.851093117625558</v>
      </c>
      <c r="BF23" s="13">
        <f>('A7-A'!T44)*('A7-A'!U44)/10000</f>
        <v>1.6062859083854117E-2</v>
      </c>
      <c r="BG23" s="13">
        <f t="shared" si="11"/>
        <v>0.83282293862341983</v>
      </c>
      <c r="BH23" s="13">
        <f>'A15'!L22/'A14'!L22*100</f>
        <v>25.887092021241408</v>
      </c>
      <c r="BI23" s="13">
        <f>'A7-A'!V44</f>
        <v>7</v>
      </c>
      <c r="BJ23" s="13">
        <f>'A7-A'!W44</f>
        <v>12</v>
      </c>
      <c r="BK23" s="13">
        <f t="shared" si="25"/>
        <v>8.3999999999999995E-3</v>
      </c>
      <c r="BL23" s="13">
        <f t="shared" si="12"/>
        <v>0.87417775972424328</v>
      </c>
      <c r="BM23" s="13">
        <f>'A15'!M22/'A14'!M22*100</f>
        <v>30.71325475435706</v>
      </c>
      <c r="BN23" s="13">
        <f>'A7-A'!X44</f>
        <v>6.4487744669214662</v>
      </c>
      <c r="BO23" s="13">
        <f>'A7-A'!Y44</f>
        <v>18.439246516813704</v>
      </c>
      <c r="BP23" s="13">
        <f>('A7-A'!X44)*('A7-A'!Y44)/10000</f>
        <v>1.1891054212689879E-2</v>
      </c>
      <c r="BQ23" s="13">
        <f t="shared" si="13"/>
        <v>0.85533728245078511</v>
      </c>
      <c r="BR23" s="13">
        <f>'A15'!N22/'A14'!N22*100</f>
        <v>29.037974683544306</v>
      </c>
      <c r="BS23" s="13">
        <f>'A7-A'!Z44</f>
        <v>11</v>
      </c>
      <c r="BT23" s="13">
        <f>'A7-A'!AA44</f>
        <v>15</v>
      </c>
      <c r="BU23" s="13">
        <f>(BS23)*(BT23)/10000</f>
        <v>1.6500000000000001E-2</v>
      </c>
      <c r="BV23" s="13">
        <f t="shared" si="14"/>
        <v>0.83046378204945204</v>
      </c>
      <c r="BW23" s="13">
        <f>'A15'!O22/'A14'!O22*100</f>
        <v>27.549076421718638</v>
      </c>
      <c r="BX23" s="13">
        <f>'A7-A'!AB44</f>
        <v>19.114000000000001</v>
      </c>
      <c r="BY23" s="13">
        <f>'A7-A'!AC44</f>
        <v>28.184000000000001</v>
      </c>
      <c r="BZ23" s="13">
        <f>(BX23)*(BY23)/10000</f>
        <v>5.3870897600000002E-2</v>
      </c>
      <c r="CA23" s="13">
        <f t="shared" si="15"/>
        <v>0.62878099397867393</v>
      </c>
    </row>
    <row r="24" spans="1:79" ht="12.75" customHeight="1">
      <c r="A24" s="6">
        <v>2000</v>
      </c>
      <c r="B24" s="13">
        <v>2.2000000000000002</v>
      </c>
      <c r="C24" s="13">
        <v>7.6</v>
      </c>
      <c r="D24" s="13">
        <f t="shared" si="17"/>
        <v>0.89736842105263159</v>
      </c>
      <c r="E24" s="13">
        <v>0.16743144913915223</v>
      </c>
      <c r="F24" s="13">
        <v>0.14599999999999999</v>
      </c>
      <c r="G24" s="13">
        <f t="shared" si="18"/>
        <v>23.853247548591554</v>
      </c>
      <c r="H24" s="13">
        <f t="shared" si="19"/>
        <v>2.1405151089657157E-3</v>
      </c>
      <c r="I24" s="13">
        <f t="shared" si="16"/>
        <v>0.90795886870972042</v>
      </c>
      <c r="J24" s="13">
        <f>'A15'!B23/'A14'!B23*100</f>
        <v>28.730527013589658</v>
      </c>
      <c r="K24" s="13">
        <f>'A7-A'!B45</f>
        <v>28.330225929437134</v>
      </c>
      <c r="L24" s="13">
        <f>'A7-A'!C45</f>
        <v>24.725470539749676</v>
      </c>
      <c r="M24" s="13">
        <f>('A7-A'!B45)*('A7-A'!C45)/10000</f>
        <v>7.0047816660275014E-2</v>
      </c>
      <c r="N24" s="13">
        <f t="shared" si="0"/>
        <v>0.54147760155302405</v>
      </c>
      <c r="O24" s="13">
        <f>'A15'!C23/'A14'!C23*100</f>
        <v>28.947589320926181</v>
      </c>
      <c r="P24" s="13">
        <f>'A7-A'!D45</f>
        <v>12</v>
      </c>
      <c r="Q24" s="13">
        <f>'A7-A'!E45</f>
        <v>19</v>
      </c>
      <c r="R24" s="13">
        <f t="shared" si="20"/>
        <v>2.2800000000000001E-2</v>
      </c>
      <c r="S24" s="13">
        <f t="shared" si="1"/>
        <v>0.79646402163572583</v>
      </c>
      <c r="T24" s="13">
        <f>'A15'!D23/'A14'!D23*100</f>
        <v>28.904898129270951</v>
      </c>
      <c r="U24" s="13">
        <f>'A7-A'!F45</f>
        <v>3.1</v>
      </c>
      <c r="V24" s="13">
        <f>'A7-A'!G45</f>
        <v>20.8</v>
      </c>
      <c r="W24" s="13">
        <f t="shared" ref="W24:W29" si="26">(U24)*(V24)/10000</f>
        <v>6.4480000000000006E-3</v>
      </c>
      <c r="X24" s="13">
        <f t="shared" si="3"/>
        <v>0.88471228866513107</v>
      </c>
      <c r="Y24" s="13">
        <f>'A15'!E23/'A14'!E23*100</f>
        <v>31.525391480863536</v>
      </c>
      <c r="Z24" s="13">
        <f>'A7-A'!H45</f>
        <v>12.055</v>
      </c>
      <c r="AA24" s="13">
        <f>'A7-A'!I45</f>
        <v>12.565</v>
      </c>
      <c r="AB24" s="13">
        <f>('A7-A'!H45)*('A7-A'!I45)/10000</f>
        <v>1.5147107499999998E-2</v>
      </c>
      <c r="AC24" s="13">
        <f t="shared" si="4"/>
        <v>0.83776505520271038</v>
      </c>
      <c r="AD24" s="13">
        <f>'A15'!F23/'A14'!F23*100</f>
        <v>32.648725212464591</v>
      </c>
      <c r="AE24" s="13">
        <f>'A7-A'!J45</f>
        <v>6</v>
      </c>
      <c r="AF24" s="13">
        <f>'A7-A'!K45</f>
        <v>10</v>
      </c>
      <c r="AG24" s="13">
        <f t="shared" si="22"/>
        <v>6.0000000000000001E-3</v>
      </c>
      <c r="AH24" s="13">
        <f t="shared" si="6"/>
        <v>0.88713004940566276</v>
      </c>
      <c r="AI24" s="13">
        <f>'A15'!G23/'A14'!G23*100</f>
        <v>28.761174090241404</v>
      </c>
      <c r="AJ24" s="13">
        <f>'A7-A'!L45</f>
        <v>9</v>
      </c>
      <c r="AK24" s="13">
        <f>'A7-A'!M45</f>
        <v>14</v>
      </c>
      <c r="AL24" s="13">
        <f t="shared" si="23"/>
        <v>1.26E-2</v>
      </c>
      <c r="AM24" s="13">
        <f t="shared" si="7"/>
        <v>0.85151125278175899</v>
      </c>
      <c r="AN24" s="13">
        <f>'A15'!H23/'A14'!H23*100</f>
        <v>30.822211326326794</v>
      </c>
      <c r="AO24" s="13">
        <f>'A7-A'!N45</f>
        <v>5</v>
      </c>
      <c r="AP24" s="13">
        <f>'A7-A'!O45</f>
        <v>21</v>
      </c>
      <c r="AQ24" s="13">
        <f t="shared" ref="AQ24:AQ29" si="27">(AO24)*(AP24)/10000</f>
        <v>1.0500000000000001E-2</v>
      </c>
      <c r="AR24" s="13">
        <f t="shared" si="8"/>
        <v>0.86284450625300102</v>
      </c>
      <c r="AS24" s="13">
        <f>'A15'!I23/'A14'!I23*100</f>
        <v>29.279347905144252</v>
      </c>
      <c r="AT24" s="13">
        <f>'A7-A'!P45</f>
        <v>7</v>
      </c>
      <c r="AU24" s="13">
        <f>'A7-A'!Q45</f>
        <v>19</v>
      </c>
      <c r="AV24" s="13">
        <f t="shared" si="21"/>
        <v>1.3299999999999999E-2</v>
      </c>
      <c r="AW24" s="13">
        <f t="shared" si="9"/>
        <v>0.8477335016246782</v>
      </c>
      <c r="AX24" s="13">
        <f>'A15'!J23/'A14'!J23*100</f>
        <v>30.101671779426226</v>
      </c>
      <c r="AY24" s="13">
        <f>'A7-A'!R45</f>
        <v>3.6475783734864597</v>
      </c>
      <c r="AZ24" s="13">
        <f>'A7-A'!S45</f>
        <v>41.31943600216691</v>
      </c>
      <c r="BA24" s="13">
        <f t="shared" si="24"/>
        <v>1.5071588116616184E-2</v>
      </c>
      <c r="BB24" s="13">
        <f t="shared" si="10"/>
        <v>0.83817261725693937</v>
      </c>
      <c r="BC24" s="13">
        <f>'A15'!K23/'A14'!K23*100</f>
        <v>28.899410010445649</v>
      </c>
      <c r="BD24" s="13">
        <f>'A7-A'!T45</f>
        <v>12.191000000000001</v>
      </c>
      <c r="BE24" s="13">
        <f>'A7-A'!U45</f>
        <v>13.257</v>
      </c>
      <c r="BF24" s="13">
        <f>('A7-A'!T45)*('A7-A'!U45)/10000</f>
        <v>1.61616087E-2</v>
      </c>
      <c r="BG24" s="13">
        <f t="shared" si="11"/>
        <v>0.8322900079424822</v>
      </c>
      <c r="BH24" s="13">
        <f>'A15'!L23/'A14'!L23*100</f>
        <v>25.941549026824166</v>
      </c>
      <c r="BI24" s="13">
        <f>'A7-A'!V45</f>
        <v>11</v>
      </c>
      <c r="BJ24" s="13">
        <f>'A7-A'!W45</f>
        <v>10</v>
      </c>
      <c r="BK24" s="13">
        <f t="shared" si="25"/>
        <v>1.0999999999999999E-2</v>
      </c>
      <c r="BL24" s="13">
        <f t="shared" si="12"/>
        <v>0.8601461125693719</v>
      </c>
      <c r="BM24" s="13">
        <f>'A15'!M23/'A14'!M23*100</f>
        <v>31.013539095901233</v>
      </c>
      <c r="BN24" s="13">
        <f>'A7-A'!X45</f>
        <v>8.0079999999999991</v>
      </c>
      <c r="BO24" s="13">
        <f>'A7-A'!Y45</f>
        <v>16.538</v>
      </c>
      <c r="BP24" s="13">
        <f>('A7-A'!X45)*('A7-A'!Y45)/10000</f>
        <v>1.3243630399999998E-2</v>
      </c>
      <c r="BQ24" s="13">
        <f t="shared" si="13"/>
        <v>0.8480377163698557</v>
      </c>
      <c r="BR24" s="13">
        <f>'A15'!N23/'A14'!N23*100</f>
        <v>29.17330760842211</v>
      </c>
      <c r="BS24" s="13">
        <f>'A7-A'!Z45</f>
        <v>12</v>
      </c>
      <c r="BT24" s="13">
        <f>'A7-A'!AA45</f>
        <v>16</v>
      </c>
      <c r="BU24" s="13">
        <f t="shared" ref="BU24:BU29" si="28">(BS24)*(BT24)/10000</f>
        <v>1.9199999999999998E-2</v>
      </c>
      <c r="BV24" s="13">
        <f t="shared" si="14"/>
        <v>0.81589245615785511</v>
      </c>
      <c r="BW24" s="13">
        <f>'A15'!O23/'A14'!O23*100</f>
        <v>28.135625975487844</v>
      </c>
      <c r="BX24" s="13">
        <f>'A7-A'!AB45</f>
        <v>21.099</v>
      </c>
      <c r="BY24" s="13">
        <f>'A7-A'!AC45</f>
        <v>28.068999999999999</v>
      </c>
      <c r="BZ24" s="13">
        <f t="shared" ref="BZ24:BZ29" si="29">(BX24)*(BY24)/10000</f>
        <v>5.9222783100000002E-2</v>
      </c>
      <c r="CA24" s="13">
        <f t="shared" si="15"/>
        <v>0.59989800592126175</v>
      </c>
    </row>
    <row r="25" spans="1:79" ht="12.75" customHeight="1">
      <c r="A25" s="6">
        <v>2001</v>
      </c>
      <c r="B25" s="13">
        <v>2.1</v>
      </c>
      <c r="C25" s="13">
        <v>8</v>
      </c>
      <c r="D25" s="13">
        <f t="shared" si="17"/>
        <v>0.84000000000000008</v>
      </c>
      <c r="E25" s="13">
        <v>0.14089014243850848</v>
      </c>
      <c r="F25" s="13">
        <v>0.153</v>
      </c>
      <c r="G25" s="13">
        <f t="shared" si="18"/>
        <v>20.811223654315633</v>
      </c>
      <c r="H25" s="13">
        <f t="shared" si="19"/>
        <v>1.7481427869625132E-3</v>
      </c>
      <c r="I25" s="13">
        <f t="shared" si="16"/>
        <v>0.91007641870036904</v>
      </c>
      <c r="J25" s="13">
        <f>'A15'!B24/'A14'!B24*100</f>
        <v>29.12367768055374</v>
      </c>
      <c r="K25" s="13">
        <f>'A7-A'!B46</f>
        <v>29.585999999999999</v>
      </c>
      <c r="L25" s="13">
        <f>'A7-A'!C46</f>
        <v>26.282</v>
      </c>
      <c r="M25" s="13">
        <f>(K25)*(L25)/10000</f>
        <v>7.7757925199999994E-2</v>
      </c>
      <c r="N25" s="13">
        <f t="shared" si="0"/>
        <v>0.49986778518564706</v>
      </c>
      <c r="O25" s="13">
        <f>'A15'!C24/'A14'!C24*100</f>
        <v>29.264226665481317</v>
      </c>
      <c r="P25" s="13">
        <f>'A7-A'!D46</f>
        <v>11.550002811041088</v>
      </c>
      <c r="Q25" s="13">
        <f>'A7-A'!E46</f>
        <v>15</v>
      </c>
      <c r="R25" s="13">
        <f t="shared" si="20"/>
        <v>1.7325004216561631E-2</v>
      </c>
      <c r="S25" s="13">
        <f t="shared" si="1"/>
        <v>0.82601140971557763</v>
      </c>
      <c r="T25" s="13">
        <f>'A15'!D24/'A14'!D24*100</f>
        <v>29.458915024531585</v>
      </c>
      <c r="U25" s="13">
        <f>'A7-A'!F46</f>
        <v>3.2</v>
      </c>
      <c r="V25" s="13">
        <f>'A7-A'!G46</f>
        <v>22.6</v>
      </c>
      <c r="W25" s="13">
        <f t="shared" si="26"/>
        <v>7.2320000000000006E-3</v>
      </c>
      <c r="X25" s="13">
        <f t="shared" si="3"/>
        <v>0.88048120736920077</v>
      </c>
      <c r="Y25" s="13">
        <f>'A15'!E24/'A14'!E24*100</f>
        <v>31.874752808236089</v>
      </c>
      <c r="Z25" s="13">
        <f>'A7-A'!H46</f>
        <v>8.6799185068304414</v>
      </c>
      <c r="AA25" s="13">
        <f>'A7-A'!I46</f>
        <v>14.268585970808498</v>
      </c>
      <c r="AB25" s="13">
        <f>('A7-A'!H46)*('A7-A'!I46)/10000</f>
        <v>1.2385016343432189E-2</v>
      </c>
      <c r="AC25" s="13">
        <f t="shared" si="4"/>
        <v>0.85267147386369102</v>
      </c>
      <c r="AD25" s="13">
        <f>'A15'!F24/'A14'!F24*100</f>
        <v>33.074753173483778</v>
      </c>
      <c r="AE25" s="13">
        <f>'A7-A'!J46</f>
        <v>5.8708922558013423</v>
      </c>
      <c r="AF25" s="13">
        <f>'A7-A'!K46</f>
        <v>9.7128683364166957</v>
      </c>
      <c r="AG25" s="13">
        <f t="shared" si="22"/>
        <v>5.7023203497886844E-3</v>
      </c>
      <c r="AH25" s="13">
        <f t="shared" si="6"/>
        <v>0.88873656318141303</v>
      </c>
      <c r="AI25" s="13">
        <f>'A15'!G24/'A14'!G24*100</f>
        <v>29.086555895588983</v>
      </c>
      <c r="AJ25" s="13">
        <f>'A7-A'!L46</f>
        <v>7.730915067259656</v>
      </c>
      <c r="AK25" s="13">
        <f>'A7-A'!M46</f>
        <v>13.52651705467046</v>
      </c>
      <c r="AL25" s="13">
        <f t="shared" si="23"/>
        <v>1.0457235450549657E-2</v>
      </c>
      <c r="AM25" s="13">
        <f t="shared" si="7"/>
        <v>0.86307529743324118</v>
      </c>
      <c r="AN25" s="13">
        <f>'A15'!H24/'A14'!H24*100</f>
        <v>30.793039702496838</v>
      </c>
      <c r="AO25" s="13">
        <f>'A7-A'!N46</f>
        <v>5.2854843418730804</v>
      </c>
      <c r="AP25" s="13">
        <f>'A7-A'!O46</f>
        <v>19.108636320226115</v>
      </c>
      <c r="AQ25" s="13">
        <f t="shared" si="27"/>
        <v>1.0099839806510236E-2</v>
      </c>
      <c r="AR25" s="13">
        <f t="shared" si="8"/>
        <v>0.86500408573010612</v>
      </c>
      <c r="AS25" s="13">
        <f>'A15'!I24/'A14'!I24*100</f>
        <v>29.354371227999369</v>
      </c>
      <c r="AT25" s="13">
        <f>'A7-A'!P46</f>
        <v>7.5152644471797583</v>
      </c>
      <c r="AU25" s="13">
        <f>'A7-A'!Q46</f>
        <v>17</v>
      </c>
      <c r="AV25" s="13">
        <f t="shared" si="21"/>
        <v>1.2775949560205589E-2</v>
      </c>
      <c r="AW25" s="13">
        <f t="shared" si="9"/>
        <v>0.85056169041796681</v>
      </c>
      <c r="AX25" s="13">
        <f>'A15'!J24/'A14'!J24*100</f>
        <v>30.498218490344879</v>
      </c>
      <c r="AY25" s="13">
        <f>'A7-A'!R46</f>
        <v>3.3262069976815316</v>
      </c>
      <c r="AZ25" s="13">
        <f>'A7-A'!S46</f>
        <v>32.213128142210699</v>
      </c>
      <c r="BA25" s="13">
        <f t="shared" si="24"/>
        <v>1.0714753224383309E-2</v>
      </c>
      <c r="BB25" s="13">
        <f t="shared" si="10"/>
        <v>0.86168552876457127</v>
      </c>
      <c r="BC25" s="13">
        <f>'A15'!K24/'A14'!K24*100</f>
        <v>29.430441542211039</v>
      </c>
      <c r="BD25" s="13">
        <f>'A7-A'!T46</f>
        <v>9.293032888018157</v>
      </c>
      <c r="BE25" s="13">
        <f>'A7-A'!U46</f>
        <v>8.9651616170152799</v>
      </c>
      <c r="BF25" s="13">
        <f>('A7-A'!T46)*('A7-A'!U46)/10000</f>
        <v>8.3313541753321039E-3</v>
      </c>
      <c r="BG25" s="13">
        <f t="shared" si="11"/>
        <v>0.87454822664362597</v>
      </c>
      <c r="BH25" s="13">
        <f>'A15'!L24/'A14'!L24*100</f>
        <v>26.050029030229567</v>
      </c>
      <c r="BI25" s="13">
        <f>'A7-A'!V46</f>
        <v>12.173501116703539</v>
      </c>
      <c r="BJ25" s="13">
        <f>'A7-A'!W46</f>
        <v>11</v>
      </c>
      <c r="BK25" s="13">
        <f t="shared" si="25"/>
        <v>1.3390851228373893E-2</v>
      </c>
      <c r="BL25" s="13">
        <f t="shared" si="12"/>
        <v>0.84724319686309013</v>
      </c>
      <c r="BM25" s="13">
        <f>'A15'!M24/'A14'!M24*100</f>
        <v>31.270505304059277</v>
      </c>
      <c r="BN25" s="13">
        <f>'A7-A'!X46</f>
        <v>7.2567387498451161</v>
      </c>
      <c r="BO25" s="13">
        <f>'A7-A'!Y46</f>
        <v>15.975441297208659</v>
      </c>
      <c r="BP25" s="13">
        <f>(BN25)*(BO25)/10000</f>
        <v>1.1592960390733001E-2</v>
      </c>
      <c r="BQ25" s="13">
        <f t="shared" si="13"/>
        <v>0.85694603142337977</v>
      </c>
      <c r="BR25" s="13">
        <f>'A15'!N24/'A14'!N24*100</f>
        <v>29.270121646392266</v>
      </c>
      <c r="BS25" s="13">
        <f>'A7-A'!Z46</f>
        <v>12.322224309324838</v>
      </c>
      <c r="BT25" s="13">
        <f>'A7-A'!AA46</f>
        <v>15.644554250952499</v>
      </c>
      <c r="BU25" s="13">
        <f t="shared" si="28"/>
        <v>1.9277570669963811E-2</v>
      </c>
      <c r="BV25" s="13">
        <f t="shared" si="14"/>
        <v>0.81547382374612476</v>
      </c>
      <c r="BW25" s="13">
        <f>'A15'!O24/'A14'!O24*100</f>
        <v>28.724361432894518</v>
      </c>
      <c r="BX25" s="13">
        <f>'A7-A'!AB46</f>
        <v>20.584</v>
      </c>
      <c r="BY25" s="13">
        <f>'A7-A'!AC46</f>
        <v>28.207000000000001</v>
      </c>
      <c r="BZ25" s="13">
        <f t="shared" si="29"/>
        <v>5.8061288799999999E-2</v>
      </c>
      <c r="CA25" s="13">
        <f t="shared" si="15"/>
        <v>0.60616634368664424</v>
      </c>
    </row>
    <row r="26" spans="1:79" ht="12.75" customHeight="1">
      <c r="A26" s="6">
        <v>2002</v>
      </c>
      <c r="B26" s="13">
        <v>3</v>
      </c>
      <c r="C26" s="13">
        <v>9.6999999999999993</v>
      </c>
      <c r="D26" s="13">
        <f t="shared" si="17"/>
        <v>1.4226804123711341</v>
      </c>
      <c r="E26" s="13">
        <v>0.11855617530877278</v>
      </c>
      <c r="F26" s="13">
        <v>0.14599999999999999</v>
      </c>
      <c r="G26" s="13">
        <f t="shared" si="18"/>
        <v>17.296209137512744</v>
      </c>
      <c r="H26" s="13">
        <f t="shared" si="19"/>
        <v>2.4606977948214005E-3</v>
      </c>
      <c r="I26" s="13">
        <f t="shared" si="16"/>
        <v>0.90623091083547969</v>
      </c>
      <c r="J26" s="13">
        <f>'A15'!B25/'A14'!B25*100</f>
        <v>29.465550547327751</v>
      </c>
      <c r="K26" s="13">
        <f>'A7-A'!B47</f>
        <v>28.594999999999999</v>
      </c>
      <c r="L26" s="13">
        <f>'A7-A'!C47</f>
        <v>23.632999999999999</v>
      </c>
      <c r="M26" s="13">
        <f>(K26)*(L26)/10000</f>
        <v>6.7578563499999994E-2</v>
      </c>
      <c r="N26" s="13">
        <f t="shared" si="0"/>
        <v>0.55480363581495862</v>
      </c>
      <c r="O26" s="13">
        <f>'A15'!C25/'A14'!C25*100</f>
        <v>29.56571799751196</v>
      </c>
      <c r="P26" s="13">
        <f>'A7-A'!D47</f>
        <v>11.116880411254753</v>
      </c>
      <c r="Q26" s="13">
        <f>'A7-A'!E47</f>
        <v>15</v>
      </c>
      <c r="R26" s="13">
        <f t="shared" si="20"/>
        <v>1.6675320616882129E-2</v>
      </c>
      <c r="S26" s="13">
        <f t="shared" si="1"/>
        <v>0.82951761395904278</v>
      </c>
      <c r="T26" s="13">
        <f>'A15'!D25/'A14'!D25*100</f>
        <v>30.108981021959579</v>
      </c>
      <c r="U26" s="13">
        <f>'A7-A'!F47</f>
        <v>4.5999999999999996</v>
      </c>
      <c r="V26" s="13">
        <f>'A7-A'!G47</f>
        <v>21.3</v>
      </c>
      <c r="W26" s="13">
        <f t="shared" si="26"/>
        <v>9.7979999999999994E-3</v>
      </c>
      <c r="X26" s="13">
        <f t="shared" si="3"/>
        <v>0.86663305098481636</v>
      </c>
      <c r="Y26" s="13">
        <f>'A15'!E25/'A14'!E25*100</f>
        <v>32.176318065937792</v>
      </c>
      <c r="Z26" s="13">
        <f>'A7-A'!H47</f>
        <v>6.2957265046765665</v>
      </c>
      <c r="AA26" s="13">
        <f>'A7-A'!I47</f>
        <v>15.136443994756114</v>
      </c>
      <c r="AB26" s="13">
        <f>('A7-A'!H47)*('A7-A'!I47)/10000</f>
        <v>9.5294911644338513E-3</v>
      </c>
      <c r="AC26" s="13">
        <f t="shared" si="4"/>
        <v>0.8680821360765969</v>
      </c>
      <c r="AD26" s="13">
        <f>'A15'!F25/'A14'!F25*100</f>
        <v>33.481620229454464</v>
      </c>
      <c r="AE26" s="13">
        <f>'A7-A'!J47</f>
        <v>5.7445626465380286</v>
      </c>
      <c r="AF26" s="13">
        <f>'A7-A'!K47</f>
        <v>9.4339811320566032</v>
      </c>
      <c r="AG26" s="13">
        <f t="shared" si="22"/>
        <v>5.4194095619356907E-3</v>
      </c>
      <c r="AH26" s="13">
        <f t="shared" si="6"/>
        <v>0.89026337254735921</v>
      </c>
      <c r="AI26" s="13">
        <f>'A15'!G25/'A14'!G25*100</f>
        <v>29.406081745661584</v>
      </c>
      <c r="AJ26" s="13">
        <f>'A7-A'!L47</f>
        <v>6.640783086353597</v>
      </c>
      <c r="AK26" s="13">
        <f>'A7-A'!M47</f>
        <v>13.06904740216363</v>
      </c>
      <c r="AL26" s="13">
        <f t="shared" si="23"/>
        <v>8.6788708943041654E-3</v>
      </c>
      <c r="AM26" s="13">
        <f t="shared" si="7"/>
        <v>0.87267275280476653</v>
      </c>
      <c r="AN26" s="13">
        <f>'A15'!H25/'A14'!H25*100</f>
        <v>30.755717167600199</v>
      </c>
      <c r="AO26" s="13">
        <f>'A7-A'!N47</f>
        <v>5.5872689456371019</v>
      </c>
      <c r="AP26" s="13">
        <f>'A7-A'!O47</f>
        <v>17.387618191364982</v>
      </c>
      <c r="AQ26" s="13">
        <f t="shared" si="27"/>
        <v>9.7149299159208311E-3</v>
      </c>
      <c r="AR26" s="13">
        <f t="shared" si="8"/>
        <v>0.86708136256517188</v>
      </c>
      <c r="AS26" s="13">
        <f>'A15'!I25/'A14'!I25*100</f>
        <v>29.423694575563818</v>
      </c>
      <c r="AT26" s="13">
        <f>'A7-A'!P47</f>
        <v>8.0684571015777244</v>
      </c>
      <c r="AU26" s="13">
        <f>'A7-A'!Q47</f>
        <v>17.327002948030284</v>
      </c>
      <c r="AV26" s="13">
        <f t="shared" si="21"/>
        <v>1.3980217998509311E-2</v>
      </c>
      <c r="AW26" s="13">
        <f t="shared" si="9"/>
        <v>0.84406250972334151</v>
      </c>
      <c r="AX26" s="13">
        <f>'A15'!J25/'A14'!J25*100</f>
        <v>30.910661528507312</v>
      </c>
      <c r="AY26" s="13">
        <f>'A7-A'!R47</f>
        <v>3.0331501776206204</v>
      </c>
      <c r="AZ26" s="13">
        <f>'A7-A'!S47</f>
        <v>25.113741258522204</v>
      </c>
      <c r="BA26" s="13">
        <f t="shared" si="24"/>
        <v>7.6173748759004924E-3</v>
      </c>
      <c r="BB26" s="13">
        <f t="shared" si="10"/>
        <v>0.87840142110728225</v>
      </c>
      <c r="BC26" s="13">
        <f>'A15'!K25/'A14'!K25*100</f>
        <v>29.924315996624507</v>
      </c>
      <c r="BD26" s="13">
        <f>'A7-A'!T47</f>
        <v>7.0839521169540705</v>
      </c>
      <c r="BE26" s="13">
        <f>'A7-A'!U47</f>
        <v>6.0627685614546305</v>
      </c>
      <c r="BF26" s="13">
        <f>('A7-A'!T47)*('A7-A'!U47)/10000</f>
        <v>4.2948362185519116E-3</v>
      </c>
      <c r="BG26" s="13">
        <f t="shared" si="11"/>
        <v>0.89633245576048792</v>
      </c>
      <c r="BH26" s="13">
        <f>'A15'!L25/'A14'!L25*100</f>
        <v>26.180504483800217</v>
      </c>
      <c r="BI26" s="13">
        <f>'A7-A'!V47</f>
        <v>13.472193585307483</v>
      </c>
      <c r="BJ26" s="13">
        <f>'A7-A'!W47</f>
        <v>12.717783588611244</v>
      </c>
      <c r="BK26" s="13">
        <f t="shared" si="25"/>
        <v>1.7133644248181718E-2</v>
      </c>
      <c r="BL26" s="13">
        <f t="shared" si="12"/>
        <v>0.82704413877552918</v>
      </c>
      <c r="BM26" s="13">
        <f>'A15'!M25/'A14'!M25*100</f>
        <v>31.482270481669559</v>
      </c>
      <c r="BN26" s="13">
        <f>'A7-A'!X47</f>
        <v>6.0902026150541486</v>
      </c>
      <c r="BO26" s="13">
        <f>'A7-A'!Y47</f>
        <v>16.726880528145553</v>
      </c>
      <c r="BP26" s="13">
        <f>(BN26)*(BO26)/10000</f>
        <v>1.0187009153421037E-2</v>
      </c>
      <c r="BQ26" s="13">
        <f t="shared" si="13"/>
        <v>0.86453365129988591</v>
      </c>
      <c r="BR26" s="13">
        <f>'A15'!N25/'A14'!N25*100</f>
        <v>29.679610432910479</v>
      </c>
      <c r="BS26" s="13">
        <f>'A7-A'!Z47</f>
        <v>12.653100994109666</v>
      </c>
      <c r="BT26" s="13">
        <f>'A7-A'!AA47</f>
        <v>15.297004856937244</v>
      </c>
      <c r="BU26" s="13">
        <f t="shared" si="28"/>
        <v>1.9355454736221304E-2</v>
      </c>
      <c r="BV26" s="13">
        <f t="shared" si="14"/>
        <v>0.81505350000123555</v>
      </c>
      <c r="BW26" s="13">
        <f>'A15'!O25/'A14'!O25*100</f>
        <v>29.37324092811393</v>
      </c>
      <c r="BX26" s="13">
        <f>'A7-A'!AB47</f>
        <v>21.058</v>
      </c>
      <c r="BY26" s="13">
        <f>'A7-A'!AC47</f>
        <v>28.710999999999999</v>
      </c>
      <c r="BZ26" s="13">
        <f t="shared" si="29"/>
        <v>6.0459623799999994E-2</v>
      </c>
      <c r="CA26" s="13">
        <f t="shared" si="15"/>
        <v>0.59322303965619105</v>
      </c>
    </row>
    <row r="27" spans="1:79" ht="12.75" customHeight="1">
      <c r="A27" s="6">
        <v>2003</v>
      </c>
      <c r="B27" s="13">
        <v>4.0999999999999996</v>
      </c>
      <c r="C27" s="13">
        <v>9.1</v>
      </c>
      <c r="D27" s="13">
        <f t="shared" si="17"/>
        <v>1.9824175824175825</v>
      </c>
      <c r="E27" s="13">
        <v>0.21299999999999999</v>
      </c>
      <c r="F27" s="13">
        <v>0.16200000000000001</v>
      </c>
      <c r="G27" s="13">
        <f t="shared" si="18"/>
        <v>30.898148148148145</v>
      </c>
      <c r="H27" s="13">
        <f t="shared" si="19"/>
        <v>6.1253032153032148E-3</v>
      </c>
      <c r="I27" s="13">
        <f t="shared" si="16"/>
        <v>0.88645381459623751</v>
      </c>
      <c r="J27" s="13">
        <f>'A15'!B26/'A14'!B26*100</f>
        <v>29.826677671258967</v>
      </c>
      <c r="K27" s="13">
        <f>'A7-A'!B48</f>
        <v>26.526</v>
      </c>
      <c r="L27" s="13">
        <f>'A7-A'!C48</f>
        <v>23.803999999999998</v>
      </c>
      <c r="M27" s="13">
        <f>(K27)*(L27)/10000</f>
        <v>6.3142490400000001E-2</v>
      </c>
      <c r="N27" s="13">
        <f t="shared" si="0"/>
        <v>0.57874417908127229</v>
      </c>
      <c r="O27" s="13">
        <f>'A15'!C26/'A14'!C26*100</f>
        <v>29.867220985315623</v>
      </c>
      <c r="P27" s="13">
        <f>'A7-A'!D48</f>
        <v>10.7</v>
      </c>
      <c r="Q27" s="13">
        <f>'A7-A'!E48</f>
        <v>15</v>
      </c>
      <c r="R27" s="13">
        <f t="shared" si="20"/>
        <v>1.6049999999999998E-2</v>
      </c>
      <c r="S27" s="13">
        <f t="shared" si="1"/>
        <v>0.83289233636471827</v>
      </c>
      <c r="T27" s="13">
        <f>'A15'!D26/'A14'!D26*100</f>
        <v>30.765957570299403</v>
      </c>
      <c r="U27" s="13">
        <f>'A7-A'!F48</f>
        <v>4.4000000000000004</v>
      </c>
      <c r="V27" s="13">
        <f>'A7-A'!G48</f>
        <v>23.5</v>
      </c>
      <c r="W27" s="13">
        <f t="shared" si="26"/>
        <v>1.034E-2</v>
      </c>
      <c r="X27" s="13">
        <f t="shared" si="3"/>
        <v>0.86370799223176242</v>
      </c>
      <c r="Y27" s="13">
        <f>'A15'!E26/'A14'!E26*100</f>
        <v>32.428108060666958</v>
      </c>
      <c r="Z27" s="13">
        <f>'A7-A'!H48</f>
        <v>4.5</v>
      </c>
      <c r="AA27" s="13">
        <f>'A7-A'!I48</f>
        <v>18.399999999999999</v>
      </c>
      <c r="AB27" s="13">
        <f>(Z27)*(AA27)/10000</f>
        <v>8.2799999999999992E-3</v>
      </c>
      <c r="AC27" s="13">
        <f t="shared" si="4"/>
        <v>0.87482537420831419</v>
      </c>
      <c r="AD27" s="13">
        <f>'A15'!F26/'A14'!F26*100</f>
        <v>33.698694029850742</v>
      </c>
      <c r="AE27" s="13">
        <f>'A7-A'!J48</f>
        <v>5.6209513924209622</v>
      </c>
      <c r="AF27" s="13">
        <f>'A7-A'!K48</f>
        <v>9.1631016623905115</v>
      </c>
      <c r="AG27" s="13">
        <f>(AE27)*(AF27)/10000</f>
        <v>5.1505349048108773E-3</v>
      </c>
      <c r="AH27" s="13">
        <f t="shared" si="6"/>
        <v>0.89171443190030619</v>
      </c>
      <c r="AI27" s="13">
        <f>'A15'!G26/'A14'!G26*100</f>
        <v>29.726770802576841</v>
      </c>
      <c r="AJ27" s="13">
        <f>'A7-A'!L48</f>
        <v>5.7043700022993447</v>
      </c>
      <c r="AK27" s="13">
        <f>'A7-A'!M48</f>
        <v>12.627049469547359</v>
      </c>
      <c r="AL27" s="13">
        <f t="shared" si="23"/>
        <v>7.2029362211635797E-3</v>
      </c>
      <c r="AM27" s="13">
        <f t="shared" si="7"/>
        <v>0.88063805840366993</v>
      </c>
      <c r="AN27" s="13">
        <f>'A15'!H26/'A14'!H26*100</f>
        <v>30.721455273474181</v>
      </c>
      <c r="AO27" s="13">
        <f>'A7-A'!N48</f>
        <v>5.9062845051997233</v>
      </c>
      <c r="AP27" s="13">
        <f>'A7-A'!O48</f>
        <v>15.821603452082915</v>
      </c>
      <c r="AQ27" s="13">
        <f t="shared" si="27"/>
        <v>9.3446891316451772E-3</v>
      </c>
      <c r="AR27" s="13">
        <f t="shared" si="8"/>
        <v>0.86907947335259439</v>
      </c>
      <c r="AS27" s="13">
        <f>'A15'!I26/'A14'!I26*100</f>
        <v>29.415959009131111</v>
      </c>
      <c r="AT27" s="13">
        <f>'A7-A'!P48</f>
        <v>8.6623698284403012</v>
      </c>
      <c r="AU27" s="13">
        <f>'A7-A'!Q48</f>
        <v>17.66029595065001</v>
      </c>
      <c r="AV27" s="13">
        <f t="shared" si="21"/>
        <v>1.5298001480423708E-2</v>
      </c>
      <c r="AW27" s="13">
        <f t="shared" si="9"/>
        <v>0.83695071247536446</v>
      </c>
      <c r="AX27" s="13">
        <f>'A15'!J26/'A14'!J26*100</f>
        <v>31.336289645980425</v>
      </c>
      <c r="AY27" s="13">
        <f>'A7-A'!R48</f>
        <v>2.7659132478563975</v>
      </c>
      <c r="AZ27" s="13">
        <f>'A7-A'!S48</f>
        <v>19.578974051065789</v>
      </c>
      <c r="BA27" s="13">
        <f t="shared" si="24"/>
        <v>5.4153743707279507E-3</v>
      </c>
      <c r="BB27" s="13">
        <f t="shared" si="10"/>
        <v>0.89028514961629357</v>
      </c>
      <c r="BC27" s="13">
        <f>'A15'!K26/'A14'!K26*100</f>
        <v>30.337830182327913</v>
      </c>
      <c r="BD27" s="13">
        <f>'A7-A'!T48</f>
        <v>5.4</v>
      </c>
      <c r="BE27" s="13">
        <f>'A7-A'!U48</f>
        <v>4.0999999999999996</v>
      </c>
      <c r="BF27" s="13">
        <f>(BD27)*(BE27)/10000</f>
        <v>2.2140000000000003E-3</v>
      </c>
      <c r="BG27" s="13">
        <f t="shared" si="11"/>
        <v>0.90756228637810221</v>
      </c>
      <c r="BH27" s="13">
        <f>'A15'!L26/'A14'!L26*100</f>
        <v>26.498373452690601</v>
      </c>
      <c r="BI27" s="13">
        <f>'A7-A'!V48</f>
        <v>14.909433059562446</v>
      </c>
      <c r="BJ27" s="13">
        <f>'A7-A'!W48</f>
        <v>14.703819946068137</v>
      </c>
      <c r="BK27" s="13">
        <f t="shared" si="25"/>
        <v>2.1922561920576199E-2</v>
      </c>
      <c r="BL27" s="13">
        <f t="shared" si="12"/>
        <v>0.80119936837831129</v>
      </c>
      <c r="BM27" s="13">
        <f>'A15'!M26/'A14'!M26*100</f>
        <v>31.612791614752787</v>
      </c>
      <c r="BN27" s="13">
        <f>'A7-A'!X48</f>
        <v>5.6775800212095717</v>
      </c>
      <c r="BO27" s="13">
        <f>'A7-A'!Y48</f>
        <v>16.464029262867321</v>
      </c>
      <c r="BP27" s="13">
        <f>(BN27)*(BO27)/10000</f>
        <v>9.3475843611465249E-3</v>
      </c>
      <c r="BQ27" s="13">
        <f t="shared" si="13"/>
        <v>0.86906384841459627</v>
      </c>
      <c r="BR27" s="13">
        <f>'A15'!N26/'A14'!N26*100</f>
        <v>29.8230328191041</v>
      </c>
      <c r="BS27" s="13">
        <f>'A7-A'!Z48</f>
        <v>12.992862388163367</v>
      </c>
      <c r="BT27" s="13">
        <f>'A7-A'!AA48</f>
        <v>14.957176397589912</v>
      </c>
      <c r="BU27" s="13">
        <f t="shared" si="28"/>
        <v>1.9433653464937081E-2</v>
      </c>
      <c r="BV27" s="13">
        <f t="shared" si="14"/>
        <v>0.81463147808996661</v>
      </c>
      <c r="BW27" s="13">
        <f>'A15'!O26/'A14'!O26*100</f>
        <v>29.99351183394165</v>
      </c>
      <c r="BX27" s="13">
        <f>'A7-A'!AB48</f>
        <v>21.408999999999999</v>
      </c>
      <c r="BY27" s="13">
        <f>'A7-A'!AC48</f>
        <v>27.876000000000001</v>
      </c>
      <c r="BZ27" s="13">
        <f t="shared" si="29"/>
        <v>5.96797284E-2</v>
      </c>
      <c r="CA27" s="13">
        <f t="shared" si="15"/>
        <v>0.59743196929869391</v>
      </c>
    </row>
    <row r="28" spans="1:79" ht="12.75" customHeight="1">
      <c r="A28" s="6">
        <v>2004</v>
      </c>
      <c r="B28" s="13">
        <v>2.9</v>
      </c>
      <c r="C28" s="13">
        <v>8.6999999999999993</v>
      </c>
      <c r="D28" s="13">
        <f t="shared" si="17"/>
        <v>1.3333333333333335</v>
      </c>
      <c r="E28" s="13">
        <v>0.14954932296737422</v>
      </c>
      <c r="F28" s="13">
        <v>0.15</v>
      </c>
      <c r="G28" s="13">
        <f t="shared" si="18"/>
        <v>19.541111534403566</v>
      </c>
      <c r="H28" s="13">
        <f t="shared" si="19"/>
        <v>2.6054815379204757E-3</v>
      </c>
      <c r="I28" s="13">
        <f t="shared" si="16"/>
        <v>0.90544954375973818</v>
      </c>
      <c r="J28" s="13">
        <f>'A15'!B27/'A14'!B27*100</f>
        <v>30.175438596491226</v>
      </c>
      <c r="K28" s="13">
        <f>'A7-A'!B49</f>
        <v>26.222000000000001</v>
      </c>
      <c r="L28" s="13">
        <f>'A7-A'!C49</f>
        <v>25.568000000000001</v>
      </c>
      <c r="M28" s="13">
        <f>(K28)*(L28)/10000</f>
        <v>6.7044409600000007E-2</v>
      </c>
      <c r="N28" s="13">
        <f t="shared" si="0"/>
        <v>0.55768635083465012</v>
      </c>
      <c r="O28" s="13">
        <f>'A15'!C27/'A14'!C27*100</f>
        <v>30.190287337671183</v>
      </c>
      <c r="P28" s="13">
        <f>'A7-A'!D49</f>
        <v>10.8</v>
      </c>
      <c r="Q28" s="13">
        <f>'A7-A'!E49</f>
        <v>17.7</v>
      </c>
      <c r="R28" s="13">
        <f t="shared" si="20"/>
        <v>1.9116000000000001E-2</v>
      </c>
      <c r="S28" s="13">
        <f t="shared" si="1"/>
        <v>0.81634578629670485</v>
      </c>
      <c r="T28" s="13">
        <f>'A15'!D27/'A14'!D27*100</f>
        <v>31.365560115490521</v>
      </c>
      <c r="U28" s="13">
        <f>'A7-A'!F49</f>
        <v>4</v>
      </c>
      <c r="V28" s="13">
        <f>'A7-A'!G49</f>
        <v>19.600000000000001</v>
      </c>
      <c r="W28" s="13">
        <f t="shared" si="26"/>
        <v>7.8399999999999997E-3</v>
      </c>
      <c r="X28" s="13">
        <f t="shared" si="3"/>
        <v>0.87719996064990768</v>
      </c>
      <c r="Y28" s="13">
        <f>'A15'!E27/'A14'!E27*100</f>
        <v>32.637949246125828</v>
      </c>
      <c r="Z28" s="13">
        <f>'A7-A'!H49</f>
        <v>4.5999999999999996</v>
      </c>
      <c r="AA28" s="13">
        <f>'A7-A'!I49</f>
        <v>15</v>
      </c>
      <c r="AB28" s="13">
        <f>(Z28)*(AA28)/10000</f>
        <v>6.8999999999999999E-3</v>
      </c>
      <c r="AC28" s="13">
        <f t="shared" si="4"/>
        <v>0.88227294077513052</v>
      </c>
      <c r="AD28" s="13">
        <f>'A15'!F27/'A14'!F27*100</f>
        <v>33.84365576432382</v>
      </c>
      <c r="AE28" s="13">
        <f>'A7-A'!J49</f>
        <v>5.5</v>
      </c>
      <c r="AF28" s="13">
        <f>'A7-A'!K49</f>
        <v>8.9</v>
      </c>
      <c r="AG28" s="13">
        <f>(AE28)*(AF28)/10000</f>
        <v>4.895E-3</v>
      </c>
      <c r="AH28" s="13">
        <f t="shared" si="6"/>
        <v>0.89309349944648297</v>
      </c>
      <c r="AI28" s="13">
        <f>'A15'!G27/'A14'!G27*100</f>
        <v>30.039947269660601</v>
      </c>
      <c r="AJ28" s="13">
        <f>'A7-A'!L49</f>
        <v>4.9000000000000004</v>
      </c>
      <c r="AK28" s="13">
        <f>'A7-A'!M49</f>
        <v>12.2</v>
      </c>
      <c r="AL28" s="13">
        <f t="shared" si="23"/>
        <v>5.9779999999999998E-3</v>
      </c>
      <c r="AM28" s="13">
        <f t="shared" si="7"/>
        <v>0.88724877872774244</v>
      </c>
      <c r="AN28" s="13">
        <f>'A15'!H27/'A14'!H27*100</f>
        <v>30.670603379345597</v>
      </c>
      <c r="AO28" s="13">
        <f>'A7-A'!N49</f>
        <v>6.243514854176146</v>
      </c>
      <c r="AP28" s="13">
        <f>'A7-A'!O49</f>
        <v>14.396631731842213</v>
      </c>
      <c r="AQ28" s="13">
        <f t="shared" si="27"/>
        <v>8.9885584067860499E-3</v>
      </c>
      <c r="AR28" s="13">
        <f t="shared" si="8"/>
        <v>0.8710014351496066</v>
      </c>
      <c r="AS28" s="13">
        <f>'A15'!I27/'A14'!I27*100</f>
        <v>29.648554608341609</v>
      </c>
      <c r="AT28" s="13">
        <f>'A7-A'!P49</f>
        <v>9.3000000000000007</v>
      </c>
      <c r="AU28" s="13">
        <f>'A7-A'!Q49</f>
        <v>18</v>
      </c>
      <c r="AV28" s="13">
        <f t="shared" si="21"/>
        <v>1.6740000000000001E-2</v>
      </c>
      <c r="AW28" s="13">
        <f t="shared" si="9"/>
        <v>0.82916855308131021</v>
      </c>
      <c r="AX28" s="13">
        <f>'A15'!J27/'A14'!J27*100</f>
        <v>31.76671254592824</v>
      </c>
      <c r="AY28" s="13">
        <f>'A7-A'!R49</f>
        <v>2.5222213364551722</v>
      </c>
      <c r="AZ28" s="13">
        <f>'A7-A'!S49</f>
        <v>15.264003118699989</v>
      </c>
      <c r="BA28" s="13">
        <f t="shared" si="24"/>
        <v>3.84991943457034E-3</v>
      </c>
      <c r="BB28" s="13">
        <f t="shared" si="10"/>
        <v>0.89873357703976087</v>
      </c>
      <c r="BC28" s="13">
        <f>'A15'!K27/'A14'!K27*100</f>
        <v>30.695302310902573</v>
      </c>
      <c r="BD28" s="13">
        <f>'A7-A'!T49</f>
        <v>4.9000000000000004</v>
      </c>
      <c r="BE28" s="13">
        <f>'A7-A'!U49</f>
        <v>4.8</v>
      </c>
      <c r="BF28" s="13">
        <f>(BD28)*(BE28)/10000</f>
        <v>2.3519999999999999E-3</v>
      </c>
      <c r="BG28" s="13">
        <f t="shared" si="11"/>
        <v>0.9068175297214206</v>
      </c>
      <c r="BH28" s="13">
        <f>'A15'!L27/'A14'!L27*100</f>
        <v>27.021575754665818</v>
      </c>
      <c r="BI28" s="13">
        <f>'A7-A'!V49</f>
        <v>16.5</v>
      </c>
      <c r="BJ28" s="13">
        <f>'A7-A'!W49</f>
        <v>17</v>
      </c>
      <c r="BK28" s="13">
        <f t="shared" si="25"/>
        <v>2.8049999999999999E-2</v>
      </c>
      <c r="BL28" s="13">
        <f t="shared" si="12"/>
        <v>0.76813088795762052</v>
      </c>
      <c r="BM28" s="13">
        <f>'A15'!M27/'A14'!M27*100</f>
        <v>31.650908711665426</v>
      </c>
      <c r="BN28" s="13">
        <f>'A7-A'!X49</f>
        <v>5.4</v>
      </c>
      <c r="BO28" s="13">
        <f>'A7-A'!Y49</f>
        <v>14.4</v>
      </c>
      <c r="BP28" s="13">
        <f>(BN28)*(BO28)/10000</f>
        <v>7.7760000000000008E-3</v>
      </c>
      <c r="BQ28" s="13">
        <f t="shared" si="13"/>
        <v>0.87754535504141229</v>
      </c>
      <c r="BR28" s="13">
        <f>'A15'!N27/'A14'!N27*100</f>
        <v>29.971116864024221</v>
      </c>
      <c r="BS28" s="13">
        <f>'A7-A'!Z49</f>
        <v>13.341747063928251</v>
      </c>
      <c r="BT28" s="13">
        <f>'A7-A'!AA49</f>
        <v>14.624897349572603</v>
      </c>
      <c r="BU28" s="13">
        <f t="shared" si="28"/>
        <v>1.9512168127391233E-2</v>
      </c>
      <c r="BV28" s="13">
        <f t="shared" si="14"/>
        <v>0.81420775115148947</v>
      </c>
      <c r="BW28" s="13">
        <f>'A15'!O27/'A14'!O27*100</f>
        <v>30.555315293087087</v>
      </c>
      <c r="BX28" s="13">
        <f>'A7-A'!AB49</f>
        <v>20.751999999999999</v>
      </c>
      <c r="BY28" s="13">
        <f>'A7-A'!AC49</f>
        <v>28.989000000000001</v>
      </c>
      <c r="BZ28" s="13">
        <f t="shared" si="29"/>
        <v>6.0157972799999994E-2</v>
      </c>
      <c r="CA28" s="13">
        <f t="shared" si="15"/>
        <v>0.59485098596231201</v>
      </c>
    </row>
    <row r="29" spans="1:79" ht="12.75" customHeight="1">
      <c r="A29" s="6">
        <v>2005</v>
      </c>
      <c r="B29" s="13">
        <v>3.6</v>
      </c>
      <c r="C29" s="13">
        <v>10.199999999999999</v>
      </c>
      <c r="D29" s="13">
        <f t="shared" si="17"/>
        <v>1.5529411764705885</v>
      </c>
      <c r="E29" s="13">
        <v>0.105</v>
      </c>
      <c r="F29" s="13">
        <v>0.13699999999999998</v>
      </c>
      <c r="G29" s="13">
        <f t="shared" si="18"/>
        <v>11.879562043795621</v>
      </c>
      <c r="H29" s="13">
        <f t="shared" si="19"/>
        <v>1.8448261056247322E-3</v>
      </c>
      <c r="I29" s="13">
        <f t="shared" si="16"/>
        <v>0.90955463938758818</v>
      </c>
      <c r="J29" s="13">
        <f>'A15'!B28/'A14'!B28*100</f>
        <v>30.486599975299495</v>
      </c>
      <c r="K29" s="13">
        <f>'A7-A'!B50</f>
        <v>27.605</v>
      </c>
      <c r="L29" s="13">
        <f>'A7-A'!C50</f>
        <v>27.065999999999999</v>
      </c>
      <c r="M29" s="13">
        <f>(K29)*(L29)/10000</f>
        <v>7.4715693E-2</v>
      </c>
      <c r="N29" s="13">
        <f t="shared" si="0"/>
        <v>0.51628606549087297</v>
      </c>
      <c r="O29" s="13">
        <f>'A15'!C28/'A14'!C28*100</f>
        <v>30.555557155076201</v>
      </c>
      <c r="P29" s="13">
        <f>'A7-A'!D50</f>
        <v>9.5</v>
      </c>
      <c r="Q29" s="13">
        <f>'A7-A'!E50</f>
        <v>9.9</v>
      </c>
      <c r="R29" s="13">
        <f t="shared" ref="R29:R34" si="30">(P29)*(Q29)/10000</f>
        <v>9.4050000000000002E-3</v>
      </c>
      <c r="S29" s="13">
        <f t="shared" si="1"/>
        <v>0.86875398842014884</v>
      </c>
      <c r="T29" s="13">
        <f>'A15'!D28/'A14'!D28*100</f>
        <v>31.942676434481971</v>
      </c>
      <c r="U29" s="13">
        <f>'A7-A'!F50</f>
        <v>4.4000000000000004</v>
      </c>
      <c r="V29" s="13">
        <f>'A7-A'!G50</f>
        <v>15.5</v>
      </c>
      <c r="W29" s="13">
        <f t="shared" si="26"/>
        <v>6.8200000000000005E-3</v>
      </c>
      <c r="X29" s="13">
        <f t="shared" si="3"/>
        <v>0.88270468376451117</v>
      </c>
      <c r="Y29" s="13">
        <f>'A15'!E28/'A14'!E28*100</f>
        <v>32.817455675400033</v>
      </c>
      <c r="Z29" s="13">
        <f>'A7-A'!H50</f>
        <v>3.4</v>
      </c>
      <c r="AA29" s="13">
        <f>'A7-A'!I50</f>
        <v>10.1</v>
      </c>
      <c r="AB29" s="13">
        <f t="shared" ref="AB29:AB34" si="31">(Z29)*(AA29)/10000</f>
        <v>3.4339999999999996E-3</v>
      </c>
      <c r="AC29" s="13">
        <f t="shared" si="4"/>
        <v>0.90097820579004728</v>
      </c>
      <c r="AD29" s="13">
        <f>'A15'!F28/'A14'!F28*100</f>
        <v>34.071510957324108</v>
      </c>
      <c r="AE29" s="13">
        <f>'A7-A'!J50</f>
        <v>5.3</v>
      </c>
      <c r="AF29" s="13">
        <f>'A7-A'!K50</f>
        <v>8.5</v>
      </c>
      <c r="AG29" s="13">
        <f t="shared" ref="AG29:AG34" si="32">(AE29)*(AF29)/10000</f>
        <v>4.5049999999999995E-3</v>
      </c>
      <c r="AH29" s="13">
        <f t="shared" si="6"/>
        <v>0.89519824651971369</v>
      </c>
      <c r="AI29" s="13">
        <f>'A15'!G28/'A14'!G28*100</f>
        <v>30.388585799054745</v>
      </c>
      <c r="AJ29" s="13">
        <f>'A7-A'!L50</f>
        <v>7.9</v>
      </c>
      <c r="AK29" s="13">
        <f>'A7-A'!M50</f>
        <v>11.5</v>
      </c>
      <c r="AL29" s="13">
        <f t="shared" ref="AL29:AL34" si="33">(AJ29)*(AK29)/10000</f>
        <v>9.0850000000000011E-3</v>
      </c>
      <c r="AM29" s="13">
        <f t="shared" si="7"/>
        <v>0.87048096037767131</v>
      </c>
      <c r="AN29" s="13">
        <f>'A15'!H28/'A14'!H28*100</f>
        <v>30.343004499365065</v>
      </c>
      <c r="AO29" s="13">
        <f>'A7-A'!N50</f>
        <v>6.6</v>
      </c>
      <c r="AP29" s="13">
        <f>'A7-A'!O50</f>
        <v>13.1</v>
      </c>
      <c r="AQ29" s="13">
        <f t="shared" si="27"/>
        <v>8.6459999999999992E-3</v>
      </c>
      <c r="AR29" s="13">
        <f t="shared" si="8"/>
        <v>0.87285015003189781</v>
      </c>
      <c r="AS29" s="13">
        <f>'A15'!I28/'A14'!I28*100</f>
        <v>29.716365898841563</v>
      </c>
      <c r="AT29" s="13">
        <f>'A7-A'!P50</f>
        <v>11.8</v>
      </c>
      <c r="AU29" s="13">
        <f>'A7-A'!Q50</f>
        <v>12.3</v>
      </c>
      <c r="AV29" s="13">
        <f t="shared" ref="AV29:AV34" si="34">(AT29)*(AU29)/10000</f>
        <v>1.4514000000000001E-2</v>
      </c>
      <c r="AW29" s="13">
        <f t="shared" si="9"/>
        <v>0.8411818017608268</v>
      </c>
      <c r="AX29" s="13">
        <f>'A15'!J28/'A14'!J28*100</f>
        <v>32.187825746003377</v>
      </c>
      <c r="AY29" s="13">
        <f>'A7-A'!R50</f>
        <v>2.2999999999999998</v>
      </c>
      <c r="AZ29" s="13">
        <f>'A7-A'!S50</f>
        <v>11.9</v>
      </c>
      <c r="BA29" s="13">
        <f t="shared" ref="BA29:BA34" si="35">(AY29)*(AZ29)/10000</f>
        <v>2.7369999999999998E-3</v>
      </c>
      <c r="BB29" s="13">
        <f t="shared" si="10"/>
        <v>0.90473976658502619</v>
      </c>
      <c r="BC29" s="13">
        <f>'A15'!K28/'A14'!K28*100</f>
        <v>30.981701354411467</v>
      </c>
      <c r="BD29" s="13">
        <f>'A7-A'!T50</f>
        <v>5.8</v>
      </c>
      <c r="BE29" s="13">
        <f>'A7-A'!U50</f>
        <v>3.1</v>
      </c>
      <c r="BF29" s="13">
        <f>(BD29)*(BE29)/10000</f>
        <v>1.7980000000000001E-3</v>
      </c>
      <c r="BG29" s="13">
        <f t="shared" si="11"/>
        <v>0.90980734992288159</v>
      </c>
      <c r="BH29" s="13">
        <f>'A15'!L28/'A14'!L28*100</f>
        <v>27.383371196697105</v>
      </c>
      <c r="BI29" s="13">
        <f>'A7-A'!V50</f>
        <v>16.899999999999999</v>
      </c>
      <c r="BJ29" s="13">
        <f>'A7-A'!W50</f>
        <v>16</v>
      </c>
      <c r="BK29" s="13">
        <f t="shared" ref="BK29:BK34" si="36">(BI29)*(BJ29)/10000</f>
        <v>2.7039999999999998E-2</v>
      </c>
      <c r="BL29" s="13">
        <f t="shared" si="12"/>
        <v>0.77358164319855116</v>
      </c>
      <c r="BM29" s="13">
        <f>'A15'!M28/'A14'!M28*100</f>
        <v>31.637414557495863</v>
      </c>
      <c r="BN29" s="13">
        <f>'A7-A'!X50</f>
        <v>3.6</v>
      </c>
      <c r="BO29" s="13">
        <f>'A7-A'!Y50</f>
        <v>19.2</v>
      </c>
      <c r="BP29" s="13">
        <f>(BN29)*(BO29)/10000</f>
        <v>6.9120000000000006E-3</v>
      </c>
      <c r="BQ29" s="13">
        <f t="shared" si="13"/>
        <v>0.88220817932672335</v>
      </c>
      <c r="BR29" s="13">
        <f>'A15'!N28/'A14'!N28*100</f>
        <v>30.09369733624272</v>
      </c>
      <c r="BS29" s="13">
        <f>'A7-A'!Z50</f>
        <v>13.7</v>
      </c>
      <c r="BT29" s="13">
        <f>'A7-A'!AA50</f>
        <v>14.3</v>
      </c>
      <c r="BU29" s="13">
        <f t="shared" si="28"/>
        <v>1.9591000000000001E-2</v>
      </c>
      <c r="BV29" s="13">
        <f t="shared" si="14"/>
        <v>0.81378231229725717</v>
      </c>
      <c r="BW29" s="13">
        <f>'A15'!O28/'A14'!O28*100</f>
        <v>31.12261572033076</v>
      </c>
      <c r="BX29" s="13">
        <f>'A7-A'!AB50</f>
        <v>20.725999999999999</v>
      </c>
      <c r="BY29" s="13">
        <f>'A7-A'!AC50</f>
        <v>29.007000000000001</v>
      </c>
      <c r="BZ29" s="13">
        <f t="shared" si="29"/>
        <v>6.0119908199999995E-2</v>
      </c>
      <c r="CA29" s="13">
        <f t="shared" si="15"/>
        <v>0.59505641251473174</v>
      </c>
    </row>
    <row r="30" spans="1:79" ht="12.75" customHeight="1">
      <c r="A30" s="6">
        <v>2006</v>
      </c>
      <c r="B30" s="13">
        <v>3.7947331922020555</v>
      </c>
      <c r="C30" s="13">
        <v>10.199999999999999</v>
      </c>
      <c r="D30" s="13">
        <f t="shared" si="17"/>
        <v>1.6741469965597304</v>
      </c>
      <c r="E30" s="13">
        <v>0.14671400751121211</v>
      </c>
      <c r="F30" s="13">
        <v>0.15</v>
      </c>
      <c r="G30" s="13">
        <f t="shared" si="18"/>
        <v>19.366248991479999</v>
      </c>
      <c r="H30" s="13">
        <f t="shared" si="19"/>
        <v>3.242194758371415E-3</v>
      </c>
      <c r="I30" s="13">
        <f t="shared" si="16"/>
        <v>0.90201333789504223</v>
      </c>
      <c r="J30" s="13">
        <f>'A15'!B29/'A14'!B29*100</f>
        <v>30.779986625326767</v>
      </c>
      <c r="K30" s="13">
        <f>'A7-A'!B51</f>
        <v>31.306000000000001</v>
      </c>
      <c r="L30" s="13">
        <f>'A7-A'!C51</f>
        <v>23.247</v>
      </c>
      <c r="M30" s="13">
        <f t="shared" ref="M30:M35" si="37">(K30)*(L30)/10000</f>
        <v>7.2777058199999994E-2</v>
      </c>
      <c r="N30" s="13">
        <f t="shared" si="0"/>
        <v>0.52674846528924013</v>
      </c>
      <c r="O30" s="13">
        <f>'A15'!C29/'A14'!C29*100</f>
        <v>31.004961925659558</v>
      </c>
      <c r="P30" s="13">
        <f>'A7-A'!D51</f>
        <v>12.2</v>
      </c>
      <c r="Q30" s="13">
        <f>'A7-A'!E51</f>
        <v>11.3</v>
      </c>
      <c r="R30" s="13">
        <f t="shared" si="30"/>
        <v>1.3786000000000001E-2</v>
      </c>
      <c r="S30" s="13">
        <f t="shared" si="1"/>
        <v>0.8451106629641908</v>
      </c>
      <c r="T30" s="13">
        <f>'A15'!D29/'A14'!D29*100</f>
        <v>32.469450012005879</v>
      </c>
      <c r="U30" s="13">
        <f>'A7-A'!F51</f>
        <v>4.5</v>
      </c>
      <c r="V30" s="13">
        <f>'A7-A'!G51</f>
        <v>19.8</v>
      </c>
      <c r="W30" s="13">
        <f t="shared" ref="W30:W35" si="38">(U30)*(V30)/10000</f>
        <v>8.9100000000000013E-3</v>
      </c>
      <c r="X30" s="13">
        <f t="shared" si="3"/>
        <v>0.87142539816694153</v>
      </c>
      <c r="Y30" s="13">
        <f>'A15'!E29/'A14'!E29*100</f>
        <v>32.960113841574248</v>
      </c>
      <c r="Z30" s="13">
        <f>'A7-A'!H51</f>
        <v>3.1</v>
      </c>
      <c r="AA30" s="13">
        <f>'A7-A'!I51</f>
        <v>19</v>
      </c>
      <c r="AB30" s="13">
        <f t="shared" si="31"/>
        <v>5.8900000000000003E-3</v>
      </c>
      <c r="AC30" s="13">
        <f t="shared" si="4"/>
        <v>0.88772369601606116</v>
      </c>
      <c r="AD30" s="13">
        <f>'A15'!F29/'A14'!F29*100</f>
        <v>34.127893651157457</v>
      </c>
      <c r="AE30" s="13">
        <f>'A7-A'!J51</f>
        <v>6.9</v>
      </c>
      <c r="AF30" s="13">
        <f>'A7-A'!K51</f>
        <v>7.6</v>
      </c>
      <c r="AG30" s="13">
        <f t="shared" si="32"/>
        <v>5.2439999999999995E-3</v>
      </c>
      <c r="AH30" s="13">
        <f t="shared" si="6"/>
        <v>0.89121002065530996</v>
      </c>
      <c r="AI30" s="13">
        <f>'A15'!G29/'A14'!G29*100</f>
        <v>30.814544316821106</v>
      </c>
      <c r="AJ30" s="13">
        <f>'A7-A'!L51</f>
        <v>9.1</v>
      </c>
      <c r="AK30" s="13">
        <f>'A7-A'!M51</f>
        <v>14.1</v>
      </c>
      <c r="AL30" s="13">
        <f t="shared" si="33"/>
        <v>1.2831E-2</v>
      </c>
      <c r="AM30" s="13">
        <f t="shared" si="7"/>
        <v>0.85026459489992223</v>
      </c>
      <c r="AN30" s="13">
        <f>'A15'!H29/'A14'!H29*100</f>
        <v>30.402493957093252</v>
      </c>
      <c r="AO30" s="13">
        <f>'A7-A'!N51</f>
        <v>6.3</v>
      </c>
      <c r="AP30" s="13">
        <f>'A7-A'!O51</f>
        <v>29.2</v>
      </c>
      <c r="AQ30" s="13">
        <f t="shared" ref="AQ30:AQ35" si="39">(AO30)*(AP30)/10000</f>
        <v>1.8395999999999999E-2</v>
      </c>
      <c r="AR30" s="13">
        <f t="shared" si="8"/>
        <v>0.82023147320113066</v>
      </c>
      <c r="AS30" s="13">
        <f>'A15'!I29/'A14'!I29*100</f>
        <v>29.968625510142534</v>
      </c>
      <c r="AT30" s="13">
        <f>'A7-A'!P51</f>
        <v>11.5</v>
      </c>
      <c r="AU30" s="13">
        <f>'A7-A'!Q51</f>
        <v>11.9</v>
      </c>
      <c r="AV30" s="13">
        <f t="shared" si="34"/>
        <v>1.3684999999999999E-2</v>
      </c>
      <c r="AW30" s="13">
        <f t="shared" si="9"/>
        <v>0.84565573848828379</v>
      </c>
      <c r="AX30" s="13">
        <f>'A15'!J29/'A14'!J29*100</f>
        <v>32.626120919905375</v>
      </c>
      <c r="AY30" s="13">
        <f>'A7-A'!R51</f>
        <v>1.9</v>
      </c>
      <c r="AZ30" s="13">
        <f>'A7-A'!S51</f>
        <v>18.600000000000001</v>
      </c>
      <c r="BA30" s="13">
        <f t="shared" si="35"/>
        <v>3.5340000000000002E-3</v>
      </c>
      <c r="BB30" s="13">
        <f t="shared" si="10"/>
        <v>0.90043852705332139</v>
      </c>
      <c r="BC30" s="13">
        <f>'A15'!K29/'A14'!K29*100</f>
        <v>31.240135608823898</v>
      </c>
      <c r="BD30" s="13">
        <f>'A7-A'!T51</f>
        <v>8.1999999999999993</v>
      </c>
      <c r="BE30" s="13">
        <f>'A7-A'!U51</f>
        <v>5.4</v>
      </c>
      <c r="BF30" s="13">
        <f t="shared" ref="BF30:BF35" si="40">(BD30)*(BE30)/10000</f>
        <v>4.4280000000000005E-3</v>
      </c>
      <c r="BG30" s="13">
        <f t="shared" si="11"/>
        <v>0.89561379914699268</v>
      </c>
      <c r="BH30" s="13">
        <f>'A15'!L29/'A14'!L29*100</f>
        <v>27.738786037095643</v>
      </c>
      <c r="BI30" s="13">
        <f>'A7-A'!V51</f>
        <v>16.5</v>
      </c>
      <c r="BJ30" s="13">
        <f>'A7-A'!W51</f>
        <v>16.2</v>
      </c>
      <c r="BK30" s="13">
        <f t="shared" si="36"/>
        <v>2.673E-2</v>
      </c>
      <c r="BL30" s="13">
        <f t="shared" si="12"/>
        <v>0.77525464728240112</v>
      </c>
      <c r="BM30" s="13">
        <f>'A15'!M29/'A14'!M29*100</f>
        <v>31.566016261134934</v>
      </c>
      <c r="BN30" s="13">
        <f>'A7-A'!X51</f>
        <v>4.5999999999999996</v>
      </c>
      <c r="BO30" s="13">
        <f>'A7-A'!Y51</f>
        <v>15.7</v>
      </c>
      <c r="BP30" s="13">
        <f t="shared" ref="BP30:BP35" si="41">(BN30)*(BO30)/10000</f>
        <v>7.2219999999999984E-3</v>
      </c>
      <c r="BQ30" s="13">
        <f t="shared" si="13"/>
        <v>0.88053517524287328</v>
      </c>
      <c r="BR30" s="13">
        <f>'A15'!N29/'A14'!N29*100</f>
        <v>30.344451026618007</v>
      </c>
      <c r="BS30" s="13">
        <f>'A7-A'!Z51</f>
        <v>14</v>
      </c>
      <c r="BT30" s="13">
        <f>'A7-A'!AA51</f>
        <v>15.9</v>
      </c>
      <c r="BU30" s="13">
        <f t="shared" ref="BU30:BU35" si="42">(BS30)*(BT30)/10000</f>
        <v>2.2259999999999999E-2</v>
      </c>
      <c r="BV30" s="13">
        <f t="shared" si="14"/>
        <v>0.7993782868140451</v>
      </c>
      <c r="BW30" s="13">
        <f>'A15'!O29/'A14'!O29*100</f>
        <v>31.621649266399793</v>
      </c>
      <c r="BX30" s="13">
        <f>'A7-A'!AB51</f>
        <v>20.789000000000001</v>
      </c>
      <c r="BY30" s="13">
        <f>'A7-A'!AC51</f>
        <v>29.55</v>
      </c>
      <c r="BZ30" s="13">
        <f t="shared" ref="BZ30:BZ35" si="43">(BX30)*(BY30)/10000</f>
        <v>6.143149500000001E-2</v>
      </c>
      <c r="CA30" s="13">
        <f t="shared" si="15"/>
        <v>0.58797805744142906</v>
      </c>
    </row>
    <row r="31" spans="1:79" ht="12.75" customHeight="1">
      <c r="A31" s="6">
        <v>2007</v>
      </c>
      <c r="B31" s="13">
        <v>4</v>
      </c>
      <c r="C31" s="13">
        <v>10.9</v>
      </c>
      <c r="D31" s="13">
        <f t="shared" si="17"/>
        <v>1.7614678899082568</v>
      </c>
      <c r="E31" s="13">
        <v>0.20499999999999999</v>
      </c>
      <c r="F31" s="13">
        <v>0.14800000000000002</v>
      </c>
      <c r="G31" s="13">
        <f t="shared" si="18"/>
        <v>24.793918918918912</v>
      </c>
      <c r="H31" s="13">
        <f t="shared" si="19"/>
        <v>4.3673692040664507E-3</v>
      </c>
      <c r="I31" s="13">
        <f t="shared" si="16"/>
        <v>0.89594101066055365</v>
      </c>
      <c r="J31" s="13">
        <f>'A15'!B30/'A14'!B30*100</f>
        <v>30.939753292414039</v>
      </c>
      <c r="K31" s="13">
        <f>'A7-A'!B52</f>
        <v>35.243000000000002</v>
      </c>
      <c r="L31" s="13">
        <f>'A7-A'!C52</f>
        <v>22.218</v>
      </c>
      <c r="M31" s="13">
        <f t="shared" si="37"/>
        <v>7.8302897400000002E-2</v>
      </c>
      <c r="N31" s="13">
        <f t="shared" si="0"/>
        <v>0.49692668610118013</v>
      </c>
      <c r="O31" s="13">
        <f>'A15'!C30/'A14'!C30*100</f>
        <v>31.462301644847752</v>
      </c>
      <c r="P31" s="13">
        <f>'A7-A'!D52</f>
        <v>10.1</v>
      </c>
      <c r="Q31" s="13">
        <f>'A7-A'!E52</f>
        <v>13.1</v>
      </c>
      <c r="R31" s="13">
        <f t="shared" si="30"/>
        <v>1.3231E-2</v>
      </c>
      <c r="S31" s="13">
        <f t="shared" si="1"/>
        <v>0.84810587995301912</v>
      </c>
      <c r="T31" s="13">
        <f>'A15'!D30/'A14'!D30*100</f>
        <v>32.915296228049776</v>
      </c>
      <c r="U31" s="13">
        <f>'A7-A'!F52</f>
        <v>4.8</v>
      </c>
      <c r="V31" s="13">
        <f>'A7-A'!G52</f>
        <v>17.899999999999999</v>
      </c>
      <c r="W31" s="13">
        <f t="shared" si="38"/>
        <v>8.5919999999999989E-3</v>
      </c>
      <c r="X31" s="13">
        <f t="shared" si="3"/>
        <v>0.87314157654972968</v>
      </c>
      <c r="Y31" s="13">
        <f>'A15'!E30/'A14'!E30*100</f>
        <v>32.985061108335451</v>
      </c>
      <c r="Z31" s="13">
        <f>'A7-A'!H52</f>
        <v>3.6</v>
      </c>
      <c r="AA31" s="13">
        <f>'A7-A'!I52</f>
        <v>8.4</v>
      </c>
      <c r="AB31" s="13">
        <f t="shared" si="31"/>
        <v>3.0240000000000002E-3</v>
      </c>
      <c r="AC31" s="13">
        <f t="shared" si="4"/>
        <v>0.90319088861062302</v>
      </c>
      <c r="AD31" s="13">
        <f>'A15'!F30/'A14'!F30*100</f>
        <v>34.229104987474379</v>
      </c>
      <c r="AE31" s="13">
        <f>'A7-A'!J52</f>
        <v>5.7</v>
      </c>
      <c r="AF31" s="13">
        <f>'A7-A'!K52</f>
        <v>7.2</v>
      </c>
      <c r="AG31" s="13">
        <f t="shared" si="32"/>
        <v>4.104E-3</v>
      </c>
      <c r="AH31" s="13">
        <f t="shared" si="6"/>
        <v>0.89736235825398425</v>
      </c>
      <c r="AI31" s="13">
        <f>'A15'!G30/'A14'!G30*100</f>
        <v>31.228096966200908</v>
      </c>
      <c r="AJ31" s="13">
        <f>'A7-A'!L52</f>
        <v>6.9</v>
      </c>
      <c r="AK31" s="13">
        <f>'A7-A'!M52</f>
        <v>15.6</v>
      </c>
      <c r="AL31" s="13">
        <f t="shared" si="33"/>
        <v>1.0763999999999999E-2</v>
      </c>
      <c r="AM31" s="13">
        <f t="shared" si="7"/>
        <v>0.86141975438804497</v>
      </c>
      <c r="AN31" s="13">
        <f>'A15'!H30/'A14'!H30*100</f>
        <v>30.769560650085776</v>
      </c>
      <c r="AO31" s="13">
        <f>'A7-A'!N52</f>
        <v>8.6999999999999993</v>
      </c>
      <c r="AP31" s="13">
        <f>'A7-A'!O52</f>
        <v>17.600000000000001</v>
      </c>
      <c r="AQ31" s="13">
        <f t="shared" si="39"/>
        <v>1.5312000000000001E-2</v>
      </c>
      <c r="AR31" s="13">
        <f t="shared" si="8"/>
        <v>0.83687516544175489</v>
      </c>
      <c r="AS31" s="13">
        <f>'A15'!I30/'A14'!I30*100</f>
        <v>30.349154542403241</v>
      </c>
      <c r="AT31" s="13">
        <f>'A7-A'!P52</f>
        <v>12.2</v>
      </c>
      <c r="AU31" s="13">
        <f>'A7-A'!Q52</f>
        <v>13.3</v>
      </c>
      <c r="AV31" s="13">
        <f t="shared" si="34"/>
        <v>1.6225999999999997E-2</v>
      </c>
      <c r="AW31" s="13">
        <f t="shared" si="9"/>
        <v>0.83194250178808093</v>
      </c>
      <c r="AX31" s="13">
        <f>'A15'!J30/'A14'!J30*100</f>
        <v>33.063159305873121</v>
      </c>
      <c r="AY31" s="13">
        <f>'A7-A'!R52</f>
        <v>3.4</v>
      </c>
      <c r="AZ31" s="13">
        <f>'A7-A'!S52</f>
        <v>18.600000000000001</v>
      </c>
      <c r="BA31" s="13">
        <f t="shared" si="35"/>
        <v>6.3240000000000006E-3</v>
      </c>
      <c r="BB31" s="13">
        <f t="shared" si="10"/>
        <v>0.88538149029867119</v>
      </c>
      <c r="BC31" s="13">
        <f>'A15'!K30/'A14'!K30*100</f>
        <v>31.419865765528598</v>
      </c>
      <c r="BD31" s="13">
        <f>'A7-A'!T52</f>
        <v>3.7</v>
      </c>
      <c r="BE31" s="13">
        <f>'A7-A'!U52</f>
        <v>3.9</v>
      </c>
      <c r="BF31" s="13">
        <f t="shared" si="40"/>
        <v>1.4430000000000001E-3</v>
      </c>
      <c r="BG31" s="13">
        <f t="shared" si="11"/>
        <v>0.91172320943825824</v>
      </c>
      <c r="BH31" s="13">
        <f>'A15'!L30/'A14'!L30*100</f>
        <v>28.112028121031781</v>
      </c>
      <c r="BI31" s="13">
        <f>'A7-A'!V52</f>
        <v>15.1</v>
      </c>
      <c r="BJ31" s="13">
        <f>'A7-A'!W52</f>
        <v>15.8</v>
      </c>
      <c r="BK31" s="13">
        <f t="shared" si="36"/>
        <v>2.3858000000000001E-2</v>
      </c>
      <c r="BL31" s="13">
        <f t="shared" si="12"/>
        <v>0.79075422060116662</v>
      </c>
      <c r="BM31" s="13">
        <f>'A15'!M30/'A14'!M30*100</f>
        <v>31.409968715241348</v>
      </c>
      <c r="BN31" s="13">
        <f>'A7-A'!X52</f>
        <v>3.8</v>
      </c>
      <c r="BO31" s="13">
        <f>'A7-A'!Y52</f>
        <v>15.4</v>
      </c>
      <c r="BP31" s="13">
        <f t="shared" si="41"/>
        <v>5.8519999999999996E-3</v>
      </c>
      <c r="BQ31" s="13">
        <f t="shared" si="13"/>
        <v>0.88792877393601699</v>
      </c>
      <c r="BR31" s="13">
        <f>'A15'!N30/'A14'!N30*100</f>
        <v>30.529895689235094</v>
      </c>
      <c r="BS31" s="13">
        <f>'A7-A'!Z52</f>
        <v>15</v>
      </c>
      <c r="BT31" s="13">
        <f>'A7-A'!AA52</f>
        <v>14.6</v>
      </c>
      <c r="BU31" s="13">
        <f t="shared" si="42"/>
        <v>2.1899999999999999E-2</v>
      </c>
      <c r="BV31" s="13">
        <f t="shared" si="14"/>
        <v>0.80132113026625806</v>
      </c>
      <c r="BW31" s="13">
        <f>'A15'!O30/'A14'!O30*100</f>
        <v>32.038451444589747</v>
      </c>
      <c r="BX31" s="13">
        <f>'A7-A'!AB52</f>
        <v>20.268999999999998</v>
      </c>
      <c r="BY31" s="13">
        <f>'A7-A'!AC52</f>
        <v>30.102</v>
      </c>
      <c r="BZ31" s="13">
        <f t="shared" si="43"/>
        <v>6.1013743799999999E-2</v>
      </c>
      <c r="CA31" s="13">
        <f t="shared" si="15"/>
        <v>0.59023257184024602</v>
      </c>
    </row>
    <row r="32" spans="1:79" ht="12.75" customHeight="1">
      <c r="A32" s="6">
        <v>2008</v>
      </c>
      <c r="B32" s="13">
        <v>4.5999999999999996</v>
      </c>
      <c r="C32" s="13">
        <v>12.8</v>
      </c>
      <c r="D32" s="13">
        <f t="shared" si="17"/>
        <v>2.1562499999999996</v>
      </c>
      <c r="E32" s="13">
        <v>0.17</v>
      </c>
      <c r="F32" s="13">
        <v>0.153</v>
      </c>
      <c r="G32" s="13">
        <f t="shared" si="18"/>
        <v>19.777777777777779</v>
      </c>
      <c r="H32" s="13">
        <f t="shared" si="19"/>
        <v>4.2645833333333329E-3</v>
      </c>
      <c r="I32" s="13">
        <f t="shared" si="16"/>
        <v>0.89649572414925882</v>
      </c>
      <c r="J32" s="13">
        <f>'A15'!B31/'A14'!B31*100</f>
        <v>31.039710770307305</v>
      </c>
      <c r="K32" s="13">
        <f>'A7-A'!B53</f>
        <v>39.264000000000003</v>
      </c>
      <c r="L32" s="13">
        <f>'A7-A'!C53</f>
        <v>25.405000000000001</v>
      </c>
      <c r="M32" s="13">
        <f t="shared" si="37"/>
        <v>9.9750192000000015E-2</v>
      </c>
      <c r="N32" s="13">
        <f t="shared" si="0"/>
        <v>0.38118019754203597</v>
      </c>
      <c r="O32" s="13">
        <f>'A15'!C31/'A14'!C31*100</f>
        <v>31.820998745162932</v>
      </c>
      <c r="P32" s="13">
        <f>'A7-A'!D53</f>
        <v>8.8000000000000007</v>
      </c>
      <c r="Q32" s="13">
        <f>'A7-A'!E53</f>
        <v>11.9</v>
      </c>
      <c r="R32" s="13">
        <f t="shared" si="30"/>
        <v>1.0472000000000002E-2</v>
      </c>
      <c r="S32" s="13">
        <f t="shared" si="1"/>
        <v>0.86299561629928423</v>
      </c>
      <c r="T32" s="13">
        <f>'A15'!D31/'A14'!D31*100</f>
        <v>33.324244069507998</v>
      </c>
      <c r="U32" s="13">
        <f>'A7-A'!F53</f>
        <v>6</v>
      </c>
      <c r="V32" s="13">
        <f>'A7-A'!G53</f>
        <v>17.8</v>
      </c>
      <c r="W32" s="13">
        <f t="shared" si="38"/>
        <v>1.0680000000000002E-2</v>
      </c>
      <c r="X32" s="13">
        <f t="shared" si="3"/>
        <v>0.8618730845268946</v>
      </c>
      <c r="Y32" s="13">
        <f>'A15'!E31/'A14'!E31*100</f>
        <v>32.923191535784646</v>
      </c>
      <c r="Z32" s="13">
        <f>'A7-A'!H53</f>
        <v>3</v>
      </c>
      <c r="AA32" s="13">
        <f>'A7-A'!I53</f>
        <v>10.4</v>
      </c>
      <c r="AB32" s="13">
        <f t="shared" si="31"/>
        <v>3.1200000000000004E-3</v>
      </c>
      <c r="AC32" s="13">
        <f t="shared" si="4"/>
        <v>0.90267279702336622</v>
      </c>
      <c r="AD32" s="13">
        <f>'A15'!F31/'A14'!F31*100</f>
        <v>34.434389140271492</v>
      </c>
      <c r="AE32" s="13">
        <f>'A7-A'!J53</f>
        <v>6.9</v>
      </c>
      <c r="AF32" s="13">
        <f>'A7-A'!K53</f>
        <v>8.1999999999999993</v>
      </c>
      <c r="AG32" s="13">
        <f t="shared" si="32"/>
        <v>5.6579999999999998E-3</v>
      </c>
      <c r="AH32" s="13">
        <f t="shared" si="6"/>
        <v>0.88897575068526513</v>
      </c>
      <c r="AI32" s="13">
        <f>'A15'!G31/'A14'!G31*100</f>
        <v>31.583088120992514</v>
      </c>
      <c r="AJ32" s="13">
        <f>'A7-A'!L53</f>
        <v>2.5</v>
      </c>
      <c r="AK32" s="13">
        <f>'A7-A'!M53</f>
        <v>15.1</v>
      </c>
      <c r="AL32" s="13">
        <f t="shared" si="33"/>
        <v>3.7750000000000001E-3</v>
      </c>
      <c r="AM32" s="13">
        <f t="shared" si="7"/>
        <v>0.89913790129781224</v>
      </c>
      <c r="AN32" s="13">
        <f>'A15'!H31/'A14'!H31*100</f>
        <v>31.276910503530985</v>
      </c>
      <c r="AO32" s="13">
        <f>'A7-A'!N53</f>
        <v>7.5</v>
      </c>
      <c r="AP32" s="13">
        <f>'A7-A'!O53</f>
        <v>16.5</v>
      </c>
      <c r="AQ32" s="13">
        <f t="shared" si="39"/>
        <v>1.2375000000000001E-2</v>
      </c>
      <c r="AR32" s="13">
        <f t="shared" si="8"/>
        <v>0.8527255299393921</v>
      </c>
      <c r="AS32" s="13">
        <f>'A15'!I31/'A14'!I31*100</f>
        <v>30.689606094541805</v>
      </c>
      <c r="AT32" s="13">
        <f>'A7-A'!P53</f>
        <v>11.5</v>
      </c>
      <c r="AU32" s="13">
        <f>'A7-A'!Q53</f>
        <v>12</v>
      </c>
      <c r="AV32" s="13">
        <f t="shared" si="34"/>
        <v>1.38E-2</v>
      </c>
      <c r="AW32" s="13">
        <f t="shared" si="9"/>
        <v>0.84503510794104908</v>
      </c>
      <c r="AX32" s="13">
        <f>'A15'!J31/'A14'!J31*100</f>
        <v>33.408428287758838</v>
      </c>
      <c r="AY32" s="13">
        <f>'A7-A'!R53</f>
        <v>4.3</v>
      </c>
      <c r="AZ32" s="13">
        <f>'A7-A'!S53</f>
        <v>10.9</v>
      </c>
      <c r="BA32" s="13">
        <f t="shared" si="35"/>
        <v>4.6869999999999993E-3</v>
      </c>
      <c r="BB32" s="13">
        <f t="shared" si="10"/>
        <v>0.89421603121887272</v>
      </c>
      <c r="BC32" s="13">
        <f>'A15'!K31/'A14'!K31*100</f>
        <v>31.482592671599896</v>
      </c>
      <c r="BD32" s="13">
        <f>'A7-A'!T53</f>
        <v>5.3</v>
      </c>
      <c r="BE32" s="13">
        <f>'A7-A'!U53</f>
        <v>3.8</v>
      </c>
      <c r="BF32" s="13">
        <f t="shared" si="40"/>
        <v>2.0139999999999997E-3</v>
      </c>
      <c r="BG32" s="13">
        <f t="shared" si="11"/>
        <v>0.90864164385155388</v>
      </c>
      <c r="BH32" s="13">
        <f>'A15'!L31/'A14'!L31*100</f>
        <v>28.460970972018789</v>
      </c>
      <c r="BI32" s="13">
        <f>'A7-A'!V53</f>
        <v>15.1</v>
      </c>
      <c r="BJ32" s="13">
        <f>'A7-A'!W53</f>
        <v>17.3</v>
      </c>
      <c r="BK32" s="13">
        <f t="shared" si="36"/>
        <v>2.6123E-2</v>
      </c>
      <c r="BL32" s="13">
        <f t="shared" si="12"/>
        <v>0.77853049721432688</v>
      </c>
      <c r="BM32" s="13">
        <f>'A15'!M31/'A14'!M31*100</f>
        <v>31.197650916060937</v>
      </c>
      <c r="BN32" s="13">
        <f>'A7-A'!X53</f>
        <v>4.7</v>
      </c>
      <c r="BO32" s="13">
        <f>'A7-A'!Y53</f>
        <v>13.8</v>
      </c>
      <c r="BP32" s="13">
        <f t="shared" si="41"/>
        <v>6.4859999999999996E-3</v>
      </c>
      <c r="BQ32" s="13">
        <f t="shared" si="13"/>
        <v>0.88450721074517535</v>
      </c>
      <c r="BR32" s="13">
        <f>'A15'!N31/'A14'!N31*100</f>
        <v>30.753125378808676</v>
      </c>
      <c r="BS32" s="13">
        <f>'A7-A'!Z53</f>
        <v>15.3</v>
      </c>
      <c r="BT32" s="13">
        <f>'A7-A'!AA53</f>
        <v>16</v>
      </c>
      <c r="BU32" s="13">
        <f t="shared" si="42"/>
        <v>2.4480000000000002E-2</v>
      </c>
      <c r="BV32" s="13">
        <f t="shared" si="14"/>
        <v>0.78739741885873205</v>
      </c>
      <c r="BW32" s="13">
        <f>'A15'!O31/'A14'!O31*100</f>
        <v>32.328057357760883</v>
      </c>
      <c r="BX32" s="13">
        <f>'A7-A'!AB53</f>
        <v>21.225000000000001</v>
      </c>
      <c r="BY32" s="13">
        <f>'A7-A'!AC53</f>
        <v>29.538</v>
      </c>
      <c r="BZ32" s="13">
        <f t="shared" si="43"/>
        <v>6.2694405000000009E-2</v>
      </c>
      <c r="CA32" s="13">
        <f t="shared" si="15"/>
        <v>0.58116240070744507</v>
      </c>
    </row>
    <row r="33" spans="1:79" ht="12.75" customHeight="1">
      <c r="A33" s="6">
        <v>2009</v>
      </c>
      <c r="B33" s="13">
        <v>3</v>
      </c>
      <c r="C33" s="13">
        <v>12.5</v>
      </c>
      <c r="D33" s="13">
        <f t="shared" si="17"/>
        <v>1.488</v>
      </c>
      <c r="E33" s="13">
        <v>0.13783405879710639</v>
      </c>
      <c r="F33" s="13">
        <v>0.17100000000000001</v>
      </c>
      <c r="G33" s="13">
        <f t="shared" si="18"/>
        <v>17.088199102331316</v>
      </c>
      <c r="H33" s="13">
        <f t="shared" si="19"/>
        <v>2.5427240264268998E-3</v>
      </c>
      <c r="I33" s="13">
        <f t="shared" si="16"/>
        <v>0.90578823270496722</v>
      </c>
      <c r="J33" s="13">
        <f>'A15'!B32/'A14'!B32*100</f>
        <v>30.962701037983347</v>
      </c>
      <c r="K33" s="13">
        <f>'A7-A'!B54</f>
        <v>45.591999999999999</v>
      </c>
      <c r="L33" s="13">
        <f>'A7-A'!C54</f>
        <v>33.984000000000002</v>
      </c>
      <c r="M33" s="13">
        <f t="shared" si="37"/>
        <v>0.1549398528</v>
      </c>
      <c r="N33" s="13">
        <f t="shared" si="0"/>
        <v>8.3333333333333315E-2</v>
      </c>
      <c r="O33" s="13">
        <f>'A15'!C32/'A14'!C32*100</f>
        <v>32.136326813639236</v>
      </c>
      <c r="P33" s="13">
        <f>'A7-A'!D54</f>
        <v>7.6</v>
      </c>
      <c r="Q33" s="13">
        <f>'A7-A'!E54</f>
        <v>15</v>
      </c>
      <c r="R33" s="13">
        <f t="shared" si="30"/>
        <v>1.14E-2</v>
      </c>
      <c r="S33" s="13">
        <f t="shared" si="1"/>
        <v>0.85798739762246878</v>
      </c>
      <c r="T33" s="13">
        <f>'A15'!D32/'A14'!D32*100</f>
        <v>33.666676614876337</v>
      </c>
      <c r="U33" s="13">
        <f>'A7-A'!F54</f>
        <v>6.2</v>
      </c>
      <c r="V33" s="13">
        <f>'A7-A'!G54</f>
        <v>21.2</v>
      </c>
      <c r="W33" s="13">
        <f t="shared" si="38"/>
        <v>1.3143999999999999E-2</v>
      </c>
      <c r="X33" s="13">
        <f t="shared" si="3"/>
        <v>0.84857540045397062</v>
      </c>
      <c r="Y33" s="13">
        <f>'A15'!E32/'A14'!E32*100</f>
        <v>32.846071405056357</v>
      </c>
      <c r="Z33" s="13">
        <f>'A7-A'!H54</f>
        <v>4.5999999999999996</v>
      </c>
      <c r="AA33" s="13">
        <f>'A7-A'!I54</f>
        <v>7.8</v>
      </c>
      <c r="AB33" s="13">
        <f t="shared" si="31"/>
        <v>3.5879999999999996E-3</v>
      </c>
      <c r="AC33" s="13">
        <f t="shared" si="4"/>
        <v>0.90014710053548941</v>
      </c>
      <c r="AD33" s="13">
        <f>'A15'!F32/'A14'!F32*100</f>
        <v>34.502135311305906</v>
      </c>
      <c r="AE33" s="13">
        <f>'A7-A'!J54</f>
        <v>6.3</v>
      </c>
      <c r="AF33" s="13">
        <f>'A7-A'!K54</f>
        <v>7.3</v>
      </c>
      <c r="AG33" s="13">
        <f t="shared" si="32"/>
        <v>4.5989999999999998E-3</v>
      </c>
      <c r="AH33" s="13">
        <f t="shared" si="6"/>
        <v>0.89469094850719155</v>
      </c>
      <c r="AI33" s="13">
        <f>'A15'!G32/'A14'!G32*100</f>
        <v>31.930962673812196</v>
      </c>
      <c r="AJ33" s="13">
        <f>'A7-A'!L54</f>
        <v>5.3</v>
      </c>
      <c r="AK33" s="13">
        <f>'A7-A'!M54</f>
        <v>12.7</v>
      </c>
      <c r="AL33" s="13">
        <f t="shared" si="33"/>
        <v>6.7309999999999991E-3</v>
      </c>
      <c r="AM33" s="13">
        <f t="shared" si="7"/>
        <v>0.88318499784019711</v>
      </c>
      <c r="AN33" s="13">
        <f>'A15'!H32/'A14'!H32*100</f>
        <v>31.874309593648359</v>
      </c>
      <c r="AO33" s="13">
        <f>'A7-A'!N54</f>
        <v>7.5</v>
      </c>
      <c r="AP33" s="13">
        <f>'A7-A'!O54</f>
        <v>12.8</v>
      </c>
      <c r="AQ33" s="13">
        <f t="shared" si="39"/>
        <v>9.5999999999999992E-3</v>
      </c>
      <c r="AR33" s="13">
        <f t="shared" si="8"/>
        <v>0.86770161488353348</v>
      </c>
      <c r="AS33" s="13">
        <f>'A15'!I32/'A14'!I32*100</f>
        <v>31.157092938741155</v>
      </c>
      <c r="AT33" s="13">
        <f>'A7-A'!P54</f>
        <v>10.3</v>
      </c>
      <c r="AU33" s="13">
        <f>'A7-A'!Q54</f>
        <v>13</v>
      </c>
      <c r="AV33" s="13">
        <f t="shared" si="34"/>
        <v>1.3390000000000001E-2</v>
      </c>
      <c r="AW33" s="13">
        <f t="shared" si="9"/>
        <v>0.84724779076162493</v>
      </c>
      <c r="AX33" s="13">
        <f>'A15'!J32/'A14'!J32*100</f>
        <v>33.681609641581936</v>
      </c>
      <c r="AY33" s="13">
        <f>'A7-A'!R54</f>
        <v>3.2</v>
      </c>
      <c r="AZ33" s="13">
        <f>'A7-A'!S54</f>
        <v>18.100000000000001</v>
      </c>
      <c r="BA33" s="13">
        <f t="shared" si="35"/>
        <v>5.7920000000000011E-3</v>
      </c>
      <c r="BB33" s="13">
        <f t="shared" si="10"/>
        <v>0.8882525811780525</v>
      </c>
      <c r="BC33" s="13">
        <f>'A15'!K32/'A14'!K32*100</f>
        <v>31.476832146830318</v>
      </c>
      <c r="BD33" s="13">
        <f>'A7-A'!T54</f>
        <v>2.6</v>
      </c>
      <c r="BE33" s="13">
        <f>'A7-A'!U54</f>
        <v>3.3</v>
      </c>
      <c r="BF33" s="13">
        <f t="shared" si="40"/>
        <v>8.5800000000000004E-4</v>
      </c>
      <c r="BG33" s="13">
        <f t="shared" si="11"/>
        <v>0.91488033004810421</v>
      </c>
      <c r="BH33" s="13">
        <f>'A15'!L32/'A14'!L32*100</f>
        <v>28.930507700394703</v>
      </c>
      <c r="BI33" s="13">
        <f>'A7-A'!V54</f>
        <v>12.2</v>
      </c>
      <c r="BJ33" s="13">
        <f>'A7-A'!W54</f>
        <v>16.100000000000001</v>
      </c>
      <c r="BK33" s="13">
        <f t="shared" si="36"/>
        <v>1.9642000000000003E-2</v>
      </c>
      <c r="BL33" s="13">
        <f t="shared" si="12"/>
        <v>0.81350707614152706</v>
      </c>
      <c r="BM33" s="13">
        <f>'A15'!M32/'A14'!M32*100</f>
        <v>30.990291292191507</v>
      </c>
      <c r="BN33" s="13">
        <f>'A7-A'!X54</f>
        <v>5.9</v>
      </c>
      <c r="BO33" s="13">
        <f>'A7-A'!Y54</f>
        <v>13.8</v>
      </c>
      <c r="BP33" s="13">
        <f t="shared" si="41"/>
        <v>8.1420000000000017E-3</v>
      </c>
      <c r="BQ33" s="13">
        <f t="shared" si="13"/>
        <v>0.8755701308649958</v>
      </c>
      <c r="BR33" s="13">
        <f>'A15'!N32/'A14'!N32*100</f>
        <v>30.952684374049511</v>
      </c>
      <c r="BS33" s="13">
        <f>'A7-A'!Z54</f>
        <v>11.7</v>
      </c>
      <c r="BT33" s="13">
        <f>'A7-A'!AA54</f>
        <v>15.6</v>
      </c>
      <c r="BU33" s="13">
        <f t="shared" si="42"/>
        <v>1.8251999999999997E-2</v>
      </c>
      <c r="BV33" s="13">
        <f t="shared" si="14"/>
        <v>0.82100861058201591</v>
      </c>
      <c r="BW33" s="13">
        <f>'A15'!O32/'A14'!O32*100</f>
        <v>32.673143767859834</v>
      </c>
      <c r="BX33" s="13">
        <f>'A7-A'!AB54</f>
        <v>20.670999999999999</v>
      </c>
      <c r="BY33" s="13">
        <f>'A7-A'!AC54</f>
        <v>29.568999999999999</v>
      </c>
      <c r="BZ33" s="13">
        <f t="shared" si="43"/>
        <v>6.1122079899999994E-2</v>
      </c>
      <c r="CA33" s="13">
        <f t="shared" si="15"/>
        <v>0.58964790494434804</v>
      </c>
    </row>
    <row r="34" spans="1:79" ht="12.75" customHeight="1">
      <c r="A34" s="6">
        <v>2010</v>
      </c>
      <c r="B34" s="13">
        <v>4.5999999999999996</v>
      </c>
      <c r="C34" s="13">
        <v>13.1</v>
      </c>
      <c r="D34" s="13">
        <f t="shared" si="17"/>
        <v>2.4229007633587787</v>
      </c>
      <c r="E34" s="13">
        <v>0.11175428096755401</v>
      </c>
      <c r="F34" s="13">
        <v>0.16300000000000001</v>
      </c>
      <c r="G34" s="13">
        <f t="shared" si="18"/>
        <v>14.397790799500823</v>
      </c>
      <c r="H34" s="13">
        <f t="shared" si="19"/>
        <v>3.4884418318790545E-3</v>
      </c>
      <c r="I34" s="13">
        <f t="shared" si="16"/>
        <v>0.90068439479951201</v>
      </c>
      <c r="J34" s="13">
        <f>'A15'!B33/'A14'!B33*100</f>
        <v>30.942634441765264</v>
      </c>
      <c r="K34" s="13">
        <f>'A7-A'!B55</f>
        <v>36.28</v>
      </c>
      <c r="L34" s="13">
        <f>'A7-A'!C55</f>
        <v>23.05</v>
      </c>
      <c r="M34" s="13">
        <f t="shared" si="37"/>
        <v>8.3625400000000003E-2</v>
      </c>
      <c r="N34" s="13">
        <f t="shared" si="0"/>
        <v>0.46820227130730141</v>
      </c>
      <c r="O34" s="13">
        <f>'A15'!C33/'A14'!C33*100</f>
        <v>32.366363856157818</v>
      </c>
      <c r="P34" s="13">
        <f>'A7-A'!D55</f>
        <v>7.8</v>
      </c>
      <c r="Q34" s="13">
        <f>'A7-A'!E55</f>
        <v>14.4</v>
      </c>
      <c r="R34" s="13">
        <f t="shared" si="30"/>
        <v>1.1231999999999999E-2</v>
      </c>
      <c r="S34" s="13">
        <f t="shared" si="1"/>
        <v>0.85889405790016815</v>
      </c>
      <c r="T34" s="13">
        <f>'A15'!D33/'A14'!D33*100</f>
        <v>33.91854000825181</v>
      </c>
      <c r="U34" s="13">
        <f>'A7-A'!F55</f>
        <v>6.9</v>
      </c>
      <c r="V34" s="13">
        <f>'A7-A'!G55</f>
        <v>21</v>
      </c>
      <c r="W34" s="13">
        <f t="shared" si="38"/>
        <v>1.4490000000000001E-2</v>
      </c>
      <c r="X34" s="13">
        <f t="shared" si="3"/>
        <v>0.84131132465764102</v>
      </c>
      <c r="Y34" s="13">
        <f>'A15'!E33/'A14'!E33*100</f>
        <v>32.722056392762319</v>
      </c>
      <c r="Z34" s="13">
        <f>'A7-A'!H55</f>
        <v>5.5</v>
      </c>
      <c r="AA34" s="13">
        <f>'A7-A'!I55</f>
        <v>19.2</v>
      </c>
      <c r="AB34" s="13">
        <f t="shared" si="31"/>
        <v>1.056E-2</v>
      </c>
      <c r="AC34" s="13">
        <f t="shared" si="4"/>
        <v>0.86252069901096551</v>
      </c>
      <c r="AD34" s="13">
        <f>'A15'!F33/'A14'!F33*100</f>
        <v>34.391061452513966</v>
      </c>
      <c r="AE34" s="13">
        <f>'A7-A'!J55</f>
        <v>4.7</v>
      </c>
      <c r="AF34" s="13">
        <f>'A7-A'!K55</f>
        <v>8.9</v>
      </c>
      <c r="AG34" s="13">
        <f t="shared" si="32"/>
        <v>4.183000000000001E-3</v>
      </c>
      <c r="AH34" s="13">
        <f t="shared" si="6"/>
        <v>0.89693601205197093</v>
      </c>
      <c r="AI34" s="13">
        <f>'A15'!G33/'A14'!G33*100</f>
        <v>32.25228685555706</v>
      </c>
      <c r="AJ34" s="13">
        <f>'A7-A'!L55</f>
        <v>3.8</v>
      </c>
      <c r="AK34" s="13">
        <f>'A7-A'!M55</f>
        <v>16.399999999999999</v>
      </c>
      <c r="AL34" s="13">
        <f t="shared" si="33"/>
        <v>6.2319999999999997E-3</v>
      </c>
      <c r="AM34" s="13">
        <f t="shared" si="7"/>
        <v>0.88587799473645901</v>
      </c>
      <c r="AN34" s="13">
        <f>'A15'!H33/'A14'!H33*100</f>
        <v>32.674081900647991</v>
      </c>
      <c r="AO34" s="13">
        <f>'A7-A'!N55</f>
        <v>7</v>
      </c>
      <c r="AP34" s="13">
        <f>'A7-A'!O55</f>
        <v>14.3</v>
      </c>
      <c r="AQ34" s="13">
        <f t="shared" si="39"/>
        <v>1.0010000000000002E-2</v>
      </c>
      <c r="AR34" s="13">
        <f t="shared" si="8"/>
        <v>0.86548893206295763</v>
      </c>
      <c r="AS34" s="13">
        <f>'A15'!I33/'A14'!I33*100</f>
        <v>31.758398121769105</v>
      </c>
      <c r="AT34" s="13">
        <f>'A7-A'!P55</f>
        <v>7.9</v>
      </c>
      <c r="AU34" s="13">
        <f>'A7-A'!Q55</f>
        <v>13.8</v>
      </c>
      <c r="AV34" s="13">
        <f t="shared" si="34"/>
        <v>1.0902E-2</v>
      </c>
      <c r="AW34" s="13">
        <f t="shared" si="9"/>
        <v>0.86067499773136336</v>
      </c>
      <c r="AX34" s="13">
        <f>'A15'!J33/'A14'!J33*100</f>
        <v>33.954721764800347</v>
      </c>
      <c r="AY34" s="13">
        <f>'A7-A'!R55</f>
        <v>2.1</v>
      </c>
      <c r="AZ34" s="13">
        <f>'A7-A'!S55</f>
        <v>29.7</v>
      </c>
      <c r="BA34" s="13">
        <f t="shared" si="35"/>
        <v>6.2370000000000004E-3</v>
      </c>
      <c r="BB34" s="13">
        <f t="shared" si="10"/>
        <v>0.8858510107996227</v>
      </c>
      <c r="BC34" s="13">
        <f>'A15'!K33/'A14'!K33*100</f>
        <v>31.418352686526145</v>
      </c>
      <c r="BD34" s="13">
        <f>'A7-A'!T55</f>
        <v>2.2999999999999998</v>
      </c>
      <c r="BE34" s="13">
        <f>'A7-A'!U55</f>
        <v>6.9411814556313107</v>
      </c>
      <c r="BF34" s="13">
        <f t="shared" si="40"/>
        <v>1.5964717347952014E-3</v>
      </c>
      <c r="BG34" s="13">
        <f t="shared" si="11"/>
        <v>0.91089495511868424</v>
      </c>
      <c r="BH34" s="13">
        <f>'A15'!L33/'A14'!L33*100</f>
        <v>29.464853290761685</v>
      </c>
      <c r="BI34" s="13">
        <f>'A7-A'!V55</f>
        <v>11</v>
      </c>
      <c r="BJ34" s="13">
        <f>'A7-A'!W55</f>
        <v>17</v>
      </c>
      <c r="BK34" s="13">
        <f t="shared" si="36"/>
        <v>1.8700000000000001E-2</v>
      </c>
      <c r="BL34" s="13">
        <f t="shared" si="12"/>
        <v>0.81859084984148422</v>
      </c>
      <c r="BM34" s="13">
        <f>'A15'!M33/'A14'!M33*100</f>
        <v>30.814393721446738</v>
      </c>
      <c r="BN34" s="13">
        <f>'A7-A'!X55</f>
        <v>4.5999999999999996</v>
      </c>
      <c r="BO34" s="13">
        <f>'A7-A'!Y55</f>
        <v>9.1999999999999993</v>
      </c>
      <c r="BP34" s="13">
        <f t="shared" si="41"/>
        <v>4.2319999999999997E-3</v>
      </c>
      <c r="BQ34" s="13">
        <f t="shared" si="13"/>
        <v>0.89667156947097515</v>
      </c>
      <c r="BR34" s="13">
        <f>'A15'!N33/'A14'!N33*100</f>
        <v>31.144500602582166</v>
      </c>
      <c r="BS34" s="13">
        <f>'A7-A'!Z55</f>
        <v>12.1</v>
      </c>
      <c r="BT34" s="13">
        <f>'A7-A'!AA55</f>
        <v>18.100000000000001</v>
      </c>
      <c r="BU34" s="13">
        <f t="shared" si="42"/>
        <v>2.1901E-2</v>
      </c>
      <c r="BV34" s="13">
        <f t="shared" si="14"/>
        <v>0.80131573347889085</v>
      </c>
      <c r="BW34" s="13">
        <f>'A15'!O33/'A14'!O33*100</f>
        <v>32.955330691191605</v>
      </c>
      <c r="BX34" s="13">
        <f>'A7-A'!AB55</f>
        <v>18.257000000000001</v>
      </c>
      <c r="BY34" s="13">
        <f>'A7-A'!AC55</f>
        <v>29.731000000000002</v>
      </c>
      <c r="BZ34" s="13">
        <f t="shared" si="43"/>
        <v>5.4279886700000009E-2</v>
      </c>
      <c r="CA34" s="13">
        <f t="shared" si="15"/>
        <v>0.62657376677044763</v>
      </c>
    </row>
    <row r="35" spans="1:79" ht="12.75" customHeight="1">
      <c r="A35" s="6">
        <v>2011</v>
      </c>
      <c r="B35" s="13">
        <v>3.9</v>
      </c>
      <c r="C35" s="13">
        <v>13.2</v>
      </c>
      <c r="D35" s="13">
        <f t="shared" si="17"/>
        <v>1.9204545454545456</v>
      </c>
      <c r="E35" s="13">
        <v>0.113</v>
      </c>
      <c r="F35" s="13">
        <v>0.16600000000000001</v>
      </c>
      <c r="G35" s="13">
        <f t="shared" si="18"/>
        <v>12.525301204819277</v>
      </c>
      <c r="H35" s="13">
        <f t="shared" si="19"/>
        <v>2.4054271631982478E-3</v>
      </c>
      <c r="I35" s="13">
        <f t="shared" si="16"/>
        <v>0.90652919468200377</v>
      </c>
      <c r="J35" s="13">
        <f>'A15'!B34/'A14'!B34*100</f>
        <v>30.916220246313582</v>
      </c>
      <c r="K35" s="13">
        <f>'A7-A'!B56</f>
        <v>33.145000000000003</v>
      </c>
      <c r="L35" s="13">
        <f>'A7-A'!C56</f>
        <v>26.303999999999998</v>
      </c>
      <c r="M35" s="13">
        <f t="shared" si="37"/>
        <v>8.7184607999999997E-2</v>
      </c>
      <c r="N35" s="13">
        <f t="shared" si="0"/>
        <v>0.4489939825354573</v>
      </c>
      <c r="O35" s="13">
        <f>'A15'!C34/'A14'!C34*100</f>
        <v>32.426359337906788</v>
      </c>
      <c r="P35" s="13">
        <f>'A7-A'!D56</f>
        <v>7.9</v>
      </c>
      <c r="Q35" s="13">
        <f>'A7-A'!E56</f>
        <v>14.5</v>
      </c>
      <c r="R35" s="13">
        <f>(P35)*(Q35)/10000</f>
        <v>1.1455000000000002E-2</v>
      </c>
      <c r="S35" s="13">
        <f t="shared" si="1"/>
        <v>0.85769057431726958</v>
      </c>
      <c r="T35" s="13">
        <f>'A15'!D34/'A14'!D34*100</f>
        <v>34.005892461945557</v>
      </c>
      <c r="U35" s="13">
        <f>'A7-A'!F56</f>
        <v>6.5</v>
      </c>
      <c r="V35" s="13">
        <f>'A7-A'!G56</f>
        <v>18.399999999999999</v>
      </c>
      <c r="W35" s="13">
        <f t="shared" si="38"/>
        <v>1.196E-2</v>
      </c>
      <c r="X35" s="13">
        <f t="shared" si="3"/>
        <v>0.85496519669680415</v>
      </c>
      <c r="Y35" s="13">
        <f>'A15'!E34/'A14'!E34*100</f>
        <v>32.594685504327934</v>
      </c>
      <c r="Z35" s="13">
        <f>'A7-A'!H56</f>
        <v>3.6</v>
      </c>
      <c r="AA35" s="13">
        <f>'A7-A'!I56</f>
        <v>22</v>
      </c>
      <c r="AB35" s="13">
        <f>(Z35)*(AA35)/10000</f>
        <v>7.92E-3</v>
      </c>
      <c r="AC35" s="13">
        <f t="shared" si="4"/>
        <v>0.87676821766052704</v>
      </c>
      <c r="AD35" s="13">
        <f>'A15'!F34/'A14'!F34*100</f>
        <v>34.022222222222219</v>
      </c>
      <c r="AE35" s="13">
        <f>'A7-A'!J56</f>
        <v>5.5</v>
      </c>
      <c r="AF35" s="13">
        <f>'A7-A'!K56</f>
        <v>7.3</v>
      </c>
      <c r="AG35" s="13">
        <f>(AE35)*(AF35)/10000</f>
        <v>4.0149999999999995E-3</v>
      </c>
      <c r="AH35" s="13">
        <f t="shared" si="6"/>
        <v>0.8978426723296703</v>
      </c>
      <c r="AI35" s="13">
        <f>'A15'!G34/'A14'!G34*100</f>
        <v>32.386588463334768</v>
      </c>
      <c r="AJ35" s="13">
        <f>'A7-A'!L56</f>
        <v>4</v>
      </c>
      <c r="AK35" s="13">
        <f>'A7-A'!M56</f>
        <v>8.9</v>
      </c>
      <c r="AL35" s="13">
        <f>(AJ35)*(AK35)/10000</f>
        <v>3.5600000000000002E-3</v>
      </c>
      <c r="AM35" s="13">
        <f t="shared" si="7"/>
        <v>0.90029821058177262</v>
      </c>
      <c r="AN35" s="13">
        <f>'A15'!H34/'A14'!H34*100</f>
        <v>33.93439064959248</v>
      </c>
      <c r="AO35" s="13">
        <f>'A7-A'!N56</f>
        <v>7.3</v>
      </c>
      <c r="AP35" s="13">
        <f>'A7-A'!O56</f>
        <v>15.4</v>
      </c>
      <c r="AQ35" s="13">
        <f t="shared" si="39"/>
        <v>1.1242E-2</v>
      </c>
      <c r="AR35" s="13">
        <f t="shared" si="8"/>
        <v>0.85884009002649553</v>
      </c>
      <c r="AS35" s="13">
        <f>'A15'!I34/'A14'!I34*100</f>
        <v>32.052979758924423</v>
      </c>
      <c r="AT35" s="13">
        <f>'A7-A'!P56</f>
        <v>7.7</v>
      </c>
      <c r="AU35" s="13">
        <f>'A7-A'!Q56</f>
        <v>16.100000000000001</v>
      </c>
      <c r="AV35" s="13">
        <f>(AT35)*(AU35)/10000</f>
        <v>1.2397000000000002E-2</v>
      </c>
      <c r="AW35" s="13">
        <f t="shared" si="9"/>
        <v>0.85260680061731242</v>
      </c>
      <c r="AX35" s="13">
        <f>'A15'!J34/'A14'!J34*100</f>
        <v>33.997227373835464</v>
      </c>
      <c r="AY35" s="13">
        <f>'A7-A'!R56</f>
        <v>2.7</v>
      </c>
      <c r="AZ35" s="13">
        <f>'A7-A'!S56</f>
        <v>27.7</v>
      </c>
      <c r="BA35" s="13">
        <f>(AY35)*(AZ35)/10000</f>
        <v>7.4790000000000004E-3</v>
      </c>
      <c r="BB35" s="13">
        <f t="shared" si="10"/>
        <v>0.87914820088948786</v>
      </c>
      <c r="BC35" s="13">
        <f>'A15'!K34/'A14'!K34*100</f>
        <v>31.27326880119136</v>
      </c>
      <c r="BD35" s="13">
        <f>'A7-A'!T56</f>
        <v>2.1</v>
      </c>
      <c r="BE35" s="13">
        <f>'A7-A'!U56</f>
        <v>14.6</v>
      </c>
      <c r="BF35" s="13">
        <f t="shared" si="40"/>
        <v>3.0660000000000001E-3</v>
      </c>
      <c r="BG35" s="13">
        <f t="shared" si="11"/>
        <v>0.90296422354119821</v>
      </c>
      <c r="BH35" s="13">
        <f>'A15'!L34/'A14'!L34*100</f>
        <v>30.004697415006</v>
      </c>
      <c r="BI35" s="13">
        <f>'A7-A'!V56</f>
        <v>10.199999999999999</v>
      </c>
      <c r="BJ35" s="13">
        <f>'A7-A'!W56</f>
        <v>17.600000000000001</v>
      </c>
      <c r="BK35" s="13">
        <f>(BI35)*(BJ35)/10000</f>
        <v>1.7952000000000003E-2</v>
      </c>
      <c r="BL35" s="13">
        <f t="shared" si="12"/>
        <v>0.82262764679219336</v>
      </c>
      <c r="BM35" s="13">
        <f>'A15'!M34/'A14'!M34*100</f>
        <v>30.678643976879457</v>
      </c>
      <c r="BN35" s="13">
        <f>'A7-A'!X56</f>
        <v>6.3</v>
      </c>
      <c r="BO35" s="13">
        <f>'A7-A'!Y56</f>
        <v>13.6</v>
      </c>
      <c r="BP35" s="13">
        <f t="shared" si="41"/>
        <v>8.5679999999999992E-3</v>
      </c>
      <c r="BQ35" s="13">
        <f t="shared" si="13"/>
        <v>0.87327109944654391</v>
      </c>
      <c r="BR35" s="13">
        <f>'A15'!N34/'A14'!N34*100</f>
        <v>31.275931637273853</v>
      </c>
      <c r="BS35" s="13">
        <f>'A7-A'!Z56</f>
        <v>12.4</v>
      </c>
      <c r="BT35" s="13">
        <f>'A7-A'!AA56</f>
        <v>17.3</v>
      </c>
      <c r="BU35" s="13">
        <f t="shared" si="42"/>
        <v>2.1452000000000002E-2</v>
      </c>
      <c r="BV35" s="13">
        <f t="shared" si="14"/>
        <v>0.80373889100678975</v>
      </c>
      <c r="BW35" s="13">
        <f>'A15'!O34/'A14'!O34*100</f>
        <v>33.068425046228064</v>
      </c>
      <c r="BX35" s="13">
        <f>'A7-A'!AB56</f>
        <v>17.667000000000002</v>
      </c>
      <c r="BY35" s="13">
        <f>'A7-A'!AC56</f>
        <v>29.8</v>
      </c>
      <c r="BZ35" s="13">
        <f t="shared" si="43"/>
        <v>5.2647660000000006E-2</v>
      </c>
      <c r="CA35" s="13">
        <f t="shared" si="15"/>
        <v>0.63538254720550902</v>
      </c>
    </row>
    <row r="36" spans="1:79" ht="12.75" customHeight="1">
      <c r="A36" s="6">
        <v>2012</v>
      </c>
      <c r="B36" s="13">
        <v>3.3</v>
      </c>
      <c r="C36" s="13">
        <v>12.1</v>
      </c>
      <c r="D36" s="13">
        <f t="shared" si="17"/>
        <v>1.6909090909090909</v>
      </c>
      <c r="E36" s="13">
        <v>0.34</v>
      </c>
      <c r="F36" s="13">
        <v>0.151</v>
      </c>
      <c r="G36" s="13">
        <f>(E36/F36)*V36</f>
        <v>34.900662251655632</v>
      </c>
      <c r="H36" s="13">
        <f>D36*G36/10000</f>
        <v>5.9013847080072249E-3</v>
      </c>
      <c r="I36" s="13">
        <f t="shared" si="16"/>
        <v>0.88766225516770791</v>
      </c>
      <c r="J36" s="13">
        <f>'A15'!B35/'A14'!B35*100</f>
        <v>30.643585847623182</v>
      </c>
      <c r="K36" s="13">
        <f>'A7-A'!B57</f>
        <v>30.602</v>
      </c>
      <c r="L36" s="13">
        <f>'A7-A'!C57</f>
        <v>28.986000000000001</v>
      </c>
      <c r="M36" s="13">
        <f>(K36)*(L36)/10000</f>
        <v>8.8702957200000002E-2</v>
      </c>
      <c r="N36" s="13">
        <f t="shared" si="0"/>
        <v>0.44079977475381071</v>
      </c>
      <c r="O36" s="13">
        <f>'A15'!C35/'A14'!C35*100</f>
        <v>32.408146949722685</v>
      </c>
      <c r="P36" s="13">
        <f>'A7-A'!D57</f>
        <v>7.5</v>
      </c>
      <c r="Q36" s="13">
        <f>'A7-A'!E57</f>
        <v>26.3</v>
      </c>
      <c r="R36" s="13">
        <f>(P36)*(Q36)/10000</f>
        <v>1.9724999999999999E-2</v>
      </c>
      <c r="S36" s="13">
        <f t="shared" si="1"/>
        <v>0.81305914279004465</v>
      </c>
      <c r="T36" s="13">
        <f>'A15'!D35/'A14'!D35*100</f>
        <v>33.802081518627887</v>
      </c>
      <c r="U36" s="13">
        <f>'A7-A'!F57</f>
        <v>6.2</v>
      </c>
      <c r="V36" s="13">
        <f>'A7-A'!G57</f>
        <v>15.5</v>
      </c>
      <c r="W36" s="13">
        <f>(U36)*(V36)/10000</f>
        <v>9.6100000000000005E-3</v>
      </c>
      <c r="X36" s="13">
        <f t="shared" si="3"/>
        <v>0.86764764700986086</v>
      </c>
      <c r="Y36" s="13">
        <f>'A15'!E35/'A14'!E35*100</f>
        <v>32.449500140198296</v>
      </c>
      <c r="Z36" s="13">
        <f>'A7-A'!H57</f>
        <v>3.3</v>
      </c>
      <c r="AA36" s="13">
        <f>'A7-A'!I57</f>
        <v>16.899999999999999</v>
      </c>
      <c r="AB36" s="13">
        <f>(Z36)*(AA36)/10000</f>
        <v>5.5769999999999986E-3</v>
      </c>
      <c r="AC36" s="13">
        <f t="shared" si="4"/>
        <v>0.88941289046201299</v>
      </c>
      <c r="AD36" s="13">
        <f>'A15'!F35/'A14'!F35*100</f>
        <v>33.576480990274092</v>
      </c>
      <c r="AE36" s="13">
        <f>'A7-A'!J57</f>
        <v>5.5</v>
      </c>
      <c r="AF36" s="13">
        <f>'A7-A'!K57</f>
        <v>8.5</v>
      </c>
      <c r="AG36" s="13">
        <f>(AE36)*(AF36)/10000</f>
        <v>4.6750000000000003E-3</v>
      </c>
      <c r="AH36" s="13">
        <f t="shared" si="6"/>
        <v>0.89428079266727978</v>
      </c>
      <c r="AI36" s="13">
        <f>'A15'!G35/'A14'!G35*100</f>
        <v>32.302617774973307</v>
      </c>
      <c r="AJ36" s="13">
        <f>'A7-A'!L57</f>
        <v>3.8</v>
      </c>
      <c r="AK36" s="13">
        <f>'A7-A'!M57</f>
        <v>10.6</v>
      </c>
      <c r="AL36" s="13">
        <f>(AJ36)*(AK36)/10000</f>
        <v>4.0279999999999995E-3</v>
      </c>
      <c r="AM36" s="13">
        <f t="shared" si="7"/>
        <v>0.89777251409389591</v>
      </c>
      <c r="AN36" s="13">
        <f>'A15'!H35/'A14'!H35*100</f>
        <v>34.34457691545515</v>
      </c>
      <c r="AO36" s="13">
        <f>'A7-A'!N57</f>
        <v>8.4</v>
      </c>
      <c r="AP36" s="13">
        <f>'A7-A'!O57</f>
        <v>16.399999999999999</v>
      </c>
      <c r="AQ36" s="13">
        <f>(AO36)*(AP36)/10000</f>
        <v>1.3775999999999998E-2</v>
      </c>
      <c r="AR36" s="13">
        <f t="shared" si="8"/>
        <v>0.84516463083786331</v>
      </c>
      <c r="AS36" s="13">
        <f>'A15'!I35/'A14'!I35*100</f>
        <v>32.317522762352105</v>
      </c>
      <c r="AT36" s="13">
        <f>'A7-A'!P57</f>
        <v>6.9</v>
      </c>
      <c r="AU36" s="13">
        <f>'A7-A'!Q57</f>
        <v>15.2</v>
      </c>
      <c r="AV36" s="13">
        <f>(AT36)*(AU36)/10000</f>
        <v>1.0487999999999999E-2</v>
      </c>
      <c r="AW36" s="13">
        <f t="shared" si="9"/>
        <v>0.86290926770140819</v>
      </c>
      <c r="AX36" s="13">
        <f>'A15'!J35/'A14'!J35*100</f>
        <v>33.829401306176038</v>
      </c>
      <c r="AY36" s="13">
        <f>'A7-A'!R57</f>
        <v>2.6</v>
      </c>
      <c r="AZ36" s="13">
        <f>'A7-A'!S57</f>
        <v>27.1</v>
      </c>
      <c r="BA36" s="13">
        <f>(AY36)*(AZ36)/10000</f>
        <v>7.046000000000001E-3</v>
      </c>
      <c r="BB36" s="13">
        <f t="shared" si="10"/>
        <v>0.88148500981951083</v>
      </c>
      <c r="BC36" s="13">
        <f>'A15'!K35/'A14'!K35*100</f>
        <v>31.069858329262335</v>
      </c>
      <c r="BD36" s="13">
        <f>'A7-A'!T57</f>
        <v>1.7</v>
      </c>
      <c r="BE36" s="13">
        <f>'A7-A'!U57</f>
        <v>3.1</v>
      </c>
      <c r="BF36" s="13">
        <f>(BD36)*(BE36)/10000</f>
        <v>5.2699999999999991E-4</v>
      </c>
      <c r="BG36" s="13">
        <f t="shared" si="11"/>
        <v>0.91666666666666674</v>
      </c>
      <c r="BH36" s="13">
        <f>'A15'!L35/'A14'!L35*100</f>
        <v>30.606306768080533</v>
      </c>
      <c r="BI36" s="13">
        <f>'A7-A'!V57</f>
        <v>7.2</v>
      </c>
      <c r="BJ36" s="13">
        <f>'A7-A'!W57</f>
        <v>23.2</v>
      </c>
      <c r="BK36" s="13">
        <f>(BI36)*(BJ36)/10000</f>
        <v>1.6704E-2</v>
      </c>
      <c r="BL36" s="13">
        <f t="shared" si="12"/>
        <v>0.8293628374265315</v>
      </c>
      <c r="BM36" s="13">
        <f>'A15'!M35/'A14'!M35*100</f>
        <v>30.580434409919416</v>
      </c>
      <c r="BN36" s="13">
        <f>'A7-A'!X57</f>
        <v>5.5</v>
      </c>
      <c r="BO36" s="13">
        <f>'A7-A'!Y57</f>
        <v>14.1</v>
      </c>
      <c r="BP36" s="13">
        <f>(BN36)*(BO36)/10000</f>
        <v>7.7549999999999997E-3</v>
      </c>
      <c r="BQ36" s="13">
        <f t="shared" si="13"/>
        <v>0.87765868757612464</v>
      </c>
      <c r="BR36" s="13">
        <f>'A15'!N35/'A14'!N35*100</f>
        <v>31.162140880055201</v>
      </c>
      <c r="BS36" s="13">
        <f>'A7-A'!Z57</f>
        <v>9.3000000000000007</v>
      </c>
      <c r="BT36" s="13">
        <f>'A7-A'!AA57</f>
        <v>17.2</v>
      </c>
      <c r="BU36" s="13">
        <f>(BS36)*(BT36)/10000</f>
        <v>1.5996E-2</v>
      </c>
      <c r="BV36" s="13">
        <f t="shared" si="14"/>
        <v>0.83318376288255025</v>
      </c>
      <c r="BW36" s="13">
        <f>'A15'!O35/'A14'!O35*100</f>
        <v>32.781440030078898</v>
      </c>
      <c r="BX36" s="13">
        <f>'A7-A'!AB57</f>
        <v>17.123999999999999</v>
      </c>
      <c r="BY36" s="13">
        <f>'A7-A'!AC57</f>
        <v>28.468</v>
      </c>
      <c r="BZ36" s="13">
        <f>(BX36)*(BY36)/10000</f>
        <v>4.8748603199999997E-2</v>
      </c>
      <c r="CA36" s="13">
        <f t="shared" si="15"/>
        <v>0.65642492768797123</v>
      </c>
    </row>
    <row r="37" spans="1:79" ht="12.75" customHeight="1">
      <c r="A37" s="6">
        <v>2013</v>
      </c>
      <c r="B37" s="13">
        <v>2.4</v>
      </c>
      <c r="C37" s="13">
        <v>11.1</v>
      </c>
      <c r="D37" s="13">
        <f t="shared" si="17"/>
        <v>1.1243243243243244</v>
      </c>
      <c r="E37" s="13">
        <v>0.34</v>
      </c>
      <c r="F37" s="13">
        <v>0.14400000000000002</v>
      </c>
      <c r="G37" s="13">
        <f>(E37/F37)*V37</f>
        <v>36.361111111111114</v>
      </c>
      <c r="H37" s="13">
        <f>D37*G37/10000</f>
        <v>4.0881681681681692E-3</v>
      </c>
      <c r="I37" s="13">
        <f t="shared" si="16"/>
        <v>0.89744779928401475</v>
      </c>
      <c r="J37" s="13">
        <f>'A15'!B36/'A14'!B36*100</f>
        <v>30.457502399488106</v>
      </c>
      <c r="K37" s="13">
        <f>'A7-A'!B58</f>
        <v>25.177</v>
      </c>
      <c r="L37" s="13">
        <f>'A7-A'!C58</f>
        <v>26.661000000000001</v>
      </c>
      <c r="M37" s="13">
        <f>(K37)*(L37)/10000</f>
        <v>6.7124399700000004E-2</v>
      </c>
      <c r="N37" s="13">
        <f t="shared" si="0"/>
        <v>0.55725466127346446</v>
      </c>
      <c r="O37" s="13">
        <f>'A15'!C36/'A14'!C36*100</f>
        <v>32.423713032469877</v>
      </c>
      <c r="P37" s="13">
        <f>'A7-A'!D58</f>
        <v>5.8</v>
      </c>
      <c r="Q37" s="13">
        <f>'A7-A'!E58</f>
        <v>13.2</v>
      </c>
      <c r="R37" s="13">
        <f>(P37)*(Q37)/10000</f>
        <v>7.6559999999999987E-3</v>
      </c>
      <c r="S37" s="13">
        <f t="shared" si="1"/>
        <v>0.87819296952548331</v>
      </c>
      <c r="T37" s="13">
        <f>'A15'!D36/'A14'!D36*100</f>
        <v>33.777708408969843</v>
      </c>
      <c r="U37" s="13">
        <f>'A7-A'!F58</f>
        <v>5.2</v>
      </c>
      <c r="V37" s="13">
        <f>'A7-A'!G58</f>
        <v>15.4</v>
      </c>
      <c r="W37" s="13">
        <f>(U37)*(V37)/10000</f>
        <v>8.0079999999999995E-3</v>
      </c>
      <c r="X37" s="13">
        <f t="shared" si="3"/>
        <v>0.87629330037220843</v>
      </c>
      <c r="Y37" s="13">
        <f>'A15'!E36/'A14'!E36*100</f>
        <v>32.256373002700691</v>
      </c>
      <c r="Z37" s="13">
        <f>'A7-A'!H58</f>
        <v>3.8</v>
      </c>
      <c r="AA37" s="13">
        <f>'A7-A'!I58</f>
        <v>58</v>
      </c>
      <c r="AB37" s="13">
        <f>(Z37)*(AA37)/10000</f>
        <v>2.2039999999999997E-2</v>
      </c>
      <c r="AC37" s="13">
        <f t="shared" si="4"/>
        <v>0.80056558003484191</v>
      </c>
      <c r="AD37" s="13">
        <f>'A15'!F36/'A14'!F36*100</f>
        <v>33.135313531353134</v>
      </c>
      <c r="AE37" s="13">
        <f>'A7-A'!J58</f>
        <v>5</v>
      </c>
      <c r="AF37" s="13">
        <f>'A7-A'!K58</f>
        <v>7.3</v>
      </c>
      <c r="AG37" s="13">
        <f>(AE37)*(AF37)/10000</f>
        <v>3.65E-3</v>
      </c>
      <c r="AH37" s="13">
        <f t="shared" si="6"/>
        <v>0.89981249971871957</v>
      </c>
      <c r="AI37" s="13">
        <f>'A15'!G36/'A14'!G36*100</f>
        <v>32.151703952684336</v>
      </c>
      <c r="AJ37" s="13">
        <f>'A7-A'!L58</f>
        <v>3.4</v>
      </c>
      <c r="AK37" s="13">
        <f>'A7-A'!M58</f>
        <v>10.5</v>
      </c>
      <c r="AL37" s="13">
        <f>(AJ37)*(AK37)/10000</f>
        <v>3.5699999999999994E-3</v>
      </c>
      <c r="AM37" s="13">
        <f t="shared" si="7"/>
        <v>0.90024424270810022</v>
      </c>
      <c r="AN37" s="13">
        <f>'A15'!H36/'A14'!H36*100</f>
        <v>34.787007263489777</v>
      </c>
      <c r="AO37" s="13">
        <f>'A7-A'!N58</f>
        <v>8</v>
      </c>
      <c r="AP37" s="13">
        <f>'A7-A'!O58</f>
        <v>14.4</v>
      </c>
      <c r="AQ37" s="13">
        <f>(AO37)*(AP37)/10000</f>
        <v>1.1520000000000001E-2</v>
      </c>
      <c r="AR37" s="13">
        <f t="shared" si="8"/>
        <v>0.85733978313839776</v>
      </c>
      <c r="AS37" s="13">
        <f>'A15'!I36/'A14'!I36*100</f>
        <v>32.536667193299238</v>
      </c>
      <c r="AT37" s="13">
        <f>'A7-A'!P58</f>
        <v>6.8</v>
      </c>
      <c r="AU37" s="13">
        <f>'A7-A'!Q58</f>
        <v>14.8</v>
      </c>
      <c r="AV37" s="13">
        <f>(AT37)*(AU37)/10000</f>
        <v>1.0064E-2</v>
      </c>
      <c r="AW37" s="13">
        <f t="shared" si="9"/>
        <v>0.86519750554512564</v>
      </c>
      <c r="AX37" s="13">
        <f>'A15'!J36/'A14'!J36*100</f>
        <v>33.744041186515396</v>
      </c>
      <c r="AY37" s="13">
        <f>'A7-A'!R58</f>
        <v>2.2000000000000002</v>
      </c>
      <c r="AZ37" s="13">
        <f>'A7-A'!S58</f>
        <v>20.7</v>
      </c>
      <c r="BA37" s="13">
        <f>(AY37)*(AZ37)/10000</f>
        <v>4.5539999999999999E-3</v>
      </c>
      <c r="BB37" s="13">
        <f t="shared" si="10"/>
        <v>0.89493380393871813</v>
      </c>
      <c r="BC37" s="13">
        <f>'A15'!K36/'A14'!K36*100</f>
        <v>31.004577210310767</v>
      </c>
      <c r="BD37" s="13">
        <f>'A7-A'!T58</f>
        <v>1.4</v>
      </c>
      <c r="BE37" s="13">
        <f>'A7-A'!U58</f>
        <v>20.8</v>
      </c>
      <c r="BF37" s="13">
        <f>(BD37)*(BE37)/10000</f>
        <v>2.9119999999999997E-3</v>
      </c>
      <c r="BG37" s="13">
        <f t="shared" si="11"/>
        <v>0.90379532879575597</v>
      </c>
      <c r="BH37" s="13">
        <f>'A15'!L36/'A14'!L36*100</f>
        <v>31.170499028025215</v>
      </c>
      <c r="BI37" s="13">
        <f>'A7-A'!V58</f>
        <v>6.3</v>
      </c>
      <c r="BJ37" s="13">
        <f>'A7-A'!W58</f>
        <v>25.2</v>
      </c>
      <c r="BK37" s="13">
        <f>(BI37)*(BJ37)/10000</f>
        <v>1.5875999999999998E-2</v>
      </c>
      <c r="BL37" s="13">
        <f t="shared" si="12"/>
        <v>0.83383137736662127</v>
      </c>
      <c r="BM37" s="13">
        <f>'A15'!M36/'A14'!M36*100</f>
        <v>30.302652883298041</v>
      </c>
      <c r="BN37" s="13">
        <f>'A7-A'!X58</f>
        <v>5.8</v>
      </c>
      <c r="BO37" s="13">
        <f>'A7-A'!Y58</f>
        <v>12.8</v>
      </c>
      <c r="BP37" s="13">
        <f>(BN37)*(BO37)/10000</f>
        <v>7.4239999999999992E-3</v>
      </c>
      <c r="BQ37" s="13">
        <f t="shared" si="13"/>
        <v>0.87944502419468729</v>
      </c>
      <c r="BR37" s="13">
        <f>'A15'!N36/'A14'!N36*100</f>
        <v>31.148503853327945</v>
      </c>
      <c r="BS37" s="13">
        <f>'A7-A'!Z58</f>
        <v>9</v>
      </c>
      <c r="BT37" s="13">
        <f>'A7-A'!AA58</f>
        <v>14.3</v>
      </c>
      <c r="BU37" s="13">
        <f>(BS37)*(BT37)/10000</f>
        <v>1.2870000000000001E-2</v>
      </c>
      <c r="BV37" s="13">
        <f t="shared" si="14"/>
        <v>0.85005412019259929</v>
      </c>
      <c r="BW37" s="13">
        <f>'A15'!O36/'A14'!O36*100</f>
        <v>32.572442054226727</v>
      </c>
      <c r="BX37" s="13">
        <f>'A7-A'!AB58</f>
        <v>17.148</v>
      </c>
      <c r="BY37" s="13">
        <f>'A7-A'!AC58</f>
        <v>29.734000000000002</v>
      </c>
      <c r="BZ37" s="13">
        <f>(BX37)*(BY37)/10000</f>
        <v>5.0987863200000004E-2</v>
      </c>
      <c r="CA37" s="13">
        <f t="shared" si="15"/>
        <v>0.64434011760796461</v>
      </c>
    </row>
    <row r="38" spans="1:79" ht="12.75" customHeight="1">
      <c r="A38" s="6">
        <v>2014</v>
      </c>
      <c r="B38" s="13">
        <v>2.4</v>
      </c>
      <c r="C38" s="13">
        <v>11.1</v>
      </c>
      <c r="D38" s="13">
        <f t="shared" si="17"/>
        <v>1.1243243243243244</v>
      </c>
      <c r="E38" s="13">
        <v>0.34</v>
      </c>
      <c r="F38" s="13">
        <v>0.14400000000000002</v>
      </c>
      <c r="G38" s="13">
        <f>(E38/F38)*V38</f>
        <v>36.361111111111114</v>
      </c>
      <c r="H38" s="13">
        <f>D38*G38/10000</f>
        <v>4.0881681681681692E-3</v>
      </c>
      <c r="I38" s="13">
        <f t="shared" si="16"/>
        <v>0.89744779928401475</v>
      </c>
      <c r="J38" s="13">
        <f>'A15'!B37/'A14'!B37*100</f>
        <v>30.380742605412209</v>
      </c>
      <c r="K38" s="13">
        <f>'A7-A'!B59</f>
        <v>25.177</v>
      </c>
      <c r="L38" s="13">
        <f>'A7-A'!C59</f>
        <v>26.661000000000001</v>
      </c>
      <c r="M38" s="13">
        <f>(K38)*(L38)/10000</f>
        <v>6.7124399700000004E-2</v>
      </c>
      <c r="N38" s="13">
        <f t="shared" si="0"/>
        <v>0.55725466127346446</v>
      </c>
      <c r="O38" s="13">
        <f>'A15'!C37/'A14'!C37*100</f>
        <v>32.500549413123963</v>
      </c>
      <c r="P38" s="13">
        <f>'A7-A'!D59</f>
        <v>6.5</v>
      </c>
      <c r="Q38" s="13">
        <f>'A7-A'!E59</f>
        <v>11</v>
      </c>
      <c r="R38" s="13">
        <f>(P38)*(Q38)/10000</f>
        <v>7.1500000000000001E-3</v>
      </c>
      <c r="S38" s="13">
        <f t="shared" si="1"/>
        <v>0.88092374393331596</v>
      </c>
      <c r="T38" s="13">
        <f>'A15'!D37/'A14'!D37*100</f>
        <v>33.622074981128911</v>
      </c>
      <c r="U38" s="13">
        <f>'A7-A'!F59</f>
        <v>5.2</v>
      </c>
      <c r="V38" s="13">
        <f>'A7-A'!G59</f>
        <v>15.4</v>
      </c>
      <c r="W38" s="13">
        <f>(U38)*(V38)/10000</f>
        <v>8.0079999999999995E-3</v>
      </c>
      <c r="X38" s="13">
        <f t="shared" si="3"/>
        <v>0.87629330037220843</v>
      </c>
      <c r="Y38" s="13">
        <f>'A15'!E37/'A14'!E37*100</f>
        <v>32.145255557863358</v>
      </c>
      <c r="Z38" s="13">
        <f>'A7-A'!H59</f>
        <v>2.8</v>
      </c>
      <c r="AA38" s="13">
        <f>'A7-A'!I59</f>
        <v>47.1</v>
      </c>
      <c r="AB38" s="13">
        <f>(Z38)*(AA38)/10000</f>
        <v>1.3188E-2</v>
      </c>
      <c r="AC38" s="13">
        <f t="shared" si="4"/>
        <v>0.84833794180981115</v>
      </c>
      <c r="AD38" s="13">
        <f>'A15'!F37/'A14'!F37*100</f>
        <v>32.653508771929822</v>
      </c>
      <c r="AE38" s="13">
        <f>'A7-A'!J59</f>
        <v>3.8</v>
      </c>
      <c r="AF38" s="13">
        <f>'A7-A'!K59</f>
        <v>8.5</v>
      </c>
      <c r="AG38" s="13">
        <f>(AE38)*(AF38)/10000</f>
        <v>3.2299999999999998E-3</v>
      </c>
      <c r="AH38" s="13">
        <f t="shared" si="6"/>
        <v>0.90207915041296782</v>
      </c>
      <c r="AI38" s="13">
        <f>'A15'!G37/'A14'!G37*100</f>
        <v>31.834340787571829</v>
      </c>
      <c r="AJ38" s="13">
        <f>'A7-A'!L59</f>
        <v>2.9</v>
      </c>
      <c r="AK38" s="13">
        <f>'A7-A'!M59</f>
        <v>8.6</v>
      </c>
      <c r="AL38" s="13">
        <f>(AJ38)*(AK38)/10000</f>
        <v>2.4939999999999997E-3</v>
      </c>
      <c r="AM38" s="13">
        <f t="shared" si="7"/>
        <v>0.9060511859152699</v>
      </c>
      <c r="AN38" s="13">
        <f>'A15'!H37/'A14'!H37*100</f>
        <v>35.024849057672476</v>
      </c>
      <c r="AO38" s="13">
        <f>'A7-A'!N59</f>
        <v>9.1</v>
      </c>
      <c r="AP38" s="13">
        <f>'A7-A'!O59</f>
        <v>19.8</v>
      </c>
      <c r="AQ38" s="13">
        <f>(AO38)*(AP38)/10000</f>
        <v>1.8017999999999999E-2</v>
      </c>
      <c r="AR38" s="13">
        <f t="shared" si="8"/>
        <v>0.8222714588259542</v>
      </c>
      <c r="AS38" s="13">
        <f>'A15'!I37/'A14'!I37*100</f>
        <v>32.768090840839839</v>
      </c>
      <c r="AT38" s="13">
        <f>'A7-A'!P59</f>
        <v>6.1</v>
      </c>
      <c r="AU38" s="13">
        <f>'A7-A'!Q59</f>
        <v>18.3</v>
      </c>
      <c r="AV38" s="13">
        <f>(AT38)*(AU38)/10000</f>
        <v>1.1162999999999999E-2</v>
      </c>
      <c r="AW38" s="13">
        <f t="shared" si="9"/>
        <v>0.85926643622850885</v>
      </c>
      <c r="AX38" s="13">
        <f>'A15'!J37/'A14'!J37*100</f>
        <v>33.775466948313046</v>
      </c>
      <c r="AY38" s="13">
        <f>'A7-A'!R59</f>
        <v>2.8</v>
      </c>
      <c r="AZ38" s="13">
        <f>'A7-A'!S59</f>
        <v>39.799999999999997</v>
      </c>
      <c r="BA38" s="13">
        <f>(AY38)*(AZ38)/10000</f>
        <v>1.1143999999999998E-2</v>
      </c>
      <c r="BB38" s="13">
        <f t="shared" si="10"/>
        <v>0.85936897518848687</v>
      </c>
      <c r="BC38" s="13">
        <f>'A15'!K37/'A14'!K37*100</f>
        <v>30.986920332936979</v>
      </c>
      <c r="BD38" s="13">
        <f>'A7-A'!T59</f>
        <v>2.1</v>
      </c>
      <c r="BE38" s="13">
        <f>'A7-A'!U59</f>
        <v>3.4</v>
      </c>
      <c r="BF38" s="13">
        <f>(BD38)*(BE38)/10000</f>
        <v>7.1400000000000001E-4</v>
      </c>
      <c r="BG38" s="13">
        <f t="shared" si="11"/>
        <v>0.91565746742898946</v>
      </c>
      <c r="BH38" s="13">
        <f>'A15'!L37/'A14'!L37*100</f>
        <v>31.693823431229085</v>
      </c>
      <c r="BI38" s="13">
        <f>'A7-A'!V59</f>
        <v>5.3</v>
      </c>
      <c r="BJ38" s="13">
        <f>'A7-A'!W59</f>
        <v>23.7</v>
      </c>
      <c r="BK38" s="13">
        <f>(BI38)*(BJ38)/10000</f>
        <v>1.2560999999999999E-2</v>
      </c>
      <c r="BL38" s="13">
        <f t="shared" si="12"/>
        <v>0.85172172748908204</v>
      </c>
      <c r="BM38" s="13">
        <f>'A15'!M37/'A14'!M37*100</f>
        <v>30.316160408598254</v>
      </c>
      <c r="BN38" s="13">
        <f>'A7-A'!X59</f>
        <v>4.7</v>
      </c>
      <c r="BO38" s="13">
        <f>'A7-A'!Y59</f>
        <v>14.3</v>
      </c>
      <c r="BP38" s="13">
        <f>(BN38)*(BO38)/10000</f>
        <v>6.7210000000000004E-3</v>
      </c>
      <c r="BQ38" s="13">
        <f t="shared" si="13"/>
        <v>0.88323896571386962</v>
      </c>
      <c r="BR38" s="13">
        <f>'A15'!N37/'A14'!N37*100</f>
        <v>31.201884532435852</v>
      </c>
      <c r="BS38" s="13">
        <f>'A7-A'!Z59</f>
        <v>9.8000000000000007</v>
      </c>
      <c r="BT38" s="13">
        <f>'A7-A'!AA59</f>
        <v>16.7</v>
      </c>
      <c r="BU38" s="13">
        <f>(BS38)*(BT38)/10000</f>
        <v>1.6365999999999999E-2</v>
      </c>
      <c r="BV38" s="13">
        <f t="shared" si="14"/>
        <v>0.83118695155666478</v>
      </c>
      <c r="BW38" s="13">
        <f>'A15'!O37/'A14'!O37*100</f>
        <v>32.40494914622267</v>
      </c>
      <c r="BX38" s="13">
        <f>'A7-A'!AB59</f>
        <v>16.896000000000001</v>
      </c>
      <c r="BY38" s="13">
        <f>'A7-A'!AC59</f>
        <v>30.600999999999999</v>
      </c>
      <c r="BZ38" s="13">
        <f>(BX38)*(BY38)/10000</f>
        <v>5.17034496E-2</v>
      </c>
      <c r="CA38" s="13">
        <f t="shared" si="15"/>
        <v>0.64047824996426284</v>
      </c>
    </row>
    <row r="39" spans="1:79" ht="12.75" customHeight="1"/>
    <row r="40" spans="1:79" ht="12.75" customHeight="1">
      <c r="B40" s="13" t="s">
        <v>321</v>
      </c>
      <c r="J40" s="13" t="s">
        <v>321</v>
      </c>
      <c r="O40" s="13" t="s">
        <v>321</v>
      </c>
      <c r="Y40" s="13" t="s">
        <v>321</v>
      </c>
      <c r="AI40" s="13" t="s">
        <v>321</v>
      </c>
      <c r="AS40" s="13" t="s">
        <v>321</v>
      </c>
      <c r="BC40" s="13" t="s">
        <v>321</v>
      </c>
      <c r="BM40" s="13" t="s">
        <v>321</v>
      </c>
      <c r="BW40" s="13" t="s">
        <v>321</v>
      </c>
    </row>
    <row r="41" spans="1:79" ht="12.75" customHeight="1">
      <c r="A41" s="6" t="s">
        <v>632</v>
      </c>
      <c r="B41" s="13">
        <f t="shared" ref="B41:H41" si="44">(POWER(B38/B5, 1/33)-1)*100</f>
        <v>-6.121688298225159</v>
      </c>
      <c r="C41" s="13">
        <f t="shared" si="44"/>
        <v>-1.82730997178564</v>
      </c>
      <c r="D41" s="13">
        <f t="shared" si="44"/>
        <v>-6.4950755080573686</v>
      </c>
      <c r="E41" s="13">
        <f t="shared" si="44"/>
        <v>1.4708271711206367</v>
      </c>
      <c r="F41" s="13">
        <f t="shared" si="44"/>
        <v>-0.8365142288175198</v>
      </c>
      <c r="G41" s="13">
        <f t="shared" si="44"/>
        <v>1.4286708236000534</v>
      </c>
      <c r="H41" s="13">
        <f t="shared" si="44"/>
        <v>-5.1591979332117122</v>
      </c>
      <c r="J41" s="13">
        <f>(POWER(J38/J5, 1/33)-1)*100</f>
        <v>0.52295256951380154</v>
      </c>
      <c r="K41" s="13">
        <f>(POWER(K38/K5, 1/33)-1)*100</f>
        <v>5.3073207262244182E-2</v>
      </c>
      <c r="L41" s="13">
        <f>(POWER(L38/L5, 1/33)-1)*100</f>
        <v>1.633346147938175</v>
      </c>
      <c r="M41" s="13">
        <f>(POWER(M38/M5, 1/33)-1)*100</f>
        <v>1.6872862243868303</v>
      </c>
      <c r="O41" s="13">
        <f>(POWER(O38/O5, 1/33)-1)*100</f>
        <v>0.3966465879181591</v>
      </c>
      <c r="P41" s="13">
        <f>(POWER(P38/P5, 1/33)-1)*100</f>
        <v>-1.5622668813619511</v>
      </c>
      <c r="Q41" s="13">
        <f>(POWER(Q38/Q5, 1/33)-1)*100</f>
        <v>-1.705858618153111</v>
      </c>
      <c r="R41" s="13">
        <f>(POWER(R38/R5, 1/33)-1)*100</f>
        <v>-3.241475435280794</v>
      </c>
      <c r="T41" s="13">
        <f>(POWER(T38/T5, 1/33)-1)*100</f>
        <v>0.98635351577647246</v>
      </c>
      <c r="U41" s="13">
        <f>(POWER(U38/U5, 1/33)-1)*100</f>
        <v>-2.2177774412881268</v>
      </c>
      <c r="V41" s="13">
        <f>(POWER(V38/V5, 1/33)-1)*100</f>
        <v>-0.87771198470524281</v>
      </c>
      <c r="W41" s="13">
        <f>(POWER(W38/W5, 1/33)-1)*100</f>
        <v>-3.0760237275970992</v>
      </c>
      <c r="Y41" s="13">
        <f>(POWER(Y38/Y5, 1/33)-1)*100</f>
        <v>0.56972626500577661</v>
      </c>
      <c r="Z41" s="13">
        <f>(POWER(Z38/Z5, 1/33)-1)*100</f>
        <v>-7.0755087229857017</v>
      </c>
      <c r="AA41" s="13">
        <f>(POWER(AA38/AA5, 1/33)-1)*100</f>
        <v>3.0989606321185414</v>
      </c>
      <c r="AB41" s="13">
        <f>(POWER(AB38/AB5, 1/33)-1)*100</f>
        <v>-4.1958153207146021</v>
      </c>
      <c r="AD41" s="13">
        <f>(POWER(AD38/AD5, 1/33)-1)*100</f>
        <v>0.62001124048003398</v>
      </c>
      <c r="AE41" s="13">
        <f>(POWER(AE38/AE5, 1/33)-1)*100</f>
        <v>-3.3098385164992195</v>
      </c>
      <c r="AF41" s="13">
        <f>(POWER(AF38/AF5, 1/33)-1)*100</f>
        <v>-1.4299318434884967</v>
      </c>
      <c r="AG41" s="13">
        <f>(POWER(AG38/AG5, 1/33)-1)*100</f>
        <v>-4.6924419250722433</v>
      </c>
      <c r="AI41" s="13">
        <f>(POWER(AI38/AI5, 1/33)-1)*100</f>
        <v>0.48651517812334788</v>
      </c>
      <c r="AJ41" s="13">
        <f>(POWER(AJ38/AJ5, 1/33)-1)*100</f>
        <v>-5.8713825183389083</v>
      </c>
      <c r="AK41" s="13">
        <f>(POWER(AK38/AK5, 1/33)-1)*100</f>
        <v>-3.9587793698360851</v>
      </c>
      <c r="AL41" s="13">
        <f>(POWER(AL38/AL5, 1/33)-1)*100</f>
        <v>-9.5977268083148317</v>
      </c>
      <c r="AN41" s="13">
        <f>(POWER(AN38/AN5, 1/33)-1)*100</f>
        <v>0.23284720425642558</v>
      </c>
      <c r="AO41" s="13">
        <f>(POWER(AO38/AO5, 1/33)-1)*100</f>
        <v>-1.3722049562719274</v>
      </c>
      <c r="AP41" s="13">
        <f>(POWER(AP38/AP5, 1/33)-1)*100</f>
        <v>-3.5596367501600223E-2</v>
      </c>
      <c r="AQ41" s="13">
        <f>(POWER(AQ38/AQ5, 1/33)-1)*100</f>
        <v>-1.4073128686544201</v>
      </c>
      <c r="AS41" s="13">
        <f>(POWER(AS38/AS5, 1/33)-1)*100</f>
        <v>0.35658398000937286</v>
      </c>
      <c r="AT41" s="13">
        <f>(POWER(AT38/AT5, 1/33)-1)*100</f>
        <v>-2.333923210722777</v>
      </c>
      <c r="AU41" s="13">
        <f>(POWER(AU38/AU5, 1/33)-1)*100</f>
        <v>-0.22467166278794526</v>
      </c>
      <c r="AV41" s="13">
        <f>(POWER(AV38/AV5, 1/33)-1)*100</f>
        <v>-2.5533512094249922</v>
      </c>
      <c r="AX41" s="13">
        <f>(POWER(AX38/AX5, 1/33)-1)*100</f>
        <v>0.86619460355066291</v>
      </c>
      <c r="AY41" s="13">
        <f>(POWER(AY38/AY5, 1/33)-1)*100</f>
        <v>-2.0412079269732875</v>
      </c>
      <c r="AZ41" s="13">
        <f>(POWER(AZ38/AZ5, 1/33)-1)*100</f>
        <v>8.3870365377336498E-2</v>
      </c>
      <c r="BA41" s="13">
        <f>(POWER(BA38/BA5, 1/33)-1)*100</f>
        <v>-1.9590495301424093</v>
      </c>
      <c r="BC41" s="13">
        <f>(POWER(BC38/BC5, 1/33)-1)*100</f>
        <v>0.4171848234149067</v>
      </c>
      <c r="BD41" s="13">
        <f>(POWER(BD38/BD5, 1/33)-1)*100</f>
        <v>-4.2930622665364737</v>
      </c>
      <c r="BE41" s="13">
        <f>(POWER(BE38/BE5, 1/33)-1)*100</f>
        <v>-6.2583674468071449</v>
      </c>
      <c r="BF41" s="13">
        <f>(POWER(BF38/BF5, 1/33)-1)*100</f>
        <v>-10.282754101983539</v>
      </c>
      <c r="BH41" s="13">
        <f>(POWER(BH38/BH5, 1/33)-1)*100</f>
        <v>0.21563601892693463</v>
      </c>
      <c r="BI41" s="13">
        <f>(POWER(BI38/BI5, 1/33)-1)*100</f>
        <v>-3.3784801837956957</v>
      </c>
      <c r="BJ41" s="13">
        <f>(POWER(BJ38/BJ5, 1/33)-1)*100</f>
        <v>5.2796792603260201E-2</v>
      </c>
      <c r="BK41" s="13">
        <f>(POWER(BK38/BK5, 1/33)-1)*100</f>
        <v>-3.3274671203682105</v>
      </c>
      <c r="BM41" s="13">
        <f>(POWER(BM38/BM5, 1/33)-1)*100</f>
        <v>0.27612674247297075</v>
      </c>
      <c r="BN41" s="13">
        <f>(POWER(BN38/BN5, 1/33)-1)*100</f>
        <v>1.4856306931700924</v>
      </c>
      <c r="BO41" s="13">
        <f>(POWER(BO38/BO5, 1/33)-1)*100</f>
        <v>2.063942809220487</v>
      </c>
      <c r="BP41" s="13">
        <f>(POWER(BP38/BP5, 1/33)-1)*100</f>
        <v>3.5802360702538394</v>
      </c>
      <c r="BR41" s="13">
        <f>(POWER(BR38/BR5, 1/33)-1)*100</f>
        <v>0.34228900044077637</v>
      </c>
      <c r="BS41" s="13">
        <f>(POWER(BS38/BS5, 1/33)-1)*100</f>
        <v>-1.4128150904810344</v>
      </c>
      <c r="BT41" s="13">
        <f>(POWER(BT38/BT5, 1/33)-1)*100</f>
        <v>0.7030205870024453</v>
      </c>
      <c r="BU41" s="13">
        <f>(POWER(BU38/BU5, 1/33)-1)*100</f>
        <v>-0.719726884420957</v>
      </c>
      <c r="BW41" s="13">
        <f>(POWER(BW38/BW5, 1/33)-1)*100</f>
        <v>0.7933666522106364</v>
      </c>
      <c r="BX41" s="13">
        <f>(POWER(BX38/BX5, 1/33)-1)*100</f>
        <v>-1.2260991418631351</v>
      </c>
      <c r="BY41" s="13">
        <f>(POWER(BY38/BY5, 1/33)-1)*100</f>
        <v>0.24664151161855052</v>
      </c>
      <c r="BZ41" s="13">
        <f>(POWER(BZ38/BZ5, 1/33)-1)*100</f>
        <v>-0.98248169970202026</v>
      </c>
    </row>
    <row r="42" spans="1:79" ht="12.75" customHeight="1">
      <c r="B42" s="13" t="s">
        <v>322</v>
      </c>
      <c r="O42" s="13" t="s">
        <v>322</v>
      </c>
      <c r="Y42" s="13" t="s">
        <v>322</v>
      </c>
      <c r="AI42" s="13" t="s">
        <v>322</v>
      </c>
      <c r="AS42" s="13" t="s">
        <v>322</v>
      </c>
      <c r="BC42" s="13" t="s">
        <v>322</v>
      </c>
      <c r="BM42" s="13" t="s">
        <v>322</v>
      </c>
      <c r="BW42" s="13" t="s">
        <v>322</v>
      </c>
    </row>
    <row r="43" spans="1:79" ht="12.75" customHeight="1">
      <c r="A43" s="6" t="s">
        <v>632</v>
      </c>
      <c r="I43" s="13">
        <f>I38-I5</f>
        <v>0.10465022633154009</v>
      </c>
      <c r="N43" s="13">
        <f>N38-N5</f>
        <v>-0.15370330892990713</v>
      </c>
      <c r="S43" s="13">
        <f>S38-S5</f>
        <v>7.5884244440736492E-2</v>
      </c>
      <c r="X43" s="13">
        <f>X38-X5</f>
        <v>7.7961990307411355E-2</v>
      </c>
      <c r="AC43" s="13">
        <f>AC38-AC5</f>
        <v>0.22166449259893906</v>
      </c>
      <c r="AH43" s="13">
        <f>AH38-AH5</f>
        <v>6.7708746241534778E-2</v>
      </c>
      <c r="AM43" s="13">
        <f>AM38-AM5</f>
        <v>0.36247576720549535</v>
      </c>
      <c r="AR43" s="13">
        <f>AR38-AR5</f>
        <v>5.7987475379381093E-2</v>
      </c>
      <c r="AW43" s="13">
        <f>AW38-AW5</f>
        <v>8.1207391565010778E-2</v>
      </c>
      <c r="BB43" s="13">
        <f>BB38-BB5</f>
        <v>5.5397169632501075E-2</v>
      </c>
      <c r="BG43" s="13">
        <f>BG38-BG5</f>
        <v>0.13448030657114907</v>
      </c>
      <c r="BL43" s="13">
        <f>BL38-BL5</f>
        <v>0.13930008434868002</v>
      </c>
      <c r="BQ43" s="13">
        <f>BQ38-BQ5</f>
        <v>-2.4910413955730903E-2</v>
      </c>
      <c r="BV43" s="13">
        <f>BV38-BV5</f>
        <v>2.3774746770089505E-2</v>
      </c>
      <c r="CA43" s="13">
        <f>CA38-CA5</f>
        <v>0.1074746829184976</v>
      </c>
    </row>
    <row r="44" spans="1:79" ht="12.75" customHeight="1">
      <c r="B44" s="72" t="s">
        <v>703</v>
      </c>
      <c r="C44" s="72"/>
      <c r="D44" s="72"/>
      <c r="E44" s="72"/>
      <c r="F44" s="72"/>
      <c r="G44" s="72"/>
      <c r="H44" s="72"/>
      <c r="I44" s="72"/>
      <c r="J44" s="72"/>
      <c r="K44" s="72"/>
      <c r="L44" s="72"/>
      <c r="M44" s="72"/>
      <c r="N44" s="72"/>
    </row>
    <row r="45" spans="1:79" s="29" customFormat="1" ht="12.75" customHeight="1">
      <c r="B45" s="30" t="s">
        <v>704</v>
      </c>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row>
    <row r="46" spans="1:79" s="29" customFormat="1" ht="12.75" customHeight="1">
      <c r="B46" s="30" t="s">
        <v>684</v>
      </c>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row>
    <row r="47" spans="1:79" ht="13.5" customHeight="1">
      <c r="A47" s="29"/>
    </row>
    <row r="48" spans="1:79" ht="12.75" customHeight="1">
      <c r="A48" s="29"/>
    </row>
    <row r="49" spans="1:27" ht="12.75" customHeight="1">
      <c r="A49" s="29"/>
      <c r="O49" s="13" t="s">
        <v>647</v>
      </c>
    </row>
    <row r="50" spans="1:27" ht="12.75" customHeight="1">
      <c r="A50" s="29"/>
      <c r="O50" s="13" t="s">
        <v>12</v>
      </c>
      <c r="R50" s="13">
        <f>MAXA(M4:M38,R4:R38,W4:W38,AB4:AB38,AG4:AG38,AL4:AL38,AQ4:AQ38,AV4:AV38,BA4:BA38,BF4:BF38,BK4:BK38,BP4:BP38,BU4:BU38,BZ4:BZ38)</f>
        <v>0.1549398528</v>
      </c>
      <c r="T50" s="13" t="s">
        <v>192</v>
      </c>
    </row>
    <row r="51" spans="1:27" ht="15" customHeight="1">
      <c r="A51" s="29"/>
      <c r="O51" s="13" t="s">
        <v>196</v>
      </c>
      <c r="R51" s="13">
        <f>MINA(M4:M38,R4:R38,W4:W38,AB4:AB38,AG4:AG38,AL4:AL38,AQ4:AQ38,AV4:AV38,BA4:BA38,BF4:BF38,BK4:BK38,BP4:BP38,BU4:BU38,BZ4:BZ38)</f>
        <v>5.2699999999999991E-4</v>
      </c>
      <c r="T51" s="13" t="s">
        <v>193</v>
      </c>
      <c r="U51" s="13">
        <f>R50+R53</f>
        <v>0.17038113807999999</v>
      </c>
      <c r="Z51" s="13" t="s">
        <v>209</v>
      </c>
      <c r="AA51" s="13">
        <f>R50+R53</f>
        <v>0.17038113807999999</v>
      </c>
    </row>
    <row r="52" spans="1:27" ht="14.25" customHeight="1">
      <c r="A52" s="29"/>
      <c r="O52" s="13" t="s">
        <v>190</v>
      </c>
      <c r="R52" s="13">
        <f>R50-R51</f>
        <v>0.1544128528</v>
      </c>
      <c r="T52" s="13" t="s">
        <v>194</v>
      </c>
      <c r="U52" s="13">
        <f>R51-R53</f>
        <v>-1.491428528E-2</v>
      </c>
      <c r="Z52" s="13" t="s">
        <v>210</v>
      </c>
      <c r="AA52" s="13">
        <f>R51-R53</f>
        <v>-1.491428528E-2</v>
      </c>
    </row>
    <row r="53" spans="1:27" ht="24" customHeight="1">
      <c r="A53" s="29"/>
      <c r="O53" s="13" t="s">
        <v>197</v>
      </c>
      <c r="R53" s="13">
        <f>R52/10</f>
        <v>1.544128528E-2</v>
      </c>
    </row>
    <row r="54" spans="1:27" ht="14.25" customHeight="1">
      <c r="A54" s="29"/>
    </row>
    <row r="55" spans="1:27" ht="14.25" customHeight="1">
      <c r="A55" s="29"/>
    </row>
    <row r="56" spans="1:27" ht="14.25" customHeight="1">
      <c r="A56" s="29"/>
    </row>
    <row r="57" spans="1:27" ht="14.25" customHeight="1"/>
    <row r="58" spans="1:27" ht="14.25" customHeight="1"/>
    <row r="59" spans="1:27" ht="14.25" customHeight="1"/>
    <row r="60" spans="1:27" ht="14.25" customHeight="1"/>
    <row r="61" spans="1:27" ht="12.75" customHeight="1"/>
    <row r="62" spans="1:27" ht="12.75" customHeight="1"/>
    <row r="63" spans="1:27" ht="12.75" customHeight="1"/>
    <row r="64" spans="1:2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sheetData>
  <mergeCells count="1">
    <mergeCell ref="B44:N44"/>
  </mergeCells>
  <phoneticPr fontId="0" type="noConversion"/>
  <pageMargins left="0.35433070866141736" right="0.35433070866141736" top="0.39370078740157483" bottom="0.47244094488188981" header="0.51181102362204722" footer="0.51181102362204722"/>
  <pageSetup scale="64" orientation="landscape" r:id="rId1"/>
  <headerFooter alignWithMargins="0"/>
  <colBreaks count="5" manualBreakCount="5">
    <brk id="14" max="63" man="1"/>
    <brk id="24" max="61" man="1"/>
    <brk id="39" max="61" man="1"/>
    <brk id="54" max="61" man="1"/>
    <brk id="69" max="61" man="1"/>
  </colBreaks>
</worksheet>
</file>

<file path=xl/worksheets/sheet90.xml><?xml version="1.0" encoding="utf-8"?>
<worksheet xmlns="http://schemas.openxmlformats.org/spreadsheetml/2006/main" xmlns:r="http://schemas.openxmlformats.org/officeDocument/2006/relationships">
  <sheetPr codeName="Sheet78"/>
  <dimension ref="A1:DI56"/>
  <sheetViews>
    <sheetView view="pageBreakPreview" zoomScaleSheetLayoutView="100" workbookViewId="0">
      <pane xSplit="1" ySplit="3" topLeftCell="B4" activePane="bottomRight" state="frozen"/>
      <selection activeCell="C38" sqref="C38"/>
      <selection pane="topRight" activeCell="C38" sqref="C38"/>
      <selection pane="bottomLeft" activeCell="C38" sqref="C38"/>
      <selection pane="bottomRight" activeCell="C38" sqref="C38"/>
    </sheetView>
  </sheetViews>
  <sheetFormatPr defaultColWidth="8.85546875" defaultRowHeight="12.75"/>
  <cols>
    <col min="1" max="1" width="7.28515625" style="6" customWidth="1"/>
    <col min="2" max="9" width="14.28515625" style="10" customWidth="1"/>
    <col min="10" max="10" width="8.85546875" style="10" customWidth="1"/>
    <col min="11" max="11" width="9.85546875" style="10" customWidth="1"/>
    <col min="12" max="12" width="8.85546875" style="10" customWidth="1"/>
    <col min="13" max="14" width="0" style="10" hidden="1" customWidth="1"/>
    <col min="15" max="17" width="8.85546875" style="10" customWidth="1"/>
    <col min="18" max="18" width="10.28515625" style="10" hidden="1" customWidth="1"/>
    <col min="19" max="20" width="0" style="10" hidden="1" customWidth="1"/>
    <col min="21" max="21" width="10.28515625" style="10" customWidth="1"/>
    <col min="22" max="23" width="8.85546875" style="10" customWidth="1"/>
    <col min="24" max="24" width="0" style="10" hidden="1" customWidth="1"/>
    <col min="25" max="27" width="8.85546875" style="10" customWidth="1"/>
    <col min="28" max="28" width="9.5703125" style="10" customWidth="1"/>
    <col min="29" max="29" width="0" style="10" hidden="1" customWidth="1"/>
    <col min="30" max="113" width="8.85546875" style="10"/>
    <col min="114" max="16384" width="8.85546875" style="8"/>
  </cols>
  <sheetData>
    <row r="1" spans="1:113">
      <c r="A1" s="6" t="s">
        <v>687</v>
      </c>
      <c r="W1" s="10" t="s">
        <v>225</v>
      </c>
      <c r="X1" s="10" t="s">
        <v>225</v>
      </c>
    </row>
    <row r="3" spans="1:113">
      <c r="A3" s="6" t="s">
        <v>225</v>
      </c>
      <c r="B3" s="10" t="s">
        <v>86</v>
      </c>
      <c r="C3" s="10" t="s">
        <v>87</v>
      </c>
      <c r="D3" s="10" t="s">
        <v>88</v>
      </c>
      <c r="E3" s="10" t="s">
        <v>89</v>
      </c>
      <c r="F3" s="10" t="s">
        <v>90</v>
      </c>
      <c r="G3" s="10" t="s">
        <v>91</v>
      </c>
      <c r="H3" s="10" t="s">
        <v>92</v>
      </c>
    </row>
    <row r="4" spans="1:113" s="11" customFormat="1" ht="12.75" customHeight="1">
      <c r="A4" s="27" t="s">
        <v>115</v>
      </c>
      <c r="B4" s="12">
        <f>'A26-1'!B4/'A7'!$O$28*100</f>
        <v>43980.787101163696</v>
      </c>
      <c r="C4" s="12">
        <f>'A26-1'!C4/'A7'!$O$28*100</f>
        <v>6804.8233719803293</v>
      </c>
      <c r="D4" s="12">
        <f>'A26-1'!D4/'A7'!$O$28*100</f>
        <v>6752.6858632079875</v>
      </c>
      <c r="E4" s="12">
        <f>'A26-1'!E4/'A7'!$O$28*100</f>
        <v>884.30307044896028</v>
      </c>
      <c r="F4" s="12">
        <f>'A26-1'!F4/'A7'!$O$28*100</f>
        <v>3949.824157700692</v>
      </c>
      <c r="G4" s="12">
        <f>'A26-1'!G4/'A7'!$O$28*100</f>
        <v>3225.5668550686642</v>
      </c>
      <c r="H4" s="12">
        <f>'A26-1'!H4/'A7'!$O$28*100</f>
        <v>22363.583782757076</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row>
    <row r="5" spans="1:113" ht="12.75" customHeight="1">
      <c r="A5" s="6" t="s">
        <v>116</v>
      </c>
      <c r="B5" s="10">
        <f>'A26-1'!B5/'A7'!$O$28*100</f>
        <v>5426.4616103099734</v>
      </c>
      <c r="C5" s="10">
        <f>'A26-1'!C5/'A7'!$O$28*100</f>
        <v>2149.5986566713595</v>
      </c>
      <c r="D5" s="10">
        <f>'A26-1'!D5/'A7'!$O$28*100</f>
        <v>2728.4715482221072</v>
      </c>
      <c r="E5" s="10">
        <f>'A26-1'!E5/'A7'!$O$28*100</f>
        <v>272.48959844806444</v>
      </c>
      <c r="F5" s="10">
        <f>'A26-1'!F5/'A7'!$O$28*100</f>
        <v>31.373482450331302</v>
      </c>
      <c r="G5" s="10">
        <f>'A26-1'!G5/'A7'!$O$28*100</f>
        <v>244.02825841498284</v>
      </c>
      <c r="H5" s="10">
        <f>'A26-1'!H5/'A7'!$O$28*100</f>
        <v>0.50006610312777</v>
      </c>
    </row>
    <row r="6" spans="1:113" ht="12.75" customHeight="1">
      <c r="A6" s="6" t="s">
        <v>106</v>
      </c>
      <c r="B6" s="10">
        <f>'A26-1'!B6/'A7'!$O$28*100</f>
        <v>40620.551056599914</v>
      </c>
      <c r="C6" s="10">
        <f>'A26-1'!C6/'A7'!$O$28*100</f>
        <v>2313.1957708473765</v>
      </c>
      <c r="D6" s="10">
        <f>'A26-1'!D6/'A7'!$O$28*100</f>
        <v>2863.5086054893923</v>
      </c>
      <c r="E6" s="10">
        <f>'A26-1'!E6/'A7'!$O$28*100</f>
        <v>4378.4649602823711</v>
      </c>
      <c r="F6" s="10">
        <f>'A26-1'!F6/'A7'!$O$28*100</f>
        <v>4732.6297863317559</v>
      </c>
      <c r="G6" s="10">
        <f>'A26-1'!G6/'A7'!$O$28*100</f>
        <v>12423.255108687177</v>
      </c>
      <c r="H6" s="10">
        <f>'A26-1'!H6/'A7'!$O$28*100</f>
        <v>13909.496824961843</v>
      </c>
    </row>
    <row r="7" spans="1:113" ht="12.75" customHeight="1">
      <c r="A7" s="6" t="s">
        <v>117</v>
      </c>
      <c r="B7" s="10">
        <f>'A26-1'!B7/'A7'!$O$28*100</f>
        <v>21579.759134952612</v>
      </c>
      <c r="C7" s="10">
        <f>'A26-1'!C7/'A7'!$O$28*100</f>
        <v>5505.865714379298</v>
      </c>
      <c r="D7" s="10">
        <f>'A26-1'!D7/'A7'!$O$28*100</f>
        <v>3088.7876995419065</v>
      </c>
      <c r="E7" s="10">
        <f>'A26-1'!E7/'A7'!$O$28*100</f>
        <v>239.00088514368622</v>
      </c>
      <c r="F7" s="10">
        <f>'A26-1'!F7/'A7'!$O$28*100</f>
        <v>646.23092620301031</v>
      </c>
      <c r="G7" s="10">
        <f>'A26-1'!G7/'A7'!$O$28*100</f>
        <v>2709.7316560606591</v>
      </c>
      <c r="H7" s="10">
        <f>'A26-1'!H7/'A7'!$O$28*100</f>
        <v>9390.1422536240552</v>
      </c>
    </row>
    <row r="8" spans="1:113" ht="12.75" customHeight="1">
      <c r="A8" s="6" t="s">
        <v>118</v>
      </c>
      <c r="B8" s="10">
        <f>'A26-1'!B8/'A7'!$O$28*100</f>
        <v>21144.664434517716</v>
      </c>
      <c r="C8" s="10">
        <f>'A26-1'!C8/'A7'!$O$28*100</f>
        <v>3110.3779536325264</v>
      </c>
      <c r="D8" s="10">
        <f>'A26-1'!D8/'A7'!$O$28*100</f>
        <v>1388.3958770803938</v>
      </c>
      <c r="E8" s="10">
        <f>'A26-1'!E8/'A7'!$O$28*100</f>
        <v>9842.9634252023152</v>
      </c>
      <c r="F8" s="10">
        <f>'A26-1'!F8/'A7'!$O$28*100</f>
        <v>2632.2625509562349</v>
      </c>
      <c r="G8" s="10">
        <f>'A26-1'!G8/'A7'!$O$28*100</f>
        <v>4025.2937635633089</v>
      </c>
      <c r="H8" s="10">
        <f>'A26-1'!H8/'A7'!$O$28*100</f>
        <v>145.37086408293686</v>
      </c>
    </row>
    <row r="9" spans="1:113" ht="12.75" customHeight="1">
      <c r="A9" s="6" t="s">
        <v>119</v>
      </c>
      <c r="B9" s="10">
        <f>'A26-1'!B9/'A7'!$O$28*100</f>
        <v>9471.0950138758853</v>
      </c>
      <c r="C9" s="10">
        <f>'A26-1'!C9/'A7'!$O$28*100</f>
        <v>2774.4667670126069</v>
      </c>
      <c r="D9" s="10">
        <f>'A26-1'!D9/'A7'!$O$28*100</f>
        <v>3294.8926456626132</v>
      </c>
      <c r="E9" s="10">
        <f>'A26-1'!E9/'A7'!$O$28*100</f>
        <v>275.98032182677684</v>
      </c>
      <c r="F9" s="10">
        <f>'A26-1'!F9/'A7'!$O$28*100</f>
        <v>137.29241543493299</v>
      </c>
      <c r="G9" s="10">
        <f>'A26-1'!G9/'A7'!$O$28*100</f>
        <v>2910.4785271781152</v>
      </c>
      <c r="H9" s="10">
        <f>'A26-1'!H9/'A7'!$O$28*100</f>
        <v>77.984336760840705</v>
      </c>
    </row>
    <row r="10" spans="1:113" ht="12.75" customHeight="1">
      <c r="A10" s="6" t="s">
        <v>120</v>
      </c>
      <c r="B10" s="10">
        <f>'A26-1'!B10/'A7'!$O$28*100</f>
        <v>6288.1293239501838</v>
      </c>
      <c r="C10" s="10">
        <f>'A26-1'!C10/'A7'!$O$28*100</f>
        <v>1707.9051841249502</v>
      </c>
      <c r="D10" s="10">
        <f>'A26-1'!D10/'A7'!$O$28*100</f>
        <v>1530.3598336855009</v>
      </c>
      <c r="E10" s="10">
        <f>'A26-1'!E10/'A7'!$O$28*100</f>
        <v>225.84764152139738</v>
      </c>
      <c r="F10" s="10">
        <f>'A26-1'!F10/'A7'!$O$28*100</f>
        <v>107.05663339420582</v>
      </c>
      <c r="G10" s="10">
        <f>'A26-1'!G10/'A7'!$O$28*100</f>
        <v>2128.9242788611136</v>
      </c>
      <c r="H10" s="10">
        <f>'A26-1'!H10/'A7'!$O$28*100</f>
        <v>588.03575236301538</v>
      </c>
    </row>
    <row r="11" spans="1:113" ht="12.75" customHeight="1">
      <c r="A11" s="6" t="s">
        <v>121</v>
      </c>
      <c r="B11" s="10">
        <f>'A26-1'!B11/'A7'!$O$28*100</f>
        <v>8253.2350884519801</v>
      </c>
      <c r="C11" s="10">
        <f>'A26-1'!C11/'A7'!$O$28*100</f>
        <v>1543.1216923158156</v>
      </c>
      <c r="D11" s="10">
        <f>'A26-1'!D11/'A7'!$O$28*100</f>
        <v>3313.6675536493331</v>
      </c>
      <c r="E11" s="10">
        <f>'A26-1'!E11/'A7'!$O$28*100</f>
        <v>355.7320446358932</v>
      </c>
      <c r="F11" s="10">
        <f>'A26-1'!F11/'A7'!$O$28*100</f>
        <v>88.646702457514209</v>
      </c>
      <c r="G11" s="10">
        <f>'A26-1'!G11/'A7'!$O$28*100</f>
        <v>2374.1591417103864</v>
      </c>
      <c r="H11" s="10">
        <f>'A26-1'!H11/'A7'!$O$28*100</f>
        <v>577.90795368303895</v>
      </c>
    </row>
    <row r="12" spans="1:113" ht="12.75" customHeight="1">
      <c r="A12" s="6" t="s">
        <v>122</v>
      </c>
      <c r="B12" s="10">
        <f>'A26-1'!B12/'A7'!$O$28*100</f>
        <v>14514.282484534064</v>
      </c>
      <c r="C12" s="10">
        <f>'A26-1'!C12/'A7'!$O$28*100</f>
        <v>3173.57510464184</v>
      </c>
      <c r="D12" s="10">
        <f>'A26-1'!D12/'A7'!$O$28*100</f>
        <v>2327.9290110918064</v>
      </c>
      <c r="E12" s="10">
        <f>'A26-1'!E12/'A7'!$O$28*100</f>
        <v>26.916615048651792</v>
      </c>
      <c r="F12" s="10">
        <f>'A26-1'!F12/'A7'!$O$28*100</f>
        <v>27.537687435818597</v>
      </c>
      <c r="G12" s="10">
        <f>'A26-1'!G12/'A7'!$O$28*100</f>
        <v>1190.4834588902102</v>
      </c>
      <c r="H12" s="10">
        <f>'A26-1'!H12/'A7'!$O$28*100</f>
        <v>7767.8406074257337</v>
      </c>
    </row>
    <row r="13" spans="1:113" ht="12.75" customHeight="1">
      <c r="A13" s="6" t="s">
        <v>123</v>
      </c>
      <c r="B13" s="10">
        <f>'A26-1'!B13/'A7'!$O$28*100</f>
        <v>121190.12044724743</v>
      </c>
      <c r="C13" s="10">
        <f>'A26-1'!C13/'A7'!$O$28*100</f>
        <v>3385.8943061941395</v>
      </c>
      <c r="D13" s="10">
        <f>'A26-1'!D13/'A7'!$O$28*100</f>
        <v>555.55967600943291</v>
      </c>
      <c r="E13" s="10">
        <f>'A26-1'!E13/'A7'!$O$28*100</f>
        <v>735.76341319041364</v>
      </c>
      <c r="F13" s="10">
        <f>'A26-1'!F13/'A7'!$O$28*100</f>
        <v>1558.7190411470062</v>
      </c>
      <c r="G13" s="10">
        <f>'A26-1'!G13/'A7'!$O$28*100</f>
        <v>5266.835845237465</v>
      </c>
      <c r="H13" s="10">
        <f>'A26-1'!H13/'A7'!$O$28*100</f>
        <v>109687.34816546898</v>
      </c>
    </row>
    <row r="14" spans="1:113" ht="12.75" customHeight="1">
      <c r="A14" s="6" t="s">
        <v>124</v>
      </c>
      <c r="B14" s="10">
        <f>'A26-1'!B14/'A7'!$O$28*100</f>
        <v>8218.959177308323</v>
      </c>
      <c r="C14" s="10">
        <f>'A26-1'!C14/'A7'!$O$28*100</f>
        <v>2071.5755007732914</v>
      </c>
      <c r="D14" s="10">
        <f>'A26-1'!D14/'A7'!$O$28*100</f>
        <v>4404.8150017191592</v>
      </c>
      <c r="E14" s="10">
        <f>'A26-1'!E14/'A7'!$O$28*100</f>
        <v>127.06429468993427</v>
      </c>
      <c r="F14" s="10">
        <f>'A26-1'!F14/'A7'!$O$28*100</f>
        <v>346.7594105779819</v>
      </c>
      <c r="G14" s="10">
        <f>'A26-1'!G14/'A7'!$O$28*100</f>
        <v>1204.8552469422082</v>
      </c>
      <c r="H14" s="10">
        <f>'A26-1'!H14/'A7'!$O$28*100</f>
        <v>63.889722605749711</v>
      </c>
    </row>
    <row r="15" spans="1:113" ht="12.75" customHeight="1">
      <c r="A15" s="6" t="s">
        <v>125</v>
      </c>
      <c r="B15" s="10">
        <f>'A26-1'!B15/'A7'!$O$28*100</f>
        <v>17242.040726625044</v>
      </c>
      <c r="C15" s="10">
        <f>'A26-1'!C15/'A7'!$O$28*100</f>
        <v>1846.5791026246866</v>
      </c>
      <c r="D15" s="10">
        <f>'A26-1'!D15/'A7'!$O$28*100</f>
        <v>1219.985847292857</v>
      </c>
      <c r="E15" s="10">
        <f>'A26-1'!E15/'A7'!$O$28*100</f>
        <v>3859.0402312896422</v>
      </c>
      <c r="F15" s="10">
        <f>'A26-1'!F15/'A7'!$O$28*100</f>
        <v>1900.6352410604429</v>
      </c>
      <c r="G15" s="10">
        <f>'A26-1'!G15/'A7'!$O$28*100</f>
        <v>8013.2768411016696</v>
      </c>
      <c r="H15" s="10">
        <f>'A26-1'!H15/'A7'!$O$28*100</f>
        <v>402.5234632557474</v>
      </c>
    </row>
    <row r="16" spans="1:113" ht="12.75" customHeight="1">
      <c r="A16" s="6" t="s">
        <v>126</v>
      </c>
      <c r="B16" s="10">
        <f>'A26-1'!B16/'A7'!$O$28*100</f>
        <v>6889.7011649187834</v>
      </c>
      <c r="C16" s="10">
        <f>'A26-1'!C16/'A7'!$O$28*100</f>
        <v>1465.4446832642691</v>
      </c>
      <c r="D16" s="10">
        <f>'A26-1'!D16/'A7'!$O$28*100</f>
        <v>905.27218283859531</v>
      </c>
      <c r="E16" s="10">
        <f>'A26-1'!E16/'A7'!$O$28*100</f>
        <v>174.92655876785366</v>
      </c>
      <c r="F16" s="10">
        <f>'A26-1'!F16/'A7'!$O$28*100</f>
        <v>53.435662421832987</v>
      </c>
      <c r="G16" s="10">
        <f>'A26-1'!G16/'A7'!$O$28*100</f>
        <v>896.96413291772967</v>
      </c>
      <c r="H16" s="10">
        <f>'A26-1'!H16/'A7'!$O$28*100</f>
        <v>3393.6579447085001</v>
      </c>
    </row>
    <row r="17" spans="1:8" ht="12.75" customHeight="1">
      <c r="A17" s="6" t="s">
        <v>107</v>
      </c>
      <c r="B17" s="10">
        <f>'A26-1'!B17/'A7'!$O$28*100</f>
        <v>15205.247191008584</v>
      </c>
      <c r="C17" s="10">
        <f>'A26-1'!C17/'A7'!$O$28*100</f>
        <v>3110.0035594040314</v>
      </c>
      <c r="D17" s="10">
        <f>'A26-1'!D17/'A7'!$O$28*100</f>
        <v>2858.0803557703216</v>
      </c>
      <c r="E17" s="10">
        <f>'A26-1'!E17/'A7'!$O$28*100</f>
        <v>914.40475312665012</v>
      </c>
      <c r="F17" s="10">
        <f>'A26-1'!F17/'A7'!$O$28*100</f>
        <v>508.41014357809075</v>
      </c>
      <c r="G17" s="10">
        <f>'A26-1'!G17/'A7'!$O$28*100</f>
        <v>3987.99912227198</v>
      </c>
      <c r="H17" s="10">
        <f>'A26-1'!H17/'A7'!$O$28*100</f>
        <v>3826.3492568575089</v>
      </c>
    </row>
    <row r="19" spans="1:8">
      <c r="A19" s="6" t="s">
        <v>686</v>
      </c>
    </row>
    <row r="20" spans="1:8">
      <c r="A20" s="6" t="s">
        <v>684</v>
      </c>
    </row>
    <row r="46" spans="1:1">
      <c r="A46" s="29"/>
    </row>
    <row r="47" spans="1:1">
      <c r="A47" s="29"/>
    </row>
    <row r="48" spans="1:1">
      <c r="A48" s="29"/>
    </row>
    <row r="49" spans="1:1">
      <c r="A49" s="29"/>
    </row>
    <row r="50" spans="1:1">
      <c r="A50" s="29"/>
    </row>
    <row r="51" spans="1:1">
      <c r="A51" s="29"/>
    </row>
    <row r="52" spans="1:1">
      <c r="A52" s="29"/>
    </row>
    <row r="53" spans="1:1">
      <c r="A53" s="29"/>
    </row>
    <row r="54" spans="1:1">
      <c r="A54" s="29"/>
    </row>
    <row r="55" spans="1:1">
      <c r="A55" s="29"/>
    </row>
    <row r="56" spans="1:1">
      <c r="A56" s="29"/>
    </row>
  </sheetData>
  <phoneticPr fontId="0" type="noConversion"/>
  <pageMargins left="0.56999999999999995" right="0.56000000000000005" top="1" bottom="1" header="0.5" footer="0.5"/>
  <pageSetup scale="90" orientation="landscape" r:id="rId1"/>
  <headerFooter alignWithMargins="0"/>
</worksheet>
</file>

<file path=xl/worksheets/sheet91.xml><?xml version="1.0" encoding="utf-8"?>
<worksheet xmlns="http://schemas.openxmlformats.org/spreadsheetml/2006/main" xmlns:r="http://schemas.openxmlformats.org/officeDocument/2006/relationships">
  <dimension ref="A1:DI56"/>
  <sheetViews>
    <sheetView view="pageBreakPreview" zoomScaleSheetLayoutView="100" workbookViewId="0">
      <pane xSplit="1" ySplit="3" topLeftCell="B4" activePane="bottomRight" state="frozen"/>
      <selection activeCell="G62" sqref="G62"/>
      <selection pane="topRight" activeCell="G62" sqref="G62"/>
      <selection pane="bottomLeft" activeCell="G62" sqref="G62"/>
      <selection pane="bottomRight" activeCell="C38" sqref="C38"/>
    </sheetView>
  </sheetViews>
  <sheetFormatPr defaultColWidth="8.85546875" defaultRowHeight="12.75"/>
  <cols>
    <col min="1" max="1" width="7.28515625" style="6" customWidth="1"/>
    <col min="2" max="9" width="14.28515625" style="10" customWidth="1"/>
    <col min="10" max="10" width="8.85546875" style="10" customWidth="1"/>
    <col min="11" max="11" width="9.85546875" style="10" customWidth="1"/>
    <col min="12" max="12" width="8.85546875" style="10" customWidth="1"/>
    <col min="13" max="14" width="0" style="10" hidden="1" customWidth="1"/>
    <col min="15" max="17" width="8.85546875" style="10" customWidth="1"/>
    <col min="18" max="18" width="10.28515625" style="10" hidden="1" customWidth="1"/>
    <col min="19" max="20" width="0" style="10" hidden="1" customWidth="1"/>
    <col min="21" max="21" width="10.28515625" style="10" customWidth="1"/>
    <col min="22" max="23" width="8.85546875" style="10" customWidth="1"/>
    <col min="24" max="24" width="0" style="10" hidden="1" customWidth="1"/>
    <col min="25" max="27" width="8.85546875" style="10" customWidth="1"/>
    <col min="28" max="28" width="9.5703125" style="10" customWidth="1"/>
    <col min="29" max="29" width="0" style="10" hidden="1" customWidth="1"/>
    <col min="30" max="113" width="8.85546875" style="10"/>
    <col min="114" max="16384" width="8.85546875" style="8"/>
  </cols>
  <sheetData>
    <row r="1" spans="1:113">
      <c r="A1" s="6" t="s">
        <v>728</v>
      </c>
      <c r="W1" s="10" t="s">
        <v>225</v>
      </c>
      <c r="X1" s="10" t="s">
        <v>225</v>
      </c>
    </row>
    <row r="3" spans="1:113">
      <c r="A3" s="6" t="s">
        <v>225</v>
      </c>
      <c r="B3" s="10" t="s">
        <v>86</v>
      </c>
      <c r="C3" s="10" t="s">
        <v>87</v>
      </c>
      <c r="D3" s="10" t="s">
        <v>88</v>
      </c>
      <c r="E3" s="10" t="s">
        <v>89</v>
      </c>
      <c r="F3" s="10" t="s">
        <v>90</v>
      </c>
      <c r="G3" s="10" t="s">
        <v>91</v>
      </c>
      <c r="H3" s="10" t="s">
        <v>92</v>
      </c>
    </row>
    <row r="4" spans="1:113" s="11" customFormat="1" ht="12.75" customHeight="1">
      <c r="A4" s="27" t="s">
        <v>115</v>
      </c>
      <c r="B4" s="12">
        <v>39978.535474957804</v>
      </c>
      <c r="C4" s="12">
        <v>6185.58444513012</v>
      </c>
      <c r="D4" s="12">
        <v>6138.1914496560612</v>
      </c>
      <c r="E4" s="12">
        <v>803.83149103810501</v>
      </c>
      <c r="F4" s="12">
        <v>3590.3901593499295</v>
      </c>
      <c r="G4" s="12">
        <v>2932.040271257416</v>
      </c>
      <c r="H4" s="12">
        <v>20328.497658526183</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row>
    <row r="5" spans="1:113" ht="12.75" customHeight="1">
      <c r="A5" s="6" t="s">
        <v>116</v>
      </c>
      <c r="B5" s="10">
        <v>4932.653603771766</v>
      </c>
      <c r="C5" s="10">
        <v>1953.9851789142658</v>
      </c>
      <c r="D5" s="10">
        <v>2480.1806373338959</v>
      </c>
      <c r="E5" s="10">
        <v>247.69304498929063</v>
      </c>
      <c r="F5" s="10">
        <v>28.518495547351154</v>
      </c>
      <c r="G5" s="10">
        <v>221.82168689921943</v>
      </c>
      <c r="H5" s="10">
        <v>0.45456008774314299</v>
      </c>
    </row>
    <row r="6" spans="1:113" ht="12.75" customHeight="1">
      <c r="A6" s="6" t="s">
        <v>106</v>
      </c>
      <c r="B6" s="10">
        <v>36924.080910449324</v>
      </c>
      <c r="C6" s="10">
        <v>2102.6949557002654</v>
      </c>
      <c r="D6" s="10">
        <v>2602.9293223898576</v>
      </c>
      <c r="E6" s="10">
        <v>3980.0246488966759</v>
      </c>
      <c r="F6" s="10">
        <v>4301.960475775566</v>
      </c>
      <c r="G6" s="10">
        <v>11292.738893796644</v>
      </c>
      <c r="H6" s="10">
        <v>12643.732613890317</v>
      </c>
    </row>
    <row r="7" spans="1:113" ht="12.75" customHeight="1">
      <c r="A7" s="6" t="s">
        <v>117</v>
      </c>
      <c r="B7" s="10">
        <v>19616.001053671927</v>
      </c>
      <c r="C7" s="10">
        <v>5004.8319343707817</v>
      </c>
      <c r="D7" s="10">
        <v>2807.708018883593</v>
      </c>
      <c r="E7" s="10">
        <v>217.25180459561079</v>
      </c>
      <c r="F7" s="10">
        <v>587.42391191853642</v>
      </c>
      <c r="G7" s="10">
        <v>2463.1460753591396</v>
      </c>
      <c r="H7" s="10">
        <v>8535.6393085442669</v>
      </c>
    </row>
    <row r="8" spans="1:113" ht="12.75" customHeight="1">
      <c r="A8" s="6" t="s">
        <v>118</v>
      </c>
      <c r="B8" s="10">
        <v>19220.499970976605</v>
      </c>
      <c r="C8" s="10">
        <v>2827.3335598519666</v>
      </c>
      <c r="D8" s="10">
        <v>1262.051852266078</v>
      </c>
      <c r="E8" s="10">
        <v>8947.253753508905</v>
      </c>
      <c r="F8" s="10">
        <v>2392.7266588192178</v>
      </c>
      <c r="G8" s="10">
        <v>3658.992031079048</v>
      </c>
      <c r="H8" s="10">
        <v>132.14211545138963</v>
      </c>
    </row>
    <row r="9" spans="1:113" ht="12.75" customHeight="1">
      <c r="A9" s="6" t="s">
        <v>119</v>
      </c>
      <c r="B9" s="10">
        <v>8609.2253676131804</v>
      </c>
      <c r="C9" s="10">
        <v>2521.9902912144598</v>
      </c>
      <c r="D9" s="10">
        <v>2995.0574149073154</v>
      </c>
      <c r="E9" s="10">
        <v>250.86611254054017</v>
      </c>
      <c r="F9" s="10">
        <v>124.79880563035411</v>
      </c>
      <c r="G9" s="10">
        <v>2645.6249812049068</v>
      </c>
      <c r="H9" s="10">
        <v>70.887762115604204</v>
      </c>
    </row>
    <row r="10" spans="1:113" ht="12.75" customHeight="1">
      <c r="A10" s="6" t="s">
        <v>120</v>
      </c>
      <c r="B10" s="10">
        <v>5715.9095554707174</v>
      </c>
      <c r="C10" s="10">
        <v>1552.4858123695799</v>
      </c>
      <c r="D10" s="10">
        <v>1391.0970888201205</v>
      </c>
      <c r="E10" s="10">
        <v>205.29550614295025</v>
      </c>
      <c r="F10" s="10">
        <v>97.314479755333082</v>
      </c>
      <c r="G10" s="10">
        <v>1935.1921694847526</v>
      </c>
      <c r="H10" s="10">
        <v>534.52449889798095</v>
      </c>
    </row>
    <row r="11" spans="1:113" ht="12.75" customHeight="1">
      <c r="A11" s="6" t="s">
        <v>121</v>
      </c>
      <c r="B11" s="10">
        <v>7502.1906954028509</v>
      </c>
      <c r="C11" s="10">
        <v>1402.6976183150766</v>
      </c>
      <c r="D11" s="10">
        <v>3012.1238062672437</v>
      </c>
      <c r="E11" s="10">
        <v>323.36042857402697</v>
      </c>
      <c r="F11" s="10">
        <v>80.579852533880427</v>
      </c>
      <c r="G11" s="10">
        <v>2158.1106598147412</v>
      </c>
      <c r="H11" s="10">
        <v>525.31832989788245</v>
      </c>
    </row>
    <row r="12" spans="1:113" ht="12.75" customHeight="1">
      <c r="A12" s="6" t="s">
        <v>122</v>
      </c>
      <c r="B12" s="10">
        <v>13193.482778441465</v>
      </c>
      <c r="C12" s="10">
        <v>2884.7797701194327</v>
      </c>
      <c r="D12" s="10">
        <v>2116.0874710824519</v>
      </c>
      <c r="E12" s="10">
        <v>24.467203079224483</v>
      </c>
      <c r="F12" s="10">
        <v>25.031757879159105</v>
      </c>
      <c r="G12" s="10">
        <v>1082.1494641312011</v>
      </c>
      <c r="H12" s="10">
        <v>7060.9671121499923</v>
      </c>
    </row>
    <row r="13" spans="1:113" ht="12.75" customHeight="1">
      <c r="A13" s="6" t="s">
        <v>123</v>
      </c>
      <c r="B13" s="10">
        <v>110161.81948654793</v>
      </c>
      <c r="C13" s="10">
        <v>3077.7779243304731</v>
      </c>
      <c r="D13" s="10">
        <v>505.00374549257458</v>
      </c>
      <c r="E13" s="10">
        <v>668.80894259008608</v>
      </c>
      <c r="F13" s="10">
        <v>1416.8756084026288</v>
      </c>
      <c r="G13" s="10">
        <v>4787.5537833208555</v>
      </c>
      <c r="H13" s="10">
        <v>99705.799482411312</v>
      </c>
    </row>
    <row r="14" spans="1:113" ht="12.75" customHeight="1">
      <c r="A14" s="6" t="s">
        <v>124</v>
      </c>
      <c r="B14" s="10">
        <v>7471.0338921732673</v>
      </c>
      <c r="C14" s="10">
        <v>1883.0621302029219</v>
      </c>
      <c r="D14" s="10">
        <v>4003.976836562716</v>
      </c>
      <c r="E14" s="10">
        <v>115.50144387315027</v>
      </c>
      <c r="F14" s="10">
        <v>315.20430421538555</v>
      </c>
      <c r="G14" s="10">
        <v>1095.2134194704672</v>
      </c>
      <c r="H14" s="10">
        <v>58.075757848626495</v>
      </c>
    </row>
    <row r="15" spans="1:113" ht="12.75" customHeight="1">
      <c r="A15" s="6" t="s">
        <v>125</v>
      </c>
      <c r="B15" s="10">
        <v>15673.015020502165</v>
      </c>
      <c r="C15" s="10">
        <v>1678.5404042858402</v>
      </c>
      <c r="D15" s="10">
        <v>1108.9671351892071</v>
      </c>
      <c r="E15" s="10">
        <v>3507.8675702422847</v>
      </c>
      <c r="F15" s="10">
        <v>1727.6774341239427</v>
      </c>
      <c r="G15" s="10">
        <v>7284.0686485614187</v>
      </c>
      <c r="H15" s="10">
        <v>365.89382809947443</v>
      </c>
    </row>
    <row r="16" spans="1:113" ht="12.75" customHeight="1">
      <c r="A16" s="6" t="s">
        <v>126</v>
      </c>
      <c r="B16" s="10">
        <v>6262.7383589111741</v>
      </c>
      <c r="C16" s="10">
        <v>1332.0892170872207</v>
      </c>
      <c r="D16" s="10">
        <v>822.89241420028316</v>
      </c>
      <c r="E16" s="10">
        <v>159.00824191997899</v>
      </c>
      <c r="F16" s="10">
        <v>48.573017141446186</v>
      </c>
      <c r="G16" s="10">
        <v>815.34039682221623</v>
      </c>
      <c r="H16" s="10">
        <v>3084.8350717400272</v>
      </c>
    </row>
    <row r="17" spans="1:8" ht="12.75" customHeight="1">
      <c r="A17" s="6" t="s">
        <v>107</v>
      </c>
      <c r="B17" s="10">
        <v>13821.569696626804</v>
      </c>
      <c r="C17" s="10">
        <v>2826.9932354982648</v>
      </c>
      <c r="D17" s="10">
        <v>2597.9950433952226</v>
      </c>
      <c r="E17" s="10">
        <v>831.1939205921251</v>
      </c>
      <c r="F17" s="10">
        <v>462.14482051248456</v>
      </c>
      <c r="G17" s="10">
        <v>3625.09120214523</v>
      </c>
      <c r="H17" s="10">
        <v>3478.1514744834758</v>
      </c>
    </row>
    <row r="19" spans="1:8">
      <c r="A19" s="6" t="s">
        <v>364</v>
      </c>
    </row>
    <row r="20" spans="1:8">
      <c r="A20" s="6" t="s">
        <v>685</v>
      </c>
    </row>
    <row r="21" spans="1:8">
      <c r="A21" s="6" t="s">
        <v>684</v>
      </c>
    </row>
    <row r="46" spans="1:1">
      <c r="A46" s="29"/>
    </row>
    <row r="47" spans="1:1">
      <c r="A47" s="29"/>
    </row>
    <row r="48" spans="1:1">
      <c r="A48" s="29"/>
    </row>
    <row r="49" spans="1:1">
      <c r="A49" s="29"/>
    </row>
    <row r="50" spans="1:1">
      <c r="A50" s="29"/>
    </row>
    <row r="51" spans="1:1">
      <c r="A51" s="29"/>
    </row>
    <row r="52" spans="1:1">
      <c r="A52" s="29"/>
    </row>
    <row r="53" spans="1:1">
      <c r="A53" s="29"/>
    </row>
    <row r="54" spans="1:1">
      <c r="A54" s="29"/>
    </row>
    <row r="55" spans="1:1">
      <c r="A55" s="29"/>
    </row>
    <row r="56" spans="1:1">
      <c r="A56" s="29"/>
    </row>
  </sheetData>
  <pageMargins left="0.56999999999999995" right="0.56000000000000005" top="1" bottom="1" header="0.5" footer="0.5"/>
  <pageSetup scale="90" orientation="landscape" r:id="rId1"/>
  <headerFooter alignWithMargins="0"/>
</worksheet>
</file>

<file path=xl/worksheets/sheet92.xml><?xml version="1.0" encoding="utf-8"?>
<worksheet xmlns="http://schemas.openxmlformats.org/spreadsheetml/2006/main" xmlns:r="http://schemas.openxmlformats.org/officeDocument/2006/relationships">
  <dimension ref="A1:FN56"/>
  <sheetViews>
    <sheetView view="pageBreakPreview" zoomScale="85" zoomScaleSheetLayoutView="85" workbookViewId="0">
      <pane xSplit="1" ySplit="3" topLeftCell="B4" activePane="bottomRight" state="frozen"/>
      <selection activeCell="C38" sqref="C38"/>
      <selection pane="topRight" activeCell="C38" sqref="C38"/>
      <selection pane="bottomLeft" activeCell="C38" sqref="C38"/>
      <selection pane="bottomRight" activeCell="DQ1" sqref="B1:DQ1"/>
    </sheetView>
  </sheetViews>
  <sheetFormatPr defaultRowHeight="12.75"/>
  <cols>
    <col min="1" max="1" width="6.28515625" style="60" customWidth="1"/>
    <col min="2" max="8" width="8.7109375" style="14" customWidth="1"/>
    <col min="9" max="9" width="10" style="14" customWidth="1"/>
    <col min="10" max="16" width="10.140625" style="14" customWidth="1"/>
    <col min="17" max="17" width="9.28515625" style="14" bestFit="1" customWidth="1"/>
    <col min="18" max="32" width="10.140625" style="14" customWidth="1"/>
    <col min="33" max="33" width="9.28515625" style="14" bestFit="1" customWidth="1"/>
    <col min="34" max="64" width="10.140625" style="14" customWidth="1"/>
    <col min="65" max="65" width="9.28515625" style="14" bestFit="1" customWidth="1"/>
    <col min="66" max="88" width="10.140625" style="14" customWidth="1"/>
    <col min="89" max="89" width="9.28515625" style="14" bestFit="1" customWidth="1"/>
    <col min="90" max="104" width="10.140625" style="14" customWidth="1"/>
    <col min="105" max="105" width="8.85546875" style="14" customWidth="1"/>
    <col min="106" max="112" width="10.140625" style="14" customWidth="1"/>
    <col min="113" max="113" width="8.85546875" style="14" customWidth="1"/>
    <col min="114" max="120" width="10.140625" style="14" customWidth="1"/>
    <col min="121" max="121" width="9.140625" style="14"/>
    <col min="122" max="16384" width="9.140625" style="59"/>
  </cols>
  <sheetData>
    <row r="1" spans="1:170">
      <c r="B1" s="65" t="s">
        <v>748</v>
      </c>
      <c r="Z1" s="65" t="str">
        <f>B1</f>
        <v>Table A27: Alternative 1</v>
      </c>
      <c r="AP1" s="14" t="str">
        <f>B1</f>
        <v>Table A27: Alternative 1</v>
      </c>
      <c r="BF1" s="14" t="str">
        <f>B1</f>
        <v>Table A27: Alternative 1</v>
      </c>
      <c r="BV1" s="14" t="str">
        <f>B1</f>
        <v>Table A27: Alternative 1</v>
      </c>
      <c r="CL1" s="14" t="str">
        <f>B1</f>
        <v>Table A27: Alternative 1</v>
      </c>
      <c r="DB1" s="14" t="str">
        <f>B1</f>
        <v>Table A27: Alternative 1</v>
      </c>
    </row>
    <row r="2" spans="1:170">
      <c r="B2" s="14" t="s">
        <v>391</v>
      </c>
      <c r="J2" s="14" t="s">
        <v>115</v>
      </c>
      <c r="R2" s="14" t="s">
        <v>116</v>
      </c>
      <c r="Z2" s="14" t="s">
        <v>106</v>
      </c>
      <c r="AH2" s="14" t="s">
        <v>117</v>
      </c>
      <c r="AP2" s="14" t="s">
        <v>118</v>
      </c>
      <c r="AX2" s="14" t="s">
        <v>119</v>
      </c>
      <c r="BF2" s="14" t="s">
        <v>120</v>
      </c>
      <c r="BN2" s="14" t="s">
        <v>121</v>
      </c>
      <c r="BV2" s="14" t="s">
        <v>122</v>
      </c>
      <c r="CD2" s="14" t="s">
        <v>123</v>
      </c>
      <c r="CL2" s="14" t="s">
        <v>124</v>
      </c>
      <c r="CT2" s="14" t="s">
        <v>125</v>
      </c>
      <c r="DB2" s="14" t="s">
        <v>126</v>
      </c>
      <c r="DJ2" s="14" t="s">
        <v>107</v>
      </c>
    </row>
    <row r="3" spans="1:170" s="62" customFormat="1" ht="63.75">
      <c r="A3" s="61" t="s">
        <v>114</v>
      </c>
      <c r="B3" s="23" t="s">
        <v>43</v>
      </c>
      <c r="C3" s="23" t="s">
        <v>250</v>
      </c>
      <c r="D3" s="23" t="s">
        <v>44</v>
      </c>
      <c r="E3" s="23" t="s">
        <v>251</v>
      </c>
      <c r="F3" s="23" t="s">
        <v>98</v>
      </c>
      <c r="G3" s="23" t="s">
        <v>144</v>
      </c>
      <c r="H3" s="23" t="s">
        <v>139</v>
      </c>
      <c r="I3" s="23" t="s">
        <v>252</v>
      </c>
      <c r="J3" s="23" t="s">
        <v>43</v>
      </c>
      <c r="K3" s="23" t="s">
        <v>250</v>
      </c>
      <c r="L3" s="23" t="s">
        <v>44</v>
      </c>
      <c r="M3" s="23" t="s">
        <v>251</v>
      </c>
      <c r="N3" s="23" t="s">
        <v>98</v>
      </c>
      <c r="O3" s="23" t="s">
        <v>144</v>
      </c>
      <c r="P3" s="23" t="s">
        <v>139</v>
      </c>
      <c r="Q3" s="23" t="s">
        <v>252</v>
      </c>
      <c r="R3" s="23" t="s">
        <v>43</v>
      </c>
      <c r="S3" s="23" t="s">
        <v>250</v>
      </c>
      <c r="T3" s="23" t="s">
        <v>44</v>
      </c>
      <c r="U3" s="23" t="s">
        <v>251</v>
      </c>
      <c r="V3" s="23" t="s">
        <v>60</v>
      </c>
      <c r="W3" s="23" t="s">
        <v>144</v>
      </c>
      <c r="X3" s="23" t="s">
        <v>139</v>
      </c>
      <c r="Y3" s="23" t="s">
        <v>252</v>
      </c>
      <c r="Z3" s="23" t="s">
        <v>45</v>
      </c>
      <c r="AA3" s="23" t="s">
        <v>250</v>
      </c>
      <c r="AB3" s="23" t="s">
        <v>46</v>
      </c>
      <c r="AC3" s="23" t="s">
        <v>251</v>
      </c>
      <c r="AD3" s="23" t="s">
        <v>60</v>
      </c>
      <c r="AE3" s="23" t="s">
        <v>138</v>
      </c>
      <c r="AF3" s="23" t="s">
        <v>139</v>
      </c>
      <c r="AG3" s="23" t="s">
        <v>252</v>
      </c>
      <c r="AH3" s="23" t="s">
        <v>45</v>
      </c>
      <c r="AI3" s="23" t="s">
        <v>250</v>
      </c>
      <c r="AJ3" s="23" t="s">
        <v>46</v>
      </c>
      <c r="AK3" s="23" t="s">
        <v>251</v>
      </c>
      <c r="AL3" s="23" t="s">
        <v>60</v>
      </c>
      <c r="AM3" s="23" t="s">
        <v>138</v>
      </c>
      <c r="AN3" s="23" t="s">
        <v>139</v>
      </c>
      <c r="AO3" s="23" t="s">
        <v>252</v>
      </c>
      <c r="AP3" s="23" t="s">
        <v>45</v>
      </c>
      <c r="AQ3" s="23" t="s">
        <v>250</v>
      </c>
      <c r="AR3" s="23" t="s">
        <v>46</v>
      </c>
      <c r="AS3" s="23" t="s">
        <v>251</v>
      </c>
      <c r="AT3" s="23" t="s">
        <v>60</v>
      </c>
      <c r="AU3" s="23" t="s">
        <v>138</v>
      </c>
      <c r="AV3" s="23" t="s">
        <v>139</v>
      </c>
      <c r="AW3" s="23" t="s">
        <v>252</v>
      </c>
      <c r="AX3" s="23" t="s">
        <v>45</v>
      </c>
      <c r="AY3" s="23" t="s">
        <v>250</v>
      </c>
      <c r="AZ3" s="23" t="s">
        <v>46</v>
      </c>
      <c r="BA3" s="23" t="s">
        <v>251</v>
      </c>
      <c r="BB3" s="23" t="s">
        <v>60</v>
      </c>
      <c r="BC3" s="23" t="s">
        <v>138</v>
      </c>
      <c r="BD3" s="23" t="s">
        <v>139</v>
      </c>
      <c r="BE3" s="23" t="s">
        <v>252</v>
      </c>
      <c r="BF3" s="23" t="s">
        <v>45</v>
      </c>
      <c r="BG3" s="23" t="s">
        <v>250</v>
      </c>
      <c r="BH3" s="23" t="s">
        <v>46</v>
      </c>
      <c r="BI3" s="23" t="s">
        <v>251</v>
      </c>
      <c r="BJ3" s="23" t="s">
        <v>60</v>
      </c>
      <c r="BK3" s="23" t="s">
        <v>138</v>
      </c>
      <c r="BL3" s="23" t="s">
        <v>139</v>
      </c>
      <c r="BM3" s="23" t="s">
        <v>252</v>
      </c>
      <c r="BN3" s="23" t="s">
        <v>45</v>
      </c>
      <c r="BO3" s="23" t="s">
        <v>250</v>
      </c>
      <c r="BP3" s="23" t="s">
        <v>46</v>
      </c>
      <c r="BQ3" s="23" t="s">
        <v>251</v>
      </c>
      <c r="BR3" s="23" t="s">
        <v>60</v>
      </c>
      <c r="BS3" s="23" t="s">
        <v>138</v>
      </c>
      <c r="BT3" s="23" t="s">
        <v>139</v>
      </c>
      <c r="BU3" s="23" t="s">
        <v>252</v>
      </c>
      <c r="BV3" s="23" t="s">
        <v>45</v>
      </c>
      <c r="BW3" s="23" t="s">
        <v>250</v>
      </c>
      <c r="BX3" s="23" t="s">
        <v>46</v>
      </c>
      <c r="BY3" s="23" t="s">
        <v>251</v>
      </c>
      <c r="BZ3" s="23" t="s">
        <v>60</v>
      </c>
      <c r="CA3" s="23" t="s">
        <v>138</v>
      </c>
      <c r="CB3" s="23" t="s">
        <v>139</v>
      </c>
      <c r="CC3" s="23" t="s">
        <v>252</v>
      </c>
      <c r="CD3" s="23" t="s">
        <v>45</v>
      </c>
      <c r="CE3" s="23" t="s">
        <v>250</v>
      </c>
      <c r="CF3" s="23" t="s">
        <v>46</v>
      </c>
      <c r="CG3" s="23" t="s">
        <v>251</v>
      </c>
      <c r="CH3" s="23" t="s">
        <v>60</v>
      </c>
      <c r="CI3" s="23" t="s">
        <v>138</v>
      </c>
      <c r="CJ3" s="23" t="s">
        <v>139</v>
      </c>
      <c r="CK3" s="23" t="s">
        <v>252</v>
      </c>
      <c r="CL3" s="23" t="s">
        <v>45</v>
      </c>
      <c r="CM3" s="23" t="s">
        <v>250</v>
      </c>
      <c r="CN3" s="23" t="s">
        <v>46</v>
      </c>
      <c r="CO3" s="23" t="s">
        <v>251</v>
      </c>
      <c r="CP3" s="23" t="s">
        <v>60</v>
      </c>
      <c r="CQ3" s="23" t="s">
        <v>138</v>
      </c>
      <c r="CR3" s="23" t="s">
        <v>139</v>
      </c>
      <c r="CS3" s="23" t="s">
        <v>252</v>
      </c>
      <c r="CT3" s="23" t="s">
        <v>45</v>
      </c>
      <c r="CU3" s="23" t="s">
        <v>250</v>
      </c>
      <c r="CV3" s="23" t="s">
        <v>46</v>
      </c>
      <c r="CW3" s="23" t="s">
        <v>251</v>
      </c>
      <c r="CX3" s="23" t="s">
        <v>60</v>
      </c>
      <c r="CY3" s="23" t="s">
        <v>138</v>
      </c>
      <c r="CZ3" s="23" t="s">
        <v>139</v>
      </c>
      <c r="DA3" s="23" t="s">
        <v>252</v>
      </c>
      <c r="DB3" s="23" t="s">
        <v>45</v>
      </c>
      <c r="DC3" s="23" t="s">
        <v>250</v>
      </c>
      <c r="DD3" s="23" t="s">
        <v>46</v>
      </c>
      <c r="DE3" s="23" t="s">
        <v>251</v>
      </c>
      <c r="DF3" s="23" t="s">
        <v>60</v>
      </c>
      <c r="DG3" s="23" t="s">
        <v>138</v>
      </c>
      <c r="DH3" s="23" t="s">
        <v>139</v>
      </c>
      <c r="DI3" s="23" t="s">
        <v>252</v>
      </c>
      <c r="DJ3" s="23" t="s">
        <v>45</v>
      </c>
      <c r="DK3" s="23" t="s">
        <v>250</v>
      </c>
      <c r="DL3" s="23" t="s">
        <v>46</v>
      </c>
      <c r="DM3" s="23" t="s">
        <v>251</v>
      </c>
      <c r="DN3" s="23" t="s">
        <v>60</v>
      </c>
      <c r="DO3" s="23" t="s">
        <v>138</v>
      </c>
      <c r="DP3" s="23" t="s">
        <v>139</v>
      </c>
      <c r="DQ3" s="23" t="s">
        <v>252</v>
      </c>
    </row>
    <row r="4" spans="1:170" ht="12.75" customHeight="1">
      <c r="A4" s="60">
        <v>1980</v>
      </c>
      <c r="J4" s="14">
        <f>'1'!AC4</f>
        <v>0.17240101296723517</v>
      </c>
      <c r="K4" s="14">
        <f>'1'!AE4</f>
        <v>0.22996945794883619</v>
      </c>
      <c r="L4" s="14">
        <f>'2'!Y4</f>
        <v>0.15945325202551419</v>
      </c>
      <c r="M4" s="14">
        <f>'2'!AA4</f>
        <v>0.25307105425353837</v>
      </c>
      <c r="N4" s="14">
        <f>'3'!U4</f>
        <v>0.54742096868667223</v>
      </c>
      <c r="O4" s="14">
        <f>'8'!S4</f>
        <v>0.59461661280935207</v>
      </c>
      <c r="P4" s="14">
        <f>(J4*0.4)+(L4*0.1)+(N4*0.25)+(O4*0.25)</f>
        <v>0.37041512576345159</v>
      </c>
      <c r="Q4" s="14">
        <f>(K4*0.4)+(M4*0.1)+(N4*0.25)+(O4*0.25)</f>
        <v>0.40280428397889434</v>
      </c>
      <c r="R4" s="14">
        <f>'1'!AO4</f>
        <v>0.28699132246983367</v>
      </c>
      <c r="S4" s="14">
        <f>'1'!AQ4</f>
        <v>0.38473547821062731</v>
      </c>
      <c r="T4" s="14">
        <f>'2'!AH4</f>
        <v>0.14105336147939418</v>
      </c>
      <c r="U4" s="14">
        <f>'2'!AJ4</f>
        <v>0.21716922427802099</v>
      </c>
      <c r="V4" s="14">
        <f>'3'!AB4</f>
        <v>0.79191755172987288</v>
      </c>
      <c r="W4" s="14">
        <f>'8'!AB4</f>
        <v>0.75798406096510762</v>
      </c>
      <c r="X4" s="14">
        <f>(R4*0.4)+(T4*0.1)+(V4*0.25)+(W4*0.25)</f>
        <v>0.51637726830961794</v>
      </c>
      <c r="Y4" s="14">
        <f>(S4*0.4)+(U4*0.1)+(V4*0.25)+(W4*0.25)</f>
        <v>0.56308651688579814</v>
      </c>
      <c r="Z4" s="14">
        <f>'1'!BA4</f>
        <v>0.26073826343634615</v>
      </c>
      <c r="AA4" s="14">
        <f>'1'!BC4</f>
        <v>0.35195247790096629</v>
      </c>
      <c r="AB4" s="14">
        <f>'2'!AQ4</f>
        <v>0.11638198148480312</v>
      </c>
      <c r="AC4" s="14">
        <f>'2'!AS4</f>
        <v>0.16442295127388379</v>
      </c>
      <c r="AD4" s="14">
        <f>'3'!AI4</f>
        <v>0.45218943701483205</v>
      </c>
      <c r="AE4" s="14">
        <f>'8'!AK4</f>
        <v>0.61876426780785776</v>
      </c>
      <c r="AF4" s="14">
        <f>(Z4*0.4)+(AB4*0.1)+(AD4*0.25)+(AE4*0.25)</f>
        <v>0.38367192972869124</v>
      </c>
      <c r="AG4" s="14">
        <f>(AA4*0.4)+(AC4*0.1)+(AD4*0.25)+(AE4*0.25)</f>
        <v>0.42496171249344739</v>
      </c>
      <c r="AH4" s="14">
        <f>'1'!BM4</f>
        <v>0.20978429196292039</v>
      </c>
      <c r="AI4" s="14">
        <f>'1'!BO4</f>
        <v>0.28399240662657427</v>
      </c>
      <c r="AJ4" s="14">
        <f>'2'!AZ4</f>
        <v>0.12313939400629219</v>
      </c>
      <c r="AK4" s="14">
        <f>'2'!BB4</f>
        <v>0.17945146242972779</v>
      </c>
      <c r="AL4" s="14">
        <f>'3'!AP4</f>
        <v>0.54942104615421949</v>
      </c>
      <c r="AM4" s="14">
        <f>'8'!AT4</f>
        <v>0.74385344299966782</v>
      </c>
      <c r="AN4" s="14">
        <f>(AH4*0.4)+(AJ4*0.1)+(AL4*0.25)+(AM4*0.25)</f>
        <v>0.41954627847426917</v>
      </c>
      <c r="AO4" s="14">
        <f>(AI4*0.4)+(AK4*0.1)+(AL4*0.25)+(AM4*0.25)</f>
        <v>0.45486073118207426</v>
      </c>
      <c r="AP4" s="14">
        <f>'1'!BY4</f>
        <v>8.3333333333333329E-2</v>
      </c>
      <c r="AQ4" s="14">
        <f>'1'!CA4</f>
        <v>8.3333333333333565E-2</v>
      </c>
      <c r="AR4" s="14">
        <f>'2'!BI4</f>
        <v>0.17441347773922927</v>
      </c>
      <c r="AS4" s="14">
        <f>'2'!BK4</f>
        <v>0.28041598122739636</v>
      </c>
      <c r="AT4" s="14">
        <f>'3'!AW4</f>
        <v>0.82338361785678282</v>
      </c>
      <c r="AU4" s="14">
        <f>'8'!BC4</f>
        <v>0.75862730067969886</v>
      </c>
      <c r="AV4" s="14">
        <f>(AP4*0.4)+(AR4*0.1)+(AT4*0.25)+(AU4*0.25)</f>
        <v>0.44627741074137667</v>
      </c>
      <c r="AW4" s="14">
        <f>(AQ4*0.4)+(AS4*0.1)+(AT4*0.25)+(AU4*0.25)</f>
        <v>0.45687766109019351</v>
      </c>
      <c r="AX4" s="14">
        <f>'1'!CK4</f>
        <v>0.21891641980176121</v>
      </c>
      <c r="AY4" s="14">
        <f>'1'!CM4</f>
        <v>0.29662689738144732</v>
      </c>
      <c r="AZ4" s="14">
        <f>'2'!BR4</f>
        <v>0.17362592107373059</v>
      </c>
      <c r="BA4" s="14">
        <f>'2'!BT4</f>
        <v>0.27901437243955396</v>
      </c>
      <c r="BB4" s="14">
        <f>'3'!BD4</f>
        <v>0.3631719299633257</v>
      </c>
      <c r="BC4" s="14">
        <f>'8'!BL4</f>
        <v>0.72207792724629516</v>
      </c>
      <c r="BD4" s="14">
        <f>(AX4*0.4)+(AZ4*0.1)+(BB4*0.25)+(BC4*0.25)</f>
        <v>0.3762416243304828</v>
      </c>
      <c r="BE4" s="14">
        <f>(AY4*0.4)+(BA4*0.1)+(BB4*0.25)+(BC4*0.25)</f>
        <v>0.41786466049893956</v>
      </c>
      <c r="BF4" s="14">
        <f>'1'!CW4</f>
        <v>0.22240184773394009</v>
      </c>
      <c r="BG4" s="14">
        <f>'1'!CY4</f>
        <v>0.30139434132104703</v>
      </c>
      <c r="BH4" s="14">
        <f>'2'!CA4</f>
        <v>0.18561014450956656</v>
      </c>
      <c r="BI4" s="14">
        <f>'2'!CC4</f>
        <v>0.29991522369544488</v>
      </c>
      <c r="BJ4" s="14">
        <f>'3'!BK4</f>
        <v>0.76219434690598697</v>
      </c>
      <c r="BK4" s="14">
        <f>'8'!BU4</f>
        <v>0.7035862243041926</v>
      </c>
      <c r="BL4" s="14">
        <f>(BF4*0.4)+(BH4*0.1)+(BJ4*0.25)+(BK4*0.25)</f>
        <v>0.47396689634707762</v>
      </c>
      <c r="BM4" s="14">
        <f>(BG4*0.4)+(BI4*0.1)+(BJ4*0.25)+(BK4*0.25)</f>
        <v>0.51699440170050814</v>
      </c>
      <c r="BN4" s="14">
        <f>'1'!DI4</f>
        <v>0.26457442209316395</v>
      </c>
      <c r="BO4" s="14">
        <f>'1'!DK4</f>
        <v>0.35683171893158222</v>
      </c>
      <c r="BP4" s="14">
        <f>'2'!CJ4</f>
        <v>0.13994410671846241</v>
      </c>
      <c r="BQ4" s="14">
        <f>'2'!CL4</f>
        <v>0.21491723042657723</v>
      </c>
      <c r="BR4" s="14">
        <f>'3'!BR4</f>
        <v>0.57048338729872472</v>
      </c>
      <c r="BS4" s="14">
        <f>'8'!CD4</f>
        <v>0.74092432781903839</v>
      </c>
      <c r="BT4" s="14">
        <f>(BN4*0.4)+(BP4*0.1)+(BR4*0.25)+(BS4*0.25)</f>
        <v>0.44767610828855264</v>
      </c>
      <c r="BU4" s="14">
        <f>(BO4*0.4)+(BQ4*0.1)+(BR4*0.25)+(BS4*0.25)</f>
        <v>0.49207633939473139</v>
      </c>
      <c r="BV4" s="14">
        <f>'1'!DU4</f>
        <v>0.37197063254371937</v>
      </c>
      <c r="BW4" s="14">
        <f>'1'!DW4</f>
        <v>0.48210415448606864</v>
      </c>
      <c r="BX4" s="14">
        <f>'2'!CS4</f>
        <v>0.19211680183884083</v>
      </c>
      <c r="BY4" s="14">
        <f>'2'!CU4</f>
        <v>0.3108956290239695</v>
      </c>
      <c r="BZ4" s="14">
        <f>'3'!BY4</f>
        <v>0.64342334839386961</v>
      </c>
      <c r="CA4" s="14">
        <f>'8'!CM4</f>
        <v>0.73493418052259052</v>
      </c>
      <c r="CB4" s="14">
        <f>(BV4*0.4)+(BX4*0.1)+(BZ4*0.25)+(CA4*0.25)</f>
        <v>0.51258931543048691</v>
      </c>
      <c r="CC4" s="14">
        <f>(BW4*0.4)+(BY4*0.1)+(BZ4*0.25)+(CA4*0.25)</f>
        <v>0.56852060692593942</v>
      </c>
      <c r="CD4" s="14">
        <f>'1'!EG4</f>
        <v>0.20104570500469102</v>
      </c>
      <c r="CE4" s="14">
        <f>'1'!EI4</f>
        <v>0.2717029699348732</v>
      </c>
      <c r="CF4" s="14">
        <f>'2'!DB4</f>
        <v>0.17339360512764015</v>
      </c>
      <c r="CG4" s="14">
        <f>'2'!DD4</f>
        <v>0.27860014423513668</v>
      </c>
      <c r="CH4" s="14">
        <f>'3'!CF4</f>
        <v>0.68883653849288717</v>
      </c>
      <c r="CI4" s="14">
        <f>'8'!CV4</f>
        <v>0.861767966617347</v>
      </c>
      <c r="CJ4" s="14">
        <f>(CD4*0.4)+(CF4*0.1)+(CH4*0.25)+(CI4*0.25)</f>
        <v>0.48540876879219896</v>
      </c>
      <c r="CK4" s="14">
        <f>(CE4*0.4)+(CG4*0.1)+(CH4*0.25)+(CI4*0.25)</f>
        <v>0.52419232867502152</v>
      </c>
      <c r="CL4" s="14">
        <f>'1'!ES4</f>
        <v>0.14741033539052806</v>
      </c>
      <c r="CM4" s="14">
        <f>'1'!EU4</f>
        <v>0.19159316291322945</v>
      </c>
      <c r="CN4" s="14">
        <f>'2'!DK4</f>
        <v>8.3333333333333329E-2</v>
      </c>
      <c r="CO4" s="14">
        <f>'2'!DM4</f>
        <v>8.3333333333333051E-2</v>
      </c>
      <c r="CP4" s="14">
        <f>'3'!CM4</f>
        <v>0.47444597891633805</v>
      </c>
      <c r="CQ4" s="14">
        <f>'8'!DE4</f>
        <v>0.7190666924132435</v>
      </c>
      <c r="CR4" s="14">
        <f>(CL4*0.4)+(CN4*0.1)+(CP4*0.25)+(CQ4*0.25)</f>
        <v>0.36567563532193992</v>
      </c>
      <c r="CS4" s="14">
        <f>(CM4*0.4)+(CO4*0.1)+(CP4*0.25)+(CQ4*0.25)</f>
        <v>0.38334876633102044</v>
      </c>
      <c r="CT4" s="14">
        <f>'1'!FE4</f>
        <v>0.22018578227378499</v>
      </c>
      <c r="CU4" s="14">
        <f>'1'!FG4</f>
        <v>0.2983666152758308</v>
      </c>
      <c r="CV4" s="14">
        <f>'2'!DT4</f>
        <v>0.12187726832151054</v>
      </c>
      <c r="CW4" s="14">
        <f>'2'!DV4</f>
        <v>0.17667973576052365</v>
      </c>
      <c r="CX4" s="14">
        <f>'3'!CT4</f>
        <v>0.73905257369464539</v>
      </c>
      <c r="CY4" s="14">
        <f>'8'!DN4</f>
        <v>0.85374226525832297</v>
      </c>
      <c r="CZ4" s="14">
        <f>(CT4*0.4)+(CV4*0.1)+(CX4*0.25)+(CY4*0.25)</f>
        <v>0.49846074947990715</v>
      </c>
      <c r="DA4" s="14">
        <f>(CU4*0.4)+(CW4*0.1)+(CX4*0.25)+(CY4*0.25)</f>
        <v>0.53521332942462674</v>
      </c>
      <c r="DB4" s="14">
        <f>'1'!FQ4</f>
        <v>0.10239024837270232</v>
      </c>
      <c r="DC4" s="14">
        <f>'1'!FS4</f>
        <v>0.1171680741736004</v>
      </c>
      <c r="DD4" s="14">
        <f>'2'!EC4</f>
        <v>0.12196808473919811</v>
      </c>
      <c r="DE4" s="14">
        <f>'2'!EE4</f>
        <v>0.17687970709716533</v>
      </c>
      <c r="DF4" s="14">
        <f>'3'!DA4</f>
        <v>0.62953502646237036</v>
      </c>
      <c r="DG4" s="14">
        <f>'8'!DW4</f>
        <v>0.7833448865739272</v>
      </c>
      <c r="DH4" s="14">
        <f>(DB4*0.4)+(DD4*0.1)+(DF4*0.25)+(DG4*0.25)</f>
        <v>0.40637288608207511</v>
      </c>
      <c r="DI4" s="14">
        <f>(DC4*0.4)+(DE4*0.1)+(DF4*0.25)+(DG4*0.25)</f>
        <v>0.4177751786382311</v>
      </c>
      <c r="DJ4" s="14">
        <f>'1'!GC4</f>
        <v>0.37142307096120258</v>
      </c>
      <c r="DK4" s="14">
        <f>'1'!GE4</f>
        <v>0.48151497588455688</v>
      </c>
      <c r="DL4" s="14">
        <f>'2'!EL4</f>
        <v>0.25567470088770616</v>
      </c>
      <c r="DM4" s="14">
        <f>'2'!EN4</f>
        <v>0.40677724925337672</v>
      </c>
      <c r="DN4" s="14">
        <f>'3'!DH4</f>
        <v>0.29459438878806365</v>
      </c>
      <c r="DO4" s="14">
        <f>'8'!EF4</f>
        <v>0.29666461723863291</v>
      </c>
      <c r="DP4" s="14">
        <f>(DJ4*0.4)+(DL4*0.1)+(DN4*0.25)+(DO4*0.25)</f>
        <v>0.32195144997992575</v>
      </c>
      <c r="DQ4" s="14">
        <f>(DK4*0.4)+(DM4*0.1)+(DN4*0.25)+(DO4*0.25)</f>
        <v>0.38109846678583459</v>
      </c>
    </row>
    <row r="5" spans="1:170" ht="12.75" customHeight="1">
      <c r="A5" s="60">
        <v>1981</v>
      </c>
      <c r="B5" s="14">
        <f>'1'!Q5</f>
        <v>0.36282264750566179</v>
      </c>
      <c r="C5" s="14">
        <f>'1'!S5</f>
        <v>0.47220059025072436</v>
      </c>
      <c r="D5" s="14">
        <f>'2'!P5</f>
        <v>0.18240893965209798</v>
      </c>
      <c r="E5" s="14">
        <f>'2'!R5</f>
        <v>0.29442006545363936</v>
      </c>
      <c r="F5" s="14">
        <f>'3'!N5</f>
        <v>0.5522488717518621</v>
      </c>
      <c r="G5" s="14">
        <f>'8'!J5</f>
        <v>0.6883787831657846</v>
      </c>
      <c r="H5" s="14">
        <f>(B5*0.4)+(D5*0.1)+(F5*0.25)+(G5*0.25)</f>
        <v>0.47352686669688621</v>
      </c>
      <c r="I5" s="14">
        <f>(C5*0.4)+(E5*0.1)+(F5*0.25)+(G5*0.25)</f>
        <v>0.52847915637506537</v>
      </c>
      <c r="J5" s="14">
        <f>'1'!AC5</f>
        <v>0.19247314357116471</v>
      </c>
      <c r="K5" s="14">
        <f>'1'!AE5</f>
        <v>0.25945125102369176</v>
      </c>
      <c r="L5" s="14">
        <f>'2'!Y5</f>
        <v>0.16669337831054673</v>
      </c>
      <c r="M5" s="14">
        <f>'2'!AA5</f>
        <v>0.26649806481939237</v>
      </c>
      <c r="N5" s="14">
        <f>'3'!U5</f>
        <v>0.54742096868667223</v>
      </c>
      <c r="O5" s="14">
        <f>'8'!S5</f>
        <v>0.60168600500467795</v>
      </c>
      <c r="P5" s="14">
        <f t="shared" ref="P5:P37" si="0">(J5*0.4)+(L5*0.1)+(N5*0.25)+(O5*0.25)</f>
        <v>0.38093533868235813</v>
      </c>
      <c r="Q5" s="14">
        <f t="shared" ref="Q5:Q37" si="1">(K5*0.4)+(M5*0.1)+(N5*0.25)+(O5*0.25)</f>
        <v>0.41770705031425348</v>
      </c>
      <c r="R5" s="14">
        <f>'1'!AO5</f>
        <v>0.30259691609449352</v>
      </c>
      <c r="S5" s="14">
        <f>'1'!AQ5</f>
        <v>0.4035744126737002</v>
      </c>
      <c r="T5" s="14">
        <f>'2'!AH5</f>
        <v>0.14638407092191777</v>
      </c>
      <c r="U5" s="14">
        <f>'2'!AJ5</f>
        <v>0.22784760362957168</v>
      </c>
      <c r="V5" s="14">
        <f>'3'!AB5</f>
        <v>0.79191755172987288</v>
      </c>
      <c r="W5" s="14">
        <f>'8'!AB5</f>
        <v>0.73852580745480578</v>
      </c>
      <c r="X5" s="14">
        <f t="shared" ref="X5:X37" si="2">(R5*0.4)+(T5*0.1)+(V5*0.25)+(W5*0.25)</f>
        <v>0.51828801332615893</v>
      </c>
      <c r="Y5" s="14">
        <f t="shared" ref="Y5:Y37" si="3">(S5*0.4)+(U5*0.1)+(V5*0.25)+(W5*0.25)</f>
        <v>0.56682536522860694</v>
      </c>
      <c r="Z5" s="14">
        <f>'1'!BA5</f>
        <v>0.25838740373442809</v>
      </c>
      <c r="AA5" s="14">
        <f>'1'!BC5</f>
        <v>0.34894688254646949</v>
      </c>
      <c r="AB5" s="14">
        <f>'2'!AQ5</f>
        <v>0.12153023360403849</v>
      </c>
      <c r="AC5" s="14">
        <f>'2'!AS5</f>
        <v>0.17591482706235767</v>
      </c>
      <c r="AD5" s="14">
        <f>'3'!AI5</f>
        <v>0.48851950010516165</v>
      </c>
      <c r="AE5" s="14">
        <f>'8'!AK5</f>
        <v>0.63218870639475155</v>
      </c>
      <c r="AF5" s="14">
        <f t="shared" ref="AF5:AF37" si="4">(Z5*0.4)+(AB5*0.1)+(AD5*0.25)+(AE5*0.25)</f>
        <v>0.39568503647915337</v>
      </c>
      <c r="AG5" s="14">
        <f t="shared" ref="AG5:AG37" si="5">(AA5*0.4)+(AC5*0.1)+(AD5*0.25)+(AE5*0.25)</f>
        <v>0.43734728734980183</v>
      </c>
      <c r="AH5" s="14">
        <f>'1'!BM5</f>
        <v>0.21189150756737393</v>
      </c>
      <c r="AI5" s="14">
        <f>'1'!BO5</f>
        <v>0.28692643713521931</v>
      </c>
      <c r="AJ5" s="14">
        <f>'2'!AZ5</f>
        <v>0.13252646145026686</v>
      </c>
      <c r="AK5" s="14">
        <f>'2'!BB5</f>
        <v>0.19958227256459371</v>
      </c>
      <c r="AL5" s="14">
        <f>'3'!AP5</f>
        <v>0.54942104615421949</v>
      </c>
      <c r="AM5" s="14">
        <f>'8'!AT5</f>
        <v>0.71949429600651826</v>
      </c>
      <c r="AN5" s="14">
        <f t="shared" ref="AN5:AN37" si="6">(AH5*0.4)+(AJ5*0.1)+(AL5*0.25)+(AM5*0.25)</f>
        <v>0.41523808471216073</v>
      </c>
      <c r="AO5" s="14">
        <f t="shared" ref="AO5:AO37" si="7">(AI5*0.4)+(AK5*0.1)+(AL5*0.25)+(AM5*0.25)</f>
        <v>0.45195763765073155</v>
      </c>
      <c r="AP5" s="14">
        <f>'1'!BY5</f>
        <v>9.2564499912314385E-2</v>
      </c>
      <c r="AQ5" s="14">
        <f>'1'!CA5</f>
        <v>9.9910615523688975E-2</v>
      </c>
      <c r="AR5" s="14">
        <f>'2'!BI5</f>
        <v>0.18186956818902175</v>
      </c>
      <c r="AS5" s="14">
        <f>'2'!BK5</f>
        <v>0.29348800628114863</v>
      </c>
      <c r="AT5" s="14">
        <f>'3'!AW5</f>
        <v>0.82338361785678282</v>
      </c>
      <c r="AU5" s="14">
        <f>'8'!BC5</f>
        <v>0.7641847241147568</v>
      </c>
      <c r="AV5" s="14">
        <f t="shared" ref="AV5:AV37" si="8">(AP5*0.4)+(AR5*0.1)+(AT5*0.25)+(AU5*0.25)</f>
        <v>0.45210484227671283</v>
      </c>
      <c r="AW5" s="14">
        <f t="shared" ref="AW5:AW37" si="9">(AQ5*0.4)+(AS5*0.1)+(AT5*0.25)+(AU5*0.25)</f>
        <v>0.46620513233047534</v>
      </c>
      <c r="AX5" s="14">
        <f>'1'!CK5</f>
        <v>0.23308065972599226</v>
      </c>
      <c r="AY5" s="14">
        <f>'1'!CM5</f>
        <v>0.31581802161583733</v>
      </c>
      <c r="AZ5" s="14">
        <f>'2'!BR5</f>
        <v>0.17715422416692511</v>
      </c>
      <c r="BA5" s="14">
        <f>'2'!BT5</f>
        <v>0.28526223583459159</v>
      </c>
      <c r="BB5" s="14">
        <f>'3'!BD5</f>
        <v>0.32036812303224382</v>
      </c>
      <c r="BC5" s="14">
        <f>'8'!BL5</f>
        <v>0.72501435863600239</v>
      </c>
      <c r="BD5" s="14">
        <f t="shared" ref="BD5:BD37" si="10">(AX5*0.4)+(AZ5*0.1)+(BB5*0.25)+(BC5*0.25)</f>
        <v>0.37229330672415095</v>
      </c>
      <c r="BE5" s="14">
        <f t="shared" ref="BE5:BE37" si="11">(AY5*0.4)+(BA5*0.1)+(BB5*0.25)+(BC5*0.25)</f>
        <v>0.41619905264685564</v>
      </c>
      <c r="BF5" s="14">
        <f>'1'!CW5</f>
        <v>0.23117577198283598</v>
      </c>
      <c r="BG5" s="14">
        <f>'1'!CY5</f>
        <v>0.31326505585691716</v>
      </c>
      <c r="BH5" s="14">
        <f>'2'!CA5</f>
        <v>0.1918440779575529</v>
      </c>
      <c r="BI5" s="14">
        <f>'2'!CC5</f>
        <v>0.31044036220381399</v>
      </c>
      <c r="BJ5" s="14">
        <f>'3'!BK5</f>
        <v>0.77675637267007969</v>
      </c>
      <c r="BK5" s="14">
        <f>'8'!BU5</f>
        <v>0.70074505831254996</v>
      </c>
      <c r="BL5" s="14">
        <f t="shared" ref="BL5:BL37" si="12">(BF5*0.4)+(BH5*0.1)+(BJ5*0.25)+(BK5*0.25)</f>
        <v>0.48103007433454714</v>
      </c>
      <c r="BM5" s="14">
        <f t="shared" ref="BM5:BM37" si="13">(BG5*0.4)+(BI5*0.1)+(BJ5*0.25)+(BK5*0.25)</f>
        <v>0.52572541630880565</v>
      </c>
      <c r="BN5" s="14">
        <f>'1'!DI5</f>
        <v>0.27887830095550176</v>
      </c>
      <c r="BO5" s="14">
        <f>'1'!DK5</f>
        <v>0.3747542955764494</v>
      </c>
      <c r="BP5" s="14">
        <f>'2'!CJ5</f>
        <v>0.14538858223828932</v>
      </c>
      <c r="BQ5" s="14">
        <f>'2'!CL5</f>
        <v>0.22587128473877158</v>
      </c>
      <c r="BR5" s="14">
        <f>'3'!BR5</f>
        <v>0.57048338729872472</v>
      </c>
      <c r="BS5" s="14">
        <f>'8'!CD5</f>
        <v>0.73807773213824934</v>
      </c>
      <c r="BT5" s="14">
        <f t="shared" ref="BT5:BT37" si="14">(BN5*0.4)+(BP5*0.1)+(BR5*0.25)+(BS5*0.25)</f>
        <v>0.4532304584652731</v>
      </c>
      <c r="BU5" s="14">
        <f t="shared" ref="BU5:BU37" si="15">(BO5*0.4)+(BQ5*0.1)+(BR5*0.25)+(BS5*0.25)</f>
        <v>0.4996291265637004</v>
      </c>
      <c r="BV5" s="14">
        <f>'1'!DU5</f>
        <v>0.35127753528693517</v>
      </c>
      <c r="BW5" s="14">
        <f>'1'!DW5</f>
        <v>0.45951527126046554</v>
      </c>
      <c r="BX5" s="14">
        <f>'2'!CS5</f>
        <v>0.19599710349331173</v>
      </c>
      <c r="BY5" s="14">
        <f>'2'!CU5</f>
        <v>0.31732712842995114</v>
      </c>
      <c r="BZ5" s="14">
        <f>'3'!BY5</f>
        <v>0.64342334839386961</v>
      </c>
      <c r="CA5" s="14">
        <f>'8'!CM5</f>
        <v>0.7282593739960862</v>
      </c>
      <c r="CB5" s="14">
        <f t="shared" ref="CB5:CB37" si="16">(BV5*0.4)+(BX5*0.1)+(BZ5*0.25)+(CA5*0.25)</f>
        <v>0.50303140506159416</v>
      </c>
      <c r="CC5" s="14">
        <f t="shared" ref="CC5:CC37" si="17">(BW5*0.4)+(BY5*0.1)+(BZ5*0.25)+(CA5*0.25)</f>
        <v>0.55845950194467031</v>
      </c>
      <c r="CD5" s="14">
        <f>'1'!EG5</f>
        <v>0.20714931472078557</v>
      </c>
      <c r="CE5" s="14">
        <f>'1'!EI5</f>
        <v>0.28030756250275862</v>
      </c>
      <c r="CF5" s="14">
        <f>'2'!DB5</f>
        <v>0.18576426703640456</v>
      </c>
      <c r="CG5" s="14">
        <f>'2'!DD5</f>
        <v>0.30017821970353165</v>
      </c>
      <c r="CH5" s="14">
        <f>'3'!CF5</f>
        <v>0.70232131758683569</v>
      </c>
      <c r="CI5" s="14">
        <f>'8'!CV5</f>
        <v>0.86137849579035297</v>
      </c>
      <c r="CJ5" s="14">
        <f t="shared" ref="CJ5:CJ37" si="18">(CD5*0.4)+(CF5*0.1)+(CH5*0.25)+(CI5*0.25)</f>
        <v>0.49236110593625187</v>
      </c>
      <c r="CK5" s="14">
        <f t="shared" ref="CK5:CK37" si="19">(CE5*0.4)+(CG5*0.1)+(CH5*0.25)+(CI5*0.25)</f>
        <v>0.53306580031575379</v>
      </c>
      <c r="CL5" s="14">
        <f>'1'!ES5</f>
        <v>0.14888286299583148</v>
      </c>
      <c r="CM5" s="14">
        <f>'1'!EU5</f>
        <v>0.19390881627575424</v>
      </c>
      <c r="CN5" s="14">
        <f>'2'!DK5</f>
        <v>8.6909552586927924E-2</v>
      </c>
      <c r="CO5" s="14">
        <f>'2'!DM5</f>
        <v>9.2793676409678005E-2</v>
      </c>
      <c r="CP5" s="14">
        <f>'3'!CM5</f>
        <v>0.48656972016192085</v>
      </c>
      <c r="CQ5" s="14">
        <f>'8'!DE5</f>
        <v>0.70335431585827013</v>
      </c>
      <c r="CR5" s="14">
        <f t="shared" ref="CR5:CR37" si="20">(CL5*0.4)+(CN5*0.1)+(CP5*0.25)+(CQ5*0.25)</f>
        <v>0.36572510946207315</v>
      </c>
      <c r="CS5" s="14">
        <f t="shared" ref="CS5:CS37" si="21">(CM5*0.4)+(CO5*0.1)+(CP5*0.25)+(CQ5*0.25)</f>
        <v>0.38432390315631726</v>
      </c>
      <c r="CT5" s="14">
        <f>'1'!FE5</f>
        <v>0.23034272832190456</v>
      </c>
      <c r="CU5" s="14">
        <f>'1'!FG5</f>
        <v>0.31214590071599096</v>
      </c>
      <c r="CV5" s="14">
        <f>'2'!DT5</f>
        <v>0.1257549640849624</v>
      </c>
      <c r="CW5" s="14">
        <f>'2'!DV5</f>
        <v>0.18514536799283093</v>
      </c>
      <c r="CX5" s="14">
        <f>'3'!CT5</f>
        <v>0.7376952639941895</v>
      </c>
      <c r="CY5" s="14">
        <f>'8'!DN5</f>
        <v>0.84577197664972581</v>
      </c>
      <c r="CZ5" s="14">
        <f t="shared" ref="CZ5:CZ37" si="22">(CT5*0.4)+(CV5*0.1)+(CX5*0.25)+(CY5*0.25)</f>
        <v>0.50057939789823691</v>
      </c>
      <c r="DA5" s="14">
        <f t="shared" ref="DA5:DA37" si="23">(CU5*0.4)+(CW5*0.1)+(CX5*0.25)+(CY5*0.25)</f>
        <v>0.53923970724665837</v>
      </c>
      <c r="DB5" s="14">
        <f>'1'!FQ5</f>
        <v>0.11219196556089282</v>
      </c>
      <c r="DC5" s="14">
        <f>'1'!FS5</f>
        <v>0.13400239964984759</v>
      </c>
      <c r="DD5" s="14">
        <f>'2'!EC5</f>
        <v>0.12657188453936905</v>
      </c>
      <c r="DE5" s="14">
        <f>'2'!EE5</f>
        <v>0.18691008962876793</v>
      </c>
      <c r="DF5" s="14">
        <f>'3'!DA5</f>
        <v>0.59973466332984726</v>
      </c>
      <c r="DG5" s="14">
        <f>'8'!DW5</f>
        <v>0.75899320105213053</v>
      </c>
      <c r="DH5" s="14">
        <f t="shared" ref="DH5:DH37" si="24">(DB5*0.4)+(DD5*0.1)+(DF5*0.25)+(DG5*0.25)</f>
        <v>0.39721594077378847</v>
      </c>
      <c r="DI5" s="14">
        <f t="shared" ref="DI5:DI37" si="25">(DC5*0.4)+(DE5*0.1)+(DF5*0.25)+(DG5*0.25)</f>
        <v>0.41197393491831025</v>
      </c>
      <c r="DJ5" s="14">
        <f>'1'!GC5</f>
        <v>0.3755347342686568</v>
      </c>
      <c r="DK5" s="14">
        <f>'1'!GE5</f>
        <v>0.4859280469005815</v>
      </c>
      <c r="DL5" s="14">
        <f>'2'!EL5</f>
        <v>0.26046724809657029</v>
      </c>
      <c r="DM5" s="14">
        <f>'2'!EN5</f>
        <v>0.4132913369677727</v>
      </c>
      <c r="DN5" s="14">
        <f>'3'!DH5</f>
        <v>0.27104641903315435</v>
      </c>
      <c r="DO5" s="14">
        <f>'8'!EF5</f>
        <v>0.30847612374030231</v>
      </c>
      <c r="DP5" s="14">
        <f t="shared" ref="DP5:DP37" si="26">(DJ5*0.4)+(DL5*0.1)+(DN5*0.25)+(DO5*0.25)</f>
        <v>0.3211412542104839</v>
      </c>
      <c r="DQ5" s="14">
        <f t="shared" ref="DQ5:DQ37" si="27">(DK5*0.4)+(DM5*0.1)+(DN5*0.25)+(DO5*0.25)</f>
        <v>0.380580988150374</v>
      </c>
      <c r="FN5" s="59">
        <f>'[1]1'!$CN19</f>
        <v>17319.597888179673</v>
      </c>
    </row>
    <row r="6" spans="1:170" ht="12.75" customHeight="1">
      <c r="A6" s="60">
        <v>1982</v>
      </c>
      <c r="B6" s="14">
        <f>'1'!Q6</f>
        <v>0.36905124856082944</v>
      </c>
      <c r="C6" s="14">
        <f>'1'!S6</f>
        <v>0.47895760973295909</v>
      </c>
      <c r="D6" s="14">
        <f>'2'!P6</f>
        <v>0.19812495865170532</v>
      </c>
      <c r="E6" s="14">
        <f>'2'!R6</f>
        <v>0.32081800785164183</v>
      </c>
      <c r="F6" s="14">
        <f>'3'!N6</f>
        <v>0.56631910926407558</v>
      </c>
      <c r="G6" s="14">
        <f>'8'!J6</f>
        <v>0.63565455763477741</v>
      </c>
      <c r="H6" s="14">
        <f t="shared" ref="H6:H37" si="28">(B6*0.4)+(D6*0.1)+(F6*0.25)+(G6*0.25)</f>
        <v>0.46792641201421553</v>
      </c>
      <c r="I6" s="14">
        <f t="shared" ref="I6:I37" si="29">(C6*0.4)+(E6*0.1)+(F6*0.25)+(G6*0.25)</f>
        <v>0.5241582614030611</v>
      </c>
      <c r="J6" s="14">
        <f>'1'!AC6</f>
        <v>0.19642140218207213</v>
      </c>
      <c r="K6" s="14">
        <f>'1'!AE6</f>
        <v>0.26511850447741142</v>
      </c>
      <c r="L6" s="14">
        <f>'2'!Y6</f>
        <v>0.17124745266576666</v>
      </c>
      <c r="M6" s="14">
        <f>'2'!AA6</f>
        <v>0.27475659643336786</v>
      </c>
      <c r="N6" s="14">
        <f>'3'!U6</f>
        <v>0.54314143428305717</v>
      </c>
      <c r="O6" s="14">
        <f>'8'!S6</f>
        <v>0.57731645445732149</v>
      </c>
      <c r="P6" s="14">
        <f t="shared" si="0"/>
        <v>0.37580777832450019</v>
      </c>
      <c r="Q6" s="14">
        <f t="shared" si="1"/>
        <v>0.41363753361939604</v>
      </c>
      <c r="R6" s="14">
        <f>'1'!AO6</f>
        <v>0.31525887071635289</v>
      </c>
      <c r="S6" s="14">
        <f>'1'!AQ6</f>
        <v>0.41852468304857499</v>
      </c>
      <c r="T6" s="14">
        <f>'2'!AH6</f>
        <v>0.15028194722397967</v>
      </c>
      <c r="U6" s="14">
        <f>'2'!AJ6</f>
        <v>0.2355091435416504</v>
      </c>
      <c r="V6" s="14">
        <f>'3'!AB6</f>
        <v>0.79191755172987288</v>
      </c>
      <c r="W6" s="14">
        <f>'8'!AB6</f>
        <v>0.72381788833477068</v>
      </c>
      <c r="X6" s="14">
        <f t="shared" si="2"/>
        <v>0.52006560302509997</v>
      </c>
      <c r="Y6" s="14">
        <f t="shared" si="3"/>
        <v>0.56989464758975594</v>
      </c>
      <c r="Z6" s="14">
        <f>'1'!BA6</f>
        <v>0.2545689375311011</v>
      </c>
      <c r="AA6" s="14">
        <f>'1'!BC6</f>
        <v>0.34403952249189595</v>
      </c>
      <c r="AB6" s="14">
        <f>'2'!AQ6</f>
        <v>0.12991258285398308</v>
      </c>
      <c r="AC6" s="14">
        <f>'2'!AS6</f>
        <v>0.19406042088078146</v>
      </c>
      <c r="AD6" s="14">
        <f>'3'!AI6</f>
        <v>0.48408722125066073</v>
      </c>
      <c r="AE6" s="14">
        <f>'8'!AK6</f>
        <v>0.60093327101330685</v>
      </c>
      <c r="AF6" s="14">
        <f t="shared" si="4"/>
        <v>0.38607395636383063</v>
      </c>
      <c r="AG6" s="14">
        <f t="shared" si="5"/>
        <v>0.42827697415082844</v>
      </c>
      <c r="AH6" s="14">
        <f>'1'!BM6</f>
        <v>0.22473585990098194</v>
      </c>
      <c r="AI6" s="14">
        <f>'1'!BO6</f>
        <v>0.30457025499255064</v>
      </c>
      <c r="AJ6" s="14">
        <f>'2'!AZ6</f>
        <v>0.1404206988019335</v>
      </c>
      <c r="AK6" s="14">
        <f>'2'!BB6</f>
        <v>0.21588608659856476</v>
      </c>
      <c r="AL6" s="14">
        <f>'3'!AP6</f>
        <v>0.54942104615421949</v>
      </c>
      <c r="AM6" s="14">
        <f>'8'!AT6</f>
        <v>0.71681892164437411</v>
      </c>
      <c r="AN6" s="14">
        <f t="shared" si="6"/>
        <v>0.42049640579023451</v>
      </c>
      <c r="AO6" s="14">
        <f t="shared" si="7"/>
        <v>0.45997670260652512</v>
      </c>
      <c r="AP6" s="14">
        <f>'1'!BY6</f>
        <v>0.11262722148299061</v>
      </c>
      <c r="AQ6" s="14">
        <f>'1'!CA6</f>
        <v>0.13474138812815498</v>
      </c>
      <c r="AR6" s="14">
        <f>'2'!BI6</f>
        <v>0.18939350016840625</v>
      </c>
      <c r="AS6" s="14">
        <f>'2'!BK6</f>
        <v>0.30633018630355685</v>
      </c>
      <c r="AT6" s="14">
        <f>'3'!AW6</f>
        <v>0.82338361785678282</v>
      </c>
      <c r="AU6" s="14">
        <f>'8'!BC6</f>
        <v>0.76567388791652524</v>
      </c>
      <c r="AV6" s="14">
        <f t="shared" si="8"/>
        <v>0.4612546150533639</v>
      </c>
      <c r="AW6" s="14">
        <f t="shared" si="9"/>
        <v>0.48179395032494471</v>
      </c>
      <c r="AX6" s="14">
        <f>'1'!CK6</f>
        <v>0.2630866116067509</v>
      </c>
      <c r="AY6" s="14">
        <f>'1'!CM6</f>
        <v>0.35494306898838973</v>
      </c>
      <c r="AZ6" s="14">
        <f>'2'!BR6</f>
        <v>0.18128596554873222</v>
      </c>
      <c r="BA6" s="14">
        <f>'2'!BT6</f>
        <v>0.29247748565257448</v>
      </c>
      <c r="BB6" s="14">
        <f>'3'!BD6</f>
        <v>0.27446027099881171</v>
      </c>
      <c r="BC6" s="14">
        <f>'8'!BL6</f>
        <v>0.71669850618837383</v>
      </c>
      <c r="BD6" s="14">
        <f t="shared" si="10"/>
        <v>0.37115293549437001</v>
      </c>
      <c r="BE6" s="14">
        <f t="shared" si="11"/>
        <v>0.4190146704574097</v>
      </c>
      <c r="BF6" s="14">
        <f>'1'!CW6</f>
        <v>0.22577966113482348</v>
      </c>
      <c r="BG6" s="14">
        <f>'1'!CY6</f>
        <v>0.30598629219667411</v>
      </c>
      <c r="BH6" s="14">
        <f>'2'!CA6</f>
        <v>0.18222731336988407</v>
      </c>
      <c r="BI6" s="14">
        <f>'2'!CC6</f>
        <v>0.2941064073273813</v>
      </c>
      <c r="BJ6" s="14">
        <f>'3'!BK6</f>
        <v>0.76178178901703741</v>
      </c>
      <c r="BK6" s="14">
        <f>'8'!BU6</f>
        <v>0.69136735427058793</v>
      </c>
      <c r="BL6" s="14">
        <f t="shared" si="12"/>
        <v>0.47182188161282412</v>
      </c>
      <c r="BM6" s="14">
        <f t="shared" si="13"/>
        <v>0.51509244343331417</v>
      </c>
      <c r="BN6" s="14">
        <f>'1'!DI6</f>
        <v>0.28842945810510967</v>
      </c>
      <c r="BO6" s="14">
        <f>'1'!DK6</f>
        <v>0.38649120342703414</v>
      </c>
      <c r="BP6" s="14">
        <f>'2'!CJ6</f>
        <v>0.15125562820533728</v>
      </c>
      <c r="BQ6" s="14">
        <f>'2'!CL6</f>
        <v>0.23740417767226735</v>
      </c>
      <c r="BR6" s="14">
        <f>'3'!BR6</f>
        <v>0.57048338729872472</v>
      </c>
      <c r="BS6" s="14">
        <f>'8'!CD6</f>
        <v>0.73223832406349043</v>
      </c>
      <c r="BT6" s="14">
        <f t="shared" si="14"/>
        <v>0.45617777390313141</v>
      </c>
      <c r="BU6" s="14">
        <f t="shared" si="15"/>
        <v>0.50401732697859414</v>
      </c>
      <c r="BV6" s="14">
        <f>'1'!DU6</f>
        <v>0.34874611473364286</v>
      </c>
      <c r="BW6" s="14">
        <f>'1'!DW6</f>
        <v>0.45670538122959381</v>
      </c>
      <c r="BX6" s="14">
        <f>'2'!CS6</f>
        <v>0.19982011887755399</v>
      </c>
      <c r="BY6" s="14">
        <f>'2'!CU6</f>
        <v>0.32358109882967029</v>
      </c>
      <c r="BZ6" s="14">
        <f>'3'!BY6</f>
        <v>0.64342334839386961</v>
      </c>
      <c r="CA6" s="14">
        <f>'8'!CM6</f>
        <v>0.71294101799025544</v>
      </c>
      <c r="CB6" s="14">
        <f t="shared" si="16"/>
        <v>0.49857154937724379</v>
      </c>
      <c r="CC6" s="14">
        <f t="shared" si="17"/>
        <v>0.55413135397083579</v>
      </c>
      <c r="CD6" s="14">
        <f>'1'!EG6</f>
        <v>0.21273551923400477</v>
      </c>
      <c r="CE6" s="14">
        <f>'1'!EI6</f>
        <v>0.28809845402467671</v>
      </c>
      <c r="CF6" s="14">
        <f>'2'!DB6</f>
        <v>0.1948888027020943</v>
      </c>
      <c r="CG6" s="14">
        <f>'2'!DD6</f>
        <v>0.31549885989784654</v>
      </c>
      <c r="CH6" s="14">
        <f>'3'!CF6</f>
        <v>0.71492416354784427</v>
      </c>
      <c r="CI6" s="14">
        <f>'8'!CV6</f>
        <v>0.85131207672389797</v>
      </c>
      <c r="CJ6" s="14">
        <f t="shared" si="18"/>
        <v>0.49614214803174694</v>
      </c>
      <c r="CK6" s="14">
        <f t="shared" si="19"/>
        <v>0.53834832766759089</v>
      </c>
      <c r="CL6" s="14">
        <f>'1'!ES6</f>
        <v>0.15494381726648904</v>
      </c>
      <c r="CM6" s="14">
        <f>'1'!EU6</f>
        <v>0.20336666517252172</v>
      </c>
      <c r="CN6" s="14">
        <f>'2'!DK6</f>
        <v>9.0650375175768599E-2</v>
      </c>
      <c r="CO6" s="14">
        <f>'2'!DM6</f>
        <v>0.10249528438392957</v>
      </c>
      <c r="CP6" s="14">
        <f>'3'!CM6</f>
        <v>0.4983508496300243</v>
      </c>
      <c r="CQ6" s="14">
        <f>'8'!DE6</f>
        <v>0.69790596743828059</v>
      </c>
      <c r="CR6" s="14">
        <f t="shared" si="20"/>
        <v>0.3701067686912487</v>
      </c>
      <c r="CS6" s="14">
        <f t="shared" si="21"/>
        <v>0.39066039877447789</v>
      </c>
      <c r="CT6" s="14">
        <f>'1'!FE6</f>
        <v>0.23321907782707429</v>
      </c>
      <c r="CU6" s="14">
        <f>'1'!FG6</f>
        <v>0.31600319909393254</v>
      </c>
      <c r="CV6" s="14">
        <f>'2'!DT6</f>
        <v>0.12912929379491561</v>
      </c>
      <c r="CW6" s="14">
        <f>'2'!DV6</f>
        <v>0.19239335743721117</v>
      </c>
      <c r="CX6" s="14">
        <f>'3'!CT6</f>
        <v>0.72528959388930425</v>
      </c>
      <c r="CY6" s="14">
        <f>'8'!DN6</f>
        <v>0.83827399181946372</v>
      </c>
      <c r="CZ6" s="14">
        <f t="shared" si="22"/>
        <v>0.49709145693751328</v>
      </c>
      <c r="DA6" s="14">
        <f t="shared" si="23"/>
        <v>0.53653151180848613</v>
      </c>
      <c r="DB6" s="14">
        <f>'1'!FQ6</f>
        <v>0.11565545496959269</v>
      </c>
      <c r="DC6" s="14">
        <f>'1'!FS6</f>
        <v>0.13986305015490125</v>
      </c>
      <c r="DD6" s="14">
        <f>'2'!EC6</f>
        <v>0.13067818593636932</v>
      </c>
      <c r="DE6" s="14">
        <f>'2'!EE6</f>
        <v>0.19568430771425754</v>
      </c>
      <c r="DF6" s="14">
        <f>'3'!DA6</f>
        <v>0.56756084471248813</v>
      </c>
      <c r="DG6" s="14">
        <f>'8'!DW6</f>
        <v>0.74610110317192213</v>
      </c>
      <c r="DH6" s="14">
        <f t="shared" si="24"/>
        <v>0.38774548755257654</v>
      </c>
      <c r="DI6" s="14">
        <f t="shared" si="25"/>
        <v>0.4039291378044888</v>
      </c>
      <c r="DJ6" s="14">
        <f>'1'!GC6</f>
        <v>0.38102767427389961</v>
      </c>
      <c r="DK6" s="14">
        <f>'1'!GE6</f>
        <v>0.49178403922052843</v>
      </c>
      <c r="DL6" s="14">
        <f>'2'!EL6</f>
        <v>0.26579383277777879</v>
      </c>
      <c r="DM6" s="14">
        <f>'2'!EN6</f>
        <v>0.42042978689205929</v>
      </c>
      <c r="DN6" s="14">
        <f>'3'!DH6</f>
        <v>0.24677848560967391</v>
      </c>
      <c r="DO6" s="14">
        <f>'8'!EF6</f>
        <v>0.28627630175592111</v>
      </c>
      <c r="DP6" s="14">
        <f t="shared" si="26"/>
        <v>0.3122541498287365</v>
      </c>
      <c r="DQ6" s="14">
        <f t="shared" si="27"/>
        <v>0.37202029121881608</v>
      </c>
    </row>
    <row r="7" spans="1:170" ht="12.75" customHeight="1">
      <c r="A7" s="60">
        <v>1983</v>
      </c>
      <c r="B7" s="14">
        <f>'1'!Q7</f>
        <v>0.36795773302178014</v>
      </c>
      <c r="C7" s="14">
        <f>'1'!S7</f>
        <v>0.47777565243819664</v>
      </c>
      <c r="D7" s="14">
        <f>'2'!P7</f>
        <v>0.20764080919418595</v>
      </c>
      <c r="E7" s="14">
        <f>'2'!R7</f>
        <v>0.33612816003506185</v>
      </c>
      <c r="F7" s="14">
        <f>'3'!N7</f>
        <v>0.44310089027589661</v>
      </c>
      <c r="G7" s="14">
        <f>'8'!J7</f>
        <v>0.58956085116477897</v>
      </c>
      <c r="H7" s="14">
        <f t="shared" si="28"/>
        <v>0.42611260948829954</v>
      </c>
      <c r="I7" s="14">
        <f t="shared" si="29"/>
        <v>0.48288851233895375</v>
      </c>
      <c r="J7" s="14">
        <f>'1'!AC7</f>
        <v>0.2057299784391308</v>
      </c>
      <c r="K7" s="14">
        <f>'1'!AE7</f>
        <v>0.27831530186558928</v>
      </c>
      <c r="L7" s="14">
        <f>'2'!Y7</f>
        <v>0.17627607296055137</v>
      </c>
      <c r="M7" s="14">
        <f>'2'!AA7</f>
        <v>0.28371474957188803</v>
      </c>
      <c r="N7" s="14">
        <f>'3'!U7</f>
        <v>0.53882844786098039</v>
      </c>
      <c r="O7" s="14">
        <f>'8'!S7</f>
        <v>0.58185154708898201</v>
      </c>
      <c r="P7" s="14">
        <f t="shared" si="0"/>
        <v>0.38008959740919807</v>
      </c>
      <c r="Q7" s="14">
        <f t="shared" si="1"/>
        <v>0.41986759444091515</v>
      </c>
      <c r="R7" s="14">
        <f>'1'!AO7</f>
        <v>0.31645688849936465</v>
      </c>
      <c r="S7" s="14">
        <f>'1'!AQ7</f>
        <v>0.41992413459720757</v>
      </c>
      <c r="T7" s="14">
        <f>'2'!AH7</f>
        <v>0.15438700750250814</v>
      </c>
      <c r="U7" s="14">
        <f>'2'!AJ7</f>
        <v>0.24344877983582627</v>
      </c>
      <c r="V7" s="14">
        <f>'3'!AB7</f>
        <v>0.79191755172987288</v>
      </c>
      <c r="W7" s="14">
        <f>'8'!AB7</f>
        <v>0.72550692731929456</v>
      </c>
      <c r="X7" s="14">
        <f t="shared" si="2"/>
        <v>0.5213775759122885</v>
      </c>
      <c r="Y7" s="14">
        <f t="shared" si="3"/>
        <v>0.57167065158475749</v>
      </c>
      <c r="Z7" s="14">
        <f>'1'!BA7</f>
        <v>0.26340892811757383</v>
      </c>
      <c r="AA7" s="14">
        <f>'1'!BC7</f>
        <v>0.35535262012999475</v>
      </c>
      <c r="AB7" s="14">
        <f>'2'!AQ7</f>
        <v>0.13625980116648198</v>
      </c>
      <c r="AC7" s="14">
        <f>'2'!AS7</f>
        <v>0.20736122323275366</v>
      </c>
      <c r="AD7" s="14">
        <f>'3'!AI7</f>
        <v>0.46558094704065245</v>
      </c>
      <c r="AE7" s="14">
        <f>'8'!AK7</f>
        <v>0.59477710827093122</v>
      </c>
      <c r="AF7" s="14">
        <f t="shared" si="4"/>
        <v>0.38407906519157364</v>
      </c>
      <c r="AG7" s="14">
        <f t="shared" si="5"/>
        <v>0.42796668420316919</v>
      </c>
      <c r="AH7" s="14">
        <f>'1'!BM7</f>
        <v>0.23000692361271644</v>
      </c>
      <c r="AI7" s="14">
        <f>'1'!BO7</f>
        <v>0.31169429742257587</v>
      </c>
      <c r="AJ7" s="14">
        <f>'2'!AZ7</f>
        <v>0.14748986303073031</v>
      </c>
      <c r="AK7" s="14">
        <f>'2'!BB7</f>
        <v>0.23003347620140663</v>
      </c>
      <c r="AL7" s="14">
        <f>'3'!AP7</f>
        <v>0.54942104615421949</v>
      </c>
      <c r="AM7" s="14">
        <f>'8'!AT7</f>
        <v>0.72799051269913972</v>
      </c>
      <c r="AN7" s="14">
        <f t="shared" si="6"/>
        <v>0.4261046454614994</v>
      </c>
      <c r="AO7" s="14">
        <f t="shared" si="7"/>
        <v>0.46703395630251082</v>
      </c>
      <c r="AP7" s="14">
        <f>'1'!BY7</f>
        <v>0.12429265679641172</v>
      </c>
      <c r="AQ7" s="14">
        <f>'1'!CA7</f>
        <v>0.15428480055916516</v>
      </c>
      <c r="AR7" s="14">
        <f>'2'!BI7</f>
        <v>0.19633016419980159</v>
      </c>
      <c r="AS7" s="14">
        <f>'2'!BK7</f>
        <v>0.31787520185145651</v>
      </c>
      <c r="AT7" s="14">
        <f>'3'!AW7</f>
        <v>0.82338361785678282</v>
      </c>
      <c r="AU7" s="14">
        <f>'8'!BC7</f>
        <v>0.76263226186155453</v>
      </c>
      <c r="AV7" s="14">
        <f t="shared" si="8"/>
        <v>0.46585404906812922</v>
      </c>
      <c r="AW7" s="14">
        <f t="shared" si="9"/>
        <v>0.49000541033839606</v>
      </c>
      <c r="AX7" s="14">
        <f>'1'!CK7</f>
        <v>0.27102503467986</v>
      </c>
      <c r="AY7" s="14">
        <f>'1'!CM7</f>
        <v>0.36496649524432784</v>
      </c>
      <c r="AZ7" s="14">
        <f>'2'!BR7</f>
        <v>0.18601283514319958</v>
      </c>
      <c r="BA7" s="14">
        <f>'2'!BT7</f>
        <v>0.30060207728975191</v>
      </c>
      <c r="BB7" s="14">
        <f>'3'!BD7</f>
        <v>0.2252059495732544</v>
      </c>
      <c r="BC7" s="14">
        <f>'8'!BL7</f>
        <v>0.70398335456509709</v>
      </c>
      <c r="BD7" s="14">
        <f t="shared" si="10"/>
        <v>0.35930862342085185</v>
      </c>
      <c r="BE7" s="14">
        <f t="shared" si="11"/>
        <v>0.4083441318612942</v>
      </c>
      <c r="BF7" s="14">
        <f>'1'!CW7</f>
        <v>0.23348965011638564</v>
      </c>
      <c r="BG7" s="14">
        <f>'1'!CY7</f>
        <v>0.31636504416309352</v>
      </c>
      <c r="BH7" s="14">
        <f>'2'!CA7</f>
        <v>0.20588245557469889</v>
      </c>
      <c r="BI7" s="14">
        <f>'2'!CC7</f>
        <v>0.33333539757981495</v>
      </c>
      <c r="BJ7" s="14">
        <f>'3'!BK7</f>
        <v>0.7462300937246108</v>
      </c>
      <c r="BK7" s="14">
        <f>'8'!BU7</f>
        <v>0.67276972341697994</v>
      </c>
      <c r="BL7" s="14">
        <f t="shared" si="12"/>
        <v>0.46873405988942185</v>
      </c>
      <c r="BM7" s="14">
        <f t="shared" si="13"/>
        <v>0.51462951170861659</v>
      </c>
      <c r="BN7" s="14">
        <f>'1'!DI7</f>
        <v>0.29374251239150651</v>
      </c>
      <c r="BO7" s="14">
        <f>'1'!DK7</f>
        <v>0.39294269637112816</v>
      </c>
      <c r="BP7" s="14">
        <f>'2'!CJ7</f>
        <v>0.15855748243605808</v>
      </c>
      <c r="BQ7" s="14">
        <f>'2'!CL7</f>
        <v>0.25138360290297196</v>
      </c>
      <c r="BR7" s="14">
        <f>'3'!BR7</f>
        <v>0.57048338729872472</v>
      </c>
      <c r="BS7" s="14">
        <f>'8'!CD7</f>
        <v>0.72672845251523654</v>
      </c>
      <c r="BT7" s="14">
        <f t="shared" si="14"/>
        <v>0.45765571315369868</v>
      </c>
      <c r="BU7" s="14">
        <f t="shared" si="15"/>
        <v>0.5066183987922388</v>
      </c>
      <c r="BV7" s="14">
        <f>'1'!DU7</f>
        <v>0.35990068210761822</v>
      </c>
      <c r="BW7" s="14">
        <f>'1'!DW7</f>
        <v>0.46900996001075174</v>
      </c>
      <c r="BX7" s="14">
        <f>'2'!CS7</f>
        <v>0.20793265279997455</v>
      </c>
      <c r="BY7" s="14">
        <f>'2'!CU7</f>
        <v>0.33659013327559706</v>
      </c>
      <c r="BZ7" s="14">
        <f>'3'!BY7</f>
        <v>0.64342334839386961</v>
      </c>
      <c r="CA7" s="14">
        <f>'8'!CM7</f>
        <v>0.67976771486287868</v>
      </c>
      <c r="CB7" s="14">
        <f t="shared" si="16"/>
        <v>0.49555130393723179</v>
      </c>
      <c r="CC7" s="14">
        <f t="shared" si="17"/>
        <v>0.55206076314604746</v>
      </c>
      <c r="CD7" s="14">
        <f>'1'!EG7</f>
        <v>0.22325399545660307</v>
      </c>
      <c r="CE7" s="14">
        <f>'1'!EI7</f>
        <v>0.30255540243743251</v>
      </c>
      <c r="CF7" s="14">
        <f>'2'!DB7</f>
        <v>0.20471986712365403</v>
      </c>
      <c r="CG7" s="14">
        <f>'2'!DD7</f>
        <v>0.33147998005952189</v>
      </c>
      <c r="CH7" s="14">
        <f>'3'!CF7</f>
        <v>0.7266960010863579</v>
      </c>
      <c r="CI7" s="14">
        <f>'8'!CV7</f>
        <v>0.84358302820781261</v>
      </c>
      <c r="CJ7" s="14">
        <f t="shared" si="18"/>
        <v>0.50234334221854926</v>
      </c>
      <c r="CK7" s="14">
        <f t="shared" si="19"/>
        <v>0.54673991630446783</v>
      </c>
      <c r="CL7" s="14">
        <f>'1'!ES7</f>
        <v>0.15855686615524295</v>
      </c>
      <c r="CM7" s="14">
        <f>'1'!EU7</f>
        <v>0.20894930519690391</v>
      </c>
      <c r="CN7" s="14">
        <f>'2'!DK7</f>
        <v>9.5001470395660495E-2</v>
      </c>
      <c r="CO7" s="14">
        <f>'2'!DM7</f>
        <v>0.11354002932788579</v>
      </c>
      <c r="CP7" s="14">
        <f>'3'!CM7</f>
        <v>0.50979963994266009</v>
      </c>
      <c r="CQ7" s="14">
        <f>'8'!DE7</f>
        <v>0.70950612445858197</v>
      </c>
      <c r="CR7" s="14">
        <f t="shared" si="20"/>
        <v>0.37774933460197374</v>
      </c>
      <c r="CS7" s="14">
        <f t="shared" si="21"/>
        <v>0.39976016611186072</v>
      </c>
      <c r="CT7" s="14">
        <f>'1'!FE7</f>
        <v>0.2259941296567933</v>
      </c>
      <c r="CU7" s="14">
        <f>'1'!FG7</f>
        <v>0.3062769178728989</v>
      </c>
      <c r="CV7" s="14">
        <f>'2'!DT7</f>
        <v>0.13276003537754549</v>
      </c>
      <c r="CW7" s="14">
        <f>'2'!DV7</f>
        <v>0.20007264482244191</v>
      </c>
      <c r="CX7" s="14">
        <f>'3'!CT7</f>
        <v>0.71243827717299146</v>
      </c>
      <c r="CY7" s="14">
        <f>'8'!DN7</f>
        <v>0.83284659548803297</v>
      </c>
      <c r="CZ7" s="14">
        <f t="shared" si="22"/>
        <v>0.48999487356572802</v>
      </c>
      <c r="DA7" s="14">
        <f t="shared" si="23"/>
        <v>0.52883924979665986</v>
      </c>
      <c r="DB7" s="14">
        <f>'1'!FQ7</f>
        <v>0.13259961058903622</v>
      </c>
      <c r="DC7" s="14">
        <f>'1'!FS7</f>
        <v>0.1679022147906048</v>
      </c>
      <c r="DD7" s="14">
        <f>'2'!EC7</f>
        <v>0.13540488221523003</v>
      </c>
      <c r="DE7" s="14">
        <f>'2'!EE7</f>
        <v>0.20559089264033401</v>
      </c>
      <c r="DF7" s="14">
        <f>'3'!DA7</f>
        <v>0.53280120884243076</v>
      </c>
      <c r="DG7" s="14">
        <f>'8'!DW7</f>
        <v>0.73864797244056146</v>
      </c>
      <c r="DH7" s="14">
        <f t="shared" si="24"/>
        <v>0.38444262777788551</v>
      </c>
      <c r="DI7" s="14">
        <f t="shared" si="25"/>
        <v>0.40558227050102336</v>
      </c>
      <c r="DJ7" s="14">
        <f>'1'!GC7</f>
        <v>0.40603896048695015</v>
      </c>
      <c r="DK7" s="14">
        <f>'1'!GE7</f>
        <v>0.51789359489968689</v>
      </c>
      <c r="DL7" s="14">
        <f>'2'!EL7</f>
        <v>0.27168866263698116</v>
      </c>
      <c r="DM7" s="14">
        <f>'2'!EN7</f>
        <v>0.4282088277936717</v>
      </c>
      <c r="DN7" s="14">
        <f>'3'!DH7</f>
        <v>0.22176699814690543</v>
      </c>
      <c r="DO7" s="14">
        <f>'8'!EF7</f>
        <v>0.28905787985960146</v>
      </c>
      <c r="DP7" s="14">
        <f t="shared" si="26"/>
        <v>0.31729066996010497</v>
      </c>
      <c r="DQ7" s="14">
        <f t="shared" si="27"/>
        <v>0.37768454024086867</v>
      </c>
    </row>
    <row r="8" spans="1:170" ht="12.75" customHeight="1">
      <c r="A8" s="60">
        <v>1984</v>
      </c>
      <c r="B8" s="14">
        <f>'1'!Q8</f>
        <v>0.34790752603574093</v>
      </c>
      <c r="C8" s="14">
        <f>'1'!S8</f>
        <v>0.45577225323564918</v>
      </c>
      <c r="D8" s="14">
        <f>'2'!P8</f>
        <v>0.21604352255991854</v>
      </c>
      <c r="E8" s="14">
        <f>'2'!R8</f>
        <v>0.34925573906560059</v>
      </c>
      <c r="F8" s="14">
        <f>'3'!N8</f>
        <v>0.38599221091191149</v>
      </c>
      <c r="G8" s="14">
        <f>'8'!J8</f>
        <v>0.60787938924457707</v>
      </c>
      <c r="H8" s="14">
        <f t="shared" si="28"/>
        <v>0.40923526270941035</v>
      </c>
      <c r="I8" s="14">
        <f t="shared" si="29"/>
        <v>0.4657023752399419</v>
      </c>
      <c r="J8" s="14">
        <f>'1'!AC8</f>
        <v>0.20817753023435684</v>
      </c>
      <c r="K8" s="14">
        <f>'1'!AE8</f>
        <v>0.28174757634774006</v>
      </c>
      <c r="L8" s="14">
        <f>'2'!Y8</f>
        <v>0.18203174309282583</v>
      </c>
      <c r="M8" s="14">
        <f>'2'!AA8</f>
        <v>0.29376844106420674</v>
      </c>
      <c r="N8" s="14">
        <f>'3'!U8</f>
        <v>0.53448172081112699</v>
      </c>
      <c r="O8" s="14">
        <f>'8'!S8</f>
        <v>0.62967453862345635</v>
      </c>
      <c r="P8" s="14">
        <f t="shared" si="0"/>
        <v>0.39251325126167114</v>
      </c>
      <c r="Q8" s="14">
        <f t="shared" si="1"/>
        <v>0.43311493950416252</v>
      </c>
      <c r="R8" s="14">
        <f>'1'!AO8</f>
        <v>0.31729228577267832</v>
      </c>
      <c r="S8" s="14">
        <f>'1'!AQ8</f>
        <v>0.42089847569476468</v>
      </c>
      <c r="T8" s="14">
        <f>'2'!AH8</f>
        <v>0.15819262498261707</v>
      </c>
      <c r="U8" s="14">
        <f>'2'!AJ8</f>
        <v>0.25069459272047651</v>
      </c>
      <c r="V8" s="14">
        <f>'3'!AB8</f>
        <v>0.79191755172987288</v>
      </c>
      <c r="W8" s="14">
        <f>'8'!AB8</f>
        <v>0.72504315322296897</v>
      </c>
      <c r="X8" s="14">
        <f t="shared" si="2"/>
        <v>0.52197635304554346</v>
      </c>
      <c r="Y8" s="14">
        <f t="shared" si="3"/>
        <v>0.57266902578816403</v>
      </c>
      <c r="Z8" s="14">
        <f>'1'!BA8</f>
        <v>0.27760094495224236</v>
      </c>
      <c r="AA8" s="14">
        <f>'1'!BC8</f>
        <v>0.37317082155999526</v>
      </c>
      <c r="AB8" s="14">
        <f>'2'!AQ8</f>
        <v>0.14304328265147268</v>
      </c>
      <c r="AC8" s="14">
        <f>'2'!AS8</f>
        <v>0.22118303506309656</v>
      </c>
      <c r="AD8" s="14">
        <f>'3'!AI8</f>
        <v>0.44038973817361837</v>
      </c>
      <c r="AE8" s="14">
        <f>'8'!AK8</f>
        <v>0.60844239781267417</v>
      </c>
      <c r="AF8" s="14">
        <f t="shared" si="4"/>
        <v>0.38755274024261732</v>
      </c>
      <c r="AG8" s="14">
        <f t="shared" si="5"/>
        <v>0.43359466612688091</v>
      </c>
      <c r="AH8" s="14">
        <f>'1'!BM8</f>
        <v>0.23753214050892432</v>
      </c>
      <c r="AI8" s="14">
        <f>'1'!BO8</f>
        <v>0.32175082946944122</v>
      </c>
      <c r="AJ8" s="14">
        <f>'2'!AZ8</f>
        <v>0.15529273866241719</v>
      </c>
      <c r="AK8" s="14">
        <f>'2'!BB8</f>
        <v>0.24518314425788643</v>
      </c>
      <c r="AL8" s="14">
        <f>'3'!AP8</f>
        <v>0.54942104615421949</v>
      </c>
      <c r="AM8" s="14">
        <f>'8'!AT8</f>
        <v>0.73695166128967338</v>
      </c>
      <c r="AN8" s="14">
        <f t="shared" si="6"/>
        <v>0.43213530693078467</v>
      </c>
      <c r="AO8" s="14">
        <f t="shared" si="7"/>
        <v>0.47481182307453834</v>
      </c>
      <c r="AP8" s="14">
        <f>'1'!BY8</f>
        <v>0.14124365119306098</v>
      </c>
      <c r="AQ8" s="14">
        <f>'1'!CA8</f>
        <v>0.18181841758554515</v>
      </c>
      <c r="AR8" s="14">
        <f>'2'!BI8</f>
        <v>0.20399081433455993</v>
      </c>
      <c r="AS8" s="14">
        <f>'2'!BK8</f>
        <v>0.33031281507251198</v>
      </c>
      <c r="AT8" s="14">
        <f>'3'!AW8</f>
        <v>0.82338361785678282</v>
      </c>
      <c r="AU8" s="14">
        <f>'8'!BC8</f>
        <v>0.77073434710761479</v>
      </c>
      <c r="AV8" s="14">
        <f t="shared" si="8"/>
        <v>0.47542603315177978</v>
      </c>
      <c r="AW8" s="14">
        <f t="shared" si="9"/>
        <v>0.5042881397825687</v>
      </c>
      <c r="AX8" s="14">
        <f>'1'!CK8</f>
        <v>0.27721751971407094</v>
      </c>
      <c r="AY8" s="14">
        <f>'1'!CM8</f>
        <v>0.37269486555588988</v>
      </c>
      <c r="AZ8" s="14">
        <f>'2'!BR8</f>
        <v>0.19104470786907934</v>
      </c>
      <c r="BA8" s="14">
        <f>'2'!BT8</f>
        <v>0.30910347282307621</v>
      </c>
      <c r="BB8" s="14">
        <f>'3'!BD8</f>
        <v>0.17234354660247608</v>
      </c>
      <c r="BC8" s="14">
        <f>'8'!BL8</f>
        <v>0.6880077839276536</v>
      </c>
      <c r="BD8" s="14">
        <f t="shared" si="10"/>
        <v>0.34507931130506875</v>
      </c>
      <c r="BE8" s="14">
        <f t="shared" si="11"/>
        <v>0.395076126137196</v>
      </c>
      <c r="BF8" s="14">
        <f>'1'!CW8</f>
        <v>0.24998406463801509</v>
      </c>
      <c r="BG8" s="14">
        <f>'1'!CY8</f>
        <v>0.33810512760126482</v>
      </c>
      <c r="BH8" s="14">
        <f>'2'!CA8</f>
        <v>0.21306783199252849</v>
      </c>
      <c r="BI8" s="14">
        <f>'2'!CC8</f>
        <v>0.34464746318656142</v>
      </c>
      <c r="BJ8" s="14">
        <f>'3'!BK8</f>
        <v>0.68709715644820246</v>
      </c>
      <c r="BK8" s="14">
        <f>'8'!BU8</f>
        <v>0.66039427154229347</v>
      </c>
      <c r="BL8" s="14">
        <f t="shared" si="12"/>
        <v>0.45817326605208286</v>
      </c>
      <c r="BM8" s="14">
        <f t="shared" si="13"/>
        <v>0.50657965435678598</v>
      </c>
      <c r="BN8" s="14">
        <f>'1'!DI8</f>
        <v>0.31380773451050398</v>
      </c>
      <c r="BO8" s="14">
        <f>'1'!DK8</f>
        <v>0.4168261035950776</v>
      </c>
      <c r="BP8" s="14">
        <f>'2'!CJ8</f>
        <v>0.16535044566876678</v>
      </c>
      <c r="BQ8" s="14">
        <f>'2'!CL8</f>
        <v>0.26403556244193627</v>
      </c>
      <c r="BR8" s="14">
        <f>'3'!BR8</f>
        <v>0.57048338729872472</v>
      </c>
      <c r="BS8" s="14">
        <f>'8'!CD8</f>
        <v>0.72025382915144376</v>
      </c>
      <c r="BT8" s="14">
        <f t="shared" si="14"/>
        <v>0.4647424424836204</v>
      </c>
      <c r="BU8" s="14">
        <f t="shared" si="15"/>
        <v>0.51581830179476684</v>
      </c>
      <c r="BV8" s="14">
        <f>'1'!DU8</f>
        <v>0.35875105367891003</v>
      </c>
      <c r="BW8" s="14">
        <f>'1'!DW8</f>
        <v>0.4677509546762017</v>
      </c>
      <c r="BX8" s="14">
        <f>'2'!CS8</f>
        <v>0.21503220241965962</v>
      </c>
      <c r="BY8" s="14">
        <f>'2'!CU8</f>
        <v>0.34769448935661651</v>
      </c>
      <c r="BZ8" s="14">
        <f>'3'!BY8</f>
        <v>0.67052109341730648</v>
      </c>
      <c r="CA8" s="14">
        <f>'8'!CM8</f>
        <v>0.69398323514193927</v>
      </c>
      <c r="CB8" s="14">
        <f t="shared" si="16"/>
        <v>0.50612972385334143</v>
      </c>
      <c r="CC8" s="14">
        <f t="shared" si="17"/>
        <v>0.56299591294595386</v>
      </c>
      <c r="CD8" s="14">
        <f>'1'!EG8</f>
        <v>0.23730366709265843</v>
      </c>
      <c r="CE8" s="14">
        <f>'1'!EI8</f>
        <v>0.32144744884313392</v>
      </c>
      <c r="CF8" s="14">
        <f>'2'!DB8</f>
        <v>0.21552660380257929</v>
      </c>
      <c r="CG8" s="14">
        <f>'2'!DD8</f>
        <v>0.34845836320557327</v>
      </c>
      <c r="CH8" s="14">
        <f>'3'!CF8</f>
        <v>0.73768477664856191</v>
      </c>
      <c r="CI8" s="14">
        <f>'8'!CV8</f>
        <v>0.85099479249309384</v>
      </c>
      <c r="CJ8" s="14">
        <f t="shared" si="18"/>
        <v>0.51364401950273519</v>
      </c>
      <c r="CK8" s="14">
        <f t="shared" si="19"/>
        <v>0.56059470814322487</v>
      </c>
      <c r="CL8" s="14">
        <f>'1'!ES8</f>
        <v>0.16688167439252719</v>
      </c>
      <c r="CM8" s="14">
        <f>'1'!EU8</f>
        <v>0.22165860768029047</v>
      </c>
      <c r="CN8" s="14">
        <f>'2'!DK8</f>
        <v>9.9311575884141079E-2</v>
      </c>
      <c r="CO8" s="14">
        <f>'2'!DM8</f>
        <v>0.12423749718079945</v>
      </c>
      <c r="CP8" s="14">
        <f>'3'!CM8</f>
        <v>0.52092605412178017</v>
      </c>
      <c r="CQ8" s="14">
        <f>'8'!DE8</f>
        <v>0.6856267847502181</v>
      </c>
      <c r="CR8" s="14">
        <f t="shared" si="20"/>
        <v>0.37832203706342454</v>
      </c>
      <c r="CS8" s="14">
        <f t="shared" si="21"/>
        <v>0.40272540250819566</v>
      </c>
      <c r="CT8" s="14">
        <f>'1'!FE8</f>
        <v>0.23728693911884455</v>
      </c>
      <c r="CU8" s="14">
        <f>'1'!FG8</f>
        <v>0.32142523169428489</v>
      </c>
      <c r="CV8" s="14">
        <f>'2'!DT8</f>
        <v>0.13761781334060341</v>
      </c>
      <c r="CW8" s="14">
        <f>'2'!DV8</f>
        <v>0.21016007998676717</v>
      </c>
      <c r="CX8" s="14">
        <f>'3'!CT8</f>
        <v>0.69912355427725281</v>
      </c>
      <c r="CY8" s="14">
        <f>'8'!DN8</f>
        <v>0.83311738561423532</v>
      </c>
      <c r="CZ8" s="14">
        <f t="shared" si="22"/>
        <v>0.49173679195447018</v>
      </c>
      <c r="DA8" s="14">
        <f t="shared" si="23"/>
        <v>0.53264633564926278</v>
      </c>
      <c r="DB8" s="14">
        <f>'1'!FQ8</f>
        <v>0.13888210646539573</v>
      </c>
      <c r="DC8" s="14">
        <f>'1'!FS8</f>
        <v>0.17804169232780229</v>
      </c>
      <c r="DD8" s="14">
        <f>'2'!EC8</f>
        <v>0.14050637465688884</v>
      </c>
      <c r="DE8" s="14">
        <f>'2'!EE8</f>
        <v>0.21606004994532738</v>
      </c>
      <c r="DF8" s="14">
        <f>'3'!DA8</f>
        <v>0.49522389975438086</v>
      </c>
      <c r="DG8" s="14">
        <f>'8'!DW8</f>
        <v>0.73593780830608213</v>
      </c>
      <c r="DH8" s="14">
        <f t="shared" si="24"/>
        <v>0.37739390706696291</v>
      </c>
      <c r="DI8" s="14">
        <f t="shared" si="25"/>
        <v>0.4006131089407694</v>
      </c>
      <c r="DJ8" s="14">
        <f>'1'!GC8</f>
        <v>0.42173744888608583</v>
      </c>
      <c r="DK8" s="14">
        <f>'1'!GE8</f>
        <v>0.53383576689843115</v>
      </c>
      <c r="DL8" s="14">
        <f>'2'!EL8</f>
        <v>0.27680664310449821</v>
      </c>
      <c r="DM8" s="14">
        <f>'2'!EN8</f>
        <v>0.4348626737039098</v>
      </c>
      <c r="DN8" s="14">
        <f>'3'!DH8</f>
        <v>0.19598756969274567</v>
      </c>
      <c r="DO8" s="14">
        <f>'8'!EF8</f>
        <v>0.31305544930584617</v>
      </c>
      <c r="DP8" s="14">
        <f t="shared" si="26"/>
        <v>0.32363639861453214</v>
      </c>
      <c r="DQ8" s="14">
        <f t="shared" si="27"/>
        <v>0.38428132887941135</v>
      </c>
    </row>
    <row r="9" spans="1:170" ht="12.75" customHeight="1">
      <c r="A9" s="60">
        <v>1985</v>
      </c>
      <c r="B9" s="14">
        <f>'1'!Q9</f>
        <v>0.38412685451556561</v>
      </c>
      <c r="C9" s="14">
        <f>'1'!S9</f>
        <v>0.49506830063798241</v>
      </c>
      <c r="D9" s="14">
        <f>'2'!P9</f>
        <v>0.22368307237273549</v>
      </c>
      <c r="E9" s="14">
        <f>'2'!R9</f>
        <v>0.36088936967955731</v>
      </c>
      <c r="F9" s="14">
        <f>'3'!N9</f>
        <v>0.52332372224884283</v>
      </c>
      <c r="G9" s="14">
        <f>'8'!J9</f>
        <v>0.63872440452122559</v>
      </c>
      <c r="H9" s="14">
        <f t="shared" si="28"/>
        <v>0.4665310807360169</v>
      </c>
      <c r="I9" s="14">
        <f t="shared" si="29"/>
        <v>0.52462828891566582</v>
      </c>
      <c r="J9" s="14">
        <f>'1'!AC9</f>
        <v>0.22280196535301994</v>
      </c>
      <c r="K9" s="14">
        <f>'1'!AE9</f>
        <v>0.30193972659141605</v>
      </c>
      <c r="L9" s="14">
        <f>'2'!Y9</f>
        <v>0.18767977195115509</v>
      </c>
      <c r="M9" s="14">
        <f>'2'!AA9</f>
        <v>0.30343497212248749</v>
      </c>
      <c r="N9" s="14">
        <f>'3'!U9</f>
        <v>0.53010096188852274</v>
      </c>
      <c r="O9" s="14">
        <f>'8'!S9</f>
        <v>0.63802444406798875</v>
      </c>
      <c r="P9" s="14">
        <f t="shared" si="0"/>
        <v>0.39992011482545137</v>
      </c>
      <c r="Q9" s="14">
        <f t="shared" si="1"/>
        <v>0.44315073933794302</v>
      </c>
      <c r="R9" s="14">
        <f>'1'!AO9</f>
        <v>0.33292469204600078</v>
      </c>
      <c r="S9" s="14">
        <f>'1'!AQ9</f>
        <v>0.43890472147818521</v>
      </c>
      <c r="T9" s="14">
        <f>'2'!AH9</f>
        <v>0.16252360758078888</v>
      </c>
      <c r="U9" s="14">
        <f>'2'!AJ9</f>
        <v>0.25881070830394387</v>
      </c>
      <c r="V9" s="14">
        <f>'3'!AB9</f>
        <v>0.79191755172987288</v>
      </c>
      <c r="W9" s="14">
        <f>'8'!AB9</f>
        <v>0.72873517230803131</v>
      </c>
      <c r="X9" s="14">
        <f t="shared" si="2"/>
        <v>0.5295854185859552</v>
      </c>
      <c r="Y9" s="14">
        <f t="shared" si="3"/>
        <v>0.58160614043114456</v>
      </c>
      <c r="Z9" s="14">
        <f>'1'!BA9</f>
        <v>0.29628255698427214</v>
      </c>
      <c r="AA9" s="14">
        <f>'1'!BC9</f>
        <v>0.39600780271768127</v>
      </c>
      <c r="AB9" s="14">
        <f>'2'!AQ9</f>
        <v>0.1487457360617444</v>
      </c>
      <c r="AC9" s="14">
        <f>'2'!AS9</f>
        <v>0.2325040948737587</v>
      </c>
      <c r="AD9" s="14">
        <f>'3'!AI9</f>
        <v>0.48396542136963261</v>
      </c>
      <c r="AE9" s="14">
        <f>'8'!AK9</f>
        <v>0.61631938212479509</v>
      </c>
      <c r="AF9" s="14">
        <f t="shared" si="4"/>
        <v>0.40845879727349022</v>
      </c>
      <c r="AG9" s="14">
        <f t="shared" si="5"/>
        <v>0.45672473144805537</v>
      </c>
      <c r="AH9" s="14">
        <f>'1'!BM9</f>
        <v>0.25660284393049559</v>
      </c>
      <c r="AI9" s="14">
        <f>'1'!BO9</f>
        <v>0.34665736259119362</v>
      </c>
      <c r="AJ9" s="14">
        <f>'2'!AZ9</f>
        <v>0.16378913846262616</v>
      </c>
      <c r="AK9" s="14">
        <f>'2'!BB9</f>
        <v>0.26115677609083959</v>
      </c>
      <c r="AL9" s="14">
        <f>'3'!AP9</f>
        <v>0.54942104615421949</v>
      </c>
      <c r="AM9" s="14">
        <f>'8'!AT9</f>
        <v>0.7453284979070427</v>
      </c>
      <c r="AN9" s="14">
        <f t="shared" si="6"/>
        <v>0.44270743743377644</v>
      </c>
      <c r="AO9" s="14">
        <f t="shared" si="7"/>
        <v>0.48846600866087692</v>
      </c>
      <c r="AP9" s="14">
        <f>'1'!BY9</f>
        <v>0.15638354845721653</v>
      </c>
      <c r="AQ9" s="14">
        <f>'1'!CA9</f>
        <v>0.20559614659550396</v>
      </c>
      <c r="AR9" s="14">
        <f>'2'!BI9</f>
        <v>0.21103870768880365</v>
      </c>
      <c r="AS9" s="14">
        <f>'2'!BK9</f>
        <v>0.34147970150429907</v>
      </c>
      <c r="AT9" s="14">
        <f>'3'!AW9</f>
        <v>0.82338361785678282</v>
      </c>
      <c r="AU9" s="14">
        <f>'8'!BC9</f>
        <v>0.77402825949988407</v>
      </c>
      <c r="AV9" s="14">
        <f t="shared" si="8"/>
        <v>0.48301025949093368</v>
      </c>
      <c r="AW9" s="14">
        <f t="shared" si="9"/>
        <v>0.51573939812779823</v>
      </c>
      <c r="AX9" s="14">
        <f>'1'!CK9</f>
        <v>0.29225189614867464</v>
      </c>
      <c r="AY9" s="14">
        <f>'1'!CM9</f>
        <v>0.39113819023395219</v>
      </c>
      <c r="AZ9" s="14">
        <f>'2'!BR9</f>
        <v>0.19652523100688502</v>
      </c>
      <c r="BA9" s="14">
        <f>'2'!BT9</f>
        <v>0.31819590893862482</v>
      </c>
      <c r="BB9" s="14">
        <f>'3'!BD9</f>
        <v>0.24988124529747066</v>
      </c>
      <c r="BC9" s="14">
        <f>'8'!BL9</f>
        <v>0.68396381429523456</v>
      </c>
      <c r="BD9" s="14">
        <f t="shared" si="10"/>
        <v>0.37001454645833465</v>
      </c>
      <c r="BE9" s="14">
        <f t="shared" si="11"/>
        <v>0.42173613188561965</v>
      </c>
      <c r="BF9" s="14">
        <f>'1'!CW9</f>
        <v>0.26085654152609344</v>
      </c>
      <c r="BG9" s="14">
        <f>'1'!CY9</f>
        <v>0.35210338462787971</v>
      </c>
      <c r="BH9" s="14">
        <f>'2'!CA9</f>
        <v>0.21944321496209837</v>
      </c>
      <c r="BI9" s="14">
        <f>'2'!CC9</f>
        <v>0.35446744183416495</v>
      </c>
      <c r="BJ9" s="14">
        <f>'3'!BK9</f>
        <v>0.69811898967924946</v>
      </c>
      <c r="BK9" s="14">
        <f>'8'!BU9</f>
        <v>0.66733550977330591</v>
      </c>
      <c r="BL9" s="14">
        <f t="shared" si="12"/>
        <v>0.46765056296978602</v>
      </c>
      <c r="BM9" s="14">
        <f t="shared" si="13"/>
        <v>0.51765172289770722</v>
      </c>
      <c r="BN9" s="14">
        <f>'1'!DI9</f>
        <v>0.3370847681191389</v>
      </c>
      <c r="BO9" s="14">
        <f>'1'!DK9</f>
        <v>0.44362567239140177</v>
      </c>
      <c r="BP9" s="14">
        <f>'2'!CJ9</f>
        <v>0.17107353191290522</v>
      </c>
      <c r="BQ9" s="14">
        <f>'2'!CL9</f>
        <v>0.27444377902436073</v>
      </c>
      <c r="BR9" s="14">
        <f>'3'!BR9</f>
        <v>0.57048338729872472</v>
      </c>
      <c r="BS9" s="14">
        <f>'8'!CD9</f>
        <v>0.71831985507641871</v>
      </c>
      <c r="BT9" s="14">
        <f t="shared" si="14"/>
        <v>0.47414207103273198</v>
      </c>
      <c r="BU9" s="14">
        <f t="shared" si="15"/>
        <v>0.52709545745278263</v>
      </c>
      <c r="BV9" s="14">
        <f>'1'!DU9</f>
        <v>0.36975348369038818</v>
      </c>
      <c r="BW9" s="14">
        <f>'1'!DW9</f>
        <v>0.47971567463048287</v>
      </c>
      <c r="BX9" s="14">
        <f>'2'!CS9</f>
        <v>0.22164057911493601</v>
      </c>
      <c r="BY9" s="14">
        <f>'2'!CU9</f>
        <v>0.35780633980232035</v>
      </c>
      <c r="BZ9" s="14">
        <f>'3'!BY9</f>
        <v>0.69564056369900373</v>
      </c>
      <c r="CA9" s="14">
        <f>'8'!CM9</f>
        <v>0.70691276245616419</v>
      </c>
      <c r="CB9" s="14">
        <f t="shared" si="16"/>
        <v>0.52070378292644093</v>
      </c>
      <c r="CC9" s="14">
        <f t="shared" si="17"/>
        <v>0.57830523537121725</v>
      </c>
      <c r="CD9" s="14">
        <f>'1'!EG9</f>
        <v>0.26805544172752904</v>
      </c>
      <c r="CE9" s="14">
        <f>'1'!EI9</f>
        <v>0.36123237092936444</v>
      </c>
      <c r="CF9" s="14">
        <f>'2'!DB9</f>
        <v>0.22397900868502929</v>
      </c>
      <c r="CG9" s="14">
        <f>'2'!DD9</f>
        <v>0.3613344430200699</v>
      </c>
      <c r="CH9" s="14">
        <f>'3'!CF9</f>
        <v>0.74793563235713978</v>
      </c>
      <c r="CI9" s="14">
        <f>'8'!CV9</f>
        <v>0.85506979443212527</v>
      </c>
      <c r="CJ9" s="14">
        <f t="shared" si="18"/>
        <v>0.53037143425683086</v>
      </c>
      <c r="CK9" s="14">
        <f t="shared" si="19"/>
        <v>0.58137774937106901</v>
      </c>
      <c r="CL9" s="14">
        <f>'1'!ES9</f>
        <v>0.17803215652473312</v>
      </c>
      <c r="CM9" s="14">
        <f>'1'!EU9</f>
        <v>0.23835623711481296</v>
      </c>
      <c r="CN9" s="14">
        <f>'2'!DK9</f>
        <v>0.10373054513286582</v>
      </c>
      <c r="CO9" s="14">
        <f>'2'!DM9</f>
        <v>0.13496483537771856</v>
      </c>
      <c r="CP9" s="14">
        <f>'3'!CM9</f>
        <v>0.53173975492416836</v>
      </c>
      <c r="CQ9" s="14">
        <f>'8'!DE9</f>
        <v>0.67713304011831321</v>
      </c>
      <c r="CR9" s="14">
        <f t="shared" si="20"/>
        <v>0.38380411588380026</v>
      </c>
      <c r="CS9" s="14">
        <f t="shared" si="21"/>
        <v>0.41105717714431744</v>
      </c>
      <c r="CT9" s="14">
        <f>'1'!FE9</f>
        <v>0.24480978260743894</v>
      </c>
      <c r="CU9" s="14">
        <f>'1'!FG9</f>
        <v>0.3313518340590062</v>
      </c>
      <c r="CV9" s="14">
        <f>'2'!DT9</f>
        <v>0.1407408677226106</v>
      </c>
      <c r="CW9" s="14">
        <f>'2'!DV9</f>
        <v>0.21653586423036822</v>
      </c>
      <c r="CX9" s="14">
        <f>'3'!CT9</f>
        <v>0.68532693276684864</v>
      </c>
      <c r="CY9" s="14">
        <f>'8'!DN9</f>
        <v>0.83063235516591816</v>
      </c>
      <c r="CZ9" s="14">
        <f t="shared" si="22"/>
        <v>0.49098782179842837</v>
      </c>
      <c r="DA9" s="14">
        <f t="shared" si="23"/>
        <v>0.533184142029831</v>
      </c>
      <c r="DB9" s="14">
        <f>'1'!FQ9</f>
        <v>0.14322803673022588</v>
      </c>
      <c r="DC9" s="14">
        <f>'1'!FS9</f>
        <v>0.18497755334162988</v>
      </c>
      <c r="DD9" s="14">
        <f>'2'!EC9</f>
        <v>0.14468300560084074</v>
      </c>
      <c r="DE9" s="14">
        <f>'2'!EE9</f>
        <v>0.22446561299628862</v>
      </c>
      <c r="DF9" s="14">
        <f>'3'!DA9</f>
        <v>0.45457576848456821</v>
      </c>
      <c r="DG9" s="14">
        <f>'8'!DW9</f>
        <v>0.73651733630283323</v>
      </c>
      <c r="DH9" s="14">
        <f t="shared" si="24"/>
        <v>0.36953279144902479</v>
      </c>
      <c r="DI9" s="14">
        <f t="shared" si="25"/>
        <v>0.39421085883313117</v>
      </c>
      <c r="DJ9" s="14">
        <f>'1'!GC9</f>
        <v>0.44909054427893103</v>
      </c>
      <c r="DK9" s="14">
        <f>'1'!GE9</f>
        <v>0.56084044618983553</v>
      </c>
      <c r="DL9" s="14">
        <f>'2'!EL9</f>
        <v>0.28361943724832567</v>
      </c>
      <c r="DM9" s="14">
        <f>'2'!EN9</f>
        <v>0.44358020510999607</v>
      </c>
      <c r="DN9" s="14">
        <f>'3'!DH9</f>
        <v>0.16941498948550726</v>
      </c>
      <c r="DO9" s="14">
        <f>'8'!EF9</f>
        <v>0.30767364451797741</v>
      </c>
      <c r="DP9" s="14">
        <f t="shared" si="26"/>
        <v>0.32727031993727618</v>
      </c>
      <c r="DQ9" s="14">
        <f t="shared" si="27"/>
        <v>0.38796635748780506</v>
      </c>
    </row>
    <row r="10" spans="1:170" ht="12.75" customHeight="1">
      <c r="A10" s="60">
        <v>1986</v>
      </c>
      <c r="B10" s="14">
        <f>'1'!Q10</f>
        <v>0.39678431790777224</v>
      </c>
      <c r="C10" s="14">
        <f>'1'!S10</f>
        <v>0.50833656146229078</v>
      </c>
      <c r="D10" s="14">
        <f>'2'!P10</f>
        <v>0.2285408123071303</v>
      </c>
      <c r="E10" s="14">
        <f>'2'!R10</f>
        <v>0.3681438344331121</v>
      </c>
      <c r="F10" s="14">
        <f>'3'!N10</f>
        <v>0.52873731160616066</v>
      </c>
      <c r="G10" s="14">
        <f>'8'!J10</f>
        <v>0.64022900748297074</v>
      </c>
      <c r="H10" s="14">
        <f t="shared" si="28"/>
        <v>0.47380938816610485</v>
      </c>
      <c r="I10" s="14">
        <f t="shared" si="29"/>
        <v>0.53239058780051041</v>
      </c>
      <c r="J10" s="14">
        <f>'1'!AC10</f>
        <v>0.224858204274761</v>
      </c>
      <c r="K10" s="14">
        <f>'1'!AE10</f>
        <v>0.30473636554484884</v>
      </c>
      <c r="L10" s="14">
        <f>'2'!Y10</f>
        <v>0.19242472242574538</v>
      </c>
      <c r="M10" s="14">
        <f>'2'!AA10</f>
        <v>0.31140913614281607</v>
      </c>
      <c r="N10" s="14">
        <f>'3'!U10</f>
        <v>0.52250921860796495</v>
      </c>
      <c r="O10" s="14">
        <f>'8'!S10</f>
        <v>0.63082081739474538</v>
      </c>
      <c r="P10" s="14">
        <f t="shared" si="0"/>
        <v>0.39751826295315651</v>
      </c>
      <c r="Q10" s="14">
        <f t="shared" si="1"/>
        <v>0.44136796883289875</v>
      </c>
      <c r="R10" s="14">
        <f>'1'!AO10</f>
        <v>0.35344281553790319</v>
      </c>
      <c r="S10" s="14">
        <f>'1'!AQ10</f>
        <v>0.46191054655746433</v>
      </c>
      <c r="T10" s="14">
        <f>'2'!AH10</f>
        <v>0.16789095895803438</v>
      </c>
      <c r="U10" s="14">
        <f>'2'!AJ10</f>
        <v>0.2686835097524361</v>
      </c>
      <c r="V10" s="14">
        <f>'3'!AB10</f>
        <v>0.80365346986123587</v>
      </c>
      <c r="W10" s="14">
        <f>'8'!AB10</f>
        <v>0.73320844311395672</v>
      </c>
      <c r="X10" s="14">
        <f t="shared" si="2"/>
        <v>0.54238170035476285</v>
      </c>
      <c r="Y10" s="14">
        <f t="shared" si="3"/>
        <v>0.59584804784202761</v>
      </c>
      <c r="Z10" s="14">
        <f>'1'!BA10</f>
        <v>0.30680824897553038</v>
      </c>
      <c r="AA10" s="14">
        <f>'1'!BC10</f>
        <v>0.40857946941689099</v>
      </c>
      <c r="AB10" s="14">
        <f>'2'!AQ10</f>
        <v>0.15399343031002752</v>
      </c>
      <c r="AC10" s="14">
        <f>'2'!AS10</f>
        <v>0.24269318423708097</v>
      </c>
      <c r="AD10" s="14">
        <f>'3'!AI10</f>
        <v>0.50772223361203883</v>
      </c>
      <c r="AE10" s="14">
        <f>'8'!AK10</f>
        <v>0.6206919230985537</v>
      </c>
      <c r="AF10" s="14">
        <f t="shared" si="4"/>
        <v>0.42022618179886306</v>
      </c>
      <c r="AG10" s="14">
        <f t="shared" si="5"/>
        <v>0.46980464536811267</v>
      </c>
      <c r="AH10" s="14">
        <f>'1'!BM10</f>
        <v>0.28109669960723171</v>
      </c>
      <c r="AI10" s="14">
        <f>'1'!BO10</f>
        <v>0.37749653487247714</v>
      </c>
      <c r="AJ10" s="14">
        <f>'2'!AZ10</f>
        <v>0.17309578323228636</v>
      </c>
      <c r="AK10" s="14">
        <f>'2'!BB10</f>
        <v>0.27806859681404772</v>
      </c>
      <c r="AL10" s="14">
        <f>'3'!AP10</f>
        <v>0.54942104615421949</v>
      </c>
      <c r="AM10" s="14">
        <f>'8'!AT10</f>
        <v>0.75897853575666874</v>
      </c>
      <c r="AN10" s="14">
        <f t="shared" si="6"/>
        <v>0.45684815364384335</v>
      </c>
      <c r="AO10" s="14">
        <f t="shared" si="7"/>
        <v>0.50590536910811768</v>
      </c>
      <c r="AP10" s="14">
        <f>'1'!BY10</f>
        <v>0.17945020882954374</v>
      </c>
      <c r="AQ10" s="14">
        <f>'1'!CA10</f>
        <v>0.24045374835008396</v>
      </c>
      <c r="AR10" s="14">
        <f>'2'!BI10</f>
        <v>0.21706411252216209</v>
      </c>
      <c r="AS10" s="14">
        <f>'2'!BK10</f>
        <v>0.35082620502262357</v>
      </c>
      <c r="AT10" s="14">
        <f>'3'!AW10</f>
        <v>0.82338361785678282</v>
      </c>
      <c r="AU10" s="14">
        <f>'8'!BC10</f>
        <v>0.77716087917776344</v>
      </c>
      <c r="AV10" s="14">
        <f t="shared" si="8"/>
        <v>0.49362261904267024</v>
      </c>
      <c r="AW10" s="14">
        <f t="shared" si="9"/>
        <v>0.53140024410093245</v>
      </c>
      <c r="AX10" s="14">
        <f>'1'!CK10</f>
        <v>0.30993862135986028</v>
      </c>
      <c r="AY10" s="14">
        <f>'1'!CM10</f>
        <v>0.41227864198691194</v>
      </c>
      <c r="AZ10" s="14">
        <f>'2'!BR10</f>
        <v>0.20153394388054496</v>
      </c>
      <c r="BA10" s="14">
        <f>'2'!BT10</f>
        <v>0.32635865309289513</v>
      </c>
      <c r="BB10" s="14">
        <f>'3'!BD10</f>
        <v>0.32035657367637438</v>
      </c>
      <c r="BC10" s="14">
        <f>'8'!BL10</f>
        <v>0.68731667757822779</v>
      </c>
      <c r="BD10" s="14">
        <f t="shared" si="10"/>
        <v>0.39604715574564919</v>
      </c>
      <c r="BE10" s="14">
        <f t="shared" si="11"/>
        <v>0.44946563491770486</v>
      </c>
      <c r="BF10" s="14">
        <f>'1'!CW10</f>
        <v>0.28170107282201806</v>
      </c>
      <c r="BG10" s="14">
        <f>'1'!CY10</f>
        <v>0.37824191363332321</v>
      </c>
      <c r="BH10" s="14">
        <f>'2'!CA10</f>
        <v>0.22673370746179294</v>
      </c>
      <c r="BI10" s="14">
        <f>'2'!CC10</f>
        <v>0.36545783295451995</v>
      </c>
      <c r="BJ10" s="14">
        <f>'3'!BK10</f>
        <v>0.70871117289933272</v>
      </c>
      <c r="BK10" s="14">
        <f>'8'!BU10</f>
        <v>0.68773057893393563</v>
      </c>
      <c r="BL10" s="14">
        <f t="shared" si="12"/>
        <v>0.48446423783330361</v>
      </c>
      <c r="BM10" s="14">
        <f t="shared" si="13"/>
        <v>0.53695298670709835</v>
      </c>
      <c r="BN10" s="14">
        <f>'1'!DI10</f>
        <v>0.35931398690529626</v>
      </c>
      <c r="BO10" s="14">
        <f>'1'!DK10</f>
        <v>0.46836770597832861</v>
      </c>
      <c r="BP10" s="14">
        <f>'2'!CJ10</f>
        <v>0.17753458033620675</v>
      </c>
      <c r="BQ10" s="14">
        <f>'2'!CL10</f>
        <v>0.28593096889522934</v>
      </c>
      <c r="BR10" s="14">
        <f>'3'!BR10</f>
        <v>0.57048338729872472</v>
      </c>
      <c r="BS10" s="14">
        <f>'8'!CD10</f>
        <v>0.71125865994361626</v>
      </c>
      <c r="BT10" s="14">
        <f t="shared" si="14"/>
        <v>0.48191456460632442</v>
      </c>
      <c r="BU10" s="14">
        <f t="shared" si="15"/>
        <v>0.53637569109143968</v>
      </c>
      <c r="BV10" s="14">
        <f>'1'!DU10</f>
        <v>0.37867871409128351</v>
      </c>
      <c r="BW10" s="14">
        <f>'1'!DW10</f>
        <v>0.48928533324677576</v>
      </c>
      <c r="BX10" s="14">
        <f>'2'!CS10</f>
        <v>0.22886947311004052</v>
      </c>
      <c r="BY10" s="14">
        <f>'2'!CU10</f>
        <v>0.36863074182849326</v>
      </c>
      <c r="BZ10" s="14">
        <f>'3'!BY10</f>
        <v>0.71894234508141375</v>
      </c>
      <c r="CA10" s="14">
        <f>'8'!CM10</f>
        <v>0.70639401002377467</v>
      </c>
      <c r="CB10" s="14">
        <f t="shared" si="16"/>
        <v>0.53069252172381454</v>
      </c>
      <c r="CC10" s="14">
        <f t="shared" si="17"/>
        <v>0.58891129625785676</v>
      </c>
      <c r="CD10" s="14">
        <f>'1'!EG10</f>
        <v>0.28821118220222836</v>
      </c>
      <c r="CE10" s="14">
        <f>'1'!EI10</f>
        <v>0.38622498507417569</v>
      </c>
      <c r="CF10" s="14">
        <f>'2'!DB10</f>
        <v>0.22692471815011231</v>
      </c>
      <c r="CG10" s="14">
        <f>'2'!DD10</f>
        <v>0.36574244914386023</v>
      </c>
      <c r="CH10" s="14">
        <f>'3'!CF10</f>
        <v>0.75749106979180192</v>
      </c>
      <c r="CI10" s="14">
        <f>'8'!CV10</f>
        <v>0.86041885084057512</v>
      </c>
      <c r="CJ10" s="14">
        <f t="shared" si="18"/>
        <v>0.54245442485399686</v>
      </c>
      <c r="CK10" s="14">
        <f t="shared" si="19"/>
        <v>0.59554171910215059</v>
      </c>
      <c r="CL10" s="14">
        <f>'1'!ES10</f>
        <v>0.19369665525247853</v>
      </c>
      <c r="CM10" s="14">
        <f>'1'!EU10</f>
        <v>0.26121196841714883</v>
      </c>
      <c r="CN10" s="14">
        <f>'2'!DK10</f>
        <v>0.10877997826058707</v>
      </c>
      <c r="CO10" s="14">
        <f>'2'!DM10</f>
        <v>0.14693820429840132</v>
      </c>
      <c r="CP10" s="14">
        <f>'3'!CM10</f>
        <v>0.53985607917453637</v>
      </c>
      <c r="CQ10" s="14">
        <f>'8'!DE10</f>
        <v>0.67896721667117477</v>
      </c>
      <c r="CR10" s="14">
        <f t="shared" si="20"/>
        <v>0.39306248388847786</v>
      </c>
      <c r="CS10" s="14">
        <f t="shared" si="21"/>
        <v>0.42388443175812751</v>
      </c>
      <c r="CT10" s="14">
        <f>'1'!FE10</f>
        <v>0.26427208529138102</v>
      </c>
      <c r="CU10" s="14">
        <f>'1'!FG10</f>
        <v>0.35644830675836403</v>
      </c>
      <c r="CV10" s="14">
        <f>'2'!DT10</f>
        <v>0.14269183196759819</v>
      </c>
      <c r="CW10" s="14">
        <f>'2'!DV10</f>
        <v>0.220476552777359</v>
      </c>
      <c r="CX10" s="14">
        <f>'3'!CT10</f>
        <v>0.67102915677168484</v>
      </c>
      <c r="CY10" s="14">
        <f>'8'!DN10</f>
        <v>0.83417842641792161</v>
      </c>
      <c r="CZ10" s="14">
        <f t="shared" si="22"/>
        <v>0.49627991311071384</v>
      </c>
      <c r="DA10" s="14">
        <f t="shared" si="23"/>
        <v>0.54092887377848309</v>
      </c>
      <c r="DB10" s="14">
        <f>'1'!FQ10</f>
        <v>0.16249017136449873</v>
      </c>
      <c r="DC10" s="14">
        <f>'1'!FS10</f>
        <v>0.21498062881170213</v>
      </c>
      <c r="DD10" s="14">
        <f>'2'!EC10</f>
        <v>0.1513785950821335</v>
      </c>
      <c r="DE10" s="14">
        <f>'2'!EE10</f>
        <v>0.23764297554007169</v>
      </c>
      <c r="DF10" s="14">
        <f>'3'!DA10</f>
        <v>0.41058040811725249</v>
      </c>
      <c r="DG10" s="14">
        <f>'8'!DW10</f>
        <v>0.7382549631096077</v>
      </c>
      <c r="DH10" s="14">
        <f t="shared" si="24"/>
        <v>0.36734277086072786</v>
      </c>
      <c r="DI10" s="14">
        <f t="shared" si="25"/>
        <v>0.39696539188540308</v>
      </c>
      <c r="DJ10" s="14">
        <f>'1'!GC10</f>
        <v>0.47018453924192316</v>
      </c>
      <c r="DK10" s="14">
        <f>'1'!GE10</f>
        <v>0.5810309932725638</v>
      </c>
      <c r="DL10" s="14">
        <f>'2'!EL10</f>
        <v>0.29061822397367887</v>
      </c>
      <c r="DM10" s="14">
        <f>'2'!EN10</f>
        <v>0.45237500543884568</v>
      </c>
      <c r="DN10" s="14">
        <f>'3'!DH10</f>
        <v>0.14202319479055292</v>
      </c>
      <c r="DO10" s="14">
        <f>'8'!EF10</f>
        <v>0.31028517118210452</v>
      </c>
      <c r="DP10" s="14">
        <f t="shared" si="26"/>
        <v>0.33021272958730152</v>
      </c>
      <c r="DQ10" s="14">
        <f t="shared" si="27"/>
        <v>0.39072698934607442</v>
      </c>
    </row>
    <row r="11" spans="1:170" ht="12.75" customHeight="1">
      <c r="A11" s="60">
        <v>1987</v>
      </c>
      <c r="B11" s="14">
        <f>'1'!Q11</f>
        <v>0.39359233661579862</v>
      </c>
      <c r="C11" s="14">
        <f>'1'!S11</f>
        <v>0.50501227681441285</v>
      </c>
      <c r="D11" s="14">
        <f>'2'!P11</f>
        <v>0.23225507695810646</v>
      </c>
      <c r="E11" s="14">
        <f>'2'!R11</f>
        <v>0.3736181411025718</v>
      </c>
      <c r="F11" s="14">
        <f>'3'!N11</f>
        <v>0.45978415070077494</v>
      </c>
      <c r="G11" s="14">
        <f>'8'!J11</f>
        <v>0.63981050146268004</v>
      </c>
      <c r="H11" s="14">
        <f t="shared" si="28"/>
        <v>0.45556110538299388</v>
      </c>
      <c r="I11" s="14">
        <f t="shared" si="29"/>
        <v>0.51426538787688614</v>
      </c>
      <c r="J11" s="14">
        <f>'1'!AC11</f>
        <v>0.23692695253036641</v>
      </c>
      <c r="K11" s="14">
        <f>'1'!AE11</f>
        <v>0.3209469607844172</v>
      </c>
      <c r="L11" s="14">
        <f>'2'!Y11</f>
        <v>0.19756952771279843</v>
      </c>
      <c r="M11" s="14">
        <f>'2'!AA11</f>
        <v>0.31990921668654548</v>
      </c>
      <c r="N11" s="14">
        <f>'3'!U11</f>
        <v>0.51482241130289574</v>
      </c>
      <c r="O11" s="14">
        <f>'8'!S11</f>
        <v>0.63863698260119095</v>
      </c>
      <c r="P11" s="14">
        <f t="shared" si="0"/>
        <v>0.40289258225944813</v>
      </c>
      <c r="Q11" s="14">
        <f t="shared" si="1"/>
        <v>0.44873455445844312</v>
      </c>
      <c r="R11" s="14">
        <f>'1'!AO11</f>
        <v>0.37866552758276906</v>
      </c>
      <c r="S11" s="14">
        <f>'1'!AQ11</f>
        <v>0.48927128294045552</v>
      </c>
      <c r="T11" s="14">
        <f>'2'!AH11</f>
        <v>0.17472588740692174</v>
      </c>
      <c r="U11" s="14">
        <f>'2'!AJ11</f>
        <v>0.28097085081742035</v>
      </c>
      <c r="V11" s="14">
        <f>'3'!AB11</f>
        <v>0.81418034340649026</v>
      </c>
      <c r="W11" s="14">
        <f>'8'!AB11</f>
        <v>0.7328399673617102</v>
      </c>
      <c r="X11" s="14">
        <f t="shared" si="2"/>
        <v>0.55569387746584997</v>
      </c>
      <c r="Y11" s="14">
        <f t="shared" si="3"/>
        <v>0.61056067594997432</v>
      </c>
      <c r="Z11" s="14">
        <f>'1'!BA11</f>
        <v>0.31892047476779922</v>
      </c>
      <c r="AA11" s="14">
        <f>'1'!BC11</f>
        <v>0.42279389219280872</v>
      </c>
      <c r="AB11" s="14">
        <f>'2'!AQ11</f>
        <v>0.15901083596743174</v>
      </c>
      <c r="AC11" s="14">
        <f>'2'!AS11</f>
        <v>0.25223836662166954</v>
      </c>
      <c r="AD11" s="14">
        <f>'3'!AI11</f>
        <v>0.52389860825168222</v>
      </c>
      <c r="AE11" s="14">
        <f>'8'!AK11</f>
        <v>0.62845733315324026</v>
      </c>
      <c r="AF11" s="14">
        <f t="shared" si="4"/>
        <v>0.43155825885509347</v>
      </c>
      <c r="AG11" s="14">
        <f t="shared" si="5"/>
        <v>0.48243037889052109</v>
      </c>
      <c r="AH11" s="14">
        <f>'1'!BM11</f>
        <v>0.28603032775770931</v>
      </c>
      <c r="AI11" s="14">
        <f>'1'!BO11</f>
        <v>0.38356000344966562</v>
      </c>
      <c r="AJ11" s="14">
        <f>'2'!AZ11</f>
        <v>0.18291763624975665</v>
      </c>
      <c r="AK11" s="14">
        <f>'2'!BB11</f>
        <v>0.29529747370478998</v>
      </c>
      <c r="AL11" s="14">
        <f>'3'!AP11</f>
        <v>0.54942104615421949</v>
      </c>
      <c r="AM11" s="14">
        <f>'8'!AT11</f>
        <v>0.75531802550130223</v>
      </c>
      <c r="AN11" s="14">
        <f t="shared" si="6"/>
        <v>0.45888866264193984</v>
      </c>
      <c r="AO11" s="14">
        <f t="shared" si="7"/>
        <v>0.50913851666422572</v>
      </c>
      <c r="AP11" s="14">
        <f>'1'!BY11</f>
        <v>0.20200336885802972</v>
      </c>
      <c r="AQ11" s="14">
        <f>'1'!CA11</f>
        <v>0.27305948623343823</v>
      </c>
      <c r="AR11" s="14">
        <f>'2'!BI11</f>
        <v>0.22135807692751747</v>
      </c>
      <c r="AS11" s="14">
        <f>'2'!BK11</f>
        <v>0.35737836671750106</v>
      </c>
      <c r="AT11" s="14">
        <f>'3'!AW11</f>
        <v>0.82338361785678282</v>
      </c>
      <c r="AU11" s="14">
        <f>'8'!BC11</f>
        <v>0.78010705384622236</v>
      </c>
      <c r="AV11" s="14">
        <f t="shared" si="8"/>
        <v>0.50380982316171496</v>
      </c>
      <c r="AW11" s="14">
        <f t="shared" si="9"/>
        <v>0.54583429909087666</v>
      </c>
      <c r="AX11" s="14">
        <f>'1'!CK11</f>
        <v>0.32871778399032625</v>
      </c>
      <c r="AY11" s="14">
        <f>'1'!CM11</f>
        <v>0.43410068417075282</v>
      </c>
      <c r="AZ11" s="14">
        <f>'2'!BR11</f>
        <v>0.20965575741068185</v>
      </c>
      <c r="BA11" s="14">
        <f>'2'!BT11</f>
        <v>0.33930875820560369</v>
      </c>
      <c r="BB11" s="14">
        <f>'3'!BD11</f>
        <v>0.38445839976501051</v>
      </c>
      <c r="BC11" s="14">
        <f>'8'!BL11</f>
        <v>0.68522443929090149</v>
      </c>
      <c r="BD11" s="14">
        <f t="shared" si="10"/>
        <v>0.41987339910117671</v>
      </c>
      <c r="BE11" s="14">
        <f t="shared" si="11"/>
        <v>0.47499185925283954</v>
      </c>
      <c r="BF11" s="14">
        <f>'1'!CW11</f>
        <v>0.30298341385998823</v>
      </c>
      <c r="BG11" s="14">
        <f>'1'!CY11</f>
        <v>0.40403512792805385</v>
      </c>
      <c r="BH11" s="14">
        <f>'2'!CA11</f>
        <v>0.23543507817819917</v>
      </c>
      <c r="BI11" s="14">
        <f>'2'!CC11</f>
        <v>0.37825626820603248</v>
      </c>
      <c r="BJ11" s="14">
        <f>'3'!BK11</f>
        <v>0.71889236256455524</v>
      </c>
      <c r="BK11" s="14">
        <f>'8'!BU11</f>
        <v>0.69332012655778796</v>
      </c>
      <c r="BL11" s="14">
        <f t="shared" si="12"/>
        <v>0.49778999564240101</v>
      </c>
      <c r="BM11" s="14">
        <f t="shared" si="13"/>
        <v>0.55249280027241054</v>
      </c>
      <c r="BN11" s="14">
        <f>'1'!DI11</f>
        <v>0.38089321384631719</v>
      </c>
      <c r="BO11" s="14">
        <f>'1'!DK11</f>
        <v>0.49164122790554599</v>
      </c>
      <c r="BP11" s="14">
        <f>'2'!CJ11</f>
        <v>0.18464863687312916</v>
      </c>
      <c r="BQ11" s="14">
        <f>'2'!CL11</f>
        <v>0.29827126084245154</v>
      </c>
      <c r="BR11" s="14">
        <f>'3'!BR11</f>
        <v>0.44180148925880092</v>
      </c>
      <c r="BS11" s="14">
        <f>'8'!CD11</f>
        <v>0.70558319350885468</v>
      </c>
      <c r="BT11" s="14">
        <f t="shared" si="14"/>
        <v>0.4576683199177537</v>
      </c>
      <c r="BU11" s="14">
        <f t="shared" si="15"/>
        <v>0.51332978793837747</v>
      </c>
      <c r="BV11" s="14">
        <f>'1'!DU11</f>
        <v>0.36933920566554229</v>
      </c>
      <c r="BW11" s="14">
        <f>'1'!DW11</f>
        <v>0.47926855153002901</v>
      </c>
      <c r="BX11" s="14">
        <f>'2'!CS11</f>
        <v>0.23721559740908316</v>
      </c>
      <c r="BY11" s="14">
        <f>'2'!CU11</f>
        <v>0.3808339097389874</v>
      </c>
      <c r="BZ11" s="14">
        <f>'3'!BY11</f>
        <v>0.74057368717260252</v>
      </c>
      <c r="CA11" s="14">
        <f>'8'!CM11</f>
        <v>0.73078939887721217</v>
      </c>
      <c r="CB11" s="14">
        <f t="shared" si="16"/>
        <v>0.53929801351957896</v>
      </c>
      <c r="CC11" s="14">
        <f t="shared" si="17"/>
        <v>0.59763158309836406</v>
      </c>
      <c r="CD11" s="14">
        <f>'1'!EG11</f>
        <v>0.28872747325829567</v>
      </c>
      <c r="CE11" s="14">
        <f>'1'!EI11</f>
        <v>0.38685452491937905</v>
      </c>
      <c r="CF11" s="14">
        <f>'2'!DB11</f>
        <v>0.23064307880703686</v>
      </c>
      <c r="CG11" s="14">
        <f>'2'!DD11</f>
        <v>0.37124988999663583</v>
      </c>
      <c r="CH11" s="14">
        <f>'3'!CF11</f>
        <v>0.7605925203271714</v>
      </c>
      <c r="CI11" s="14">
        <f>'8'!CV11</f>
        <v>0.86490910347291927</v>
      </c>
      <c r="CJ11" s="14">
        <f t="shared" si="18"/>
        <v>0.54493070313404468</v>
      </c>
      <c r="CK11" s="14">
        <f t="shared" si="19"/>
        <v>0.59824220491743785</v>
      </c>
      <c r="CL11" s="14">
        <f>'1'!ES11</f>
        <v>0.21680042176423245</v>
      </c>
      <c r="CM11" s="14">
        <f>'1'!EU11</f>
        <v>0.29371796653874238</v>
      </c>
      <c r="CN11" s="14">
        <f>'2'!DK11</f>
        <v>0.11434887737957128</v>
      </c>
      <c r="CO11" s="14">
        <f>'2'!DM11</f>
        <v>0.15980836419457844</v>
      </c>
      <c r="CP11" s="14">
        <f>'3'!CM11</f>
        <v>0.54785535075963887</v>
      </c>
      <c r="CQ11" s="14">
        <f>'8'!DE11</f>
        <v>0.68358223006267593</v>
      </c>
      <c r="CR11" s="14">
        <f t="shared" si="20"/>
        <v>0.40601445164922884</v>
      </c>
      <c r="CS11" s="14">
        <f t="shared" si="21"/>
        <v>0.44132741824053351</v>
      </c>
      <c r="CT11" s="14">
        <f>'1'!FE11</f>
        <v>0.28095396819890051</v>
      </c>
      <c r="CU11" s="14">
        <f>'1'!FG11</f>
        <v>0.37732039646835092</v>
      </c>
      <c r="CV11" s="14">
        <f>'2'!DT11</f>
        <v>0.14550684076917442</v>
      </c>
      <c r="CW11" s="14">
        <f>'2'!DV11</f>
        <v>0.22610648371256017</v>
      </c>
      <c r="CX11" s="14">
        <f>'3'!CT11</f>
        <v>0.65621017514017432</v>
      </c>
      <c r="CY11" s="14">
        <f>'8'!DN11</f>
        <v>0.83562844140580839</v>
      </c>
      <c r="CZ11" s="14">
        <f t="shared" si="22"/>
        <v>0.49989192549297334</v>
      </c>
      <c r="DA11" s="14">
        <f t="shared" si="23"/>
        <v>0.54649846109509204</v>
      </c>
      <c r="DB11" s="14">
        <f>'1'!FQ11</f>
        <v>0.18017991789734591</v>
      </c>
      <c r="DC11" s="14">
        <f>'1'!FS11</f>
        <v>0.24153085062817994</v>
      </c>
      <c r="DD11" s="14">
        <f>'2'!EC11</f>
        <v>0.15231630875388716</v>
      </c>
      <c r="DE11" s="14">
        <f>'2'!EE11</f>
        <v>0.23946011793190167</v>
      </c>
      <c r="DF11" s="14">
        <f>'3'!DA11</f>
        <v>0.41453588380812378</v>
      </c>
      <c r="DG11" s="14">
        <f>'8'!DW11</f>
        <v>0.7349396797507306</v>
      </c>
      <c r="DH11" s="14">
        <f t="shared" si="24"/>
        <v>0.3746724889240407</v>
      </c>
      <c r="DI11" s="14">
        <f t="shared" si="25"/>
        <v>0.40792724293417576</v>
      </c>
      <c r="DJ11" s="14">
        <f>'1'!GC11</f>
        <v>0.48320226123505239</v>
      </c>
      <c r="DK11" s="14">
        <f>'1'!GE11</f>
        <v>0.59322930274779162</v>
      </c>
      <c r="DL11" s="14">
        <f>'2'!EL11</f>
        <v>0.2963797214060972</v>
      </c>
      <c r="DM11" s="14">
        <f>'2'!EN11</f>
        <v>0.45949684801672364</v>
      </c>
      <c r="DN11" s="14">
        <f>'3'!DH11</f>
        <v>0.14834176953696676</v>
      </c>
      <c r="DO11" s="14">
        <f>'8'!EF11</f>
        <v>0.32259811166272262</v>
      </c>
      <c r="DP11" s="14">
        <f t="shared" si="26"/>
        <v>0.34065384693455303</v>
      </c>
      <c r="DQ11" s="14">
        <f t="shared" si="27"/>
        <v>0.40097637620071142</v>
      </c>
    </row>
    <row r="12" spans="1:170" ht="12.75" customHeight="1">
      <c r="A12" s="60">
        <v>1988</v>
      </c>
      <c r="B12" s="14">
        <f>'1'!Q12</f>
        <v>0.4077615838701294</v>
      </c>
      <c r="C12" s="14">
        <f>'1'!S12</f>
        <v>0.51965934364811761</v>
      </c>
      <c r="D12" s="14">
        <f>'2'!P12</f>
        <v>0.2383834655070193</v>
      </c>
      <c r="E12" s="14">
        <f>'2'!R12</f>
        <v>0.38251718960657971</v>
      </c>
      <c r="F12" s="14">
        <f>'3'!N12</f>
        <v>0.53703419688291276</v>
      </c>
      <c r="G12" s="14">
        <f>'8'!J12</f>
        <v>0.64395968875707854</v>
      </c>
      <c r="H12" s="14">
        <f t="shared" si="28"/>
        <v>0.48219145150875153</v>
      </c>
      <c r="I12" s="14">
        <f t="shared" si="29"/>
        <v>0.54136392782990284</v>
      </c>
      <c r="J12" s="14">
        <f>'1'!AC12</f>
        <v>0.24843873918469117</v>
      </c>
      <c r="K12" s="14">
        <f>'1'!AE12</f>
        <v>0.33609448509536555</v>
      </c>
      <c r="L12" s="14">
        <f>'2'!Y12</f>
        <v>0.20369566205532469</v>
      </c>
      <c r="M12" s="14">
        <f>'2'!AA12</f>
        <v>0.32983949354226172</v>
      </c>
      <c r="N12" s="14">
        <f>'3'!U12</f>
        <v>0.50703928600291648</v>
      </c>
      <c r="O12" s="14">
        <f>'8'!S12</f>
        <v>0.64360272312731959</v>
      </c>
      <c r="P12" s="14">
        <f t="shared" si="0"/>
        <v>0.40740556416196794</v>
      </c>
      <c r="Q12" s="14">
        <f t="shared" si="1"/>
        <v>0.45508224567493144</v>
      </c>
      <c r="R12" s="14">
        <f>'1'!AO12</f>
        <v>0.39869688442121926</v>
      </c>
      <c r="S12" s="14">
        <f>'1'!AQ12</f>
        <v>0.51032147325998423</v>
      </c>
      <c r="T12" s="14">
        <f>'2'!AH12</f>
        <v>0.18028929317314915</v>
      </c>
      <c r="U12" s="14">
        <f>'2'!AJ12</f>
        <v>0.29074682751509984</v>
      </c>
      <c r="V12" s="14">
        <f>'3'!AB12</f>
        <v>0.82360457065633608</v>
      </c>
      <c r="W12" s="14">
        <f>'8'!AB12</f>
        <v>0.74464815722920763</v>
      </c>
      <c r="X12" s="14">
        <f t="shared" si="2"/>
        <v>0.56957086505718857</v>
      </c>
      <c r="Y12" s="14">
        <f t="shared" si="3"/>
        <v>0.62526645402688963</v>
      </c>
      <c r="Z12" s="14">
        <f>'1'!BA12</f>
        <v>0.33050974676247197</v>
      </c>
      <c r="AA12" s="14">
        <f>'1'!BC12</f>
        <v>0.43615070358695396</v>
      </c>
      <c r="AB12" s="14">
        <f>'2'!AQ12</f>
        <v>0.16553365685689342</v>
      </c>
      <c r="AC12" s="14">
        <f>'2'!AS12</f>
        <v>0.2643722519625511</v>
      </c>
      <c r="AD12" s="14">
        <f>'3'!AI12</f>
        <v>0.54983489248806539</v>
      </c>
      <c r="AE12" s="14">
        <f>'8'!AK12</f>
        <v>0.64292938887084849</v>
      </c>
      <c r="AF12" s="14">
        <f t="shared" si="4"/>
        <v>0.44694833473040663</v>
      </c>
      <c r="AG12" s="14">
        <f t="shared" si="5"/>
        <v>0.49908857697076514</v>
      </c>
      <c r="AH12" s="14">
        <f>'1'!BM12</f>
        <v>0.27814726600049422</v>
      </c>
      <c r="AI12" s="14">
        <f>'1'!BO12</f>
        <v>0.37384847117554598</v>
      </c>
      <c r="AJ12" s="14">
        <f>'2'!AZ12</f>
        <v>0.19202155018794853</v>
      </c>
      <c r="AK12" s="14">
        <f>'2'!BB12</f>
        <v>0.31073667106339486</v>
      </c>
      <c r="AL12" s="14">
        <f>'3'!AP12</f>
        <v>0.56242100013304941</v>
      </c>
      <c r="AM12" s="14">
        <f>'8'!AT12</f>
        <v>0.75805384862364011</v>
      </c>
      <c r="AN12" s="14">
        <f t="shared" si="6"/>
        <v>0.46057977360816493</v>
      </c>
      <c r="AO12" s="14">
        <f t="shared" si="7"/>
        <v>0.51073176776573026</v>
      </c>
      <c r="AP12" s="14">
        <f>'1'!BY12</f>
        <v>0.22294747049591915</v>
      </c>
      <c r="AQ12" s="14">
        <f>'1'!CA12</f>
        <v>0.3021379623997964</v>
      </c>
      <c r="AR12" s="14">
        <f>'2'!BI12</f>
        <v>0.22826910500607087</v>
      </c>
      <c r="AS12" s="14">
        <f>'2'!BK12</f>
        <v>0.36774093246057321</v>
      </c>
      <c r="AT12" s="14">
        <f>'3'!AW12</f>
        <v>0.8208940908373088</v>
      </c>
      <c r="AU12" s="14">
        <f>'8'!BC12</f>
        <v>0.78853449478700921</v>
      </c>
      <c r="AV12" s="14">
        <f t="shared" si="8"/>
        <v>0.51436304510505426</v>
      </c>
      <c r="AW12" s="14">
        <f t="shared" si="9"/>
        <v>0.55998642461205539</v>
      </c>
      <c r="AX12" s="14">
        <f>'1'!CK12</f>
        <v>0.34804313944267812</v>
      </c>
      <c r="AY12" s="14">
        <f>'1'!CM12</f>
        <v>0.45592323268027868</v>
      </c>
      <c r="AZ12" s="14">
        <f>'2'!BR12</f>
        <v>0.21353768111119048</v>
      </c>
      <c r="BA12" s="14">
        <f>'2'!BT12</f>
        <v>0.34537801704123572</v>
      </c>
      <c r="BB12" s="14">
        <f>'3'!BD12</f>
        <v>0.44280677029870746</v>
      </c>
      <c r="BC12" s="14">
        <f>'8'!BL12</f>
        <v>0.69247219420508344</v>
      </c>
      <c r="BD12" s="14">
        <f t="shared" si="10"/>
        <v>0.44439076501413799</v>
      </c>
      <c r="BE12" s="14">
        <f t="shared" si="11"/>
        <v>0.50072683590218281</v>
      </c>
      <c r="BF12" s="14">
        <f>'1'!CW12</f>
        <v>0.31523367700726174</v>
      </c>
      <c r="BG12" s="14">
        <f>'1'!CY12</f>
        <v>0.41849522567014158</v>
      </c>
      <c r="BH12" s="14">
        <f>'2'!CA12</f>
        <v>0.2424681523398223</v>
      </c>
      <c r="BI12" s="14">
        <f>'2'!CC12</f>
        <v>0.38835889094348708</v>
      </c>
      <c r="BJ12" s="14">
        <f>'3'!BK12</f>
        <v>0.72868039348916214</v>
      </c>
      <c r="BK12" s="14">
        <f>'8'!BU12</f>
        <v>0.69840122523372439</v>
      </c>
      <c r="BL12" s="14">
        <f t="shared" si="12"/>
        <v>0.50711069071760861</v>
      </c>
      <c r="BM12" s="14">
        <f t="shared" si="13"/>
        <v>0.56300438404312692</v>
      </c>
      <c r="BN12" s="14">
        <f>'1'!DI12</f>
        <v>0.40207639158394964</v>
      </c>
      <c r="BO12" s="14">
        <f>'1'!DK12</f>
        <v>0.51381622044951258</v>
      </c>
      <c r="BP12" s="14">
        <f>'2'!CJ12</f>
        <v>0.19173891637588444</v>
      </c>
      <c r="BQ12" s="14">
        <f>'2'!CL12</f>
        <v>0.3102646979843699</v>
      </c>
      <c r="BR12" s="14">
        <f>'3'!BR12</f>
        <v>0.53736525262406942</v>
      </c>
      <c r="BS12" s="14">
        <f>'8'!CD12</f>
        <v>0.70426800039075199</v>
      </c>
      <c r="BT12" s="14">
        <f t="shared" si="14"/>
        <v>0.49041276152487367</v>
      </c>
      <c r="BU12" s="14">
        <f t="shared" si="15"/>
        <v>0.54696127123194738</v>
      </c>
      <c r="BV12" s="14">
        <f>'1'!DU12</f>
        <v>0.37318460697212291</v>
      </c>
      <c r="BW12" s="14">
        <f>'1'!DW12</f>
        <v>0.48340877334363125</v>
      </c>
      <c r="BX12" s="14">
        <f>'2'!CS12</f>
        <v>0.2435607687407999</v>
      </c>
      <c r="BY12" s="14">
        <f>'2'!CU12</f>
        <v>0.38990960157632548</v>
      </c>
      <c r="BZ12" s="14">
        <f>'3'!BY12</f>
        <v>0.68642848492202446</v>
      </c>
      <c r="CA12" s="14">
        <f>'8'!CM12</f>
        <v>0.73186650583339441</v>
      </c>
      <c r="CB12" s="14">
        <f t="shared" si="16"/>
        <v>0.52820366735178392</v>
      </c>
      <c r="CC12" s="14">
        <f t="shared" si="17"/>
        <v>0.58692821718393973</v>
      </c>
      <c r="CD12" s="14">
        <f>'1'!EG12</f>
        <v>0.273371625481519</v>
      </c>
      <c r="CE12" s="14">
        <f>'1'!EI12</f>
        <v>0.36790433084971402</v>
      </c>
      <c r="CF12" s="14">
        <f>'2'!DB12</f>
        <v>0.23545986973614869</v>
      </c>
      <c r="CG12" s="14">
        <f>'2'!DD12</f>
        <v>0.37829225321900678</v>
      </c>
      <c r="CH12" s="14">
        <f>'3'!CF12</f>
        <v>0.76365791391370053</v>
      </c>
      <c r="CI12" s="14">
        <f>'8'!CV12</f>
        <v>0.84491320447002161</v>
      </c>
      <c r="CJ12" s="14">
        <f t="shared" si="18"/>
        <v>0.535037416762153</v>
      </c>
      <c r="CK12" s="14">
        <f t="shared" si="19"/>
        <v>0.58713373725771678</v>
      </c>
      <c r="CL12" s="14">
        <f>'1'!ES12</f>
        <v>0.23430282469543712</v>
      </c>
      <c r="CM12" s="14">
        <f>'1'!EU12</f>
        <v>0.3174514954449601</v>
      </c>
      <c r="CN12" s="14">
        <f>'2'!DK12</f>
        <v>0.12060435060548629</v>
      </c>
      <c r="CO12" s="14">
        <f>'2'!DM12</f>
        <v>0.17386812218866532</v>
      </c>
      <c r="CP12" s="14">
        <f>'3'!CM12</f>
        <v>0.55573941974011853</v>
      </c>
      <c r="CQ12" s="14">
        <f>'8'!DE12</f>
        <v>0.68386791821184156</v>
      </c>
      <c r="CR12" s="14">
        <f t="shared" si="20"/>
        <v>0.41568339942671351</v>
      </c>
      <c r="CS12" s="14">
        <f t="shared" si="21"/>
        <v>0.45426924488484055</v>
      </c>
      <c r="CT12" s="14">
        <f>'1'!FE12</f>
        <v>0.2852456659387827</v>
      </c>
      <c r="CU12" s="14">
        <f>'1'!FG12</f>
        <v>0.38259886953820904</v>
      </c>
      <c r="CV12" s="14">
        <f>'2'!DT12</f>
        <v>0.14785393651758938</v>
      </c>
      <c r="CW12" s="14">
        <f>'2'!DV12</f>
        <v>0.23075100080772723</v>
      </c>
      <c r="CX12" s="14">
        <f>'3'!CT12</f>
        <v>0.64680560613772675</v>
      </c>
      <c r="CY12" s="14">
        <f>'8'!DN12</f>
        <v>0.84192834633527336</v>
      </c>
      <c r="CZ12" s="14">
        <f t="shared" si="22"/>
        <v>0.501067148145522</v>
      </c>
      <c r="DA12" s="14">
        <f t="shared" si="23"/>
        <v>0.54829813601430644</v>
      </c>
      <c r="DB12" s="14">
        <f>'1'!FQ12</f>
        <v>0.19598211810732394</v>
      </c>
      <c r="DC12" s="14">
        <f>'1'!FS12</f>
        <v>0.26449004518786096</v>
      </c>
      <c r="DD12" s="14">
        <f>'2'!EC12</f>
        <v>0.15745737816335337</v>
      </c>
      <c r="DE12" s="14">
        <f>'2'!EE12</f>
        <v>0.24930313564689102</v>
      </c>
      <c r="DF12" s="14">
        <f>'3'!DA12</f>
        <v>0.41811199013191025</v>
      </c>
      <c r="DG12" s="14">
        <f>'8'!DW12</f>
        <v>0.74625610759829752</v>
      </c>
      <c r="DH12" s="14">
        <f t="shared" si="24"/>
        <v>0.38523060949181687</v>
      </c>
      <c r="DI12" s="14">
        <f t="shared" si="25"/>
        <v>0.42181835607238544</v>
      </c>
      <c r="DJ12" s="14">
        <f>'1'!GC12</f>
        <v>0.49797068186740684</v>
      </c>
      <c r="DK12" s="14">
        <f>'1'!GE12</f>
        <v>0.60683565714277843</v>
      </c>
      <c r="DL12" s="14">
        <f>'2'!EL12</f>
        <v>0.30211205998503071</v>
      </c>
      <c r="DM12" s="14">
        <f>'2'!EN12</f>
        <v>0.4664800450979093</v>
      </c>
      <c r="DN12" s="14">
        <f>'3'!DH12</f>
        <v>0.15457272059484517</v>
      </c>
      <c r="DO12" s="14">
        <f>'8'!EF12</f>
        <v>0.32555826793603609</v>
      </c>
      <c r="DP12" s="14">
        <f t="shared" si="26"/>
        <v>0.34943222587818612</v>
      </c>
      <c r="DQ12" s="14">
        <f t="shared" si="27"/>
        <v>0.40941501449962259</v>
      </c>
    </row>
    <row r="13" spans="1:170" ht="12.75" customHeight="1">
      <c r="A13" s="60">
        <v>1989</v>
      </c>
      <c r="B13" s="14">
        <f>'1'!Q13</f>
        <v>0.41435582467638665</v>
      </c>
      <c r="C13" s="14">
        <f>'1'!S13</f>
        <v>0.52638109802625344</v>
      </c>
      <c r="D13" s="14">
        <f>'2'!P13</f>
        <v>0.24599188255859791</v>
      </c>
      <c r="E13" s="14">
        <f>'2'!R13</f>
        <v>0.39334225177288862</v>
      </c>
      <c r="F13" s="14">
        <f>'3'!N13</f>
        <v>0.45989708467656532</v>
      </c>
      <c r="G13" s="14">
        <f>'8'!J13</f>
        <v>0.65545557034675228</v>
      </c>
      <c r="H13" s="14">
        <f t="shared" si="28"/>
        <v>0.4691796818822439</v>
      </c>
      <c r="I13" s="14">
        <f t="shared" si="29"/>
        <v>0.52872482814361965</v>
      </c>
      <c r="J13" s="14">
        <f>'1'!AC13</f>
        <v>0.25700931983458675</v>
      </c>
      <c r="K13" s="14">
        <f>'1'!AE13</f>
        <v>0.34717946067948341</v>
      </c>
      <c r="L13" s="14">
        <f>'2'!Y13</f>
        <v>0.20919300920636247</v>
      </c>
      <c r="M13" s="14">
        <f>'2'!AA13</f>
        <v>0.33858015817019171</v>
      </c>
      <c r="N13" s="14">
        <f>'3'!U13</f>
        <v>0.49915857157094357</v>
      </c>
      <c r="O13" s="14">
        <f>'8'!S13</f>
        <v>0.65097356841791765</v>
      </c>
      <c r="P13" s="14">
        <f t="shared" si="0"/>
        <v>0.41125606385168623</v>
      </c>
      <c r="Q13" s="14">
        <f t="shared" si="1"/>
        <v>0.46026283508602783</v>
      </c>
      <c r="R13" s="14">
        <f>'1'!AO13</f>
        <v>0.41363053998496285</v>
      </c>
      <c r="S13" s="14">
        <f>'1'!AQ13</f>
        <v>0.5256446848058558</v>
      </c>
      <c r="T13" s="14">
        <f>'2'!AH13</f>
        <v>0.18771517926723083</v>
      </c>
      <c r="U13" s="14">
        <f>'2'!AJ13</f>
        <v>0.30349496583335828</v>
      </c>
      <c r="V13" s="14">
        <f>'3'!AB13</f>
        <v>0.82772553275239003</v>
      </c>
      <c r="W13" s="14">
        <f>'8'!AB13</f>
        <v>0.76226917808827221</v>
      </c>
      <c r="X13" s="14">
        <f t="shared" si="2"/>
        <v>0.58172241163087379</v>
      </c>
      <c r="Y13" s="14">
        <f t="shared" si="3"/>
        <v>0.63810604821584371</v>
      </c>
      <c r="Z13" s="14">
        <f>'1'!BA13</f>
        <v>0.33990193034101163</v>
      </c>
      <c r="AA13" s="14">
        <f>'1'!BC13</f>
        <v>0.44680611893352418</v>
      </c>
      <c r="AB13" s="14">
        <f>'2'!AQ13</f>
        <v>0.17196312551317317</v>
      </c>
      <c r="AC13" s="14">
        <f>'2'!AS13</f>
        <v>0.2760416945634469</v>
      </c>
      <c r="AD13" s="14">
        <f>'3'!AI13</f>
        <v>0.56227920541337051</v>
      </c>
      <c r="AE13" s="14">
        <f>'8'!AK13</f>
        <v>0.65051852742879268</v>
      </c>
      <c r="AF13" s="14">
        <f t="shared" si="4"/>
        <v>0.4563565178982627</v>
      </c>
      <c r="AG13" s="14">
        <f t="shared" si="5"/>
        <v>0.50952605024029518</v>
      </c>
      <c r="AH13" s="14">
        <f>'1'!BM13</f>
        <v>0.27797010765454538</v>
      </c>
      <c r="AI13" s="14">
        <f>'1'!BO13</f>
        <v>0.37362879227557677</v>
      </c>
      <c r="AJ13" s="14">
        <f>'2'!AZ13</f>
        <v>0.20156709059892447</v>
      </c>
      <c r="AK13" s="14">
        <f>'2'!BB13</f>
        <v>0.32641221619685334</v>
      </c>
      <c r="AL13" s="14">
        <f>'3'!AP13</f>
        <v>0.57512971749207931</v>
      </c>
      <c r="AM13" s="14">
        <f>'8'!AT13</f>
        <v>0.74913128435292498</v>
      </c>
      <c r="AN13" s="14">
        <f t="shared" si="6"/>
        <v>0.46241000258296167</v>
      </c>
      <c r="AO13" s="14">
        <f t="shared" si="7"/>
        <v>0.51315798899116705</v>
      </c>
      <c r="AP13" s="14">
        <f>'1'!BY13</f>
        <v>0.23837753087006072</v>
      </c>
      <c r="AQ13" s="14">
        <f>'1'!CA13</f>
        <v>0.32287233972306612</v>
      </c>
      <c r="AR13" s="14">
        <f>'2'!BI13</f>
        <v>0.23420332523163706</v>
      </c>
      <c r="AS13" s="14">
        <f>'2'!BK13</f>
        <v>0.37646499495104285</v>
      </c>
      <c r="AT13" s="14">
        <f>'3'!AW13</f>
        <v>0.81837552706661176</v>
      </c>
      <c r="AU13" s="14">
        <f>'8'!BC13</f>
        <v>0.79986083191053081</v>
      </c>
      <c r="AV13" s="14">
        <f t="shared" si="8"/>
        <v>0.52333043461547368</v>
      </c>
      <c r="AW13" s="14">
        <f t="shared" si="9"/>
        <v>0.5713545251286164</v>
      </c>
      <c r="AX13" s="14">
        <f>'1'!CK13</f>
        <v>0.36467404852024288</v>
      </c>
      <c r="AY13" s="14">
        <f>'1'!CM13</f>
        <v>0.4742153268276964</v>
      </c>
      <c r="AZ13" s="14">
        <f>'2'!BR13</f>
        <v>0.21513475694025386</v>
      </c>
      <c r="BA13" s="14">
        <f>'2'!BT13</f>
        <v>0.34785304024241948</v>
      </c>
      <c r="BB13" s="14">
        <f>'3'!BD13</f>
        <v>0.49595984061879972</v>
      </c>
      <c r="BC13" s="14">
        <f>'8'!BL13</f>
        <v>0.69925077932688484</v>
      </c>
      <c r="BD13" s="14">
        <f t="shared" si="10"/>
        <v>0.46618575008854368</v>
      </c>
      <c r="BE13" s="14">
        <f t="shared" si="11"/>
        <v>0.52327408974174172</v>
      </c>
      <c r="BF13" s="14">
        <f>'1'!CW13</f>
        <v>0.32329453239972017</v>
      </c>
      <c r="BG13" s="14">
        <f>'1'!CY13</f>
        <v>0.4278626142538392</v>
      </c>
      <c r="BH13" s="14">
        <f>'2'!CA13</f>
        <v>0.24994349113477635</v>
      </c>
      <c r="BI13" s="14">
        <f>'2'!CC13</f>
        <v>0.39887030734548151</v>
      </c>
      <c r="BJ13" s="14">
        <f>'3'!BK13</f>
        <v>0.7380923150937384</v>
      </c>
      <c r="BK13" s="14">
        <f>'8'!BU13</f>
        <v>0.71292971029124974</v>
      </c>
      <c r="BL13" s="14">
        <f t="shared" si="12"/>
        <v>0.51706766841961271</v>
      </c>
      <c r="BM13" s="14">
        <f t="shared" si="13"/>
        <v>0.57378758278233088</v>
      </c>
      <c r="BN13" s="14">
        <f>'1'!DI13</f>
        <v>0.42748959041730339</v>
      </c>
      <c r="BO13" s="14">
        <f>'1'!DK13</f>
        <v>0.53959467392022153</v>
      </c>
      <c r="BP13" s="14">
        <f>'2'!CJ13</f>
        <v>0.19838472054153564</v>
      </c>
      <c r="BQ13" s="14">
        <f>'2'!CL13</f>
        <v>0.32124244242391831</v>
      </c>
      <c r="BR13" s="14">
        <f>'3'!BR13</f>
        <v>0.61567562391645514</v>
      </c>
      <c r="BS13" s="14">
        <f>'8'!CD13</f>
        <v>0.70175367593632088</v>
      </c>
      <c r="BT13" s="14">
        <f t="shared" si="14"/>
        <v>0.52019163318426898</v>
      </c>
      <c r="BU13" s="14">
        <f t="shared" si="15"/>
        <v>0.57731943877367442</v>
      </c>
      <c r="BV13" s="14">
        <f>'1'!DU13</f>
        <v>0.3850876841045997</v>
      </c>
      <c r="BW13" s="14">
        <f>'1'!DW13</f>
        <v>0.4960836416427189</v>
      </c>
      <c r="BX13" s="14">
        <f>'2'!CS13</f>
        <v>0.24937065604757225</v>
      </c>
      <c r="BY13" s="14">
        <f>'2'!CU13</f>
        <v>0.39807285294535488</v>
      </c>
      <c r="BZ13" s="14">
        <f>'3'!BY13</f>
        <v>0.62175383562309972</v>
      </c>
      <c r="CA13" s="14">
        <f>'8'!CM13</f>
        <v>0.7377080506145397</v>
      </c>
      <c r="CB13" s="14">
        <f t="shared" si="16"/>
        <v>0.51883761080600699</v>
      </c>
      <c r="CC13" s="14">
        <f t="shared" si="17"/>
        <v>0.57810621351103286</v>
      </c>
      <c r="CD13" s="14">
        <f>'1'!EG13</f>
        <v>0.28002882455331574</v>
      </c>
      <c r="CE13" s="14">
        <f>'1'!EI13</f>
        <v>0.37617772976870717</v>
      </c>
      <c r="CF13" s="14">
        <f>'2'!DB13</f>
        <v>0.24111803096454318</v>
      </c>
      <c r="CG13" s="14">
        <f>'2'!DD13</f>
        <v>0.38643581752027872</v>
      </c>
      <c r="CH13" s="14">
        <f>'3'!CF13</f>
        <v>0.76668773359747577</v>
      </c>
      <c r="CI13" s="14">
        <f>'8'!CV13</f>
        <v>0.82809494794194261</v>
      </c>
      <c r="CJ13" s="14">
        <f t="shared" si="18"/>
        <v>0.53481900330263521</v>
      </c>
      <c r="CK13" s="14">
        <f t="shared" si="19"/>
        <v>0.58781034404436538</v>
      </c>
      <c r="CL13" s="14">
        <f>'1'!ES13</f>
        <v>0.26311852928579516</v>
      </c>
      <c r="CM13" s="14">
        <f>'1'!EU13</f>
        <v>0.35498363497827312</v>
      </c>
      <c r="CN13" s="14">
        <f>'2'!DK13</f>
        <v>0.12760939562156953</v>
      </c>
      <c r="CO13" s="14">
        <f>'2'!DM13</f>
        <v>0.18914208906810484</v>
      </c>
      <c r="CP13" s="14">
        <f>'3'!CM13</f>
        <v>0.5635101054174082</v>
      </c>
      <c r="CQ13" s="14">
        <f>'8'!DE13</f>
        <v>0.69547642738138049</v>
      </c>
      <c r="CR13" s="14">
        <f t="shared" si="20"/>
        <v>0.43275498447617217</v>
      </c>
      <c r="CS13" s="14">
        <f t="shared" si="21"/>
        <v>0.4756542960978169</v>
      </c>
      <c r="CT13" s="14">
        <f>'1'!FE13</f>
        <v>0.29650380232906348</v>
      </c>
      <c r="CU13" s="14">
        <f>'1'!FG13</f>
        <v>0.39627419949738907</v>
      </c>
      <c r="CV13" s="14">
        <f>'2'!DT13</f>
        <v>0.15110966979083143</v>
      </c>
      <c r="CW13" s="14">
        <f>'2'!DV13</f>
        <v>0.23712057778733478</v>
      </c>
      <c r="CX13" s="14">
        <f>'3'!CT13</f>
        <v>0.63722904352897147</v>
      </c>
      <c r="CY13" s="14">
        <f>'8'!DN13</f>
        <v>0.8479576833226109</v>
      </c>
      <c r="CZ13" s="14">
        <f t="shared" si="22"/>
        <v>0.5050091696236042</v>
      </c>
      <c r="DA13" s="14">
        <f t="shared" si="23"/>
        <v>0.55351841929058476</v>
      </c>
      <c r="DB13" s="14">
        <f>'1'!FQ13</f>
        <v>0.20513440003837097</v>
      </c>
      <c r="DC13" s="14">
        <f>'1'!FS13</f>
        <v>0.27747775996033125</v>
      </c>
      <c r="DD13" s="14">
        <f>'2'!EC13</f>
        <v>0.16315888411268933</v>
      </c>
      <c r="DE13" s="14">
        <f>'2'!EE13</f>
        <v>0.25998982022048228</v>
      </c>
      <c r="DF13" s="14">
        <f>'3'!DA13</f>
        <v>0.42131148558793818</v>
      </c>
      <c r="DG13" s="14">
        <f>'8'!DW13</f>
        <v>0.75251927447233202</v>
      </c>
      <c r="DH13" s="14">
        <f t="shared" si="24"/>
        <v>0.39182733844168488</v>
      </c>
      <c r="DI13" s="14">
        <f t="shared" si="25"/>
        <v>0.43044777602124829</v>
      </c>
      <c r="DJ13" s="14">
        <f>'1'!GC13</f>
        <v>0.50632541047482216</v>
      </c>
      <c r="DK13" s="14">
        <f>'1'!GE13</f>
        <v>0.61442670245669506</v>
      </c>
      <c r="DL13" s="14">
        <f>'2'!EL13</f>
        <v>0.30730399227244498</v>
      </c>
      <c r="DM13" s="14">
        <f>'2'!EN13</f>
        <v>0.47271903180762992</v>
      </c>
      <c r="DN13" s="14">
        <f>'3'!DH13</f>
        <v>0.16071695209447068</v>
      </c>
      <c r="DO13" s="14">
        <f>'8'!EF13</f>
        <v>0.32962343411587458</v>
      </c>
      <c r="DP13" s="14">
        <f t="shared" si="26"/>
        <v>0.3558456599697597</v>
      </c>
      <c r="DQ13" s="14">
        <f t="shared" si="27"/>
        <v>0.41562768071602735</v>
      </c>
    </row>
    <row r="14" spans="1:170" ht="12.75" customHeight="1">
      <c r="A14" s="60">
        <v>1990</v>
      </c>
      <c r="B14" s="14">
        <f>'1'!Q14</f>
        <v>0.43421204632106802</v>
      </c>
      <c r="C14" s="14">
        <f>'1'!S14</f>
        <v>0.54627032385122043</v>
      </c>
      <c r="D14" s="14">
        <f>'2'!P14</f>
        <v>0.24487637929874959</v>
      </c>
      <c r="E14" s="14">
        <f>'2'!R14</f>
        <v>0.3917702240459679</v>
      </c>
      <c r="F14" s="14">
        <f>'3'!N14</f>
        <v>0.50871256107809248</v>
      </c>
      <c r="G14" s="14">
        <f>'8'!J14</f>
        <v>0.65227550290578773</v>
      </c>
      <c r="H14" s="14">
        <f t="shared" si="28"/>
        <v>0.4884194724542722</v>
      </c>
      <c r="I14" s="14">
        <f t="shared" si="29"/>
        <v>0.54793216794105504</v>
      </c>
      <c r="J14" s="14">
        <f>'1'!AC14</f>
        <v>0.2623996312060991</v>
      </c>
      <c r="K14" s="14">
        <f>'1'!AE14</f>
        <v>0.35406942257070206</v>
      </c>
      <c r="L14" s="14">
        <f>'2'!Y14</f>
        <v>0.21261738787986789</v>
      </c>
      <c r="M14" s="14">
        <f>'2'!AA14</f>
        <v>0.34394604366508574</v>
      </c>
      <c r="N14" s="14">
        <f>'3'!U14</f>
        <v>0.47797794157353679</v>
      </c>
      <c r="O14" s="14">
        <f>'8'!S14</f>
        <v>0.64471079975197099</v>
      </c>
      <c r="P14" s="14">
        <f t="shared" si="0"/>
        <v>0.40689377660180337</v>
      </c>
      <c r="Q14" s="14">
        <f t="shared" si="1"/>
        <v>0.45669455872616632</v>
      </c>
      <c r="R14" s="14">
        <f>'1'!AO14</f>
        <v>0.42510326736393039</v>
      </c>
      <c r="S14" s="14">
        <f>'1'!AQ14</f>
        <v>0.53721082617674099</v>
      </c>
      <c r="T14" s="14">
        <f>'2'!AH14</f>
        <v>0.19796935003826752</v>
      </c>
      <c r="U14" s="14">
        <f>'2'!AJ14</f>
        <v>0.32056357461445895</v>
      </c>
      <c r="V14" s="14">
        <f>'3'!AB14</f>
        <v>0.83179816480129298</v>
      </c>
      <c r="W14" s="14">
        <f>'8'!AB14</f>
        <v>0.77053786044085548</v>
      </c>
      <c r="X14" s="14">
        <f t="shared" si="2"/>
        <v>0.59042224825993606</v>
      </c>
      <c r="Y14" s="14">
        <f t="shared" si="3"/>
        <v>0.64752469424267944</v>
      </c>
      <c r="Z14" s="14">
        <f>'1'!BA14</f>
        <v>0.34475331060419062</v>
      </c>
      <c r="AA14" s="14">
        <f>'1'!BC14</f>
        <v>0.45225217250178062</v>
      </c>
      <c r="AB14" s="14">
        <f>'2'!AQ14</f>
        <v>0.17582510551580052</v>
      </c>
      <c r="AC14" s="14">
        <f>'2'!AS14</f>
        <v>0.28291812153376661</v>
      </c>
      <c r="AD14" s="14">
        <f>'3'!AI14</f>
        <v>0.50866424712161051</v>
      </c>
      <c r="AE14" s="14">
        <f>'8'!AK14</f>
        <v>0.63874138588879936</v>
      </c>
      <c r="AF14" s="14">
        <f t="shared" si="4"/>
        <v>0.44233524304585875</v>
      </c>
      <c r="AG14" s="14">
        <f t="shared" si="5"/>
        <v>0.49604408940669137</v>
      </c>
      <c r="AH14" s="14">
        <f>'1'!BM14</f>
        <v>0.27819338166810076</v>
      </c>
      <c r="AI14" s="14">
        <f>'1'!BO14</f>
        <v>0.37390564487722278</v>
      </c>
      <c r="AJ14" s="14">
        <f>'2'!AZ14</f>
        <v>0.21067655853882364</v>
      </c>
      <c r="AK14" s="14">
        <f>'2'!BB14</f>
        <v>0.34091214431221839</v>
      </c>
      <c r="AL14" s="14">
        <f>'3'!AP14</f>
        <v>0.58755410110981376</v>
      </c>
      <c r="AM14" s="14">
        <f>'8'!AT14</f>
        <v>0.74907012705034481</v>
      </c>
      <c r="AN14" s="14">
        <f t="shared" si="6"/>
        <v>0.46650106556116233</v>
      </c>
      <c r="AO14" s="14">
        <f t="shared" si="7"/>
        <v>0.51780952942215053</v>
      </c>
      <c r="AP14" s="14">
        <f>'1'!BY14</f>
        <v>0.24812736166839683</v>
      </c>
      <c r="AQ14" s="14">
        <f>'1'!CA14</f>
        <v>0.33568870467234846</v>
      </c>
      <c r="AR14" s="14">
        <f>'2'!BI14</f>
        <v>0.2352890060297865</v>
      </c>
      <c r="AS14" s="14">
        <f>'2'!BK14</f>
        <v>0.3780441896953925</v>
      </c>
      <c r="AT14" s="14">
        <f>'3'!AW14</f>
        <v>0.81582753226159854</v>
      </c>
      <c r="AU14" s="14">
        <f>'8'!BC14</f>
        <v>0.80154866773212097</v>
      </c>
      <c r="AV14" s="14">
        <f t="shared" si="8"/>
        <v>0.52712389526876724</v>
      </c>
      <c r="AW14" s="14">
        <f t="shared" si="9"/>
        <v>0.57642395083690856</v>
      </c>
      <c r="AX14" s="14">
        <f>'1'!CK14</f>
        <v>0.38186221667186748</v>
      </c>
      <c r="AY14" s="14">
        <f>'1'!CM14</f>
        <v>0.49266981399109611</v>
      </c>
      <c r="AZ14" s="14">
        <f>'2'!BR14</f>
        <v>0.21857732906897223</v>
      </c>
      <c r="BA14" s="14">
        <f>'2'!BT14</f>
        <v>0.35314536777656019</v>
      </c>
      <c r="BB14" s="14">
        <f>'3'!BD14</f>
        <v>0.54496845919369963</v>
      </c>
      <c r="BC14" s="14">
        <f>'8'!BL14</f>
        <v>0.70853561670311127</v>
      </c>
      <c r="BD14" s="14">
        <f t="shared" si="10"/>
        <v>0.48797863854984691</v>
      </c>
      <c r="BE14" s="14">
        <f t="shared" si="11"/>
        <v>0.54575848134829719</v>
      </c>
      <c r="BF14" s="14">
        <f>'1'!CW14</f>
        <v>0.34626713168193846</v>
      </c>
      <c r="BG14" s="14">
        <f>'1'!CY14</f>
        <v>0.45394361556335605</v>
      </c>
      <c r="BH14" s="14">
        <f>'2'!CA14</f>
        <v>0.25774848880341289</v>
      </c>
      <c r="BI14" s="14">
        <f>'2'!CC14</f>
        <v>0.40960674461328123</v>
      </c>
      <c r="BJ14" s="14">
        <f>'3'!BK14</f>
        <v>0.72693166418798616</v>
      </c>
      <c r="BK14" s="14">
        <f>'8'!BU14</f>
        <v>0.72422169498426303</v>
      </c>
      <c r="BL14" s="14">
        <f t="shared" si="12"/>
        <v>0.52707004134617896</v>
      </c>
      <c r="BM14" s="14">
        <f t="shared" si="13"/>
        <v>0.5853264604797328</v>
      </c>
      <c r="BN14" s="14">
        <f>'1'!DI14</f>
        <v>0.44311438379895968</v>
      </c>
      <c r="BO14" s="14">
        <f>'1'!DK14</f>
        <v>0.55502159414972196</v>
      </c>
      <c r="BP14" s="14">
        <f>'2'!CJ14</f>
        <v>0.20494578852102155</v>
      </c>
      <c r="BQ14" s="14">
        <f>'2'!CL14</f>
        <v>0.33184109409961871</v>
      </c>
      <c r="BR14" s="14">
        <f>'3'!BR14</f>
        <v>0.61852216959569506</v>
      </c>
      <c r="BS14" s="14">
        <f>'8'!CD14</f>
        <v>0.70945623878325736</v>
      </c>
      <c r="BT14" s="14">
        <f t="shared" si="14"/>
        <v>0.52973493446642417</v>
      </c>
      <c r="BU14" s="14">
        <f t="shared" si="15"/>
        <v>0.58718734916458881</v>
      </c>
      <c r="BV14" s="14">
        <f>'1'!DU14</f>
        <v>0.39938529412521234</v>
      </c>
      <c r="BW14" s="14">
        <f>'1'!DW14</f>
        <v>0.51103465898996514</v>
      </c>
      <c r="BX14" s="14">
        <f>'2'!CS14</f>
        <v>0.25741686193074104</v>
      </c>
      <c r="BY14" s="14">
        <f>'2'!CU14</f>
        <v>0.40915538060177509</v>
      </c>
      <c r="BZ14" s="14">
        <f>'3'!BY14</f>
        <v>0.54421479479294543</v>
      </c>
      <c r="CA14" s="14">
        <f>'8'!CM14</f>
        <v>0.72812187084002156</v>
      </c>
      <c r="CB14" s="14">
        <f t="shared" si="16"/>
        <v>0.50357997025140078</v>
      </c>
      <c r="CC14" s="14">
        <f t="shared" si="17"/>
        <v>0.56341356806440535</v>
      </c>
      <c r="CD14" s="14">
        <f>'1'!EG14</f>
        <v>0.29102773220542655</v>
      </c>
      <c r="CE14" s="14">
        <f>'1'!EI14</f>
        <v>0.38965304177440596</v>
      </c>
      <c r="CF14" s="14">
        <f>'2'!DB14</f>
        <v>0.24871517092028395</v>
      </c>
      <c r="CG14" s="14">
        <f>'2'!DD14</f>
        <v>0.39715872337098745</v>
      </c>
      <c r="CH14" s="14">
        <f>'3'!CF14</f>
        <v>0.76968245575655048</v>
      </c>
      <c r="CI14" s="14">
        <f>'8'!CV14</f>
        <v>0.78398651394638474</v>
      </c>
      <c r="CJ14" s="14">
        <f t="shared" si="18"/>
        <v>0.52969985239993278</v>
      </c>
      <c r="CK14" s="14">
        <f t="shared" si="19"/>
        <v>0.58399433147259494</v>
      </c>
      <c r="CL14" s="14">
        <f>'1'!ES14</f>
        <v>0.2823014026819976</v>
      </c>
      <c r="CM14" s="14">
        <f>'1'!EU14</f>
        <v>0.37898158435281293</v>
      </c>
      <c r="CN14" s="14">
        <f>'2'!DK14</f>
        <v>0.13426239919656499</v>
      </c>
      <c r="CO14" s="14">
        <f>'2'!DM14</f>
        <v>0.20321492169455593</v>
      </c>
      <c r="CP14" s="14">
        <f>'3'!CM14</f>
        <v>0.57116919685812317</v>
      </c>
      <c r="CQ14" s="14">
        <f>'8'!DE14</f>
        <v>0.7024293684020414</v>
      </c>
      <c r="CR14" s="14">
        <f t="shared" si="20"/>
        <v>0.44474644230749671</v>
      </c>
      <c r="CS14" s="14">
        <f t="shared" si="21"/>
        <v>0.49031376722562192</v>
      </c>
      <c r="CT14" s="14">
        <f>'1'!FE14</f>
        <v>0.29549567579078206</v>
      </c>
      <c r="CU14" s="14">
        <f>'1'!FG14</f>
        <v>0.39505958033055516</v>
      </c>
      <c r="CV14" s="14">
        <f>'2'!DT14</f>
        <v>0.14946395421613165</v>
      </c>
      <c r="CW14" s="14">
        <f>'2'!DV14</f>
        <v>0.23391135731262441</v>
      </c>
      <c r="CX14" s="14">
        <f>'3'!CT14</f>
        <v>0.62747730171319505</v>
      </c>
      <c r="CY14" s="14">
        <f>'8'!DN14</f>
        <v>0.81312731665193327</v>
      </c>
      <c r="CZ14" s="14">
        <f t="shared" si="22"/>
        <v>0.49329582032920805</v>
      </c>
      <c r="DA14" s="14">
        <f t="shared" si="23"/>
        <v>0.54156612245476654</v>
      </c>
      <c r="DB14" s="14">
        <f>'1'!FQ14</f>
        <v>0.21070292611472161</v>
      </c>
      <c r="DC14" s="14">
        <f>'1'!FS14</f>
        <v>0.28527287782545796</v>
      </c>
      <c r="DD14" s="14">
        <f>'2'!EC14</f>
        <v>0.16284140275260633</v>
      </c>
      <c r="DE14" s="14">
        <f>'2'!EE14</f>
        <v>0.25940091492041917</v>
      </c>
      <c r="DF14" s="14">
        <f>'3'!DA14</f>
        <v>0.42413693923753437</v>
      </c>
      <c r="DG14" s="14">
        <f>'8'!DW14</f>
        <v>0.74963815364647635</v>
      </c>
      <c r="DH14" s="14">
        <f t="shared" si="24"/>
        <v>0.39400908394215195</v>
      </c>
      <c r="DI14" s="14">
        <f t="shared" si="25"/>
        <v>0.4334930158432278</v>
      </c>
      <c r="DJ14" s="14">
        <f>'1'!GC14</f>
        <v>0.51710290746603949</v>
      </c>
      <c r="DK14" s="14">
        <f>'1'!GE14</f>
        <v>0.62410863915479431</v>
      </c>
      <c r="DL14" s="14">
        <f>'2'!EL14</f>
        <v>0.31061728197968236</v>
      </c>
      <c r="DM14" s="14">
        <f>'2'!EN14</f>
        <v>0.47665883826836253</v>
      </c>
      <c r="DN14" s="14">
        <f>'3'!DH14</f>
        <v>0.1667753579697116</v>
      </c>
      <c r="DO14" s="14">
        <f>'8'!EF14</f>
        <v>0.32241285285803351</v>
      </c>
      <c r="DP14" s="14">
        <f t="shared" si="26"/>
        <v>0.36019994389132032</v>
      </c>
      <c r="DQ14" s="14">
        <f t="shared" si="27"/>
        <v>0.41960639219569024</v>
      </c>
    </row>
    <row r="15" spans="1:170" ht="12.75" customHeight="1">
      <c r="A15" s="60">
        <v>1991</v>
      </c>
      <c r="B15" s="14">
        <f>'1'!Q15</f>
        <v>0.42684553817408344</v>
      </c>
      <c r="C15" s="14">
        <f>'1'!S15</f>
        <v>0.53895202438506229</v>
      </c>
      <c r="D15" s="14">
        <f>'2'!P15</f>
        <v>0.24751323883365223</v>
      </c>
      <c r="E15" s="14">
        <f>'2'!R15</f>
        <v>0.39547802394898507</v>
      </c>
      <c r="F15" s="14">
        <f>'3'!N15</f>
        <v>0.50486576199531685</v>
      </c>
      <c r="G15" s="14">
        <f>'8'!J15</f>
        <v>0.64218507149911352</v>
      </c>
      <c r="H15" s="14">
        <f t="shared" si="28"/>
        <v>0.48225224752660623</v>
      </c>
      <c r="I15" s="14">
        <f t="shared" si="29"/>
        <v>0.54189132052253108</v>
      </c>
      <c r="J15" s="14">
        <f>'1'!AC15</f>
        <v>0.27517160000287239</v>
      </c>
      <c r="K15" s="14">
        <f>'1'!AE15</f>
        <v>0.37015017157577018</v>
      </c>
      <c r="L15" s="14">
        <f>'2'!Y15</f>
        <v>0.21591617946317226</v>
      </c>
      <c r="M15" s="14">
        <f>'2'!AA15</f>
        <v>0.34905942731200851</v>
      </c>
      <c r="N15" s="14">
        <f>'3'!U15</f>
        <v>0.45568500331950068</v>
      </c>
      <c r="O15" s="14">
        <f>'8'!S15</f>
        <v>0.62690768867943136</v>
      </c>
      <c r="P15" s="14">
        <f t="shared" si="0"/>
        <v>0.4023084309471992</v>
      </c>
      <c r="Q15" s="14">
        <f t="shared" si="1"/>
        <v>0.4536141843612419</v>
      </c>
      <c r="R15" s="14">
        <f>'1'!AO15</f>
        <v>0.44741311869477374</v>
      </c>
      <c r="S15" s="14">
        <f>'1'!AQ15</f>
        <v>0.55921165694648478</v>
      </c>
      <c r="T15" s="14">
        <f>'2'!AH15</f>
        <v>0.20773457957905347</v>
      </c>
      <c r="U15" s="14">
        <f>'2'!AJ15</f>
        <v>0.33627664180725786</v>
      </c>
      <c r="V15" s="14">
        <f>'3'!AB15</f>
        <v>0.83582303794004498</v>
      </c>
      <c r="W15" s="14">
        <f>'8'!AB15</f>
        <v>0.77308319538584913</v>
      </c>
      <c r="X15" s="14">
        <f t="shared" si="2"/>
        <v>0.60196526376728832</v>
      </c>
      <c r="Y15" s="14">
        <f t="shared" si="3"/>
        <v>0.65953888529079319</v>
      </c>
      <c r="Z15" s="14">
        <f>'1'!BA15</f>
        <v>0.3412221843700799</v>
      </c>
      <c r="AA15" s="14">
        <f>'1'!BC15</f>
        <v>0.44829206759272688</v>
      </c>
      <c r="AB15" s="14">
        <f>'2'!AQ15</f>
        <v>0.18070106739203426</v>
      </c>
      <c r="AC15" s="14">
        <f>'2'!AS15</f>
        <v>0.29146259836162935</v>
      </c>
      <c r="AD15" s="14">
        <f>'3'!AI15</f>
        <v>0.51008248874141127</v>
      </c>
      <c r="AE15" s="14">
        <f>'8'!AK15</f>
        <v>0.6205562683402982</v>
      </c>
      <c r="AF15" s="14">
        <f t="shared" si="4"/>
        <v>0.43721866975766277</v>
      </c>
      <c r="AG15" s="14">
        <f t="shared" si="5"/>
        <v>0.49112277614368105</v>
      </c>
      <c r="AH15" s="14">
        <f>'1'!BM15</f>
        <v>0.28882283455336577</v>
      </c>
      <c r="AI15" s="14">
        <f>'1'!BO15</f>
        <v>0.38697074687775229</v>
      </c>
      <c r="AJ15" s="14">
        <f>'2'!AZ15</f>
        <v>0.21912004671791413</v>
      </c>
      <c r="AK15" s="14">
        <f>'2'!BB15</f>
        <v>0.35397443655132993</v>
      </c>
      <c r="AL15" s="14">
        <f>'3'!AP15</f>
        <v>0.59970088429414625</v>
      </c>
      <c r="AM15" s="14">
        <f>'8'!AT15</f>
        <v>0.7523341965083733</v>
      </c>
      <c r="AN15" s="14">
        <f t="shared" si="6"/>
        <v>0.47544990869376758</v>
      </c>
      <c r="AO15" s="14">
        <f t="shared" si="7"/>
        <v>0.52819451260686379</v>
      </c>
      <c r="AP15" s="14">
        <f>'1'!BY15</f>
        <v>0.24737094058027367</v>
      </c>
      <c r="AQ15" s="14">
        <f>'1'!CA15</f>
        <v>0.33470205184262136</v>
      </c>
      <c r="AR15" s="14">
        <f>'2'!BI15</f>
        <v>0.24018981045005644</v>
      </c>
      <c r="AS15" s="14">
        <f>'2'!BK15</f>
        <v>0.38510923640484307</v>
      </c>
      <c r="AT15" s="14">
        <f>'3'!AW15</f>
        <v>0.81324970662376583</v>
      </c>
      <c r="AU15" s="14">
        <f>'8'!BC15</f>
        <v>0.7641140668962324</v>
      </c>
      <c r="AV15" s="14">
        <f t="shared" si="8"/>
        <v>0.51730830065711464</v>
      </c>
      <c r="AW15" s="14">
        <f t="shared" si="9"/>
        <v>0.56673268775753238</v>
      </c>
      <c r="AX15" s="14">
        <f>'1'!CK15</f>
        <v>0.38777831626470033</v>
      </c>
      <c r="AY15" s="14">
        <f>'1'!CM15</f>
        <v>0.49891974325506627</v>
      </c>
      <c r="AZ15" s="14">
        <f>'2'!BR15</f>
        <v>0.22246787059231027</v>
      </c>
      <c r="BA15" s="14">
        <f>'2'!BT15</f>
        <v>0.3590574598745423</v>
      </c>
      <c r="BB15" s="14">
        <f>'3'!BD15</f>
        <v>0.58768642912986024</v>
      </c>
      <c r="BC15" s="14">
        <f>'8'!BL15</f>
        <v>0.7130993198146538</v>
      </c>
      <c r="BD15" s="14">
        <f t="shared" si="10"/>
        <v>0.50255455080123967</v>
      </c>
      <c r="BE15" s="14">
        <f t="shared" si="11"/>
        <v>0.56067008052560929</v>
      </c>
      <c r="BF15" s="14">
        <f>'1'!CW15</f>
        <v>0.36904293682374811</v>
      </c>
      <c r="BG15" s="14">
        <f>'1'!CY15</f>
        <v>0.47894863266937926</v>
      </c>
      <c r="BH15" s="14">
        <f>'2'!CA15</f>
        <v>0.26234302913177032</v>
      </c>
      <c r="BI15" s="14">
        <f>'2'!CC15</f>
        <v>0.41581721406572397</v>
      </c>
      <c r="BJ15" s="14">
        <f>'3'!BK15</f>
        <v>0.71530836373497531</v>
      </c>
      <c r="BK15" s="14">
        <f>'8'!BU15</f>
        <v>0.73234207069098134</v>
      </c>
      <c r="BL15" s="14">
        <f t="shared" si="12"/>
        <v>0.53576408624916549</v>
      </c>
      <c r="BM15" s="14">
        <f t="shared" si="13"/>
        <v>0.59507378308081327</v>
      </c>
      <c r="BN15" s="14">
        <f>'1'!DI15</f>
        <v>0.46192863296215292</v>
      </c>
      <c r="BO15" s="14">
        <f>'1'!DK15</f>
        <v>0.57319229732404442</v>
      </c>
      <c r="BP15" s="14">
        <f>'2'!CJ15</f>
        <v>0.21280432804147209</v>
      </c>
      <c r="BQ15" s="14">
        <f>'2'!CL15</f>
        <v>0.34423726541155825</v>
      </c>
      <c r="BR15" s="14">
        <f>'3'!BR15</f>
        <v>0.62115918933619274</v>
      </c>
      <c r="BS15" s="14">
        <f>'8'!CD15</f>
        <v>0.71174598857473226</v>
      </c>
      <c r="BT15" s="14">
        <f t="shared" si="14"/>
        <v>0.5392781804667397</v>
      </c>
      <c r="BU15" s="14">
        <f t="shared" si="15"/>
        <v>0.59692693994850488</v>
      </c>
      <c r="BV15" s="14">
        <f>'1'!DU15</f>
        <v>0.40764095760197155</v>
      </c>
      <c r="BW15" s="14">
        <f>'1'!DW15</f>
        <v>0.51953583071725429</v>
      </c>
      <c r="BX15" s="14">
        <f>'2'!CS15</f>
        <v>0.26276729741786575</v>
      </c>
      <c r="BY15" s="14">
        <f>'2'!CU15</f>
        <v>0.41638669732557315</v>
      </c>
      <c r="BZ15" s="14">
        <f>'3'!BY15</f>
        <v>0.46848068101719115</v>
      </c>
      <c r="CA15" s="14">
        <f>'8'!CM15</f>
        <v>0.73942366947667582</v>
      </c>
      <c r="CB15" s="14">
        <f t="shared" si="16"/>
        <v>0.49130920040604192</v>
      </c>
      <c r="CC15" s="14">
        <f t="shared" si="17"/>
        <v>0.5514290896429257</v>
      </c>
      <c r="CD15" s="14">
        <f>'1'!EG15</f>
        <v>0.315405214544343</v>
      </c>
      <c r="CE15" s="14">
        <f>'1'!EI15</f>
        <v>0.41869577092153276</v>
      </c>
      <c r="CF15" s="14">
        <f>'2'!DB15</f>
        <v>0.25669737827226202</v>
      </c>
      <c r="CG15" s="14">
        <f>'2'!DD15</f>
        <v>0.4081746691533254</v>
      </c>
      <c r="CH15" s="14">
        <f>'3'!CF15</f>
        <v>0.77264255019351658</v>
      </c>
      <c r="CI15" s="14">
        <f>'8'!CV15</f>
        <v>0.78954073596065844</v>
      </c>
      <c r="CJ15" s="14">
        <f t="shared" si="18"/>
        <v>0.54237764518350717</v>
      </c>
      <c r="CK15" s="14">
        <f t="shared" si="19"/>
        <v>0.59884159682248939</v>
      </c>
      <c r="CL15" s="14">
        <f>'1'!ES15</f>
        <v>0.29787327912729694</v>
      </c>
      <c r="CM15" s="14">
        <f>'1'!EU15</f>
        <v>0.3979210873667729</v>
      </c>
      <c r="CN15" s="14">
        <f>'2'!DK15</f>
        <v>0.14111467429528715</v>
      </c>
      <c r="CO15" s="14">
        <f>'2'!DM15</f>
        <v>0.2172933953408622</v>
      </c>
      <c r="CP15" s="14">
        <f>'3'!CM15</f>
        <v>0.54925289260541954</v>
      </c>
      <c r="CQ15" s="14">
        <f>'8'!DE15</f>
        <v>0.69779298228411246</v>
      </c>
      <c r="CR15" s="14">
        <f t="shared" si="20"/>
        <v>0.44502224780283051</v>
      </c>
      <c r="CS15" s="14">
        <f t="shared" si="21"/>
        <v>0.49265924320317844</v>
      </c>
      <c r="CT15" s="14">
        <f>'1'!FE15</f>
        <v>0.30900298154116962</v>
      </c>
      <c r="CU15" s="14">
        <f>'1'!FG15</f>
        <v>0.41117487389450164</v>
      </c>
      <c r="CV15" s="14">
        <f>'2'!DT15</f>
        <v>0.15222413954424249</v>
      </c>
      <c r="CW15" s="14">
        <f>'2'!DV15</f>
        <v>0.23928181075871655</v>
      </c>
      <c r="CX15" s="14">
        <f>'3'!CT15</f>
        <v>0.61754713541020911</v>
      </c>
      <c r="CY15" s="14">
        <f>'8'!DN15</f>
        <v>0.80003495800046553</v>
      </c>
      <c r="CZ15" s="14">
        <f t="shared" si="22"/>
        <v>0.49321912992356076</v>
      </c>
      <c r="DA15" s="14">
        <f t="shared" si="23"/>
        <v>0.54279365398634094</v>
      </c>
      <c r="DB15" s="14">
        <f>'1'!FQ15</f>
        <v>0.20766939859089154</v>
      </c>
      <c r="DC15" s="14">
        <f>'1'!FS15</f>
        <v>0.2810362791794721</v>
      </c>
      <c r="DD15" s="14">
        <f>'2'!EC15</f>
        <v>0.16878718409357624</v>
      </c>
      <c r="DE15" s="14">
        <f>'2'!EE15</f>
        <v>0.27031257791160501</v>
      </c>
      <c r="DF15" s="14">
        <f>'3'!DA15</f>
        <v>0.42659073245991463</v>
      </c>
      <c r="DG15" s="14">
        <f>'8'!DW15</f>
        <v>0.72375440663560142</v>
      </c>
      <c r="DH15" s="14">
        <f t="shared" si="24"/>
        <v>0.38753276261959324</v>
      </c>
      <c r="DI15" s="14">
        <f t="shared" si="25"/>
        <v>0.42703205423682833</v>
      </c>
      <c r="DJ15" s="14">
        <f>'1'!GC15</f>
        <v>0.51651340057289263</v>
      </c>
      <c r="DK15" s="14">
        <f>'1'!GE15</f>
        <v>0.62358222654279072</v>
      </c>
      <c r="DL15" s="14">
        <f>'2'!EL15</f>
        <v>0.31270069175698612</v>
      </c>
      <c r="DM15" s="14">
        <f>'2'!EN15</f>
        <v>0.47911986450318728</v>
      </c>
      <c r="DN15" s="14">
        <f>'3'!DH15</f>
        <v>0.17274882206976341</v>
      </c>
      <c r="DO15" s="14">
        <f>'8'!EF15</f>
        <v>0.31766278890785893</v>
      </c>
      <c r="DP15" s="14">
        <f t="shared" si="26"/>
        <v>0.36047833214926128</v>
      </c>
      <c r="DQ15" s="14">
        <f t="shared" si="27"/>
        <v>0.41994777981184062</v>
      </c>
    </row>
    <row r="16" spans="1:170" ht="12.75" customHeight="1">
      <c r="A16" s="60">
        <v>1992</v>
      </c>
      <c r="B16" s="14">
        <f>'1'!Q16</f>
        <v>0.40592773144617894</v>
      </c>
      <c r="C16" s="14">
        <f>'1'!S16</f>
        <v>0.51777944047831259</v>
      </c>
      <c r="D16" s="14">
        <f>'2'!P16</f>
        <v>0.25625980220680578</v>
      </c>
      <c r="E16" s="14">
        <f>'2'!R16</f>
        <v>0.40757724514755433</v>
      </c>
      <c r="F16" s="14">
        <f>'3'!N16</f>
        <v>0.39589338006380315</v>
      </c>
      <c r="G16" s="14">
        <f>'8'!J16</f>
        <v>0.63673031837964345</v>
      </c>
      <c r="H16" s="14">
        <f t="shared" si="28"/>
        <v>0.4461529974100138</v>
      </c>
      <c r="I16" s="14">
        <f t="shared" si="29"/>
        <v>0.50602542531694217</v>
      </c>
      <c r="J16" s="14">
        <f>'1'!AC16</f>
        <v>0.28201259664694245</v>
      </c>
      <c r="K16" s="14">
        <f>'1'!AE16</f>
        <v>0.37862583401598271</v>
      </c>
      <c r="L16" s="14">
        <f>'2'!Y16</f>
        <v>0.22286897798844107</v>
      </c>
      <c r="M16" s="14">
        <f>'2'!AA16</f>
        <v>0.35966289471734153</v>
      </c>
      <c r="N16" s="14">
        <f>'3'!U16</f>
        <v>0.43221873329663713</v>
      </c>
      <c r="O16" s="14">
        <f>'8'!S16</f>
        <v>0.62784907766759745</v>
      </c>
      <c r="P16" s="14">
        <f t="shared" si="0"/>
        <v>0.40010888919867971</v>
      </c>
      <c r="Q16" s="14">
        <f t="shared" si="1"/>
        <v>0.45243357581918586</v>
      </c>
      <c r="R16" s="14">
        <f>'1'!AO16</f>
        <v>0.4622780447074854</v>
      </c>
      <c r="S16" s="14">
        <f>'1'!AQ16</f>
        <v>0.57352569142782406</v>
      </c>
      <c r="T16" s="14">
        <f>'2'!AH16</f>
        <v>0.21689613796499055</v>
      </c>
      <c r="U16" s="14">
        <f>'2'!AJ16</f>
        <v>0.35056807914688271</v>
      </c>
      <c r="V16" s="14">
        <f>'3'!AB16</f>
        <v>0.83980071650335508</v>
      </c>
      <c r="W16" s="14">
        <f>'8'!AB16</f>
        <v>0.7743287609424967</v>
      </c>
      <c r="X16" s="14">
        <f t="shared" si="2"/>
        <v>0.61013320104095614</v>
      </c>
      <c r="Y16" s="14">
        <f t="shared" si="3"/>
        <v>0.66799945384728088</v>
      </c>
      <c r="Z16" s="14">
        <f>'1'!BA16</f>
        <v>0.3436695559819124</v>
      </c>
      <c r="AA16" s="14">
        <f>'1'!BC16</f>
        <v>0.4510389461436205</v>
      </c>
      <c r="AB16" s="14">
        <f>'2'!AQ16</f>
        <v>0.1879818467404363</v>
      </c>
      <c r="AC16" s="14">
        <f>'2'!AS16</f>
        <v>0.30394656485033533</v>
      </c>
      <c r="AD16" s="14">
        <f>'3'!AI16</f>
        <v>0.50157438924125641</v>
      </c>
      <c r="AE16" s="14">
        <f>'8'!AK16</f>
        <v>0.61684296783291426</v>
      </c>
      <c r="AF16" s="14">
        <f t="shared" si="4"/>
        <v>0.43587034633535127</v>
      </c>
      <c r="AG16" s="14">
        <f t="shared" si="5"/>
        <v>0.49041457421102441</v>
      </c>
      <c r="AH16" s="14">
        <f>'1'!BM16</f>
        <v>0.2951090310686415</v>
      </c>
      <c r="AI16" s="14">
        <f>'1'!BO16</f>
        <v>0.39459322560557353</v>
      </c>
      <c r="AJ16" s="14">
        <f>'2'!AZ16</f>
        <v>0.22935420526203398</v>
      </c>
      <c r="AK16" s="14">
        <f>'2'!BB16</f>
        <v>0.36934797352895565</v>
      </c>
      <c r="AL16" s="14">
        <f>'3'!AP16</f>
        <v>0.61157663503660586</v>
      </c>
      <c r="AM16" s="14">
        <f>'8'!AT16</f>
        <v>0.75542959089765704</v>
      </c>
      <c r="AN16" s="14">
        <f t="shared" si="6"/>
        <v>0.48273058943722569</v>
      </c>
      <c r="AO16" s="14">
        <f t="shared" si="7"/>
        <v>0.53652364407869069</v>
      </c>
      <c r="AP16" s="14">
        <f>'1'!BY16</f>
        <v>0.22489283853324749</v>
      </c>
      <c r="AQ16" s="14">
        <f>'1'!CA16</f>
        <v>0.30478338291793872</v>
      </c>
      <c r="AR16" s="14">
        <f>'2'!BI16</f>
        <v>0.24386582585794386</v>
      </c>
      <c r="AS16" s="14">
        <f>'2'!BK16</f>
        <v>0.39034167136522985</v>
      </c>
      <c r="AT16" s="14">
        <f>'3'!AW16</f>
        <v>0.82812652351829841</v>
      </c>
      <c r="AU16" s="14">
        <f>'8'!BC16</f>
        <v>0.71878838670631318</v>
      </c>
      <c r="AV16" s="14">
        <f t="shared" si="8"/>
        <v>0.50107244555524622</v>
      </c>
      <c r="AW16" s="14">
        <f t="shared" si="9"/>
        <v>0.54767624785985136</v>
      </c>
      <c r="AX16" s="14">
        <f>'1'!CK16</f>
        <v>0.39642684618915802</v>
      </c>
      <c r="AY16" s="14">
        <f>'1'!CM16</f>
        <v>0.50796499354938662</v>
      </c>
      <c r="AZ16" s="14">
        <f>'2'!BR16</f>
        <v>0.22905544184654403</v>
      </c>
      <c r="BA16" s="14">
        <f>'2'!BT16</f>
        <v>0.36890603541987649</v>
      </c>
      <c r="BB16" s="14">
        <f>'3'!BD16</f>
        <v>0.62491778282737165</v>
      </c>
      <c r="BC16" s="14">
        <f>'8'!BL16</f>
        <v>0.70983548481245695</v>
      </c>
      <c r="BD16" s="14">
        <f t="shared" si="10"/>
        <v>0.51516459957027472</v>
      </c>
      <c r="BE16" s="14">
        <f t="shared" si="11"/>
        <v>0.57376491787169948</v>
      </c>
      <c r="BF16" s="14">
        <f>'1'!CW16</f>
        <v>0.3914486838595716</v>
      </c>
      <c r="BG16" s="14">
        <f>'1'!CY16</f>
        <v>0.50277160205864735</v>
      </c>
      <c r="BH16" s="14">
        <f>'2'!CA16</f>
        <v>0.2667837541291817</v>
      </c>
      <c r="BI16" s="14">
        <f>'2'!CC16</f>
        <v>0.42174489974581086</v>
      </c>
      <c r="BJ16" s="14">
        <f>'3'!BK16</f>
        <v>0.70319998184396582</v>
      </c>
      <c r="BK16" s="14">
        <f>'8'!BU16</f>
        <v>0.73329845229983814</v>
      </c>
      <c r="BL16" s="14">
        <f t="shared" si="12"/>
        <v>0.54238245749269776</v>
      </c>
      <c r="BM16" s="14">
        <f t="shared" si="13"/>
        <v>0.60240773933399105</v>
      </c>
      <c r="BN16" s="14">
        <f>'1'!DI16</f>
        <v>0.47835155570397159</v>
      </c>
      <c r="BO16" s="14">
        <f>'1'!DK16</f>
        <v>0.58870673015472008</v>
      </c>
      <c r="BP16" s="14">
        <f>'2'!CJ16</f>
        <v>0.22149906505942152</v>
      </c>
      <c r="BQ16" s="14">
        <f>'2'!CL16</f>
        <v>0.35759200224123561</v>
      </c>
      <c r="BR16" s="14">
        <f>'3'!BR16</f>
        <v>0.49322048891693304</v>
      </c>
      <c r="BS16" s="14">
        <f>'8'!CD16</f>
        <v>0.70799579956814751</v>
      </c>
      <c r="BT16" s="14">
        <f t="shared" si="14"/>
        <v>0.51379460090880091</v>
      </c>
      <c r="BU16" s="14">
        <f t="shared" si="15"/>
        <v>0.57154596440728178</v>
      </c>
      <c r="BV16" s="14">
        <f>'1'!DU16</f>
        <v>0.41627005578688953</v>
      </c>
      <c r="BW16" s="14">
        <f>'1'!DW16</f>
        <v>0.52832128842502935</v>
      </c>
      <c r="BX16" s="14">
        <f>'2'!CS16</f>
        <v>0.26617265324774059</v>
      </c>
      <c r="BY16" s="14">
        <f>'2'!CU16</f>
        <v>0.42093347338134096</v>
      </c>
      <c r="BZ16" s="14">
        <f>'3'!BY16</f>
        <v>0.37535894215453935</v>
      </c>
      <c r="CA16" s="14">
        <f>'8'!CM16</f>
        <v>0.76252972575292721</v>
      </c>
      <c r="CB16" s="14">
        <f t="shared" si="16"/>
        <v>0.47759745461639658</v>
      </c>
      <c r="CC16" s="14">
        <f t="shared" si="17"/>
        <v>0.53789402968501243</v>
      </c>
      <c r="CD16" s="14">
        <f>'1'!EG16</f>
        <v>0.33644401884665165</v>
      </c>
      <c r="CE16" s="14">
        <f>'1'!EI16</f>
        <v>0.44290043864207701</v>
      </c>
      <c r="CF16" s="14">
        <f>'2'!DB16</f>
        <v>0.26427242786019095</v>
      </c>
      <c r="CG16" s="14">
        <f>'2'!DD16</f>
        <v>0.41840159769497559</v>
      </c>
      <c r="CH16" s="14">
        <f>'3'!CF16</f>
        <v>0.75881631107493441</v>
      </c>
      <c r="CI16" s="14">
        <f>'8'!CV16</f>
        <v>0.78837623891425979</v>
      </c>
      <c r="CJ16" s="14">
        <f t="shared" si="18"/>
        <v>0.54780298782197834</v>
      </c>
      <c r="CK16" s="14">
        <f t="shared" si="19"/>
        <v>0.60579847272362697</v>
      </c>
      <c r="CL16" s="14">
        <f>'1'!ES16</f>
        <v>0.31218916214422049</v>
      </c>
      <c r="CM16" s="14">
        <f>'1'!EU16</f>
        <v>0.4149270583362677</v>
      </c>
      <c r="CN16" s="14">
        <f>'2'!DK16</f>
        <v>0.14865307206235381</v>
      </c>
      <c r="CO16" s="14">
        <f>'2'!DM16</f>
        <v>0.23232223218936446</v>
      </c>
      <c r="CP16" s="14">
        <f>'3'!CM16</f>
        <v>0.52644949801951513</v>
      </c>
      <c r="CQ16" s="14">
        <f>'8'!DE16</f>
        <v>0.67622705501720692</v>
      </c>
      <c r="CR16" s="14">
        <f t="shared" si="20"/>
        <v>0.44041011032310412</v>
      </c>
      <c r="CS16" s="14">
        <f t="shared" si="21"/>
        <v>0.48987218481262401</v>
      </c>
      <c r="CT16" s="14">
        <f>'1'!FE16</f>
        <v>0.31168992825513292</v>
      </c>
      <c r="CU16" s="14">
        <f>'1'!FG16</f>
        <v>0.41434035854643236</v>
      </c>
      <c r="CV16" s="14">
        <f>'2'!DT16</f>
        <v>0.1597868901449542</v>
      </c>
      <c r="CW16" s="14">
        <f>'2'!DV16</f>
        <v>0.25369805976795579</v>
      </c>
      <c r="CX16" s="14">
        <f>'3'!CT16</f>
        <v>0.60743523853103032</v>
      </c>
      <c r="CY16" s="14">
        <f>'8'!DN16</f>
        <v>0.81279163705814361</v>
      </c>
      <c r="CZ16" s="14">
        <f t="shared" si="22"/>
        <v>0.49571137921384206</v>
      </c>
      <c r="DA16" s="14">
        <f t="shared" si="23"/>
        <v>0.54616266829266202</v>
      </c>
      <c r="DB16" s="14">
        <f>'1'!FQ16</f>
        <v>0.22452629424000747</v>
      </c>
      <c r="DC16" s="14">
        <f>'1'!FS16</f>
        <v>0.30428563734625236</v>
      </c>
      <c r="DD16" s="14">
        <f>'2'!EC16</f>
        <v>0.17560402290466198</v>
      </c>
      <c r="DE16" s="14">
        <f>'2'!EE16</f>
        <v>0.28252710204756781</v>
      </c>
      <c r="DF16" s="14">
        <f>'3'!DA16</f>
        <v>0.44950432641744831</v>
      </c>
      <c r="DG16" s="14">
        <f>'8'!DW16</f>
        <v>0.72282579597905594</v>
      </c>
      <c r="DH16" s="14">
        <f t="shared" si="24"/>
        <v>0.40045345058559523</v>
      </c>
      <c r="DI16" s="14">
        <f t="shared" si="25"/>
        <v>0.44304949574238384</v>
      </c>
      <c r="DJ16" s="14">
        <f>'1'!GC16</f>
        <v>0.52688920701094033</v>
      </c>
      <c r="DK16" s="14">
        <f>'1'!GE16</f>
        <v>0.63279479173108544</v>
      </c>
      <c r="DL16" s="14">
        <f>'2'!EL16</f>
        <v>0.31394855088261764</v>
      </c>
      <c r="DM16" s="14">
        <f>'2'!EN16</f>
        <v>0.4805879211880516</v>
      </c>
      <c r="DN16" s="14">
        <f>'3'!DH16</f>
        <v>0.17217654831993334</v>
      </c>
      <c r="DO16" s="14">
        <f>'8'!EF16</f>
        <v>0.31685223178688798</v>
      </c>
      <c r="DP16" s="14">
        <f t="shared" si="26"/>
        <v>0.36440773291934325</v>
      </c>
      <c r="DQ16" s="14">
        <f t="shared" si="27"/>
        <v>0.42343390383794466</v>
      </c>
    </row>
    <row r="17" spans="1:121" ht="12.75" customHeight="1">
      <c r="A17" s="60">
        <v>1993</v>
      </c>
      <c r="B17" s="14">
        <f>'1'!Q17</f>
        <v>0.41460700353718843</v>
      </c>
      <c r="C17" s="14">
        <f>'1'!S17</f>
        <v>0.52663596501963184</v>
      </c>
      <c r="D17" s="14">
        <f>'2'!P17</f>
        <v>0.25969783731285673</v>
      </c>
      <c r="E17" s="14">
        <f>'2'!R17</f>
        <v>0.41225144033878985</v>
      </c>
      <c r="F17" s="14">
        <f>'3'!N17</f>
        <v>0.52409734978455236</v>
      </c>
      <c r="G17" s="14">
        <f>'8'!J17</f>
        <v>0.64830450828595354</v>
      </c>
      <c r="H17" s="14">
        <f t="shared" si="28"/>
        <v>0.48491304966378751</v>
      </c>
      <c r="I17" s="14">
        <f t="shared" si="29"/>
        <v>0.54497999455935831</v>
      </c>
      <c r="J17" s="14">
        <f>'1'!AC17</f>
        <v>0.29121613247488359</v>
      </c>
      <c r="K17" s="14">
        <f>'1'!AE17</f>
        <v>0.38988179646919535</v>
      </c>
      <c r="L17" s="14">
        <f>'2'!Y17</f>
        <v>0.22467220036191907</v>
      </c>
      <c r="M17" s="14">
        <f>'2'!AA17</f>
        <v>0.36237536749788418</v>
      </c>
      <c r="N17" s="14">
        <f>'3'!U17</f>
        <v>0.40751475113656488</v>
      </c>
      <c r="O17" s="14">
        <f>'8'!S17</f>
        <v>0.6337997331877282</v>
      </c>
      <c r="P17" s="14">
        <f t="shared" si="0"/>
        <v>0.3992822941072186</v>
      </c>
      <c r="Q17" s="14">
        <f t="shared" si="1"/>
        <v>0.45251887641853983</v>
      </c>
      <c r="R17" s="14">
        <f>'1'!AO17</f>
        <v>0.4599497753494014</v>
      </c>
      <c r="S17" s="14">
        <f>'1'!AQ17</f>
        <v>0.57130139583412298</v>
      </c>
      <c r="T17" s="14">
        <f>'2'!AH17</f>
        <v>0.22592257595331025</v>
      </c>
      <c r="U17" s="14">
        <f>'2'!AJ17</f>
        <v>0.36424733359790873</v>
      </c>
      <c r="V17" s="14">
        <f>'3'!AB17</f>
        <v>0.79757853920130373</v>
      </c>
      <c r="W17" s="14">
        <f>'8'!AB17</f>
        <v>0.75708064402649633</v>
      </c>
      <c r="X17" s="14">
        <f t="shared" si="2"/>
        <v>0.59523696354204159</v>
      </c>
      <c r="Y17" s="14">
        <f t="shared" si="3"/>
        <v>0.65361008750039007</v>
      </c>
      <c r="Z17" s="14">
        <f>'1'!BA17</f>
        <v>0.34236320194353131</v>
      </c>
      <c r="AA17" s="14">
        <f>'1'!BC17</f>
        <v>0.44957395435680053</v>
      </c>
      <c r="AB17" s="14">
        <f>'2'!AQ17</f>
        <v>0.19229527473002728</v>
      </c>
      <c r="AC17" s="14">
        <f>'2'!AS17</f>
        <v>0.31119332772297292</v>
      </c>
      <c r="AD17" s="14">
        <f>'3'!AI17</f>
        <v>0.51708278122139162</v>
      </c>
      <c r="AE17" s="14">
        <f>'8'!AK17</f>
        <v>0.61677547223318285</v>
      </c>
      <c r="AF17" s="14">
        <f t="shared" si="4"/>
        <v>0.43963937161405886</v>
      </c>
      <c r="AG17" s="14">
        <f t="shared" si="5"/>
        <v>0.49441347787866113</v>
      </c>
      <c r="AH17" s="14">
        <f>'1'!BM17</f>
        <v>0.30773818995953656</v>
      </c>
      <c r="AI17" s="14">
        <f>'1'!BO17</f>
        <v>0.40968026087765597</v>
      </c>
      <c r="AJ17" s="14">
        <f>'2'!AZ17</f>
        <v>0.23799752949479033</v>
      </c>
      <c r="AK17" s="14">
        <f>'2'!BB17</f>
        <v>0.38196157764102517</v>
      </c>
      <c r="AL17" s="14">
        <f>'3'!AP17</f>
        <v>0.68979071339215703</v>
      </c>
      <c r="AM17" s="14">
        <f>'8'!AT17</f>
        <v>0.74631423521962736</v>
      </c>
      <c r="AN17" s="14">
        <f t="shared" si="6"/>
        <v>0.50592126608623977</v>
      </c>
      <c r="AO17" s="14">
        <f t="shared" si="7"/>
        <v>0.56109449926811095</v>
      </c>
      <c r="AP17" s="14">
        <f>'1'!BY17</f>
        <v>0.20579278910703347</v>
      </c>
      <c r="AQ17" s="14">
        <f>'1'!CA17</f>
        <v>0.27840357674420879</v>
      </c>
      <c r="AR17" s="14">
        <f>'2'!BI17</f>
        <v>0.24562057852450572</v>
      </c>
      <c r="AS17" s="14">
        <f>'2'!BK17</f>
        <v>0.39281955727077134</v>
      </c>
      <c r="AT17" s="14">
        <f>'3'!AW17</f>
        <v>0.84111699869697076</v>
      </c>
      <c r="AU17" s="14">
        <f>'8'!BC17</f>
        <v>0.67965993254174184</v>
      </c>
      <c r="AV17" s="14">
        <f t="shared" si="8"/>
        <v>0.48707340630494211</v>
      </c>
      <c r="AW17" s="14">
        <f t="shared" si="9"/>
        <v>0.53083761923443884</v>
      </c>
      <c r="AX17" s="14">
        <f>'1'!CK17</f>
        <v>0.40159294401574358</v>
      </c>
      <c r="AY17" s="14">
        <f>'1'!CM17</f>
        <v>0.51331726913173881</v>
      </c>
      <c r="AZ17" s="14">
        <f>'2'!BR17</f>
        <v>0.23564202578442828</v>
      </c>
      <c r="BA17" s="14">
        <f>'2'!BT17</f>
        <v>0.37855657111368163</v>
      </c>
      <c r="BB17" s="14">
        <f>'3'!BD17</f>
        <v>0.65736378378954075</v>
      </c>
      <c r="BC17" s="14">
        <f>'8'!BL17</f>
        <v>0.70195022517445271</v>
      </c>
      <c r="BD17" s="14">
        <f t="shared" si="10"/>
        <v>0.52402988242573856</v>
      </c>
      <c r="BE17" s="14">
        <f t="shared" si="11"/>
        <v>0.58301106700506211</v>
      </c>
      <c r="BF17" s="14">
        <f>'1'!CW17</f>
        <v>0.39677890149420958</v>
      </c>
      <c r="BG17" s="14">
        <f>'1'!CY17</f>
        <v>0.50833093281516495</v>
      </c>
      <c r="BH17" s="14">
        <f>'2'!CA17</f>
        <v>0.27177990965923621</v>
      </c>
      <c r="BI17" s="14">
        <f>'2'!CC17</f>
        <v>0.42832826259644274</v>
      </c>
      <c r="BJ17" s="14">
        <f>'3'!BK17</f>
        <v>0.69058296281629195</v>
      </c>
      <c r="BK17" s="14">
        <f>'8'!BU17</f>
        <v>0.71507386241379911</v>
      </c>
      <c r="BL17" s="14">
        <f t="shared" si="12"/>
        <v>0.53730375787113016</v>
      </c>
      <c r="BM17" s="14">
        <f t="shared" si="13"/>
        <v>0.59757940569323309</v>
      </c>
      <c r="BN17" s="14">
        <f>'1'!DI17</f>
        <v>0.47287165648429269</v>
      </c>
      <c r="BO17" s="14">
        <f>'1'!DK17</f>
        <v>0.58356501644260006</v>
      </c>
      <c r="BP17" s="14">
        <f>'2'!CJ17</f>
        <v>0.23131212930338887</v>
      </c>
      <c r="BQ17" s="14">
        <f>'2'!CL17</f>
        <v>0.37223422740970796</v>
      </c>
      <c r="BR17" s="14">
        <f>'3'!BR17</f>
        <v>0.32102219677799515</v>
      </c>
      <c r="BS17" s="14">
        <f>'8'!CD17</f>
        <v>0.71446031369535723</v>
      </c>
      <c r="BT17" s="14">
        <f t="shared" si="14"/>
        <v>0.47115050314239404</v>
      </c>
      <c r="BU17" s="14">
        <f t="shared" si="15"/>
        <v>0.52952005693634896</v>
      </c>
      <c r="BV17" s="14">
        <f>'1'!DU17</f>
        <v>0.41480288641330354</v>
      </c>
      <c r="BW17" s="14">
        <f>'1'!DW17</f>
        <v>0.52683466493849795</v>
      </c>
      <c r="BX17" s="14">
        <f>'2'!CS17</f>
        <v>0.27021612166858616</v>
      </c>
      <c r="BY17" s="14">
        <f>'2'!CU17</f>
        <v>0.42627730251207102</v>
      </c>
      <c r="BZ17" s="14">
        <f>'3'!BY17</f>
        <v>0.26103246190600926</v>
      </c>
      <c r="CA17" s="14">
        <f>'8'!CM17</f>
        <v>0.76204251544144552</v>
      </c>
      <c r="CB17" s="14">
        <f t="shared" si="16"/>
        <v>0.44871151106904372</v>
      </c>
      <c r="CC17" s="14">
        <f t="shared" si="17"/>
        <v>0.50913034056347006</v>
      </c>
      <c r="CD17" s="14">
        <f>'1'!EG17</f>
        <v>0.35077738137837172</v>
      </c>
      <c r="CE17" s="14">
        <f>'1'!EI17</f>
        <v>0.45896091881367662</v>
      </c>
      <c r="CF17" s="14">
        <f>'2'!DB17</f>
        <v>0.27031870592878354</v>
      </c>
      <c r="CG17" s="14">
        <f>'2'!DD17</f>
        <v>0.42641211215171693</v>
      </c>
      <c r="CH17" s="14">
        <f>'3'!CF17</f>
        <v>0.74413697057911643</v>
      </c>
      <c r="CI17" s="14">
        <f>'8'!CV17</f>
        <v>0.78770299809388888</v>
      </c>
      <c r="CJ17" s="14">
        <f t="shared" si="18"/>
        <v>0.55030281531247838</v>
      </c>
      <c r="CK17" s="14">
        <f t="shared" si="19"/>
        <v>0.60918557090889369</v>
      </c>
      <c r="CL17" s="14">
        <f>'1'!ES17</f>
        <v>0.30289081390483802</v>
      </c>
      <c r="CM17" s="14">
        <f>'1'!EU17</f>
        <v>0.40392477178463371</v>
      </c>
      <c r="CN17" s="14">
        <f>'2'!DK17</f>
        <v>0.15535805380582071</v>
      </c>
      <c r="CO17" s="14">
        <f>'2'!DM17</f>
        <v>0.24530797460680601</v>
      </c>
      <c r="CP17" s="14">
        <f>'3'!CM17</f>
        <v>0.50272001605054528</v>
      </c>
      <c r="CQ17" s="14">
        <f>'8'!DE17</f>
        <v>0.63326594325378771</v>
      </c>
      <c r="CR17" s="14">
        <f t="shared" si="20"/>
        <v>0.42068862076860053</v>
      </c>
      <c r="CS17" s="14">
        <f t="shared" si="21"/>
        <v>0.47009719600061733</v>
      </c>
      <c r="CT17" s="14">
        <f>'1'!FE17</f>
        <v>0.29794892362728781</v>
      </c>
      <c r="CU17" s="14">
        <f>'1'!FG17</f>
        <v>0.39801195127958555</v>
      </c>
      <c r="CV17" s="14">
        <f>'2'!DT17</f>
        <v>0.1554026235183085</v>
      </c>
      <c r="CW17" s="14">
        <f>'2'!DV17</f>
        <v>0.24539313777768967</v>
      </c>
      <c r="CX17" s="14">
        <f>'3'!CT17</f>
        <v>0.60605275676282422</v>
      </c>
      <c r="CY17" s="14">
        <f>'8'!DN17</f>
        <v>0.78295111769306835</v>
      </c>
      <c r="CZ17" s="14">
        <f t="shared" si="22"/>
        <v>0.48197080041671914</v>
      </c>
      <c r="DA17" s="14">
        <f t="shared" si="23"/>
        <v>0.53099506290357634</v>
      </c>
      <c r="DB17" s="14">
        <f>'1'!FQ17</f>
        <v>0.23948038851336095</v>
      </c>
      <c r="DC17" s="14">
        <f>'1'!FS17</f>
        <v>0.32433293314513423</v>
      </c>
      <c r="DD17" s="14">
        <f>'2'!EC17</f>
        <v>0.18340320456631742</v>
      </c>
      <c r="DE17" s="14">
        <f>'2'!EE17</f>
        <v>0.29613350725831694</v>
      </c>
      <c r="DF17" s="14">
        <f>'3'!DA17</f>
        <v>0.47099501266649807</v>
      </c>
      <c r="DG17" s="14">
        <f>'8'!DW17</f>
        <v>0.72957730868052051</v>
      </c>
      <c r="DH17" s="14">
        <f t="shared" si="24"/>
        <v>0.4142755561987308</v>
      </c>
      <c r="DI17" s="14">
        <f t="shared" si="25"/>
        <v>0.45948960432064001</v>
      </c>
      <c r="DJ17" s="14">
        <f>'1'!GC17</f>
        <v>0.53928015771769011</v>
      </c>
      <c r="DK17" s="14">
        <f>'1'!GE17</f>
        <v>0.64365257383412555</v>
      </c>
      <c r="DL17" s="14">
        <f>'2'!EL17</f>
        <v>0.32063645516620881</v>
      </c>
      <c r="DM17" s="14">
        <f>'2'!EN17</f>
        <v>0.48838090145456647</v>
      </c>
      <c r="DN17" s="14">
        <f>'3'!DH17</f>
        <v>0.1715001242787173</v>
      </c>
      <c r="DO17" s="14">
        <f>'8'!EF17</f>
        <v>0.33312818823164025</v>
      </c>
      <c r="DP17" s="14">
        <f t="shared" si="26"/>
        <v>0.37393278673128638</v>
      </c>
      <c r="DQ17" s="14">
        <f t="shared" si="27"/>
        <v>0.43245619780669631</v>
      </c>
    </row>
    <row r="18" spans="1:121" ht="12.75" customHeight="1">
      <c r="A18" s="60">
        <v>1994</v>
      </c>
      <c r="B18" s="14">
        <f>'1'!Q18</f>
        <v>0.39279775111964438</v>
      </c>
      <c r="C18" s="14">
        <f>'1'!S18</f>
        <v>0.5041824968048797</v>
      </c>
      <c r="D18" s="14">
        <f>'2'!P18</f>
        <v>0.27610268290499984</v>
      </c>
      <c r="E18" s="14">
        <f>'2'!R18</f>
        <v>0.43395287379743075</v>
      </c>
      <c r="F18" s="14">
        <f>'3'!N18</f>
        <v>0.50918172667573125</v>
      </c>
      <c r="G18" s="14">
        <f>'8'!J18</f>
        <v>0.65623796192224915</v>
      </c>
      <c r="H18" s="14">
        <f t="shared" si="28"/>
        <v>0.47608429088785281</v>
      </c>
      <c r="I18" s="14">
        <f t="shared" si="29"/>
        <v>0.53642320825119005</v>
      </c>
      <c r="J18" s="14">
        <f>'1'!AC18</f>
        <v>0.30653999121623171</v>
      </c>
      <c r="K18" s="14">
        <f>'1'!AE18</f>
        <v>0.40826163100559071</v>
      </c>
      <c r="L18" s="14">
        <f>'2'!Y18</f>
        <v>0.22629700644865156</v>
      </c>
      <c r="M18" s="14">
        <f>'2'!AA18</f>
        <v>0.36480649490790651</v>
      </c>
      <c r="N18" s="14">
        <f>'3'!U18</f>
        <v>0.38150513492707955</v>
      </c>
      <c r="O18" s="14">
        <f>'8'!S18</f>
        <v>0.64966880190468712</v>
      </c>
      <c r="P18" s="14">
        <f t="shared" si="0"/>
        <v>0.4030391813392995</v>
      </c>
      <c r="Q18" s="14">
        <f t="shared" si="1"/>
        <v>0.45757878610096858</v>
      </c>
      <c r="R18" s="14">
        <f>'1'!AO18</f>
        <v>0.46699445882355523</v>
      </c>
      <c r="S18" s="14">
        <f>'1'!AQ18</f>
        <v>0.578011677536028</v>
      </c>
      <c r="T18" s="14">
        <f>'2'!AH18</f>
        <v>0.23424241892659789</v>
      </c>
      <c r="U18" s="14">
        <f>'2'!AJ18</f>
        <v>0.37652194893336954</v>
      </c>
      <c r="V18" s="14">
        <f>'3'!AB18</f>
        <v>0.74935299170753833</v>
      </c>
      <c r="W18" s="14">
        <f>'8'!AB18</f>
        <v>0.73878944091302123</v>
      </c>
      <c r="X18" s="14">
        <f t="shared" si="2"/>
        <v>0.58225763357722182</v>
      </c>
      <c r="Y18" s="14">
        <f t="shared" si="3"/>
        <v>0.64089247406288807</v>
      </c>
      <c r="Z18" s="14">
        <f>'1'!BA18</f>
        <v>0.34180938393405147</v>
      </c>
      <c r="AA18" s="14">
        <f>'1'!BC18</f>
        <v>0.44895203178922999</v>
      </c>
      <c r="AB18" s="14">
        <f>'2'!AQ18</f>
        <v>0.20299706830431838</v>
      </c>
      <c r="AC18" s="14">
        <f>'2'!AS18</f>
        <v>0.32871734261117452</v>
      </c>
      <c r="AD18" s="14">
        <f>'3'!AI18</f>
        <v>0.50387558558726209</v>
      </c>
      <c r="AE18" s="14">
        <f>'8'!AK18</f>
        <v>0.63206970612588409</v>
      </c>
      <c r="AF18" s="14">
        <f t="shared" si="4"/>
        <v>0.44100978333233898</v>
      </c>
      <c r="AG18" s="14">
        <f t="shared" si="5"/>
        <v>0.496438869905096</v>
      </c>
      <c r="AH18" s="14">
        <f>'1'!BM18</f>
        <v>0.35673185199126844</v>
      </c>
      <c r="AI18" s="14">
        <f>'1'!BO18</f>
        <v>0.46553459444374667</v>
      </c>
      <c r="AJ18" s="14">
        <f>'2'!AZ18</f>
        <v>0.24299970237174587</v>
      </c>
      <c r="AK18" s="14">
        <f>'2'!BB18</f>
        <v>0.38911392177451365</v>
      </c>
      <c r="AL18" s="14">
        <f>'3'!AP18</f>
        <v>0.75428237824222855</v>
      </c>
      <c r="AM18" s="14">
        <f>'8'!AT18</f>
        <v>0.78103029337232843</v>
      </c>
      <c r="AN18" s="14">
        <f t="shared" si="6"/>
        <v>0.55082087893732123</v>
      </c>
      <c r="AO18" s="14">
        <f t="shared" si="7"/>
        <v>0.60895339785858926</v>
      </c>
      <c r="AP18" s="14">
        <f>'1'!BY18</f>
        <v>0.21664618570661642</v>
      </c>
      <c r="AQ18" s="14">
        <f>'1'!CA18</f>
        <v>0.29350549826451061</v>
      </c>
      <c r="AR18" s="14">
        <f>'2'!BI18</f>
        <v>0.24215029321942305</v>
      </c>
      <c r="AS18" s="14">
        <f>'2'!BK18</f>
        <v>0.38790682961441952</v>
      </c>
      <c r="AT18" s="14">
        <f>'3'!AW18</f>
        <v>0.85243122520880432</v>
      </c>
      <c r="AU18" s="14">
        <f>'8'!BC18</f>
        <v>0.68848585508789384</v>
      </c>
      <c r="AV18" s="14">
        <f t="shared" si="8"/>
        <v>0.49610277367876343</v>
      </c>
      <c r="AW18" s="14">
        <f t="shared" si="9"/>
        <v>0.54142215234142077</v>
      </c>
      <c r="AX18" s="14">
        <f>'1'!CK18</f>
        <v>0.40886366889825643</v>
      </c>
      <c r="AY18" s="14">
        <f>'1'!CM18</f>
        <v>0.52078687591608364</v>
      </c>
      <c r="AZ18" s="14">
        <f>'2'!BR18</f>
        <v>0.24486817288879231</v>
      </c>
      <c r="BA18" s="14">
        <f>'2'!BT18</f>
        <v>0.39175864016809347</v>
      </c>
      <c r="BB18" s="14">
        <f>'3'!BD18</f>
        <v>0.68563606221894147</v>
      </c>
      <c r="BC18" s="14">
        <f>'8'!BL18</f>
        <v>0.69395284823759806</v>
      </c>
      <c r="BD18" s="14">
        <f t="shared" si="10"/>
        <v>0.53292951246231668</v>
      </c>
      <c r="BE18" s="14">
        <f t="shared" si="11"/>
        <v>0.59238784199737771</v>
      </c>
      <c r="BF18" s="14">
        <f>'1'!CW18</f>
        <v>0.41362727998337506</v>
      </c>
      <c r="BG18" s="14">
        <f>'1'!CY18</f>
        <v>0.52564137317624049</v>
      </c>
      <c r="BH18" s="14">
        <f>'2'!CA18</f>
        <v>0.27911318778663458</v>
      </c>
      <c r="BI18" s="14">
        <f>'2'!CC18</f>
        <v>0.43783172031583989</v>
      </c>
      <c r="BJ18" s="14">
        <f>'3'!BK18</f>
        <v>0.67743257050004868</v>
      </c>
      <c r="BK18" s="14">
        <f>'8'!BU18</f>
        <v>0.70487519291538614</v>
      </c>
      <c r="BL18" s="14">
        <f t="shared" si="12"/>
        <v>0.53893917162587224</v>
      </c>
      <c r="BM18" s="14">
        <f t="shared" si="13"/>
        <v>0.5996166621559389</v>
      </c>
      <c r="BN18" s="14">
        <f>'1'!DI18</f>
        <v>0.47955602574569633</v>
      </c>
      <c r="BO18" s="14">
        <f>'1'!DK18</f>
        <v>0.58983223040308286</v>
      </c>
      <c r="BP18" s="14">
        <f>'2'!CJ18</f>
        <v>0.24039245437758372</v>
      </c>
      <c r="BQ18" s="14">
        <f>'2'!CL18</f>
        <v>0.38539915891985188</v>
      </c>
      <c r="BR18" s="14">
        <f>'3'!BR18</f>
        <v>0.36200963623758448</v>
      </c>
      <c r="BS18" s="14">
        <f>'8'!CD18</f>
        <v>0.7058190033938363</v>
      </c>
      <c r="BT18" s="14">
        <f t="shared" si="14"/>
        <v>0.48281881564389212</v>
      </c>
      <c r="BU18" s="14">
        <f t="shared" si="15"/>
        <v>0.54142996796107346</v>
      </c>
      <c r="BV18" s="14">
        <f>'1'!DU18</f>
        <v>0.4273023603303111</v>
      </c>
      <c r="BW18" s="14">
        <f>'1'!DW18</f>
        <v>0.53940790749822798</v>
      </c>
      <c r="BX18" s="14">
        <f>'2'!CS18</f>
        <v>0.25696028883647209</v>
      </c>
      <c r="BY18" s="14">
        <f>'2'!CU18</f>
        <v>0.40853326710827409</v>
      </c>
      <c r="BZ18" s="14">
        <f>'3'!BY18</f>
        <v>0.48150280178400967</v>
      </c>
      <c r="CA18" s="14">
        <f>'8'!CM18</f>
        <v>0.75390325826117555</v>
      </c>
      <c r="CB18" s="14">
        <f t="shared" si="16"/>
        <v>0.5054684880270679</v>
      </c>
      <c r="CC18" s="14">
        <f t="shared" si="17"/>
        <v>0.5654680047214149</v>
      </c>
      <c r="CD18" s="14">
        <f>'1'!EG18</f>
        <v>0.36690126784929361</v>
      </c>
      <c r="CE18" s="14">
        <f>'1'!EI18</f>
        <v>0.47663199766830272</v>
      </c>
      <c r="CF18" s="14">
        <f>'2'!DB18</f>
        <v>0.2790613163990906</v>
      </c>
      <c r="CG18" s="14">
        <f>'2'!DD18</f>
        <v>0.43776515006916489</v>
      </c>
      <c r="CH18" s="14">
        <f>'3'!CF18</f>
        <v>0.72854512851652298</v>
      </c>
      <c r="CI18" s="14">
        <f>'8'!CV18</f>
        <v>0.79193290569444641</v>
      </c>
      <c r="CJ18" s="14">
        <f t="shared" si="18"/>
        <v>0.55478614733236886</v>
      </c>
      <c r="CK18" s="14">
        <f t="shared" si="19"/>
        <v>0.61454882262697996</v>
      </c>
      <c r="CL18" s="14">
        <f>'1'!ES18</f>
        <v>0.30377601071446525</v>
      </c>
      <c r="CM18" s="14">
        <f>'1'!EU18</f>
        <v>0.40497905300832743</v>
      </c>
      <c r="CN18" s="14">
        <f>'2'!DK18</f>
        <v>0.16138061107153481</v>
      </c>
      <c r="CO18" s="14">
        <f>'2'!DM18</f>
        <v>0.25668196909677238</v>
      </c>
      <c r="CP18" s="14">
        <f>'3'!CM18</f>
        <v>0.47802364550490495</v>
      </c>
      <c r="CQ18" s="14">
        <f>'8'!DE18</f>
        <v>0.61967625328101339</v>
      </c>
      <c r="CR18" s="14">
        <f t="shared" si="20"/>
        <v>0.41207344008941921</v>
      </c>
      <c r="CS18" s="14">
        <f t="shared" si="21"/>
        <v>0.46208479280948783</v>
      </c>
      <c r="CT18" s="14">
        <f>'1'!FE18</f>
        <v>0.29925659357950019</v>
      </c>
      <c r="CU18" s="14">
        <f>'1'!FG18</f>
        <v>0.39958100919471184</v>
      </c>
      <c r="CV18" s="14">
        <f>'2'!DT18</f>
        <v>0.15338375761151576</v>
      </c>
      <c r="CW18" s="14">
        <f>'2'!DV18</f>
        <v>0.24152038888329094</v>
      </c>
      <c r="CX18" s="14">
        <f>'3'!CT18</f>
        <v>0.60451154436186627</v>
      </c>
      <c r="CY18" s="14">
        <f>'8'!DN18</f>
        <v>0.7841596492121089</v>
      </c>
      <c r="CZ18" s="14">
        <f t="shared" si="22"/>
        <v>0.48220881158644546</v>
      </c>
      <c r="DA18" s="14">
        <f t="shared" si="23"/>
        <v>0.53115224095970759</v>
      </c>
      <c r="DB18" s="14">
        <f>'1'!FQ18</f>
        <v>0.25678101894646332</v>
      </c>
      <c r="DC18" s="14">
        <f>'1'!FS18</f>
        <v>0.34688626359036417</v>
      </c>
      <c r="DD18" s="14">
        <f>'2'!EC18</f>
        <v>0.18957725021266603</v>
      </c>
      <c r="DE18" s="14">
        <f>'2'!EE18</f>
        <v>0.30663959151461162</v>
      </c>
      <c r="DF18" s="14">
        <f>'3'!DA18</f>
        <v>0.49114697813813318</v>
      </c>
      <c r="DG18" s="14">
        <f>'8'!DW18</f>
        <v>0.74145514738845153</v>
      </c>
      <c r="DH18" s="14">
        <f t="shared" si="24"/>
        <v>0.4298206639814981</v>
      </c>
      <c r="DI18" s="14">
        <f t="shared" si="25"/>
        <v>0.47756899596925306</v>
      </c>
      <c r="DJ18" s="14">
        <f>'1'!GC18</f>
        <v>0.55720717762847383</v>
      </c>
      <c r="DK18" s="14">
        <f>'1'!GE18</f>
        <v>0.65909247445734465</v>
      </c>
      <c r="DL18" s="14">
        <f>'2'!EL18</f>
        <v>0.32471547651401378</v>
      </c>
      <c r="DM18" s="14">
        <f>'2'!EN18</f>
        <v>0.49307298098424829</v>
      </c>
      <c r="DN18" s="14">
        <f>'3'!DH18</f>
        <v>0.1707187366694187</v>
      </c>
      <c r="DO18" s="14">
        <f>'8'!EF18</f>
        <v>0.36163738168695797</v>
      </c>
      <c r="DP18" s="14">
        <f t="shared" si="26"/>
        <v>0.3884434482918851</v>
      </c>
      <c r="DQ18" s="14">
        <f t="shared" si="27"/>
        <v>0.44603331747045688</v>
      </c>
    </row>
    <row r="19" spans="1:121" ht="12.75" customHeight="1">
      <c r="A19" s="60">
        <v>1995</v>
      </c>
      <c r="B19" s="14">
        <f>'1'!Q19</f>
        <v>0.39586696360048307</v>
      </c>
      <c r="C19" s="14">
        <f>'1'!S19</f>
        <v>0.50738266861806591</v>
      </c>
      <c r="D19" s="14">
        <f>'2'!P19</f>
        <v>0.28421715688953691</v>
      </c>
      <c r="E19" s="14">
        <f>'2'!R19</f>
        <v>0.44433758951864943</v>
      </c>
      <c r="F19" s="14">
        <f>'3'!N19</f>
        <v>0.50146153079446587</v>
      </c>
      <c r="G19" s="14">
        <f>'8'!J19</f>
        <v>0.67076971354976411</v>
      </c>
      <c r="H19" s="14">
        <f t="shared" si="28"/>
        <v>0.47982631221520444</v>
      </c>
      <c r="I19" s="14">
        <f t="shared" si="29"/>
        <v>0.54044463748514882</v>
      </c>
      <c r="J19" s="14">
        <f>'1'!AC19</f>
        <v>0.31782258904907262</v>
      </c>
      <c r="K19" s="14">
        <f>'1'!AE19</f>
        <v>0.42151633334559913</v>
      </c>
      <c r="L19" s="14">
        <f>'2'!Y19</f>
        <v>0.23385411658335747</v>
      </c>
      <c r="M19" s="14">
        <f>'2'!AA19</f>
        <v>0.3759559495223363</v>
      </c>
      <c r="N19" s="14">
        <f>'3'!U19</f>
        <v>0.40806837593743739</v>
      </c>
      <c r="O19" s="14">
        <f>'8'!S19</f>
        <v>0.66637723938895976</v>
      </c>
      <c r="P19" s="14">
        <f t="shared" si="0"/>
        <v>0.41912585110956407</v>
      </c>
      <c r="Q19" s="14">
        <f t="shared" si="1"/>
        <v>0.47481353212207261</v>
      </c>
      <c r="R19" s="14">
        <f>'1'!AO19</f>
        <v>0.46349189623517478</v>
      </c>
      <c r="S19" s="14">
        <f>'1'!AQ19</f>
        <v>0.57468276527671003</v>
      </c>
      <c r="T19" s="14">
        <f>'2'!AH19</f>
        <v>0.24833601152013432</v>
      </c>
      <c r="U19" s="14">
        <f>'2'!AJ19</f>
        <v>0.39662916338711973</v>
      </c>
      <c r="V19" s="14">
        <f>'3'!AB19</f>
        <v>0.69416646971797846</v>
      </c>
      <c r="W19" s="14">
        <f>'8'!AB19</f>
        <v>0.73181092500397305</v>
      </c>
      <c r="X19" s="14">
        <f t="shared" si="2"/>
        <v>0.56672470832657118</v>
      </c>
      <c r="Y19" s="14">
        <f t="shared" si="3"/>
        <v>0.6260303711298838</v>
      </c>
      <c r="Z19" s="14">
        <f>'1'!BA19</f>
        <v>0.34235860976374949</v>
      </c>
      <c r="AA19" s="14">
        <f>'1'!BC19</f>
        <v>0.44956879955083828</v>
      </c>
      <c r="AB19" s="14">
        <f>'2'!AQ19</f>
        <v>0.20837975892096131</v>
      </c>
      <c r="AC19" s="14">
        <f>'2'!AS19</f>
        <v>0.33729702400325018</v>
      </c>
      <c r="AD19" s="14">
        <f>'3'!AI19</f>
        <v>0.48996636942032223</v>
      </c>
      <c r="AE19" s="14">
        <f>'8'!AK19</f>
        <v>0.64524104592918841</v>
      </c>
      <c r="AF19" s="14">
        <f t="shared" si="4"/>
        <v>0.44158327363497363</v>
      </c>
      <c r="AG19" s="14">
        <f t="shared" si="5"/>
        <v>0.49735907605803797</v>
      </c>
      <c r="AH19" s="14">
        <f>'1'!BM19</f>
        <v>0.36729290165051331</v>
      </c>
      <c r="AI19" s="14">
        <f>'1'!BO19</f>
        <v>0.47705615312874472</v>
      </c>
      <c r="AJ19" s="14">
        <f>'2'!AZ19</f>
        <v>0.2454120044294705</v>
      </c>
      <c r="AK19" s="14">
        <f>'2'!BB19</f>
        <v>0.39252569395862752</v>
      </c>
      <c r="AL19" s="14">
        <f>'3'!AP19</f>
        <v>0.80769805597344313</v>
      </c>
      <c r="AM19" s="14">
        <f>'8'!AT19</f>
        <v>0.80537825728947687</v>
      </c>
      <c r="AN19" s="14">
        <f t="shared" si="6"/>
        <v>0.57472743941888238</v>
      </c>
      <c r="AO19" s="14">
        <f t="shared" si="7"/>
        <v>0.63334410896309068</v>
      </c>
      <c r="AP19" s="14">
        <f>'1'!BY19</f>
        <v>0.2346347711789192</v>
      </c>
      <c r="AQ19" s="14">
        <f>'1'!CA19</f>
        <v>0.3178945513911402</v>
      </c>
      <c r="AR19" s="14">
        <f>'2'!BI19</f>
        <v>0.24971856769669273</v>
      </c>
      <c r="AS19" s="14">
        <f>'2'!BK19</f>
        <v>0.3985573440447655</v>
      </c>
      <c r="AT19" s="14">
        <f>'3'!AW19</f>
        <v>0.86225568368663874</v>
      </c>
      <c r="AU19" s="14">
        <f>'8'!BC19</f>
        <v>0.69426218283174257</v>
      </c>
      <c r="AV19" s="14">
        <f t="shared" si="8"/>
        <v>0.50795523187083225</v>
      </c>
      <c r="AW19" s="14">
        <f t="shared" si="9"/>
        <v>0.55614302159052786</v>
      </c>
      <c r="AX19" s="14">
        <f>'1'!CK19</f>
        <v>0.41895409280411838</v>
      </c>
      <c r="AY19" s="14">
        <f>'1'!CM19</f>
        <v>0.53103342896982986</v>
      </c>
      <c r="AZ19" s="14">
        <f>'2'!BR19</f>
        <v>0.25332278566993099</v>
      </c>
      <c r="BA19" s="14">
        <f>'2'!BT19</f>
        <v>0.40354810755639248</v>
      </c>
      <c r="BB19" s="14">
        <f>'3'!BD19</f>
        <v>0.68449612552161232</v>
      </c>
      <c r="BC19" s="14">
        <f>'8'!BL19</f>
        <v>0.70824260302414788</v>
      </c>
      <c r="BD19" s="14">
        <f t="shared" si="10"/>
        <v>0.54109859782508052</v>
      </c>
      <c r="BE19" s="14">
        <f t="shared" si="11"/>
        <v>0.60095286448001117</v>
      </c>
      <c r="BF19" s="14">
        <f>'1'!CW19</f>
        <v>0.42981198061643533</v>
      </c>
      <c r="BG19" s="14">
        <f>'1'!CY19</f>
        <v>0.54190751426214812</v>
      </c>
      <c r="BH19" s="14">
        <f>'2'!CA19</f>
        <v>0.28018204509747296</v>
      </c>
      <c r="BI19" s="14">
        <f>'2'!CC19</f>
        <v>0.4392014247001636</v>
      </c>
      <c r="BJ19" s="14">
        <f>'3'!BK19</f>
        <v>0.49108924159428902</v>
      </c>
      <c r="BK19" s="14">
        <f>'8'!BU19</f>
        <v>0.67211536841720709</v>
      </c>
      <c r="BL19" s="14">
        <f t="shared" si="12"/>
        <v>0.49074414925919552</v>
      </c>
      <c r="BM19" s="14">
        <f t="shared" si="13"/>
        <v>0.55148430067774967</v>
      </c>
      <c r="BN19" s="14">
        <f>'1'!DI19</f>
        <v>0.48044715155576878</v>
      </c>
      <c r="BO19" s="14">
        <f>'1'!DK19</f>
        <v>0.59066386153644679</v>
      </c>
      <c r="BP19" s="14">
        <f>'2'!CJ19</f>
        <v>0.2461249146302924</v>
      </c>
      <c r="BQ19" s="14">
        <f>'2'!CL19</f>
        <v>0.3935293871285877</v>
      </c>
      <c r="BR19" s="14">
        <f>'3'!BR19</f>
        <v>0.40033076698024805</v>
      </c>
      <c r="BS19" s="14">
        <f>'8'!CD19</f>
        <v>0.69142166118489035</v>
      </c>
      <c r="BT19" s="14">
        <f t="shared" si="14"/>
        <v>0.48972945912662136</v>
      </c>
      <c r="BU19" s="14">
        <f t="shared" si="15"/>
        <v>0.54855659036872206</v>
      </c>
      <c r="BV19" s="14">
        <f>'1'!DU19</f>
        <v>0.43054109008620561</v>
      </c>
      <c r="BW19" s="14">
        <f>'1'!DW19</f>
        <v>0.54263217960461829</v>
      </c>
      <c r="BX19" s="14">
        <f>'2'!CS19</f>
        <v>0.28238227780872693</v>
      </c>
      <c r="BY19" s="14">
        <f>'2'!CU19</f>
        <v>0.44200879247467528</v>
      </c>
      <c r="BZ19" s="14">
        <f>'3'!BY19</f>
        <v>0.61465475077007892</v>
      </c>
      <c r="CA19" s="14">
        <f>'8'!CM19</f>
        <v>0.7537975025111423</v>
      </c>
      <c r="CB19" s="14">
        <f t="shared" si="16"/>
        <v>0.54256772713566026</v>
      </c>
      <c r="CC19" s="14">
        <f t="shared" si="17"/>
        <v>0.60336681440962026</v>
      </c>
      <c r="CD19" s="14">
        <f>'1'!EG19</f>
        <v>0.37931443897465938</v>
      </c>
      <c r="CE19" s="14">
        <f>'1'!EI19</f>
        <v>0.48996239481600917</v>
      </c>
      <c r="CF19" s="14">
        <f>'2'!DB19</f>
        <v>0.29250612243324325</v>
      </c>
      <c r="CG19" s="14">
        <f>'2'!DD19</f>
        <v>0.4547202295261813</v>
      </c>
      <c r="CH19" s="14">
        <f>'3'!CF19</f>
        <v>0.71197718232573703</v>
      </c>
      <c r="CI19" s="14">
        <f>'8'!CV19</f>
        <v>0.79433864584455227</v>
      </c>
      <c r="CJ19" s="14">
        <f t="shared" si="18"/>
        <v>0.55755534487576042</v>
      </c>
      <c r="CK19" s="14">
        <f t="shared" si="19"/>
        <v>0.61803593792159417</v>
      </c>
      <c r="CL19" s="14">
        <f>'1'!ES19</f>
        <v>0.30863153693576872</v>
      </c>
      <c r="CM19" s="14">
        <f>'1'!EU19</f>
        <v>0.41073623928162345</v>
      </c>
      <c r="CN19" s="14">
        <f>'2'!DK19</f>
        <v>0.1685896323040538</v>
      </c>
      <c r="CO19" s="14">
        <f>'2'!DM19</f>
        <v>0.26995395937829775</v>
      </c>
      <c r="CP19" s="14">
        <f>'3'!CM19</f>
        <v>0.45231769517645432</v>
      </c>
      <c r="CQ19" s="14">
        <f>'8'!DE19</f>
        <v>0.61967022272301908</v>
      </c>
      <c r="CR19" s="14">
        <f t="shared" si="20"/>
        <v>0.40830855747958122</v>
      </c>
      <c r="CS19" s="14">
        <f t="shared" si="21"/>
        <v>0.4592868711253475</v>
      </c>
      <c r="CT19" s="14">
        <f>'1'!FE19</f>
        <v>0.29941584672655586</v>
      </c>
      <c r="CU19" s="14">
        <f>'1'!FG19</f>
        <v>0.39977187461377095</v>
      </c>
      <c r="CV19" s="14">
        <f>'2'!DT19</f>
        <v>0.15946119813220985</v>
      </c>
      <c r="CW19" s="14">
        <f>'2'!DV19</f>
        <v>0.25308599681327332</v>
      </c>
      <c r="CX19" s="14">
        <f>'3'!CT19</f>
        <v>0.60281134742732911</v>
      </c>
      <c r="CY19" s="14">
        <f>'8'!DN19</f>
        <v>0.78739988434942898</v>
      </c>
      <c r="CZ19" s="14">
        <f t="shared" si="22"/>
        <v>0.48326526644803286</v>
      </c>
      <c r="DA19" s="14">
        <f t="shared" si="23"/>
        <v>0.5327701574710253</v>
      </c>
      <c r="DB19" s="14">
        <f>'1'!FQ19</f>
        <v>0.2735399364766028</v>
      </c>
      <c r="DC19" s="14">
        <f>'1'!FS19</f>
        <v>0.36811461449086824</v>
      </c>
      <c r="DD19" s="14">
        <f>'2'!EC19</f>
        <v>0.1880369592884123</v>
      </c>
      <c r="DE19" s="14">
        <f>'2'!EE19</f>
        <v>0.30403984489334523</v>
      </c>
      <c r="DF19" s="14">
        <f>'3'!DA19</f>
        <v>0.62770933779017546</v>
      </c>
      <c r="DG19" s="14">
        <f>'8'!DW19</f>
        <v>0.73681177722130098</v>
      </c>
      <c r="DH19" s="14">
        <f t="shared" si="24"/>
        <v>0.46934994927235146</v>
      </c>
      <c r="DI19" s="14">
        <f t="shared" si="25"/>
        <v>0.51878010903855087</v>
      </c>
      <c r="DJ19" s="14">
        <f>'1'!GC19</f>
        <v>0.56443928385149411</v>
      </c>
      <c r="DK19" s="14">
        <f>'1'!GE19</f>
        <v>0.66523370786107738</v>
      </c>
      <c r="DL19" s="14">
        <f>'2'!EL19</f>
        <v>0.32941832436464696</v>
      </c>
      <c r="DM19" s="14">
        <f>'2'!EN19</f>
        <v>0.49842673162783796</v>
      </c>
      <c r="DN19" s="14">
        <f>'3'!DH19</f>
        <v>0.24848515631040966</v>
      </c>
      <c r="DO19" s="14">
        <f>'8'!EF19</f>
        <v>0.38544142711171031</v>
      </c>
      <c r="DP19" s="14">
        <f t="shared" si="26"/>
        <v>0.41719919183259235</v>
      </c>
      <c r="DQ19" s="14">
        <f t="shared" si="27"/>
        <v>0.47441780216274476</v>
      </c>
    </row>
    <row r="20" spans="1:121" ht="12.75" customHeight="1">
      <c r="A20" s="60">
        <v>1996</v>
      </c>
      <c r="B20" s="14">
        <f>'1'!Q20</f>
        <v>0.39165663557697661</v>
      </c>
      <c r="C20" s="14">
        <f>'1'!S20</f>
        <v>0.50298925459250099</v>
      </c>
      <c r="D20" s="14">
        <f>'2'!P20</f>
        <v>0.29503974798360838</v>
      </c>
      <c r="E20" s="14">
        <f>'2'!R20</f>
        <v>0.45784983090722087</v>
      </c>
      <c r="F20" s="14">
        <f>'3'!N20</f>
        <v>0.48539793907261347</v>
      </c>
      <c r="G20" s="14">
        <f>'8'!J20</f>
        <v>0.68049874298170698</v>
      </c>
      <c r="H20" s="14">
        <f t="shared" si="28"/>
        <v>0.47764079954273164</v>
      </c>
      <c r="I20" s="14">
        <f t="shared" si="29"/>
        <v>0.53845485544130267</v>
      </c>
      <c r="J20" s="14">
        <f>'1'!AC20</f>
        <v>0.32943224743217653</v>
      </c>
      <c r="K20" s="14">
        <f>'1'!AE20</f>
        <v>0.43491869735764005</v>
      </c>
      <c r="L20" s="14">
        <f>'2'!Y20</f>
        <v>0.24033932904194291</v>
      </c>
      <c r="M20" s="14">
        <f>'2'!AA20</f>
        <v>0.3853231693539958</v>
      </c>
      <c r="N20" s="14">
        <f>'3'!U20</f>
        <v>0.43224365345665894</v>
      </c>
      <c r="O20" s="14">
        <f>'8'!S20</f>
        <v>0.66417029218456614</v>
      </c>
      <c r="P20" s="14">
        <f t="shared" si="0"/>
        <v>0.42991031828737114</v>
      </c>
      <c r="Q20" s="14">
        <f t="shared" si="1"/>
        <v>0.48660328228876193</v>
      </c>
      <c r="R20" s="14">
        <f>'1'!AO20</f>
        <v>0.48591869968988183</v>
      </c>
      <c r="S20" s="14">
        <f>'1'!AQ20</f>
        <v>0.59575030437433807</v>
      </c>
      <c r="T20" s="14">
        <f>'2'!AH20</f>
        <v>0.25794286453580528</v>
      </c>
      <c r="U20" s="14">
        <f>'2'!AJ20</f>
        <v>0.40987110588263947</v>
      </c>
      <c r="V20" s="14">
        <f>'3'!AB20</f>
        <v>0.72491470853512729</v>
      </c>
      <c r="W20" s="14">
        <f>'8'!AB20</f>
        <v>0.73381928524284923</v>
      </c>
      <c r="X20" s="14">
        <f t="shared" si="2"/>
        <v>0.58484526477402743</v>
      </c>
      <c r="Y20" s="14">
        <f t="shared" si="3"/>
        <v>0.64397073078249334</v>
      </c>
      <c r="Z20" s="14">
        <f>'1'!BA20</f>
        <v>0.34145745878427558</v>
      </c>
      <c r="AA20" s="14">
        <f>'1'!BC20</f>
        <v>0.44855656541067979</v>
      </c>
      <c r="AB20" s="14">
        <f>'2'!AQ20</f>
        <v>0.21602266394215675</v>
      </c>
      <c r="AC20" s="14">
        <f>'2'!AS20</f>
        <v>0.34922358893822553</v>
      </c>
      <c r="AD20" s="14">
        <f>'3'!AI20</f>
        <v>0.45033576555469634</v>
      </c>
      <c r="AE20" s="14">
        <f>'8'!AK20</f>
        <v>0.64424525133045729</v>
      </c>
      <c r="AF20" s="14">
        <f t="shared" si="4"/>
        <v>0.43183050412921431</v>
      </c>
      <c r="AG20" s="14">
        <f t="shared" si="5"/>
        <v>0.4879902392793829</v>
      </c>
      <c r="AH20" s="14">
        <f>'1'!BM20</f>
        <v>0.38608519005124226</v>
      </c>
      <c r="AI20" s="14">
        <f>'1'!BO20</f>
        <v>0.4971363099492988</v>
      </c>
      <c r="AJ20" s="14">
        <f>'2'!AZ20</f>
        <v>0.25736840803275657</v>
      </c>
      <c r="AK20" s="14">
        <f>'2'!BB20</f>
        <v>0.40908939665419553</v>
      </c>
      <c r="AL20" s="14">
        <f>'3'!AP20</f>
        <v>0.80869023596114409</v>
      </c>
      <c r="AM20" s="14">
        <f>'8'!AT20</f>
        <v>0.80585355225133126</v>
      </c>
      <c r="AN20" s="14">
        <f t="shared" si="6"/>
        <v>0.5838068638768914</v>
      </c>
      <c r="AO20" s="14">
        <f t="shared" si="7"/>
        <v>0.6433994106982579</v>
      </c>
      <c r="AP20" s="14">
        <f>'1'!BY20</f>
        <v>0.2509560348395995</v>
      </c>
      <c r="AQ20" s="14">
        <f>'1'!CA20</f>
        <v>0.33936705700397107</v>
      </c>
      <c r="AR20" s="14">
        <f>'2'!BI20</f>
        <v>0.2526681110103064</v>
      </c>
      <c r="AS20" s="14">
        <f>'2'!BK20</f>
        <v>0.40264539941031063</v>
      </c>
      <c r="AT20" s="14">
        <f>'3'!AW20</f>
        <v>0.88146759153740617</v>
      </c>
      <c r="AU20" s="14">
        <f>'8'!BC20</f>
        <v>0.70262269933645249</v>
      </c>
      <c r="AV20" s="14">
        <f t="shared" si="8"/>
        <v>0.52167179775533512</v>
      </c>
      <c r="AW20" s="14">
        <f t="shared" si="9"/>
        <v>0.57203393546108416</v>
      </c>
      <c r="AX20" s="14">
        <f>'1'!CK20</f>
        <v>0.42856090906972805</v>
      </c>
      <c r="AY20" s="14">
        <f>'1'!CM20</f>
        <v>0.54066245979835459</v>
      </c>
      <c r="AZ20" s="14">
        <f>'2'!BR20</f>
        <v>0.25325723319816013</v>
      </c>
      <c r="BA20" s="14">
        <f>'2'!BT20</f>
        <v>0.40345779542087562</v>
      </c>
      <c r="BB20" s="14">
        <f>'3'!BD20</f>
        <v>0.70383681391434472</v>
      </c>
      <c r="BC20" s="14">
        <f>'8'!BL20</f>
        <v>0.70442289473110531</v>
      </c>
      <c r="BD20" s="14">
        <f t="shared" si="10"/>
        <v>0.54881501410906974</v>
      </c>
      <c r="BE20" s="14">
        <f t="shared" si="11"/>
        <v>0.60867569062279192</v>
      </c>
      <c r="BF20" s="14">
        <f>'1'!CW20</f>
        <v>0.44462682057947472</v>
      </c>
      <c r="BG20" s="14">
        <f>'1'!CY20</f>
        <v>0.55649842584296139</v>
      </c>
      <c r="BH20" s="14">
        <f>'2'!CA20</f>
        <v>0.28273977301131992</v>
      </c>
      <c r="BI20" s="14">
        <f>'2'!CC20</f>
        <v>0.44246339990203881</v>
      </c>
      <c r="BJ20" s="14">
        <f>'3'!BK20</f>
        <v>0.65788502270012916</v>
      </c>
      <c r="BK20" s="14">
        <f>'8'!BU20</f>
        <v>0.68410387828844998</v>
      </c>
      <c r="BL20" s="14">
        <f t="shared" si="12"/>
        <v>0.54162193078006671</v>
      </c>
      <c r="BM20" s="14">
        <f t="shared" si="13"/>
        <v>0.60234293557453322</v>
      </c>
      <c r="BN20" s="14">
        <f>'1'!DI20</f>
        <v>0.48289643689013229</v>
      </c>
      <c r="BO20" s="14">
        <f>'1'!DK20</f>
        <v>0.59294495801414915</v>
      </c>
      <c r="BP20" s="14">
        <f>'2'!CJ20</f>
        <v>0.25493824305759</v>
      </c>
      <c r="BQ20" s="14">
        <f>'2'!CL20</f>
        <v>0.4057684217998746</v>
      </c>
      <c r="BR20" s="14">
        <f>'3'!BR20</f>
        <v>0.42785555773194134</v>
      </c>
      <c r="BS20" s="14">
        <f>'8'!CD20</f>
        <v>0.69075982263427138</v>
      </c>
      <c r="BT20" s="14">
        <f t="shared" si="14"/>
        <v>0.49830624415336511</v>
      </c>
      <c r="BU20" s="14">
        <f t="shared" si="15"/>
        <v>0.55740867047720033</v>
      </c>
      <c r="BV20" s="14">
        <f>'1'!DU20</f>
        <v>0.44120185807147205</v>
      </c>
      <c r="BW20" s="14">
        <f>'1'!DW20</f>
        <v>0.55314998346914812</v>
      </c>
      <c r="BX20" s="14">
        <f>'2'!CS20</f>
        <v>0.28549153753749856</v>
      </c>
      <c r="BY20" s="14">
        <f>'2'!CU20</f>
        <v>0.44594843637462461</v>
      </c>
      <c r="BZ20" s="14">
        <f>'3'!BY20</f>
        <v>0.61465475077007892</v>
      </c>
      <c r="CA20" s="14">
        <f>'8'!CM20</f>
        <v>0.75020793248891782</v>
      </c>
      <c r="CB20" s="14">
        <f t="shared" si="16"/>
        <v>0.54624556779708788</v>
      </c>
      <c r="CC20" s="14">
        <f t="shared" si="17"/>
        <v>0.60707050783987082</v>
      </c>
      <c r="CD20" s="14">
        <f>'1'!EG20</f>
        <v>0.40941684680443186</v>
      </c>
      <c r="CE20" s="14">
        <f>'1'!EI20</f>
        <v>0.52135219828860591</v>
      </c>
      <c r="CF20" s="14">
        <f>'2'!DB20</f>
        <v>0.29719050885593151</v>
      </c>
      <c r="CG20" s="14">
        <f>'2'!DD20</f>
        <v>0.46049070304903028</v>
      </c>
      <c r="CH20" s="14">
        <f>'3'!CF20</f>
        <v>0.70971325461894375</v>
      </c>
      <c r="CI20" s="14">
        <f>'8'!CV20</f>
        <v>0.79783243977557783</v>
      </c>
      <c r="CJ20" s="14">
        <f t="shared" si="18"/>
        <v>0.57037221320599629</v>
      </c>
      <c r="CK20" s="14">
        <f t="shared" si="19"/>
        <v>0.63147637321897587</v>
      </c>
      <c r="CL20" s="14">
        <f>'1'!ES20</f>
        <v>0.31563108750506286</v>
      </c>
      <c r="CM20" s="14">
        <f>'1'!EU20</f>
        <v>0.41895975943950547</v>
      </c>
      <c r="CN20" s="14">
        <f>'2'!DK20</f>
        <v>0.17937171279977429</v>
      </c>
      <c r="CO20" s="14">
        <f>'2'!DM20</f>
        <v>0.28914801216345304</v>
      </c>
      <c r="CP20" s="14">
        <f>'3'!CM20</f>
        <v>0.400742526129168</v>
      </c>
      <c r="CQ20" s="14">
        <f>'8'!DE20</f>
        <v>0.62609571710977796</v>
      </c>
      <c r="CR20" s="14">
        <f t="shared" si="20"/>
        <v>0.40089916709173912</v>
      </c>
      <c r="CS20" s="14">
        <f t="shared" si="21"/>
        <v>0.453208265801884</v>
      </c>
      <c r="CT20" s="14">
        <f>'1'!FE20</f>
        <v>0.30703118557306158</v>
      </c>
      <c r="CU20" s="14">
        <f>'1'!FG20</f>
        <v>0.40884350933521485</v>
      </c>
      <c r="CV20" s="14">
        <f>'2'!DT20</f>
        <v>0.16027125706090556</v>
      </c>
      <c r="CW20" s="14">
        <f>'2'!DV20</f>
        <v>0.25460688500890483</v>
      </c>
      <c r="CX20" s="14">
        <f>'3'!CT20</f>
        <v>0.62903900562068782</v>
      </c>
      <c r="CY20" s="14">
        <f>'8'!DN20</f>
        <v>0.78152441450789345</v>
      </c>
      <c r="CZ20" s="14">
        <f t="shared" si="22"/>
        <v>0.49148045496746051</v>
      </c>
      <c r="DA20" s="14">
        <f t="shared" si="23"/>
        <v>0.5416389472671217</v>
      </c>
      <c r="DB20" s="14">
        <f>'1'!FQ20</f>
        <v>0.29115248483610107</v>
      </c>
      <c r="DC20" s="14">
        <f>'1'!FS20</f>
        <v>0.38980452349761835</v>
      </c>
      <c r="DD20" s="14">
        <f>'2'!EC20</f>
        <v>0.1928486626037956</v>
      </c>
      <c r="DE20" s="14">
        <f>'2'!EE20</f>
        <v>0.31211523347176795</v>
      </c>
      <c r="DF20" s="14">
        <f>'3'!DA20</f>
        <v>0.62233692434774979</v>
      </c>
      <c r="DG20" s="14">
        <f>'8'!DW20</f>
        <v>0.74284808100583699</v>
      </c>
      <c r="DH20" s="14">
        <f t="shared" si="24"/>
        <v>0.47704211153321674</v>
      </c>
      <c r="DI20" s="14">
        <f t="shared" si="25"/>
        <v>0.52842958408462082</v>
      </c>
      <c r="DJ20" s="14">
        <f>'1'!GC20</f>
        <v>0.58619009169446101</v>
      </c>
      <c r="DK20" s="14">
        <f>'1'!GE20</f>
        <v>0.68341082304909939</v>
      </c>
      <c r="DL20" s="14">
        <f>'2'!EL20</f>
        <v>0.33579522384210453</v>
      </c>
      <c r="DM20" s="14">
        <f>'2'!EN20</f>
        <v>0.50559282178316223</v>
      </c>
      <c r="DN20" s="14">
        <f>'3'!DH20</f>
        <v>0.25293388542545131</v>
      </c>
      <c r="DO20" s="14">
        <f>'8'!EF20</f>
        <v>0.39978014414479152</v>
      </c>
      <c r="DP20" s="14">
        <f t="shared" si="26"/>
        <v>0.43123406645455553</v>
      </c>
      <c r="DQ20" s="14">
        <f t="shared" si="27"/>
        <v>0.48710211879051668</v>
      </c>
    </row>
    <row r="21" spans="1:121" ht="12.75" customHeight="1">
      <c r="A21" s="60">
        <v>1997</v>
      </c>
      <c r="B21" s="14">
        <f>'1'!Q21</f>
        <v>0.42374096451774751</v>
      </c>
      <c r="C21" s="14">
        <f>'1'!S21</f>
        <v>0.53584658397913743</v>
      </c>
      <c r="D21" s="14">
        <f>'2'!P21</f>
        <v>0.31531545655259186</v>
      </c>
      <c r="E21" s="14">
        <f>'2'!R21</f>
        <v>0.48219093231880161</v>
      </c>
      <c r="F21" s="14">
        <f>'3'!N21</f>
        <v>0.48119302944634235</v>
      </c>
      <c r="G21" s="14">
        <f>'8'!J21</f>
        <v>0.68912994273618955</v>
      </c>
      <c r="H21" s="14">
        <f t="shared" si="28"/>
        <v>0.49360867450799117</v>
      </c>
      <c r="I21" s="14">
        <f t="shared" si="29"/>
        <v>0.55513846986916804</v>
      </c>
      <c r="J21" s="14">
        <f>'1'!AC21</f>
        <v>0.35591725239781968</v>
      </c>
      <c r="K21" s="14">
        <f>'1'!AE21</f>
        <v>0.46463862715094345</v>
      </c>
      <c r="L21" s="14">
        <f>'2'!Y21</f>
        <v>0.25482849334637619</v>
      </c>
      <c r="M21" s="14">
        <f>'2'!AA21</f>
        <v>0.40561790216945626</v>
      </c>
      <c r="N21" s="14">
        <f>'3'!U21</f>
        <v>0.45490863296671141</v>
      </c>
      <c r="O21" s="14">
        <f>'8'!S21</f>
        <v>0.67240174311536927</v>
      </c>
      <c r="P21" s="14">
        <f t="shared" si="0"/>
        <v>0.44967734431428569</v>
      </c>
      <c r="Q21" s="14">
        <f t="shared" si="1"/>
        <v>0.50824483509784324</v>
      </c>
      <c r="R21" s="14">
        <f>'1'!AO21</f>
        <v>0.48553169415614272</v>
      </c>
      <c r="S21" s="14">
        <f>'1'!AQ21</f>
        <v>0.59539165156849438</v>
      </c>
      <c r="T21" s="14">
        <f>'2'!AH21</f>
        <v>0.26787837138118853</v>
      </c>
      <c r="U21" s="14">
        <f>'2'!AJ21</f>
        <v>0.42319494893530579</v>
      </c>
      <c r="V21" s="14">
        <f>'3'!AB21</f>
        <v>0.75243949928682063</v>
      </c>
      <c r="W21" s="14">
        <f>'8'!AB21</f>
        <v>0.73735628985285206</v>
      </c>
      <c r="X21" s="14">
        <f t="shared" si="2"/>
        <v>0.59344946208549409</v>
      </c>
      <c r="Y21" s="14">
        <f t="shared" si="3"/>
        <v>0.65292510280584648</v>
      </c>
      <c r="Z21" s="14">
        <f>'1'!BA21</f>
        <v>0.35354371160677955</v>
      </c>
      <c r="AA21" s="14">
        <f>'1'!BC21</f>
        <v>0.46202197631648062</v>
      </c>
      <c r="AB21" s="14">
        <f>'2'!AQ21</f>
        <v>0.22698826537287567</v>
      </c>
      <c r="AC21" s="14">
        <f>'2'!AS21</f>
        <v>0.36583710079157189</v>
      </c>
      <c r="AD21" s="14">
        <f>'3'!AI21</f>
        <v>0.43495450810453196</v>
      </c>
      <c r="AE21" s="14">
        <f>'8'!AK21</f>
        <v>0.65065235566666124</v>
      </c>
      <c r="AF21" s="14">
        <f t="shared" si="4"/>
        <v>0.43551802712279769</v>
      </c>
      <c r="AG21" s="14">
        <f t="shared" si="5"/>
        <v>0.49279421654854777</v>
      </c>
      <c r="AH21" s="14">
        <f>'1'!BM21</f>
        <v>0.39749753963229939</v>
      </c>
      <c r="AI21" s="14">
        <f>'1'!BO21</f>
        <v>0.50907736658279867</v>
      </c>
      <c r="AJ21" s="14">
        <f>'2'!AZ21</f>
        <v>0.26150983090588853</v>
      </c>
      <c r="AK21" s="14">
        <f>'2'!BB21</f>
        <v>0.41469687993354026</v>
      </c>
      <c r="AL21" s="14">
        <f>'3'!AP21</f>
        <v>0.80967638405137199</v>
      </c>
      <c r="AM21" s="14">
        <f>'8'!AT21</f>
        <v>0.81762409542861314</v>
      </c>
      <c r="AN21" s="14">
        <f t="shared" si="6"/>
        <v>0.59197511881350495</v>
      </c>
      <c r="AO21" s="14">
        <f t="shared" si="7"/>
        <v>0.65192575449646983</v>
      </c>
      <c r="AP21" s="14">
        <f>'1'!BY21</f>
        <v>0.27336725950908136</v>
      </c>
      <c r="AQ21" s="14">
        <f>'1'!CA21</f>
        <v>0.3678988753380355</v>
      </c>
      <c r="AR21" s="14">
        <f>'2'!BI21</f>
        <v>0.26228190465623208</v>
      </c>
      <c r="AS21" s="14">
        <f>'2'!BK21</f>
        <v>0.41573511311340489</v>
      </c>
      <c r="AT21" s="14">
        <f>'3'!AW21</f>
        <v>0.85568000701376312</v>
      </c>
      <c r="AU21" s="14">
        <f>'8'!BC21</f>
        <v>0.72587890583970027</v>
      </c>
      <c r="AV21" s="14">
        <f t="shared" si="8"/>
        <v>0.53096482248262167</v>
      </c>
      <c r="AW21" s="14">
        <f t="shared" si="9"/>
        <v>0.58412278965992059</v>
      </c>
      <c r="AX21" s="14">
        <f>'1'!CK21</f>
        <v>0.43715878809585379</v>
      </c>
      <c r="AY21" s="14">
        <f>'1'!CM21</f>
        <v>0.54917820696999353</v>
      </c>
      <c r="AZ21" s="14">
        <f>'2'!BR21</f>
        <v>0.2626752332522212</v>
      </c>
      <c r="BA21" s="14">
        <f>'2'!BT21</f>
        <v>0.41626317918311173</v>
      </c>
      <c r="BB21" s="14">
        <f>'3'!BD21</f>
        <v>0.68449612552161232</v>
      </c>
      <c r="BC21" s="14">
        <f>'8'!BL21</f>
        <v>0.70940423839694478</v>
      </c>
      <c r="BD21" s="14">
        <f t="shared" si="10"/>
        <v>0.54960612954320287</v>
      </c>
      <c r="BE21" s="14">
        <f t="shared" si="11"/>
        <v>0.60977269168594783</v>
      </c>
      <c r="BF21" s="14">
        <f>'1'!CW21</f>
        <v>0.45303812973495011</v>
      </c>
      <c r="BG21" s="14">
        <f>'1'!CY21</f>
        <v>0.56465988663548705</v>
      </c>
      <c r="BH21" s="14">
        <f>'2'!CA21</f>
        <v>0.28921693260148346</v>
      </c>
      <c r="BI21" s="14">
        <f>'2'!CC21</f>
        <v>0.45062687954145908</v>
      </c>
      <c r="BJ21" s="14">
        <f>'3'!BK21</f>
        <v>0.76128632518534667</v>
      </c>
      <c r="BK21" s="14">
        <f>'8'!BU21</f>
        <v>0.68724118149539204</v>
      </c>
      <c r="BL21" s="14">
        <f t="shared" si="12"/>
        <v>0.57226882182431305</v>
      </c>
      <c r="BM21" s="14">
        <f t="shared" si="13"/>
        <v>0.63305851927852541</v>
      </c>
      <c r="BN21" s="14">
        <f>'1'!DI21</f>
        <v>0.50062309737782662</v>
      </c>
      <c r="BO21" s="14">
        <f>'1'!DK21</f>
        <v>0.609253827949087</v>
      </c>
      <c r="BP21" s="14">
        <f>'2'!CJ21</f>
        <v>0.25675961328230318</v>
      </c>
      <c r="BQ21" s="14">
        <f>'2'!CL21</f>
        <v>0.40825957888338238</v>
      </c>
      <c r="BR21" s="14">
        <f>'3'!BR21</f>
        <v>0.4242203505175659</v>
      </c>
      <c r="BS21" s="14">
        <f>'8'!CD21</f>
        <v>0.68810898152576527</v>
      </c>
      <c r="BT21" s="14">
        <f t="shared" si="14"/>
        <v>0.50400753329019377</v>
      </c>
      <c r="BU21" s="14">
        <f t="shared" si="15"/>
        <v>0.56260982207880583</v>
      </c>
      <c r="BV21" s="14">
        <f>'1'!DU21</f>
        <v>0.4663526261394218</v>
      </c>
      <c r="BW21" s="14">
        <f>'1'!DW21</f>
        <v>0.57740275330597357</v>
      </c>
      <c r="BX21" s="14">
        <f>'2'!CS21</f>
        <v>0.29012337603902194</v>
      </c>
      <c r="BY21" s="14">
        <f>'2'!CU21</f>
        <v>0.45175839900283249</v>
      </c>
      <c r="BZ21" s="14">
        <f>'3'!BY21</f>
        <v>0.7928580823003355</v>
      </c>
      <c r="CA21" s="14">
        <f>'8'!CM21</f>
        <v>0.76840054407920555</v>
      </c>
      <c r="CB21" s="14">
        <f t="shared" si="16"/>
        <v>0.60586804465455624</v>
      </c>
      <c r="CC21" s="14">
        <f t="shared" si="17"/>
        <v>0.66645159781755792</v>
      </c>
      <c r="CD21" s="14">
        <f>'1'!EG21</f>
        <v>0.42551674583080551</v>
      </c>
      <c r="CE21" s="14">
        <f>'1'!EI21</f>
        <v>0.53762441041846742</v>
      </c>
      <c r="CF21" s="14">
        <f>'2'!DB21</f>
        <v>0.31430886143533049</v>
      </c>
      <c r="CG21" s="14">
        <f>'2'!DD21</f>
        <v>0.48101098422609589</v>
      </c>
      <c r="CH21" s="14">
        <f>'3'!CF21</f>
        <v>0.70742914001173551</v>
      </c>
      <c r="CI21" s="14">
        <f>'8'!CV21</f>
        <v>0.79171406921943432</v>
      </c>
      <c r="CJ21" s="14">
        <f t="shared" si="18"/>
        <v>0.5764233867836478</v>
      </c>
      <c r="CK21" s="14">
        <f t="shared" si="19"/>
        <v>0.637936664897789</v>
      </c>
      <c r="CL21" s="14">
        <f>'1'!ES21</f>
        <v>0.32848802791867077</v>
      </c>
      <c r="CM21" s="14">
        <f>'1'!EU21</f>
        <v>0.43383744196056145</v>
      </c>
      <c r="CN21" s="14">
        <f>'2'!DK21</f>
        <v>0.18750565130502431</v>
      </c>
      <c r="CO21" s="14">
        <f>'2'!DM21</f>
        <v>0.30313983592801907</v>
      </c>
      <c r="CP21" s="14">
        <f>'3'!CM21</f>
        <v>0.33453635859201003</v>
      </c>
      <c r="CQ21" s="14">
        <f>'8'!DE21</f>
        <v>0.64213772337404651</v>
      </c>
      <c r="CR21" s="14">
        <f t="shared" si="20"/>
        <v>0.39431429678948487</v>
      </c>
      <c r="CS21" s="14">
        <f t="shared" si="21"/>
        <v>0.44801748086854065</v>
      </c>
      <c r="CT21" s="14">
        <f>'1'!FE21</f>
        <v>0.32163462439915597</v>
      </c>
      <c r="CU21" s="14">
        <f>'1'!FG21</f>
        <v>0.42594305735401827</v>
      </c>
      <c r="CV21" s="14">
        <f>'2'!DT21</f>
        <v>0.16689287703767433</v>
      </c>
      <c r="CW21" s="14">
        <f>'2'!DV21</f>
        <v>0.26686281311919863</v>
      </c>
      <c r="CX21" s="14">
        <f>'3'!CT21</f>
        <v>0.65377112084250033</v>
      </c>
      <c r="CY21" s="14">
        <f>'8'!DN21</f>
        <v>0.777020794312271</v>
      </c>
      <c r="CZ21" s="14">
        <f t="shared" si="22"/>
        <v>0.50304111625212267</v>
      </c>
      <c r="DA21" s="14">
        <f t="shared" si="23"/>
        <v>0.55476148304221995</v>
      </c>
      <c r="DB21" s="14">
        <f>'1'!FQ21</f>
        <v>0.31125067414662289</v>
      </c>
      <c r="DC21" s="14">
        <f>'1'!FS21</f>
        <v>0.41382377305112811</v>
      </c>
      <c r="DD21" s="14">
        <f>'2'!EC21</f>
        <v>0.19962226817041459</v>
      </c>
      <c r="DE21" s="14">
        <f>'2'!EE21</f>
        <v>0.3232594172707729</v>
      </c>
      <c r="DF21" s="14">
        <f>'3'!DA21</f>
        <v>0.66341823090082985</v>
      </c>
      <c r="DG21" s="14">
        <f>'8'!DW21</f>
        <v>0.74754732652888201</v>
      </c>
      <c r="DH21" s="14">
        <f t="shared" si="24"/>
        <v>0.49720388583311859</v>
      </c>
      <c r="DI21" s="14">
        <f t="shared" si="25"/>
        <v>0.55059684030495648</v>
      </c>
      <c r="DJ21" s="14">
        <f>'1'!GC21</f>
        <v>0.60689442290862627</v>
      </c>
      <c r="DK21" s="14">
        <f>'1'!GE21</f>
        <v>0.70031954194111823</v>
      </c>
      <c r="DL21" s="14">
        <f>'2'!EL21</f>
        <v>0.33733926194894914</v>
      </c>
      <c r="DM21" s="14">
        <f>'2'!EN21</f>
        <v>0.50731209133871058</v>
      </c>
      <c r="DN21" s="14">
        <f>'3'!DH21</f>
        <v>0.23842766942713151</v>
      </c>
      <c r="DO21" s="14">
        <f>'8'!EF21</f>
        <v>0.41219904514335459</v>
      </c>
      <c r="DP21" s="14">
        <f t="shared" si="26"/>
        <v>0.43914837400096696</v>
      </c>
      <c r="DQ21" s="14">
        <f t="shared" si="27"/>
        <v>0.49351570455293992</v>
      </c>
    </row>
    <row r="22" spans="1:121" ht="12.75" customHeight="1">
      <c r="A22" s="60">
        <v>1998</v>
      </c>
      <c r="B22" s="14">
        <f>'1'!Q22</f>
        <v>0.43283318704211382</v>
      </c>
      <c r="C22" s="14">
        <f>'1'!S22</f>
        <v>0.54490582589504599</v>
      </c>
      <c r="D22" s="14">
        <f>'2'!P22</f>
        <v>0.33910322380156455</v>
      </c>
      <c r="E22" s="14">
        <f>'2'!R22</f>
        <v>0.50926879101498301</v>
      </c>
      <c r="F22" s="14">
        <f>'3'!N22</f>
        <v>0.43256351977115404</v>
      </c>
      <c r="G22" s="14">
        <f>'8'!J22</f>
        <v>0.69199431253088561</v>
      </c>
      <c r="H22" s="14">
        <f t="shared" si="28"/>
        <v>0.48818305527251188</v>
      </c>
      <c r="I22" s="14">
        <f t="shared" si="29"/>
        <v>0.55002866753502655</v>
      </c>
      <c r="J22" s="14">
        <f>'1'!AC22</f>
        <v>0.38799580344397722</v>
      </c>
      <c r="K22" s="14">
        <f>'1'!AE22</f>
        <v>0.49914852833603762</v>
      </c>
      <c r="L22" s="14">
        <f>'2'!Y22</f>
        <v>0.26165626100248762</v>
      </c>
      <c r="M22" s="14">
        <f>'2'!AA22</f>
        <v>0.41489396073248397</v>
      </c>
      <c r="N22" s="14">
        <f>'3'!U22</f>
        <v>0.4761497093398076</v>
      </c>
      <c r="O22" s="14">
        <f>'8'!S22</f>
        <v>0.67517463467149452</v>
      </c>
      <c r="P22" s="14">
        <f t="shared" si="0"/>
        <v>0.46919503348066527</v>
      </c>
      <c r="Q22" s="14">
        <f t="shared" si="1"/>
        <v>0.52897989341048901</v>
      </c>
      <c r="R22" s="14">
        <f>'1'!AO22</f>
        <v>0.49370205584798116</v>
      </c>
      <c r="S22" s="14">
        <f>'1'!AQ22</f>
        <v>0.60292781960332475</v>
      </c>
      <c r="T22" s="14">
        <f>'2'!AH22</f>
        <v>0.27962958369319219</v>
      </c>
      <c r="U22" s="14">
        <f>'2'!AJ22</f>
        <v>0.43849394863552438</v>
      </c>
      <c r="V22" s="14">
        <f>'3'!AB22</f>
        <v>0.76963122230258274</v>
      </c>
      <c r="W22" s="14">
        <f>'8'!AB22</f>
        <v>0.73463408900357685</v>
      </c>
      <c r="X22" s="14">
        <f t="shared" si="2"/>
        <v>0.6015101085350516</v>
      </c>
      <c r="Y22" s="14">
        <f t="shared" si="3"/>
        <v>0.66108685053142224</v>
      </c>
      <c r="Z22" s="14">
        <f>'1'!BA22</f>
        <v>0.36939894384138511</v>
      </c>
      <c r="AA22" s="14">
        <f>'1'!BC22</f>
        <v>0.47933304210458816</v>
      </c>
      <c r="AB22" s="14">
        <f>'2'!AQ22</f>
        <v>0.2406980523067741</v>
      </c>
      <c r="AC22" s="14">
        <f>'2'!AS22</f>
        <v>0.38583604914775682</v>
      </c>
      <c r="AD22" s="14">
        <f>'3'!AI22</f>
        <v>0.42235969207383922</v>
      </c>
      <c r="AE22" s="14">
        <f>'8'!AK22</f>
        <v>0.65378884787306946</v>
      </c>
      <c r="AF22" s="14">
        <f t="shared" si="4"/>
        <v>0.44086651775395869</v>
      </c>
      <c r="AG22" s="14">
        <f t="shared" si="5"/>
        <v>0.49935395674333816</v>
      </c>
      <c r="AH22" s="14">
        <f>'1'!BM22</f>
        <v>0.41582654420530302</v>
      </c>
      <c r="AI22" s="14">
        <f>'1'!BO22</f>
        <v>0.52787220191687334</v>
      </c>
      <c r="AJ22" s="14">
        <f>'2'!AZ22</f>
        <v>0.2622679523340089</v>
      </c>
      <c r="AK22" s="14">
        <f>'2'!BB22</f>
        <v>0.41571637072919421</v>
      </c>
      <c r="AL22" s="14">
        <f>'3'!AP22</f>
        <v>0.81563706048775375</v>
      </c>
      <c r="AM22" s="14">
        <f>'8'!AT22</f>
        <v>0.81944367185032962</v>
      </c>
      <c r="AN22" s="14">
        <f t="shared" si="6"/>
        <v>0.60132759600004293</v>
      </c>
      <c r="AO22" s="14">
        <f t="shared" si="7"/>
        <v>0.6614907009241896</v>
      </c>
      <c r="AP22" s="14">
        <f>'1'!BY22</f>
        <v>0.2937936036437277</v>
      </c>
      <c r="AQ22" s="14">
        <f>'1'!CA22</f>
        <v>0.39300447057637133</v>
      </c>
      <c r="AR22" s="14">
        <f>'2'!BI22</f>
        <v>0.24312636517004407</v>
      </c>
      <c r="AS22" s="14">
        <f>'2'!BK22</f>
        <v>0.38929366388787406</v>
      </c>
      <c r="AT22" s="14">
        <f>'3'!AW22</f>
        <v>0.8427862147519416</v>
      </c>
      <c r="AU22" s="14">
        <f>'8'!BC22</f>
        <v>0.7396347722702078</v>
      </c>
      <c r="AV22" s="14">
        <f t="shared" si="8"/>
        <v>0.53743532473003286</v>
      </c>
      <c r="AW22" s="14">
        <f t="shared" si="9"/>
        <v>0.59173640137487327</v>
      </c>
      <c r="AX22" s="14">
        <f>'1'!CK22</f>
        <v>0.45634894802109438</v>
      </c>
      <c r="AY22" s="14">
        <f>'1'!CM22</f>
        <v>0.5678485302566797</v>
      </c>
      <c r="AZ22" s="14">
        <f>'2'!BR22</f>
        <v>0.26616293245957889</v>
      </c>
      <c r="BA22" s="14">
        <f>'2'!BT22</f>
        <v>0.42092055500435838</v>
      </c>
      <c r="BB22" s="14">
        <f>'3'!BD22</f>
        <v>0.71631884702724613</v>
      </c>
      <c r="BC22" s="14">
        <f>'8'!BL22</f>
        <v>0.71609027499795452</v>
      </c>
      <c r="BD22" s="14">
        <f t="shared" si="10"/>
        <v>0.56725815296069582</v>
      </c>
      <c r="BE22" s="14">
        <f t="shared" si="11"/>
        <v>0.6273337481094079</v>
      </c>
      <c r="BF22" s="14">
        <f>'1'!CW22</f>
        <v>0.46489049102249763</v>
      </c>
      <c r="BG22" s="14">
        <f>'1'!CY22</f>
        <v>0.57601376559113626</v>
      </c>
      <c r="BH22" s="14">
        <f>'2'!CA22</f>
        <v>0.29348566857462538</v>
      </c>
      <c r="BI22" s="14">
        <f>'2'!CC22</f>
        <v>0.45593259394892727</v>
      </c>
      <c r="BJ22" s="14">
        <f>'3'!BK22</f>
        <v>0.76128632518534667</v>
      </c>
      <c r="BK22" s="14">
        <f>'8'!BU22</f>
        <v>0.69850768625795001</v>
      </c>
      <c r="BL22" s="14">
        <f t="shared" si="12"/>
        <v>0.58025326612728578</v>
      </c>
      <c r="BM22" s="14">
        <f t="shared" si="13"/>
        <v>0.64094726849217132</v>
      </c>
      <c r="BN22" s="14">
        <f>'1'!DI22</f>
        <v>0.51255135778841898</v>
      </c>
      <c r="BO22" s="14">
        <f>'1'!DK22</f>
        <v>0.62003476692418935</v>
      </c>
      <c r="BP22" s="14">
        <f>'2'!CJ22</f>
        <v>0.25949954783347523</v>
      </c>
      <c r="BQ22" s="14">
        <f>'2'!CL22</f>
        <v>0.41198307946284024</v>
      </c>
      <c r="BR22" s="14">
        <f>'3'!BR22</f>
        <v>0.48331689838424807</v>
      </c>
      <c r="BS22" s="14">
        <f>'8'!CD22</f>
        <v>0.68937637837743948</v>
      </c>
      <c r="BT22" s="14">
        <f t="shared" si="14"/>
        <v>0.52414381708913704</v>
      </c>
      <c r="BU22" s="14">
        <f t="shared" si="15"/>
        <v>0.58238553390638159</v>
      </c>
      <c r="BV22" s="14">
        <f>'1'!DU22</f>
        <v>0.49825174310533166</v>
      </c>
      <c r="BW22" s="14">
        <f>'1'!DW22</f>
        <v>0.60709226072776679</v>
      </c>
      <c r="BX22" s="14">
        <f>'2'!CS22</f>
        <v>0.2895962082885955</v>
      </c>
      <c r="BY22" s="14">
        <f>'2'!CU22</f>
        <v>0.45110065417317635</v>
      </c>
      <c r="BZ22" s="14">
        <f>'3'!BY22</f>
        <v>0.77095666938171281</v>
      </c>
      <c r="CA22" s="14">
        <f>'8'!CM22</f>
        <v>0.76427667587790271</v>
      </c>
      <c r="CB22" s="14">
        <f t="shared" si="16"/>
        <v>0.61206865438589608</v>
      </c>
      <c r="CC22" s="14">
        <f t="shared" si="17"/>
        <v>0.67175530602332822</v>
      </c>
      <c r="CD22" s="14">
        <f>'1'!EG22</f>
        <v>0.44517951544806988</v>
      </c>
      <c r="CE22" s="14">
        <f>'1'!EI22</f>
        <v>0.55703739591068058</v>
      </c>
      <c r="CF22" s="14">
        <f>'2'!DB22</f>
        <v>0.33474218381812193</v>
      </c>
      <c r="CG22" s="14">
        <f>'2'!DD22</f>
        <v>0.5044167569182898</v>
      </c>
      <c r="CH22" s="14">
        <f>'3'!CF22</f>
        <v>0.70512465605279306</v>
      </c>
      <c r="CI22" s="14">
        <f>'8'!CV22</f>
        <v>0.79724478658012576</v>
      </c>
      <c r="CJ22" s="14">
        <f t="shared" si="18"/>
        <v>0.58713838521926986</v>
      </c>
      <c r="CK22" s="14">
        <f t="shared" si="19"/>
        <v>0.648848994714331</v>
      </c>
      <c r="CL22" s="14">
        <f>'1'!ES22</f>
        <v>0.3459263049358533</v>
      </c>
      <c r="CM22" s="14">
        <f>'1'!EU22</f>
        <v>0.45356312587472819</v>
      </c>
      <c r="CN22" s="14">
        <f>'2'!DK22</f>
        <v>0.19381126817330172</v>
      </c>
      <c r="CO22" s="14">
        <f>'2'!DM22</f>
        <v>0.31371469117053113</v>
      </c>
      <c r="CP22" s="14">
        <f>'3'!CM22</f>
        <v>0.41363631839098963</v>
      </c>
      <c r="CQ22" s="14">
        <f>'8'!DE22</f>
        <v>0.65458122605953584</v>
      </c>
      <c r="CR22" s="14">
        <f t="shared" si="20"/>
        <v>0.42480603490430285</v>
      </c>
      <c r="CS22" s="14">
        <f t="shared" si="21"/>
        <v>0.47985110557957578</v>
      </c>
      <c r="CT22" s="14">
        <f>'1'!FE22</f>
        <v>0.35132741797672079</v>
      </c>
      <c r="CU22" s="14">
        <f>'1'!FG22</f>
        <v>0.45957053730705677</v>
      </c>
      <c r="CV22" s="14">
        <f>'2'!DT22</f>
        <v>0.17281043401411647</v>
      </c>
      <c r="CW22" s="14">
        <f>'2'!DV22</f>
        <v>0.27755876166416144</v>
      </c>
      <c r="CX22" s="14">
        <f>'3'!CT22</f>
        <v>0.66826710341507589</v>
      </c>
      <c r="CY22" s="14">
        <f>'8'!DN22</f>
        <v>0.78755026071946166</v>
      </c>
      <c r="CZ22" s="14">
        <f t="shared" si="22"/>
        <v>0.52176635162573437</v>
      </c>
      <c r="DA22" s="14">
        <f t="shared" si="23"/>
        <v>0.57553843212287326</v>
      </c>
      <c r="DB22" s="14">
        <f>'1'!FQ22</f>
        <v>0.33795145200827442</v>
      </c>
      <c r="DC22" s="14">
        <f>'1'!FS22</f>
        <v>0.44460553355589533</v>
      </c>
      <c r="DD22" s="14">
        <f>'2'!EC22</f>
        <v>0.20228311267536783</v>
      </c>
      <c r="DE22" s="14">
        <f>'2'!EE22</f>
        <v>0.32756781866740214</v>
      </c>
      <c r="DF22" s="14">
        <f>'3'!DA22</f>
        <v>0.5503465842192462</v>
      </c>
      <c r="DG22" s="14">
        <f>'8'!DW22</f>
        <v>0.75554838842639016</v>
      </c>
      <c r="DH22" s="14">
        <f t="shared" si="24"/>
        <v>0.48188263523225572</v>
      </c>
      <c r="DI22" s="14">
        <f t="shared" si="25"/>
        <v>0.53707273845050751</v>
      </c>
      <c r="DJ22" s="14">
        <f>'1'!GC22</f>
        <v>0.6389659950141291</v>
      </c>
      <c r="DK22" s="14">
        <f>'1'!GE22</f>
        <v>0.72579237651452377</v>
      </c>
      <c r="DL22" s="14">
        <f>'2'!EL22</f>
        <v>0.34170424649949471</v>
      </c>
      <c r="DM22" s="14">
        <f>'2'!EN22</f>
        <v>0.51213964228741404</v>
      </c>
      <c r="DN22" s="14">
        <f>'3'!DH22</f>
        <v>0.22844888910762212</v>
      </c>
      <c r="DO22" s="14">
        <f>'8'!EF22</f>
        <v>0.41579877563967294</v>
      </c>
      <c r="DP22" s="14">
        <f t="shared" si="26"/>
        <v>0.45081873884242485</v>
      </c>
      <c r="DQ22" s="14">
        <f t="shared" si="27"/>
        <v>0.50259283102137475</v>
      </c>
    </row>
    <row r="23" spans="1:121" ht="12.75" customHeight="1">
      <c r="A23" s="60">
        <v>1999</v>
      </c>
      <c r="B23" s="14">
        <f>'1'!Q23</f>
        <v>0.449953114454062</v>
      </c>
      <c r="C23" s="14">
        <f>'1'!S23</f>
        <v>0.56167665254626842</v>
      </c>
      <c r="D23" s="14">
        <f>'2'!P23</f>
        <v>0.35995796109780442</v>
      </c>
      <c r="E23" s="14">
        <f>'2'!R23</f>
        <v>0.53182122360457906</v>
      </c>
      <c r="F23" s="14">
        <f>'3'!N23</f>
        <v>0.46158199251784088</v>
      </c>
      <c r="G23" s="14">
        <f>'8'!J23</f>
        <v>0.70978946089232109</v>
      </c>
      <c r="H23" s="14">
        <f t="shared" si="28"/>
        <v>0.50881990524394571</v>
      </c>
      <c r="I23" s="14">
        <f t="shared" si="29"/>
        <v>0.57069564673150575</v>
      </c>
      <c r="J23" s="14">
        <f>'1'!AC23</f>
        <v>0.40754410292700555</v>
      </c>
      <c r="K23" s="14">
        <f>'1'!AE23</f>
        <v>0.51943664375136911</v>
      </c>
      <c r="L23" s="14">
        <f>'2'!Y23</f>
        <v>0.27078384413841605</v>
      </c>
      <c r="M23" s="14">
        <f>'2'!AA23</f>
        <v>0.42702289573380731</v>
      </c>
      <c r="N23" s="14">
        <f>'3'!U23</f>
        <v>0.49604829291122721</v>
      </c>
      <c r="O23" s="14">
        <f>'8'!S23</f>
        <v>0.68803097632285504</v>
      </c>
      <c r="P23" s="14">
        <f t="shared" si="0"/>
        <v>0.48611584289316434</v>
      </c>
      <c r="Q23" s="14">
        <f t="shared" si="1"/>
        <v>0.54649676438244899</v>
      </c>
      <c r="R23" s="14">
        <f>'1'!AO23</f>
        <v>0.50305387747465491</v>
      </c>
      <c r="S23" s="14">
        <f>'1'!AQ23</f>
        <v>0.61146321599210618</v>
      </c>
      <c r="T23" s="14">
        <f>'2'!AH23</f>
        <v>0.29771910593397599</v>
      </c>
      <c r="U23" s="14">
        <f>'2'!AJ23</f>
        <v>0.4611375536290917</v>
      </c>
      <c r="V23" s="14">
        <f>'3'!AB23</f>
        <v>0.73499681188041355</v>
      </c>
      <c r="W23" s="14">
        <f>'8'!AB23</f>
        <v>0.73859354889660622</v>
      </c>
      <c r="X23" s="14">
        <f t="shared" si="2"/>
        <v>0.59939105177751451</v>
      </c>
      <c r="Y23" s="14">
        <f t="shared" si="3"/>
        <v>0.65909663195400658</v>
      </c>
      <c r="Z23" s="14">
        <f>'1'!BA23</f>
        <v>0.38561345482120818</v>
      </c>
      <c r="AA23" s="14">
        <f>'1'!BC23</f>
        <v>0.49663866892199199</v>
      </c>
      <c r="AB23" s="14">
        <f>'2'!AQ23</f>
        <v>0.25306925366030675</v>
      </c>
      <c r="AC23" s="14">
        <f>'2'!AS23</f>
        <v>0.40319872100672172</v>
      </c>
      <c r="AD23" s="14">
        <f>'3'!AI23</f>
        <v>0.41755855784895812</v>
      </c>
      <c r="AE23" s="14">
        <f>'8'!AK23</f>
        <v>0.66912383567877987</v>
      </c>
      <c r="AF23" s="14">
        <f t="shared" si="4"/>
        <v>0.45122290567644846</v>
      </c>
      <c r="AG23" s="14">
        <f t="shared" si="5"/>
        <v>0.51064593805140346</v>
      </c>
      <c r="AH23" s="14">
        <f>'1'!BM23</f>
        <v>0.41562183321227592</v>
      </c>
      <c r="AI23" s="14">
        <f>'1'!BO23</f>
        <v>0.52766482837707884</v>
      </c>
      <c r="AJ23" s="14">
        <f>'2'!AZ23</f>
        <v>0.28671821317788848</v>
      </c>
      <c r="AK23" s="14">
        <f>'2'!BB23</f>
        <v>0.44749393031145407</v>
      </c>
      <c r="AL23" s="14">
        <f>'3'!AP23</f>
        <v>0.8012976632627451</v>
      </c>
      <c r="AM23" s="14">
        <f>'8'!AT23</f>
        <v>0.8193966004910973</v>
      </c>
      <c r="AN23" s="14">
        <f t="shared" si="6"/>
        <v>0.60009412054115985</v>
      </c>
      <c r="AO23" s="14">
        <f t="shared" si="7"/>
        <v>0.66098889032043751</v>
      </c>
      <c r="AP23" s="14">
        <f>'1'!BY23</f>
        <v>0.30579193345565064</v>
      </c>
      <c r="AQ23" s="14">
        <f>'1'!CA23</f>
        <v>0.40737461255673696</v>
      </c>
      <c r="AR23" s="14">
        <f>'2'!BI23</f>
        <v>0.19292459454574734</v>
      </c>
      <c r="AS23" s="14">
        <f>'2'!BK23</f>
        <v>0.31224159377864297</v>
      </c>
      <c r="AT23" s="14">
        <f>'3'!AW23</f>
        <v>0.83286490616493036</v>
      </c>
      <c r="AU23" s="14">
        <f>'8'!BC23</f>
        <v>0.74875977454511544</v>
      </c>
      <c r="AV23" s="14">
        <f t="shared" si="8"/>
        <v>0.53701540301434647</v>
      </c>
      <c r="AW23" s="14">
        <f t="shared" si="9"/>
        <v>0.58958017457807055</v>
      </c>
      <c r="AX23" s="14">
        <f>'1'!CK23</f>
        <v>0.47529636023352717</v>
      </c>
      <c r="AY23" s="14">
        <f>'1'!CM23</f>
        <v>0.5858443642715061</v>
      </c>
      <c r="AZ23" s="14">
        <f>'2'!BR23</f>
        <v>0.26586258559389803</v>
      </c>
      <c r="BA23" s="14">
        <f>'2'!BT23</f>
        <v>0.42052124085104264</v>
      </c>
      <c r="BB23" s="14">
        <f>'3'!BD23</f>
        <v>0.71458164079919606</v>
      </c>
      <c r="BC23" s="14">
        <f>'8'!BL23</f>
        <v>0.71752848938643787</v>
      </c>
      <c r="BD23" s="14">
        <f t="shared" si="10"/>
        <v>0.57473233519920919</v>
      </c>
      <c r="BE23" s="14">
        <f t="shared" si="11"/>
        <v>0.63441740234011523</v>
      </c>
      <c r="BF23" s="14">
        <f>'1'!CW23</f>
        <v>0.48777109329028545</v>
      </c>
      <c r="BG23" s="14">
        <f>'1'!CY23</f>
        <v>0.59746465369083301</v>
      </c>
      <c r="BH23" s="14">
        <f>'2'!CA23</f>
        <v>0.29727153851910015</v>
      </c>
      <c r="BI23" s="14">
        <f>'2'!CC23</f>
        <v>0.4605899161964373</v>
      </c>
      <c r="BJ23" s="14">
        <f>'3'!BK23</f>
        <v>0.77740356551262357</v>
      </c>
      <c r="BK23" s="14">
        <f>'8'!BU23</f>
        <v>0.71123522089766933</v>
      </c>
      <c r="BL23" s="14">
        <f t="shared" si="12"/>
        <v>0.5969952877705974</v>
      </c>
      <c r="BM23" s="14">
        <f t="shared" si="13"/>
        <v>0.65720454969855013</v>
      </c>
      <c r="BN23" s="14">
        <f>'1'!DI23</f>
        <v>0.53045118238686251</v>
      </c>
      <c r="BO23" s="14">
        <f>'1'!DK23</f>
        <v>0.63593191512694025</v>
      </c>
      <c r="BP23" s="14">
        <f>'2'!CJ23</f>
        <v>0.26749240533465291</v>
      </c>
      <c r="BQ23" s="14">
        <f>'2'!CL23</f>
        <v>0.42268415249214203</v>
      </c>
      <c r="BR23" s="14">
        <f>'3'!BR23</f>
        <v>0.53233134290564399</v>
      </c>
      <c r="BS23" s="14">
        <f>'8'!CD23</f>
        <v>0.69706004389873633</v>
      </c>
      <c r="BT23" s="14">
        <f t="shared" si="14"/>
        <v>0.5462775601893054</v>
      </c>
      <c r="BU23" s="14">
        <f t="shared" si="15"/>
        <v>0.60398902800108545</v>
      </c>
      <c r="BV23" s="14">
        <f>'1'!DU23</f>
        <v>0.52372570600907808</v>
      </c>
      <c r="BW23" s="14">
        <f>'1'!DW23</f>
        <v>0.62999774124692787</v>
      </c>
      <c r="BX23" s="14">
        <f>'2'!CS23</f>
        <v>0.28696903892232623</v>
      </c>
      <c r="BY23" s="14">
        <f>'2'!CU23</f>
        <v>0.4478093393289565</v>
      </c>
      <c r="BZ23" s="14">
        <f>'3'!BY23</f>
        <v>0.74772980938396005</v>
      </c>
      <c r="CA23" s="14">
        <f>'8'!CM23</f>
        <v>0.7578363551754812</v>
      </c>
      <c r="CB23" s="14">
        <f t="shared" si="16"/>
        <v>0.61457872743572417</v>
      </c>
      <c r="CC23" s="14">
        <f t="shared" si="17"/>
        <v>0.67317157157152718</v>
      </c>
      <c r="CD23" s="14">
        <f>'1'!EG23</f>
        <v>0.46610265041554788</v>
      </c>
      <c r="CE23" s="14">
        <f>'1'!EI23</f>
        <v>0.57716546272998492</v>
      </c>
      <c r="CF23" s="14">
        <f>'2'!DB23</f>
        <v>0.34814114537242929</v>
      </c>
      <c r="CG23" s="14">
        <f>'2'!DD23</f>
        <v>0.51917186313282293</v>
      </c>
      <c r="CH23" s="14">
        <f>'3'!CF23</f>
        <v>0.70279961864142648</v>
      </c>
      <c r="CI23" s="14">
        <f>'8'!CV23</f>
        <v>0.80204135258702969</v>
      </c>
      <c r="CJ23" s="14">
        <f t="shared" si="18"/>
        <v>0.59746541751057614</v>
      </c>
      <c r="CK23" s="14">
        <f t="shared" si="19"/>
        <v>0.65899361421239033</v>
      </c>
      <c r="CL23" s="14">
        <f>'1'!ES23</f>
        <v>0.36476983352067999</v>
      </c>
      <c r="CM23" s="14">
        <f>'1'!EU23</f>
        <v>0.47431941740546985</v>
      </c>
      <c r="CN23" s="14">
        <f>'2'!DK23</f>
        <v>0.20125872926180347</v>
      </c>
      <c r="CO23" s="14">
        <f>'2'!DM23</f>
        <v>0.32591369350225829</v>
      </c>
      <c r="CP23" s="14">
        <f>'3'!CM23</f>
        <v>0.5153004146481569</v>
      </c>
      <c r="CQ23" s="14">
        <f>'8'!DE23</f>
        <v>0.67628621836533975</v>
      </c>
      <c r="CR23" s="14">
        <f t="shared" si="20"/>
        <v>0.4639304645878265</v>
      </c>
      <c r="CS23" s="14">
        <f t="shared" si="21"/>
        <v>0.52021579456578793</v>
      </c>
      <c r="CT23" s="14">
        <f>'1'!FE23</f>
        <v>0.37462713617067861</v>
      </c>
      <c r="CU23" s="14">
        <f>'1'!FG23</f>
        <v>0.48495611327599275</v>
      </c>
      <c r="CV23" s="14">
        <f>'2'!DT23</f>
        <v>0.18199895848376071</v>
      </c>
      <c r="CW23" s="14">
        <f>'2'!DV23</f>
        <v>0.29371176264163829</v>
      </c>
      <c r="CX23" s="14">
        <f>'3'!CT23</f>
        <v>0.6813904411758942</v>
      </c>
      <c r="CY23" s="14">
        <f>'8'!DN23</f>
        <v>0.79537844258444168</v>
      </c>
      <c r="CZ23" s="14">
        <f t="shared" si="22"/>
        <v>0.53724297125673148</v>
      </c>
      <c r="DA23" s="14">
        <f t="shared" si="23"/>
        <v>0.59254584251464482</v>
      </c>
      <c r="DB23" s="14">
        <f>'1'!FQ23</f>
        <v>0.36617708467807936</v>
      </c>
      <c r="DC23" s="14">
        <f>'1'!FS23</f>
        <v>0.4758470549393426</v>
      </c>
      <c r="DD23" s="14">
        <f>'2'!EC23</f>
        <v>0.20541203076338363</v>
      </c>
      <c r="DE23" s="14">
        <f>'2'!EE23</f>
        <v>0.33258548679503497</v>
      </c>
      <c r="DF23" s="14">
        <f>'3'!DA23</f>
        <v>0.56324037648106762</v>
      </c>
      <c r="DG23" s="14">
        <f>'8'!DW23</f>
        <v>0.76411656511471371</v>
      </c>
      <c r="DH23" s="14">
        <f t="shared" si="24"/>
        <v>0.49885127234651544</v>
      </c>
      <c r="DI23" s="14">
        <f t="shared" si="25"/>
        <v>0.55543660605418588</v>
      </c>
      <c r="DJ23" s="14">
        <f>'1'!GC23</f>
        <v>0.6726373746371509</v>
      </c>
      <c r="DK23" s="14">
        <f>'1'!GE23</f>
        <v>0.75164980181009799</v>
      </c>
      <c r="DL23" s="14">
        <f>'2'!EL23</f>
        <v>0.3479701920044489</v>
      </c>
      <c r="DM23" s="14">
        <f>'2'!EN23</f>
        <v>0.51898641504382226</v>
      </c>
      <c r="DN23" s="14">
        <f>'3'!DH23</f>
        <v>0.25744571128806581</v>
      </c>
      <c r="DO23" s="14">
        <f>'8'!EF23</f>
        <v>0.42434660311388805</v>
      </c>
      <c r="DP23" s="14">
        <f t="shared" si="26"/>
        <v>0.4743000476557937</v>
      </c>
      <c r="DQ23" s="14">
        <f t="shared" si="27"/>
        <v>0.52300664082890991</v>
      </c>
    </row>
    <row r="24" spans="1:121" ht="12.75" customHeight="1">
      <c r="A24" s="60">
        <v>2000</v>
      </c>
      <c r="B24" s="14">
        <f>'1'!Q24</f>
        <v>0.47961287516045831</v>
      </c>
      <c r="C24" s="14">
        <f>'1'!S24</f>
        <v>0.58988531147294909</v>
      </c>
      <c r="D24" s="14">
        <f>'2'!P24</f>
        <v>0.37840994860033189</v>
      </c>
      <c r="E24" s="14">
        <f>'2'!R24</f>
        <v>0.55093430053912784</v>
      </c>
      <c r="F24" s="14">
        <f>'3'!N24</f>
        <v>0.48109985726067389</v>
      </c>
      <c r="G24" s="14">
        <f>'8'!J24</f>
        <v>0.71981727127052109</v>
      </c>
      <c r="H24" s="14">
        <f t="shared" si="28"/>
        <v>0.52991542705701522</v>
      </c>
      <c r="I24" s="14">
        <f t="shared" si="29"/>
        <v>0.59127683677589116</v>
      </c>
      <c r="J24" s="14">
        <f>'1'!AC24</f>
        <v>0.41827221620691046</v>
      </c>
      <c r="K24" s="14">
        <f>'1'!AE24</f>
        <v>0.53034532712261628</v>
      </c>
      <c r="L24" s="14">
        <f>'2'!Y24</f>
        <v>0.28012119086587822</v>
      </c>
      <c r="M24" s="14">
        <f>'2'!AA24</f>
        <v>0.4391235461473762</v>
      </c>
      <c r="N24" s="14">
        <f>'3'!U24</f>
        <v>0.51468109681437635</v>
      </c>
      <c r="O24" s="14">
        <f>'8'!S24</f>
        <v>0.68446032433858617</v>
      </c>
      <c r="P24" s="14">
        <f t="shared" si="0"/>
        <v>0.49510636085759263</v>
      </c>
      <c r="Q24" s="14">
        <f t="shared" si="1"/>
        <v>0.55583584075202486</v>
      </c>
      <c r="R24" s="14">
        <f>'1'!AO24</f>
        <v>0.52113850823064589</v>
      </c>
      <c r="S24" s="14">
        <f>'1'!AQ24</f>
        <v>0.62770257785315819</v>
      </c>
      <c r="T24" s="14">
        <f>'2'!AH24</f>
        <v>0.30239797524122369</v>
      </c>
      <c r="U24" s="14">
        <f>'2'!AJ24</f>
        <v>0.46682572338777878</v>
      </c>
      <c r="V24" s="14">
        <f>'3'!AB24</f>
        <v>0.73218512296387828</v>
      </c>
      <c r="W24" s="14">
        <f>'8'!AB24</f>
        <v>0.75983835538039524</v>
      </c>
      <c r="X24" s="14">
        <f t="shared" si="2"/>
        <v>0.61170107040244914</v>
      </c>
      <c r="Y24" s="14">
        <f t="shared" si="3"/>
        <v>0.67076947306610957</v>
      </c>
      <c r="Z24" s="14">
        <f>'1'!BA24</f>
        <v>0.40552249542853386</v>
      </c>
      <c r="AA24" s="14">
        <f>'1'!BC24</f>
        <v>0.51736340179417972</v>
      </c>
      <c r="AB24" s="14">
        <f>'2'!AQ24</f>
        <v>0.26276029290256037</v>
      </c>
      <c r="AC24" s="14">
        <f>'2'!AS24</f>
        <v>0.41637730080720364</v>
      </c>
      <c r="AD24" s="14">
        <f>'3'!AI24</f>
        <v>0.41677230656471698</v>
      </c>
      <c r="AE24" s="14">
        <f>'8'!AK24</f>
        <v>0.68734749771525649</v>
      </c>
      <c r="AF24" s="14">
        <f t="shared" si="4"/>
        <v>0.46451497853166296</v>
      </c>
      <c r="AG24" s="14">
        <f t="shared" si="5"/>
        <v>0.52461304186838564</v>
      </c>
      <c r="AH24" s="14">
        <f>'1'!BM24</f>
        <v>0.42556324927060984</v>
      </c>
      <c r="AI24" s="14">
        <f>'1'!BO24</f>
        <v>0.53767091171038262</v>
      </c>
      <c r="AJ24" s="14">
        <f>'2'!AZ24</f>
        <v>0.29306242300862956</v>
      </c>
      <c r="AK24" s="14">
        <f>'2'!BB24</f>
        <v>0.45540912441980586</v>
      </c>
      <c r="AL24" s="14">
        <f>'3'!AP24</f>
        <v>0.80725497921760181</v>
      </c>
      <c r="AM24" s="14">
        <f>'8'!AT24</f>
        <v>0.8233566564020256</v>
      </c>
      <c r="AN24" s="14">
        <f t="shared" si="6"/>
        <v>0.60718445091401374</v>
      </c>
      <c r="AO24" s="14">
        <f t="shared" si="7"/>
        <v>0.66826218603104048</v>
      </c>
      <c r="AP24" s="14">
        <f>'1'!BY24</f>
        <v>0.31584116043883131</v>
      </c>
      <c r="AQ24" s="14">
        <f>'1'!CA24</f>
        <v>0.4192051996292781</v>
      </c>
      <c r="AR24" s="14">
        <f>'2'!BI24</f>
        <v>0.22083079317977006</v>
      </c>
      <c r="AS24" s="14">
        <f>'2'!BK24</f>
        <v>0.35657855013832213</v>
      </c>
      <c r="AT24" s="14">
        <f>'3'!AW24</f>
        <v>0.8597269733770585</v>
      </c>
      <c r="AU24" s="14">
        <f>'8'!BC24</f>
        <v>0.75108699753610475</v>
      </c>
      <c r="AV24" s="14">
        <f t="shared" si="8"/>
        <v>0.55112303622180037</v>
      </c>
      <c r="AW24" s="14">
        <f t="shared" si="9"/>
        <v>0.60604342759383423</v>
      </c>
      <c r="AX24" s="14">
        <f>'1'!CK24</f>
        <v>0.50929905515464691</v>
      </c>
      <c r="AY24" s="14">
        <f>'1'!CM24</f>
        <v>0.61711038413546904</v>
      </c>
      <c r="AZ24" s="14">
        <f>'2'!BR24</f>
        <v>0.27177652717073009</v>
      </c>
      <c r="BA24" s="14">
        <f>'2'!BT24</f>
        <v>0.42832383572535104</v>
      </c>
      <c r="BB24" s="14">
        <f>'3'!BD24</f>
        <v>0.73351057004300824</v>
      </c>
      <c r="BC24" s="14">
        <f>'8'!BL24</f>
        <v>0.74003306353562159</v>
      </c>
      <c r="BD24" s="14">
        <f t="shared" si="10"/>
        <v>0.5992831831735892</v>
      </c>
      <c r="BE24" s="14">
        <f t="shared" si="11"/>
        <v>0.65806244562138017</v>
      </c>
      <c r="BF24" s="14">
        <f>'1'!CW24</f>
        <v>0.50989839723555841</v>
      </c>
      <c r="BG24" s="14">
        <f>'1'!CY24</f>
        <v>0.61765014084724079</v>
      </c>
      <c r="BH24" s="14">
        <f>'2'!CA24</f>
        <v>0.30125495786526751</v>
      </c>
      <c r="BI24" s="14">
        <f>'2'!CC24</f>
        <v>0.46544230505678935</v>
      </c>
      <c r="BJ24" s="14">
        <f>'3'!BK24</f>
        <v>0.80319115003626673</v>
      </c>
      <c r="BK24" s="14">
        <f>'8'!BU24</f>
        <v>0.72339665808911968</v>
      </c>
      <c r="BL24" s="14">
        <f t="shared" si="12"/>
        <v>0.61573180671209671</v>
      </c>
      <c r="BM24" s="14">
        <f t="shared" si="13"/>
        <v>0.67525123887592187</v>
      </c>
      <c r="BN24" s="14">
        <f>'1'!DI24</f>
        <v>0.55450655144741723</v>
      </c>
      <c r="BO24" s="14">
        <f>'1'!DK24</f>
        <v>0.65678644824050925</v>
      </c>
      <c r="BP24" s="14">
        <f>'2'!CJ24</f>
        <v>0.27512237959601854</v>
      </c>
      <c r="BQ24" s="14">
        <f>'2'!CL24</f>
        <v>0.43268306869565459</v>
      </c>
      <c r="BR24" s="14">
        <f>'3'!BR24</f>
        <v>0.51687682611793218</v>
      </c>
      <c r="BS24" s="14">
        <f>'8'!CD24</f>
        <v>0.70718086613130982</v>
      </c>
      <c r="BT24" s="14">
        <f t="shared" si="14"/>
        <v>0.55532928160087924</v>
      </c>
      <c r="BU24" s="14">
        <f t="shared" si="15"/>
        <v>0.61199730922807971</v>
      </c>
      <c r="BV24" s="14">
        <f>'1'!DU24</f>
        <v>0.54927310242758021</v>
      </c>
      <c r="BW24" s="14">
        <f>'1'!DW24</f>
        <v>0.65229771086861044</v>
      </c>
      <c r="BX24" s="14">
        <f>'2'!CS24</f>
        <v>0.28112130521817924</v>
      </c>
      <c r="BY24" s="14">
        <f>'2'!CU24</f>
        <v>0.44040186000911902</v>
      </c>
      <c r="BZ24" s="14">
        <f>'3'!BY24</f>
        <v>0.74007105655777106</v>
      </c>
      <c r="CA24" s="14">
        <f>'8'!CM24</f>
        <v>0.77505941315704052</v>
      </c>
      <c r="CB24" s="14">
        <f t="shared" si="16"/>
        <v>0.62660398892155289</v>
      </c>
      <c r="CC24" s="14">
        <f t="shared" si="17"/>
        <v>0.68374188777705902</v>
      </c>
      <c r="CD24" s="14">
        <f>'1'!EG24</f>
        <v>0.49211647760271954</v>
      </c>
      <c r="CE24" s="14">
        <f>'1'!EI24</f>
        <v>0.60147113451075696</v>
      </c>
      <c r="CF24" s="14">
        <f>'2'!DB24</f>
        <v>0.36547777883664667</v>
      </c>
      <c r="CG24" s="14">
        <f>'2'!DD24</f>
        <v>0.53761842160857398</v>
      </c>
      <c r="CH24" s="14">
        <f>'3'!CF24</f>
        <v>0.70045384201266525</v>
      </c>
      <c r="CI24" s="14">
        <f>'8'!CV24</f>
        <v>0.81437643040332197</v>
      </c>
      <c r="CJ24" s="14">
        <f t="shared" si="18"/>
        <v>0.61210193702874927</v>
      </c>
      <c r="CK24" s="14">
        <f t="shared" si="19"/>
        <v>0.67305786406915702</v>
      </c>
      <c r="CL24" s="14">
        <f>'1'!ES24</f>
        <v>0.38444144785930601</v>
      </c>
      <c r="CM24" s="14">
        <f>'1'!EU24</f>
        <v>0.49540089105959556</v>
      </c>
      <c r="CN24" s="14">
        <f>'2'!DK24</f>
        <v>0.21398691162512573</v>
      </c>
      <c r="CO24" s="14">
        <f>'2'!DM24</f>
        <v>0.34607548094746327</v>
      </c>
      <c r="CP24" s="14">
        <f>'3'!CM24</f>
        <v>0.57613416874288925</v>
      </c>
      <c r="CQ24" s="14">
        <f>'8'!DE24</f>
        <v>0.69393183141587533</v>
      </c>
      <c r="CR24" s="14">
        <f t="shared" si="20"/>
        <v>0.49269177034592615</v>
      </c>
      <c r="CS24" s="14">
        <f t="shared" si="21"/>
        <v>0.55028440455827576</v>
      </c>
      <c r="CT24" s="14">
        <f>'1'!FE24</f>
        <v>0.39525732164864674</v>
      </c>
      <c r="CU24" s="14">
        <f>'1'!FG24</f>
        <v>0.50674808310446529</v>
      </c>
      <c r="CV24" s="14">
        <f>'2'!DT24</f>
        <v>0.19202660873651115</v>
      </c>
      <c r="CW24" s="14">
        <f>'2'!DV24</f>
        <v>0.31074511418984319</v>
      </c>
      <c r="CX24" s="14">
        <f>'3'!CT24</f>
        <v>0.68845961638791475</v>
      </c>
      <c r="CY24" s="14">
        <f>'8'!DN24</f>
        <v>0.80847433342207464</v>
      </c>
      <c r="CZ24" s="14">
        <f t="shared" si="22"/>
        <v>0.55153907698560722</v>
      </c>
      <c r="DA24" s="14">
        <f t="shared" si="23"/>
        <v>0.60800723211326779</v>
      </c>
      <c r="DB24" s="14">
        <f>'1'!FQ24</f>
        <v>0.402188774223527</v>
      </c>
      <c r="DC24" s="14">
        <f>'1'!FS24</f>
        <v>0.51393216030392264</v>
      </c>
      <c r="DD24" s="14">
        <f>'2'!EC24</f>
        <v>0.21888900366017847</v>
      </c>
      <c r="DE24" s="14">
        <f>'2'!EE24</f>
        <v>0.35362166327961542</v>
      </c>
      <c r="DF24" s="14">
        <f>'3'!DA24</f>
        <v>0.57505968605440405</v>
      </c>
      <c r="DG24" s="14">
        <f>'8'!DW24</f>
        <v>0.75740571900762088</v>
      </c>
      <c r="DH24" s="14">
        <f t="shared" si="24"/>
        <v>0.51588076132093486</v>
      </c>
      <c r="DI24" s="14">
        <f t="shared" si="25"/>
        <v>0.57405138171503678</v>
      </c>
      <c r="DJ24" s="14">
        <f>'1'!GC24</f>
        <v>0.704776460513165</v>
      </c>
      <c r="DK24" s="14">
        <f>'1'!GE24</f>
        <v>0.77553784930008185</v>
      </c>
      <c r="DL24" s="14">
        <f>'2'!EL24</f>
        <v>0.35180572152957357</v>
      </c>
      <c r="DM24" s="14">
        <f>'2'!EN24</f>
        <v>0.52313014086306242</v>
      </c>
      <c r="DN24" s="14">
        <f>'3'!DH24</f>
        <v>0.25088237359330129</v>
      </c>
      <c r="DO24" s="14">
        <f>'8'!EF24</f>
        <v>0.43944239998632406</v>
      </c>
      <c r="DP24" s="14">
        <f t="shared" si="26"/>
        <v>0.48967234975312968</v>
      </c>
      <c r="DQ24" s="14">
        <f t="shared" si="27"/>
        <v>0.53510934720124537</v>
      </c>
    </row>
    <row r="25" spans="1:121" ht="12.75" customHeight="1">
      <c r="A25" s="60">
        <v>2001</v>
      </c>
      <c r="B25" s="14">
        <f>'1'!Q25</f>
        <v>0.49521222038113349</v>
      </c>
      <c r="C25" s="14">
        <f>'1'!S25</f>
        <v>0.60431263626599896</v>
      </c>
      <c r="D25" s="14">
        <f>'2'!P25</f>
        <v>0.3960758403908094</v>
      </c>
      <c r="E25" s="14">
        <f>'2'!R25</f>
        <v>0.5685512828822894</v>
      </c>
      <c r="F25" s="14">
        <f>'3'!N25</f>
        <v>0.49620888725342222</v>
      </c>
      <c r="G25" s="14">
        <f>'8'!J25</f>
        <v>0.72080898835601714</v>
      </c>
      <c r="H25" s="14">
        <f t="shared" si="28"/>
        <v>0.54194694109389419</v>
      </c>
      <c r="I25" s="14">
        <f t="shared" si="29"/>
        <v>0.60283465169698836</v>
      </c>
      <c r="J25" s="14">
        <f>'1'!AC25</f>
        <v>0.44126195962086706</v>
      </c>
      <c r="K25" s="14">
        <f>'1'!AE25</f>
        <v>0.55320886929031976</v>
      </c>
      <c r="L25" s="14">
        <f>'2'!Y25</f>
        <v>0.28971330786639532</v>
      </c>
      <c r="M25" s="14">
        <f>'2'!AA25</f>
        <v>0.45124683611160632</v>
      </c>
      <c r="N25" s="14">
        <f>'3'!U25</f>
        <v>0.53212040775091085</v>
      </c>
      <c r="O25" s="14">
        <f>'8'!S25</f>
        <v>0.67587133514734665</v>
      </c>
      <c r="P25" s="14">
        <f t="shared" si="0"/>
        <v>0.50747405035955073</v>
      </c>
      <c r="Q25" s="14">
        <f t="shared" si="1"/>
        <v>0.56840616705185287</v>
      </c>
      <c r="R25" s="14">
        <f>'1'!AO25</f>
        <v>0.53353255554509971</v>
      </c>
      <c r="S25" s="14">
        <f>'1'!AQ25</f>
        <v>0.63863537647070578</v>
      </c>
      <c r="T25" s="14">
        <f>'2'!AH25</f>
        <v>0.30170499699766418</v>
      </c>
      <c r="U25" s="14">
        <f>'2'!AJ25</f>
        <v>0.4659874695517856</v>
      </c>
      <c r="V25" s="14">
        <f>'3'!AB25</f>
        <v>0.79153263522120532</v>
      </c>
      <c r="W25" s="14">
        <f>'8'!AB25</f>
        <v>0.75958976171961556</v>
      </c>
      <c r="X25" s="14">
        <f t="shared" si="2"/>
        <v>0.63136412115301155</v>
      </c>
      <c r="Y25" s="14">
        <f t="shared" si="3"/>
        <v>0.68983349677866612</v>
      </c>
      <c r="Z25" s="14">
        <f>'1'!BA25</f>
        <v>0.41958706212532931</v>
      </c>
      <c r="AA25" s="14">
        <f>'1'!BC25</f>
        <v>0.53167162122935641</v>
      </c>
      <c r="AB25" s="14">
        <f>'2'!AQ25</f>
        <v>0.26791432389609793</v>
      </c>
      <c r="AC25" s="14">
        <f>'2'!AS25</f>
        <v>0.42324250186723966</v>
      </c>
      <c r="AD25" s="14">
        <f>'3'!AI25</f>
        <v>0.4245497578367019</v>
      </c>
      <c r="AE25" s="14">
        <f>'8'!AK25</f>
        <v>0.67682247372611559</v>
      </c>
      <c r="AF25" s="14">
        <f t="shared" si="4"/>
        <v>0.46996931513044593</v>
      </c>
      <c r="AG25" s="14">
        <f t="shared" si="5"/>
        <v>0.53033595656917087</v>
      </c>
      <c r="AH25" s="14">
        <f>'1'!BM25</f>
        <v>0.42630890392057863</v>
      </c>
      <c r="AI25" s="14">
        <f>'1'!BO25</f>
        <v>0.53841614451584008</v>
      </c>
      <c r="AJ25" s="14">
        <f>'2'!AZ25</f>
        <v>0.31592101342380297</v>
      </c>
      <c r="AK25" s="14">
        <f>'2'!BB25</f>
        <v>0.4828993917562529</v>
      </c>
      <c r="AL25" s="14">
        <f>'3'!AP25</f>
        <v>0.82751514008228422</v>
      </c>
      <c r="AM25" s="14">
        <f>'8'!AT25</f>
        <v>0.82281112871237339</v>
      </c>
      <c r="AN25" s="14">
        <f t="shared" si="6"/>
        <v>0.61469723010927613</v>
      </c>
      <c r="AO25" s="14">
        <f t="shared" si="7"/>
        <v>0.67623796418062576</v>
      </c>
      <c r="AP25" s="14">
        <f>'1'!BY25</f>
        <v>0.33500848257020688</v>
      </c>
      <c r="AQ25" s="14">
        <f>'1'!CA25</f>
        <v>0.44127311249216561</v>
      </c>
      <c r="AR25" s="14">
        <f>'2'!BI25</f>
        <v>0.27104340165688917</v>
      </c>
      <c r="AS25" s="14">
        <f>'2'!BK25</f>
        <v>0.42736339152188735</v>
      </c>
      <c r="AT25" s="14">
        <f>'3'!AW25</f>
        <v>0.83935466894207178</v>
      </c>
      <c r="AU25" s="14">
        <f>'8'!BC25</f>
        <v>0.75990904309229934</v>
      </c>
      <c r="AV25" s="14">
        <f t="shared" si="8"/>
        <v>0.56092366120236448</v>
      </c>
      <c r="AW25" s="14">
        <f t="shared" si="9"/>
        <v>0.61906151215764782</v>
      </c>
      <c r="AX25" s="14">
        <f>'1'!CK25</f>
        <v>0.51963276550275539</v>
      </c>
      <c r="AY25" s="14">
        <f>'1'!CM25</f>
        <v>0.62636360800818003</v>
      </c>
      <c r="AZ25" s="14">
        <f>'2'!BR25</f>
        <v>0.28005718382651706</v>
      </c>
      <c r="BA25" s="14">
        <f>'2'!BT25</f>
        <v>0.4390416192329139</v>
      </c>
      <c r="BB25" s="14">
        <f>'3'!BD25</f>
        <v>0.78333940965002236</v>
      </c>
      <c r="BC25" s="14">
        <f>'8'!BL25</f>
        <v>0.75733663869716517</v>
      </c>
      <c r="BD25" s="14">
        <f t="shared" si="10"/>
        <v>0.62102783667055084</v>
      </c>
      <c r="BE25" s="14">
        <f t="shared" si="11"/>
        <v>0.67961861721336025</v>
      </c>
      <c r="BF25" s="14">
        <f>'1'!CW25</f>
        <v>0.52382134978975547</v>
      </c>
      <c r="BG25" s="14">
        <f>'1'!CY25</f>
        <v>0.63008245666863949</v>
      </c>
      <c r="BH25" s="14">
        <f>'2'!CA25</f>
        <v>0.3082009663306205</v>
      </c>
      <c r="BI25" s="14">
        <f>'2'!CC25</f>
        <v>0.4737887895383836</v>
      </c>
      <c r="BJ25" s="14">
        <f>'3'!BK25</f>
        <v>0.80397530384543514</v>
      </c>
      <c r="BK25" s="14">
        <f>'8'!BU25</f>
        <v>0.73008176672914393</v>
      </c>
      <c r="BL25" s="14">
        <f t="shared" si="12"/>
        <v>0.62386290419260904</v>
      </c>
      <c r="BM25" s="14">
        <f t="shared" si="13"/>
        <v>0.68292612926493901</v>
      </c>
      <c r="BN25" s="14">
        <f>'1'!DI25</f>
        <v>0.56358233437148841</v>
      </c>
      <c r="BO25" s="14">
        <f>'1'!DK25</f>
        <v>0.664508598882107</v>
      </c>
      <c r="BP25" s="14">
        <f>'2'!CJ25</f>
        <v>0.28845197244311743</v>
      </c>
      <c r="BQ25" s="14">
        <f>'2'!CL25</f>
        <v>0.44966990998943529</v>
      </c>
      <c r="BR25" s="14">
        <f>'3'!BR25</f>
        <v>0.48679131084034843</v>
      </c>
      <c r="BS25" s="14">
        <f>'8'!CD25</f>
        <v>0.72051608699961645</v>
      </c>
      <c r="BT25" s="14">
        <f t="shared" si="14"/>
        <v>0.55610498045289836</v>
      </c>
      <c r="BU25" s="14">
        <f t="shared" si="15"/>
        <v>0.61259728001177749</v>
      </c>
      <c r="BV25" s="14">
        <f>'1'!DU25</f>
        <v>0.56954368524276622</v>
      </c>
      <c r="BW25" s="14">
        <f>'1'!DW25</f>
        <v>0.66953856253257948</v>
      </c>
      <c r="BX25" s="14">
        <f>'2'!CS25</f>
        <v>0.29490113189647688</v>
      </c>
      <c r="BY25" s="14">
        <f>'2'!CU25</f>
        <v>0.45767913145792449</v>
      </c>
      <c r="BZ25" s="14">
        <f>'3'!BY25</f>
        <v>0.72883405710851112</v>
      </c>
      <c r="CA25" s="14">
        <f>'8'!CM25</f>
        <v>0.7782258089098707</v>
      </c>
      <c r="CB25" s="14">
        <f t="shared" si="16"/>
        <v>0.63407255379134964</v>
      </c>
      <c r="CC25" s="14">
        <f t="shared" si="17"/>
        <v>0.69034830466341968</v>
      </c>
      <c r="CD25" s="14">
        <f>'1'!EG25</f>
        <v>0.51974921204891011</v>
      </c>
      <c r="CE25" s="14">
        <f>'1'!EI25</f>
        <v>0.62646724118954478</v>
      </c>
      <c r="CF25" s="14">
        <f>'2'!DB25</f>
        <v>0.38378294149118136</v>
      </c>
      <c r="CG25" s="14">
        <f>'2'!DD25</f>
        <v>0.55636066381533678</v>
      </c>
      <c r="CH25" s="14">
        <f>'3'!CF25</f>
        <v>0.73929036723566799</v>
      </c>
      <c r="CI25" s="14">
        <f>'8'!CV25</f>
        <v>0.8319270250720544</v>
      </c>
      <c r="CJ25" s="14">
        <f t="shared" si="18"/>
        <v>0.63908232704561285</v>
      </c>
      <c r="CK25" s="14">
        <f t="shared" si="19"/>
        <v>0.69902731093428228</v>
      </c>
      <c r="CL25" s="14">
        <f>'1'!ES25</f>
        <v>0.40659192254203019</v>
      </c>
      <c r="CM25" s="14">
        <f>'1'!EU25</f>
        <v>0.51846084636521106</v>
      </c>
      <c r="CN25" s="14">
        <f>'2'!DK25</f>
        <v>0.22578361141717063</v>
      </c>
      <c r="CO25" s="14">
        <f>'2'!DM25</f>
        <v>0.36403964421171214</v>
      </c>
      <c r="CP25" s="14">
        <f>'3'!CM25</f>
        <v>0.5153004146481569</v>
      </c>
      <c r="CQ25" s="14">
        <f>'8'!DE25</f>
        <v>0.72072028237495211</v>
      </c>
      <c r="CR25" s="14">
        <f t="shared" si="20"/>
        <v>0.49422030441430642</v>
      </c>
      <c r="CS25" s="14">
        <f t="shared" si="21"/>
        <v>0.55279347722303296</v>
      </c>
      <c r="CT25" s="14">
        <f>'1'!FE25</f>
        <v>0.4032915765794689</v>
      </c>
      <c r="CU25" s="14">
        <f>'1'!FG25</f>
        <v>0.51506893414970401</v>
      </c>
      <c r="CV25" s="14">
        <f>'2'!DT25</f>
        <v>0.2100064146967251</v>
      </c>
      <c r="CW25" s="14">
        <f>'2'!DV25</f>
        <v>0.33986014007406956</v>
      </c>
      <c r="CX25" s="14">
        <f>'3'!CT25</f>
        <v>0.75156387311429584</v>
      </c>
      <c r="CY25" s="14">
        <f>'8'!DN25</f>
        <v>0.80536699449359039</v>
      </c>
      <c r="CZ25" s="14">
        <f t="shared" si="22"/>
        <v>0.57154998900343168</v>
      </c>
      <c r="DA25" s="14">
        <f t="shared" si="23"/>
        <v>0.62924630456926012</v>
      </c>
      <c r="DB25" s="14">
        <f>'1'!FQ25</f>
        <v>0.42941850927021091</v>
      </c>
      <c r="DC25" s="14">
        <f>'1'!FS25</f>
        <v>0.54151615464917002</v>
      </c>
      <c r="DD25" s="14">
        <f>'2'!EC25</f>
        <v>0.22145781190961802</v>
      </c>
      <c r="DE25" s="14">
        <f>'2'!EE25</f>
        <v>0.35752950222149871</v>
      </c>
      <c r="DF25" s="14">
        <f>'3'!DA25</f>
        <v>0.5723118037308712</v>
      </c>
      <c r="DG25" s="14">
        <f>'8'!DW25</f>
        <v>0.76134064566263815</v>
      </c>
      <c r="DH25" s="14">
        <f t="shared" si="24"/>
        <v>0.52732629724742353</v>
      </c>
      <c r="DI25" s="14">
        <f t="shared" si="25"/>
        <v>0.58577252443019523</v>
      </c>
      <c r="DJ25" s="14">
        <f>'1'!GC25</f>
        <v>0.72554377813684445</v>
      </c>
      <c r="DK25" s="14">
        <f>'1'!GE25</f>
        <v>0.79058449420415888</v>
      </c>
      <c r="DL25" s="14">
        <f>'2'!EL25</f>
        <v>0.35291352872365478</v>
      </c>
      <c r="DM25" s="14">
        <f>'2'!EN25</f>
        <v>0.52432038364054545</v>
      </c>
      <c r="DN25" s="14">
        <f>'3'!DH25</f>
        <v>0.25738503999568108</v>
      </c>
      <c r="DO25" s="14">
        <f>'8'!EF25</f>
        <v>0.43882312521320821</v>
      </c>
      <c r="DP25" s="14">
        <f t="shared" si="26"/>
        <v>0.49956090542932557</v>
      </c>
      <c r="DQ25" s="14">
        <f t="shared" si="27"/>
        <v>0.54271787734794041</v>
      </c>
    </row>
    <row r="26" spans="1:121" ht="12.75" customHeight="1">
      <c r="A26" s="60">
        <v>2002</v>
      </c>
      <c r="B26" s="14">
        <f>'1'!Q26</f>
        <v>0.50209490720997607</v>
      </c>
      <c r="C26" s="14">
        <f>'1'!S26</f>
        <v>0.61059235258650246</v>
      </c>
      <c r="D26" s="14">
        <f>'2'!P26</f>
        <v>0.40761232663484331</v>
      </c>
      <c r="E26" s="14">
        <f>'2'!R26</f>
        <v>0.57971879758317135</v>
      </c>
      <c r="F26" s="14">
        <f>'3'!N26</f>
        <v>0.55304023109804723</v>
      </c>
      <c r="G26" s="14">
        <f>'8'!J26</f>
        <v>0.71384301072338219</v>
      </c>
      <c r="H26" s="14">
        <f t="shared" si="28"/>
        <v>0.55832000600283216</v>
      </c>
      <c r="I26" s="14">
        <f t="shared" si="29"/>
        <v>0.61892963124827549</v>
      </c>
      <c r="J26" s="14">
        <f>'1'!AC26</f>
        <v>0.46393523079018634</v>
      </c>
      <c r="K26" s="14">
        <f>'1'!AE26</f>
        <v>0.57510492515574252</v>
      </c>
      <c r="L26" s="14">
        <f>'2'!Y26</f>
        <v>0.294729463422163</v>
      </c>
      <c r="M26" s="14">
        <f>'2'!AA26</f>
        <v>0.45746764592055489</v>
      </c>
      <c r="N26" s="14">
        <f>'3'!U26</f>
        <v>0.53658178755345487</v>
      </c>
      <c r="O26" s="14">
        <f>'8'!S26</f>
        <v>0.68550531160975425</v>
      </c>
      <c r="P26" s="14">
        <f t="shared" si="0"/>
        <v>0.52056881344909312</v>
      </c>
      <c r="Q26" s="14">
        <f t="shared" si="1"/>
        <v>0.58131050944515472</v>
      </c>
      <c r="R26" s="14">
        <f>'1'!AO26</f>
        <v>0.53692236809307725</v>
      </c>
      <c r="S26" s="14">
        <f>'1'!AQ26</f>
        <v>0.64159840773140475</v>
      </c>
      <c r="T26" s="14">
        <f>'2'!AH26</f>
        <v>0.30633259736323865</v>
      </c>
      <c r="U26" s="14">
        <f>'2'!AJ26</f>
        <v>0.47155784178843951</v>
      </c>
      <c r="V26" s="14">
        <f>'3'!AB26</f>
        <v>0.82104367269266998</v>
      </c>
      <c r="W26" s="14">
        <f>'8'!AB26</f>
        <v>0.74600549741568301</v>
      </c>
      <c r="X26" s="14">
        <f t="shared" si="2"/>
        <v>0.63716449950064302</v>
      </c>
      <c r="Y26" s="14">
        <f t="shared" si="3"/>
        <v>0.69555743979849416</v>
      </c>
      <c r="Z26" s="14">
        <f>'1'!BA26</f>
        <v>0.43546232226599485</v>
      </c>
      <c r="AA26" s="14">
        <f>'1'!BC26</f>
        <v>0.54750546839299041</v>
      </c>
      <c r="AB26" s="14">
        <f>'2'!AQ26</f>
        <v>0.27575676981223118</v>
      </c>
      <c r="AC26" s="14">
        <f>'2'!AS26</f>
        <v>0.43350518679171562</v>
      </c>
      <c r="AD26" s="14">
        <f>'3'!AI26</f>
        <v>0.41096829665424983</v>
      </c>
      <c r="AE26" s="14">
        <f>'8'!AK26</f>
        <v>0.66241858935498465</v>
      </c>
      <c r="AF26" s="14">
        <f t="shared" si="4"/>
        <v>0.47010732738992966</v>
      </c>
      <c r="AG26" s="14">
        <f t="shared" si="5"/>
        <v>0.53069942753867638</v>
      </c>
      <c r="AH26" s="14">
        <f>'1'!BM26</f>
        <v>0.43882314274797418</v>
      </c>
      <c r="AI26" s="14">
        <f>'1'!BO26</f>
        <v>0.55081572173172089</v>
      </c>
      <c r="AJ26" s="14">
        <f>'2'!AZ26</f>
        <v>0.3150267334554463</v>
      </c>
      <c r="AK26" s="14">
        <f>'2'!BB26</f>
        <v>0.48185278055848341</v>
      </c>
      <c r="AL26" s="14">
        <f>'3'!AP26</f>
        <v>0.85520808271025572</v>
      </c>
      <c r="AM26" s="14">
        <f>'8'!AT26</f>
        <v>0.82391421916974572</v>
      </c>
      <c r="AN26" s="14">
        <f t="shared" si="6"/>
        <v>0.6268125059147347</v>
      </c>
      <c r="AO26" s="14">
        <f t="shared" si="7"/>
        <v>0.68829214221853707</v>
      </c>
      <c r="AP26" s="14">
        <f>'1'!BY26</f>
        <v>0.3517339239997907</v>
      </c>
      <c r="AQ26" s="14">
        <f>'1'!CA26</f>
        <v>0.46002076418638543</v>
      </c>
      <c r="AR26" s="14">
        <f>'2'!BI26</f>
        <v>0.30152268521814168</v>
      </c>
      <c r="AS26" s="14">
        <f>'2'!BK26</f>
        <v>0.46576669635425977</v>
      </c>
      <c r="AT26" s="14">
        <f>'3'!AW26</f>
        <v>0.83206426082354923</v>
      </c>
      <c r="AU26" s="14">
        <f>'8'!BC26</f>
        <v>0.75958287212804632</v>
      </c>
      <c r="AV26" s="14">
        <f t="shared" si="8"/>
        <v>0.56875762135962926</v>
      </c>
      <c r="AW26" s="14">
        <f t="shared" si="9"/>
        <v>0.62849675854787901</v>
      </c>
      <c r="AX26" s="14">
        <f>'1'!CK26</f>
        <v>0.53734066058317576</v>
      </c>
      <c r="AY26" s="14">
        <f>'1'!CM26</f>
        <v>0.64196323917143416</v>
      </c>
      <c r="AZ26" s="14">
        <f>'2'!BR26</f>
        <v>0.28242019466793672</v>
      </c>
      <c r="BA26" s="14">
        <f>'2'!BT26</f>
        <v>0.44205702957405341</v>
      </c>
      <c r="BB26" s="14">
        <f>'3'!BD26</f>
        <v>0.78773235246582829</v>
      </c>
      <c r="BC26" s="14">
        <f>'8'!BL26</f>
        <v>0.75508258421885077</v>
      </c>
      <c r="BD26" s="14">
        <f t="shared" si="10"/>
        <v>0.62888201787123377</v>
      </c>
      <c r="BE26" s="14">
        <f t="shared" si="11"/>
        <v>0.68669473279714877</v>
      </c>
      <c r="BF26" s="14">
        <f>'1'!CW26</f>
        <v>0.52208796508907374</v>
      </c>
      <c r="BG26" s="14">
        <f>'1'!CY26</f>
        <v>0.62854566657733124</v>
      </c>
      <c r="BH26" s="14">
        <f>'2'!CA26</f>
        <v>0.30536655170078769</v>
      </c>
      <c r="BI26" s="14">
        <f>'2'!CC26</f>
        <v>0.47040027382469468</v>
      </c>
      <c r="BJ26" s="14">
        <f>'3'!BK26</f>
        <v>0.7987561250773263</v>
      </c>
      <c r="BK26" s="14">
        <f>'8'!BU26</f>
        <v>0.72440895384524107</v>
      </c>
      <c r="BL26" s="14">
        <f t="shared" si="12"/>
        <v>0.62016311093635013</v>
      </c>
      <c r="BM26" s="14">
        <f t="shared" si="13"/>
        <v>0.67924956374404388</v>
      </c>
      <c r="BN26" s="14">
        <f>'1'!DI26</f>
        <v>0.55866568771441427</v>
      </c>
      <c r="BO26" s="14">
        <f>'1'!DK26</f>
        <v>0.6603349784367083</v>
      </c>
      <c r="BP26" s="14">
        <f>'2'!CJ26</f>
        <v>0.29037403346944785</v>
      </c>
      <c r="BQ26" s="14">
        <f>'2'!CL26</f>
        <v>0.45207082956077671</v>
      </c>
      <c r="BR26" s="14">
        <f>'3'!BR26</f>
        <v>0.48696767371965949</v>
      </c>
      <c r="BS26" s="14">
        <f>'8'!CD26</f>
        <v>0.72373585331310752</v>
      </c>
      <c r="BT26" s="14">
        <f t="shared" si="14"/>
        <v>0.5551795601909022</v>
      </c>
      <c r="BU26" s="14">
        <f t="shared" si="15"/>
        <v>0.61201695608895279</v>
      </c>
      <c r="BV26" s="14">
        <f>'1'!DU26</f>
        <v>0.58577171746604662</v>
      </c>
      <c r="BW26" s="14">
        <f>'1'!DW26</f>
        <v>0.68306524846936334</v>
      </c>
      <c r="BX26" s="14">
        <f>'2'!CS26</f>
        <v>0.29224712001596292</v>
      </c>
      <c r="BY26" s="14">
        <f>'2'!CU26</f>
        <v>0.45439915867003455</v>
      </c>
      <c r="BZ26" s="14">
        <f>'3'!BY26</f>
        <v>0.72438360333479501</v>
      </c>
      <c r="CA26" s="14">
        <f>'8'!CM26</f>
        <v>0.77266026937632315</v>
      </c>
      <c r="CB26" s="14">
        <f t="shared" si="16"/>
        <v>0.63779436716579452</v>
      </c>
      <c r="CC26" s="14">
        <f t="shared" si="17"/>
        <v>0.69292698343252834</v>
      </c>
      <c r="CD26" s="14">
        <f>'1'!EG26</f>
        <v>0.54489525069183165</v>
      </c>
      <c r="CE26" s="14">
        <f>'1'!EI26</f>
        <v>0.64852239619281471</v>
      </c>
      <c r="CF26" s="14">
        <f>'2'!DB26</f>
        <v>0.39856576980804087</v>
      </c>
      <c r="CG26" s="14">
        <f>'2'!DD26</f>
        <v>0.57098349978535168</v>
      </c>
      <c r="CH26" s="14">
        <f>'3'!CF26</f>
        <v>0.76907076018150244</v>
      </c>
      <c r="CI26" s="14">
        <f>'8'!CV26</f>
        <v>0.82664966460372169</v>
      </c>
      <c r="CJ26" s="14">
        <f t="shared" si="18"/>
        <v>0.6567447834538428</v>
      </c>
      <c r="CK26" s="14">
        <f t="shared" si="19"/>
        <v>0.71543741465196709</v>
      </c>
      <c r="CL26" s="14">
        <f>'1'!ES26</f>
        <v>0.39917953736743922</v>
      </c>
      <c r="CM26" s="14">
        <f>'1'!EU26</f>
        <v>0.51082156694929781</v>
      </c>
      <c r="CN26" s="14">
        <f>'2'!DK26</f>
        <v>0.22490438143024608</v>
      </c>
      <c r="CO26" s="14">
        <f>'2'!DM26</f>
        <v>0.36272351951547666</v>
      </c>
      <c r="CP26" s="14">
        <f>'3'!CM26</f>
        <v>0.55272866246865393</v>
      </c>
      <c r="CQ26" s="14">
        <f>'8'!DE26</f>
        <v>0.71119997486327879</v>
      </c>
      <c r="CR26" s="14">
        <f t="shared" si="20"/>
        <v>0.49814441242298346</v>
      </c>
      <c r="CS26" s="14">
        <f t="shared" si="21"/>
        <v>0.55658313806424997</v>
      </c>
      <c r="CT26" s="14">
        <f>'1'!FE26</f>
        <v>0.42580615543601202</v>
      </c>
      <c r="CU26" s="14">
        <f>'1'!FG26</f>
        <v>0.53791376052926543</v>
      </c>
      <c r="CV26" s="14">
        <f>'2'!DT26</f>
        <v>0.21385739377906215</v>
      </c>
      <c r="CW26" s="14">
        <f>'2'!DV26</f>
        <v>0.34587449802167713</v>
      </c>
      <c r="CX26" s="14">
        <f>'3'!CT26</f>
        <v>0.74013854732089124</v>
      </c>
      <c r="CY26" s="14">
        <f>'8'!DN26</f>
        <v>0.80447632185015372</v>
      </c>
      <c r="CZ26" s="14">
        <f t="shared" si="22"/>
        <v>0.57786191884507232</v>
      </c>
      <c r="DA26" s="14">
        <f t="shared" si="23"/>
        <v>0.63590667130663514</v>
      </c>
      <c r="DB26" s="14">
        <f>'1'!FQ26</f>
        <v>0.46438512366056001</v>
      </c>
      <c r="DC26" s="14">
        <f>'1'!FS26</f>
        <v>0.57553309107238848</v>
      </c>
      <c r="DD26" s="14">
        <f>'2'!EC26</f>
        <v>0.23040761431231019</v>
      </c>
      <c r="DE26" s="14">
        <f>'2'!EE26</f>
        <v>0.37090298667264815</v>
      </c>
      <c r="DF26" s="14">
        <f>'3'!DA26</f>
        <v>0.57579936546417876</v>
      </c>
      <c r="DG26" s="14">
        <f>'8'!DW26</f>
        <v>0.76384397320158914</v>
      </c>
      <c r="DH26" s="14">
        <f t="shared" si="24"/>
        <v>0.54370564556189704</v>
      </c>
      <c r="DI26" s="14">
        <f t="shared" si="25"/>
        <v>0.60221436976266218</v>
      </c>
      <c r="DJ26" s="14">
        <f>'1'!GC26</f>
        <v>0.74868240043679113</v>
      </c>
      <c r="DK26" s="14">
        <f>'1'!GE26</f>
        <v>0.80700645727603815</v>
      </c>
      <c r="DL26" s="14">
        <f>'2'!EL26</f>
        <v>0.35860624598250607</v>
      </c>
      <c r="DM26" s="14">
        <f>'2'!EN26</f>
        <v>0.53039092427550094</v>
      </c>
      <c r="DN26" s="14">
        <f>'3'!DH26</f>
        <v>0.21527532899555682</v>
      </c>
      <c r="DO26" s="14">
        <f>'8'!EF26</f>
        <v>0.40493109186326176</v>
      </c>
      <c r="DP26" s="14">
        <f t="shared" si="26"/>
        <v>0.49038518998767178</v>
      </c>
      <c r="DQ26" s="14">
        <f t="shared" si="27"/>
        <v>0.53089328055267004</v>
      </c>
    </row>
    <row r="27" spans="1:121" ht="12.75" customHeight="1">
      <c r="A27" s="60">
        <v>2003</v>
      </c>
      <c r="B27" s="14">
        <f>'1'!Q27</f>
        <v>0.53345781633548939</v>
      </c>
      <c r="C27" s="14">
        <f>'1'!S27</f>
        <v>0.63856991698077203</v>
      </c>
      <c r="D27" s="14">
        <f>'2'!P27</f>
        <v>0.4159089981801577</v>
      </c>
      <c r="E27" s="14">
        <f>'2'!R27</f>
        <v>0.5875936002093548</v>
      </c>
      <c r="F27" s="14">
        <f>'3'!N27</f>
        <v>0.46151384124223738</v>
      </c>
      <c r="G27" s="14">
        <f>'8'!J27</f>
        <v>0.71341115871747673</v>
      </c>
      <c r="H27" s="14">
        <f t="shared" si="28"/>
        <v>0.54870527634214006</v>
      </c>
      <c r="I27" s="14">
        <f t="shared" si="29"/>
        <v>0.60791857680317285</v>
      </c>
      <c r="J27" s="14">
        <f>'1'!AC27</f>
        <v>0.49084345598090934</v>
      </c>
      <c r="K27" s="14">
        <f>'1'!AE27</f>
        <v>0.60029957865573846</v>
      </c>
      <c r="L27" s="14">
        <f>'2'!Y27</f>
        <v>0.2912172626515187</v>
      </c>
      <c r="M27" s="14">
        <f>'2'!AA27</f>
        <v>0.45312038840190716</v>
      </c>
      <c r="N27" s="14">
        <f>'3'!U27</f>
        <v>0.52756164921873727</v>
      </c>
      <c r="O27" s="14">
        <f>'8'!S27</f>
        <v>0.6913213361648306</v>
      </c>
      <c r="P27" s="14">
        <f t="shared" si="0"/>
        <v>0.53017985500340759</v>
      </c>
      <c r="Q27" s="14">
        <f t="shared" si="1"/>
        <v>0.59015261664837804</v>
      </c>
      <c r="R27" s="14">
        <f>'1'!AO27</f>
        <v>0.53878856932769958</v>
      </c>
      <c r="S27" s="14">
        <f>'1'!AQ27</f>
        <v>0.64322474637985561</v>
      </c>
      <c r="T27" s="14">
        <f>'2'!AH27</f>
        <v>0.31485520954801266</v>
      </c>
      <c r="U27" s="14">
        <f>'2'!AJ27</f>
        <v>0.48165178015480781</v>
      </c>
      <c r="V27" s="14">
        <f>'3'!AB27</f>
        <v>0.67528968780294174</v>
      </c>
      <c r="W27" s="14">
        <f>'8'!AB27</f>
        <v>0.73384550811511406</v>
      </c>
      <c r="X27" s="14">
        <f t="shared" si="2"/>
        <v>0.59928474766539508</v>
      </c>
      <c r="Y27" s="14">
        <f t="shared" si="3"/>
        <v>0.65773887554693689</v>
      </c>
      <c r="Z27" s="14">
        <f>'1'!BA27</f>
        <v>0.45075964719594996</v>
      </c>
      <c r="AA27" s="14">
        <f>'1'!BC27</f>
        <v>0.56245770467739842</v>
      </c>
      <c r="AB27" s="14">
        <f>'2'!AQ27</f>
        <v>0.2808841795936115</v>
      </c>
      <c r="AC27" s="14">
        <f>'2'!AS27</f>
        <v>0.4400990792132059</v>
      </c>
      <c r="AD27" s="14">
        <f>'3'!AI27</f>
        <v>0.41277703435619972</v>
      </c>
      <c r="AE27" s="14">
        <f>'8'!AK27</f>
        <v>0.67001384456551261</v>
      </c>
      <c r="AF27" s="14">
        <f t="shared" si="4"/>
        <v>0.4790899965681692</v>
      </c>
      <c r="AG27" s="14">
        <f t="shared" si="5"/>
        <v>0.53969070952270803</v>
      </c>
      <c r="AH27" s="14">
        <f>'1'!BM27</f>
        <v>0.44388182401437959</v>
      </c>
      <c r="AI27" s="14">
        <f>'1'!BO27</f>
        <v>0.55577132544990082</v>
      </c>
      <c r="AJ27" s="14">
        <f>'2'!AZ27</f>
        <v>0.33157423169932493</v>
      </c>
      <c r="AK27" s="14">
        <f>'2'!BB27</f>
        <v>0.50086135195011716</v>
      </c>
      <c r="AL27" s="14">
        <f>'3'!AP27</f>
        <v>0.73416998891327678</v>
      </c>
      <c r="AM27" s="14">
        <f>'8'!AT27</f>
        <v>0.81703163440519821</v>
      </c>
      <c r="AN27" s="14">
        <f t="shared" si="6"/>
        <v>0.59851055860530311</v>
      </c>
      <c r="AO27" s="14">
        <f t="shared" si="7"/>
        <v>0.66019507120459076</v>
      </c>
      <c r="AP27" s="14">
        <f>'1'!BY27</f>
        <v>0.37439486401292638</v>
      </c>
      <c r="AQ27" s="14">
        <f>'1'!CA27</f>
        <v>0.48470717697653243</v>
      </c>
      <c r="AR27" s="14">
        <f>'2'!BI27</f>
        <v>0.30911279729086394</v>
      </c>
      <c r="AS27" s="14">
        <f>'2'!BK27</f>
        <v>0.47487384550336265</v>
      </c>
      <c r="AT27" s="14">
        <f>'3'!AW27</f>
        <v>0.83271490561962513</v>
      </c>
      <c r="AU27" s="14">
        <f>'8'!BC27</f>
        <v>0.75768477525807143</v>
      </c>
      <c r="AV27" s="14">
        <f t="shared" si="8"/>
        <v>0.57826914555368103</v>
      </c>
      <c r="AW27" s="14">
        <f t="shared" si="9"/>
        <v>0.63897017556037339</v>
      </c>
      <c r="AX27" s="14">
        <f>'1'!CK27</f>
        <v>0.53504265938014361</v>
      </c>
      <c r="AY27" s="14">
        <f>'1'!CM27</f>
        <v>0.6399567802283419</v>
      </c>
      <c r="AZ27" s="14">
        <f>'2'!BR27</f>
        <v>0.28097694323211747</v>
      </c>
      <c r="BA27" s="14">
        <f>'2'!BT27</f>
        <v>0.44021754976042127</v>
      </c>
      <c r="BB27" s="14">
        <f>'3'!BD27</f>
        <v>0.77912971492273109</v>
      </c>
      <c r="BC27" s="14">
        <f>'8'!BL27</f>
        <v>0.75534216361778728</v>
      </c>
      <c r="BD27" s="14">
        <f t="shared" si="10"/>
        <v>0.62573272771039878</v>
      </c>
      <c r="BE27" s="14">
        <f t="shared" si="11"/>
        <v>0.68362243670250855</v>
      </c>
      <c r="BF27" s="14">
        <f>'1'!CW27</f>
        <v>0.5242164519759247</v>
      </c>
      <c r="BG27" s="14">
        <f>'1'!CY27</f>
        <v>0.63043231425310742</v>
      </c>
      <c r="BH27" s="14">
        <f>'2'!CA27</f>
        <v>0.31007221652269978</v>
      </c>
      <c r="BI27" s="14">
        <f>'2'!CC27</f>
        <v>0.47601290745805652</v>
      </c>
      <c r="BJ27" s="14">
        <f>'3'!BK27</f>
        <v>0.79345573732935537</v>
      </c>
      <c r="BK27" s="14">
        <f>'8'!BU27</f>
        <v>0.7189222483060107</v>
      </c>
      <c r="BL27" s="14">
        <f t="shared" si="12"/>
        <v>0.61878829885148146</v>
      </c>
      <c r="BM27" s="14">
        <f t="shared" si="13"/>
        <v>0.67786871285589023</v>
      </c>
      <c r="BN27" s="14">
        <f>'1'!DI27</f>
        <v>0.55464579590200158</v>
      </c>
      <c r="BO27" s="14">
        <f>'1'!DK27</f>
        <v>0.65690551793726659</v>
      </c>
      <c r="BP27" s="14">
        <f>'2'!CJ27</f>
        <v>0.29130651857211254</v>
      </c>
      <c r="BQ27" s="14">
        <f>'2'!CL27</f>
        <v>0.45323135111887458</v>
      </c>
      <c r="BR27" s="14">
        <f>'3'!BR27</f>
        <v>0.48615577005134025</v>
      </c>
      <c r="BS27" s="14">
        <f>'8'!CD27</f>
        <v>0.72771900744808871</v>
      </c>
      <c r="BT27" s="14">
        <f t="shared" si="14"/>
        <v>0.55445766459286916</v>
      </c>
      <c r="BU27" s="14">
        <f t="shared" si="15"/>
        <v>0.61155403666165142</v>
      </c>
      <c r="BV27" s="14">
        <f>'1'!DU27</f>
        <v>0.59847890887277333</v>
      </c>
      <c r="BW27" s="14">
        <f>'1'!DW27</f>
        <v>0.6934920075389237</v>
      </c>
      <c r="BX27" s="14">
        <f>'2'!CS27</f>
        <v>0.30826914780067838</v>
      </c>
      <c r="BY27" s="14">
        <f>'2'!CU27</f>
        <v>0.47387000806137658</v>
      </c>
      <c r="BZ27" s="14">
        <f>'3'!BY27</f>
        <v>0.71785198613785639</v>
      </c>
      <c r="CA27" s="14">
        <f>'8'!CM27</f>
        <v>0.76872148415661967</v>
      </c>
      <c r="CB27" s="14">
        <f t="shared" si="16"/>
        <v>0.64186184590279627</v>
      </c>
      <c r="CC27" s="14">
        <f t="shared" si="17"/>
        <v>0.69642717139532628</v>
      </c>
      <c r="CD27" s="14">
        <f>'1'!EG27</f>
        <v>0.57291609336349247</v>
      </c>
      <c r="CE27" s="14">
        <f>'1'!EI27</f>
        <v>0.67236943329550614</v>
      </c>
      <c r="CF27" s="14">
        <f>'2'!DB27</f>
        <v>0.4203353407053414</v>
      </c>
      <c r="CG27" s="14">
        <f>'2'!DD27</f>
        <v>0.59174298879008469</v>
      </c>
      <c r="CH27" s="14">
        <f>'3'!CF27</f>
        <v>0.79160086202580826</v>
      </c>
      <c r="CI27" s="14">
        <f>'8'!CV27</f>
        <v>0.82608772777105011</v>
      </c>
      <c r="CJ27" s="14">
        <f t="shared" si="18"/>
        <v>0.67562211886514567</v>
      </c>
      <c r="CK27" s="14">
        <f t="shared" si="19"/>
        <v>0.73254421964642558</v>
      </c>
      <c r="CL27" s="14">
        <f>'1'!ES27</f>
        <v>0.39551083040180007</v>
      </c>
      <c r="CM27" s="14">
        <f>'1'!EU27</f>
        <v>0.50701202840387249</v>
      </c>
      <c r="CN27" s="14">
        <f>'2'!DK27</f>
        <v>0.22727260899634508</v>
      </c>
      <c r="CO27" s="14">
        <f>'2'!DM27</f>
        <v>0.36626039514013281</v>
      </c>
      <c r="CP27" s="14">
        <f>'3'!CM27</f>
        <v>0.53431023385691445</v>
      </c>
      <c r="CQ27" s="14">
        <f>'8'!DE27</f>
        <v>0.701328027497087</v>
      </c>
      <c r="CR27" s="14">
        <f t="shared" si="20"/>
        <v>0.48984115839885489</v>
      </c>
      <c r="CS27" s="14">
        <f t="shared" si="21"/>
        <v>0.5483404162140626</v>
      </c>
      <c r="CT27" s="14">
        <f>'1'!FE27</f>
        <v>0.44544516909780907</v>
      </c>
      <c r="CU27" s="14">
        <f>'1'!FG27</f>
        <v>0.55729631708252247</v>
      </c>
      <c r="CV27" s="14">
        <f>'2'!DT27</f>
        <v>0.21308051135827694</v>
      </c>
      <c r="CW27" s="14">
        <f>'2'!DV27</f>
        <v>0.34466719243891697</v>
      </c>
      <c r="CX27" s="14">
        <f>'3'!CT27</f>
        <v>0.75622401025856756</v>
      </c>
      <c r="CY27" s="14">
        <f>'8'!DN27</f>
        <v>0.80416233448695829</v>
      </c>
      <c r="CZ27" s="14">
        <f t="shared" si="22"/>
        <v>0.5895827049613328</v>
      </c>
      <c r="DA27" s="14">
        <f t="shared" si="23"/>
        <v>0.64748183226328215</v>
      </c>
      <c r="DB27" s="14">
        <f>'1'!FQ27</f>
        <v>0.493283110513767</v>
      </c>
      <c r="DC27" s="14">
        <f>'1'!FS27</f>
        <v>0.60254320141590967</v>
      </c>
      <c r="DD27" s="14">
        <f>'2'!EC27</f>
        <v>0.23729954155090172</v>
      </c>
      <c r="DE27" s="14">
        <f>'2'!EE27</f>
        <v>0.38095509636491137</v>
      </c>
      <c r="DF27" s="14">
        <f>'3'!DA27</f>
        <v>0.57614584892216636</v>
      </c>
      <c r="DG27" s="14">
        <f>'8'!DW27</f>
        <v>0.76481007291908543</v>
      </c>
      <c r="DH27" s="14">
        <f t="shared" si="24"/>
        <v>0.55628217882091002</v>
      </c>
      <c r="DI27" s="14">
        <f t="shared" si="25"/>
        <v>0.61435177066316804</v>
      </c>
      <c r="DJ27" s="14">
        <f>'1'!GC27</f>
        <v>0.77431043330506533</v>
      </c>
      <c r="DK27" s="14">
        <f>'1'!GE27</f>
        <v>0.8247913193816282</v>
      </c>
      <c r="DL27" s="14">
        <f>'2'!EL27</f>
        <v>0.36465627664080924</v>
      </c>
      <c r="DM27" s="14">
        <f>'2'!EN27</f>
        <v>0.5367600277265494</v>
      </c>
      <c r="DN27" s="14">
        <f>'3'!DH27</f>
        <v>0.18534406879329057</v>
      </c>
      <c r="DO27" s="14">
        <f>'8'!EF27</f>
        <v>0.3927236276568527</v>
      </c>
      <c r="DP27" s="14">
        <f t="shared" si="26"/>
        <v>0.49070672509864288</v>
      </c>
      <c r="DQ27" s="14">
        <f t="shared" si="27"/>
        <v>0.52810945463784209</v>
      </c>
    </row>
    <row r="28" spans="1:121" ht="12.75" customHeight="1">
      <c r="A28" s="60">
        <v>2004</v>
      </c>
      <c r="B28" s="14">
        <f>'1'!Q28</f>
        <v>0.54854960805909037</v>
      </c>
      <c r="C28" s="14">
        <f>'1'!S28</f>
        <v>0.65167508236357563</v>
      </c>
      <c r="D28" s="14">
        <f>'2'!P28</f>
        <v>0.4318682959742367</v>
      </c>
      <c r="E28" s="14">
        <f>'2'!R28</f>
        <v>0.60238998460849091</v>
      </c>
      <c r="F28" s="14">
        <f>'3'!N28</f>
        <v>0.45411245891122232</v>
      </c>
      <c r="G28" s="14">
        <f>'8'!J28</f>
        <v>0.7239837565122117</v>
      </c>
      <c r="H28" s="14">
        <f t="shared" si="28"/>
        <v>0.55713072667691832</v>
      </c>
      <c r="I28" s="14">
        <f t="shared" si="29"/>
        <v>0.6154330852621378</v>
      </c>
      <c r="J28" s="14">
        <f>'1'!AC28</f>
        <v>0.52037912892679561</v>
      </c>
      <c r="K28" s="14">
        <f>'1'!AE28</f>
        <v>0.62702759996651236</v>
      </c>
      <c r="L28" s="14">
        <f>'2'!Y28</f>
        <v>0.30146868973867774</v>
      </c>
      <c r="M28" s="14">
        <f>'2'!AA28</f>
        <v>0.46570129036055657</v>
      </c>
      <c r="N28" s="14">
        <f>'3'!U28</f>
        <v>0.53206576834271113</v>
      </c>
      <c r="O28" s="14">
        <f>'8'!S28</f>
        <v>0.69814811964004919</v>
      </c>
      <c r="P28" s="14">
        <f t="shared" si="0"/>
        <v>0.54585199254027605</v>
      </c>
      <c r="Q28" s="14">
        <f t="shared" si="1"/>
        <v>0.60493464101835071</v>
      </c>
      <c r="R28" s="14">
        <f>'1'!AO28</f>
        <v>0.54616061363602453</v>
      </c>
      <c r="S28" s="14">
        <f>'1'!AQ28</f>
        <v>0.64961552716923643</v>
      </c>
      <c r="T28" s="14">
        <f>'2'!AH28</f>
        <v>0.31526414578228307</v>
      </c>
      <c r="U28" s="14">
        <f>'2'!AJ28</f>
        <v>0.48213085455172527</v>
      </c>
      <c r="V28" s="14">
        <f>'3'!AB28</f>
        <v>0.71881367684417774</v>
      </c>
      <c r="W28" s="14">
        <f>'8'!AB28</f>
        <v>0.74502574344926509</v>
      </c>
      <c r="X28" s="14">
        <f t="shared" si="2"/>
        <v>0.61595051510599874</v>
      </c>
      <c r="Y28" s="14">
        <f t="shared" si="3"/>
        <v>0.67401915139622781</v>
      </c>
      <c r="Z28" s="14">
        <f>'1'!BA28</f>
        <v>0.46180178553450413</v>
      </c>
      <c r="AA28" s="14">
        <f>'1'!BC28</f>
        <v>0.57307122869331406</v>
      </c>
      <c r="AB28" s="14">
        <f>'2'!AQ28</f>
        <v>0.2875191621132851</v>
      </c>
      <c r="AC28" s="14">
        <f>'2'!AS28</f>
        <v>0.44850039002852221</v>
      </c>
      <c r="AD28" s="14">
        <f>'3'!AI28</f>
        <v>0.3941776634895226</v>
      </c>
      <c r="AE28" s="14">
        <f>'8'!AK28</f>
        <v>0.68256308861329185</v>
      </c>
      <c r="AF28" s="14">
        <f t="shared" si="4"/>
        <v>0.48265781845083378</v>
      </c>
      <c r="AG28" s="14">
        <f t="shared" si="5"/>
        <v>0.54326371850588151</v>
      </c>
      <c r="AH28" s="14">
        <f>'1'!BM28</f>
        <v>0.4652273024062461</v>
      </c>
      <c r="AI28" s="14">
        <f>'1'!BO28</f>
        <v>0.57633395162491108</v>
      </c>
      <c r="AJ28" s="14">
        <f>'2'!AZ28</f>
        <v>0.33756413857247003</v>
      </c>
      <c r="AK28" s="14">
        <f>'2'!BB28</f>
        <v>0.50756197975801565</v>
      </c>
      <c r="AL28" s="14">
        <f>'3'!AP28</f>
        <v>0.79099411918731222</v>
      </c>
      <c r="AM28" s="14">
        <f>'8'!AT28</f>
        <v>0.81700228125356178</v>
      </c>
      <c r="AN28" s="14">
        <f t="shared" si="6"/>
        <v>0.62184643492996394</v>
      </c>
      <c r="AO28" s="14">
        <f t="shared" si="7"/>
        <v>0.68328887873598454</v>
      </c>
      <c r="AP28" s="14">
        <f>'1'!BY28</f>
        <v>0.39542229565997139</v>
      </c>
      <c r="AQ28" s="14">
        <f>'1'!CA28</f>
        <v>0.50691985922170013</v>
      </c>
      <c r="AR28" s="14">
        <f>'2'!BI28</f>
        <v>0.3312840599459978</v>
      </c>
      <c r="AS28" s="14">
        <f>'2'!BK28</f>
        <v>0.50053438024222807</v>
      </c>
      <c r="AT28" s="14">
        <f>'3'!AW28</f>
        <v>0.82948546928714573</v>
      </c>
      <c r="AU28" s="14">
        <f>'8'!BC28</f>
        <v>0.76241061872988214</v>
      </c>
      <c r="AV28" s="14">
        <f t="shared" si="8"/>
        <v>0.58927134626284527</v>
      </c>
      <c r="AW28" s="14">
        <f t="shared" si="9"/>
        <v>0.65079540371715983</v>
      </c>
      <c r="AX28" s="14">
        <f>'1'!CK28</f>
        <v>0.54783907807538412</v>
      </c>
      <c r="AY28" s="14">
        <f>'1'!CM28</f>
        <v>0.65106311510886283</v>
      </c>
      <c r="AZ28" s="14">
        <f>'2'!BR28</f>
        <v>0.28416263629884397</v>
      </c>
      <c r="BA28" s="14">
        <f>'2'!BT28</f>
        <v>0.4442685543664005</v>
      </c>
      <c r="BB28" s="14">
        <f>'3'!BD28</f>
        <v>0.75078464488855445</v>
      </c>
      <c r="BC28" s="14">
        <f>'8'!BL28</f>
        <v>0.75424460079625233</v>
      </c>
      <c r="BD28" s="14">
        <f t="shared" si="10"/>
        <v>0.6238092062812397</v>
      </c>
      <c r="BE28" s="14">
        <f t="shared" si="11"/>
        <v>0.68110941290138693</v>
      </c>
      <c r="BF28" s="14">
        <f>'1'!CW28</f>
        <v>0.52646053786837788</v>
      </c>
      <c r="BG28" s="14">
        <f>'1'!CY28</f>
        <v>0.63241637934681738</v>
      </c>
      <c r="BH28" s="14">
        <f>'2'!CA28</f>
        <v>0.31584210401766183</v>
      </c>
      <c r="BI28" s="14">
        <f>'2'!CC28</f>
        <v>0.48280713203744924</v>
      </c>
      <c r="BJ28" s="14">
        <f>'3'!BK28</f>
        <v>0.78807274190944421</v>
      </c>
      <c r="BK28" s="14">
        <f>'8'!BU28</f>
        <v>0.70967566124983894</v>
      </c>
      <c r="BL28" s="14">
        <f t="shared" si="12"/>
        <v>0.61660552633893806</v>
      </c>
      <c r="BM28" s="14">
        <f t="shared" si="13"/>
        <v>0.67568436573229262</v>
      </c>
      <c r="BN28" s="14">
        <f>'1'!DI28</f>
        <v>0.55495127770282437</v>
      </c>
      <c r="BO28" s="14">
        <f>'1'!DK28</f>
        <v>0.6571666741089599</v>
      </c>
      <c r="BP28" s="14">
        <f>'2'!CJ28</f>
        <v>0.29512370138728344</v>
      </c>
      <c r="BQ28" s="14">
        <f>'2'!CL28</f>
        <v>0.45795318643619004</v>
      </c>
      <c r="BR28" s="14">
        <f>'3'!BR28</f>
        <v>0.48434637178554774</v>
      </c>
      <c r="BS28" s="14">
        <f>'8'!CD28</f>
        <v>0.73425851404045683</v>
      </c>
      <c r="BT28" s="14">
        <f t="shared" si="14"/>
        <v>0.55614410267635928</v>
      </c>
      <c r="BU28" s="14">
        <f t="shared" si="15"/>
        <v>0.61331320974370418</v>
      </c>
      <c r="BV28" s="14">
        <f>'1'!DU28</f>
        <v>0.59366395612459277</v>
      </c>
      <c r="BW28" s="14">
        <f>'1'!DW28</f>
        <v>0.68955792087310597</v>
      </c>
      <c r="BX28" s="14">
        <f>'2'!CS28</f>
        <v>0.32138842988869548</v>
      </c>
      <c r="BY28" s="14">
        <f>'2'!CU28</f>
        <v>0.48924932483647415</v>
      </c>
      <c r="BZ28" s="14">
        <f>'3'!BY28</f>
        <v>0.7115925787258488</v>
      </c>
      <c r="CA28" s="14">
        <f>'8'!CM28</f>
        <v>0.75618827425186796</v>
      </c>
      <c r="CB28" s="14">
        <f t="shared" si="16"/>
        <v>0.63654963868313585</v>
      </c>
      <c r="CC28" s="14">
        <f t="shared" si="17"/>
        <v>0.69169331407731915</v>
      </c>
      <c r="CD28" s="14">
        <f>'1'!EG28</f>
        <v>0.60073831496802621</v>
      </c>
      <c r="CE28" s="14">
        <f>'1'!EI28</f>
        <v>0.69533108865707594</v>
      </c>
      <c r="CF28" s="14">
        <f>'2'!DB28</f>
        <v>0.44368372905402359</v>
      </c>
      <c r="CG28" s="14">
        <f>'2'!DD28</f>
        <v>0.61305993683671833</v>
      </c>
      <c r="CH28" s="14">
        <f>'3'!CF28</f>
        <v>0.78659753054076154</v>
      </c>
      <c r="CI28" s="14">
        <f>'8'!CV28</f>
        <v>0.83241002467348624</v>
      </c>
      <c r="CJ28" s="14">
        <f t="shared" si="18"/>
        <v>0.68941558769617473</v>
      </c>
      <c r="CK28" s="14">
        <f t="shared" si="19"/>
        <v>0.74419031795006418</v>
      </c>
      <c r="CL28" s="14">
        <f>'1'!ES28</f>
        <v>0.41651227115495543</v>
      </c>
      <c r="CM28" s="14">
        <f>'1'!EU28</f>
        <v>0.52856643670213699</v>
      </c>
      <c r="CN28" s="14">
        <f>'2'!DK28</f>
        <v>0.23109744898423526</v>
      </c>
      <c r="CO28" s="14">
        <f>'2'!DM28</f>
        <v>0.37191859828390877</v>
      </c>
      <c r="CP28" s="14">
        <f>'3'!CM28</f>
        <v>0.51477775150309257</v>
      </c>
      <c r="CQ28" s="14">
        <f>'8'!DE28</f>
        <v>0.70274063264598385</v>
      </c>
      <c r="CR28" s="14">
        <f t="shared" si="20"/>
        <v>0.49409424939767477</v>
      </c>
      <c r="CS28" s="14">
        <f t="shared" si="21"/>
        <v>0.55299803054651475</v>
      </c>
      <c r="CT28" s="14">
        <f>'1'!FE28</f>
        <v>0.4563808209483643</v>
      </c>
      <c r="CU28" s="14">
        <f>'1'!FG28</f>
        <v>0.56787916224797685</v>
      </c>
      <c r="CV28" s="14">
        <f>'2'!DT28</f>
        <v>0.21039821859763722</v>
      </c>
      <c r="CW28" s="14">
        <f>'2'!DV28</f>
        <v>0.34047547898704961</v>
      </c>
      <c r="CX28" s="14">
        <f>'3'!CT28</f>
        <v>0.77101422688843058</v>
      </c>
      <c r="CY28" s="14">
        <f>'8'!DN28</f>
        <v>0.79977901236148852</v>
      </c>
      <c r="CZ28" s="14">
        <f t="shared" si="22"/>
        <v>0.59629046005158926</v>
      </c>
      <c r="DA28" s="14">
        <f t="shared" si="23"/>
        <v>0.65389752261037548</v>
      </c>
      <c r="DB28" s="14">
        <f>'1'!FQ28</f>
        <v>0.52282865922385879</v>
      </c>
      <c r="DC28" s="14">
        <f>'1'!FS28</f>
        <v>0.62920273308361696</v>
      </c>
      <c r="DD28" s="14">
        <f>'2'!EC28</f>
        <v>0.23644760030734571</v>
      </c>
      <c r="DE28" s="14">
        <f>'2'!EE28</f>
        <v>0.3797237722098763</v>
      </c>
      <c r="DF28" s="14">
        <f>'3'!DA28</f>
        <v>0.56265753378018213</v>
      </c>
      <c r="DG28" s="14">
        <f>'8'!DW28</f>
        <v>0.77357800910759433</v>
      </c>
      <c r="DH28" s="14">
        <f t="shared" si="24"/>
        <v>0.56683510944222215</v>
      </c>
      <c r="DI28" s="14">
        <f t="shared" si="25"/>
        <v>0.62371235617637855</v>
      </c>
      <c r="DJ28" s="14">
        <f>'1'!GC28</f>
        <v>0.80969503259417008</v>
      </c>
      <c r="DK28" s="14">
        <f>'1'!GE28</f>
        <v>0.84868379560641871</v>
      </c>
      <c r="DL28" s="14">
        <f>'2'!EL28</f>
        <v>0.3697812650421356</v>
      </c>
      <c r="DM28" s="14">
        <f>'2'!EN28</f>
        <v>0.54209043281033042</v>
      </c>
      <c r="DN28" s="14">
        <f>'3'!DH28</f>
        <v>0.20357290416895138</v>
      </c>
      <c r="DO28" s="14">
        <f>'8'!EF28</f>
        <v>0.40831570752740409</v>
      </c>
      <c r="DP28" s="14">
        <f t="shared" si="26"/>
        <v>0.5138282924659705</v>
      </c>
      <c r="DQ28" s="14">
        <f t="shared" si="27"/>
        <v>0.54665471444768943</v>
      </c>
    </row>
    <row r="29" spans="1:121" ht="12.75" customHeight="1">
      <c r="A29" s="60">
        <v>2005</v>
      </c>
      <c r="B29" s="14">
        <f>'1'!Q29</f>
        <v>0.60162417025093062</v>
      </c>
      <c r="C29" s="14">
        <f>'1'!S29</f>
        <v>0.69605093535753215</v>
      </c>
      <c r="D29" s="14">
        <f>'2'!P29</f>
        <v>0.45974287934002156</v>
      </c>
      <c r="E29" s="14">
        <f>'2'!R29</f>
        <v>0.62719470682841383</v>
      </c>
      <c r="F29" s="14">
        <f>'3'!N29</f>
        <v>0.54757284207730583</v>
      </c>
      <c r="G29" s="14">
        <f>'8'!J29</f>
        <v>0.7490161709629739</v>
      </c>
      <c r="H29" s="14">
        <f t="shared" si="28"/>
        <v>0.61077120929444439</v>
      </c>
      <c r="I29" s="14">
        <f t="shared" si="29"/>
        <v>0.66528709808592423</v>
      </c>
      <c r="J29" s="14">
        <f>'1'!AC29</f>
        <v>0.53590754523162432</v>
      </c>
      <c r="K29" s="14">
        <f>'1'!AE29</f>
        <v>0.64071256030767132</v>
      </c>
      <c r="L29" s="14">
        <f>'2'!Y29</f>
        <v>0.31377322605524943</v>
      </c>
      <c r="M29" s="14">
        <f>'2'!AA29</f>
        <v>0.48038192743663177</v>
      </c>
      <c r="N29" s="14">
        <f>'3'!U29</f>
        <v>0.52747291536205676</v>
      </c>
      <c r="O29" s="14">
        <f>'8'!S29</f>
        <v>0.70250346965910548</v>
      </c>
      <c r="P29" s="14">
        <f t="shared" si="0"/>
        <v>0.55323443695346519</v>
      </c>
      <c r="Q29" s="14">
        <f t="shared" si="1"/>
        <v>0.61181731312202225</v>
      </c>
      <c r="R29" s="14">
        <f>'1'!AO29</f>
        <v>0.54597580640355881</v>
      </c>
      <c r="S29" s="14">
        <f>'1'!AQ29</f>
        <v>0.64945597233514651</v>
      </c>
      <c r="T29" s="14">
        <f>'2'!AH29</f>
        <v>0.32095029365975875</v>
      </c>
      <c r="U29" s="14">
        <f>'2'!AJ29</f>
        <v>0.48874352974389562</v>
      </c>
      <c r="V29" s="14">
        <f>'3'!AB29</f>
        <v>0.77654360171683767</v>
      </c>
      <c r="W29" s="14">
        <f>'8'!AB29</f>
        <v>0.75603379226877576</v>
      </c>
      <c r="X29" s="14">
        <f t="shared" si="2"/>
        <v>0.63362970042380273</v>
      </c>
      <c r="Y29" s="14">
        <f t="shared" si="3"/>
        <v>0.6918010904048516</v>
      </c>
      <c r="Z29" s="14">
        <f>'1'!BA29</f>
        <v>0.48412761723253872</v>
      </c>
      <c r="AA29" s="14">
        <f>'1'!BC29</f>
        <v>0.59408902038348232</v>
      </c>
      <c r="AB29" s="14">
        <f>'2'!AQ29</f>
        <v>0.30077018998358812</v>
      </c>
      <c r="AC29" s="14">
        <f>'2'!AS29</f>
        <v>0.46485438267026441</v>
      </c>
      <c r="AD29" s="14">
        <f>'3'!AI29</f>
        <v>0.40581258314216867</v>
      </c>
      <c r="AE29" s="14">
        <f>'8'!AK29</f>
        <v>0.69578908633711034</v>
      </c>
      <c r="AF29" s="14">
        <f t="shared" si="4"/>
        <v>0.49912848326119408</v>
      </c>
      <c r="AG29" s="14">
        <f t="shared" si="5"/>
        <v>0.55952146379023904</v>
      </c>
      <c r="AH29" s="14">
        <f>'1'!BM29</f>
        <v>0.49171700892087533</v>
      </c>
      <c r="AI29" s="14">
        <f>'1'!BO29</f>
        <v>0.6011036992983001</v>
      </c>
      <c r="AJ29" s="14">
        <f>'2'!AZ29</f>
        <v>0.35857490229238886</v>
      </c>
      <c r="AK29" s="14">
        <f>'2'!BB29</f>
        <v>0.53035770812312322</v>
      </c>
      <c r="AL29" s="14">
        <f>'3'!AP29</f>
        <v>0.75360212162802975</v>
      </c>
      <c r="AM29" s="14">
        <f>'8'!AT29</f>
        <v>0.82658526481192085</v>
      </c>
      <c r="AN29" s="14">
        <f t="shared" si="6"/>
        <v>0.62759114040757669</v>
      </c>
      <c r="AO29" s="14">
        <f t="shared" si="7"/>
        <v>0.68852409714162</v>
      </c>
      <c r="AP29" s="14">
        <f>'1'!BY29</f>
        <v>0.41373820625276825</v>
      </c>
      <c r="AQ29" s="14">
        <f>'1'!CA29</f>
        <v>0.52575404807547199</v>
      </c>
      <c r="AR29" s="14">
        <f>'2'!BI29</f>
        <v>0.33699363782857938</v>
      </c>
      <c r="AS29" s="14">
        <f>'2'!BK29</f>
        <v>0.50692777337745254</v>
      </c>
      <c r="AT29" s="14">
        <f>'3'!AW29</f>
        <v>0.82294359757791913</v>
      </c>
      <c r="AU29" s="14">
        <f>'8'!BC29</f>
        <v>0.76708531617352416</v>
      </c>
      <c r="AV29" s="14">
        <f t="shared" si="8"/>
        <v>0.59670187472182612</v>
      </c>
      <c r="AW29" s="14">
        <f t="shared" si="9"/>
        <v>0.6585016250057949</v>
      </c>
      <c r="AX29" s="14">
        <f>'1'!CK29</f>
        <v>0.55995959789778438</v>
      </c>
      <c r="AY29" s="14">
        <f>'1'!CM29</f>
        <v>0.6614355659431822</v>
      </c>
      <c r="AZ29" s="14">
        <f>'2'!BR29</f>
        <v>0.28844391833091826</v>
      </c>
      <c r="BA29" s="14">
        <f>'2'!BT29</f>
        <v>0.44965982416597594</v>
      </c>
      <c r="BB29" s="14">
        <f>'3'!BD29</f>
        <v>0.78612265264918246</v>
      </c>
      <c r="BC29" s="14">
        <f>'8'!BL29</f>
        <v>0.75528359130779354</v>
      </c>
      <c r="BD29" s="14">
        <f t="shared" si="10"/>
        <v>0.63817979198144958</v>
      </c>
      <c r="BE29" s="14">
        <f t="shared" si="11"/>
        <v>0.69489176978311451</v>
      </c>
      <c r="BF29" s="14">
        <f>'1'!CW29</f>
        <v>0.52855679577446635</v>
      </c>
      <c r="BG29" s="14">
        <f>'1'!CY29</f>
        <v>0.63426508858762487</v>
      </c>
      <c r="BH29" s="14">
        <f>'2'!CA29</f>
        <v>0.32456232248392358</v>
      </c>
      <c r="BI29" s="14">
        <f>'2'!CC29</f>
        <v>0.4928976288646118</v>
      </c>
      <c r="BJ29" s="14">
        <f>'3'!BK29</f>
        <v>0.78260571405953994</v>
      </c>
      <c r="BK29" s="14">
        <f>'8'!BU29</f>
        <v>0.70235414405465724</v>
      </c>
      <c r="BL29" s="14">
        <f t="shared" si="12"/>
        <v>0.61511891508672822</v>
      </c>
      <c r="BM29" s="14">
        <f t="shared" si="13"/>
        <v>0.67423576285006037</v>
      </c>
      <c r="BN29" s="14">
        <f>'1'!DI29</f>
        <v>0.55974067964154028</v>
      </c>
      <c r="BO29" s="14">
        <f>'1'!DK29</f>
        <v>0.6612494679100841</v>
      </c>
      <c r="BP29" s="14">
        <f>'2'!CJ29</f>
        <v>0.3058306105322251</v>
      </c>
      <c r="BQ29" s="14">
        <f>'2'!CL29</f>
        <v>0.4709566800140913</v>
      </c>
      <c r="BR29" s="14">
        <f>'3'!BR29</f>
        <v>0.49059272299094114</v>
      </c>
      <c r="BS29" s="14">
        <f>'8'!CD29</f>
        <v>0.74397721668222083</v>
      </c>
      <c r="BT29" s="14">
        <f t="shared" si="14"/>
        <v>0.56312181782812909</v>
      </c>
      <c r="BU29" s="14">
        <f t="shared" si="15"/>
        <v>0.62023794008373323</v>
      </c>
      <c r="BV29" s="14">
        <f>'1'!DU29</f>
        <v>0.60642363932659948</v>
      </c>
      <c r="BW29" s="14">
        <f>'1'!DW29</f>
        <v>0.69993920528093356</v>
      </c>
      <c r="BX29" s="14">
        <f>'2'!CS29</f>
        <v>0.32479681661010323</v>
      </c>
      <c r="BY29" s="14">
        <f>'2'!CU29</f>
        <v>0.49316608463438938</v>
      </c>
      <c r="BZ29" s="14">
        <f>'3'!BY29</f>
        <v>0.70507810577104357</v>
      </c>
      <c r="CA29" s="14">
        <f>'8'!CM29</f>
        <v>0.76082070084284203</v>
      </c>
      <c r="CB29" s="14">
        <f t="shared" si="16"/>
        <v>0.64152383904512156</v>
      </c>
      <c r="CC29" s="14">
        <f t="shared" si="17"/>
        <v>0.69576699222928373</v>
      </c>
      <c r="CD29" s="14">
        <f>'1'!EG29</f>
        <v>0.62660071382490279</v>
      </c>
      <c r="CE29" s="14">
        <f>'1'!EI29</f>
        <v>0.71607189015284134</v>
      </c>
      <c r="CF29" s="14">
        <f>'2'!DB29</f>
        <v>0.46974390831287005</v>
      </c>
      <c r="CG29" s="14">
        <f>'2'!DD29</f>
        <v>0.63579297578234917</v>
      </c>
      <c r="CH29" s="14">
        <f>'3'!CF29</f>
        <v>0.71100729576083488</v>
      </c>
      <c r="CI29" s="14">
        <f>'8'!CV29</f>
        <v>0.83354431515693972</v>
      </c>
      <c r="CJ29" s="14">
        <f t="shared" si="18"/>
        <v>0.68375257909069176</v>
      </c>
      <c r="CK29" s="14">
        <f t="shared" si="19"/>
        <v>0.73614595636881508</v>
      </c>
      <c r="CL29" s="14">
        <f>'1'!ES29</f>
        <v>0.4418052462347371</v>
      </c>
      <c r="CM29" s="14">
        <f>'1'!EU29</f>
        <v>0.55374095990853078</v>
      </c>
      <c r="CN29" s="14">
        <f>'2'!DK29</f>
        <v>0.24493759639039658</v>
      </c>
      <c r="CO29" s="14">
        <f>'2'!DM29</f>
        <v>0.39185662717037267</v>
      </c>
      <c r="CP29" s="14">
        <f>'3'!CM29</f>
        <v>0.48027596131783606</v>
      </c>
      <c r="CQ29" s="14">
        <f>'8'!DE29</f>
        <v>0.71793412901640719</v>
      </c>
      <c r="CR29" s="14">
        <f t="shared" si="20"/>
        <v>0.50076838071649532</v>
      </c>
      <c r="CS29" s="14">
        <f t="shared" si="21"/>
        <v>0.56023456926401038</v>
      </c>
      <c r="CT29" s="14">
        <f>'1'!FE29</f>
        <v>0.46300373407566231</v>
      </c>
      <c r="CU29" s="14">
        <f>'1'!FG29</f>
        <v>0.57421764806762976</v>
      </c>
      <c r="CV29" s="14">
        <f>'2'!DT29</f>
        <v>0.22845990060179774</v>
      </c>
      <c r="CW29" s="14">
        <f>'2'!DV29</f>
        <v>0.36802388937117042</v>
      </c>
      <c r="CX29" s="14">
        <f>'3'!CT29</f>
        <v>0.77996819893980696</v>
      </c>
      <c r="CY29" s="14">
        <f>'8'!DN29</f>
        <v>0.79042643985724781</v>
      </c>
      <c r="CZ29" s="14">
        <f t="shared" si="22"/>
        <v>0.60064614338970834</v>
      </c>
      <c r="DA29" s="14">
        <f t="shared" si="23"/>
        <v>0.65908810786343275</v>
      </c>
      <c r="DB29" s="14">
        <f>'1'!FQ29</f>
        <v>0.54021086952633335</v>
      </c>
      <c r="DC29" s="14">
        <f>'1'!FS29</f>
        <v>0.64446191117856444</v>
      </c>
      <c r="DD29" s="14">
        <f>'2'!EC29</f>
        <v>0.24623749942958092</v>
      </c>
      <c r="DE29" s="14">
        <f>'2'!EE29</f>
        <v>0.39368770287270866</v>
      </c>
      <c r="DF29" s="14">
        <f>'3'!DA29</f>
        <v>0.54870946163145562</v>
      </c>
      <c r="DG29" s="14">
        <f>'8'!DW29</f>
        <v>0.77601492895999435</v>
      </c>
      <c r="DH29" s="14">
        <f t="shared" si="24"/>
        <v>0.57188919540135397</v>
      </c>
      <c r="DI29" s="14">
        <f t="shared" si="25"/>
        <v>0.62833463240655918</v>
      </c>
      <c r="DJ29" s="14">
        <f>'1'!GC29</f>
        <v>0.83589185630354734</v>
      </c>
      <c r="DK29" s="14">
        <f>'1'!GE29</f>
        <v>0.8659018954730141</v>
      </c>
      <c r="DL29" s="14">
        <f>'2'!EL29</f>
        <v>0.38017529119362264</v>
      </c>
      <c r="DM29" s="14">
        <f>'2'!EN29</f>
        <v>0.55272390447838193</v>
      </c>
      <c r="DN29" s="14">
        <f>'3'!DH29</f>
        <v>0.20340195855131868</v>
      </c>
      <c r="DO29" s="14">
        <f>'8'!EF29</f>
        <v>0.42556971289453094</v>
      </c>
      <c r="DP29" s="14">
        <f t="shared" si="26"/>
        <v>0.52961718950224357</v>
      </c>
      <c r="DQ29" s="14">
        <f t="shared" si="27"/>
        <v>0.5588760664985063</v>
      </c>
    </row>
    <row r="30" spans="1:121" ht="12.75" customHeight="1">
      <c r="A30" s="60">
        <v>2006</v>
      </c>
      <c r="B30" s="14">
        <f>'1'!Q30</f>
        <v>0.64111567922110857</v>
      </c>
      <c r="C30" s="14">
        <f>'1'!S30</f>
        <v>0.72746968329989004</v>
      </c>
      <c r="D30" s="14">
        <f>'2'!P30</f>
        <v>0.49304282125071808</v>
      </c>
      <c r="E30" s="14">
        <f>'2'!R30</f>
        <v>0.6552500943077757</v>
      </c>
      <c r="F30" s="14">
        <f>'3'!N30</f>
        <v>0.56589442425062542</v>
      </c>
      <c r="G30" s="14">
        <f>'8'!J30</f>
        <v>0.75835205678291973</v>
      </c>
      <c r="H30" s="14">
        <f t="shared" si="28"/>
        <v>0.63681217407190149</v>
      </c>
      <c r="I30" s="14">
        <f t="shared" si="29"/>
        <v>0.68757450300911982</v>
      </c>
      <c r="J30" s="14">
        <f>'1'!AC30</f>
        <v>0.564579083855001</v>
      </c>
      <c r="K30" s="14">
        <f>'1'!AE30</f>
        <v>0.66535193436931639</v>
      </c>
      <c r="L30" s="14">
        <f>'2'!Y30</f>
        <v>0.3172199976749282</v>
      </c>
      <c r="M30" s="14">
        <f>'2'!AA30</f>
        <v>0.48441562032523061</v>
      </c>
      <c r="N30" s="14">
        <f>'3'!U30</f>
        <v>0.55964628773601843</v>
      </c>
      <c r="O30" s="14">
        <f>'8'!S30</f>
        <v>0.70897390095848101</v>
      </c>
      <c r="P30" s="14">
        <f t="shared" si="0"/>
        <v>0.57470868048311807</v>
      </c>
      <c r="Q30" s="14">
        <f t="shared" si="1"/>
        <v>0.63173738295387449</v>
      </c>
      <c r="R30" s="14">
        <f>'1'!AO30</f>
        <v>0.55449684609600491</v>
      </c>
      <c r="S30" s="14">
        <f>'1'!AQ30</f>
        <v>0.6567781483777313</v>
      </c>
      <c r="T30" s="14">
        <f>'2'!AH30</f>
        <v>0.33392772557199246</v>
      </c>
      <c r="U30" s="14">
        <f>'2'!AJ30</f>
        <v>0.50350518100625175</v>
      </c>
      <c r="V30" s="14">
        <f>'3'!AB30</f>
        <v>0.75109271361191976</v>
      </c>
      <c r="W30" s="14">
        <f>'8'!AB30</f>
        <v>0.75261677963116413</v>
      </c>
      <c r="X30" s="14">
        <f t="shared" si="2"/>
        <v>0.6311188843063722</v>
      </c>
      <c r="Y30" s="14">
        <f t="shared" si="3"/>
        <v>0.68898915076248868</v>
      </c>
      <c r="Z30" s="14">
        <f>'1'!BA30</f>
        <v>0.50913360635322968</v>
      </c>
      <c r="AA30" s="14">
        <f>'1'!BC30</f>
        <v>0.61696131653256359</v>
      </c>
      <c r="AB30" s="14">
        <f>'2'!AQ30</f>
        <v>0.32027178148863744</v>
      </c>
      <c r="AC30" s="14">
        <f>'2'!AS30</f>
        <v>0.48795919316742625</v>
      </c>
      <c r="AD30" s="14">
        <f>'3'!AI30</f>
        <v>0.4104561517490718</v>
      </c>
      <c r="AE30" s="14">
        <f>'8'!AK30</f>
        <v>0.69793986040156009</v>
      </c>
      <c r="AF30" s="14">
        <f t="shared" si="4"/>
        <v>0.5127796237278136</v>
      </c>
      <c r="AG30" s="14">
        <f t="shared" si="5"/>
        <v>0.57267944896742606</v>
      </c>
      <c r="AH30" s="14">
        <f>'1'!BM30</f>
        <v>0.50961218059408597</v>
      </c>
      <c r="AI30" s="14">
        <f>'1'!BO30</f>
        <v>0.61739242699061803</v>
      </c>
      <c r="AJ30" s="14">
        <f>'2'!AZ30</f>
        <v>0.36433075527471354</v>
      </c>
      <c r="AK30" s="14">
        <f>'2'!BB30</f>
        <v>0.53641946595770629</v>
      </c>
      <c r="AL30" s="14">
        <f>'3'!AP30</f>
        <v>0.76004187971735049</v>
      </c>
      <c r="AM30" s="14">
        <f>'8'!AT30</f>
        <v>0.83843534820637422</v>
      </c>
      <c r="AN30" s="14">
        <f t="shared" si="6"/>
        <v>0.63989725474603687</v>
      </c>
      <c r="AO30" s="14">
        <f t="shared" si="7"/>
        <v>0.70021822437294912</v>
      </c>
      <c r="AP30" s="14">
        <f>'1'!BY30</f>
        <v>0.43607850512461954</v>
      </c>
      <c r="AQ30" s="14">
        <f>'1'!CA30</f>
        <v>0.54811345800443956</v>
      </c>
      <c r="AR30" s="14">
        <f>'2'!BI30</f>
        <v>0.34051607753467178</v>
      </c>
      <c r="AS30" s="14">
        <f>'2'!BK30</f>
        <v>0.51083032783080895</v>
      </c>
      <c r="AT30" s="14">
        <f>'3'!AW30</f>
        <v>0.82451414569575487</v>
      </c>
      <c r="AU30" s="14">
        <f>'8'!BC30</f>
        <v>0.77702613144282395</v>
      </c>
      <c r="AV30" s="14">
        <f t="shared" si="8"/>
        <v>0.6088680790879597</v>
      </c>
      <c r="AW30" s="14">
        <f t="shared" si="9"/>
        <v>0.67071348526950147</v>
      </c>
      <c r="AX30" s="14">
        <f>'1'!CK30</f>
        <v>0.58274409344306877</v>
      </c>
      <c r="AY30" s="14">
        <f>'1'!CM30</f>
        <v>0.68055976623322068</v>
      </c>
      <c r="AZ30" s="14">
        <f>'2'!BR30</f>
        <v>0.29650637441940786</v>
      </c>
      <c r="BA30" s="14">
        <f>'2'!BT30</f>
        <v>0.45965223269343108</v>
      </c>
      <c r="BB30" s="14">
        <f>'3'!BD30</f>
        <v>0.77091519135082254</v>
      </c>
      <c r="BC30" s="14">
        <f>'8'!BL30</f>
        <v>0.75535715111183688</v>
      </c>
      <c r="BD30" s="14">
        <f t="shared" si="10"/>
        <v>0.6443163604348332</v>
      </c>
      <c r="BE30" s="14">
        <f t="shared" si="11"/>
        <v>0.69975721537829627</v>
      </c>
      <c r="BF30" s="14">
        <f>'1'!CW30</f>
        <v>0.53293107222686287</v>
      </c>
      <c r="BG30" s="14">
        <f>'1'!CY30</f>
        <v>0.63810841453098355</v>
      </c>
      <c r="BH30" s="14">
        <f>'2'!CA30</f>
        <v>0.33419670340991914</v>
      </c>
      <c r="BI30" s="14">
        <f>'2'!CC30</f>
        <v>0.50380642242028673</v>
      </c>
      <c r="BJ30" s="14">
        <f>'3'!BK30</f>
        <v>0.71805966004059119</v>
      </c>
      <c r="BK30" s="14">
        <f>'8'!BU30</f>
        <v>0.70805842208158376</v>
      </c>
      <c r="BL30" s="14">
        <f t="shared" si="12"/>
        <v>0.60312161976228085</v>
      </c>
      <c r="BM30" s="14">
        <f t="shared" si="13"/>
        <v>0.6621535285849659</v>
      </c>
      <c r="BN30" s="14">
        <f>'1'!DI30</f>
        <v>0.56573106827567354</v>
      </c>
      <c r="BO30" s="14">
        <f>'1'!DK30</f>
        <v>0.66632545026869772</v>
      </c>
      <c r="BP30" s="14">
        <f>'2'!CJ30</f>
        <v>0.3055237632437357</v>
      </c>
      <c r="BQ30" s="14">
        <f>'2'!CL30</f>
        <v>0.47058884207029378</v>
      </c>
      <c r="BR30" s="14">
        <f>'3'!BR30</f>
        <v>0.50621577681051444</v>
      </c>
      <c r="BS30" s="14">
        <f>'8'!CD30</f>
        <v>0.75454511270458802</v>
      </c>
      <c r="BT30" s="14">
        <f t="shared" si="14"/>
        <v>0.5720350260134186</v>
      </c>
      <c r="BU30" s="14">
        <f t="shared" si="15"/>
        <v>0.62877928669328409</v>
      </c>
      <c r="BV30" s="14">
        <f>'1'!DU30</f>
        <v>0.63415870474212832</v>
      </c>
      <c r="BW30" s="14">
        <f>'1'!DW30</f>
        <v>0.72202803506834179</v>
      </c>
      <c r="BX30" s="14">
        <f>'2'!CS30</f>
        <v>0.33430520550280429</v>
      </c>
      <c r="BY30" s="14">
        <f>'2'!CU30</f>
        <v>0.50392788610737771</v>
      </c>
      <c r="BZ30" s="14">
        <f>'3'!BY30</f>
        <v>0.74146910656638698</v>
      </c>
      <c r="CA30" s="14">
        <f>'8'!CM30</f>
        <v>0.8251374062362945</v>
      </c>
      <c r="CB30" s="14">
        <f t="shared" si="16"/>
        <v>0.67874563064780213</v>
      </c>
      <c r="CC30" s="14">
        <f t="shared" si="17"/>
        <v>0.73085563083874494</v>
      </c>
      <c r="CD30" s="14">
        <f>'1'!EG30</f>
        <v>0.65535966440812443</v>
      </c>
      <c r="CE30" s="14">
        <f>'1'!EI30</f>
        <v>0.73849131089037179</v>
      </c>
      <c r="CF30" s="14">
        <f>'2'!DB30</f>
        <v>0.49204506566466261</v>
      </c>
      <c r="CG30" s="14">
        <f>'2'!DD30</f>
        <v>0.65443271237447165</v>
      </c>
      <c r="CH30" s="14">
        <f>'3'!CF30</f>
        <v>0.67596112618974569</v>
      </c>
      <c r="CI30" s="14">
        <f>'8'!CV30</f>
        <v>0.84848219886346643</v>
      </c>
      <c r="CJ30" s="14">
        <f t="shared" si="18"/>
        <v>0.69245920359301905</v>
      </c>
      <c r="CK30" s="14">
        <f t="shared" si="19"/>
        <v>0.74195062685689894</v>
      </c>
      <c r="CL30" s="14">
        <f>'1'!ES30</f>
        <v>0.45398137138279293</v>
      </c>
      <c r="CM30" s="14">
        <f>'1'!EU30</f>
        <v>0.56556968153732645</v>
      </c>
      <c r="CN30" s="14">
        <f>'2'!DK30</f>
        <v>0.24392615755638011</v>
      </c>
      <c r="CO30" s="14">
        <f>'2'!DM30</f>
        <v>0.39042707687755179</v>
      </c>
      <c r="CP30" s="14">
        <f>'3'!CM30</f>
        <v>0.46350869672852535</v>
      </c>
      <c r="CQ30" s="14">
        <f>'8'!DE30</f>
        <v>0.71998234411010087</v>
      </c>
      <c r="CR30" s="14">
        <f t="shared" si="20"/>
        <v>0.50185792451841171</v>
      </c>
      <c r="CS30" s="14">
        <f t="shared" si="21"/>
        <v>0.56114334051234238</v>
      </c>
      <c r="CT30" s="14">
        <f>'1'!FE30</f>
        <v>0.48056919851303409</v>
      </c>
      <c r="CU30" s="14">
        <f>'1'!FG30</f>
        <v>0.59077768955736365</v>
      </c>
      <c r="CV30" s="14">
        <f>'2'!DT30</f>
        <v>0.23758788810051024</v>
      </c>
      <c r="CW30" s="14">
        <f>'2'!DV30</f>
        <v>0.38137113893765046</v>
      </c>
      <c r="CX30" s="14">
        <f>'3'!CT30</f>
        <v>0.69898436317968304</v>
      </c>
      <c r="CY30" s="14">
        <f>'8'!DN30</f>
        <v>0.79145447954899784</v>
      </c>
      <c r="CZ30" s="14">
        <f t="shared" si="22"/>
        <v>0.58859617889743487</v>
      </c>
      <c r="DA30" s="14">
        <f t="shared" si="23"/>
        <v>0.64705790039888078</v>
      </c>
      <c r="DB30" s="14">
        <f>'1'!FQ30</f>
        <v>0.55345516699995445</v>
      </c>
      <c r="DC30" s="14">
        <f>'1'!FS30</f>
        <v>0.65588679477569589</v>
      </c>
      <c r="DD30" s="14">
        <f>'2'!EC30</f>
        <v>0.24350671375313213</v>
      </c>
      <c r="DE30" s="14">
        <f>'2'!EE30</f>
        <v>0.38983300012928079</v>
      </c>
      <c r="DF30" s="14">
        <f>'3'!DA30</f>
        <v>0.57801624131138607</v>
      </c>
      <c r="DG30" s="14">
        <f>'8'!DW30</f>
        <v>0.76855144553305199</v>
      </c>
      <c r="DH30" s="14">
        <f t="shared" si="24"/>
        <v>0.58237465988640458</v>
      </c>
      <c r="DI30" s="14">
        <f t="shared" si="25"/>
        <v>0.63797993963431598</v>
      </c>
      <c r="DJ30" s="14">
        <f>'1'!GC30</f>
        <v>0.85717404674182562</v>
      </c>
      <c r="DK30" s="14">
        <f>'1'!GE30</f>
        <v>0.87960884764620118</v>
      </c>
      <c r="DL30" s="14">
        <f>'2'!EL30</f>
        <v>0.39335891982936066</v>
      </c>
      <c r="DM30" s="14">
        <f>'2'!EN30</f>
        <v>0.56588330237604878</v>
      </c>
      <c r="DN30" s="14">
        <f>'3'!DH30</f>
        <v>0.18383988823244779</v>
      </c>
      <c r="DO30" s="14">
        <f>'8'!EF30</f>
        <v>0.44256636382518449</v>
      </c>
      <c r="DP30" s="14">
        <f t="shared" si="26"/>
        <v>0.53880707369407443</v>
      </c>
      <c r="DQ30" s="14">
        <f t="shared" si="27"/>
        <v>0.56503343231049341</v>
      </c>
    </row>
    <row r="31" spans="1:121" ht="12.75" customHeight="1">
      <c r="A31" s="60">
        <v>2007</v>
      </c>
      <c r="B31" s="14">
        <f>'1'!Q31</f>
        <v>0.67006944106333421</v>
      </c>
      <c r="C31" s="14">
        <f>'1'!S31</f>
        <v>0.74970841777938435</v>
      </c>
      <c r="D31" s="14">
        <f>'2'!P31</f>
        <v>0.50651707552051772</v>
      </c>
      <c r="E31" s="14">
        <f>'2'!R31</f>
        <v>0.66615524746707233</v>
      </c>
      <c r="F31" s="14">
        <f>'3'!N31</f>
        <v>0.5637597349568354</v>
      </c>
      <c r="G31" s="14">
        <f>'8'!J31</f>
        <v>0.75002527748681502</v>
      </c>
      <c r="H31" s="14">
        <f t="shared" si="28"/>
        <v>0.64712573708829813</v>
      </c>
      <c r="I31" s="14">
        <f t="shared" si="29"/>
        <v>0.69494514496937354</v>
      </c>
      <c r="J31" s="14">
        <f>'1'!AC31</f>
        <v>0.59062351573589267</v>
      </c>
      <c r="K31" s="14">
        <f>'1'!AE31</f>
        <v>0.68706320408518795</v>
      </c>
      <c r="L31" s="14">
        <f>'2'!Y31</f>
        <v>0.31822785142680754</v>
      </c>
      <c r="M31" s="14">
        <f>'2'!AA31</f>
        <v>0.48558876226396347</v>
      </c>
      <c r="N31" s="14">
        <f>'3'!U31</f>
        <v>0.51418026103712655</v>
      </c>
      <c r="O31" s="14">
        <f>'8'!S31</f>
        <v>0.71320022724466015</v>
      </c>
      <c r="P31" s="14">
        <f t="shared" si="0"/>
        <v>0.57491731350748454</v>
      </c>
      <c r="Q31" s="14">
        <f t="shared" si="1"/>
        <v>0.63022927993091826</v>
      </c>
      <c r="R31" s="14">
        <f>'1'!AO31</f>
        <v>0.56539145352266218</v>
      </c>
      <c r="S31" s="14">
        <f>'1'!AQ31</f>
        <v>0.66603857884735351</v>
      </c>
      <c r="T31" s="14">
        <f>'2'!AH31</f>
        <v>0.34465843003146662</v>
      </c>
      <c r="U31" s="14">
        <f>'2'!AJ31</f>
        <v>0.51537974942557829</v>
      </c>
      <c r="V31" s="14">
        <f>'3'!AB31</f>
        <v>0.75107678519409138</v>
      </c>
      <c r="W31" s="14">
        <f>'8'!AB31</f>
        <v>0.75761541953441824</v>
      </c>
      <c r="X31" s="14">
        <f t="shared" si="2"/>
        <v>0.63779547559433891</v>
      </c>
      <c r="Y31" s="14">
        <f t="shared" si="3"/>
        <v>0.69512645766362668</v>
      </c>
      <c r="Z31" s="14">
        <f>'1'!BA31</f>
        <v>0.53116224183505834</v>
      </c>
      <c r="AA31" s="14">
        <f>'1'!BC31</f>
        <v>0.63655661952015641</v>
      </c>
      <c r="AB31" s="14">
        <f>'2'!AQ31</f>
        <v>0.33032730645481778</v>
      </c>
      <c r="AC31" s="14">
        <f>'2'!AS31</f>
        <v>0.4994547209061988</v>
      </c>
      <c r="AD31" s="14">
        <f>'3'!AI31</f>
        <v>0.42374750260563288</v>
      </c>
      <c r="AE31" s="14">
        <f>'8'!AK31</f>
        <v>0.7042956245480253</v>
      </c>
      <c r="AF31" s="14">
        <f t="shared" si="4"/>
        <v>0.52750840916791975</v>
      </c>
      <c r="AG31" s="14">
        <f t="shared" si="5"/>
        <v>0.58657890168709703</v>
      </c>
      <c r="AH31" s="14">
        <f>'1'!BM31</f>
        <v>0.52585181107569368</v>
      </c>
      <c r="AI31" s="14">
        <f>'1'!BO31</f>
        <v>0.63187869589433698</v>
      </c>
      <c r="AJ31" s="14">
        <f>'2'!AZ31</f>
        <v>0.35153738824512709</v>
      </c>
      <c r="AK31" s="14">
        <f>'2'!BB31</f>
        <v>0.52284139867239376</v>
      </c>
      <c r="AL31" s="14">
        <f>'3'!AP31</f>
        <v>0.75614669114909305</v>
      </c>
      <c r="AM31" s="14">
        <f>'8'!AT31</f>
        <v>0.8390706780065128</v>
      </c>
      <c r="AN31" s="14">
        <f t="shared" si="6"/>
        <v>0.64429880554369168</v>
      </c>
      <c r="AO31" s="14">
        <f t="shared" si="7"/>
        <v>0.70383996051387565</v>
      </c>
      <c r="AP31" s="14">
        <f>'1'!BY31</f>
        <v>0.45360870869079362</v>
      </c>
      <c r="AQ31" s="14">
        <f>'1'!CA31</f>
        <v>0.56521036305877714</v>
      </c>
      <c r="AR31" s="14">
        <f>'2'!BI31</f>
        <v>0.33337375738491593</v>
      </c>
      <c r="AS31" s="14">
        <f>'2'!BK31</f>
        <v>0.50288417304073485</v>
      </c>
      <c r="AT31" s="14">
        <f>'3'!AW31</f>
        <v>0.81167941221730011</v>
      </c>
      <c r="AU31" s="14">
        <f>'8'!BC31</f>
        <v>0.78373711146872627</v>
      </c>
      <c r="AV31" s="14">
        <f t="shared" si="8"/>
        <v>0.61363499013631562</v>
      </c>
      <c r="AW31" s="14">
        <f t="shared" si="9"/>
        <v>0.67522669344909092</v>
      </c>
      <c r="AX31" s="14">
        <f>'1'!CK31</f>
        <v>0.59578105885925925</v>
      </c>
      <c r="AY31" s="14">
        <f>'1'!CM31</f>
        <v>0.69129021587158268</v>
      </c>
      <c r="AZ31" s="14">
        <f>'2'!BR31</f>
        <v>0.29623259369102284</v>
      </c>
      <c r="BA31" s="14">
        <f>'2'!BT31</f>
        <v>0.45931628116342704</v>
      </c>
      <c r="BB31" s="14">
        <f>'3'!BD31</f>
        <v>0.77630022854178005</v>
      </c>
      <c r="BC31" s="14">
        <f>'8'!BL31</f>
        <v>0.76754773614333371</v>
      </c>
      <c r="BD31" s="14">
        <f t="shared" si="10"/>
        <v>0.6538976740840845</v>
      </c>
      <c r="BE31" s="14">
        <f t="shared" si="11"/>
        <v>0.70840970563625427</v>
      </c>
      <c r="BF31" s="14">
        <f>'1'!CW31</f>
        <v>0.53654545993457559</v>
      </c>
      <c r="BG31" s="14">
        <f>'1'!CY31</f>
        <v>0.64126952166245843</v>
      </c>
      <c r="BH31" s="14">
        <f>'2'!CA31</f>
        <v>0.34118862104853165</v>
      </c>
      <c r="BI31" s="14">
        <f>'2'!CC31</f>
        <v>0.51157187917140323</v>
      </c>
      <c r="BJ31" s="14">
        <f>'3'!BK31</f>
        <v>0.64269499109624706</v>
      </c>
      <c r="BK31" s="14">
        <f>'8'!BU31</f>
        <v>0.72278358119215813</v>
      </c>
      <c r="BL31" s="14">
        <f t="shared" si="12"/>
        <v>0.59010668915078468</v>
      </c>
      <c r="BM31" s="14">
        <f t="shared" si="13"/>
        <v>0.64903463965422503</v>
      </c>
      <c r="BN31" s="14">
        <f>'1'!DI31</f>
        <v>0.55485142406606902</v>
      </c>
      <c r="BO31" s="14">
        <f>'1'!DK31</f>
        <v>0.65708131915607693</v>
      </c>
      <c r="BP31" s="14">
        <f>'2'!CJ31</f>
        <v>0.30777411210897426</v>
      </c>
      <c r="BQ31" s="14">
        <f>'2'!CL31</f>
        <v>0.47328000575244056</v>
      </c>
      <c r="BR31" s="14">
        <f>'3'!BR31</f>
        <v>0.51914360694563799</v>
      </c>
      <c r="BS31" s="14">
        <f>'8'!CD31</f>
        <v>0.7622715223205816</v>
      </c>
      <c r="BT31" s="14">
        <f t="shared" si="14"/>
        <v>0.57307176315387998</v>
      </c>
      <c r="BU31" s="14">
        <f t="shared" si="15"/>
        <v>0.63051431055422968</v>
      </c>
      <c r="BV31" s="14">
        <f>'1'!DU31</f>
        <v>0.65211496448506334</v>
      </c>
      <c r="BW31" s="14">
        <f>'1'!DW31</f>
        <v>0.73599463449374958</v>
      </c>
      <c r="BX31" s="14">
        <f>'2'!CS31</f>
        <v>0.32243530255432507</v>
      </c>
      <c r="BY31" s="14">
        <f>'2'!CU31</f>
        <v>0.49045572185166014</v>
      </c>
      <c r="BZ31" s="14">
        <f>'3'!BY31</f>
        <v>0.77224213970660205</v>
      </c>
      <c r="CA31" s="14">
        <f>'8'!CM31</f>
        <v>0.82554857778737956</v>
      </c>
      <c r="CB31" s="14">
        <f t="shared" si="16"/>
        <v>0.69253719542295333</v>
      </c>
      <c r="CC31" s="14">
        <f t="shared" si="17"/>
        <v>0.74289110535616132</v>
      </c>
      <c r="CD31" s="14">
        <f>'1'!EG31</f>
        <v>0.68258615672599265</v>
      </c>
      <c r="CE31" s="14">
        <f>'1'!EI31</f>
        <v>0.75912481138757626</v>
      </c>
      <c r="CF31" s="14">
        <f>'2'!DB31</f>
        <v>0.51162295472341701</v>
      </c>
      <c r="CG31" s="14">
        <f>'2'!DD31</f>
        <v>0.67022418021143038</v>
      </c>
      <c r="CH31" s="14">
        <f>'3'!CF31</f>
        <v>0.70058000773658335</v>
      </c>
      <c r="CI31" s="14">
        <f>'8'!CV31</f>
        <v>0.85590084583054693</v>
      </c>
      <c r="CJ31" s="14">
        <f t="shared" si="18"/>
        <v>0.71331697155452134</v>
      </c>
      <c r="CK31" s="14">
        <f t="shared" si="19"/>
        <v>0.75979255596795614</v>
      </c>
      <c r="CL31" s="14">
        <f>'1'!ES31</f>
        <v>0.46944280121860488</v>
      </c>
      <c r="CM31" s="14">
        <f>'1'!EU31</f>
        <v>0.5803300274404315</v>
      </c>
      <c r="CN31" s="14">
        <f>'2'!DK31</f>
        <v>0.23651490693954913</v>
      </c>
      <c r="CO31" s="14">
        <f>'2'!DM31</f>
        <v>0.37982116571360869</v>
      </c>
      <c r="CP31" s="14">
        <f>'3'!CM31</f>
        <v>0.45240929055647394</v>
      </c>
      <c r="CQ31" s="14">
        <f>'8'!DE31</f>
        <v>0.72344855393837182</v>
      </c>
      <c r="CR31" s="14">
        <f t="shared" si="20"/>
        <v>0.50539307230510833</v>
      </c>
      <c r="CS31" s="14">
        <f t="shared" si="21"/>
        <v>0.56407858867124494</v>
      </c>
      <c r="CT31" s="14">
        <f>'1'!FE31</f>
        <v>0.49151419498256049</v>
      </c>
      <c r="CU31" s="14">
        <f>'1'!FG31</f>
        <v>0.60091708119313203</v>
      </c>
      <c r="CV31" s="14">
        <f>'2'!DT31</f>
        <v>0.25643599574218912</v>
      </c>
      <c r="CW31" s="14">
        <f>'2'!DV31</f>
        <v>0.40781789152877285</v>
      </c>
      <c r="CX31" s="14">
        <f>'3'!CT31</f>
        <v>0.7692878410162648</v>
      </c>
      <c r="CY31" s="14">
        <f>'8'!DN31</f>
        <v>0.80360750740689679</v>
      </c>
      <c r="CZ31" s="14">
        <f t="shared" si="22"/>
        <v>0.61547311467303356</v>
      </c>
      <c r="DA31" s="14">
        <f t="shared" si="23"/>
        <v>0.67437245873592055</v>
      </c>
      <c r="DB31" s="14">
        <f>'1'!FQ31</f>
        <v>0.58544309011019668</v>
      </c>
      <c r="DC31" s="14">
        <f>'1'!FS31</f>
        <v>0.68279369428774639</v>
      </c>
      <c r="DD31" s="14">
        <f>'2'!EC31</f>
        <v>0.25293153926844375</v>
      </c>
      <c r="DE31" s="14">
        <f>'2'!EE31</f>
        <v>0.40300883414791738</v>
      </c>
      <c r="DF31" s="14">
        <f>'3'!DA31</f>
        <v>0.59039247849008736</v>
      </c>
      <c r="DG31" s="14">
        <f>'8'!DW31</f>
        <v>0.76705662096089366</v>
      </c>
      <c r="DH31" s="14">
        <f t="shared" si="24"/>
        <v>0.59883266483366837</v>
      </c>
      <c r="DI31" s="14">
        <f t="shared" si="25"/>
        <v>0.65278063599263558</v>
      </c>
      <c r="DJ31" s="14">
        <f>'1'!GC31</f>
        <v>0.87282461296454805</v>
      </c>
      <c r="DK31" s="14">
        <f>'1'!GE31</f>
        <v>0.88953363077581027</v>
      </c>
      <c r="DL31" s="14">
        <f>'2'!EL31</f>
        <v>0.39915796786987312</v>
      </c>
      <c r="DM31" s="14">
        <f>'2'!EN31</f>
        <v>0.57156017510231438</v>
      </c>
      <c r="DN31" s="14">
        <f>'3'!DH31</f>
        <v>0.17545257679482124</v>
      </c>
      <c r="DO31" s="14">
        <f>'8'!EF31</f>
        <v>0.44349346158946917</v>
      </c>
      <c r="DP31" s="14">
        <f t="shared" si="26"/>
        <v>0.5437821515688791</v>
      </c>
      <c r="DQ31" s="14">
        <f t="shared" si="27"/>
        <v>0.56770597941662815</v>
      </c>
    </row>
    <row r="32" spans="1:121" ht="12.75" customHeight="1">
      <c r="A32" s="60">
        <v>2008</v>
      </c>
      <c r="B32" s="14">
        <f>'1'!Q32</f>
        <v>0.68157834869487244</v>
      </c>
      <c r="C32" s="14">
        <f>'1'!S32</f>
        <v>0.75837092574579823</v>
      </c>
      <c r="D32" s="14">
        <f>'2'!P32</f>
        <v>0.52734260366522223</v>
      </c>
      <c r="E32" s="14">
        <f>'2'!R32</f>
        <v>0.68254057439923432</v>
      </c>
      <c r="F32" s="14">
        <f>'3'!N32</f>
        <v>0.56300053456230514</v>
      </c>
      <c r="G32" s="14">
        <f>'8'!J32</f>
        <v>0.75723884992688584</v>
      </c>
      <c r="H32" s="14">
        <f t="shared" si="28"/>
        <v>0.65542544596676899</v>
      </c>
      <c r="I32" s="14">
        <f t="shared" si="29"/>
        <v>0.70166227386054048</v>
      </c>
      <c r="J32" s="14">
        <f>'1'!AC32</f>
        <v>0.58126143120263052</v>
      </c>
      <c r="K32" s="14">
        <f>'1'!AE32</f>
        <v>0.6793297903974832</v>
      </c>
      <c r="L32" s="14">
        <f>'2'!Y32</f>
        <v>0.33999896033083915</v>
      </c>
      <c r="M32" s="14">
        <f>'2'!AA32</f>
        <v>0.51025937623015982</v>
      </c>
      <c r="N32" s="14">
        <f>'3'!U32</f>
        <v>0.48667897055857856</v>
      </c>
      <c r="O32" s="14">
        <f>'8'!S32</f>
        <v>0.70263121705220477</v>
      </c>
      <c r="P32" s="14">
        <f t="shared" si="0"/>
        <v>0.56383201541683192</v>
      </c>
      <c r="Q32" s="14">
        <f t="shared" si="1"/>
        <v>0.62008540068470508</v>
      </c>
      <c r="R32" s="14">
        <f>'1'!AO32</f>
        <v>0.57661653721545147</v>
      </c>
      <c r="S32" s="14">
        <f>'1'!AQ32</f>
        <v>0.67546360715142584</v>
      </c>
      <c r="T32" s="14">
        <f>'2'!AH32</f>
        <v>0.37306282310576611</v>
      </c>
      <c r="U32" s="14">
        <f>'2'!AJ32</f>
        <v>0.54547291647569962</v>
      </c>
      <c r="V32" s="14">
        <f>'3'!AB32</f>
        <v>0.76527055045098091</v>
      </c>
      <c r="W32" s="14">
        <f>'8'!AB32</f>
        <v>0.75971693448508448</v>
      </c>
      <c r="X32" s="14">
        <f t="shared" si="2"/>
        <v>0.64919976843077354</v>
      </c>
      <c r="Y32" s="14">
        <f t="shared" si="3"/>
        <v>0.70597960574215668</v>
      </c>
      <c r="Z32" s="14">
        <f>'1'!BA32</f>
        <v>0.5510213255243227</v>
      </c>
      <c r="AA32" s="14">
        <f>'1'!BC32</f>
        <v>0.65380010848743098</v>
      </c>
      <c r="AB32" s="14">
        <f>'2'!AQ32</f>
        <v>0.3357477357332021</v>
      </c>
      <c r="AC32" s="14">
        <f>'2'!AS32</f>
        <v>0.50553984726797974</v>
      </c>
      <c r="AD32" s="14">
        <f>'3'!AI32</f>
        <v>0.41540237890139819</v>
      </c>
      <c r="AE32" s="14">
        <f>'8'!AK32</f>
        <v>0.70970182666335246</v>
      </c>
      <c r="AF32" s="14">
        <f t="shared" si="4"/>
        <v>0.53525935517423695</v>
      </c>
      <c r="AG32" s="14">
        <f t="shared" si="5"/>
        <v>0.59335007951295804</v>
      </c>
      <c r="AH32" s="14">
        <f>'1'!BM32</f>
        <v>0.53809110029422258</v>
      </c>
      <c r="AI32" s="14">
        <f>'1'!BO32</f>
        <v>0.64261732921396675</v>
      </c>
      <c r="AJ32" s="14">
        <f>'2'!AZ32</f>
        <v>0.35305301094856073</v>
      </c>
      <c r="AK32" s="14">
        <f>'2'!BB32</f>
        <v>0.52447003773029244</v>
      </c>
      <c r="AL32" s="14">
        <f>'3'!AP32</f>
        <v>0.74766008130270767</v>
      </c>
      <c r="AM32" s="14">
        <f>'8'!AT32</f>
        <v>0.84670287492715701</v>
      </c>
      <c r="AN32" s="14">
        <f t="shared" si="6"/>
        <v>0.64913248027001136</v>
      </c>
      <c r="AO32" s="14">
        <f t="shared" si="7"/>
        <v>0.70808467451608215</v>
      </c>
      <c r="AP32" s="14">
        <f>'1'!BY32</f>
        <v>0.46777789143639603</v>
      </c>
      <c r="AQ32" s="14">
        <f>'1'!CA32</f>
        <v>0.57875428242631433</v>
      </c>
      <c r="AR32" s="14">
        <f>'2'!BI32</f>
        <v>0.3691879725417076</v>
      </c>
      <c r="AS32" s="14">
        <f>'2'!BK32</f>
        <v>0.5414763595098665</v>
      </c>
      <c r="AT32" s="14">
        <f>'3'!AW32</f>
        <v>0.80592912644125736</v>
      </c>
      <c r="AU32" s="14">
        <f>'8'!BC32</f>
        <v>0.7808745603686198</v>
      </c>
      <c r="AV32" s="14">
        <f t="shared" si="8"/>
        <v>0.62073087553119843</v>
      </c>
      <c r="AW32" s="14">
        <f t="shared" si="9"/>
        <v>0.68235027062398168</v>
      </c>
      <c r="AX32" s="14">
        <f>'1'!CK32</f>
        <v>0.59568194484915382</v>
      </c>
      <c r="AY32" s="14">
        <f>'1'!CM32</f>
        <v>0.69120920480506565</v>
      </c>
      <c r="AZ32" s="14">
        <f>'2'!BR32</f>
        <v>0.29734825302746193</v>
      </c>
      <c r="BA32" s="14">
        <f>'2'!BT32</f>
        <v>0.46068382708859423</v>
      </c>
      <c r="BB32" s="14">
        <f>'3'!BD32</f>
        <v>0.76061954168648949</v>
      </c>
      <c r="BC32" s="14">
        <f>'8'!BL32</f>
        <v>0.77329843527413111</v>
      </c>
      <c r="BD32" s="14">
        <f t="shared" si="10"/>
        <v>0.65148709748256284</v>
      </c>
      <c r="BE32" s="14">
        <f t="shared" si="11"/>
        <v>0.70603155887104085</v>
      </c>
      <c r="BF32" s="14">
        <f>'1'!CW32</f>
        <v>0.55012696633034586</v>
      </c>
      <c r="BG32" s="14">
        <f>'1'!CY32</f>
        <v>0.65303187933943563</v>
      </c>
      <c r="BH32" s="14">
        <f>'2'!CA32</f>
        <v>0.34590844735962079</v>
      </c>
      <c r="BI32" s="14">
        <f>'2'!CC32</f>
        <v>0.51674424031114108</v>
      </c>
      <c r="BJ32" s="14">
        <f>'3'!BK32</f>
        <v>0.65000508016324055</v>
      </c>
      <c r="BK32" s="14">
        <f>'8'!BU32</f>
        <v>0.73467641539491901</v>
      </c>
      <c r="BL32" s="14">
        <f t="shared" si="12"/>
        <v>0.60081200515764044</v>
      </c>
      <c r="BM32" s="14">
        <f t="shared" si="13"/>
        <v>0.65905754965642815</v>
      </c>
      <c r="BN32" s="14">
        <f>'1'!DI32</f>
        <v>0.54466652679653049</v>
      </c>
      <c r="BO32" s="14">
        <f>'1'!DK32</f>
        <v>0.64832463701812826</v>
      </c>
      <c r="BP32" s="14">
        <f>'2'!CJ32</f>
        <v>0.31132334933403971</v>
      </c>
      <c r="BQ32" s="14">
        <f>'2'!CL32</f>
        <v>0.47749428382423126</v>
      </c>
      <c r="BR32" s="14">
        <f>'3'!BR32</f>
        <v>0.5303971230083715</v>
      </c>
      <c r="BS32" s="14">
        <f>'8'!CD32</f>
        <v>0.75504302322153372</v>
      </c>
      <c r="BT32" s="14">
        <f t="shared" si="14"/>
        <v>0.57035898220949255</v>
      </c>
      <c r="BU32" s="14">
        <f t="shared" si="15"/>
        <v>0.62843931974715073</v>
      </c>
      <c r="BV32" s="14">
        <f>'1'!DU32</f>
        <v>0.66151910460056818</v>
      </c>
      <c r="BW32" s="14">
        <f>'1'!DW32</f>
        <v>0.74320837884485402</v>
      </c>
      <c r="BX32" s="14">
        <f>'2'!CS32</f>
        <v>0.33674195387598743</v>
      </c>
      <c r="BY32" s="14">
        <f>'2'!CU32</f>
        <v>0.50664772017458282</v>
      </c>
      <c r="BZ32" s="14">
        <f>'3'!BY32</f>
        <v>0.76934103644769214</v>
      </c>
      <c r="CA32" s="14">
        <f>'8'!CM32</f>
        <v>0.83233756591603481</v>
      </c>
      <c r="CB32" s="14">
        <f t="shared" si="16"/>
        <v>0.69870148781875774</v>
      </c>
      <c r="CC32" s="14">
        <f t="shared" si="17"/>
        <v>0.7483677741463316</v>
      </c>
      <c r="CD32" s="14">
        <f>'1'!EG32</f>
        <v>0.68654028222720975</v>
      </c>
      <c r="CE32" s="14">
        <f>'1'!EI32</f>
        <v>0.76207548954206639</v>
      </c>
      <c r="CF32" s="14">
        <f>'2'!DB32</f>
        <v>0.51850576484699917</v>
      </c>
      <c r="CG32" s="14">
        <f>'2'!DD32</f>
        <v>0.67565553420872237</v>
      </c>
      <c r="CH32" s="14">
        <f>'3'!CF32</f>
        <v>0.72565467584253218</v>
      </c>
      <c r="CI32" s="14">
        <f>'8'!CV32</f>
        <v>0.85084129868450187</v>
      </c>
      <c r="CJ32" s="14">
        <f t="shared" si="18"/>
        <v>0.7205906830073423</v>
      </c>
      <c r="CK32" s="14">
        <f t="shared" si="19"/>
        <v>0.76651974286945734</v>
      </c>
      <c r="CL32" s="14">
        <f>'1'!ES32</f>
        <v>0.46058684700401742</v>
      </c>
      <c r="CM32" s="14">
        <f>'1'!EU32</f>
        <v>0.57191066342752883</v>
      </c>
      <c r="CN32" s="14">
        <f>'2'!DK32</f>
        <v>0.24522700281546003</v>
      </c>
      <c r="CO32" s="14">
        <f>'2'!DM32</f>
        <v>0.39226489273527498</v>
      </c>
      <c r="CP32" s="14">
        <f>'3'!CM32</f>
        <v>0.49041374324819298</v>
      </c>
      <c r="CQ32" s="14">
        <f>'8'!DE32</f>
        <v>0.69513542685575547</v>
      </c>
      <c r="CR32" s="14">
        <f t="shared" si="20"/>
        <v>0.50514473160914009</v>
      </c>
      <c r="CS32" s="14">
        <f t="shared" si="21"/>
        <v>0.5643780471705262</v>
      </c>
      <c r="CT32" s="14">
        <f>'1'!FE32</f>
        <v>0.49037557925734698</v>
      </c>
      <c r="CU32" s="14">
        <f>'1'!FG32</f>
        <v>0.59986854068829598</v>
      </c>
      <c r="CV32" s="14">
        <f>'2'!DT32</f>
        <v>0.25032541032133088</v>
      </c>
      <c r="CW32" s="14">
        <f>'2'!DV32</f>
        <v>0.39940125432668805</v>
      </c>
      <c r="CX32" s="14">
        <f>'3'!CT32</f>
        <v>0.77591732367521837</v>
      </c>
      <c r="CY32" s="14">
        <f>'8'!DN32</f>
        <v>0.80281767461319464</v>
      </c>
      <c r="CZ32" s="14">
        <f t="shared" si="22"/>
        <v>0.6158665223071752</v>
      </c>
      <c r="DA32" s="14">
        <f t="shared" si="23"/>
        <v>0.67457129128009052</v>
      </c>
      <c r="DB32" s="14">
        <f>'1'!FQ32</f>
        <v>0.58189360698229098</v>
      </c>
      <c r="DC32" s="14">
        <f>'1'!FS32</f>
        <v>0.67985446892765788</v>
      </c>
      <c r="DD32" s="14">
        <f>'2'!EC32</f>
        <v>0.2742068941377781</v>
      </c>
      <c r="DE32" s="14">
        <f>'2'!EE32</f>
        <v>0.4314942044329963</v>
      </c>
      <c r="DF32" s="14">
        <f>'3'!DA32</f>
        <v>0.57836706275529226</v>
      </c>
      <c r="DG32" s="14">
        <f>'8'!DW32</f>
        <v>0.76731909794934849</v>
      </c>
      <c r="DH32" s="14">
        <f t="shared" si="24"/>
        <v>0.59659967238285438</v>
      </c>
      <c r="DI32" s="14">
        <f t="shared" si="25"/>
        <v>0.65151274819052296</v>
      </c>
      <c r="DJ32" s="14">
        <f>'1'!GC32</f>
        <v>0.86736714241792101</v>
      </c>
      <c r="DK32" s="14">
        <f>'1'!GE32</f>
        <v>0.88608744803266948</v>
      </c>
      <c r="DL32" s="14">
        <f>'2'!EL32</f>
        <v>0.38427002056028631</v>
      </c>
      <c r="DM32" s="14">
        <f>'2'!EN32</f>
        <v>0.55684958372984916</v>
      </c>
      <c r="DN32" s="14">
        <f>'3'!DH32</f>
        <v>0.161446221300166</v>
      </c>
      <c r="DO32" s="14">
        <f>'8'!EF32</f>
        <v>0.43567300879597903</v>
      </c>
      <c r="DP32" s="14">
        <f t="shared" si="26"/>
        <v>0.53465366654723323</v>
      </c>
      <c r="DQ32" s="14">
        <f t="shared" si="27"/>
        <v>0.55939974511008894</v>
      </c>
    </row>
    <row r="33" spans="1:121" ht="12.75" customHeight="1">
      <c r="A33" s="60">
        <v>2009</v>
      </c>
      <c r="B33" s="14">
        <f>'1'!Q33</f>
        <v>0.66950732560671156</v>
      </c>
      <c r="C33" s="14">
        <f>'1'!S33</f>
        <v>0.74928279188761637</v>
      </c>
      <c r="D33" s="14">
        <f>'2'!P33</f>
        <v>0.52222697450401678</v>
      </c>
      <c r="E33" s="14">
        <f>'2'!R33</f>
        <v>0.67856679662166142</v>
      </c>
      <c r="F33" s="14">
        <f>'3'!N33</f>
        <v>0.45115928385253634</v>
      </c>
      <c r="G33" s="14">
        <f>'8'!J33</f>
        <v>0.72386298438036512</v>
      </c>
      <c r="H33" s="14">
        <f t="shared" si="28"/>
        <v>0.61378119475131176</v>
      </c>
      <c r="I33" s="14">
        <f t="shared" si="29"/>
        <v>0.66132536347543813</v>
      </c>
      <c r="J33" s="14">
        <f>'1'!AC33</f>
        <v>0.59313493272464801</v>
      </c>
      <c r="K33" s="14">
        <f>'1'!AE33</f>
        <v>0.68912443768544263</v>
      </c>
      <c r="L33" s="14">
        <f>'2'!Y33</f>
        <v>0.33142422398742649</v>
      </c>
      <c r="M33" s="14">
        <f>'2'!AA33</f>
        <v>0.50069234767514792</v>
      </c>
      <c r="N33" s="14">
        <f>'3'!U33</f>
        <v>0.34769119418147232</v>
      </c>
      <c r="O33" s="14">
        <f>'8'!S33</f>
        <v>0.65034172705054383</v>
      </c>
      <c r="P33" s="14">
        <f t="shared" si="0"/>
        <v>0.5199046257966059</v>
      </c>
      <c r="Q33" s="14">
        <f t="shared" si="1"/>
        <v>0.57522724014969584</v>
      </c>
      <c r="R33" s="14">
        <f>'1'!AO33</f>
        <v>0.58375695513291437</v>
      </c>
      <c r="S33" s="14">
        <f>'1'!AQ33</f>
        <v>0.68139886815779138</v>
      </c>
      <c r="T33" s="14">
        <f>'2'!AH33</f>
        <v>0.38595971258626011</v>
      </c>
      <c r="U33" s="14">
        <f>'2'!AJ33</f>
        <v>0.55854183959551451</v>
      </c>
      <c r="V33" s="14">
        <f>'3'!AB33</f>
        <v>0.75452407123148113</v>
      </c>
      <c r="W33" s="14">
        <f>'8'!AB33</f>
        <v>0.74947226753575247</v>
      </c>
      <c r="X33" s="14">
        <f t="shared" si="2"/>
        <v>0.64809783800360021</v>
      </c>
      <c r="Y33" s="14">
        <f t="shared" si="3"/>
        <v>0.70441281591447646</v>
      </c>
      <c r="Z33" s="14">
        <f>'1'!BA33</f>
        <v>0.56065485337906751</v>
      </c>
      <c r="AA33" s="14">
        <f>'1'!BC33</f>
        <v>0.66202628744175374</v>
      </c>
      <c r="AB33" s="14">
        <f>'2'!AQ33</f>
        <v>0.3359816499626882</v>
      </c>
      <c r="AC33" s="14">
        <f>'2'!AS33</f>
        <v>0.50580073002709125</v>
      </c>
      <c r="AD33" s="14">
        <f>'3'!AI33</f>
        <v>0.39470423553587974</v>
      </c>
      <c r="AE33" s="14">
        <f>'8'!AK33</f>
        <v>0.67662684573095511</v>
      </c>
      <c r="AF33" s="14">
        <f t="shared" si="4"/>
        <v>0.52569287666460462</v>
      </c>
      <c r="AG33" s="14">
        <f t="shared" si="5"/>
        <v>0.58322335829611938</v>
      </c>
      <c r="AH33" s="14">
        <f>'1'!BM33</f>
        <v>0.53113610384819987</v>
      </c>
      <c r="AI33" s="14">
        <f>'1'!BO33</f>
        <v>0.63653366494479335</v>
      </c>
      <c r="AJ33" s="14">
        <f>'2'!AZ33</f>
        <v>0.36736318636050203</v>
      </c>
      <c r="AK33" s="14">
        <f>'2'!BB33</f>
        <v>0.53958275486975571</v>
      </c>
      <c r="AL33" s="14">
        <f>'3'!AP33</f>
        <v>0.66596693591018474</v>
      </c>
      <c r="AM33" s="14">
        <f>'8'!AT33</f>
        <v>0.81455151763089073</v>
      </c>
      <c r="AN33" s="14">
        <f t="shared" si="6"/>
        <v>0.61932037356059899</v>
      </c>
      <c r="AO33" s="14">
        <f t="shared" si="7"/>
        <v>0.67870135485016181</v>
      </c>
      <c r="AP33" s="14">
        <f>'1'!BY33</f>
        <v>0.46402140329605285</v>
      </c>
      <c r="AQ33" s="14">
        <f>'1'!CA33</f>
        <v>0.57518695471510417</v>
      </c>
      <c r="AR33" s="14">
        <f>'2'!BI33</f>
        <v>0.38367319706481257</v>
      </c>
      <c r="AS33" s="14">
        <f>'2'!BK33</f>
        <v>0.55625043634722515</v>
      </c>
      <c r="AT33" s="14">
        <f>'3'!AW33</f>
        <v>0.81228653270079398</v>
      </c>
      <c r="AU33" s="14">
        <f>'8'!BC33</f>
        <v>0.76320941592277869</v>
      </c>
      <c r="AV33" s="14">
        <f t="shared" si="8"/>
        <v>0.61784986818079557</v>
      </c>
      <c r="AW33" s="14">
        <f t="shared" si="9"/>
        <v>0.6795738126766574</v>
      </c>
      <c r="AX33" s="14">
        <f>'1'!CK33</f>
        <v>0.59111999619747357</v>
      </c>
      <c r="AY33" s="14">
        <f>'1'!CM33</f>
        <v>0.687471130624837</v>
      </c>
      <c r="AZ33" s="14">
        <f>'2'!BR33</f>
        <v>0.30106526622823987</v>
      </c>
      <c r="BA33" s="14">
        <f>'2'!BT33</f>
        <v>0.46521233377391935</v>
      </c>
      <c r="BB33" s="14">
        <f>'3'!BD33</f>
        <v>0.73254150564372555</v>
      </c>
      <c r="BC33" s="14">
        <f>'8'!BL33</f>
        <v>0.75077887592614501</v>
      </c>
      <c r="BD33" s="14">
        <f t="shared" si="10"/>
        <v>0.63738462049428102</v>
      </c>
      <c r="BE33" s="14">
        <f t="shared" si="11"/>
        <v>0.69233978101979432</v>
      </c>
      <c r="BF33" s="14">
        <f>'1'!CW33</f>
        <v>0.5560702654941313</v>
      </c>
      <c r="BG33" s="14">
        <f>'1'!CY33</f>
        <v>0.65812253205568483</v>
      </c>
      <c r="BH33" s="14">
        <f>'2'!CA33</f>
        <v>0.3561424849835928</v>
      </c>
      <c r="BI33" s="14">
        <f>'2'!CC33</f>
        <v>0.52777299409335787</v>
      </c>
      <c r="BJ33" s="14">
        <f>'3'!BK33</f>
        <v>0.67688698469449016</v>
      </c>
      <c r="BK33" s="14">
        <f>'8'!BU33</f>
        <v>0.72837380308792932</v>
      </c>
      <c r="BL33" s="14">
        <f t="shared" si="12"/>
        <v>0.60935755164161665</v>
      </c>
      <c r="BM33" s="14">
        <f t="shared" si="13"/>
        <v>0.66734150917721458</v>
      </c>
      <c r="BN33" s="14">
        <f>'1'!DI33</f>
        <v>0.54017718902193168</v>
      </c>
      <c r="BO33" s="14">
        <f>'1'!DK33</f>
        <v>0.64443263795155981</v>
      </c>
      <c r="BP33" s="14">
        <f>'2'!CJ33</f>
        <v>0.31262904719944351</v>
      </c>
      <c r="BQ33" s="14">
        <f>'2'!CL33</f>
        <v>0.47903544206956494</v>
      </c>
      <c r="BR33" s="14">
        <f>'3'!BR33</f>
        <v>0.50745684208021458</v>
      </c>
      <c r="BS33" s="14">
        <f>'8'!CD33</f>
        <v>0.74667482421707998</v>
      </c>
      <c r="BT33" s="14">
        <f t="shared" si="14"/>
        <v>0.5608666969030407</v>
      </c>
      <c r="BU33" s="14">
        <f t="shared" si="15"/>
        <v>0.61920951596190399</v>
      </c>
      <c r="BV33" s="14">
        <f>'1'!DU33</f>
        <v>0.65617299066327539</v>
      </c>
      <c r="BW33" s="14">
        <f>'1'!DW33</f>
        <v>0.73911585478334407</v>
      </c>
      <c r="BX33" s="14">
        <f>'2'!CS33</f>
        <v>0.34958512979405676</v>
      </c>
      <c r="BY33" s="14">
        <f>'2'!CU33</f>
        <v>0.5207354482137373</v>
      </c>
      <c r="BZ33" s="14">
        <f>'3'!BY33</f>
        <v>0.76117143675890986</v>
      </c>
      <c r="CA33" s="14">
        <f>'8'!CM33</f>
        <v>0.82723359521939455</v>
      </c>
      <c r="CB33" s="14">
        <f t="shared" si="16"/>
        <v>0.69452896723929203</v>
      </c>
      <c r="CC33" s="14">
        <f t="shared" si="17"/>
        <v>0.7448211447292874</v>
      </c>
      <c r="CD33" s="14">
        <f>'1'!EG33</f>
        <v>0.70594510837190305</v>
      </c>
      <c r="CE33" s="14">
        <f>'1'!EI33</f>
        <v>0.77639251346160643</v>
      </c>
      <c r="CF33" s="14">
        <f>'2'!DB33</f>
        <v>0.57123357280983711</v>
      </c>
      <c r="CG33" s="14">
        <f>'2'!DD33</f>
        <v>0.71535579585824771</v>
      </c>
      <c r="CH33" s="14">
        <f>'3'!CF33</f>
        <v>0.74244538453625919</v>
      </c>
      <c r="CI33" s="14">
        <f>'8'!CV33</f>
        <v>0.82877785550343552</v>
      </c>
      <c r="CJ33" s="14">
        <f t="shared" si="18"/>
        <v>0.73230721063966864</v>
      </c>
      <c r="CK33" s="14">
        <f t="shared" si="19"/>
        <v>0.77489839498039115</v>
      </c>
      <c r="CL33" s="14">
        <f>'1'!ES33</f>
        <v>0.4411917197515865</v>
      </c>
      <c r="CM33" s="14">
        <f>'1'!EU33</f>
        <v>0.55314004977749254</v>
      </c>
      <c r="CN33" s="14">
        <f>'2'!DK33</f>
        <v>0.24101841704032204</v>
      </c>
      <c r="CO33" s="14">
        <f>'2'!DM33</f>
        <v>0.38629362691173069</v>
      </c>
      <c r="CP33" s="14">
        <f>'3'!CM33</f>
        <v>0.44756682935870173</v>
      </c>
      <c r="CQ33" s="14">
        <f>'8'!DE33</f>
        <v>0.63391568248191899</v>
      </c>
      <c r="CR33" s="14">
        <f t="shared" si="20"/>
        <v>0.47094915756482203</v>
      </c>
      <c r="CS33" s="14">
        <f t="shared" si="21"/>
        <v>0.5302560105623253</v>
      </c>
      <c r="CT33" s="14">
        <f>'1'!FE33</f>
        <v>0.48666057974211663</v>
      </c>
      <c r="CU33" s="14">
        <f>'1'!FG33</f>
        <v>0.59643736119325486</v>
      </c>
      <c r="CV33" s="14">
        <f>'2'!DT33</f>
        <v>0.25120028679813533</v>
      </c>
      <c r="CW33" s="14">
        <f>'2'!DV33</f>
        <v>0.40061532125021893</v>
      </c>
      <c r="CX33" s="14">
        <f>'3'!CT33</f>
        <v>0.72286643103041326</v>
      </c>
      <c r="CY33" s="14">
        <f>'8'!DN33</f>
        <v>0.77973034812984765</v>
      </c>
      <c r="CZ33" s="14">
        <f t="shared" si="22"/>
        <v>0.59543345536672543</v>
      </c>
      <c r="DA33" s="14">
        <f t="shared" si="23"/>
        <v>0.65428567139238902</v>
      </c>
      <c r="DB33" s="14">
        <f>'1'!FQ33</f>
        <v>0.56584659870796816</v>
      </c>
      <c r="DC33" s="14">
        <f>'1'!FS33</f>
        <v>0.66642301380919633</v>
      </c>
      <c r="DD33" s="14">
        <f>'2'!EC33</f>
        <v>0.26625155546963752</v>
      </c>
      <c r="DE33" s="14">
        <f>'2'!EE33</f>
        <v>0.42103831719729057</v>
      </c>
      <c r="DF33" s="14">
        <f>'3'!DA33</f>
        <v>0.62138416601129343</v>
      </c>
      <c r="DG33" s="14">
        <f>'8'!DW33</f>
        <v>0.75772923691334981</v>
      </c>
      <c r="DH33" s="14">
        <f t="shared" si="24"/>
        <v>0.59774214576131179</v>
      </c>
      <c r="DI33" s="14">
        <f t="shared" si="25"/>
        <v>0.65345138797456837</v>
      </c>
      <c r="DJ33" s="14">
        <f>'1'!GC33</f>
        <v>0.87224371863593753</v>
      </c>
      <c r="DK33" s="14">
        <f>'1'!GE33</f>
        <v>0.88916755887135956</v>
      </c>
      <c r="DL33" s="14">
        <f>'2'!EL33</f>
        <v>0.39408880777689759</v>
      </c>
      <c r="DM33" s="14">
        <f>'2'!EN33</f>
        <v>0.56660149027293827</v>
      </c>
      <c r="DN33" s="14">
        <f>'3'!DH33</f>
        <v>0.18332230692738263</v>
      </c>
      <c r="DO33" s="14">
        <f>'8'!EF33</f>
        <v>0.40817551311384237</v>
      </c>
      <c r="DP33" s="14">
        <f t="shared" si="26"/>
        <v>0.53618082324237104</v>
      </c>
      <c r="DQ33" s="14">
        <f t="shared" si="27"/>
        <v>0.56020162758614389</v>
      </c>
    </row>
    <row r="34" spans="1:121" ht="12.75" customHeight="1">
      <c r="A34" s="60">
        <v>2010</v>
      </c>
      <c r="B34" s="14">
        <f>'1'!Q34</f>
        <v>0.70567639981716523</v>
      </c>
      <c r="C34" s="14">
        <f>'1'!S34</f>
        <v>0.77619608441638577</v>
      </c>
      <c r="D34" s="14">
        <f>'2'!P34</f>
        <v>0.52913571903087997</v>
      </c>
      <c r="E34" s="14">
        <f>'2'!R34</f>
        <v>0.68392575715798032</v>
      </c>
      <c r="F34" s="14">
        <f>'3'!N34</f>
        <v>0.53452659225945021</v>
      </c>
      <c r="G34" s="14">
        <f>'8'!J34</f>
        <v>0.71966685956819854</v>
      </c>
      <c r="H34" s="14">
        <f t="shared" si="28"/>
        <v>0.64873249478686623</v>
      </c>
      <c r="I34" s="14">
        <f t="shared" si="29"/>
        <v>0.69241937243926455</v>
      </c>
      <c r="J34" s="14">
        <f>'1'!AC34</f>
        <v>0.61487917709337636</v>
      </c>
      <c r="K34" s="14">
        <f>'1'!AE34</f>
        <v>0.7067415094674101</v>
      </c>
      <c r="L34" s="14">
        <f>'2'!Y34</f>
        <v>0.33686647098501754</v>
      </c>
      <c r="M34" s="14">
        <f>'2'!AA34</f>
        <v>0.50678629284671894</v>
      </c>
      <c r="N34" s="14">
        <f>'3'!U34</f>
        <v>0.49774614414414131</v>
      </c>
      <c r="O34" s="14">
        <f>'8'!S34</f>
        <v>0.70310890891479971</v>
      </c>
      <c r="P34" s="14">
        <f t="shared" si="0"/>
        <v>0.57985208120058762</v>
      </c>
      <c r="Q34" s="14">
        <f t="shared" si="1"/>
        <v>0.63358899633637122</v>
      </c>
      <c r="R34" s="14">
        <f>'1'!AO34</f>
        <v>0.58855917152459236</v>
      </c>
      <c r="S34" s="14">
        <f>'1'!AQ34</f>
        <v>0.68536471689389711</v>
      </c>
      <c r="T34" s="14">
        <f>'2'!AH34</f>
        <v>0.39249995703878188</v>
      </c>
      <c r="U34" s="14">
        <f>'2'!AJ34</f>
        <v>0.56503673999296433</v>
      </c>
      <c r="V34" s="14">
        <f>'3'!AB34</f>
        <v>0.7261433766432942</v>
      </c>
      <c r="W34" s="14">
        <f>'8'!AB34</f>
        <v>0.75808792054531426</v>
      </c>
      <c r="X34" s="14">
        <f t="shared" si="2"/>
        <v>0.64573148861086727</v>
      </c>
      <c r="Y34" s="14">
        <f t="shared" si="3"/>
        <v>0.70170738505400743</v>
      </c>
      <c r="Z34" s="14">
        <f>'1'!BA34</f>
        <v>0.58343014678245231</v>
      </c>
      <c r="AA34" s="14">
        <f>'1'!BC34</f>
        <v>0.68112822584653809</v>
      </c>
      <c r="AB34" s="14">
        <f>'2'!AQ34</f>
        <v>0.33974702028615594</v>
      </c>
      <c r="AC34" s="14">
        <f>'2'!AS34</f>
        <v>0.50998096356622746</v>
      </c>
      <c r="AD34" s="14">
        <f>'3'!AI34</f>
        <v>0.42391047840155305</v>
      </c>
      <c r="AE34" s="14">
        <f>'8'!AK34</f>
        <v>0.67984468924177199</v>
      </c>
      <c r="AF34" s="14">
        <f t="shared" si="4"/>
        <v>0.54328555265242784</v>
      </c>
      <c r="AG34" s="14">
        <f t="shared" si="5"/>
        <v>0.5993881786060693</v>
      </c>
      <c r="AH34" s="14">
        <f>'1'!BM34</f>
        <v>0.54508617561235173</v>
      </c>
      <c r="AI34" s="14">
        <f>'1'!BO34</f>
        <v>0.64868743432628106</v>
      </c>
      <c r="AJ34" s="14">
        <f>'2'!AZ34</f>
        <v>0.37952723412599154</v>
      </c>
      <c r="AK34" s="14">
        <f>'2'!BB34</f>
        <v>0.55206771030464952</v>
      </c>
      <c r="AL34" s="14">
        <f>'3'!AP34</f>
        <v>0.65343846776244807</v>
      </c>
      <c r="AM34" s="14">
        <f>'8'!AT34</f>
        <v>0.80486099392922161</v>
      </c>
      <c r="AN34" s="14">
        <f t="shared" si="6"/>
        <v>0.62056205908045725</v>
      </c>
      <c r="AO34" s="14">
        <f t="shared" si="7"/>
        <v>0.67925661018389483</v>
      </c>
      <c r="AP34" s="14">
        <f>'1'!BY34</f>
        <v>0.47487102829318573</v>
      </c>
      <c r="AQ34" s="14">
        <f>'1'!CA34</f>
        <v>0.58544502302865864</v>
      </c>
      <c r="AR34" s="14">
        <f>'2'!BI34</f>
        <v>0.4017957061897659</v>
      </c>
      <c r="AS34" s="14">
        <f>'2'!BK34</f>
        <v>0.57412045106590437</v>
      </c>
      <c r="AT34" s="14">
        <f>'3'!AW34</f>
        <v>0.82291143862626415</v>
      </c>
      <c r="AU34" s="14">
        <f>'8'!BC34</f>
        <v>0.76600948630960575</v>
      </c>
      <c r="AV34" s="14">
        <f t="shared" si="8"/>
        <v>0.62735821317021834</v>
      </c>
      <c r="AW34" s="14">
        <f t="shared" si="9"/>
        <v>0.68882028555202135</v>
      </c>
      <c r="AX34" s="14">
        <f>'1'!CK34</f>
        <v>0.60320882999021419</v>
      </c>
      <c r="AY34" s="14">
        <f>'1'!CM34</f>
        <v>0.69733693677356345</v>
      </c>
      <c r="AZ34" s="14">
        <f>'2'!BR34</f>
        <v>0.31019061976822709</v>
      </c>
      <c r="BA34" s="14">
        <f>'2'!BT34</f>
        <v>0.47615329482278401</v>
      </c>
      <c r="BB34" s="14">
        <f>'3'!BD34</f>
        <v>0.70962459329098515</v>
      </c>
      <c r="BC34" s="14">
        <f>'8'!BL34</f>
        <v>0.74699467121041985</v>
      </c>
      <c r="BD34" s="14">
        <f t="shared" si="10"/>
        <v>0.63645741009825962</v>
      </c>
      <c r="BE34" s="14">
        <f t="shared" si="11"/>
        <v>0.69070492031705499</v>
      </c>
      <c r="BF34" s="14">
        <f>'1'!CW34</f>
        <v>0.56078277210450389</v>
      </c>
      <c r="BG34" s="14">
        <f>'1'!CY34</f>
        <v>0.66213492328323442</v>
      </c>
      <c r="BH34" s="14">
        <f>'2'!CA34</f>
        <v>0.35965206204022609</v>
      </c>
      <c r="BI34" s="14">
        <f>'2'!CC34</f>
        <v>0.53149791080538333</v>
      </c>
      <c r="BJ34" s="14">
        <f>'3'!BK34</f>
        <v>0.69983432813523794</v>
      </c>
      <c r="BK34" s="14">
        <f>'8'!BU34</f>
        <v>0.73306512482637953</v>
      </c>
      <c r="BL34" s="14">
        <f t="shared" si="12"/>
        <v>0.61850317828622847</v>
      </c>
      <c r="BM34" s="14">
        <f t="shared" si="13"/>
        <v>0.67622862363423653</v>
      </c>
      <c r="BN34" s="14">
        <f>'1'!DI34</f>
        <v>0.55048144698582935</v>
      </c>
      <c r="BO34" s="14">
        <f>'1'!DK34</f>
        <v>0.65333646084334474</v>
      </c>
      <c r="BP34" s="14">
        <f>'2'!CJ34</f>
        <v>0.31735575728233884</v>
      </c>
      <c r="BQ34" s="14">
        <f>'2'!CL34</f>
        <v>0.4845738105141047</v>
      </c>
      <c r="BR34" s="14">
        <f>'3'!BR34</f>
        <v>0.50417072844609745</v>
      </c>
      <c r="BS34" s="14">
        <f>'8'!CD34</f>
        <v>0.74218873152952869</v>
      </c>
      <c r="BT34" s="14">
        <f t="shared" si="14"/>
        <v>0.56351801951647218</v>
      </c>
      <c r="BU34" s="14">
        <f t="shared" si="15"/>
        <v>0.62138183038265493</v>
      </c>
      <c r="BV34" s="14">
        <f>'1'!DU34</f>
        <v>0.65998529827782415</v>
      </c>
      <c r="BW34" s="14">
        <f>'1'!DW34</f>
        <v>0.74203647631676872</v>
      </c>
      <c r="BX34" s="14">
        <f>'2'!CS34</f>
        <v>0.3597567042828399</v>
      </c>
      <c r="BY34" s="14">
        <f>'2'!CU34</f>
        <v>0.53160853428751598</v>
      </c>
      <c r="BZ34" s="14">
        <f>'3'!BY34</f>
        <v>0.77928563808112039</v>
      </c>
      <c r="CA34" s="14">
        <f>'8'!CM34</f>
        <v>0.82015172048704355</v>
      </c>
      <c r="CB34" s="14">
        <f t="shared" si="16"/>
        <v>0.69982912938145458</v>
      </c>
      <c r="CC34" s="14">
        <f t="shared" si="17"/>
        <v>0.74983478359750011</v>
      </c>
      <c r="CD34" s="14">
        <f>'1'!EG34</f>
        <v>0.73087121214669482</v>
      </c>
      <c r="CE34" s="14">
        <f>'1'!EI34</f>
        <v>0.79439697818941901</v>
      </c>
      <c r="CF34" s="14">
        <f>'2'!DB34</f>
        <v>0.59834818073101304</v>
      </c>
      <c r="CG34" s="14">
        <f>'2'!DD34</f>
        <v>0.73456865754119072</v>
      </c>
      <c r="CH34" s="14">
        <f>'3'!CF34</f>
        <v>0.76656579302910255</v>
      </c>
      <c r="CI34" s="14">
        <f>'8'!CV34</f>
        <v>0.8264845254949329</v>
      </c>
      <c r="CJ34" s="14">
        <f t="shared" si="18"/>
        <v>0.75044588256278799</v>
      </c>
      <c r="CK34" s="14">
        <f t="shared" si="19"/>
        <v>0.78947823666089545</v>
      </c>
      <c r="CL34" s="14">
        <f>'1'!ES34</f>
        <v>0.43641611036045302</v>
      </c>
      <c r="CM34" s="14">
        <f>'1'!EU34</f>
        <v>0.54844636852312356</v>
      </c>
      <c r="CN34" s="14">
        <f>'2'!DK34</f>
        <v>0.25635247916343246</v>
      </c>
      <c r="CO34" s="14">
        <f>'2'!DM34</f>
        <v>0.40770383892361139</v>
      </c>
      <c r="CP34" s="14">
        <f>'3'!CM34</f>
        <v>0.38656837160440133</v>
      </c>
      <c r="CQ34" s="14">
        <f>'8'!DE34</f>
        <v>0.61585088500932939</v>
      </c>
      <c r="CR34" s="14">
        <f t="shared" si="20"/>
        <v>0.45080650621395713</v>
      </c>
      <c r="CS34" s="14">
        <f t="shared" si="21"/>
        <v>0.51075374545504326</v>
      </c>
      <c r="CT34" s="14">
        <f>'1'!FE34</f>
        <v>0.51040465287920411</v>
      </c>
      <c r="CU34" s="14">
        <f>'1'!FG34</f>
        <v>0.61810576781297999</v>
      </c>
      <c r="CV34" s="14">
        <f>'2'!DT34</f>
        <v>0.2549566224886034</v>
      </c>
      <c r="CW34" s="14">
        <f>'2'!DV34</f>
        <v>0.40579362425807752</v>
      </c>
      <c r="CX34" s="14">
        <f>'3'!CT34</f>
        <v>0.77209036191156388</v>
      </c>
      <c r="CY34" s="14">
        <f>'8'!DN34</f>
        <v>0.77915970432830395</v>
      </c>
      <c r="CZ34" s="14">
        <f t="shared" si="22"/>
        <v>0.61747003996050898</v>
      </c>
      <c r="DA34" s="14">
        <f t="shared" si="23"/>
        <v>0.67563418611096671</v>
      </c>
      <c r="DB34" s="14">
        <f>'1'!FQ34</f>
        <v>0.55013726337896396</v>
      </c>
      <c r="DC34" s="14">
        <f>'1'!FS34</f>
        <v>0.65304072862180862</v>
      </c>
      <c r="DD34" s="14">
        <f>'2'!EC34</f>
        <v>0.27541497121462116</v>
      </c>
      <c r="DE34" s="14">
        <f>'2'!EE34</f>
        <v>0.43306241731267869</v>
      </c>
      <c r="DF34" s="14">
        <f>'3'!DA34</f>
        <v>0.59294433711073979</v>
      </c>
      <c r="DG34" s="14">
        <f>'8'!DW34</f>
        <v>0.76124221628424038</v>
      </c>
      <c r="DH34" s="14">
        <f t="shared" si="24"/>
        <v>0.5861430408217928</v>
      </c>
      <c r="DI34" s="14">
        <f t="shared" si="25"/>
        <v>0.64306917152873644</v>
      </c>
      <c r="DJ34" s="14">
        <f>'1'!GC34</f>
        <v>0.88944447885620526</v>
      </c>
      <c r="DK34" s="14">
        <f>'1'!GE34</f>
        <v>0.89993341973173313</v>
      </c>
      <c r="DL34" s="14">
        <f>'2'!EL34</f>
        <v>0.39579131590276634</v>
      </c>
      <c r="DM34" s="14">
        <f>'2'!EN34</f>
        <v>0.56827257267959974</v>
      </c>
      <c r="DN34" s="14">
        <f>'3'!DH34</f>
        <v>0.18930289002068779</v>
      </c>
      <c r="DO34" s="14">
        <f>'8'!EF34</f>
        <v>0.418000621232962</v>
      </c>
      <c r="DP34" s="14">
        <f t="shared" si="26"/>
        <v>0.54718280094617122</v>
      </c>
      <c r="DQ34" s="14">
        <f t="shared" si="27"/>
        <v>0.56862650297406581</v>
      </c>
    </row>
    <row r="35" spans="1:121" ht="12.75" customHeight="1">
      <c r="A35" s="60">
        <v>2011</v>
      </c>
      <c r="B35" s="14">
        <f>'1'!Q35</f>
        <v>0.73430945176517559</v>
      </c>
      <c r="C35" s="14">
        <f>'1'!S35</f>
        <v>0.79684740124979259</v>
      </c>
      <c r="D35" s="14">
        <f>'2'!P35</f>
        <v>0.54807749535397121</v>
      </c>
      <c r="E35" s="14">
        <f>'2'!R35</f>
        <v>0.69832091997825607</v>
      </c>
      <c r="F35" s="14">
        <f>'3'!N35</f>
        <v>0.54979671912647177</v>
      </c>
      <c r="G35" s="14">
        <f>'8'!J35</f>
        <v>0.74274767364915739</v>
      </c>
      <c r="H35" s="14">
        <f t="shared" si="28"/>
        <v>0.67166762843537464</v>
      </c>
      <c r="I35" s="14">
        <f t="shared" si="29"/>
        <v>0.71170715069165003</v>
      </c>
      <c r="J35" s="14">
        <f>'1'!AC35</f>
        <v>0.6275970046845154</v>
      </c>
      <c r="K35" s="14">
        <f>'1'!AE35</f>
        <v>0.71685969635109614</v>
      </c>
      <c r="L35" s="14">
        <f>'2'!Y35</f>
        <v>0.34709440949355758</v>
      </c>
      <c r="M35" s="14">
        <f>'2'!AA35</f>
        <v>0.51803525990352139</v>
      </c>
      <c r="N35" s="14">
        <f>'3'!U35</f>
        <v>0.49201539952822099</v>
      </c>
      <c r="O35" s="14">
        <f>'8'!S35</f>
        <v>0.70705648038479163</v>
      </c>
      <c r="P35" s="14">
        <f t="shared" si="0"/>
        <v>0.58551621280141508</v>
      </c>
      <c r="Q35" s="14">
        <f t="shared" si="1"/>
        <v>0.63831537450904374</v>
      </c>
      <c r="R35" s="14">
        <f>'1'!AO35</f>
        <v>0.59178774624463881</v>
      </c>
      <c r="S35" s="14">
        <f>'1'!AQ35</f>
        <v>0.68801943428194079</v>
      </c>
      <c r="T35" s="14">
        <f>'2'!AH35</f>
        <v>0.38958161392549528</v>
      </c>
      <c r="U35" s="14">
        <f>'2'!AJ35</f>
        <v>0.56214940416547554</v>
      </c>
      <c r="V35" s="14">
        <f>'3'!AB35</f>
        <v>0.74705821993915689</v>
      </c>
      <c r="W35" s="14">
        <f>'8'!AB35</f>
        <v>0.75848885545182565</v>
      </c>
      <c r="X35" s="14">
        <f t="shared" si="2"/>
        <v>0.65206002873815072</v>
      </c>
      <c r="Y35" s="14">
        <f t="shared" si="3"/>
        <v>0.70780948297706958</v>
      </c>
      <c r="Z35" s="14">
        <f>'1'!BA35</f>
        <v>0.59597002169641078</v>
      </c>
      <c r="AA35" s="14">
        <f>'1'!BC35</f>
        <v>0.69144464121988414</v>
      </c>
      <c r="AB35" s="14">
        <f>'2'!AQ35</f>
        <v>0.34916297667916485</v>
      </c>
      <c r="AC35" s="14">
        <f>'2'!AS35</f>
        <v>0.52027885229657089</v>
      </c>
      <c r="AD35" s="14">
        <f>'3'!AI35</f>
        <v>0.42073541982157925</v>
      </c>
      <c r="AE35" s="14">
        <f>'8'!AK35</f>
        <v>0.69099592224873951</v>
      </c>
      <c r="AF35" s="14">
        <f t="shared" si="4"/>
        <v>0.55123714186406059</v>
      </c>
      <c r="AG35" s="14">
        <f t="shared" si="5"/>
        <v>0.60653857723519056</v>
      </c>
      <c r="AH35" s="14">
        <f>'1'!BM35</f>
        <v>0.53926143649855796</v>
      </c>
      <c r="AI35" s="14">
        <f>'1'!BO35</f>
        <v>0.64363628523056449</v>
      </c>
      <c r="AJ35" s="14">
        <f>'2'!AZ35</f>
        <v>0.39662387682418221</v>
      </c>
      <c r="AK35" s="14">
        <f>'2'!BB35</f>
        <v>0.56908766781026188</v>
      </c>
      <c r="AL35" s="14">
        <f>'3'!AP35</f>
        <v>0.59455133072652122</v>
      </c>
      <c r="AM35" s="14">
        <f>'8'!AT35</f>
        <v>0.79110241041052642</v>
      </c>
      <c r="AN35" s="14">
        <f t="shared" si="6"/>
        <v>0.60178039756610335</v>
      </c>
      <c r="AO35" s="14">
        <f t="shared" si="7"/>
        <v>0.66077671615751388</v>
      </c>
      <c r="AP35" s="14">
        <f>'1'!BY35</f>
        <v>0.49058477101450526</v>
      </c>
      <c r="AQ35" s="14">
        <f>'1'!CA35</f>
        <v>0.60006129166351874</v>
      </c>
      <c r="AR35" s="14">
        <f>'2'!BI35</f>
        <v>0.40559862488990345</v>
      </c>
      <c r="AS35" s="14">
        <f>'2'!BK35</f>
        <v>0.57778798902739337</v>
      </c>
      <c r="AT35" s="14">
        <f>'3'!AW35</f>
        <v>0.81555476346643618</v>
      </c>
      <c r="AU35" s="14">
        <f>'8'!BC35</f>
        <v>0.77434531328289269</v>
      </c>
      <c r="AV35" s="14">
        <f t="shared" si="8"/>
        <v>0.63426879008212467</v>
      </c>
      <c r="AW35" s="14">
        <f t="shared" si="9"/>
        <v>0.69527833475547907</v>
      </c>
      <c r="AX35" s="14">
        <f>'1'!CK35</f>
        <v>0.60716459083408458</v>
      </c>
      <c r="AY35" s="14">
        <f>'1'!CM35</f>
        <v>0.70053771949081678</v>
      </c>
      <c r="AZ35" s="14">
        <f>'2'!BR35</f>
        <v>0.31551883374216733</v>
      </c>
      <c r="BA35" s="14">
        <f>'2'!BT35</f>
        <v>0.48242898528258105</v>
      </c>
      <c r="BB35" s="14">
        <f>'3'!BD35</f>
        <v>0.72427324806233329</v>
      </c>
      <c r="BC35" s="14">
        <f>'8'!BL35</f>
        <v>0.75584626123528309</v>
      </c>
      <c r="BD35" s="14">
        <f t="shared" si="10"/>
        <v>0.64444759703225463</v>
      </c>
      <c r="BE35" s="14">
        <f t="shared" si="11"/>
        <v>0.69848786364898885</v>
      </c>
      <c r="BF35" s="14">
        <f>'1'!CW35</f>
        <v>0.5770483181364594</v>
      </c>
      <c r="BG35" s="14">
        <f>'1'!CY35</f>
        <v>0.67582382890580051</v>
      </c>
      <c r="BH35" s="14">
        <f>'2'!CA35</f>
        <v>0.36374860088519329</v>
      </c>
      <c r="BI35" s="14">
        <f>'2'!CC35</f>
        <v>0.53580981494709867</v>
      </c>
      <c r="BJ35" s="14">
        <f>'3'!BK35</f>
        <v>0.69655182128641557</v>
      </c>
      <c r="BK35" s="14">
        <f>'8'!BU35</f>
        <v>0.74831311326227246</v>
      </c>
      <c r="BL35" s="14">
        <f t="shared" si="12"/>
        <v>0.62841042098027511</v>
      </c>
      <c r="BM35" s="14">
        <f t="shared" si="13"/>
        <v>0.68512674669420204</v>
      </c>
      <c r="BN35" s="14">
        <f>'1'!DI35</f>
        <v>0.54684128992267145</v>
      </c>
      <c r="BO35" s="14">
        <f>'1'!DK35</f>
        <v>0.65020290654792467</v>
      </c>
      <c r="BP35" s="14">
        <f>'2'!CJ35</f>
        <v>0.32062774528284921</v>
      </c>
      <c r="BQ35" s="14">
        <f>'2'!CL35</f>
        <v>0.48837083364016665</v>
      </c>
      <c r="BR35" s="14">
        <f>'3'!BR35</f>
        <v>0.40025382532840614</v>
      </c>
      <c r="BS35" s="14">
        <f>'8'!CD35</f>
        <v>0.73905273648756564</v>
      </c>
      <c r="BT35" s="14">
        <f t="shared" si="14"/>
        <v>0.53562593095134647</v>
      </c>
      <c r="BU35" s="14">
        <f t="shared" si="15"/>
        <v>0.59374488643717949</v>
      </c>
      <c r="BV35" s="14">
        <f>'1'!DU35</f>
        <v>0.65885798748836844</v>
      </c>
      <c r="BW35" s="14">
        <f>'1'!DW35</f>
        <v>0.74117400519414456</v>
      </c>
      <c r="BX35" s="14">
        <f>'2'!CS35</f>
        <v>0.36675552056331229</v>
      </c>
      <c r="BY35" s="14">
        <f>'2'!CU35</f>
        <v>0.53895052248490616</v>
      </c>
      <c r="BZ35" s="14">
        <f>'3'!BY35</f>
        <v>0.79698770260941321</v>
      </c>
      <c r="CA35" s="14">
        <f>'8'!CM35</f>
        <v>0.81645920910658587</v>
      </c>
      <c r="CB35" s="14">
        <f t="shared" si="16"/>
        <v>0.70358047498067844</v>
      </c>
      <c r="CC35" s="14">
        <f t="shared" si="17"/>
        <v>0.75372638225514821</v>
      </c>
      <c r="CD35" s="14">
        <f>'1'!EG35</f>
        <v>0.73745415435653461</v>
      </c>
      <c r="CE35" s="14">
        <f>'1'!EI35</f>
        <v>0.79908174051131831</v>
      </c>
      <c r="CF35" s="14">
        <f>'2'!DB35</f>
        <v>0.61774485264303791</v>
      </c>
      <c r="CG35" s="14">
        <f>'2'!DD35</f>
        <v>0.7478589164720475</v>
      </c>
      <c r="CH35" s="14">
        <f>'3'!CF35</f>
        <v>0.77189710608563566</v>
      </c>
      <c r="CI35" s="14">
        <f>'8'!CV35</f>
        <v>0.83453506883419837</v>
      </c>
      <c r="CJ35" s="14">
        <f t="shared" si="18"/>
        <v>0.75836419073687611</v>
      </c>
      <c r="CK35" s="14">
        <f t="shared" si="19"/>
        <v>0.79602663158169062</v>
      </c>
      <c r="CL35" s="14">
        <f>'1'!ES35</f>
        <v>0.4178130668731127</v>
      </c>
      <c r="CM35" s="14">
        <f>'1'!EU35</f>
        <v>0.52988163551919887</v>
      </c>
      <c r="CN35" s="14">
        <f>'2'!DK35</f>
        <v>0.2629982364299428</v>
      </c>
      <c r="CO35" s="14">
        <f>'2'!DM35</f>
        <v>0.41669639850941587</v>
      </c>
      <c r="CP35" s="14">
        <f>'3'!CM35</f>
        <v>0.40216084327796836</v>
      </c>
      <c r="CQ35" s="14">
        <f>'8'!DE35</f>
        <v>0.60650100164388687</v>
      </c>
      <c r="CR35" s="14">
        <f t="shared" si="20"/>
        <v>0.44559051162270324</v>
      </c>
      <c r="CS35" s="14">
        <f t="shared" si="21"/>
        <v>0.50578775528908493</v>
      </c>
      <c r="CT35" s="14">
        <f>'1'!FE35</f>
        <v>0.51579527783112022</v>
      </c>
      <c r="CU35" s="14">
        <f>'1'!FG35</f>
        <v>0.62294047182755907</v>
      </c>
      <c r="CV35" s="14">
        <f>'2'!DT35</f>
        <v>0.25636528363869299</v>
      </c>
      <c r="CW35" s="14">
        <f>'2'!DV35</f>
        <v>0.40772132682392043</v>
      </c>
      <c r="CX35" s="14">
        <f>'3'!CT35</f>
        <v>0.76538017975747452</v>
      </c>
      <c r="CY35" s="14">
        <f>'8'!DN35</f>
        <v>0.78145735933828797</v>
      </c>
      <c r="CZ35" s="14">
        <f t="shared" si="22"/>
        <v>0.61866402427025802</v>
      </c>
      <c r="DA35" s="14">
        <f t="shared" si="23"/>
        <v>0.67665770618735632</v>
      </c>
      <c r="DB35" s="14">
        <f>'1'!FQ35</f>
        <v>0.55404135175016811</v>
      </c>
      <c r="DC35" s="14">
        <f>'1'!FS35</f>
        <v>0.65638851507806883</v>
      </c>
      <c r="DD35" s="14">
        <f>'2'!EC35</f>
        <v>0.27952546263065392</v>
      </c>
      <c r="DE35" s="14">
        <f>'2'!EE35</f>
        <v>0.43836049632276891</v>
      </c>
      <c r="DF35" s="14">
        <f>'3'!DA35</f>
        <v>0.60123754007319752</v>
      </c>
      <c r="DG35" s="14">
        <f>'8'!DW35</f>
        <v>0.76034093346460341</v>
      </c>
      <c r="DH35" s="14">
        <f t="shared" si="24"/>
        <v>0.5899637053475828</v>
      </c>
      <c r="DI35" s="14">
        <f t="shared" si="25"/>
        <v>0.64678607404795474</v>
      </c>
      <c r="DJ35" s="14">
        <f>'1'!GC35</f>
        <v>0.89606512139374128</v>
      </c>
      <c r="DK35" s="14">
        <f>'1'!GE35</f>
        <v>0.90403702620519022</v>
      </c>
      <c r="DL35" s="14">
        <f>'2'!EL35</f>
        <v>0.38482319389014963</v>
      </c>
      <c r="DM35" s="14">
        <f>'2'!EN35</f>
        <v>0.55740424878525219</v>
      </c>
      <c r="DN35" s="14">
        <f>'3'!DH35</f>
        <v>0.16301981370851232</v>
      </c>
      <c r="DO35" s="14">
        <f>'8'!EF35</f>
        <v>0.43188709856438806</v>
      </c>
      <c r="DP35" s="14">
        <f t="shared" si="26"/>
        <v>0.54563509601473659</v>
      </c>
      <c r="DQ35" s="14">
        <f t="shared" si="27"/>
        <v>0.56608196342882644</v>
      </c>
    </row>
    <row r="36" spans="1:121" ht="12.75" customHeight="1">
      <c r="A36" s="60">
        <v>2012</v>
      </c>
      <c r="B36" s="14">
        <f>'1'!Q36</f>
        <v>0.74848442384977432</v>
      </c>
      <c r="C36" s="14">
        <f>'1'!S36</f>
        <v>0.80686744016768597</v>
      </c>
      <c r="D36" s="14">
        <f>'2'!P36</f>
        <v>0.6335449927594573</v>
      </c>
      <c r="E36" s="14">
        <f>'2'!R36</f>
        <v>0.75842124842532033</v>
      </c>
      <c r="F36" s="14">
        <f>'3'!N36</f>
        <v>0.6014168219319439</v>
      </c>
      <c r="G36" s="14">
        <f>'8'!J36</f>
        <v>0.76221056218674099</v>
      </c>
      <c r="H36" s="14">
        <f t="shared" si="28"/>
        <v>0.70365511484552679</v>
      </c>
      <c r="I36" s="14">
        <f t="shared" si="29"/>
        <v>0.73949594693927767</v>
      </c>
      <c r="J36" s="14">
        <f>'1'!AC36</f>
        <v>0.63306847486796325</v>
      </c>
      <c r="K36" s="14">
        <f>'1'!AE36</f>
        <v>0.72117173829995418</v>
      </c>
      <c r="L36" s="14">
        <f>'2'!Y36</f>
        <v>0.41030487554305056</v>
      </c>
      <c r="M36" s="14">
        <f>'2'!AA36</f>
        <v>0.58228852005685194</v>
      </c>
      <c r="N36" s="14">
        <f>'3'!U36</f>
        <v>0.54295192727523112</v>
      </c>
      <c r="O36" s="14">
        <f>'8'!S36</f>
        <v>0.70106257488955404</v>
      </c>
      <c r="P36" s="14">
        <f t="shared" si="0"/>
        <v>0.60526150304268667</v>
      </c>
      <c r="Q36" s="14">
        <f t="shared" si="1"/>
        <v>0.65770117286686325</v>
      </c>
      <c r="R36" s="14">
        <f>'1'!AO36</f>
        <v>0.58829091410553203</v>
      </c>
      <c r="S36" s="14">
        <f>'1'!AQ36</f>
        <v>0.68514372357017261</v>
      </c>
      <c r="T36" s="14">
        <f>'2'!AH36</f>
        <v>0.41011157238447288</v>
      </c>
      <c r="U36" s="14">
        <f>'2'!AJ36</f>
        <v>0.58210448919998226</v>
      </c>
      <c r="V36" s="14">
        <f>'3'!AB36</f>
        <v>0.74231614449764283</v>
      </c>
      <c r="W36" s="14">
        <f>'8'!AB36</f>
        <v>0.75692287419284598</v>
      </c>
      <c r="X36" s="14">
        <f t="shared" si="2"/>
        <v>0.65113727755328232</v>
      </c>
      <c r="Y36" s="14">
        <f t="shared" si="3"/>
        <v>0.70707769302068946</v>
      </c>
      <c r="Z36" s="14">
        <f>'1'!BA36</f>
        <v>0.59870497403505885</v>
      </c>
      <c r="AA36" s="14">
        <f>'1'!BC36</f>
        <v>0.69367621705730043</v>
      </c>
      <c r="AB36" s="14">
        <f>'2'!AQ36</f>
        <v>0.38022261714099981</v>
      </c>
      <c r="AC36" s="14">
        <f>'2'!AS36</f>
        <v>0.55277178978368768</v>
      </c>
      <c r="AD36" s="14">
        <f>'3'!AI36</f>
        <v>0.37447886455329482</v>
      </c>
      <c r="AE36" s="14">
        <f>'8'!AK36</f>
        <v>0.69784432467361479</v>
      </c>
      <c r="AF36" s="14">
        <f t="shared" si="4"/>
        <v>0.54558504863485102</v>
      </c>
      <c r="AG36" s="14">
        <f t="shared" si="5"/>
        <v>0.6008284631080163</v>
      </c>
      <c r="AH36" s="14">
        <f>'1'!BM36</f>
        <v>0.53155452832938355</v>
      </c>
      <c r="AI36" s="14">
        <f>'1'!BO36</f>
        <v>0.63690104538400683</v>
      </c>
      <c r="AJ36" s="14">
        <f>'2'!AZ36</f>
        <v>0.42274817597958569</v>
      </c>
      <c r="AK36" s="14">
        <f>'2'!BB36</f>
        <v>0.59398994731017674</v>
      </c>
      <c r="AL36" s="14">
        <f>'3'!AP36</f>
        <v>0.59762968586453136</v>
      </c>
      <c r="AM36" s="14">
        <f>'8'!AT36</f>
        <v>0.79217792275836951</v>
      </c>
      <c r="AN36" s="14">
        <f t="shared" si="6"/>
        <v>0.60234853108543718</v>
      </c>
      <c r="AO36" s="14">
        <f t="shared" si="7"/>
        <v>0.66161131504034565</v>
      </c>
      <c r="AP36" s="14">
        <f>'1'!BY36</f>
        <v>0.49198899758808357</v>
      </c>
      <c r="AQ36" s="14">
        <f>'1'!CA36</f>
        <v>0.60135389639623582</v>
      </c>
      <c r="AR36" s="14">
        <f>'2'!BI36</f>
        <v>0.42681815535735945</v>
      </c>
      <c r="AS36" s="14">
        <f>'2'!BK36</f>
        <v>0.59775662199732216</v>
      </c>
      <c r="AT36" s="14">
        <f>'3'!AW36</f>
        <v>0.80485111249647701</v>
      </c>
      <c r="AU36" s="14">
        <f>'8'!BC36</f>
        <v>0.77403282538006934</v>
      </c>
      <c r="AV36" s="14">
        <f t="shared" si="8"/>
        <v>0.634198399040106</v>
      </c>
      <c r="AW36" s="14">
        <f t="shared" si="9"/>
        <v>0.69503820522736315</v>
      </c>
      <c r="AX36" s="14">
        <f>'1'!CK36</f>
        <v>0.60244883641533453</v>
      </c>
      <c r="AY36" s="14">
        <f>'1'!CM36</f>
        <v>0.69672044890671758</v>
      </c>
      <c r="AZ36" s="14">
        <f>'2'!BR36</f>
        <v>0.33124060572488262</v>
      </c>
      <c r="BA36" s="14">
        <f>'2'!BT36</f>
        <v>0.50048539605971298</v>
      </c>
      <c r="BB36" s="14">
        <f>'3'!BD36</f>
        <v>0.72821126488013088</v>
      </c>
      <c r="BC36" s="14">
        <f>'8'!BL36</f>
        <v>0.75046083476543624</v>
      </c>
      <c r="BD36" s="14">
        <f t="shared" si="10"/>
        <v>0.64377162005001387</v>
      </c>
      <c r="BE36" s="14">
        <f t="shared" si="11"/>
        <v>0.69840474408005015</v>
      </c>
      <c r="BF36" s="14">
        <f>'1'!CW36</f>
        <v>0.60092125029972565</v>
      </c>
      <c r="BG36" s="14">
        <f>'1'!CY36</f>
        <v>0.69547979779403779</v>
      </c>
      <c r="BH36" s="14">
        <f>'2'!CA36</f>
        <v>0.36808703520468317</v>
      </c>
      <c r="BI36" s="14">
        <f>'2'!CC36</f>
        <v>0.54033479000691031</v>
      </c>
      <c r="BJ36" s="14">
        <f>'3'!BK36</f>
        <v>0.70668607196047728</v>
      </c>
      <c r="BK36" s="14">
        <f>'8'!BU36</f>
        <v>0.75001475923401018</v>
      </c>
      <c r="BL36" s="14">
        <f t="shared" si="12"/>
        <v>0.64135241143898047</v>
      </c>
      <c r="BM36" s="14">
        <f t="shared" si="13"/>
        <v>0.69640060591692809</v>
      </c>
      <c r="BN36" s="14">
        <f>'1'!DI36</f>
        <v>0.51299956288400361</v>
      </c>
      <c r="BO36" s="14">
        <f>'1'!DK36</f>
        <v>0.62043690210857361</v>
      </c>
      <c r="BP36" s="14">
        <f>'2'!CJ36</f>
        <v>0.33665992461065436</v>
      </c>
      <c r="BQ36" s="14">
        <f>'2'!CL36</f>
        <v>0.50655640969414295</v>
      </c>
      <c r="BR36" s="14">
        <f>'3'!BR36</f>
        <v>0.42840707515936394</v>
      </c>
      <c r="BS36" s="14">
        <f>'8'!CD36</f>
        <v>0.72233659370676462</v>
      </c>
      <c r="BT36" s="14">
        <f t="shared" si="14"/>
        <v>0.52655173483119899</v>
      </c>
      <c r="BU36" s="14">
        <f t="shared" si="15"/>
        <v>0.58651631902937584</v>
      </c>
      <c r="BV36" s="14">
        <f>'1'!DU36</f>
        <v>0.63450342985537123</v>
      </c>
      <c r="BW36" s="14">
        <f>'1'!DW36</f>
        <v>0.72229859155643616</v>
      </c>
      <c r="BX36" s="14">
        <f>'2'!CS36</f>
        <v>0.39510006218267774</v>
      </c>
      <c r="BY36" s="14">
        <f>'2'!CU36</f>
        <v>0.56759477474075237</v>
      </c>
      <c r="BZ36" s="14">
        <f>'3'!BY36</f>
        <v>0.8106193566699943</v>
      </c>
      <c r="CA36" s="14">
        <f>'8'!CM36</f>
        <v>0.81350268222104094</v>
      </c>
      <c r="CB36" s="14">
        <f t="shared" si="16"/>
        <v>0.6993418878831752</v>
      </c>
      <c r="CC36" s="14">
        <f t="shared" si="17"/>
        <v>0.75170942381940842</v>
      </c>
      <c r="CD36" s="14">
        <f>'1'!EG36</f>
        <v>0.75335717508109279</v>
      </c>
      <c r="CE36" s="14">
        <f>'1'!EI36</f>
        <v>0.8102816850604222</v>
      </c>
      <c r="CF36" s="14">
        <f>'2'!DB36</f>
        <v>0.69419590312588753</v>
      </c>
      <c r="CG36" s="14">
        <f>'2'!DD36</f>
        <v>0.79694981321133906</v>
      </c>
      <c r="CH36" s="14">
        <f>'3'!CF36</f>
        <v>0.77250602996177697</v>
      </c>
      <c r="CI36" s="14">
        <f>'8'!CV36</f>
        <v>0.84002259342458341</v>
      </c>
      <c r="CJ36" s="14">
        <f t="shared" si="18"/>
        <v>0.77389461619161604</v>
      </c>
      <c r="CK36" s="14">
        <f t="shared" si="19"/>
        <v>0.80693981119189284</v>
      </c>
      <c r="CL36" s="14">
        <f>'1'!ES36</f>
        <v>0.38850077468413707</v>
      </c>
      <c r="CM36" s="14">
        <f>'1'!EU36</f>
        <v>0.49967946670682351</v>
      </c>
      <c r="CN36" s="14">
        <f>'2'!DK36</f>
        <v>0.30245710031892314</v>
      </c>
      <c r="CO36" s="14">
        <f>'2'!DM36</f>
        <v>0.46689717617456633</v>
      </c>
      <c r="CP36" s="14">
        <f>'3'!CM36</f>
        <v>0.30738786336828516</v>
      </c>
      <c r="CQ36" s="14">
        <f>'8'!DE36</f>
        <v>0.57772364161367651</v>
      </c>
      <c r="CR36" s="14">
        <f t="shared" si="20"/>
        <v>0.40692389615103752</v>
      </c>
      <c r="CS36" s="14">
        <f t="shared" si="21"/>
        <v>0.46783938054567653</v>
      </c>
      <c r="CT36" s="14">
        <f>'1'!FE36</f>
        <v>0.51763558139965116</v>
      </c>
      <c r="CU36" s="14">
        <f>'1'!FG36</f>
        <v>0.62458398892192979</v>
      </c>
      <c r="CV36" s="14">
        <f>'2'!DT36</f>
        <v>0.25360334833652154</v>
      </c>
      <c r="CW36" s="14">
        <f>'2'!DV36</f>
        <v>0.40393445037130027</v>
      </c>
      <c r="CX36" s="14">
        <f>'3'!CT36</f>
        <v>0.73189208561368835</v>
      </c>
      <c r="CY36" s="14">
        <f>'8'!DN36</f>
        <v>0.77917769486556954</v>
      </c>
      <c r="CZ36" s="14">
        <f t="shared" si="22"/>
        <v>0.61018201251332704</v>
      </c>
      <c r="DA36" s="14">
        <f t="shared" si="23"/>
        <v>0.66799448572571651</v>
      </c>
      <c r="DB36" s="14">
        <f>'1'!FQ36</f>
        <v>0.55322740658415626</v>
      </c>
      <c r="DC36" s="14">
        <f>'1'!FS36</f>
        <v>0.65569176360537229</v>
      </c>
      <c r="DD36" s="14">
        <f>'2'!EC36</f>
        <v>0.26486960043564522</v>
      </c>
      <c r="DE36" s="14">
        <f>'2'!EE36</f>
        <v>0.41919870476705307</v>
      </c>
      <c r="DF36" s="14">
        <f>'3'!DA36</f>
        <v>0.63567313343349729</v>
      </c>
      <c r="DG36" s="14">
        <f>'8'!DW36</f>
        <v>0.76588640404161368</v>
      </c>
      <c r="DH36" s="14">
        <f t="shared" si="24"/>
        <v>0.59816780704600481</v>
      </c>
      <c r="DI36" s="14">
        <f t="shared" si="25"/>
        <v>0.65458646028763201</v>
      </c>
      <c r="DJ36" s="14">
        <f>'1'!GC36</f>
        <v>0.89478410120450003</v>
      </c>
      <c r="DK36" s="14">
        <f>'1'!GE36</f>
        <v>0.90324474723299841</v>
      </c>
      <c r="DL36" s="14">
        <f>'2'!EL36</f>
        <v>0.39496263370734852</v>
      </c>
      <c r="DM36" s="14">
        <f>'2'!EN36</f>
        <v>0.56745990811288283</v>
      </c>
      <c r="DN36" s="14">
        <f>'3'!DH36</f>
        <v>0.15594259983622316</v>
      </c>
      <c r="DO36" s="14">
        <f>'8'!EF36</f>
        <v>0.45319749807933596</v>
      </c>
      <c r="DP36" s="14">
        <f t="shared" si="26"/>
        <v>0.54969492833142464</v>
      </c>
      <c r="DQ36" s="14">
        <f t="shared" si="27"/>
        <v>0.5703289141833775</v>
      </c>
    </row>
    <row r="37" spans="1:121" ht="12.75" customHeight="1">
      <c r="A37" s="60">
        <v>2013</v>
      </c>
      <c r="B37" s="14">
        <f>'1'!Q37</f>
        <v>0.77563052827848133</v>
      </c>
      <c r="C37" s="14">
        <f>'1'!S37</f>
        <v>0.82569626521975237</v>
      </c>
      <c r="D37" s="14">
        <f>'2'!P37</f>
        <v>0.80846513867286773</v>
      </c>
      <c r="E37" s="14">
        <f>'2'!R37</f>
        <v>0.86212563577909218</v>
      </c>
      <c r="F37" s="14">
        <f>'3'!N37</f>
        <v>0.58160696794157285</v>
      </c>
      <c r="G37" s="14">
        <f>'8'!J37</f>
        <v>0.7636966111842951</v>
      </c>
      <c r="H37" s="14">
        <f t="shared" si="28"/>
        <v>0.7274246199601464</v>
      </c>
      <c r="I37" s="14">
        <f t="shared" si="29"/>
        <v>0.75281696444727719</v>
      </c>
      <c r="J37" s="14">
        <f>'1'!AC37</f>
        <v>0.64501342041864829</v>
      </c>
      <c r="K37" s="14">
        <f>'1'!AE37</f>
        <v>0.7305015371330168</v>
      </c>
      <c r="L37" s="14">
        <f>'2'!Y37</f>
        <v>0.51836706324565029</v>
      </c>
      <c r="M37" s="14">
        <f>'2'!AA37</f>
        <v>0.67554668238715243</v>
      </c>
      <c r="N37" s="14">
        <f>'3'!U37</f>
        <v>0.55747634322467887</v>
      </c>
      <c r="O37" s="14">
        <f>'8'!S37</f>
        <v>0.70586273726193616</v>
      </c>
      <c r="P37" s="14">
        <f t="shared" si="0"/>
        <v>0.62567684461367812</v>
      </c>
      <c r="Q37" s="14">
        <f t="shared" si="1"/>
        <v>0.67559005321357579</v>
      </c>
      <c r="R37" s="14">
        <f>'1'!AO37</f>
        <v>0.58392734438998162</v>
      </c>
      <c r="S37" s="14">
        <f>'1'!AQ37</f>
        <v>0.68153993579717298</v>
      </c>
      <c r="T37" s="14">
        <f>'2'!AH37</f>
        <v>0.44628542757337475</v>
      </c>
      <c r="U37" s="14">
        <f>'2'!AJ37</f>
        <v>0.61537810602742649</v>
      </c>
      <c r="V37" s="14">
        <f>'3'!AB37</f>
        <v>0.7360304962990043</v>
      </c>
      <c r="W37" s="14">
        <f>'8'!AB37</f>
        <v>0.75410917747938311</v>
      </c>
      <c r="X37" s="14">
        <f t="shared" si="2"/>
        <v>0.65073439895792706</v>
      </c>
      <c r="Y37" s="14">
        <f t="shared" si="3"/>
        <v>0.70668870336620859</v>
      </c>
      <c r="Z37" s="14">
        <f>'1'!BA37</f>
        <v>0.60473329901332729</v>
      </c>
      <c r="AA37" s="14">
        <f>'1'!BC37</f>
        <v>0.69857204601362266</v>
      </c>
      <c r="AB37" s="14">
        <f>'2'!AQ37</f>
        <v>0.47285317599584781</v>
      </c>
      <c r="AC37" s="14">
        <f>'2'!AS37</f>
        <v>0.63843527143359091</v>
      </c>
      <c r="AD37" s="14">
        <f>'3'!AI37</f>
        <v>0.37650783344188443</v>
      </c>
      <c r="AE37" s="14">
        <f>'8'!AK37</f>
        <v>0.7047878560992954</v>
      </c>
      <c r="AF37" s="14">
        <f t="shared" si="4"/>
        <v>0.55950255959021067</v>
      </c>
      <c r="AG37" s="14">
        <f t="shared" si="5"/>
        <v>0.61359626793410316</v>
      </c>
      <c r="AH37" s="14">
        <f>'1'!BM37</f>
        <v>0.53223973752464415</v>
      </c>
      <c r="AI37" s="14">
        <f>'1'!BO37</f>
        <v>0.63750228281007371</v>
      </c>
      <c r="AJ37" s="14">
        <f>'2'!AZ37</f>
        <v>0.45033052264292489</v>
      </c>
      <c r="AK37" s="14">
        <f>'2'!BB37</f>
        <v>0.61896044231574698</v>
      </c>
      <c r="AL37" s="14">
        <f>'3'!AP37</f>
        <v>0.59814739200565081</v>
      </c>
      <c r="AM37" s="14">
        <f>'8'!AT37</f>
        <v>0.79188855054081742</v>
      </c>
      <c r="AN37" s="14">
        <f t="shared" si="6"/>
        <v>0.6054379329107672</v>
      </c>
      <c r="AO37" s="14">
        <f t="shared" si="7"/>
        <v>0.66440594299222122</v>
      </c>
      <c r="AP37" s="14">
        <f>'1'!BY37</f>
        <v>0.49628346236729753</v>
      </c>
      <c r="AQ37" s="14">
        <f>'1'!CA37</f>
        <v>0.60529343815601466</v>
      </c>
      <c r="AR37" s="14">
        <f>'2'!BI37</f>
        <v>0.44983637853029296</v>
      </c>
      <c r="AS37" s="14">
        <f>'2'!BK37</f>
        <v>0.61852424873886147</v>
      </c>
      <c r="AT37" s="14">
        <f>'3'!AW37</f>
        <v>0.81646454249535338</v>
      </c>
      <c r="AU37" s="14">
        <f>'8'!BC37</f>
        <v>0.76993873873678909</v>
      </c>
      <c r="AV37" s="14">
        <f t="shared" si="8"/>
        <v>0.64009784310798401</v>
      </c>
      <c r="AW37" s="14">
        <f t="shared" si="9"/>
        <v>0.70057062044432761</v>
      </c>
      <c r="AX37" s="14">
        <f>'1'!CK37</f>
        <v>0.60971625386142314</v>
      </c>
      <c r="AY37" s="14">
        <f>'1'!CM37</f>
        <v>0.70259527116055742</v>
      </c>
      <c r="AZ37" s="14">
        <f>'2'!BR37</f>
        <v>0.35242602013851665</v>
      </c>
      <c r="BA37" s="14">
        <f>'2'!BT37</f>
        <v>0.52379695888717293</v>
      </c>
      <c r="BB37" s="14">
        <f>'3'!BD37</f>
        <v>0.74494817391043411</v>
      </c>
      <c r="BC37" s="14">
        <f>'8'!BL37</f>
        <v>0.75064348660629121</v>
      </c>
      <c r="BD37" s="14">
        <f t="shared" si="10"/>
        <v>0.65302701868760216</v>
      </c>
      <c r="BE37" s="14">
        <f t="shared" si="11"/>
        <v>0.70731571948212157</v>
      </c>
      <c r="BF37" s="14">
        <f>'1'!CW37</f>
        <v>0.60483758182429592</v>
      </c>
      <c r="BG37" s="14">
        <f>'1'!CY37</f>
        <v>0.69865646174811946</v>
      </c>
      <c r="BH37" s="14">
        <f>'2'!CA37</f>
        <v>0.397856973916771</v>
      </c>
      <c r="BI37" s="14">
        <f>'2'!CC37</f>
        <v>0.5702923774328319</v>
      </c>
      <c r="BJ37" s="14">
        <f>'3'!BK37</f>
        <v>0.69593748723233206</v>
      </c>
      <c r="BK37" s="14">
        <f>'8'!BU37</f>
        <v>0.75713818525028331</v>
      </c>
      <c r="BL37" s="14">
        <f t="shared" si="12"/>
        <v>0.6449896482420493</v>
      </c>
      <c r="BM37" s="14">
        <f t="shared" si="13"/>
        <v>0.69976074056318482</v>
      </c>
      <c r="BN37" s="14">
        <f>'1'!DI37</f>
        <v>0.49821389625773249</v>
      </c>
      <c r="BO37" s="14">
        <f>'1'!DK37</f>
        <v>0.60705771230862138</v>
      </c>
      <c r="BP37" s="14">
        <f>'2'!CJ37</f>
        <v>0.35572517332926057</v>
      </c>
      <c r="BQ37" s="14">
        <f>'2'!CL37</f>
        <v>0.52732816209187539</v>
      </c>
      <c r="BR37" s="14">
        <f>'3'!BR37</f>
        <v>0.35726910761105879</v>
      </c>
      <c r="BS37" s="14">
        <f>'8'!CD37</f>
        <v>0.71545956761780305</v>
      </c>
      <c r="BT37" s="14">
        <f t="shared" si="14"/>
        <v>0.50304024464323449</v>
      </c>
      <c r="BU37" s="14">
        <f t="shared" si="15"/>
        <v>0.56373806993985154</v>
      </c>
      <c r="BV37" s="14">
        <f>'1'!DU37</f>
        <v>0.6238949553664509</v>
      </c>
      <c r="BW37" s="14">
        <f>'1'!DW37</f>
        <v>0.71392822086692453</v>
      </c>
      <c r="BX37" s="14">
        <f>'2'!CS37</f>
        <v>0.42091517977633897</v>
      </c>
      <c r="BY37" s="14">
        <f>'2'!CU37</f>
        <v>0.59228391922387691</v>
      </c>
      <c r="BZ37" s="14">
        <f>'3'!BY37</f>
        <v>0.81316054599276133</v>
      </c>
      <c r="CA37" s="14">
        <f>'8'!CM37</f>
        <v>0.80937953950964237</v>
      </c>
      <c r="CB37" s="14">
        <f t="shared" si="16"/>
        <v>0.69728452149981512</v>
      </c>
      <c r="CC37" s="14">
        <f t="shared" si="17"/>
        <v>0.75043470164475834</v>
      </c>
      <c r="CD37" s="14">
        <f>'1'!EG37</f>
        <v>0.77251544826007257</v>
      </c>
      <c r="CE37" s="14">
        <f>'1'!EI37</f>
        <v>0.82355910170228508</v>
      </c>
      <c r="CF37" s="14">
        <f>'2'!DB37</f>
        <v>0.80762092586053025</v>
      </c>
      <c r="CG37" s="14">
        <f>'2'!DD37</f>
        <v>0.86167495471470212</v>
      </c>
      <c r="CH37" s="14">
        <f>'3'!CF37</f>
        <v>0.75980203779858813</v>
      </c>
      <c r="CI37" s="14">
        <f>'8'!CV37</f>
        <v>0.83255182736921296</v>
      </c>
      <c r="CJ37" s="14">
        <f t="shared" si="18"/>
        <v>0.78785673818203228</v>
      </c>
      <c r="CK37" s="14">
        <f t="shared" si="19"/>
        <v>0.81367960244433446</v>
      </c>
      <c r="CL37" s="14">
        <f>'1'!ES37</f>
        <v>0.36636115278582021</v>
      </c>
      <c r="CM37" s="14">
        <f>'1'!EU37</f>
        <v>0.47604664318808643</v>
      </c>
      <c r="CN37" s="14">
        <f>'2'!DK37</f>
        <v>0.34302364728943302</v>
      </c>
      <c r="CO37" s="14">
        <f>'2'!DM37</f>
        <v>0.5135894263985763</v>
      </c>
      <c r="CP37" s="14">
        <f>'3'!CM37</f>
        <v>0.3185500106379977</v>
      </c>
      <c r="CQ37" s="14">
        <f>'8'!DE37</f>
        <v>0.57473199526433183</v>
      </c>
      <c r="CR37" s="14">
        <f t="shared" si="20"/>
        <v>0.40416732731885374</v>
      </c>
      <c r="CS37" s="14">
        <f t="shared" si="21"/>
        <v>0.46509810139067453</v>
      </c>
      <c r="CT37" s="14">
        <f>'1'!FE37</f>
        <v>0.52453894854016581</v>
      </c>
      <c r="CU37" s="14">
        <f>'1'!FG37</f>
        <v>0.63071776149829184</v>
      </c>
      <c r="CV37" s="14">
        <f>'2'!DT37</f>
        <v>0.28216624040234806</v>
      </c>
      <c r="CW37" s="14">
        <f>'2'!DV37</f>
        <v>0.44173386197913822</v>
      </c>
      <c r="CX37" s="14">
        <f>'3'!CT37</f>
        <v>0.71850222792251617</v>
      </c>
      <c r="CY37" s="14">
        <f>'8'!DN37</f>
        <v>0.77353766491814635</v>
      </c>
      <c r="CZ37" s="14">
        <f t="shared" si="22"/>
        <v>0.61104217666646676</v>
      </c>
      <c r="DA37" s="14">
        <f t="shared" si="23"/>
        <v>0.66947046400739618</v>
      </c>
      <c r="DB37" s="14">
        <f>'1'!FQ37</f>
        <v>0.5558410630721301</v>
      </c>
      <c r="DC37" s="14">
        <f>'1'!FS37</f>
        <v>0.65792684119385192</v>
      </c>
      <c r="DD37" s="14">
        <f>'2'!EC37</f>
        <v>0.28527597962846052</v>
      </c>
      <c r="DE37" s="14">
        <f>'2'!EE37</f>
        <v>0.44567634298021508</v>
      </c>
      <c r="DF37" s="14">
        <f>'3'!DA37</f>
        <v>0.67403051307776807</v>
      </c>
      <c r="DG37" s="14">
        <f>'8'!DW37</f>
        <v>0.77361732399550476</v>
      </c>
      <c r="DH37" s="14">
        <f t="shared" si="24"/>
        <v>0.6127759824600163</v>
      </c>
      <c r="DI37" s="14">
        <f t="shared" si="25"/>
        <v>0.66965033004388053</v>
      </c>
      <c r="DJ37" s="14">
        <f>'1'!GC37</f>
        <v>0.89682467509477837</v>
      </c>
      <c r="DK37" s="14">
        <f>'1'!GE37</f>
        <v>0.90450640234459556</v>
      </c>
      <c r="DL37" s="14">
        <f>'2'!EL37</f>
        <v>0.41090771392713799</v>
      </c>
      <c r="DM37" s="14">
        <f>'2'!EN37</f>
        <v>0.58286199225927349</v>
      </c>
      <c r="DN37" s="14">
        <f>'3'!DH37</f>
        <v>0.15642189789619496</v>
      </c>
      <c r="DO37" s="14">
        <f>'8'!EF37</f>
        <v>0.46396397726170291</v>
      </c>
      <c r="DP37" s="14">
        <f t="shared" si="26"/>
        <v>0.5549171102200996</v>
      </c>
      <c r="DQ37" s="14">
        <f t="shared" si="27"/>
        <v>0.57518522895324009</v>
      </c>
    </row>
    <row r="38" spans="1:121" ht="12.75" customHeight="1">
      <c r="A38" s="60">
        <v>2014</v>
      </c>
      <c r="B38" s="14">
        <f>'1'!Q38</f>
        <v>0.78112002563872751</v>
      </c>
      <c r="C38" s="14">
        <f>'1'!S38</f>
        <v>0.82944791407340124</v>
      </c>
      <c r="D38" s="14">
        <f>'2'!P38</f>
        <v>0.99316415724001972</v>
      </c>
      <c r="E38" s="14">
        <f>'2'!R38</f>
        <v>0.95182177766582576</v>
      </c>
      <c r="F38" s="14">
        <f>'3'!N38</f>
        <v>0.58160696794157285</v>
      </c>
      <c r="G38" s="14">
        <f>'8'!J38</f>
        <v>0.7655899757550878</v>
      </c>
      <c r="H38" s="14">
        <f t="shared" ref="H38" si="30">(B38*0.4)+(D38*0.1)+(F38*0.25)+(G38*0.25)</f>
        <v>0.74856366190365808</v>
      </c>
      <c r="I38" s="14">
        <f t="shared" ref="I38" si="31">(C38*0.4)+(E38*0.1)+(F38*0.25)+(G38*0.25)</f>
        <v>0.76376057932010821</v>
      </c>
      <c r="J38" s="14">
        <f>'1'!AC38</f>
        <v>0.6522132867992223</v>
      </c>
      <c r="K38" s="14">
        <f>'1'!AE38</f>
        <v>0.73607041021823749</v>
      </c>
      <c r="L38" s="14">
        <f>'2'!Y38</f>
        <v>0.64056041851072898</v>
      </c>
      <c r="M38" s="14">
        <f>'2'!AA38</f>
        <v>0.76303806709088062</v>
      </c>
      <c r="N38" s="14">
        <f>'3'!U38</f>
        <v>0.55747634322467887</v>
      </c>
      <c r="O38" s="14">
        <f>'8'!S38</f>
        <v>0.69878720860576249</v>
      </c>
      <c r="P38" s="14">
        <f t="shared" ref="P38" si="32">(J38*0.4)+(L38*0.1)+(N38*0.25)+(O38*0.25)</f>
        <v>0.6390072445283721</v>
      </c>
      <c r="Q38" s="14">
        <f t="shared" ref="Q38" si="33">(K38*0.4)+(M38*0.1)+(N38*0.25)+(O38*0.25)</f>
        <v>0.68479785875399335</v>
      </c>
      <c r="R38" s="14">
        <f>'1'!AO38</f>
        <v>0.58216523508885709</v>
      </c>
      <c r="S38" s="14">
        <f>'1'!AQ38</f>
        <v>0.68007979754875125</v>
      </c>
      <c r="T38" s="14">
        <f>'2'!AH38</f>
        <v>0.51847097386138619</v>
      </c>
      <c r="U38" s="14">
        <f>'2'!AJ38</f>
        <v>0.67562823284542439</v>
      </c>
      <c r="V38" s="14">
        <f>'3'!AB38</f>
        <v>0.76485886683106041</v>
      </c>
      <c r="W38" s="14">
        <f>'8'!AB38</f>
        <v>0.75938040902855053</v>
      </c>
      <c r="X38" s="14">
        <f t="shared" ref="X38" si="34">(R38*0.4)+(T38*0.1)+(V38*0.25)+(W38*0.25)</f>
        <v>0.66577301038658421</v>
      </c>
      <c r="Y38" s="14">
        <f t="shared" ref="Y38" si="35">(S38*0.4)+(U38*0.1)+(V38*0.25)+(W38*0.25)</f>
        <v>0.72065456126894567</v>
      </c>
      <c r="Z38" s="14">
        <f>'1'!BA38</f>
        <v>0.61774931122767174</v>
      </c>
      <c r="AA38" s="14">
        <f>'1'!BC38</f>
        <v>0.7090367329303936</v>
      </c>
      <c r="AB38" s="14">
        <f>'2'!AQ38</f>
        <v>0.56890659964198109</v>
      </c>
      <c r="AC38" s="14">
        <f>'2'!AS38</f>
        <v>0.71367081939977117</v>
      </c>
      <c r="AD38" s="14">
        <f>'3'!AI38</f>
        <v>0.37650783344188443</v>
      </c>
      <c r="AE38" s="14">
        <f>'8'!AK38</f>
        <v>0.70838194823221023</v>
      </c>
      <c r="AF38" s="14">
        <f t="shared" ref="AF38" si="36">(Z38*0.4)+(AB38*0.1)+(AD38*0.25)+(AE38*0.25)</f>
        <v>0.57521282987379052</v>
      </c>
      <c r="AG38" s="14">
        <f t="shared" ref="AG38" si="37">(AA38*0.4)+(AC38*0.1)+(AD38*0.25)+(AE38*0.25)</f>
        <v>0.62620422053065827</v>
      </c>
      <c r="AH38" s="14">
        <f>'1'!BM38</f>
        <v>0.53987556318543828</v>
      </c>
      <c r="AI38" s="14">
        <f>'1'!BO38</f>
        <v>0.64417043133942409</v>
      </c>
      <c r="AJ38" s="14">
        <f>'2'!AZ38</f>
        <v>0.48302282694201076</v>
      </c>
      <c r="AK38" s="14">
        <f>'2'!BB38</f>
        <v>0.646978084743843</v>
      </c>
      <c r="AL38" s="14">
        <f>'3'!AP38</f>
        <v>0.65589535080478467</v>
      </c>
      <c r="AM38" s="14">
        <f>'8'!AT38</f>
        <v>0.8066152166406142</v>
      </c>
      <c r="AN38" s="14">
        <f t="shared" ref="AN38" si="38">(AH38*0.4)+(AJ38*0.1)+(AL38*0.25)+(AM38*0.25)</f>
        <v>0.62988014982972618</v>
      </c>
      <c r="AO38" s="14">
        <f t="shared" ref="AO38" si="39">(AI38*0.4)+(AK38*0.1)+(AL38*0.25)+(AM38*0.25)</f>
        <v>0.68799362287150356</v>
      </c>
      <c r="AP38" s="14">
        <f>'1'!BY38</f>
        <v>0.48006229850064847</v>
      </c>
      <c r="AQ38" s="14">
        <f>'1'!CA38</f>
        <v>0.59030481399292478</v>
      </c>
      <c r="AR38" s="14">
        <f>'2'!BI38</f>
        <v>0.48142537603048979</v>
      </c>
      <c r="AS38" s="14">
        <f>'2'!BK38</f>
        <v>0.64564613006125093</v>
      </c>
      <c r="AT38" s="14">
        <f>'3'!AW38</f>
        <v>0.80843455002707454</v>
      </c>
      <c r="AU38" s="14">
        <f>'8'!BC38</f>
        <v>0.76909043978451885</v>
      </c>
      <c r="AV38" s="14">
        <f t="shared" ref="AV38" si="40">(AP38*0.4)+(AR38*0.1)+(AT38*0.25)+(AU38*0.25)</f>
        <v>0.6345487044562067</v>
      </c>
      <c r="AW38" s="14">
        <f t="shared" ref="AW38" si="41">(AQ38*0.4)+(AS38*0.1)+(AT38*0.25)+(AU38*0.25)</f>
        <v>0.69506778605619335</v>
      </c>
      <c r="AX38" s="14">
        <f>'1'!CK38</f>
        <v>0.6110103329976434</v>
      </c>
      <c r="AY38" s="14">
        <f>'1'!CM38</f>
        <v>0.70363664099666012</v>
      </c>
      <c r="AZ38" s="14">
        <f>'2'!BR38</f>
        <v>0.37954186452691729</v>
      </c>
      <c r="BA38" s="14">
        <f>'2'!BT38</f>
        <v>0.55208253423698272</v>
      </c>
      <c r="BB38" s="14">
        <f>'3'!BD38</f>
        <v>0.75777223809100347</v>
      </c>
      <c r="BC38" s="14">
        <f>'8'!BL38</f>
        <v>0.75271822194782767</v>
      </c>
      <c r="BD38" s="14">
        <f t="shared" ref="BD38" si="42">(AX38*0.4)+(AZ38*0.1)+(BB38*0.25)+(BC38*0.25)</f>
        <v>0.65998093466145691</v>
      </c>
      <c r="BE38" s="14">
        <f t="shared" ref="BE38" si="43">(AY38*0.4)+(BA38*0.1)+(BB38*0.25)+(BC38*0.25)</f>
        <v>0.71428552483207008</v>
      </c>
      <c r="BF38" s="14">
        <f>'1'!CW38</f>
        <v>0.61044992026597178</v>
      </c>
      <c r="BG38" s="14">
        <f>'1'!CY38</f>
        <v>0.7031858410736177</v>
      </c>
      <c r="BH38" s="14">
        <f>'2'!CA38</f>
        <v>0.44159054884388765</v>
      </c>
      <c r="BI38" s="14">
        <f>'2'!CC38</f>
        <v>0.61118676643161052</v>
      </c>
      <c r="BJ38" s="14">
        <f>'3'!BK38</f>
        <v>0.62002874101815342</v>
      </c>
      <c r="BK38" s="14">
        <f>'8'!BU38</f>
        <v>0.75984968512379469</v>
      </c>
      <c r="BL38" s="14">
        <f t="shared" ref="BL38" si="44">(BF38*0.4)+(BH38*0.1)+(BJ38*0.25)+(BK38*0.25)</f>
        <v>0.63330862952626454</v>
      </c>
      <c r="BM38" s="14">
        <f t="shared" ref="BM38" si="45">(BG38*0.4)+(BI38*0.1)+(BJ38*0.25)+(BK38*0.25)</f>
        <v>0.68736261960809519</v>
      </c>
      <c r="BN38" s="14">
        <f>'1'!DI38</f>
        <v>0.49520747798759784</v>
      </c>
      <c r="BO38" s="14">
        <f>'1'!DK38</f>
        <v>0.60430829144237874</v>
      </c>
      <c r="BP38" s="14">
        <f>'2'!CJ38</f>
        <v>0.3831672364636885</v>
      </c>
      <c r="BQ38" s="14">
        <f>'2'!CL38</f>
        <v>0.55574192350996121</v>
      </c>
      <c r="BR38" s="14">
        <f>'3'!BR38</f>
        <v>0.35834005904324873</v>
      </c>
      <c r="BS38" s="14">
        <f>'8'!CD38</f>
        <v>0.7101102010951319</v>
      </c>
      <c r="BT38" s="14">
        <f t="shared" ref="BT38" si="46">(BN38*0.4)+(BP38*0.1)+(BR38*0.25)+(BS38*0.25)</f>
        <v>0.50351227987600311</v>
      </c>
      <c r="BU38" s="14">
        <f t="shared" ref="BU38" si="47">(BO38*0.4)+(BQ38*0.1)+(BR38*0.25)+(BS38*0.25)</f>
        <v>0.56441007396254284</v>
      </c>
      <c r="BV38" s="14">
        <f>'1'!DU38</f>
        <v>0.62418518780799925</v>
      </c>
      <c r="BW38" s="14">
        <f>'1'!DW38</f>
        <v>0.71415845000995415</v>
      </c>
      <c r="BX38" s="14">
        <f>'2'!CS38</f>
        <v>0.46793676038893373</v>
      </c>
      <c r="BY38" s="14">
        <f>'2'!CU38</f>
        <v>0.6342505767803942</v>
      </c>
      <c r="BZ38" s="14">
        <f>'3'!BY38</f>
        <v>0.78194847622691654</v>
      </c>
      <c r="CA38" s="14">
        <f>'8'!CM38</f>
        <v>0.80016485830733797</v>
      </c>
      <c r="CB38" s="14">
        <f t="shared" ref="CB38" si="48">(BV38*0.4)+(BX38*0.1)+(BZ38*0.25)+(CA38*0.25)</f>
        <v>0.69199608479565677</v>
      </c>
      <c r="CC38" s="14">
        <f t="shared" ref="CC38" si="49">(BW38*0.4)+(BY38*0.1)+(BZ38*0.25)+(CA38*0.25)</f>
        <v>0.74461677131558468</v>
      </c>
      <c r="CD38" s="14">
        <f>'1'!EG38</f>
        <v>0.78224899593335606</v>
      </c>
      <c r="CE38" s="14">
        <f>'1'!EI38</f>
        <v>0.83021719296497698</v>
      </c>
      <c r="CF38" s="14">
        <f>'2'!DB38</f>
        <v>0.91666666666666674</v>
      </c>
      <c r="CG38" s="14">
        <f>'2'!DD38</f>
        <v>0.91666666666666696</v>
      </c>
      <c r="CH38" s="14">
        <f>'3'!CF38</f>
        <v>0.73687963973890591</v>
      </c>
      <c r="CI38" s="14">
        <f>'8'!CV38</f>
        <v>0.83296093544667937</v>
      </c>
      <c r="CJ38" s="14">
        <f t="shared" ref="CJ38" si="50">(CD38*0.4)+(CF38*0.1)+(CH38*0.25)+(CI38*0.25)</f>
        <v>0.79702640883640541</v>
      </c>
      <c r="CK38" s="14">
        <f t="shared" ref="CK38" si="51">(CE38*0.4)+(CG38*0.1)+(CH38*0.25)+(CI38*0.25)</f>
        <v>0.81621368764905378</v>
      </c>
      <c r="CL38" s="14">
        <f>'1'!ES38</f>
        <v>0.37981577984705961</v>
      </c>
      <c r="CM38" s="14">
        <f>'1'!EU38</f>
        <v>0.49049591024953731</v>
      </c>
      <c r="CN38" s="14">
        <f>'2'!DK38</f>
        <v>0.40315426257793574</v>
      </c>
      <c r="CO38" s="14">
        <f>'2'!DM38</f>
        <v>0.57543384020286659</v>
      </c>
      <c r="CP38" s="14">
        <f>'3'!CM38</f>
        <v>0.25009817428190595</v>
      </c>
      <c r="CQ38" s="14">
        <f>'8'!DE38</f>
        <v>0.59028080132320315</v>
      </c>
      <c r="CR38" s="14">
        <f t="shared" ref="CR38" si="52">(CL38*0.4)+(CN38*0.1)+(CP38*0.25)+(CQ38*0.25)</f>
        <v>0.40233648209789474</v>
      </c>
      <c r="CS38" s="14">
        <f t="shared" ref="CS38" si="53">(CM38*0.4)+(CO38*0.1)+(CP38*0.25)+(CQ38*0.25)</f>
        <v>0.46383649202137889</v>
      </c>
      <c r="CT38" s="14">
        <f>'1'!FE38</f>
        <v>0.53145400108987617</v>
      </c>
      <c r="CU38" s="14">
        <f>'1'!FG38</f>
        <v>0.63681279773689758</v>
      </c>
      <c r="CV38" s="14">
        <f>'2'!DT38</f>
        <v>0.32691573901964355</v>
      </c>
      <c r="CW38" s="14">
        <f>'2'!DV38</f>
        <v>0.49558515439063272</v>
      </c>
      <c r="CX38" s="14">
        <f>'3'!CT38</f>
        <v>0.70595399798465774</v>
      </c>
      <c r="CY38" s="14">
        <f>'8'!DN38</f>
        <v>0.77585089624744907</v>
      </c>
      <c r="CZ38" s="14">
        <f t="shared" ref="CZ38" si="54">(CT38*0.4)+(CV38*0.1)+(CX38*0.25)+(CY38*0.25)</f>
        <v>0.61572439789594147</v>
      </c>
      <c r="DA38" s="14">
        <f t="shared" ref="DA38" si="55">(CU38*0.4)+(CW38*0.1)+(CX38*0.25)+(CY38*0.25)</f>
        <v>0.67473485809184908</v>
      </c>
      <c r="DB38" s="14">
        <f>'1'!FQ38</f>
        <v>0.56995056885795559</v>
      </c>
      <c r="DC38" s="14">
        <f>'1'!FS38</f>
        <v>0.66988066783394418</v>
      </c>
      <c r="DD38" s="14">
        <f>'2'!EC38</f>
        <v>0.30866971324108972</v>
      </c>
      <c r="DE38" s="14">
        <f>'2'!EE38</f>
        <v>0.47434689072960667</v>
      </c>
      <c r="DF38" s="14">
        <f>'3'!DA38</f>
        <v>0.62647015144212226</v>
      </c>
      <c r="DG38" s="14">
        <f>'8'!DW38</f>
        <v>0.78387951233597686</v>
      </c>
      <c r="DH38" s="14">
        <f t="shared" ref="DH38" si="56">(DB38*0.4)+(DD38*0.1)+(DF38*0.25)+(DG38*0.25)</f>
        <v>0.61143461481181605</v>
      </c>
      <c r="DI38" s="14">
        <f t="shared" ref="DI38" si="57">(DC38*0.4)+(DE38*0.1)+(DF38*0.25)+(DG38*0.25)</f>
        <v>0.66797437215106314</v>
      </c>
      <c r="DJ38" s="14">
        <f>'1'!GC38</f>
        <v>0.91666666666666663</v>
      </c>
      <c r="DK38" s="14">
        <f>'1'!GE38</f>
        <v>0.91666666666666641</v>
      </c>
      <c r="DL38" s="14">
        <f>'2'!EL38</f>
        <v>0.42293546794426162</v>
      </c>
      <c r="DM38" s="14">
        <f>'2'!EN38</f>
        <v>0.59416392744106628</v>
      </c>
      <c r="DN38" s="14">
        <f>'3'!DH38</f>
        <v>0.16496577595521916</v>
      </c>
      <c r="DO38" s="14">
        <f>'8'!EF38</f>
        <v>0.47926795774131736</v>
      </c>
      <c r="DP38" s="14">
        <f t="shared" ref="DP38" si="58">(DJ38*0.4)+(DL38*0.1)+(DN38*0.25)+(DO38*0.25)</f>
        <v>0.57001864688522697</v>
      </c>
      <c r="DQ38" s="14">
        <f t="shared" ref="DQ38" si="59">(DK38*0.4)+(DM38*0.1)+(DN38*0.25)+(DO38*0.25)</f>
        <v>0.58714149283490735</v>
      </c>
    </row>
    <row r="39" spans="1:121" ht="12.75" customHeight="1"/>
    <row r="40" spans="1:121" ht="12.75" customHeight="1">
      <c r="A40" s="60" t="s">
        <v>322</v>
      </c>
      <c r="J40" s="14" t="s">
        <v>322</v>
      </c>
    </row>
    <row r="41" spans="1:121" ht="12.75" customHeight="1">
      <c r="A41" s="60" t="s">
        <v>632</v>
      </c>
      <c r="B41" s="14">
        <f>B38-B5</f>
        <v>0.41829737813306572</v>
      </c>
      <c r="C41" s="14">
        <f t="shared" ref="C41:BN41" si="60">C38-C5</f>
        <v>0.35724732382267688</v>
      </c>
      <c r="D41" s="14">
        <f t="shared" si="60"/>
        <v>0.81075521758792179</v>
      </c>
      <c r="E41" s="14">
        <f t="shared" si="60"/>
        <v>0.65740171221218646</v>
      </c>
      <c r="F41" s="14">
        <f t="shared" si="60"/>
        <v>2.9358096189710747E-2</v>
      </c>
      <c r="G41" s="14">
        <f t="shared" si="60"/>
        <v>7.7211192589303201E-2</v>
      </c>
      <c r="H41" s="14">
        <f t="shared" si="60"/>
        <v>0.27503679520677188</v>
      </c>
      <c r="I41" s="14">
        <f t="shared" si="60"/>
        <v>0.23528142294504284</v>
      </c>
      <c r="J41" s="14">
        <f t="shared" si="60"/>
        <v>0.45974014322805756</v>
      </c>
      <c r="K41" s="14">
        <f t="shared" si="60"/>
        <v>0.47661915919454573</v>
      </c>
      <c r="L41" s="14">
        <f t="shared" si="60"/>
        <v>0.47386704020018222</v>
      </c>
      <c r="M41" s="14">
        <f t="shared" si="60"/>
        <v>0.49654000227148826</v>
      </c>
      <c r="N41" s="14">
        <f t="shared" si="60"/>
        <v>1.0055374538006645E-2</v>
      </c>
      <c r="O41" s="14">
        <f t="shared" si="60"/>
        <v>9.710120360108454E-2</v>
      </c>
      <c r="P41" s="14">
        <f t="shared" si="60"/>
        <v>0.25807190584601397</v>
      </c>
      <c r="Q41" s="14">
        <f t="shared" si="60"/>
        <v>0.26709080843973987</v>
      </c>
      <c r="R41" s="14">
        <f t="shared" si="60"/>
        <v>0.27956831899436357</v>
      </c>
      <c r="S41" s="14">
        <f t="shared" si="60"/>
        <v>0.27650538487505105</v>
      </c>
      <c r="T41" s="14">
        <f t="shared" si="60"/>
        <v>0.37208690293946844</v>
      </c>
      <c r="U41" s="14">
        <f t="shared" si="60"/>
        <v>0.44778062921585271</v>
      </c>
      <c r="V41" s="14">
        <f t="shared" si="60"/>
        <v>-2.7058684898812468E-2</v>
      </c>
      <c r="W41" s="14">
        <f t="shared" si="60"/>
        <v>2.0854601573744747E-2</v>
      </c>
      <c r="X41" s="14">
        <f t="shared" si="60"/>
        <v>0.14748499706042528</v>
      </c>
      <c r="Y41" s="14">
        <f t="shared" si="60"/>
        <v>0.15382919604033873</v>
      </c>
      <c r="Z41" s="14">
        <f t="shared" si="60"/>
        <v>0.35936190749324365</v>
      </c>
      <c r="AA41" s="14">
        <f t="shared" si="60"/>
        <v>0.3600898503839241</v>
      </c>
      <c r="AB41" s="14">
        <f t="shared" si="60"/>
        <v>0.44737636603794262</v>
      </c>
      <c r="AC41" s="14">
        <f t="shared" si="60"/>
        <v>0.53775599233741356</v>
      </c>
      <c r="AD41" s="14">
        <f t="shared" si="60"/>
        <v>-0.11201166666327722</v>
      </c>
      <c r="AE41" s="14">
        <f t="shared" si="60"/>
        <v>7.6193241837458681E-2</v>
      </c>
      <c r="AF41" s="14">
        <f t="shared" si="60"/>
        <v>0.17952779339463715</v>
      </c>
      <c r="AG41" s="14">
        <f t="shared" si="60"/>
        <v>0.18885693318085645</v>
      </c>
      <c r="AH41" s="14">
        <f t="shared" si="60"/>
        <v>0.32798405561806432</v>
      </c>
      <c r="AI41" s="14">
        <f t="shared" si="60"/>
        <v>0.35724399420420477</v>
      </c>
      <c r="AJ41" s="14">
        <f t="shared" si="60"/>
        <v>0.3504963654917439</v>
      </c>
      <c r="AK41" s="14">
        <f t="shared" si="60"/>
        <v>0.44739581217924929</v>
      </c>
      <c r="AL41" s="14">
        <f t="shared" si="60"/>
        <v>0.10647430465056518</v>
      </c>
      <c r="AM41" s="14">
        <f t="shared" si="60"/>
        <v>8.7120920634095933E-2</v>
      </c>
      <c r="AN41" s="14">
        <f t="shared" si="60"/>
        <v>0.21464206511756545</v>
      </c>
      <c r="AO41" s="14">
        <f t="shared" si="60"/>
        <v>0.23603598522077202</v>
      </c>
      <c r="AP41" s="14">
        <f t="shared" si="60"/>
        <v>0.38749779858833411</v>
      </c>
      <c r="AQ41" s="14">
        <f t="shared" si="60"/>
        <v>0.49039419846923582</v>
      </c>
      <c r="AR41" s="14">
        <f t="shared" si="60"/>
        <v>0.29955580784146807</v>
      </c>
      <c r="AS41" s="14">
        <f t="shared" si="60"/>
        <v>0.35215812378010231</v>
      </c>
      <c r="AT41" s="14">
        <f t="shared" si="60"/>
        <v>-1.4949067829708285E-2</v>
      </c>
      <c r="AU41" s="14">
        <f t="shared" si="60"/>
        <v>4.9057156697620563E-3</v>
      </c>
      <c r="AV41" s="14">
        <f t="shared" si="60"/>
        <v>0.18244386217949388</v>
      </c>
      <c r="AW41" s="14">
        <f t="shared" si="60"/>
        <v>0.22886265372571801</v>
      </c>
      <c r="AX41" s="14">
        <f t="shared" si="60"/>
        <v>0.37792967327165117</v>
      </c>
      <c r="AY41" s="14">
        <f t="shared" si="60"/>
        <v>0.38781861938082279</v>
      </c>
      <c r="AZ41" s="14">
        <f t="shared" si="60"/>
        <v>0.20238764035999218</v>
      </c>
      <c r="BA41" s="14">
        <f t="shared" si="60"/>
        <v>0.26682029840239113</v>
      </c>
      <c r="BB41" s="14">
        <f t="shared" si="60"/>
        <v>0.43740411505875965</v>
      </c>
      <c r="BC41" s="14">
        <f t="shared" si="60"/>
        <v>2.7703863311825283E-2</v>
      </c>
      <c r="BD41" s="14">
        <f t="shared" si="60"/>
        <v>0.28768762793730596</v>
      </c>
      <c r="BE41" s="14">
        <f t="shared" si="60"/>
        <v>0.29808647218521445</v>
      </c>
      <c r="BF41" s="14">
        <f t="shared" si="60"/>
        <v>0.37927414828313577</v>
      </c>
      <c r="BG41" s="14">
        <f t="shared" si="60"/>
        <v>0.38992078521670054</v>
      </c>
      <c r="BH41" s="14">
        <f t="shared" si="60"/>
        <v>0.24974647088633475</v>
      </c>
      <c r="BI41" s="14">
        <f t="shared" si="60"/>
        <v>0.30074640422779653</v>
      </c>
      <c r="BJ41" s="14">
        <f t="shared" si="60"/>
        <v>-0.15672763165192627</v>
      </c>
      <c r="BK41" s="14">
        <f t="shared" si="60"/>
        <v>5.9104626811244731E-2</v>
      </c>
      <c r="BL41" s="14">
        <f t="shared" si="60"/>
        <v>0.1522785551917174</v>
      </c>
      <c r="BM41" s="14">
        <f t="shared" si="60"/>
        <v>0.16163720329928954</v>
      </c>
      <c r="BN41" s="14">
        <f t="shared" si="60"/>
        <v>0.21632917703209609</v>
      </c>
      <c r="BO41" s="14">
        <f t="shared" ref="BO41:DQ41" si="61">BO38-BO5</f>
        <v>0.22955399586592934</v>
      </c>
      <c r="BP41" s="14">
        <f t="shared" si="61"/>
        <v>0.23777865422539918</v>
      </c>
      <c r="BQ41" s="14">
        <f t="shared" si="61"/>
        <v>0.32987063877118961</v>
      </c>
      <c r="BR41" s="14">
        <f t="shared" si="61"/>
        <v>-0.21214332825547599</v>
      </c>
      <c r="BS41" s="14">
        <f t="shared" si="61"/>
        <v>-2.7967531043117444E-2</v>
      </c>
      <c r="BT41" s="14">
        <f t="shared" si="61"/>
        <v>5.028182141073001E-2</v>
      </c>
      <c r="BU41" s="14">
        <f t="shared" si="61"/>
        <v>6.4780947398842437E-2</v>
      </c>
      <c r="BV41" s="14">
        <f t="shared" si="61"/>
        <v>0.27290765252106408</v>
      </c>
      <c r="BW41" s="14">
        <f t="shared" si="61"/>
        <v>0.25464317874948861</v>
      </c>
      <c r="BX41" s="14">
        <f t="shared" si="61"/>
        <v>0.271939656895622</v>
      </c>
      <c r="BY41" s="14">
        <f t="shared" si="61"/>
        <v>0.31692344835044306</v>
      </c>
      <c r="BZ41" s="14">
        <f t="shared" si="61"/>
        <v>0.13852512783304693</v>
      </c>
      <c r="CA41" s="14">
        <f t="shared" si="61"/>
        <v>7.1905484311251766E-2</v>
      </c>
      <c r="CB41" s="14">
        <f t="shared" si="61"/>
        <v>0.18896467973406261</v>
      </c>
      <c r="CC41" s="14">
        <f t="shared" si="61"/>
        <v>0.18615726937091437</v>
      </c>
      <c r="CD41" s="14">
        <f t="shared" si="61"/>
        <v>0.57509968121257049</v>
      </c>
      <c r="CE41" s="14">
        <f t="shared" si="61"/>
        <v>0.54990963046221841</v>
      </c>
      <c r="CF41" s="14">
        <f t="shared" si="61"/>
        <v>0.73090239963026216</v>
      </c>
      <c r="CG41" s="14">
        <f t="shared" si="61"/>
        <v>0.61648844696313532</v>
      </c>
      <c r="CH41" s="14">
        <f t="shared" si="61"/>
        <v>3.455832215207022E-2</v>
      </c>
      <c r="CI41" s="14">
        <f t="shared" si="61"/>
        <v>-2.8417560343673598E-2</v>
      </c>
      <c r="CJ41" s="14">
        <f t="shared" si="61"/>
        <v>0.30466530290015353</v>
      </c>
      <c r="CK41" s="14">
        <f t="shared" si="61"/>
        <v>0.28314788733329999</v>
      </c>
      <c r="CL41" s="14">
        <f t="shared" si="61"/>
        <v>0.23093291685122813</v>
      </c>
      <c r="CM41" s="14">
        <f t="shared" si="61"/>
        <v>0.29658709397378308</v>
      </c>
      <c r="CN41" s="14">
        <f t="shared" si="61"/>
        <v>0.31624470999100784</v>
      </c>
      <c r="CO41" s="14">
        <f t="shared" si="61"/>
        <v>0.48264016379318858</v>
      </c>
      <c r="CP41" s="14">
        <f t="shared" si="61"/>
        <v>-0.2364715458800149</v>
      </c>
      <c r="CQ41" s="14">
        <f t="shared" si="61"/>
        <v>-0.11307351453506698</v>
      </c>
      <c r="CR41" s="14">
        <f t="shared" si="61"/>
        <v>3.6611372635821593E-2</v>
      </c>
      <c r="CS41" s="14">
        <f t="shared" si="61"/>
        <v>7.9512588865061629E-2</v>
      </c>
      <c r="CT41" s="14">
        <f t="shared" si="61"/>
        <v>0.30111127276797162</v>
      </c>
      <c r="CU41" s="14">
        <f t="shared" si="61"/>
        <v>0.32466689702090662</v>
      </c>
      <c r="CV41" s="14">
        <f t="shared" si="61"/>
        <v>0.20116077493468115</v>
      </c>
      <c r="CW41" s="14">
        <f t="shared" si="61"/>
        <v>0.31043978639780179</v>
      </c>
      <c r="CX41" s="14">
        <f t="shared" si="61"/>
        <v>-3.1741266009531754E-2</v>
      </c>
      <c r="CY41" s="14">
        <f t="shared" si="61"/>
        <v>-6.9921080402276736E-2</v>
      </c>
      <c r="CZ41" s="14">
        <f t="shared" si="61"/>
        <v>0.11514499999770456</v>
      </c>
      <c r="DA41" s="14">
        <f t="shared" si="61"/>
        <v>0.1354951508451907</v>
      </c>
      <c r="DB41" s="14">
        <f t="shared" si="61"/>
        <v>0.45775860329706275</v>
      </c>
      <c r="DC41" s="14">
        <f t="shared" si="61"/>
        <v>0.53587826818409656</v>
      </c>
      <c r="DD41" s="14">
        <f t="shared" si="61"/>
        <v>0.18209782870172067</v>
      </c>
      <c r="DE41" s="14">
        <f t="shared" si="61"/>
        <v>0.28743680110083875</v>
      </c>
      <c r="DF41" s="14">
        <f t="shared" si="61"/>
        <v>2.6735488112274997E-2</v>
      </c>
      <c r="DG41" s="14">
        <f t="shared" si="61"/>
        <v>2.488631128384633E-2</v>
      </c>
      <c r="DH41" s="14">
        <f t="shared" si="61"/>
        <v>0.21421867403802758</v>
      </c>
      <c r="DI41" s="14">
        <f t="shared" si="61"/>
        <v>0.2560004372327529</v>
      </c>
      <c r="DJ41" s="14">
        <f t="shared" si="61"/>
        <v>0.54113193239800983</v>
      </c>
      <c r="DK41" s="14">
        <f t="shared" si="61"/>
        <v>0.43073861976608491</v>
      </c>
      <c r="DL41" s="14">
        <f t="shared" si="61"/>
        <v>0.16246821984769133</v>
      </c>
      <c r="DM41" s="14">
        <f t="shared" si="61"/>
        <v>0.18087259047329357</v>
      </c>
      <c r="DN41" s="14">
        <f t="shared" si="61"/>
        <v>-0.10608064307793519</v>
      </c>
      <c r="DO41" s="14">
        <f t="shared" si="61"/>
        <v>0.17079183400101505</v>
      </c>
      <c r="DP41" s="14">
        <f t="shared" si="61"/>
        <v>0.24887739267474307</v>
      </c>
      <c r="DQ41" s="14">
        <f t="shared" si="61"/>
        <v>0.20656050468453335</v>
      </c>
    </row>
    <row r="42" spans="1:121" ht="12.75" customHeight="1">
      <c r="A42" s="60" t="s">
        <v>713</v>
      </c>
    </row>
    <row r="43" spans="1:121" ht="12.75" customHeight="1">
      <c r="A43" s="60" t="s">
        <v>632</v>
      </c>
      <c r="B43" s="14">
        <f>(POWER(B38/B5,1/33)-1)*100</f>
        <v>2.3508886424883357</v>
      </c>
      <c r="C43" s="14">
        <f t="shared" ref="C43:BN43" si="62">(POWER(C38/C5,1/33)-1)*100</f>
        <v>1.7217956524373745</v>
      </c>
      <c r="D43" s="14">
        <f t="shared" si="62"/>
        <v>5.2694297317966043</v>
      </c>
      <c r="E43" s="14">
        <f t="shared" si="62"/>
        <v>3.6196372651207565</v>
      </c>
      <c r="F43" s="14">
        <f t="shared" si="62"/>
        <v>0.15708114488353075</v>
      </c>
      <c r="G43" s="14">
        <f t="shared" si="62"/>
        <v>0.32266339087472229</v>
      </c>
      <c r="H43" s="14">
        <f t="shared" si="62"/>
        <v>1.3973935331185849</v>
      </c>
      <c r="I43" s="14">
        <f t="shared" si="62"/>
        <v>1.1221616357350861</v>
      </c>
      <c r="J43" s="14">
        <f t="shared" si="62"/>
        <v>3.7674625702126319</v>
      </c>
      <c r="K43" s="14">
        <f t="shared" si="62"/>
        <v>3.2103234547578019</v>
      </c>
      <c r="L43" s="14">
        <f t="shared" si="62"/>
        <v>4.1637044650090882</v>
      </c>
      <c r="M43" s="14">
        <f t="shared" si="62"/>
        <v>3.2390511562027324</v>
      </c>
      <c r="N43" s="14">
        <f t="shared" si="62"/>
        <v>5.5172690034810401E-2</v>
      </c>
      <c r="O43" s="14">
        <f t="shared" si="62"/>
        <v>0.45439455966416187</v>
      </c>
      <c r="P43" s="14">
        <f t="shared" si="62"/>
        <v>1.5798840323952179</v>
      </c>
      <c r="Q43" s="14">
        <f t="shared" si="62"/>
        <v>1.5092865535472955</v>
      </c>
      <c r="R43" s="14">
        <f t="shared" si="62"/>
        <v>2.0026767803471346</v>
      </c>
      <c r="S43" s="14">
        <f t="shared" si="62"/>
        <v>1.5939310582556931</v>
      </c>
      <c r="T43" s="14">
        <f t="shared" si="62"/>
        <v>3.9066521895094519</v>
      </c>
      <c r="U43" s="14">
        <f t="shared" si="62"/>
        <v>3.3486836062483372</v>
      </c>
      <c r="V43" s="14">
        <f t="shared" si="62"/>
        <v>-0.10529590685488532</v>
      </c>
      <c r="W43" s="14">
        <f t="shared" si="62"/>
        <v>8.4419863125528849E-2</v>
      </c>
      <c r="X43" s="14">
        <f t="shared" si="62"/>
        <v>0.76172798102427386</v>
      </c>
      <c r="Y43" s="14">
        <f t="shared" si="62"/>
        <v>0.73025543494629197</v>
      </c>
      <c r="Z43" s="14">
        <f t="shared" si="62"/>
        <v>2.6764719006596494</v>
      </c>
      <c r="AA43" s="14">
        <f t="shared" si="62"/>
        <v>2.1716926451167184</v>
      </c>
      <c r="AB43" s="14">
        <f t="shared" si="62"/>
        <v>4.7885516053722821</v>
      </c>
      <c r="AC43" s="14">
        <f t="shared" si="62"/>
        <v>4.3350350992719777</v>
      </c>
      <c r="AD43" s="14">
        <f t="shared" si="62"/>
        <v>-0.78610763056162769</v>
      </c>
      <c r="AE43" s="14">
        <f t="shared" si="62"/>
        <v>0.34543004980069902</v>
      </c>
      <c r="AF43" s="14">
        <f t="shared" si="62"/>
        <v>1.1401525068547969</v>
      </c>
      <c r="AG43" s="14">
        <f t="shared" si="62"/>
        <v>1.093661351677655</v>
      </c>
      <c r="AH43" s="14">
        <f t="shared" si="62"/>
        <v>2.8746779027259306</v>
      </c>
      <c r="AI43" s="14">
        <f t="shared" si="62"/>
        <v>2.4809965666783729</v>
      </c>
      <c r="AJ43" s="14">
        <f t="shared" si="62"/>
        <v>3.9968423705687872</v>
      </c>
      <c r="AK43" s="14">
        <f t="shared" si="62"/>
        <v>3.6281645996488754</v>
      </c>
      <c r="AL43" s="14">
        <f t="shared" si="62"/>
        <v>0.53821949634353938</v>
      </c>
      <c r="AM43" s="14">
        <f t="shared" si="62"/>
        <v>0.34695853933046639</v>
      </c>
      <c r="AN43" s="14">
        <f t="shared" si="62"/>
        <v>1.2706643160114828</v>
      </c>
      <c r="AO43" s="14">
        <f t="shared" si="62"/>
        <v>1.281447473177133</v>
      </c>
      <c r="AP43" s="14">
        <f t="shared" si="62"/>
        <v>5.1144001756944446</v>
      </c>
      <c r="AQ43" s="14">
        <f t="shared" si="62"/>
        <v>5.5304324658233428</v>
      </c>
      <c r="AR43" s="14">
        <f t="shared" si="62"/>
        <v>2.9938232787074526</v>
      </c>
      <c r="AS43" s="14">
        <f t="shared" si="62"/>
        <v>2.417904234836854</v>
      </c>
      <c r="AT43" s="14">
        <f t="shared" si="62"/>
        <v>-5.5507286021250213E-2</v>
      </c>
      <c r="AU43" s="14">
        <f t="shared" si="62"/>
        <v>1.9392862478007089E-2</v>
      </c>
      <c r="AV43" s="14">
        <f t="shared" si="62"/>
        <v>1.0325671032850536</v>
      </c>
      <c r="AW43" s="14">
        <f t="shared" si="62"/>
        <v>1.217606653706893</v>
      </c>
      <c r="AX43" s="14">
        <f t="shared" si="62"/>
        <v>2.963453420590012</v>
      </c>
      <c r="AY43" s="14">
        <f t="shared" si="62"/>
        <v>2.4572686017396705</v>
      </c>
      <c r="AZ43" s="14">
        <f t="shared" si="62"/>
        <v>2.3357838516147478</v>
      </c>
      <c r="BA43" s="14">
        <f t="shared" si="62"/>
        <v>2.0210264375868592</v>
      </c>
      <c r="BB43" s="14">
        <f t="shared" si="62"/>
        <v>2.6431523760386044</v>
      </c>
      <c r="BC43" s="14">
        <f t="shared" si="62"/>
        <v>0.11369940959058411</v>
      </c>
      <c r="BD43" s="14">
        <f t="shared" si="62"/>
        <v>1.7500736304763453</v>
      </c>
      <c r="BE43" s="14">
        <f t="shared" si="62"/>
        <v>1.6501923790262163</v>
      </c>
      <c r="BF43" s="14">
        <f t="shared" si="62"/>
        <v>2.9861971979056268</v>
      </c>
      <c r="BG43" s="14">
        <f t="shared" si="62"/>
        <v>2.4804813228352485</v>
      </c>
      <c r="BH43" s="14">
        <f t="shared" si="62"/>
        <v>2.5585471001075666</v>
      </c>
      <c r="BI43" s="14">
        <f t="shared" si="62"/>
        <v>2.0739739439455507</v>
      </c>
      <c r="BJ43" s="14">
        <f t="shared" si="62"/>
        <v>-0.68058533190712422</v>
      </c>
      <c r="BK43" s="14">
        <f t="shared" si="62"/>
        <v>0.24568462326874929</v>
      </c>
      <c r="BL43" s="14">
        <f t="shared" si="62"/>
        <v>0.83690101445255127</v>
      </c>
      <c r="BM43" s="14">
        <f t="shared" si="62"/>
        <v>0.81568121223181134</v>
      </c>
      <c r="BN43" s="14">
        <f t="shared" si="62"/>
        <v>1.7552302934445763</v>
      </c>
      <c r="BO43" s="14">
        <f t="shared" ref="BO43:DQ43" si="63">(POWER(BO38/BO5,1/33)-1)*100</f>
        <v>1.4584540123165013</v>
      </c>
      <c r="BP43" s="14">
        <f t="shared" si="63"/>
        <v>2.9800918156481337</v>
      </c>
      <c r="BQ43" s="14">
        <f t="shared" si="63"/>
        <v>2.7658580266253896</v>
      </c>
      <c r="BR43" s="14">
        <f t="shared" si="63"/>
        <v>-1.3992145542540912</v>
      </c>
      <c r="BS43" s="14">
        <f t="shared" si="63"/>
        <v>-0.11698901852975618</v>
      </c>
      <c r="BT43" s="14">
        <f t="shared" si="63"/>
        <v>0.31931894154002549</v>
      </c>
      <c r="BU43" s="14">
        <f t="shared" si="63"/>
        <v>0.37012263954878666</v>
      </c>
      <c r="BV43" s="14">
        <f t="shared" si="63"/>
        <v>1.7572936544715256</v>
      </c>
      <c r="BW43" s="14">
        <f t="shared" si="63"/>
        <v>1.3451261426025152</v>
      </c>
      <c r="BX43" s="14">
        <f t="shared" si="63"/>
        <v>2.6721489140983934</v>
      </c>
      <c r="BY43" s="14">
        <f t="shared" si="63"/>
        <v>2.1206916471525838</v>
      </c>
      <c r="BZ43" s="14">
        <f t="shared" si="63"/>
        <v>0.5926155683309009</v>
      </c>
      <c r="CA43" s="14">
        <f t="shared" si="63"/>
        <v>0.28574235112495128</v>
      </c>
      <c r="CB43" s="14">
        <f t="shared" si="63"/>
        <v>0.97113274350799639</v>
      </c>
      <c r="CC43" s="14">
        <f t="shared" si="63"/>
        <v>0.87559162306241056</v>
      </c>
      <c r="CD43" s="14">
        <f t="shared" si="63"/>
        <v>4.1086254546675249</v>
      </c>
      <c r="CE43" s="14">
        <f t="shared" si="63"/>
        <v>3.3450318105151089</v>
      </c>
      <c r="CF43" s="14">
        <f t="shared" si="63"/>
        <v>4.9560682712705084</v>
      </c>
      <c r="CG43" s="14">
        <f t="shared" si="63"/>
        <v>3.4408038207975</v>
      </c>
      <c r="CH43" s="14">
        <f t="shared" si="63"/>
        <v>0.1456621999720964</v>
      </c>
      <c r="CI43" s="14">
        <f t="shared" si="63"/>
        <v>-0.10160671873915561</v>
      </c>
      <c r="CJ43" s="14">
        <f t="shared" si="63"/>
        <v>1.4703269648925321</v>
      </c>
      <c r="CK43" s="14">
        <f t="shared" si="63"/>
        <v>1.2993734451937966</v>
      </c>
      <c r="CL43" s="14">
        <f t="shared" si="63"/>
        <v>2.8786128265035904</v>
      </c>
      <c r="CM43" s="14">
        <f t="shared" si="63"/>
        <v>2.8521247097683888</v>
      </c>
      <c r="CN43" s="14">
        <f t="shared" si="63"/>
        <v>4.7596533761701476</v>
      </c>
      <c r="CO43" s="14">
        <f t="shared" si="63"/>
        <v>5.6852684913597296</v>
      </c>
      <c r="CP43" s="14">
        <f t="shared" si="63"/>
        <v>-1.9965471368331267</v>
      </c>
      <c r="CQ43" s="14">
        <f t="shared" si="63"/>
        <v>-0.52969038564381066</v>
      </c>
      <c r="CR43" s="14">
        <f t="shared" si="63"/>
        <v>0.28952976801965846</v>
      </c>
      <c r="CS43" s="14">
        <f t="shared" si="63"/>
        <v>0.57146426090923796</v>
      </c>
      <c r="CT43" s="14">
        <f t="shared" si="63"/>
        <v>2.5658451186677311</v>
      </c>
      <c r="CU43" s="14">
        <f t="shared" si="63"/>
        <v>2.184131719731619</v>
      </c>
      <c r="CV43" s="14">
        <f t="shared" si="63"/>
        <v>2.9373660268859014</v>
      </c>
      <c r="CW43" s="14">
        <f t="shared" si="63"/>
        <v>3.0285862509513706</v>
      </c>
      <c r="CX43" s="14">
        <f t="shared" si="63"/>
        <v>-0.13318620168040196</v>
      </c>
      <c r="CY43" s="14">
        <f t="shared" si="63"/>
        <v>-0.26114156523523446</v>
      </c>
      <c r="CZ43" s="14">
        <f t="shared" si="63"/>
        <v>0.62934554573073065</v>
      </c>
      <c r="DA43" s="14">
        <f t="shared" si="63"/>
        <v>0.68158383622658469</v>
      </c>
      <c r="DB43" s="14">
        <f t="shared" si="63"/>
        <v>5.0485748008924025</v>
      </c>
      <c r="DC43" s="14">
        <f t="shared" si="63"/>
        <v>4.9973478722058484</v>
      </c>
      <c r="DD43" s="14">
        <f t="shared" si="63"/>
        <v>2.738216770863855</v>
      </c>
      <c r="DE43" s="14">
        <f t="shared" si="63"/>
        <v>2.8623552094905635</v>
      </c>
      <c r="DF43" s="14">
        <f t="shared" si="63"/>
        <v>0.13225040482627293</v>
      </c>
      <c r="DG43" s="14">
        <f t="shared" si="63"/>
        <v>9.7812974537414554E-2</v>
      </c>
      <c r="DH43" s="14">
        <f t="shared" si="63"/>
        <v>1.3156337163029441</v>
      </c>
      <c r="DI43" s="14">
        <f t="shared" si="63"/>
        <v>1.4752908734423587</v>
      </c>
      <c r="DJ43" s="14">
        <f t="shared" si="63"/>
        <v>2.7411168988408896</v>
      </c>
      <c r="DK43" s="14">
        <f t="shared" si="63"/>
        <v>1.9418970784597533</v>
      </c>
      <c r="DL43" s="14">
        <f t="shared" si="63"/>
        <v>1.4797582153483813</v>
      </c>
      <c r="DM43" s="14">
        <f t="shared" si="63"/>
        <v>1.1060798818216533</v>
      </c>
      <c r="DN43" s="14">
        <f t="shared" si="63"/>
        <v>-1.4934391218237031</v>
      </c>
      <c r="DO43" s="14">
        <f t="shared" si="63"/>
        <v>1.3441517763171706</v>
      </c>
      <c r="DP43" s="14">
        <f t="shared" si="63"/>
        <v>1.7539558038639491</v>
      </c>
      <c r="DQ43" s="14">
        <f t="shared" si="63"/>
        <v>1.3225076755256415</v>
      </c>
    </row>
    <row r="44" spans="1:121" ht="12.75" customHeight="1"/>
    <row r="45" spans="1:121" ht="12.75" customHeight="1">
      <c r="A45" s="60" t="s">
        <v>312</v>
      </c>
    </row>
    <row r="46" spans="1:121" ht="12.75" customHeight="1">
      <c r="A46" s="63" t="s">
        <v>681</v>
      </c>
    </row>
    <row r="47" spans="1:121">
      <c r="A47" s="63" t="s">
        <v>651</v>
      </c>
    </row>
    <row r="48" spans="1:121">
      <c r="A48" s="63"/>
    </row>
    <row r="49" spans="1:1">
      <c r="A49" s="63"/>
    </row>
    <row r="50" spans="1:1">
      <c r="A50" s="63"/>
    </row>
    <row r="51" spans="1:1">
      <c r="A51" s="63"/>
    </row>
    <row r="52" spans="1:1">
      <c r="A52" s="63"/>
    </row>
    <row r="53" spans="1:1">
      <c r="A53" s="63"/>
    </row>
    <row r="54" spans="1:1">
      <c r="A54" s="63"/>
    </row>
    <row r="55" spans="1:1">
      <c r="A55" s="63"/>
    </row>
    <row r="56" spans="1:1">
      <c r="A56" s="63"/>
    </row>
  </sheetData>
  <pageMargins left="0.35433070866141736" right="0.35433070866141736" top="0.9055118110236221" bottom="0.62992125984251968" header="0.51181102362204722" footer="0.51181102362204722"/>
  <pageSetup scale="57" orientation="landscape" r:id="rId1"/>
  <headerFooter alignWithMargins="0"/>
  <colBreaks count="7" manualBreakCount="7">
    <brk id="9" max="44" man="1"/>
    <brk id="25" max="44" man="1"/>
    <brk id="41" max="44" man="1"/>
    <brk id="57" max="44" man="1"/>
    <brk id="73" max="44" man="1"/>
    <brk id="89" max="44" man="1"/>
    <brk id="105" max="44" man="1"/>
  </colBreaks>
</worksheet>
</file>

<file path=xl/worksheets/sheet93.xml><?xml version="1.0" encoding="utf-8"?>
<worksheet xmlns="http://schemas.openxmlformats.org/spreadsheetml/2006/main" xmlns:r="http://schemas.openxmlformats.org/officeDocument/2006/relationships">
  <dimension ref="A1:FN56"/>
  <sheetViews>
    <sheetView view="pageBreakPreview" zoomScale="85" zoomScaleSheetLayoutView="85" workbookViewId="0">
      <pane xSplit="1" ySplit="3" topLeftCell="B16" activePane="bottomRight" state="frozen"/>
      <selection activeCell="C38" sqref="C38"/>
      <selection pane="topRight" activeCell="C38" sqref="C38"/>
      <selection pane="bottomLeft" activeCell="C38" sqref="C38"/>
      <selection pane="bottomRight" activeCell="Q20" sqref="Q20"/>
    </sheetView>
  </sheetViews>
  <sheetFormatPr defaultRowHeight="12.75"/>
  <cols>
    <col min="1" max="1" width="6.28515625" style="60" customWidth="1"/>
    <col min="2" max="8" width="8.7109375" style="14" customWidth="1"/>
    <col min="9" max="9" width="10" style="14" customWidth="1"/>
    <col min="10" max="16" width="10.140625" style="14" customWidth="1"/>
    <col min="17" max="17" width="9.28515625" style="14" bestFit="1" customWidth="1"/>
    <col min="18" max="32" width="10.140625" style="14" customWidth="1"/>
    <col min="33" max="33" width="9.28515625" style="14" bestFit="1" customWidth="1"/>
    <col min="34" max="64" width="10.140625" style="14" customWidth="1"/>
    <col min="65" max="65" width="9.28515625" style="14" bestFit="1" customWidth="1"/>
    <col min="66" max="88" width="10.140625" style="14" customWidth="1"/>
    <col min="89" max="89" width="9.28515625" style="14" bestFit="1" customWidth="1"/>
    <col min="90" max="104" width="10.140625" style="14" customWidth="1"/>
    <col min="105" max="105" width="8.85546875" style="14" customWidth="1"/>
    <col min="106" max="112" width="10.140625" style="14" customWidth="1"/>
    <col min="113" max="113" width="8.85546875" style="14" customWidth="1"/>
    <col min="114" max="120" width="10.140625" style="14" customWidth="1"/>
    <col min="121" max="121" width="9.140625" style="14"/>
    <col min="122" max="16384" width="9.140625" style="59"/>
  </cols>
  <sheetData>
    <row r="1" spans="1:170">
      <c r="B1" s="65" t="s">
        <v>750</v>
      </c>
      <c r="Z1" s="65" t="str">
        <f>B1</f>
        <v>Table A28: Alternative 2</v>
      </c>
      <c r="AP1" s="14" t="str">
        <f>B1</f>
        <v>Table A28: Alternative 2</v>
      </c>
      <c r="BF1" s="14" t="str">
        <f>B1</f>
        <v>Table A28: Alternative 2</v>
      </c>
      <c r="BV1" s="14" t="str">
        <f>B1</f>
        <v>Table A28: Alternative 2</v>
      </c>
      <c r="CL1" s="14" t="str">
        <f>B1</f>
        <v>Table A28: Alternative 2</v>
      </c>
      <c r="DB1" s="14" t="str">
        <f>B1</f>
        <v>Table A28: Alternative 2</v>
      </c>
    </row>
    <row r="2" spans="1:170">
      <c r="B2" s="14" t="s">
        <v>391</v>
      </c>
      <c r="J2" s="14" t="s">
        <v>115</v>
      </c>
      <c r="R2" s="14" t="s">
        <v>116</v>
      </c>
      <c r="Z2" s="14" t="s">
        <v>106</v>
      </c>
      <c r="AH2" s="14" t="s">
        <v>117</v>
      </c>
      <c r="AP2" s="14" t="s">
        <v>118</v>
      </c>
      <c r="AX2" s="14" t="s">
        <v>119</v>
      </c>
      <c r="BF2" s="14" t="s">
        <v>120</v>
      </c>
      <c r="BN2" s="14" t="s">
        <v>121</v>
      </c>
      <c r="BV2" s="14" t="s">
        <v>122</v>
      </c>
      <c r="CD2" s="14" t="s">
        <v>123</v>
      </c>
      <c r="CL2" s="14" t="s">
        <v>124</v>
      </c>
      <c r="CT2" s="14" t="s">
        <v>125</v>
      </c>
      <c r="DB2" s="14" t="s">
        <v>126</v>
      </c>
      <c r="DJ2" s="14" t="s">
        <v>107</v>
      </c>
    </row>
    <row r="3" spans="1:170" s="62" customFormat="1" ht="63.75">
      <c r="A3" s="61" t="s">
        <v>114</v>
      </c>
      <c r="B3" s="23" t="s">
        <v>43</v>
      </c>
      <c r="C3" s="23" t="s">
        <v>250</v>
      </c>
      <c r="D3" s="23" t="s">
        <v>44</v>
      </c>
      <c r="E3" s="23" t="s">
        <v>251</v>
      </c>
      <c r="F3" s="23" t="s">
        <v>98</v>
      </c>
      <c r="G3" s="23" t="s">
        <v>144</v>
      </c>
      <c r="H3" s="23" t="s">
        <v>139</v>
      </c>
      <c r="I3" s="23" t="s">
        <v>252</v>
      </c>
      <c r="J3" s="23" t="s">
        <v>43</v>
      </c>
      <c r="K3" s="23" t="s">
        <v>250</v>
      </c>
      <c r="L3" s="23" t="s">
        <v>44</v>
      </c>
      <c r="M3" s="23" t="s">
        <v>251</v>
      </c>
      <c r="N3" s="23" t="s">
        <v>98</v>
      </c>
      <c r="O3" s="23" t="s">
        <v>144</v>
      </c>
      <c r="P3" s="23" t="s">
        <v>139</v>
      </c>
      <c r="Q3" s="23" t="s">
        <v>252</v>
      </c>
      <c r="R3" s="23" t="s">
        <v>43</v>
      </c>
      <c r="S3" s="23" t="s">
        <v>250</v>
      </c>
      <c r="T3" s="23" t="s">
        <v>44</v>
      </c>
      <c r="U3" s="23" t="s">
        <v>251</v>
      </c>
      <c r="V3" s="23" t="s">
        <v>60</v>
      </c>
      <c r="W3" s="23" t="s">
        <v>144</v>
      </c>
      <c r="X3" s="23" t="s">
        <v>139</v>
      </c>
      <c r="Y3" s="23" t="s">
        <v>252</v>
      </c>
      <c r="Z3" s="23" t="s">
        <v>45</v>
      </c>
      <c r="AA3" s="23" t="s">
        <v>250</v>
      </c>
      <c r="AB3" s="23" t="s">
        <v>46</v>
      </c>
      <c r="AC3" s="23" t="s">
        <v>251</v>
      </c>
      <c r="AD3" s="23" t="s">
        <v>60</v>
      </c>
      <c r="AE3" s="23" t="s">
        <v>138</v>
      </c>
      <c r="AF3" s="23" t="s">
        <v>139</v>
      </c>
      <c r="AG3" s="23" t="s">
        <v>252</v>
      </c>
      <c r="AH3" s="23" t="s">
        <v>45</v>
      </c>
      <c r="AI3" s="23" t="s">
        <v>250</v>
      </c>
      <c r="AJ3" s="23" t="s">
        <v>46</v>
      </c>
      <c r="AK3" s="23" t="s">
        <v>251</v>
      </c>
      <c r="AL3" s="23" t="s">
        <v>60</v>
      </c>
      <c r="AM3" s="23" t="s">
        <v>138</v>
      </c>
      <c r="AN3" s="23" t="s">
        <v>139</v>
      </c>
      <c r="AO3" s="23" t="s">
        <v>252</v>
      </c>
      <c r="AP3" s="23" t="s">
        <v>45</v>
      </c>
      <c r="AQ3" s="23" t="s">
        <v>250</v>
      </c>
      <c r="AR3" s="23" t="s">
        <v>46</v>
      </c>
      <c r="AS3" s="23" t="s">
        <v>251</v>
      </c>
      <c r="AT3" s="23" t="s">
        <v>60</v>
      </c>
      <c r="AU3" s="23" t="s">
        <v>138</v>
      </c>
      <c r="AV3" s="23" t="s">
        <v>139</v>
      </c>
      <c r="AW3" s="23" t="s">
        <v>252</v>
      </c>
      <c r="AX3" s="23" t="s">
        <v>45</v>
      </c>
      <c r="AY3" s="23" t="s">
        <v>250</v>
      </c>
      <c r="AZ3" s="23" t="s">
        <v>46</v>
      </c>
      <c r="BA3" s="23" t="s">
        <v>251</v>
      </c>
      <c r="BB3" s="23" t="s">
        <v>60</v>
      </c>
      <c r="BC3" s="23" t="s">
        <v>138</v>
      </c>
      <c r="BD3" s="23" t="s">
        <v>139</v>
      </c>
      <c r="BE3" s="23" t="s">
        <v>252</v>
      </c>
      <c r="BF3" s="23" t="s">
        <v>45</v>
      </c>
      <c r="BG3" s="23" t="s">
        <v>250</v>
      </c>
      <c r="BH3" s="23" t="s">
        <v>46</v>
      </c>
      <c r="BI3" s="23" t="s">
        <v>251</v>
      </c>
      <c r="BJ3" s="23" t="s">
        <v>60</v>
      </c>
      <c r="BK3" s="23" t="s">
        <v>138</v>
      </c>
      <c r="BL3" s="23" t="s">
        <v>139</v>
      </c>
      <c r="BM3" s="23" t="s">
        <v>252</v>
      </c>
      <c r="BN3" s="23" t="s">
        <v>45</v>
      </c>
      <c r="BO3" s="23" t="s">
        <v>250</v>
      </c>
      <c r="BP3" s="23" t="s">
        <v>46</v>
      </c>
      <c r="BQ3" s="23" t="s">
        <v>251</v>
      </c>
      <c r="BR3" s="23" t="s">
        <v>60</v>
      </c>
      <c r="BS3" s="23" t="s">
        <v>138</v>
      </c>
      <c r="BT3" s="23" t="s">
        <v>139</v>
      </c>
      <c r="BU3" s="23" t="s">
        <v>252</v>
      </c>
      <c r="BV3" s="23" t="s">
        <v>45</v>
      </c>
      <c r="BW3" s="23" t="s">
        <v>250</v>
      </c>
      <c r="BX3" s="23" t="s">
        <v>46</v>
      </c>
      <c r="BY3" s="23" t="s">
        <v>251</v>
      </c>
      <c r="BZ3" s="23" t="s">
        <v>60</v>
      </c>
      <c r="CA3" s="23" t="s">
        <v>138</v>
      </c>
      <c r="CB3" s="23" t="s">
        <v>139</v>
      </c>
      <c r="CC3" s="23" t="s">
        <v>252</v>
      </c>
      <c r="CD3" s="23" t="s">
        <v>45</v>
      </c>
      <c r="CE3" s="23" t="s">
        <v>250</v>
      </c>
      <c r="CF3" s="23" t="s">
        <v>46</v>
      </c>
      <c r="CG3" s="23" t="s">
        <v>251</v>
      </c>
      <c r="CH3" s="23" t="s">
        <v>60</v>
      </c>
      <c r="CI3" s="23" t="s">
        <v>138</v>
      </c>
      <c r="CJ3" s="23" t="s">
        <v>139</v>
      </c>
      <c r="CK3" s="23" t="s">
        <v>252</v>
      </c>
      <c r="CL3" s="23" t="s">
        <v>45</v>
      </c>
      <c r="CM3" s="23" t="s">
        <v>250</v>
      </c>
      <c r="CN3" s="23" t="s">
        <v>46</v>
      </c>
      <c r="CO3" s="23" t="s">
        <v>251</v>
      </c>
      <c r="CP3" s="23" t="s">
        <v>60</v>
      </c>
      <c r="CQ3" s="23" t="s">
        <v>138</v>
      </c>
      <c r="CR3" s="23" t="s">
        <v>139</v>
      </c>
      <c r="CS3" s="23" t="s">
        <v>252</v>
      </c>
      <c r="CT3" s="23" t="s">
        <v>45</v>
      </c>
      <c r="CU3" s="23" t="s">
        <v>250</v>
      </c>
      <c r="CV3" s="23" t="s">
        <v>46</v>
      </c>
      <c r="CW3" s="23" t="s">
        <v>251</v>
      </c>
      <c r="CX3" s="23" t="s">
        <v>60</v>
      </c>
      <c r="CY3" s="23" t="s">
        <v>138</v>
      </c>
      <c r="CZ3" s="23" t="s">
        <v>139</v>
      </c>
      <c r="DA3" s="23" t="s">
        <v>252</v>
      </c>
      <c r="DB3" s="23" t="s">
        <v>45</v>
      </c>
      <c r="DC3" s="23" t="s">
        <v>250</v>
      </c>
      <c r="DD3" s="23" t="s">
        <v>46</v>
      </c>
      <c r="DE3" s="23" t="s">
        <v>251</v>
      </c>
      <c r="DF3" s="23" t="s">
        <v>60</v>
      </c>
      <c r="DG3" s="23" t="s">
        <v>138</v>
      </c>
      <c r="DH3" s="23" t="s">
        <v>139</v>
      </c>
      <c r="DI3" s="23" t="s">
        <v>252</v>
      </c>
      <c r="DJ3" s="23" t="s">
        <v>45</v>
      </c>
      <c r="DK3" s="23" t="s">
        <v>250</v>
      </c>
      <c r="DL3" s="23" t="s">
        <v>46</v>
      </c>
      <c r="DM3" s="23" t="s">
        <v>251</v>
      </c>
      <c r="DN3" s="23" t="s">
        <v>60</v>
      </c>
      <c r="DO3" s="23" t="s">
        <v>138</v>
      </c>
      <c r="DP3" s="23" t="s">
        <v>139</v>
      </c>
      <c r="DQ3" s="23" t="s">
        <v>252</v>
      </c>
    </row>
    <row r="4" spans="1:170" ht="12.75" customHeight="1">
      <c r="A4" s="60">
        <v>1980</v>
      </c>
      <c r="J4" s="14">
        <f>'1'!AC4</f>
        <v>0.17240101296723517</v>
      </c>
      <c r="K4" s="14">
        <f>'1'!AE4</f>
        <v>0.22996945794883619</v>
      </c>
      <c r="L4" s="14">
        <f>'2'!Y4</f>
        <v>0.15945325202551419</v>
      </c>
      <c r="M4" s="14">
        <f>'2'!AA4</f>
        <v>0.25307105425353837</v>
      </c>
      <c r="N4" s="14">
        <f>'3'!U4</f>
        <v>0.54742096868667223</v>
      </c>
      <c r="O4" s="14">
        <f>'8'!S4</f>
        <v>0.59461661280935207</v>
      </c>
      <c r="P4" s="14">
        <f>(J4*(1/3))+(L4*(1/3))+(N4*0)+(O4*(1/3))</f>
        <v>0.30882362593403379</v>
      </c>
      <c r="Q4" s="14">
        <f>(K4*(1/3))+(M4*(1/3))+(N4*0)+(O4*(1/3))</f>
        <v>0.3592190416705755</v>
      </c>
      <c r="R4" s="14">
        <f>'1'!AO4</f>
        <v>0.28699132246983367</v>
      </c>
      <c r="S4" s="14">
        <f>'1'!AQ4</f>
        <v>0.38473547821062731</v>
      </c>
      <c r="T4" s="14">
        <f>'2'!AH4</f>
        <v>0.14105336147939418</v>
      </c>
      <c r="U4" s="14">
        <f>'2'!AJ4</f>
        <v>0.21716922427802099</v>
      </c>
      <c r="V4" s="14">
        <f>'3'!AB4</f>
        <v>0.79191755172987288</v>
      </c>
      <c r="W4" s="14">
        <f>'8'!AB4</f>
        <v>0.75798406096510762</v>
      </c>
      <c r="X4" s="14">
        <f>(R4*(1/3))+(T4*(1/3))+(V4*0)+(W4*(1/3))</f>
        <v>0.39534291497144514</v>
      </c>
      <c r="Y4" s="14">
        <f>(S4*(1/3))+(U4*(1/3))+(V4*0)+(W4*(1/3))</f>
        <v>0.45329625448458521</v>
      </c>
      <c r="Z4" s="14">
        <f>'1'!BA4</f>
        <v>0.26073826343634615</v>
      </c>
      <c r="AA4" s="14">
        <f>'1'!BC4</f>
        <v>0.35195247790096629</v>
      </c>
      <c r="AB4" s="14">
        <f>'2'!AQ4</f>
        <v>0.11638198148480312</v>
      </c>
      <c r="AC4" s="14">
        <f>'2'!AS4</f>
        <v>0.16442295127388379</v>
      </c>
      <c r="AD4" s="14">
        <f>'3'!AI4</f>
        <v>0.45218943701483205</v>
      </c>
      <c r="AE4" s="14">
        <f>'8'!AK4</f>
        <v>0.61876426780785776</v>
      </c>
      <c r="AF4" s="14">
        <f>(Z4*(1/3))+(AB4*(1/3))+(AD4*0)+(AE4*(1/3))</f>
        <v>0.3319615042430023</v>
      </c>
      <c r="AG4" s="14">
        <f>(AA4*(1/3))+(AC4*(1/3))+(AD4*0)+(AE4*(1/3))</f>
        <v>0.37837989899423596</v>
      </c>
      <c r="AH4" s="14">
        <f>'1'!BM4</f>
        <v>0.20978429196292039</v>
      </c>
      <c r="AI4" s="14">
        <f>'1'!BO4</f>
        <v>0.28399240662657427</v>
      </c>
      <c r="AJ4" s="14">
        <f>'2'!AZ4</f>
        <v>0.12313939400629219</v>
      </c>
      <c r="AK4" s="14">
        <f>'2'!BB4</f>
        <v>0.17945146242972779</v>
      </c>
      <c r="AL4" s="14">
        <f>'3'!AP4</f>
        <v>0.54942104615421949</v>
      </c>
      <c r="AM4" s="14">
        <f>'8'!AT4</f>
        <v>0.74385344299966782</v>
      </c>
      <c r="AN4" s="14">
        <f>(AH4*(1/3))+(AJ4*(1/3))+(AL4*0)+(AM4*(1/3))</f>
        <v>0.35892570965629345</v>
      </c>
      <c r="AO4" s="14">
        <f>(AI4*(1/3))+(AK4*(1/3))+(AL4*0)+(AM4*(1/3))</f>
        <v>0.40243243735198997</v>
      </c>
      <c r="AP4" s="14">
        <f>'1'!BY4</f>
        <v>8.3333333333333329E-2</v>
      </c>
      <c r="AQ4" s="14">
        <f>'1'!CA4</f>
        <v>8.3333333333333565E-2</v>
      </c>
      <c r="AR4" s="14">
        <f>'2'!BI4</f>
        <v>0.17441347773922927</v>
      </c>
      <c r="AS4" s="14">
        <f>'2'!BK4</f>
        <v>0.28041598122739636</v>
      </c>
      <c r="AT4" s="14">
        <f>'3'!AW4</f>
        <v>0.82338361785678282</v>
      </c>
      <c r="AU4" s="14">
        <f>'8'!BC4</f>
        <v>0.75862730067969886</v>
      </c>
      <c r="AV4" s="14">
        <f>(AP4*(1/3))+(AR4*(1/3))+(AT4*0)+(AU4*(1/3))</f>
        <v>0.33879137058408715</v>
      </c>
      <c r="AW4" s="14">
        <f>(AQ4*(1/3))+(AS4*(1/3))+(AT4*0)+(AU4*(1/3))</f>
        <v>0.37412553841347623</v>
      </c>
      <c r="AX4" s="14">
        <f>'1'!CK4</f>
        <v>0.21891641980176121</v>
      </c>
      <c r="AY4" s="14">
        <f>'1'!CM4</f>
        <v>0.29662689738144732</v>
      </c>
      <c r="AZ4" s="14">
        <f>'2'!BR4</f>
        <v>0.17362592107373059</v>
      </c>
      <c r="BA4" s="14">
        <f>'2'!BT4</f>
        <v>0.27901437243955396</v>
      </c>
      <c r="BB4" s="14">
        <f>'3'!BD4</f>
        <v>0.3631719299633257</v>
      </c>
      <c r="BC4" s="14">
        <f>'8'!BL4</f>
        <v>0.72207792724629516</v>
      </c>
      <c r="BD4" s="14">
        <f>(AX4*(1/3))+(AZ4*(1/3))+(BB4*0)+(BC4*(1/3))</f>
        <v>0.37154008937392896</v>
      </c>
      <c r="BE4" s="14">
        <f>(AY4*(1/3))+(BA4*(1/3))+(BB4*0)+(BC4*(1/3))</f>
        <v>0.43257306568909881</v>
      </c>
      <c r="BF4" s="14">
        <f>'1'!CW4</f>
        <v>0.22240184773394009</v>
      </c>
      <c r="BG4" s="14">
        <f>'1'!CY4</f>
        <v>0.30139434132104703</v>
      </c>
      <c r="BH4" s="14">
        <f>'2'!CA4</f>
        <v>0.18561014450956656</v>
      </c>
      <c r="BI4" s="14">
        <f>'2'!CC4</f>
        <v>0.29991522369544488</v>
      </c>
      <c r="BJ4" s="14">
        <f>'3'!BK4</f>
        <v>0.76219434690598697</v>
      </c>
      <c r="BK4" s="14">
        <f>'8'!BU4</f>
        <v>0.7035862243041926</v>
      </c>
      <c r="BL4" s="14">
        <f>(BF4*(1/3))+(BH4*(1/3))+(BJ4*0)+(BK4*(1/3))</f>
        <v>0.37053273884923305</v>
      </c>
      <c r="BM4" s="14">
        <f>(BG4*(1/3))+(BI4*(1/3))+(BJ4*0)+(BK4*(1/3))</f>
        <v>0.43496526310689482</v>
      </c>
      <c r="BN4" s="14">
        <f>'1'!DI4</f>
        <v>0.26457442209316395</v>
      </c>
      <c r="BO4" s="14">
        <f>'1'!DK4</f>
        <v>0.35683171893158222</v>
      </c>
      <c r="BP4" s="14">
        <f>'2'!CJ4</f>
        <v>0.13994410671846241</v>
      </c>
      <c r="BQ4" s="14">
        <f>'2'!CL4</f>
        <v>0.21491723042657723</v>
      </c>
      <c r="BR4" s="14">
        <f>'3'!BR4</f>
        <v>0.57048338729872472</v>
      </c>
      <c r="BS4" s="14">
        <f>'8'!CD4</f>
        <v>0.74092432781903839</v>
      </c>
      <c r="BT4" s="14">
        <f>(BN4*(1/3))+(BP4*(1/3))+(BR4*0)+(BS4*(1/3))</f>
        <v>0.3818142855435549</v>
      </c>
      <c r="BU4" s="14">
        <f>(BO4*(1/3))+(BQ4*(1/3))+(BR4*0)+(BS4*(1/3))</f>
        <v>0.43755775905906591</v>
      </c>
      <c r="BV4" s="14">
        <f>'1'!DU4</f>
        <v>0.37197063254371937</v>
      </c>
      <c r="BW4" s="14">
        <f>'1'!DW4</f>
        <v>0.48210415448606864</v>
      </c>
      <c r="BX4" s="14">
        <f>'2'!CS4</f>
        <v>0.19211680183884083</v>
      </c>
      <c r="BY4" s="14">
        <f>'2'!CU4</f>
        <v>0.3108956290239695</v>
      </c>
      <c r="BZ4" s="14">
        <f>'3'!BY4</f>
        <v>0.64342334839386961</v>
      </c>
      <c r="CA4" s="14">
        <f>'8'!CM4</f>
        <v>0.73493418052259052</v>
      </c>
      <c r="CB4" s="14">
        <f>(BV4*(1/3))+(BX4*(1/3))+(BZ4*0)+(CA4*(1/3))</f>
        <v>0.43300720496838352</v>
      </c>
      <c r="CC4" s="14">
        <f>(BW4*(1/3))+(BY4*(1/3))+(BZ4*0)+(CA4*(1/3))</f>
        <v>0.50931132134420953</v>
      </c>
      <c r="CD4" s="14">
        <f>'1'!EG4</f>
        <v>0.20104570500469102</v>
      </c>
      <c r="CE4" s="14">
        <f>'1'!EI4</f>
        <v>0.2717029699348732</v>
      </c>
      <c r="CF4" s="14">
        <f>'2'!DB4</f>
        <v>0.17339360512764015</v>
      </c>
      <c r="CG4" s="14">
        <f>'2'!DD4</f>
        <v>0.27860014423513668</v>
      </c>
      <c r="CH4" s="14">
        <f>'3'!CF4</f>
        <v>0.68883653849288717</v>
      </c>
      <c r="CI4" s="14">
        <f>'8'!CV4</f>
        <v>0.861767966617347</v>
      </c>
      <c r="CJ4" s="14">
        <f>(CD4*(1/3))+(CF4*(1/3))+(CH4*0)+(CI4*(1/3))</f>
        <v>0.41206909224989269</v>
      </c>
      <c r="CK4" s="14">
        <f>(CE4*(1/3))+(CG4*(1/3))+(CH4*0)+(CI4*(1/3))</f>
        <v>0.47069036026245226</v>
      </c>
      <c r="CL4" s="14">
        <f>'1'!ES4</f>
        <v>0.14741033539052806</v>
      </c>
      <c r="CM4" s="14">
        <f>'1'!EU4</f>
        <v>0.19159316291322945</v>
      </c>
      <c r="CN4" s="14">
        <f>'2'!DK4</f>
        <v>8.3333333333333329E-2</v>
      </c>
      <c r="CO4" s="14">
        <f>'2'!DM4</f>
        <v>8.3333333333333051E-2</v>
      </c>
      <c r="CP4" s="14">
        <f>'3'!CM4</f>
        <v>0.47444597891633805</v>
      </c>
      <c r="CQ4" s="14">
        <f>'8'!DE4</f>
        <v>0.7190666924132435</v>
      </c>
      <c r="CR4" s="14">
        <f>(CL4*(1/3))+(CN4*(1/3))+(CP4*0)+(CQ4*(1/3))</f>
        <v>0.31660345371236831</v>
      </c>
      <c r="CS4" s="14">
        <f>(CM4*(1/3))+(CO4*(1/3))+(CP4*0)+(CQ4*(1/3))</f>
        <v>0.33133106288660197</v>
      </c>
      <c r="CT4" s="14">
        <f>'1'!FE4</f>
        <v>0.22018578227378499</v>
      </c>
      <c r="CU4" s="14">
        <f>'1'!FG4</f>
        <v>0.2983666152758308</v>
      </c>
      <c r="CV4" s="14">
        <f>'2'!DT4</f>
        <v>0.12187726832151054</v>
      </c>
      <c r="CW4" s="14">
        <f>'2'!DV4</f>
        <v>0.17667973576052365</v>
      </c>
      <c r="CX4" s="14">
        <f>'3'!CT4</f>
        <v>0.73905257369464539</v>
      </c>
      <c r="CY4" s="14">
        <f>'8'!DN4</f>
        <v>0.85374226525832297</v>
      </c>
      <c r="CZ4" s="14">
        <f>(CT4*(1/3))+(CV4*(1/3))+(CX4*0)+(CY4*(1/3))</f>
        <v>0.39860177195120616</v>
      </c>
      <c r="DA4" s="14">
        <f>(CU4*(1/3))+(CW4*(1/3))+(CX4*0)+(CY4*(1/3))</f>
        <v>0.44292953876489244</v>
      </c>
      <c r="DB4" s="14">
        <f>'1'!FQ4</f>
        <v>0.10239024837270232</v>
      </c>
      <c r="DC4" s="14">
        <f>'1'!FS4</f>
        <v>0.1171680741736004</v>
      </c>
      <c r="DD4" s="14">
        <f>'2'!EC4</f>
        <v>0.12196808473919811</v>
      </c>
      <c r="DE4" s="14">
        <f>'2'!EE4</f>
        <v>0.17687970709716533</v>
      </c>
      <c r="DF4" s="14">
        <f>'3'!DA4</f>
        <v>0.62953502646237036</v>
      </c>
      <c r="DG4" s="14">
        <f>'8'!DW4</f>
        <v>0.7833448865739272</v>
      </c>
      <c r="DH4" s="14">
        <f>(DB4*(1/3))+(DD4*(1/3))+(DF4*0)+(DG4*(1/3))</f>
        <v>0.33590107322860918</v>
      </c>
      <c r="DI4" s="14">
        <f>(DC4*(1/3))+(DE4*(1/3))+(DF4*0)+(DG4*(1/3))</f>
        <v>0.35913088928156428</v>
      </c>
      <c r="DJ4" s="14">
        <f>'1'!GC4</f>
        <v>0.37142307096120258</v>
      </c>
      <c r="DK4" s="14">
        <f>'1'!GE4</f>
        <v>0.48151497588455688</v>
      </c>
      <c r="DL4" s="14">
        <f>'2'!EL4</f>
        <v>0.25567470088770616</v>
      </c>
      <c r="DM4" s="14">
        <f>'2'!EN4</f>
        <v>0.40677724925337672</v>
      </c>
      <c r="DN4" s="14">
        <f>'3'!DH4</f>
        <v>0.29459438878806365</v>
      </c>
      <c r="DO4" s="14">
        <f>'8'!EF4</f>
        <v>0.29666461723863291</v>
      </c>
      <c r="DP4" s="14">
        <f>(DJ4*(1/3))+(DL4*(1/3))+(DN4*0)+(DO4*(1/3))</f>
        <v>0.3079207963625139</v>
      </c>
      <c r="DQ4" s="14">
        <f>(DK4*(1/3))+(DM4*(1/3))+(DN4*0)+(DO4*(1/3))</f>
        <v>0.39498561412552213</v>
      </c>
    </row>
    <row r="5" spans="1:170" ht="12.75" customHeight="1">
      <c r="A5" s="60">
        <v>1981</v>
      </c>
      <c r="B5" s="14">
        <f>'1'!Q5</f>
        <v>0.36282264750566179</v>
      </c>
      <c r="C5" s="14">
        <f>'1'!S5</f>
        <v>0.47220059025072436</v>
      </c>
      <c r="D5" s="14">
        <f>'2'!P5</f>
        <v>0.18240893965209798</v>
      </c>
      <c r="E5" s="14">
        <f>'2'!R5</f>
        <v>0.29442006545363936</v>
      </c>
      <c r="F5" s="14">
        <f>'3'!N5</f>
        <v>0.5522488717518621</v>
      </c>
      <c r="G5" s="14">
        <f>'8'!J5</f>
        <v>0.6883787831657846</v>
      </c>
      <c r="H5" s="14">
        <f>(B5*(1/3))+(D5*(1/3))+(F5*0)+(G5*(1/3))</f>
        <v>0.41120345677451475</v>
      </c>
      <c r="I5" s="14">
        <f>(C5*(1/3))+(E5*(1/3))+(F5*0)+(G5*(1/3))</f>
        <v>0.48499981295671613</v>
      </c>
      <c r="J5" s="14">
        <f>'1'!AC5</f>
        <v>0.19247314357116471</v>
      </c>
      <c r="K5" s="14">
        <f>'1'!AE5</f>
        <v>0.25945125102369176</v>
      </c>
      <c r="L5" s="14">
        <f>'2'!Y5</f>
        <v>0.16669337831054673</v>
      </c>
      <c r="M5" s="14">
        <f>'2'!AA5</f>
        <v>0.26649806481939237</v>
      </c>
      <c r="N5" s="14">
        <f>'3'!U5</f>
        <v>0.54742096868667223</v>
      </c>
      <c r="O5" s="14">
        <f>'8'!S5</f>
        <v>0.60168600500467795</v>
      </c>
      <c r="P5" s="14">
        <f t="shared" ref="P5:P37" si="0">(J5*(1/3))+(L5*(1/3))+(N5*0)+(O5*(1/3))</f>
        <v>0.32028417562879641</v>
      </c>
      <c r="Q5" s="14">
        <f t="shared" ref="Q5:Q37" si="1">(K5*(1/3))+(M5*(1/3))+(N5*0)+(O5*(1/3))</f>
        <v>0.37587844028258732</v>
      </c>
      <c r="R5" s="14">
        <f>'1'!AO5</f>
        <v>0.30259691609449352</v>
      </c>
      <c r="S5" s="14">
        <f>'1'!AQ5</f>
        <v>0.4035744126737002</v>
      </c>
      <c r="T5" s="14">
        <f>'2'!AH5</f>
        <v>0.14638407092191777</v>
      </c>
      <c r="U5" s="14">
        <f>'2'!AJ5</f>
        <v>0.22784760362957168</v>
      </c>
      <c r="V5" s="14">
        <f>'3'!AB5</f>
        <v>0.79191755172987288</v>
      </c>
      <c r="W5" s="14">
        <f>'8'!AB5</f>
        <v>0.73852580745480578</v>
      </c>
      <c r="X5" s="14">
        <f t="shared" ref="X5:X38" si="2">(R5*(1/3))+(T5*(1/3))+(V5*0)+(W5*(1/3))</f>
        <v>0.39583559815707237</v>
      </c>
      <c r="Y5" s="14">
        <f t="shared" ref="Y5:Y38" si="3">(S5*(1/3))+(U5*(1/3))+(V5*0)+(W5*(1/3))</f>
        <v>0.45664927458602589</v>
      </c>
      <c r="Z5" s="14">
        <f>'1'!BA5</f>
        <v>0.25838740373442809</v>
      </c>
      <c r="AA5" s="14">
        <f>'1'!BC5</f>
        <v>0.34894688254646949</v>
      </c>
      <c r="AB5" s="14">
        <f>'2'!AQ5</f>
        <v>0.12153023360403849</v>
      </c>
      <c r="AC5" s="14">
        <f>'2'!AS5</f>
        <v>0.17591482706235767</v>
      </c>
      <c r="AD5" s="14">
        <f>'3'!AI5</f>
        <v>0.48851950010516165</v>
      </c>
      <c r="AE5" s="14">
        <f>'8'!AK5</f>
        <v>0.63218870639475155</v>
      </c>
      <c r="AF5" s="14">
        <f t="shared" ref="AF5:AF38" si="4">(Z5*(1/3))+(AB5*(1/3))+(AD5*0)+(AE5*(1/3))</f>
        <v>0.33736878124440606</v>
      </c>
      <c r="AG5" s="14">
        <f t="shared" ref="AG5:AG38" si="5">(AA5*(1/3))+(AC5*(1/3))+(AD5*0)+(AE5*(1/3))</f>
        <v>0.38568347200119291</v>
      </c>
      <c r="AH5" s="14">
        <f>'1'!BM5</f>
        <v>0.21189150756737393</v>
      </c>
      <c r="AI5" s="14">
        <f>'1'!BO5</f>
        <v>0.28692643713521931</v>
      </c>
      <c r="AJ5" s="14">
        <f>'2'!AZ5</f>
        <v>0.13252646145026686</v>
      </c>
      <c r="AK5" s="14">
        <f>'2'!BB5</f>
        <v>0.19958227256459371</v>
      </c>
      <c r="AL5" s="14">
        <f>'3'!AP5</f>
        <v>0.54942104615421949</v>
      </c>
      <c r="AM5" s="14">
        <f>'8'!AT5</f>
        <v>0.71949429600651826</v>
      </c>
      <c r="AN5" s="14">
        <f t="shared" ref="AN5:AN38" si="6">(AH5*(1/3))+(AJ5*(1/3))+(AL5*0)+(AM5*(1/3))</f>
        <v>0.35463742167471968</v>
      </c>
      <c r="AO5" s="14">
        <f t="shared" ref="AO5:AO38" si="7">(AI5*(1/3))+(AK5*(1/3))+(AL5*0)+(AM5*(1/3))</f>
        <v>0.40200100190211041</v>
      </c>
      <c r="AP5" s="14">
        <f>'1'!BY5</f>
        <v>9.2564499912314385E-2</v>
      </c>
      <c r="AQ5" s="14">
        <f>'1'!CA5</f>
        <v>9.9910615523688975E-2</v>
      </c>
      <c r="AR5" s="14">
        <f>'2'!BI5</f>
        <v>0.18186956818902175</v>
      </c>
      <c r="AS5" s="14">
        <f>'2'!BK5</f>
        <v>0.29348800628114863</v>
      </c>
      <c r="AT5" s="14">
        <f>'3'!AW5</f>
        <v>0.82338361785678282</v>
      </c>
      <c r="AU5" s="14">
        <f>'8'!BC5</f>
        <v>0.7641847241147568</v>
      </c>
      <c r="AV5" s="14">
        <f t="shared" ref="AV5:AV38" si="8">(AP5*(1/3))+(AR5*(1/3))+(AT5*0)+(AU5*(1/3))</f>
        <v>0.34620626407203092</v>
      </c>
      <c r="AW5" s="14">
        <f t="shared" ref="AW5:AW38" si="9">(AQ5*(1/3))+(AS5*(1/3))+(AT5*0)+(AU5*(1/3))</f>
        <v>0.38586111530653144</v>
      </c>
      <c r="AX5" s="14">
        <f>'1'!CK5</f>
        <v>0.23308065972599226</v>
      </c>
      <c r="AY5" s="14">
        <f>'1'!CM5</f>
        <v>0.31581802161583733</v>
      </c>
      <c r="AZ5" s="14">
        <f>'2'!BR5</f>
        <v>0.17715422416692511</v>
      </c>
      <c r="BA5" s="14">
        <f>'2'!BT5</f>
        <v>0.28526223583459159</v>
      </c>
      <c r="BB5" s="14">
        <f>'3'!BD5</f>
        <v>0.32036812303224382</v>
      </c>
      <c r="BC5" s="14">
        <f>'8'!BL5</f>
        <v>0.72501435863600239</v>
      </c>
      <c r="BD5" s="14">
        <f t="shared" ref="BD5:BD38" si="10">(AX5*(1/3))+(AZ5*(1/3))+(BB5*0)+(BC5*(1/3))</f>
        <v>0.37841641417630656</v>
      </c>
      <c r="BE5" s="14">
        <f t="shared" ref="BE5:BE38" si="11">(AY5*(1/3))+(BA5*(1/3))+(BB5*0)+(BC5*(1/3))</f>
        <v>0.44203153869547707</v>
      </c>
      <c r="BF5" s="14">
        <f>'1'!CW5</f>
        <v>0.23117577198283598</v>
      </c>
      <c r="BG5" s="14">
        <f>'1'!CY5</f>
        <v>0.31326505585691716</v>
      </c>
      <c r="BH5" s="14">
        <f>'2'!CA5</f>
        <v>0.1918440779575529</v>
      </c>
      <c r="BI5" s="14">
        <f>'2'!CC5</f>
        <v>0.31044036220381399</v>
      </c>
      <c r="BJ5" s="14">
        <f>'3'!BK5</f>
        <v>0.77675637267007969</v>
      </c>
      <c r="BK5" s="14">
        <f>'8'!BU5</f>
        <v>0.70074505831254996</v>
      </c>
      <c r="BL5" s="14">
        <f t="shared" ref="BL5:BL38" si="12">(BF5*(1/3))+(BH5*(1/3))+(BJ5*0)+(BK5*(1/3))</f>
        <v>0.3745883027509796</v>
      </c>
      <c r="BM5" s="14">
        <f t="shared" ref="BM5:BM38" si="13">(BG5*(1/3))+(BI5*(1/3))+(BJ5*0)+(BK5*(1/3))</f>
        <v>0.44148349212442706</v>
      </c>
      <c r="BN5" s="14">
        <f>'1'!DI5</f>
        <v>0.27887830095550176</v>
      </c>
      <c r="BO5" s="14">
        <f>'1'!DK5</f>
        <v>0.3747542955764494</v>
      </c>
      <c r="BP5" s="14">
        <f>'2'!CJ5</f>
        <v>0.14538858223828932</v>
      </c>
      <c r="BQ5" s="14">
        <f>'2'!CL5</f>
        <v>0.22587128473877158</v>
      </c>
      <c r="BR5" s="14">
        <f>'3'!BR5</f>
        <v>0.57048338729872472</v>
      </c>
      <c r="BS5" s="14">
        <f>'8'!CD5</f>
        <v>0.73807773213824934</v>
      </c>
      <c r="BT5" s="14">
        <f t="shared" ref="BT5:BT38" si="14">(BN5*(1/3))+(BP5*(1/3))+(BR5*0)+(BS5*(1/3))</f>
        <v>0.38744820511068012</v>
      </c>
      <c r="BU5" s="14">
        <f t="shared" ref="BU5:BU38" si="15">(BO5*(1/3))+(BQ5*(1/3))+(BR5*0)+(BS5*(1/3))</f>
        <v>0.4462344374844901</v>
      </c>
      <c r="BV5" s="14">
        <f>'1'!DU5</f>
        <v>0.35127753528693517</v>
      </c>
      <c r="BW5" s="14">
        <f>'1'!DW5</f>
        <v>0.45951527126046554</v>
      </c>
      <c r="BX5" s="14">
        <f>'2'!CS5</f>
        <v>0.19599710349331173</v>
      </c>
      <c r="BY5" s="14">
        <f>'2'!CU5</f>
        <v>0.31732712842995114</v>
      </c>
      <c r="BZ5" s="14">
        <f>'3'!BY5</f>
        <v>0.64342334839386961</v>
      </c>
      <c r="CA5" s="14">
        <f>'8'!CM5</f>
        <v>0.7282593739960862</v>
      </c>
      <c r="CB5" s="14">
        <f t="shared" ref="CB5:CB38" si="16">(BV5*(1/3))+(BX5*(1/3))+(BZ5*0)+(CA5*(1/3))</f>
        <v>0.42517800425877772</v>
      </c>
      <c r="CC5" s="14">
        <f t="shared" ref="CC5:CC38" si="17">(BW5*(1/3))+(BY5*(1/3))+(BZ5*0)+(CA5*(1/3))</f>
        <v>0.50170059122883426</v>
      </c>
      <c r="CD5" s="14">
        <f>'1'!EG5</f>
        <v>0.20714931472078557</v>
      </c>
      <c r="CE5" s="14">
        <f>'1'!EI5</f>
        <v>0.28030756250275862</v>
      </c>
      <c r="CF5" s="14">
        <f>'2'!DB5</f>
        <v>0.18576426703640456</v>
      </c>
      <c r="CG5" s="14">
        <f>'2'!DD5</f>
        <v>0.30017821970353165</v>
      </c>
      <c r="CH5" s="14">
        <f>'3'!CF5</f>
        <v>0.70232131758683569</v>
      </c>
      <c r="CI5" s="14">
        <f>'8'!CV5</f>
        <v>0.86137849579035297</v>
      </c>
      <c r="CJ5" s="14">
        <f t="shared" ref="CJ5:CJ38" si="18">(CD5*(1/3))+(CF5*(1/3))+(CH5*0)+(CI5*(1/3))</f>
        <v>0.41809735918251434</v>
      </c>
      <c r="CK5" s="14">
        <f t="shared" ref="CK5:CK38" si="19">(CE5*(1/3))+(CG5*(1/3))+(CH5*0)+(CI5*(1/3))</f>
        <v>0.48062142599888102</v>
      </c>
      <c r="CL5" s="14">
        <f>'1'!ES5</f>
        <v>0.14888286299583148</v>
      </c>
      <c r="CM5" s="14">
        <f>'1'!EU5</f>
        <v>0.19390881627575424</v>
      </c>
      <c r="CN5" s="14">
        <f>'2'!DK5</f>
        <v>8.6909552586927924E-2</v>
      </c>
      <c r="CO5" s="14">
        <f>'2'!DM5</f>
        <v>9.2793676409678005E-2</v>
      </c>
      <c r="CP5" s="14">
        <f>'3'!CM5</f>
        <v>0.48656972016192085</v>
      </c>
      <c r="CQ5" s="14">
        <f>'8'!DE5</f>
        <v>0.70335431585827013</v>
      </c>
      <c r="CR5" s="14">
        <f t="shared" ref="CR5:CR38" si="20">(CL5*(1/3))+(CN5*(1/3))+(CP5*0)+(CQ5*(1/3))</f>
        <v>0.31304891048034317</v>
      </c>
      <c r="CS5" s="14">
        <f t="shared" ref="CS5:CS38" si="21">(CM5*(1/3))+(CO5*(1/3))+(CP5*0)+(CQ5*(1/3))</f>
        <v>0.33001893618123412</v>
      </c>
      <c r="CT5" s="14">
        <f>'1'!FE5</f>
        <v>0.23034272832190456</v>
      </c>
      <c r="CU5" s="14">
        <f>'1'!FG5</f>
        <v>0.31214590071599096</v>
      </c>
      <c r="CV5" s="14">
        <f>'2'!DT5</f>
        <v>0.1257549640849624</v>
      </c>
      <c r="CW5" s="14">
        <f>'2'!DV5</f>
        <v>0.18514536799283093</v>
      </c>
      <c r="CX5" s="14">
        <f>'3'!CT5</f>
        <v>0.7376952639941895</v>
      </c>
      <c r="CY5" s="14">
        <f>'8'!DN5</f>
        <v>0.84577197664972581</v>
      </c>
      <c r="CZ5" s="14">
        <f t="shared" ref="CZ5:CZ38" si="22">(CT5*(1/3))+(CV5*(1/3))+(CX5*0)+(CY5*(1/3))</f>
        <v>0.40062322301886422</v>
      </c>
      <c r="DA5" s="14">
        <f t="shared" ref="DA5:DA38" si="23">(CU5*(1/3))+(CW5*(1/3))+(CX5*0)+(CY5*(1/3))</f>
        <v>0.4476877484528492</v>
      </c>
      <c r="DB5" s="14">
        <f>'1'!FQ5</f>
        <v>0.11219196556089282</v>
      </c>
      <c r="DC5" s="14">
        <f>'1'!FS5</f>
        <v>0.13400239964984759</v>
      </c>
      <c r="DD5" s="14">
        <f>'2'!EC5</f>
        <v>0.12657188453936905</v>
      </c>
      <c r="DE5" s="14">
        <f>'2'!EE5</f>
        <v>0.18691008962876793</v>
      </c>
      <c r="DF5" s="14">
        <f>'3'!DA5</f>
        <v>0.59973466332984726</v>
      </c>
      <c r="DG5" s="14">
        <f>'8'!DW5</f>
        <v>0.75899320105213053</v>
      </c>
      <c r="DH5" s="14">
        <f t="shared" ref="DH5:DH38" si="24">(DB5*(1/3))+(DD5*(1/3))+(DF5*0)+(DG5*(1/3))</f>
        <v>0.33258568371746411</v>
      </c>
      <c r="DI5" s="14">
        <f t="shared" ref="DI5:DI38" si="25">(DC5*(1/3))+(DE5*(1/3))+(DF5*0)+(DG5*(1/3))</f>
        <v>0.35996856344358197</v>
      </c>
      <c r="DJ5" s="14">
        <f>'1'!GC5</f>
        <v>0.3755347342686568</v>
      </c>
      <c r="DK5" s="14">
        <f>'1'!GE5</f>
        <v>0.4859280469005815</v>
      </c>
      <c r="DL5" s="14">
        <f>'2'!EL5</f>
        <v>0.26046724809657029</v>
      </c>
      <c r="DM5" s="14">
        <f>'2'!EN5</f>
        <v>0.4132913369677727</v>
      </c>
      <c r="DN5" s="14">
        <f>'3'!DH5</f>
        <v>0.27104641903315435</v>
      </c>
      <c r="DO5" s="14">
        <f>'8'!EF5</f>
        <v>0.30847612374030231</v>
      </c>
      <c r="DP5" s="14">
        <f t="shared" ref="DP5:DP38" si="26">(DJ5*(1/3))+(DL5*(1/3))+(DN5*0)+(DO5*(1/3))</f>
        <v>0.31482603536850978</v>
      </c>
      <c r="DQ5" s="14">
        <f t="shared" ref="DQ5:DQ38" si="27">(DK5*(1/3))+(DM5*(1/3))+(DN5*0)+(DO5*(1/3))</f>
        <v>0.40256516920288549</v>
      </c>
      <c r="FN5" s="59">
        <f>'[1]1'!$CN19</f>
        <v>17319.597888179673</v>
      </c>
    </row>
    <row r="6" spans="1:170" ht="12.75" customHeight="1">
      <c r="A6" s="60">
        <v>1982</v>
      </c>
      <c r="B6" s="14">
        <f>'1'!Q6</f>
        <v>0.36905124856082944</v>
      </c>
      <c r="C6" s="14">
        <f>'1'!S6</f>
        <v>0.47895760973295909</v>
      </c>
      <c r="D6" s="14">
        <f>'2'!P6</f>
        <v>0.19812495865170532</v>
      </c>
      <c r="E6" s="14">
        <f>'2'!R6</f>
        <v>0.32081800785164183</v>
      </c>
      <c r="F6" s="14">
        <f>'3'!N6</f>
        <v>0.56631910926407558</v>
      </c>
      <c r="G6" s="14">
        <f>'8'!J6</f>
        <v>0.63565455763477741</v>
      </c>
      <c r="H6" s="14">
        <f t="shared" ref="H6:H38" si="28">(B6*(1/3))+(D6*(1/3))+(F6*0)+(G6*(1/3))</f>
        <v>0.40094358828243737</v>
      </c>
      <c r="I6" s="14">
        <f t="shared" ref="I6:I38" si="29">(C6*(1/3))+(E6*(1/3))+(F6*0)+(G6*(1/3))</f>
        <v>0.47847672507312605</v>
      </c>
      <c r="J6" s="14">
        <f>'1'!AC6</f>
        <v>0.19642140218207213</v>
      </c>
      <c r="K6" s="14">
        <f>'1'!AE6</f>
        <v>0.26511850447741142</v>
      </c>
      <c r="L6" s="14">
        <f>'2'!Y6</f>
        <v>0.17124745266576666</v>
      </c>
      <c r="M6" s="14">
        <f>'2'!AA6</f>
        <v>0.27475659643336786</v>
      </c>
      <c r="N6" s="14">
        <f>'3'!U6</f>
        <v>0.54314143428305717</v>
      </c>
      <c r="O6" s="14">
        <f>'8'!S6</f>
        <v>0.57731645445732149</v>
      </c>
      <c r="P6" s="14">
        <f t="shared" si="0"/>
        <v>0.31499510310172008</v>
      </c>
      <c r="Q6" s="14">
        <f t="shared" si="1"/>
        <v>0.37239718512270026</v>
      </c>
      <c r="R6" s="14">
        <f>'1'!AO6</f>
        <v>0.31525887071635289</v>
      </c>
      <c r="S6" s="14">
        <f>'1'!AQ6</f>
        <v>0.41852468304857499</v>
      </c>
      <c r="T6" s="14">
        <f>'2'!AH6</f>
        <v>0.15028194722397967</v>
      </c>
      <c r="U6" s="14">
        <f>'2'!AJ6</f>
        <v>0.2355091435416504</v>
      </c>
      <c r="V6" s="14">
        <f>'3'!AB6</f>
        <v>0.79191755172987288</v>
      </c>
      <c r="W6" s="14">
        <f>'8'!AB6</f>
        <v>0.72381788833477068</v>
      </c>
      <c r="X6" s="14">
        <f t="shared" si="2"/>
        <v>0.39645290209170109</v>
      </c>
      <c r="Y6" s="14">
        <f t="shared" si="3"/>
        <v>0.45928390497499866</v>
      </c>
      <c r="Z6" s="14">
        <f>'1'!BA6</f>
        <v>0.2545689375311011</v>
      </c>
      <c r="AA6" s="14">
        <f>'1'!BC6</f>
        <v>0.34403952249189595</v>
      </c>
      <c r="AB6" s="14">
        <f>'2'!AQ6</f>
        <v>0.12991258285398308</v>
      </c>
      <c r="AC6" s="14">
        <f>'2'!AS6</f>
        <v>0.19406042088078146</v>
      </c>
      <c r="AD6" s="14">
        <f>'3'!AI6</f>
        <v>0.48408722125066073</v>
      </c>
      <c r="AE6" s="14">
        <f>'8'!AK6</f>
        <v>0.60093327101330685</v>
      </c>
      <c r="AF6" s="14">
        <f t="shared" si="4"/>
        <v>0.328471597132797</v>
      </c>
      <c r="AG6" s="14">
        <f t="shared" si="5"/>
        <v>0.3796777381286614</v>
      </c>
      <c r="AH6" s="14">
        <f>'1'!BM6</f>
        <v>0.22473585990098194</v>
      </c>
      <c r="AI6" s="14">
        <f>'1'!BO6</f>
        <v>0.30457025499255064</v>
      </c>
      <c r="AJ6" s="14">
        <f>'2'!AZ6</f>
        <v>0.1404206988019335</v>
      </c>
      <c r="AK6" s="14">
        <f>'2'!BB6</f>
        <v>0.21588608659856476</v>
      </c>
      <c r="AL6" s="14">
        <f>'3'!AP6</f>
        <v>0.54942104615421949</v>
      </c>
      <c r="AM6" s="14">
        <f>'8'!AT6</f>
        <v>0.71681892164437411</v>
      </c>
      <c r="AN6" s="14">
        <f t="shared" si="6"/>
        <v>0.36065849344909651</v>
      </c>
      <c r="AO6" s="14">
        <f t="shared" si="7"/>
        <v>0.41242508774516318</v>
      </c>
      <c r="AP6" s="14">
        <f>'1'!BY6</f>
        <v>0.11262722148299061</v>
      </c>
      <c r="AQ6" s="14">
        <f>'1'!CA6</f>
        <v>0.13474138812815498</v>
      </c>
      <c r="AR6" s="14">
        <f>'2'!BI6</f>
        <v>0.18939350016840625</v>
      </c>
      <c r="AS6" s="14">
        <f>'2'!BK6</f>
        <v>0.30633018630355685</v>
      </c>
      <c r="AT6" s="14">
        <f>'3'!AW6</f>
        <v>0.82338361785678282</v>
      </c>
      <c r="AU6" s="14">
        <f>'8'!BC6</f>
        <v>0.76567388791652524</v>
      </c>
      <c r="AV6" s="14">
        <f t="shared" si="8"/>
        <v>0.35589820318930732</v>
      </c>
      <c r="AW6" s="14">
        <f t="shared" si="9"/>
        <v>0.40224848744941233</v>
      </c>
      <c r="AX6" s="14">
        <f>'1'!CK6</f>
        <v>0.2630866116067509</v>
      </c>
      <c r="AY6" s="14">
        <f>'1'!CM6</f>
        <v>0.35494306898838973</v>
      </c>
      <c r="AZ6" s="14">
        <f>'2'!BR6</f>
        <v>0.18128596554873222</v>
      </c>
      <c r="BA6" s="14">
        <f>'2'!BT6</f>
        <v>0.29247748565257448</v>
      </c>
      <c r="BB6" s="14">
        <f>'3'!BD6</f>
        <v>0.27446027099881171</v>
      </c>
      <c r="BC6" s="14">
        <f>'8'!BL6</f>
        <v>0.71669850618837383</v>
      </c>
      <c r="BD6" s="14">
        <f t="shared" si="10"/>
        <v>0.38702369444795226</v>
      </c>
      <c r="BE6" s="14">
        <f t="shared" si="11"/>
        <v>0.45470635360977929</v>
      </c>
      <c r="BF6" s="14">
        <f>'1'!CW6</f>
        <v>0.22577966113482348</v>
      </c>
      <c r="BG6" s="14">
        <f>'1'!CY6</f>
        <v>0.30598629219667411</v>
      </c>
      <c r="BH6" s="14">
        <f>'2'!CA6</f>
        <v>0.18222731336988407</v>
      </c>
      <c r="BI6" s="14">
        <f>'2'!CC6</f>
        <v>0.2941064073273813</v>
      </c>
      <c r="BJ6" s="14">
        <f>'3'!BK6</f>
        <v>0.76178178901703741</v>
      </c>
      <c r="BK6" s="14">
        <f>'8'!BU6</f>
        <v>0.69136735427058793</v>
      </c>
      <c r="BL6" s="14">
        <f t="shared" si="12"/>
        <v>0.36645810959176517</v>
      </c>
      <c r="BM6" s="14">
        <f t="shared" si="13"/>
        <v>0.43048668459821443</v>
      </c>
      <c r="BN6" s="14">
        <f>'1'!DI6</f>
        <v>0.28842945810510967</v>
      </c>
      <c r="BO6" s="14">
        <f>'1'!DK6</f>
        <v>0.38649120342703414</v>
      </c>
      <c r="BP6" s="14">
        <f>'2'!CJ6</f>
        <v>0.15125562820533728</v>
      </c>
      <c r="BQ6" s="14">
        <f>'2'!CL6</f>
        <v>0.23740417767226735</v>
      </c>
      <c r="BR6" s="14">
        <f>'3'!BR6</f>
        <v>0.57048338729872472</v>
      </c>
      <c r="BS6" s="14">
        <f>'8'!CD6</f>
        <v>0.73223832406349043</v>
      </c>
      <c r="BT6" s="14">
        <f t="shared" si="14"/>
        <v>0.3906411367913124</v>
      </c>
      <c r="BU6" s="14">
        <f t="shared" si="15"/>
        <v>0.45204456838759732</v>
      </c>
      <c r="BV6" s="14">
        <f>'1'!DU6</f>
        <v>0.34874611473364286</v>
      </c>
      <c r="BW6" s="14">
        <f>'1'!DW6</f>
        <v>0.45670538122959381</v>
      </c>
      <c r="BX6" s="14">
        <f>'2'!CS6</f>
        <v>0.19982011887755399</v>
      </c>
      <c r="BY6" s="14">
        <f>'2'!CU6</f>
        <v>0.32358109882967029</v>
      </c>
      <c r="BZ6" s="14">
        <f>'3'!BY6</f>
        <v>0.64342334839386961</v>
      </c>
      <c r="CA6" s="14">
        <f>'8'!CM6</f>
        <v>0.71294101799025544</v>
      </c>
      <c r="CB6" s="14">
        <f t="shared" si="16"/>
        <v>0.42050241720048409</v>
      </c>
      <c r="CC6" s="14">
        <f t="shared" si="17"/>
        <v>0.49774249934983983</v>
      </c>
      <c r="CD6" s="14">
        <f>'1'!EG6</f>
        <v>0.21273551923400477</v>
      </c>
      <c r="CE6" s="14">
        <f>'1'!EI6</f>
        <v>0.28809845402467671</v>
      </c>
      <c r="CF6" s="14">
        <f>'2'!DB6</f>
        <v>0.1948888027020943</v>
      </c>
      <c r="CG6" s="14">
        <f>'2'!DD6</f>
        <v>0.31549885989784654</v>
      </c>
      <c r="CH6" s="14">
        <f>'3'!CF6</f>
        <v>0.71492416354784427</v>
      </c>
      <c r="CI6" s="14">
        <f>'8'!CV6</f>
        <v>0.85131207672389797</v>
      </c>
      <c r="CJ6" s="14">
        <f t="shared" si="18"/>
        <v>0.41964546621999899</v>
      </c>
      <c r="CK6" s="14">
        <f t="shared" si="19"/>
        <v>0.48496979688214037</v>
      </c>
      <c r="CL6" s="14">
        <f>'1'!ES6</f>
        <v>0.15494381726648904</v>
      </c>
      <c r="CM6" s="14">
        <f>'1'!EU6</f>
        <v>0.20336666517252172</v>
      </c>
      <c r="CN6" s="14">
        <f>'2'!DK6</f>
        <v>9.0650375175768599E-2</v>
      </c>
      <c r="CO6" s="14">
        <f>'2'!DM6</f>
        <v>0.10249528438392957</v>
      </c>
      <c r="CP6" s="14">
        <f>'3'!CM6</f>
        <v>0.4983508496300243</v>
      </c>
      <c r="CQ6" s="14">
        <f>'8'!DE6</f>
        <v>0.69790596743828059</v>
      </c>
      <c r="CR6" s="14">
        <f t="shared" si="20"/>
        <v>0.31450005329351272</v>
      </c>
      <c r="CS6" s="14">
        <f t="shared" si="21"/>
        <v>0.33458930566491063</v>
      </c>
      <c r="CT6" s="14">
        <f>'1'!FE6</f>
        <v>0.23321907782707429</v>
      </c>
      <c r="CU6" s="14">
        <f>'1'!FG6</f>
        <v>0.31600319909393254</v>
      </c>
      <c r="CV6" s="14">
        <f>'2'!DT6</f>
        <v>0.12912929379491561</v>
      </c>
      <c r="CW6" s="14">
        <f>'2'!DV6</f>
        <v>0.19239335743721117</v>
      </c>
      <c r="CX6" s="14">
        <f>'3'!CT6</f>
        <v>0.72528959388930425</v>
      </c>
      <c r="CY6" s="14">
        <f>'8'!DN6</f>
        <v>0.83827399181946372</v>
      </c>
      <c r="CZ6" s="14">
        <f t="shared" si="22"/>
        <v>0.40020745448048456</v>
      </c>
      <c r="DA6" s="14">
        <f t="shared" si="23"/>
        <v>0.44889018278353576</v>
      </c>
      <c r="DB6" s="14">
        <f>'1'!FQ6</f>
        <v>0.11565545496959269</v>
      </c>
      <c r="DC6" s="14">
        <f>'1'!FS6</f>
        <v>0.13986305015490125</v>
      </c>
      <c r="DD6" s="14">
        <f>'2'!EC6</f>
        <v>0.13067818593636932</v>
      </c>
      <c r="DE6" s="14">
        <f>'2'!EE6</f>
        <v>0.19568430771425754</v>
      </c>
      <c r="DF6" s="14">
        <f>'3'!DA6</f>
        <v>0.56756084471248813</v>
      </c>
      <c r="DG6" s="14">
        <f>'8'!DW6</f>
        <v>0.74610110317192213</v>
      </c>
      <c r="DH6" s="14">
        <f t="shared" si="24"/>
        <v>0.33081158135929467</v>
      </c>
      <c r="DI6" s="14">
        <f t="shared" si="25"/>
        <v>0.3605494870136936</v>
      </c>
      <c r="DJ6" s="14">
        <f>'1'!GC6</f>
        <v>0.38102767427389961</v>
      </c>
      <c r="DK6" s="14">
        <f>'1'!GE6</f>
        <v>0.49178403922052843</v>
      </c>
      <c r="DL6" s="14">
        <f>'2'!EL6</f>
        <v>0.26579383277777879</v>
      </c>
      <c r="DM6" s="14">
        <f>'2'!EN6</f>
        <v>0.42042978689205929</v>
      </c>
      <c r="DN6" s="14">
        <f>'3'!DH6</f>
        <v>0.24677848560967391</v>
      </c>
      <c r="DO6" s="14">
        <f>'8'!EF6</f>
        <v>0.28627630175592111</v>
      </c>
      <c r="DP6" s="14">
        <f t="shared" si="26"/>
        <v>0.31103260293586649</v>
      </c>
      <c r="DQ6" s="14">
        <f t="shared" si="27"/>
        <v>0.39949670928950287</v>
      </c>
    </row>
    <row r="7" spans="1:170" ht="12.75" customHeight="1">
      <c r="A7" s="60">
        <v>1983</v>
      </c>
      <c r="B7" s="14">
        <f>'1'!Q7</f>
        <v>0.36795773302178014</v>
      </c>
      <c r="C7" s="14">
        <f>'1'!S7</f>
        <v>0.47777565243819664</v>
      </c>
      <c r="D7" s="14">
        <f>'2'!P7</f>
        <v>0.20764080919418595</v>
      </c>
      <c r="E7" s="14">
        <f>'2'!R7</f>
        <v>0.33612816003506185</v>
      </c>
      <c r="F7" s="14">
        <f>'3'!N7</f>
        <v>0.44310089027589661</v>
      </c>
      <c r="G7" s="14">
        <f>'8'!J7</f>
        <v>0.58956085116477897</v>
      </c>
      <c r="H7" s="14">
        <f t="shared" si="28"/>
        <v>0.38838646446024833</v>
      </c>
      <c r="I7" s="14">
        <f t="shared" si="29"/>
        <v>0.46782155454601243</v>
      </c>
      <c r="J7" s="14">
        <f>'1'!AC7</f>
        <v>0.2057299784391308</v>
      </c>
      <c r="K7" s="14">
        <f>'1'!AE7</f>
        <v>0.27831530186558928</v>
      </c>
      <c r="L7" s="14">
        <f>'2'!Y7</f>
        <v>0.17627607296055137</v>
      </c>
      <c r="M7" s="14">
        <f>'2'!AA7</f>
        <v>0.28371474957188803</v>
      </c>
      <c r="N7" s="14">
        <f>'3'!U7</f>
        <v>0.53882844786098039</v>
      </c>
      <c r="O7" s="14">
        <f>'8'!S7</f>
        <v>0.58185154708898201</v>
      </c>
      <c r="P7" s="14">
        <f t="shared" si="0"/>
        <v>0.32128586616288801</v>
      </c>
      <c r="Q7" s="14">
        <f t="shared" si="1"/>
        <v>0.38129386617548644</v>
      </c>
      <c r="R7" s="14">
        <f>'1'!AO7</f>
        <v>0.31645688849936465</v>
      </c>
      <c r="S7" s="14">
        <f>'1'!AQ7</f>
        <v>0.41992413459720757</v>
      </c>
      <c r="T7" s="14">
        <f>'2'!AH7</f>
        <v>0.15438700750250814</v>
      </c>
      <c r="U7" s="14">
        <f>'2'!AJ7</f>
        <v>0.24344877983582627</v>
      </c>
      <c r="V7" s="14">
        <f>'3'!AB7</f>
        <v>0.79191755172987288</v>
      </c>
      <c r="W7" s="14">
        <f>'8'!AB7</f>
        <v>0.72550692731929456</v>
      </c>
      <c r="X7" s="14">
        <f t="shared" si="2"/>
        <v>0.39878360777372246</v>
      </c>
      <c r="Y7" s="14">
        <f t="shared" si="3"/>
        <v>0.4629599472507761</v>
      </c>
      <c r="Z7" s="14">
        <f>'1'!BA7</f>
        <v>0.26340892811757383</v>
      </c>
      <c r="AA7" s="14">
        <f>'1'!BC7</f>
        <v>0.35535262012999475</v>
      </c>
      <c r="AB7" s="14">
        <f>'2'!AQ7</f>
        <v>0.13625980116648198</v>
      </c>
      <c r="AC7" s="14">
        <f>'2'!AS7</f>
        <v>0.20736122323275366</v>
      </c>
      <c r="AD7" s="14">
        <f>'3'!AI7</f>
        <v>0.46558094704065245</v>
      </c>
      <c r="AE7" s="14">
        <f>'8'!AK7</f>
        <v>0.59477710827093122</v>
      </c>
      <c r="AF7" s="14">
        <f t="shared" si="4"/>
        <v>0.33148194585166235</v>
      </c>
      <c r="AG7" s="14">
        <f t="shared" si="5"/>
        <v>0.38583031721122651</v>
      </c>
      <c r="AH7" s="14">
        <f>'1'!BM7</f>
        <v>0.23000692361271644</v>
      </c>
      <c r="AI7" s="14">
        <f>'1'!BO7</f>
        <v>0.31169429742257587</v>
      </c>
      <c r="AJ7" s="14">
        <f>'2'!AZ7</f>
        <v>0.14748986303073031</v>
      </c>
      <c r="AK7" s="14">
        <f>'2'!BB7</f>
        <v>0.23003347620140663</v>
      </c>
      <c r="AL7" s="14">
        <f>'3'!AP7</f>
        <v>0.54942104615421949</v>
      </c>
      <c r="AM7" s="14">
        <f>'8'!AT7</f>
        <v>0.72799051269913972</v>
      </c>
      <c r="AN7" s="14">
        <f t="shared" si="6"/>
        <v>0.36849576644752879</v>
      </c>
      <c r="AO7" s="14">
        <f t="shared" si="7"/>
        <v>0.42323942877437404</v>
      </c>
      <c r="AP7" s="14">
        <f>'1'!BY7</f>
        <v>0.12429265679641172</v>
      </c>
      <c r="AQ7" s="14">
        <f>'1'!CA7</f>
        <v>0.15428480055916516</v>
      </c>
      <c r="AR7" s="14">
        <f>'2'!BI7</f>
        <v>0.19633016419980159</v>
      </c>
      <c r="AS7" s="14">
        <f>'2'!BK7</f>
        <v>0.31787520185145651</v>
      </c>
      <c r="AT7" s="14">
        <f>'3'!AW7</f>
        <v>0.82338361785678282</v>
      </c>
      <c r="AU7" s="14">
        <f>'8'!BC7</f>
        <v>0.76263226186155453</v>
      </c>
      <c r="AV7" s="14">
        <f t="shared" si="8"/>
        <v>0.36108502761925593</v>
      </c>
      <c r="AW7" s="14">
        <f t="shared" si="9"/>
        <v>0.41159742142405875</v>
      </c>
      <c r="AX7" s="14">
        <f>'1'!CK7</f>
        <v>0.27102503467986</v>
      </c>
      <c r="AY7" s="14">
        <f>'1'!CM7</f>
        <v>0.36496649524432784</v>
      </c>
      <c r="AZ7" s="14">
        <f>'2'!BR7</f>
        <v>0.18601283514319958</v>
      </c>
      <c r="BA7" s="14">
        <f>'2'!BT7</f>
        <v>0.30060207728975191</v>
      </c>
      <c r="BB7" s="14">
        <f>'3'!BD7</f>
        <v>0.2252059495732544</v>
      </c>
      <c r="BC7" s="14">
        <f>'8'!BL7</f>
        <v>0.70398335456509709</v>
      </c>
      <c r="BD7" s="14">
        <f t="shared" si="10"/>
        <v>0.38700707479605223</v>
      </c>
      <c r="BE7" s="14">
        <f t="shared" si="11"/>
        <v>0.45651730903305893</v>
      </c>
      <c r="BF7" s="14">
        <f>'1'!CW7</f>
        <v>0.23348965011638564</v>
      </c>
      <c r="BG7" s="14">
        <f>'1'!CY7</f>
        <v>0.31636504416309352</v>
      </c>
      <c r="BH7" s="14">
        <f>'2'!CA7</f>
        <v>0.20588245557469889</v>
      </c>
      <c r="BI7" s="14">
        <f>'2'!CC7</f>
        <v>0.33333539757981495</v>
      </c>
      <c r="BJ7" s="14">
        <f>'3'!BK7</f>
        <v>0.7462300937246108</v>
      </c>
      <c r="BK7" s="14">
        <f>'8'!BU7</f>
        <v>0.67276972341697994</v>
      </c>
      <c r="BL7" s="14">
        <f t="shared" si="12"/>
        <v>0.37071394303602145</v>
      </c>
      <c r="BM7" s="14">
        <f t="shared" si="13"/>
        <v>0.44082338838662949</v>
      </c>
      <c r="BN7" s="14">
        <f>'1'!DI7</f>
        <v>0.29374251239150651</v>
      </c>
      <c r="BO7" s="14">
        <f>'1'!DK7</f>
        <v>0.39294269637112816</v>
      </c>
      <c r="BP7" s="14">
        <f>'2'!CJ7</f>
        <v>0.15855748243605808</v>
      </c>
      <c r="BQ7" s="14">
        <f>'2'!CL7</f>
        <v>0.25138360290297196</v>
      </c>
      <c r="BR7" s="14">
        <f>'3'!BR7</f>
        <v>0.57048338729872472</v>
      </c>
      <c r="BS7" s="14">
        <f>'8'!CD7</f>
        <v>0.72672845251523654</v>
      </c>
      <c r="BT7" s="14">
        <f t="shared" si="14"/>
        <v>0.39300948244760037</v>
      </c>
      <c r="BU7" s="14">
        <f t="shared" si="15"/>
        <v>0.45701825059644552</v>
      </c>
      <c r="BV7" s="14">
        <f>'1'!DU7</f>
        <v>0.35990068210761822</v>
      </c>
      <c r="BW7" s="14">
        <f>'1'!DW7</f>
        <v>0.46900996001075174</v>
      </c>
      <c r="BX7" s="14">
        <f>'2'!CS7</f>
        <v>0.20793265279997455</v>
      </c>
      <c r="BY7" s="14">
        <f>'2'!CU7</f>
        <v>0.33659013327559706</v>
      </c>
      <c r="BZ7" s="14">
        <f>'3'!BY7</f>
        <v>0.64342334839386961</v>
      </c>
      <c r="CA7" s="14">
        <f>'8'!CM7</f>
        <v>0.67976771486287868</v>
      </c>
      <c r="CB7" s="14">
        <f t="shared" si="16"/>
        <v>0.41586701659015712</v>
      </c>
      <c r="CC7" s="14">
        <f t="shared" si="17"/>
        <v>0.49512260271640918</v>
      </c>
      <c r="CD7" s="14">
        <f>'1'!EG7</f>
        <v>0.22325399545660307</v>
      </c>
      <c r="CE7" s="14">
        <f>'1'!EI7</f>
        <v>0.30255540243743251</v>
      </c>
      <c r="CF7" s="14">
        <f>'2'!DB7</f>
        <v>0.20471986712365403</v>
      </c>
      <c r="CG7" s="14">
        <f>'2'!DD7</f>
        <v>0.33147998005952189</v>
      </c>
      <c r="CH7" s="14">
        <f>'3'!CF7</f>
        <v>0.7266960010863579</v>
      </c>
      <c r="CI7" s="14">
        <f>'8'!CV7</f>
        <v>0.84358302820781261</v>
      </c>
      <c r="CJ7" s="14">
        <f t="shared" si="18"/>
        <v>0.42385229692935655</v>
      </c>
      <c r="CK7" s="14">
        <f t="shared" si="19"/>
        <v>0.49253947023492228</v>
      </c>
      <c r="CL7" s="14">
        <f>'1'!ES7</f>
        <v>0.15855686615524295</v>
      </c>
      <c r="CM7" s="14">
        <f>'1'!EU7</f>
        <v>0.20894930519690391</v>
      </c>
      <c r="CN7" s="14">
        <f>'2'!DK7</f>
        <v>9.5001470395660495E-2</v>
      </c>
      <c r="CO7" s="14">
        <f>'2'!DM7</f>
        <v>0.11354002932788579</v>
      </c>
      <c r="CP7" s="14">
        <f>'3'!CM7</f>
        <v>0.50979963994266009</v>
      </c>
      <c r="CQ7" s="14">
        <f>'8'!DE7</f>
        <v>0.70950612445858197</v>
      </c>
      <c r="CR7" s="14">
        <f t="shared" si="20"/>
        <v>0.3210214870031618</v>
      </c>
      <c r="CS7" s="14">
        <f t="shared" si="21"/>
        <v>0.34399848632779051</v>
      </c>
      <c r="CT7" s="14">
        <f>'1'!FE7</f>
        <v>0.2259941296567933</v>
      </c>
      <c r="CU7" s="14">
        <f>'1'!FG7</f>
        <v>0.3062769178728989</v>
      </c>
      <c r="CV7" s="14">
        <f>'2'!DT7</f>
        <v>0.13276003537754549</v>
      </c>
      <c r="CW7" s="14">
        <f>'2'!DV7</f>
        <v>0.20007264482244191</v>
      </c>
      <c r="CX7" s="14">
        <f>'3'!CT7</f>
        <v>0.71243827717299146</v>
      </c>
      <c r="CY7" s="14">
        <f>'8'!DN7</f>
        <v>0.83284659548803297</v>
      </c>
      <c r="CZ7" s="14">
        <f t="shared" si="22"/>
        <v>0.39720025350745725</v>
      </c>
      <c r="DA7" s="14">
        <f t="shared" si="23"/>
        <v>0.44639871939445785</v>
      </c>
      <c r="DB7" s="14">
        <f>'1'!FQ7</f>
        <v>0.13259961058903622</v>
      </c>
      <c r="DC7" s="14">
        <f>'1'!FS7</f>
        <v>0.1679022147906048</v>
      </c>
      <c r="DD7" s="14">
        <f>'2'!EC7</f>
        <v>0.13540488221523003</v>
      </c>
      <c r="DE7" s="14">
        <f>'2'!EE7</f>
        <v>0.20559089264033401</v>
      </c>
      <c r="DF7" s="14">
        <f>'3'!DA7</f>
        <v>0.53280120884243076</v>
      </c>
      <c r="DG7" s="14">
        <f>'8'!DW7</f>
        <v>0.73864797244056146</v>
      </c>
      <c r="DH7" s="14">
        <f t="shared" si="24"/>
        <v>0.33555082174827588</v>
      </c>
      <c r="DI7" s="14">
        <f t="shared" si="25"/>
        <v>0.37071369329050008</v>
      </c>
      <c r="DJ7" s="14">
        <f>'1'!GC7</f>
        <v>0.40603896048695015</v>
      </c>
      <c r="DK7" s="14">
        <f>'1'!GE7</f>
        <v>0.51789359489968689</v>
      </c>
      <c r="DL7" s="14">
        <f>'2'!EL7</f>
        <v>0.27168866263698116</v>
      </c>
      <c r="DM7" s="14">
        <f>'2'!EN7</f>
        <v>0.4282088277936717</v>
      </c>
      <c r="DN7" s="14">
        <f>'3'!DH7</f>
        <v>0.22176699814690543</v>
      </c>
      <c r="DO7" s="14">
        <f>'8'!EF7</f>
        <v>0.28905787985960146</v>
      </c>
      <c r="DP7" s="14">
        <f t="shared" si="26"/>
        <v>0.32226183432784428</v>
      </c>
      <c r="DQ7" s="14">
        <f t="shared" si="27"/>
        <v>0.4117201008509867</v>
      </c>
    </row>
    <row r="8" spans="1:170" ht="12.75" customHeight="1">
      <c r="A8" s="60">
        <v>1984</v>
      </c>
      <c r="B8" s="14">
        <f>'1'!Q8</f>
        <v>0.34790752603574093</v>
      </c>
      <c r="C8" s="14">
        <f>'1'!S8</f>
        <v>0.45577225323564918</v>
      </c>
      <c r="D8" s="14">
        <f>'2'!P8</f>
        <v>0.21604352255991854</v>
      </c>
      <c r="E8" s="14">
        <f>'2'!R8</f>
        <v>0.34925573906560059</v>
      </c>
      <c r="F8" s="14">
        <f>'3'!N8</f>
        <v>0.38599221091191149</v>
      </c>
      <c r="G8" s="14">
        <f>'8'!J8</f>
        <v>0.60787938924457707</v>
      </c>
      <c r="H8" s="14">
        <f t="shared" si="28"/>
        <v>0.39061014594674548</v>
      </c>
      <c r="I8" s="14">
        <f t="shared" si="29"/>
        <v>0.47096912718194228</v>
      </c>
      <c r="J8" s="14">
        <f>'1'!AC8</f>
        <v>0.20817753023435684</v>
      </c>
      <c r="K8" s="14">
        <f>'1'!AE8</f>
        <v>0.28174757634774006</v>
      </c>
      <c r="L8" s="14">
        <f>'2'!Y8</f>
        <v>0.18203174309282583</v>
      </c>
      <c r="M8" s="14">
        <f>'2'!AA8</f>
        <v>0.29376844106420674</v>
      </c>
      <c r="N8" s="14">
        <f>'3'!U8</f>
        <v>0.53448172081112699</v>
      </c>
      <c r="O8" s="14">
        <f>'8'!S8</f>
        <v>0.62967453862345635</v>
      </c>
      <c r="P8" s="14">
        <f t="shared" si="0"/>
        <v>0.33996127065021298</v>
      </c>
      <c r="Q8" s="14">
        <f t="shared" si="1"/>
        <v>0.40173018534513438</v>
      </c>
      <c r="R8" s="14">
        <f>'1'!AO8</f>
        <v>0.31729228577267832</v>
      </c>
      <c r="S8" s="14">
        <f>'1'!AQ8</f>
        <v>0.42089847569476468</v>
      </c>
      <c r="T8" s="14">
        <f>'2'!AH8</f>
        <v>0.15819262498261707</v>
      </c>
      <c r="U8" s="14">
        <f>'2'!AJ8</f>
        <v>0.25069459272047651</v>
      </c>
      <c r="V8" s="14">
        <f>'3'!AB8</f>
        <v>0.79191755172987288</v>
      </c>
      <c r="W8" s="14">
        <f>'8'!AB8</f>
        <v>0.72504315322296897</v>
      </c>
      <c r="X8" s="14">
        <f t="shared" si="2"/>
        <v>0.40017602132608809</v>
      </c>
      <c r="Y8" s="14">
        <f t="shared" si="3"/>
        <v>0.46554540721273668</v>
      </c>
      <c r="Z8" s="14">
        <f>'1'!BA8</f>
        <v>0.27760094495224236</v>
      </c>
      <c r="AA8" s="14">
        <f>'1'!BC8</f>
        <v>0.37317082155999526</v>
      </c>
      <c r="AB8" s="14">
        <f>'2'!AQ8</f>
        <v>0.14304328265147268</v>
      </c>
      <c r="AC8" s="14">
        <f>'2'!AS8</f>
        <v>0.22118303506309656</v>
      </c>
      <c r="AD8" s="14">
        <f>'3'!AI8</f>
        <v>0.44038973817361837</v>
      </c>
      <c r="AE8" s="14">
        <f>'8'!AK8</f>
        <v>0.60844239781267417</v>
      </c>
      <c r="AF8" s="14">
        <f t="shared" si="4"/>
        <v>0.34302887513879637</v>
      </c>
      <c r="AG8" s="14">
        <f t="shared" si="5"/>
        <v>0.400932084811922</v>
      </c>
      <c r="AH8" s="14">
        <f>'1'!BM8</f>
        <v>0.23753214050892432</v>
      </c>
      <c r="AI8" s="14">
        <f>'1'!BO8</f>
        <v>0.32175082946944122</v>
      </c>
      <c r="AJ8" s="14">
        <f>'2'!AZ8</f>
        <v>0.15529273866241719</v>
      </c>
      <c r="AK8" s="14">
        <f>'2'!BB8</f>
        <v>0.24518314425788643</v>
      </c>
      <c r="AL8" s="14">
        <f>'3'!AP8</f>
        <v>0.54942104615421949</v>
      </c>
      <c r="AM8" s="14">
        <f>'8'!AT8</f>
        <v>0.73695166128967338</v>
      </c>
      <c r="AN8" s="14">
        <f t="shared" si="6"/>
        <v>0.37659218015367157</v>
      </c>
      <c r="AO8" s="14">
        <f t="shared" si="7"/>
        <v>0.43462854500566694</v>
      </c>
      <c r="AP8" s="14">
        <f>'1'!BY8</f>
        <v>0.14124365119306098</v>
      </c>
      <c r="AQ8" s="14">
        <f>'1'!CA8</f>
        <v>0.18181841758554515</v>
      </c>
      <c r="AR8" s="14">
        <f>'2'!BI8</f>
        <v>0.20399081433455993</v>
      </c>
      <c r="AS8" s="14">
        <f>'2'!BK8</f>
        <v>0.33031281507251198</v>
      </c>
      <c r="AT8" s="14">
        <f>'3'!AW8</f>
        <v>0.82338361785678282</v>
      </c>
      <c r="AU8" s="14">
        <f>'8'!BC8</f>
        <v>0.77073434710761479</v>
      </c>
      <c r="AV8" s="14">
        <f t="shared" si="8"/>
        <v>0.37198960421174521</v>
      </c>
      <c r="AW8" s="14">
        <f t="shared" si="9"/>
        <v>0.42762185992189061</v>
      </c>
      <c r="AX8" s="14">
        <f>'1'!CK8</f>
        <v>0.27721751971407094</v>
      </c>
      <c r="AY8" s="14">
        <f>'1'!CM8</f>
        <v>0.37269486555588988</v>
      </c>
      <c r="AZ8" s="14">
        <f>'2'!BR8</f>
        <v>0.19104470786907934</v>
      </c>
      <c r="BA8" s="14">
        <f>'2'!BT8</f>
        <v>0.30910347282307621</v>
      </c>
      <c r="BB8" s="14">
        <f>'3'!BD8</f>
        <v>0.17234354660247608</v>
      </c>
      <c r="BC8" s="14">
        <f>'8'!BL8</f>
        <v>0.6880077839276536</v>
      </c>
      <c r="BD8" s="14">
        <f t="shared" si="10"/>
        <v>0.38542333717026794</v>
      </c>
      <c r="BE8" s="14">
        <f t="shared" si="11"/>
        <v>0.45660204076887323</v>
      </c>
      <c r="BF8" s="14">
        <f>'1'!CW8</f>
        <v>0.24998406463801509</v>
      </c>
      <c r="BG8" s="14">
        <f>'1'!CY8</f>
        <v>0.33810512760126482</v>
      </c>
      <c r="BH8" s="14">
        <f>'2'!CA8</f>
        <v>0.21306783199252849</v>
      </c>
      <c r="BI8" s="14">
        <f>'2'!CC8</f>
        <v>0.34464746318656142</v>
      </c>
      <c r="BJ8" s="14">
        <f>'3'!BK8</f>
        <v>0.68709715644820246</v>
      </c>
      <c r="BK8" s="14">
        <f>'8'!BU8</f>
        <v>0.66039427154229347</v>
      </c>
      <c r="BL8" s="14">
        <f t="shared" si="12"/>
        <v>0.37448205605761231</v>
      </c>
      <c r="BM8" s="14">
        <f t="shared" si="13"/>
        <v>0.44771562077670657</v>
      </c>
      <c r="BN8" s="14">
        <f>'1'!DI8</f>
        <v>0.31380773451050398</v>
      </c>
      <c r="BO8" s="14">
        <f>'1'!DK8</f>
        <v>0.4168261035950776</v>
      </c>
      <c r="BP8" s="14">
        <f>'2'!CJ8</f>
        <v>0.16535044566876678</v>
      </c>
      <c r="BQ8" s="14">
        <f>'2'!CL8</f>
        <v>0.26403556244193627</v>
      </c>
      <c r="BR8" s="14">
        <f>'3'!BR8</f>
        <v>0.57048338729872472</v>
      </c>
      <c r="BS8" s="14">
        <f>'8'!CD8</f>
        <v>0.72025382915144376</v>
      </c>
      <c r="BT8" s="14">
        <f t="shared" si="14"/>
        <v>0.39980400311023812</v>
      </c>
      <c r="BU8" s="14">
        <f t="shared" si="15"/>
        <v>0.46703849839615252</v>
      </c>
      <c r="BV8" s="14">
        <f>'1'!DU8</f>
        <v>0.35875105367891003</v>
      </c>
      <c r="BW8" s="14">
        <f>'1'!DW8</f>
        <v>0.4677509546762017</v>
      </c>
      <c r="BX8" s="14">
        <f>'2'!CS8</f>
        <v>0.21503220241965962</v>
      </c>
      <c r="BY8" s="14">
        <f>'2'!CU8</f>
        <v>0.34769448935661651</v>
      </c>
      <c r="BZ8" s="14">
        <f>'3'!BY8</f>
        <v>0.67052109341730648</v>
      </c>
      <c r="CA8" s="14">
        <f>'8'!CM8</f>
        <v>0.69398323514193927</v>
      </c>
      <c r="CB8" s="14">
        <f t="shared" si="16"/>
        <v>0.42258883041350292</v>
      </c>
      <c r="CC8" s="14">
        <f t="shared" si="17"/>
        <v>0.50314289305825244</v>
      </c>
      <c r="CD8" s="14">
        <f>'1'!EG8</f>
        <v>0.23730366709265843</v>
      </c>
      <c r="CE8" s="14">
        <f>'1'!EI8</f>
        <v>0.32144744884313392</v>
      </c>
      <c r="CF8" s="14">
        <f>'2'!DB8</f>
        <v>0.21552660380257929</v>
      </c>
      <c r="CG8" s="14">
        <f>'2'!DD8</f>
        <v>0.34845836320557327</v>
      </c>
      <c r="CH8" s="14">
        <f>'3'!CF8</f>
        <v>0.73768477664856191</v>
      </c>
      <c r="CI8" s="14">
        <f>'8'!CV8</f>
        <v>0.85099479249309384</v>
      </c>
      <c r="CJ8" s="14">
        <f t="shared" si="18"/>
        <v>0.43460835446277718</v>
      </c>
      <c r="CK8" s="14">
        <f t="shared" si="19"/>
        <v>0.50696686818060033</v>
      </c>
      <c r="CL8" s="14">
        <f>'1'!ES8</f>
        <v>0.16688167439252719</v>
      </c>
      <c r="CM8" s="14">
        <f>'1'!EU8</f>
        <v>0.22165860768029047</v>
      </c>
      <c r="CN8" s="14">
        <f>'2'!DK8</f>
        <v>9.9311575884141079E-2</v>
      </c>
      <c r="CO8" s="14">
        <f>'2'!DM8</f>
        <v>0.12423749718079945</v>
      </c>
      <c r="CP8" s="14">
        <f>'3'!CM8</f>
        <v>0.52092605412178017</v>
      </c>
      <c r="CQ8" s="14">
        <f>'8'!DE8</f>
        <v>0.6856267847502181</v>
      </c>
      <c r="CR8" s="14">
        <f t="shared" si="20"/>
        <v>0.31727334500896209</v>
      </c>
      <c r="CS8" s="14">
        <f t="shared" si="21"/>
        <v>0.34384096320376933</v>
      </c>
      <c r="CT8" s="14">
        <f>'1'!FE8</f>
        <v>0.23728693911884455</v>
      </c>
      <c r="CU8" s="14">
        <f>'1'!FG8</f>
        <v>0.32142523169428489</v>
      </c>
      <c r="CV8" s="14">
        <f>'2'!DT8</f>
        <v>0.13761781334060341</v>
      </c>
      <c r="CW8" s="14">
        <f>'2'!DV8</f>
        <v>0.21016007998676717</v>
      </c>
      <c r="CX8" s="14">
        <f>'3'!CT8</f>
        <v>0.69912355427725281</v>
      </c>
      <c r="CY8" s="14">
        <f>'8'!DN8</f>
        <v>0.83311738561423532</v>
      </c>
      <c r="CZ8" s="14">
        <f t="shared" si="22"/>
        <v>0.40267404602456108</v>
      </c>
      <c r="DA8" s="14">
        <f t="shared" si="23"/>
        <v>0.45490089909842912</v>
      </c>
      <c r="DB8" s="14">
        <f>'1'!FQ8</f>
        <v>0.13888210646539573</v>
      </c>
      <c r="DC8" s="14">
        <f>'1'!FS8</f>
        <v>0.17804169232780229</v>
      </c>
      <c r="DD8" s="14">
        <f>'2'!EC8</f>
        <v>0.14050637465688884</v>
      </c>
      <c r="DE8" s="14">
        <f>'2'!EE8</f>
        <v>0.21606004994532738</v>
      </c>
      <c r="DF8" s="14">
        <f>'3'!DA8</f>
        <v>0.49522389975438086</v>
      </c>
      <c r="DG8" s="14">
        <f>'8'!DW8</f>
        <v>0.73593780830608213</v>
      </c>
      <c r="DH8" s="14">
        <f t="shared" si="24"/>
        <v>0.33844209647612222</v>
      </c>
      <c r="DI8" s="14">
        <f t="shared" si="25"/>
        <v>0.3766798501930706</v>
      </c>
      <c r="DJ8" s="14">
        <f>'1'!GC8</f>
        <v>0.42173744888608583</v>
      </c>
      <c r="DK8" s="14">
        <f>'1'!GE8</f>
        <v>0.53383576689843115</v>
      </c>
      <c r="DL8" s="14">
        <f>'2'!EL8</f>
        <v>0.27680664310449821</v>
      </c>
      <c r="DM8" s="14">
        <f>'2'!EN8</f>
        <v>0.4348626737039098</v>
      </c>
      <c r="DN8" s="14">
        <f>'3'!DH8</f>
        <v>0.19598756969274567</v>
      </c>
      <c r="DO8" s="14">
        <f>'8'!EF8</f>
        <v>0.31305544930584617</v>
      </c>
      <c r="DP8" s="14">
        <f t="shared" si="26"/>
        <v>0.33719984709881001</v>
      </c>
      <c r="DQ8" s="14">
        <f t="shared" si="27"/>
        <v>0.42725129663606232</v>
      </c>
    </row>
    <row r="9" spans="1:170" ht="12.75" customHeight="1">
      <c r="A9" s="60">
        <v>1985</v>
      </c>
      <c r="B9" s="14">
        <f>'1'!Q9</f>
        <v>0.38412685451556561</v>
      </c>
      <c r="C9" s="14">
        <f>'1'!S9</f>
        <v>0.49506830063798241</v>
      </c>
      <c r="D9" s="14">
        <f>'2'!P9</f>
        <v>0.22368307237273549</v>
      </c>
      <c r="E9" s="14">
        <f>'2'!R9</f>
        <v>0.36088936967955731</v>
      </c>
      <c r="F9" s="14">
        <f>'3'!N9</f>
        <v>0.52332372224884283</v>
      </c>
      <c r="G9" s="14">
        <f>'8'!J9</f>
        <v>0.63872440452122559</v>
      </c>
      <c r="H9" s="14">
        <f t="shared" si="28"/>
        <v>0.41551144380317551</v>
      </c>
      <c r="I9" s="14">
        <f t="shared" si="29"/>
        <v>0.49822735827958842</v>
      </c>
      <c r="J9" s="14">
        <f>'1'!AC9</f>
        <v>0.22280196535301994</v>
      </c>
      <c r="K9" s="14">
        <f>'1'!AE9</f>
        <v>0.30193972659141605</v>
      </c>
      <c r="L9" s="14">
        <f>'2'!Y9</f>
        <v>0.18767977195115509</v>
      </c>
      <c r="M9" s="14">
        <f>'2'!AA9</f>
        <v>0.30343497212248749</v>
      </c>
      <c r="N9" s="14">
        <f>'3'!U9</f>
        <v>0.53010096188852274</v>
      </c>
      <c r="O9" s="14">
        <f>'8'!S9</f>
        <v>0.63802444406798875</v>
      </c>
      <c r="P9" s="14">
        <f t="shared" si="0"/>
        <v>0.34950206045738791</v>
      </c>
      <c r="Q9" s="14">
        <f t="shared" si="1"/>
        <v>0.41446638092729743</v>
      </c>
      <c r="R9" s="14">
        <f>'1'!AO9</f>
        <v>0.33292469204600078</v>
      </c>
      <c r="S9" s="14">
        <f>'1'!AQ9</f>
        <v>0.43890472147818521</v>
      </c>
      <c r="T9" s="14">
        <f>'2'!AH9</f>
        <v>0.16252360758078888</v>
      </c>
      <c r="U9" s="14">
        <f>'2'!AJ9</f>
        <v>0.25881070830394387</v>
      </c>
      <c r="V9" s="14">
        <f>'3'!AB9</f>
        <v>0.79191755172987288</v>
      </c>
      <c r="W9" s="14">
        <f>'8'!AB9</f>
        <v>0.72873517230803131</v>
      </c>
      <c r="X9" s="14">
        <f t="shared" si="2"/>
        <v>0.40806115731160697</v>
      </c>
      <c r="Y9" s="14">
        <f t="shared" si="3"/>
        <v>0.47548353403005345</v>
      </c>
      <c r="Z9" s="14">
        <f>'1'!BA9</f>
        <v>0.29628255698427214</v>
      </c>
      <c r="AA9" s="14">
        <f>'1'!BC9</f>
        <v>0.39600780271768127</v>
      </c>
      <c r="AB9" s="14">
        <f>'2'!AQ9</f>
        <v>0.1487457360617444</v>
      </c>
      <c r="AC9" s="14">
        <f>'2'!AS9</f>
        <v>0.2325040948737587</v>
      </c>
      <c r="AD9" s="14">
        <f>'3'!AI9</f>
        <v>0.48396542136963261</v>
      </c>
      <c r="AE9" s="14">
        <f>'8'!AK9</f>
        <v>0.61631938212479509</v>
      </c>
      <c r="AF9" s="14">
        <f t="shared" si="4"/>
        <v>0.35378255839027051</v>
      </c>
      <c r="AG9" s="14">
        <f t="shared" si="5"/>
        <v>0.41494375990541166</v>
      </c>
      <c r="AH9" s="14">
        <f>'1'!BM9</f>
        <v>0.25660284393049559</v>
      </c>
      <c r="AI9" s="14">
        <f>'1'!BO9</f>
        <v>0.34665736259119362</v>
      </c>
      <c r="AJ9" s="14">
        <f>'2'!AZ9</f>
        <v>0.16378913846262616</v>
      </c>
      <c r="AK9" s="14">
        <f>'2'!BB9</f>
        <v>0.26115677609083959</v>
      </c>
      <c r="AL9" s="14">
        <f>'3'!AP9</f>
        <v>0.54942104615421949</v>
      </c>
      <c r="AM9" s="14">
        <f>'8'!AT9</f>
        <v>0.7453284979070427</v>
      </c>
      <c r="AN9" s="14">
        <f t="shared" si="6"/>
        <v>0.38857349343338815</v>
      </c>
      <c r="AO9" s="14">
        <f t="shared" si="7"/>
        <v>0.45104754552969195</v>
      </c>
      <c r="AP9" s="14">
        <f>'1'!BY9</f>
        <v>0.15638354845721653</v>
      </c>
      <c r="AQ9" s="14">
        <f>'1'!CA9</f>
        <v>0.20559614659550396</v>
      </c>
      <c r="AR9" s="14">
        <f>'2'!BI9</f>
        <v>0.21103870768880365</v>
      </c>
      <c r="AS9" s="14">
        <f>'2'!BK9</f>
        <v>0.34147970150429907</v>
      </c>
      <c r="AT9" s="14">
        <f>'3'!AW9</f>
        <v>0.82338361785678282</v>
      </c>
      <c r="AU9" s="14">
        <f>'8'!BC9</f>
        <v>0.77402825949988407</v>
      </c>
      <c r="AV9" s="14">
        <f t="shared" si="8"/>
        <v>0.38048350521530139</v>
      </c>
      <c r="AW9" s="14">
        <f t="shared" si="9"/>
        <v>0.44036803586656237</v>
      </c>
      <c r="AX9" s="14">
        <f>'1'!CK9</f>
        <v>0.29225189614867464</v>
      </c>
      <c r="AY9" s="14">
        <f>'1'!CM9</f>
        <v>0.39113819023395219</v>
      </c>
      <c r="AZ9" s="14">
        <f>'2'!BR9</f>
        <v>0.19652523100688502</v>
      </c>
      <c r="BA9" s="14">
        <f>'2'!BT9</f>
        <v>0.31819590893862482</v>
      </c>
      <c r="BB9" s="14">
        <f>'3'!BD9</f>
        <v>0.24988124529747066</v>
      </c>
      <c r="BC9" s="14">
        <f>'8'!BL9</f>
        <v>0.68396381429523456</v>
      </c>
      <c r="BD9" s="14">
        <f t="shared" si="10"/>
        <v>0.39091364715026472</v>
      </c>
      <c r="BE9" s="14">
        <f t="shared" si="11"/>
        <v>0.4644326378226038</v>
      </c>
      <c r="BF9" s="14">
        <f>'1'!CW9</f>
        <v>0.26085654152609344</v>
      </c>
      <c r="BG9" s="14">
        <f>'1'!CY9</f>
        <v>0.35210338462787971</v>
      </c>
      <c r="BH9" s="14">
        <f>'2'!CA9</f>
        <v>0.21944321496209837</v>
      </c>
      <c r="BI9" s="14">
        <f>'2'!CC9</f>
        <v>0.35446744183416495</v>
      </c>
      <c r="BJ9" s="14">
        <f>'3'!BK9</f>
        <v>0.69811898967924946</v>
      </c>
      <c r="BK9" s="14">
        <f>'8'!BU9</f>
        <v>0.66733550977330591</v>
      </c>
      <c r="BL9" s="14">
        <f t="shared" si="12"/>
        <v>0.38254508875383259</v>
      </c>
      <c r="BM9" s="14">
        <f t="shared" si="13"/>
        <v>0.45796877874511688</v>
      </c>
      <c r="BN9" s="14">
        <f>'1'!DI9</f>
        <v>0.3370847681191389</v>
      </c>
      <c r="BO9" s="14">
        <f>'1'!DK9</f>
        <v>0.44362567239140177</v>
      </c>
      <c r="BP9" s="14">
        <f>'2'!CJ9</f>
        <v>0.17107353191290522</v>
      </c>
      <c r="BQ9" s="14">
        <f>'2'!CL9</f>
        <v>0.27444377902436073</v>
      </c>
      <c r="BR9" s="14">
        <f>'3'!BR9</f>
        <v>0.57048338729872472</v>
      </c>
      <c r="BS9" s="14">
        <f>'8'!CD9</f>
        <v>0.71831985507641871</v>
      </c>
      <c r="BT9" s="14">
        <f t="shared" si="14"/>
        <v>0.40882605170282094</v>
      </c>
      <c r="BU9" s="14">
        <f t="shared" si="15"/>
        <v>0.4787964354973937</v>
      </c>
      <c r="BV9" s="14">
        <f>'1'!DU9</f>
        <v>0.36975348369038818</v>
      </c>
      <c r="BW9" s="14">
        <f>'1'!DW9</f>
        <v>0.47971567463048287</v>
      </c>
      <c r="BX9" s="14">
        <f>'2'!CS9</f>
        <v>0.22164057911493601</v>
      </c>
      <c r="BY9" s="14">
        <f>'2'!CU9</f>
        <v>0.35780633980232035</v>
      </c>
      <c r="BZ9" s="14">
        <f>'3'!BY9</f>
        <v>0.69564056369900373</v>
      </c>
      <c r="CA9" s="14">
        <f>'8'!CM9</f>
        <v>0.70691276245616419</v>
      </c>
      <c r="CB9" s="14">
        <f t="shared" si="16"/>
        <v>0.43276894175382941</v>
      </c>
      <c r="CC9" s="14">
        <f t="shared" si="17"/>
        <v>0.51481159229632245</v>
      </c>
      <c r="CD9" s="14">
        <f>'1'!EG9</f>
        <v>0.26805544172752904</v>
      </c>
      <c r="CE9" s="14">
        <f>'1'!EI9</f>
        <v>0.36123237092936444</v>
      </c>
      <c r="CF9" s="14">
        <f>'2'!DB9</f>
        <v>0.22397900868502929</v>
      </c>
      <c r="CG9" s="14">
        <f>'2'!DD9</f>
        <v>0.3613344430200699</v>
      </c>
      <c r="CH9" s="14">
        <f>'3'!CF9</f>
        <v>0.74793563235713978</v>
      </c>
      <c r="CI9" s="14">
        <f>'8'!CV9</f>
        <v>0.85506979443212527</v>
      </c>
      <c r="CJ9" s="14">
        <f t="shared" si="18"/>
        <v>0.44903474828156115</v>
      </c>
      <c r="CK9" s="14">
        <f t="shared" si="19"/>
        <v>0.52587886946051987</v>
      </c>
      <c r="CL9" s="14">
        <f>'1'!ES9</f>
        <v>0.17803215652473312</v>
      </c>
      <c r="CM9" s="14">
        <f>'1'!EU9</f>
        <v>0.23835623711481296</v>
      </c>
      <c r="CN9" s="14">
        <f>'2'!DK9</f>
        <v>0.10373054513286582</v>
      </c>
      <c r="CO9" s="14">
        <f>'2'!DM9</f>
        <v>0.13496483537771856</v>
      </c>
      <c r="CP9" s="14">
        <f>'3'!CM9</f>
        <v>0.53173975492416836</v>
      </c>
      <c r="CQ9" s="14">
        <f>'8'!DE9</f>
        <v>0.67713304011831321</v>
      </c>
      <c r="CR9" s="14">
        <f t="shared" si="20"/>
        <v>0.31963191392530405</v>
      </c>
      <c r="CS9" s="14">
        <f t="shared" si="21"/>
        <v>0.35015137087028153</v>
      </c>
      <c r="CT9" s="14">
        <f>'1'!FE9</f>
        <v>0.24480978260743894</v>
      </c>
      <c r="CU9" s="14">
        <f>'1'!FG9</f>
        <v>0.3313518340590062</v>
      </c>
      <c r="CV9" s="14">
        <f>'2'!DT9</f>
        <v>0.1407408677226106</v>
      </c>
      <c r="CW9" s="14">
        <f>'2'!DV9</f>
        <v>0.21653586423036822</v>
      </c>
      <c r="CX9" s="14">
        <f>'3'!CT9</f>
        <v>0.68532693276684864</v>
      </c>
      <c r="CY9" s="14">
        <f>'8'!DN9</f>
        <v>0.83063235516591816</v>
      </c>
      <c r="CZ9" s="14">
        <f t="shared" si="22"/>
        <v>0.40539433516532253</v>
      </c>
      <c r="DA9" s="14">
        <f t="shared" si="23"/>
        <v>0.45950668448509752</v>
      </c>
      <c r="DB9" s="14">
        <f>'1'!FQ9</f>
        <v>0.14322803673022588</v>
      </c>
      <c r="DC9" s="14">
        <f>'1'!FS9</f>
        <v>0.18497755334162988</v>
      </c>
      <c r="DD9" s="14">
        <f>'2'!EC9</f>
        <v>0.14468300560084074</v>
      </c>
      <c r="DE9" s="14">
        <f>'2'!EE9</f>
        <v>0.22446561299628862</v>
      </c>
      <c r="DF9" s="14">
        <f>'3'!DA9</f>
        <v>0.45457576848456821</v>
      </c>
      <c r="DG9" s="14">
        <f>'8'!DW9</f>
        <v>0.73651733630283323</v>
      </c>
      <c r="DH9" s="14">
        <f t="shared" si="24"/>
        <v>0.34147612621129997</v>
      </c>
      <c r="DI9" s="14">
        <f t="shared" si="25"/>
        <v>0.38198683421358393</v>
      </c>
      <c r="DJ9" s="14">
        <f>'1'!GC9</f>
        <v>0.44909054427893103</v>
      </c>
      <c r="DK9" s="14">
        <f>'1'!GE9</f>
        <v>0.56084044618983553</v>
      </c>
      <c r="DL9" s="14">
        <f>'2'!EL9</f>
        <v>0.28361943724832567</v>
      </c>
      <c r="DM9" s="14">
        <f>'2'!EN9</f>
        <v>0.44358020510999607</v>
      </c>
      <c r="DN9" s="14">
        <f>'3'!DH9</f>
        <v>0.16941498948550726</v>
      </c>
      <c r="DO9" s="14">
        <f>'8'!EF9</f>
        <v>0.30767364451797741</v>
      </c>
      <c r="DP9" s="14">
        <f t="shared" si="26"/>
        <v>0.34679454201507798</v>
      </c>
      <c r="DQ9" s="14">
        <f t="shared" si="27"/>
        <v>0.43736476527260293</v>
      </c>
    </row>
    <row r="10" spans="1:170" ht="12.75" customHeight="1">
      <c r="A10" s="60">
        <v>1986</v>
      </c>
      <c r="B10" s="14">
        <f>'1'!Q10</f>
        <v>0.39678431790777224</v>
      </c>
      <c r="C10" s="14">
        <f>'1'!S10</f>
        <v>0.50833656146229078</v>
      </c>
      <c r="D10" s="14">
        <f>'2'!P10</f>
        <v>0.2285408123071303</v>
      </c>
      <c r="E10" s="14">
        <f>'2'!R10</f>
        <v>0.3681438344331121</v>
      </c>
      <c r="F10" s="14">
        <f>'3'!N10</f>
        <v>0.52873731160616066</v>
      </c>
      <c r="G10" s="14">
        <f>'8'!J10</f>
        <v>0.64022900748297074</v>
      </c>
      <c r="H10" s="14">
        <f t="shared" si="28"/>
        <v>0.42185137923262439</v>
      </c>
      <c r="I10" s="14">
        <f t="shared" si="29"/>
        <v>0.50556980112612449</v>
      </c>
      <c r="J10" s="14">
        <f>'1'!AC10</f>
        <v>0.224858204274761</v>
      </c>
      <c r="K10" s="14">
        <f>'1'!AE10</f>
        <v>0.30473636554484884</v>
      </c>
      <c r="L10" s="14">
        <f>'2'!Y10</f>
        <v>0.19242472242574538</v>
      </c>
      <c r="M10" s="14">
        <f>'2'!AA10</f>
        <v>0.31140913614281607</v>
      </c>
      <c r="N10" s="14">
        <f>'3'!U10</f>
        <v>0.52250921860796495</v>
      </c>
      <c r="O10" s="14">
        <f>'8'!S10</f>
        <v>0.63082081739474538</v>
      </c>
      <c r="P10" s="14">
        <f t="shared" si="0"/>
        <v>0.34936791469841721</v>
      </c>
      <c r="Q10" s="14">
        <f t="shared" si="1"/>
        <v>0.41565543969413676</v>
      </c>
      <c r="R10" s="14">
        <f>'1'!AO10</f>
        <v>0.35344281553790319</v>
      </c>
      <c r="S10" s="14">
        <f>'1'!AQ10</f>
        <v>0.46191054655746433</v>
      </c>
      <c r="T10" s="14">
        <f>'2'!AH10</f>
        <v>0.16789095895803438</v>
      </c>
      <c r="U10" s="14">
        <f>'2'!AJ10</f>
        <v>0.2686835097524361</v>
      </c>
      <c r="V10" s="14">
        <f>'3'!AB10</f>
        <v>0.80365346986123587</v>
      </c>
      <c r="W10" s="14">
        <f>'8'!AB10</f>
        <v>0.73320844311395672</v>
      </c>
      <c r="X10" s="14">
        <f t="shared" si="2"/>
        <v>0.41818073920329807</v>
      </c>
      <c r="Y10" s="14">
        <f t="shared" si="3"/>
        <v>0.48793416647461901</v>
      </c>
      <c r="Z10" s="14">
        <f>'1'!BA10</f>
        <v>0.30680824897553038</v>
      </c>
      <c r="AA10" s="14">
        <f>'1'!BC10</f>
        <v>0.40857946941689099</v>
      </c>
      <c r="AB10" s="14">
        <f>'2'!AQ10</f>
        <v>0.15399343031002752</v>
      </c>
      <c r="AC10" s="14">
        <f>'2'!AS10</f>
        <v>0.24269318423708097</v>
      </c>
      <c r="AD10" s="14">
        <f>'3'!AI10</f>
        <v>0.50772223361203883</v>
      </c>
      <c r="AE10" s="14">
        <f>'8'!AK10</f>
        <v>0.6206919230985537</v>
      </c>
      <c r="AF10" s="14">
        <f t="shared" si="4"/>
        <v>0.36049786746137052</v>
      </c>
      <c r="AG10" s="14">
        <f t="shared" si="5"/>
        <v>0.42398819225084183</v>
      </c>
      <c r="AH10" s="14">
        <f>'1'!BM10</f>
        <v>0.28109669960723171</v>
      </c>
      <c r="AI10" s="14">
        <f>'1'!BO10</f>
        <v>0.37749653487247714</v>
      </c>
      <c r="AJ10" s="14">
        <f>'2'!AZ10</f>
        <v>0.17309578323228636</v>
      </c>
      <c r="AK10" s="14">
        <f>'2'!BB10</f>
        <v>0.27806859681404772</v>
      </c>
      <c r="AL10" s="14">
        <f>'3'!AP10</f>
        <v>0.54942104615421949</v>
      </c>
      <c r="AM10" s="14">
        <f>'8'!AT10</f>
        <v>0.75897853575666874</v>
      </c>
      <c r="AN10" s="14">
        <f t="shared" si="6"/>
        <v>0.40439033953206222</v>
      </c>
      <c r="AO10" s="14">
        <f t="shared" si="7"/>
        <v>0.47151455581439783</v>
      </c>
      <c r="AP10" s="14">
        <f>'1'!BY10</f>
        <v>0.17945020882954374</v>
      </c>
      <c r="AQ10" s="14">
        <f>'1'!CA10</f>
        <v>0.24045374835008396</v>
      </c>
      <c r="AR10" s="14">
        <f>'2'!BI10</f>
        <v>0.21706411252216209</v>
      </c>
      <c r="AS10" s="14">
        <f>'2'!BK10</f>
        <v>0.35082620502262357</v>
      </c>
      <c r="AT10" s="14">
        <f>'3'!AW10</f>
        <v>0.82338361785678282</v>
      </c>
      <c r="AU10" s="14">
        <f>'8'!BC10</f>
        <v>0.77716087917776344</v>
      </c>
      <c r="AV10" s="14">
        <f t="shared" si="8"/>
        <v>0.39122506684315639</v>
      </c>
      <c r="AW10" s="14">
        <f t="shared" si="9"/>
        <v>0.45614694418349028</v>
      </c>
      <c r="AX10" s="14">
        <f>'1'!CK10</f>
        <v>0.30993862135986028</v>
      </c>
      <c r="AY10" s="14">
        <f>'1'!CM10</f>
        <v>0.41227864198691194</v>
      </c>
      <c r="AZ10" s="14">
        <f>'2'!BR10</f>
        <v>0.20153394388054496</v>
      </c>
      <c r="BA10" s="14">
        <f>'2'!BT10</f>
        <v>0.32635865309289513</v>
      </c>
      <c r="BB10" s="14">
        <f>'3'!BD10</f>
        <v>0.32035657367637438</v>
      </c>
      <c r="BC10" s="14">
        <f>'8'!BL10</f>
        <v>0.68731667757822779</v>
      </c>
      <c r="BD10" s="14">
        <f t="shared" si="10"/>
        <v>0.39959641427287762</v>
      </c>
      <c r="BE10" s="14">
        <f t="shared" si="11"/>
        <v>0.47531799088601157</v>
      </c>
      <c r="BF10" s="14">
        <f>'1'!CW10</f>
        <v>0.28170107282201806</v>
      </c>
      <c r="BG10" s="14">
        <f>'1'!CY10</f>
        <v>0.37824191363332321</v>
      </c>
      <c r="BH10" s="14">
        <f>'2'!CA10</f>
        <v>0.22673370746179294</v>
      </c>
      <c r="BI10" s="14">
        <f>'2'!CC10</f>
        <v>0.36545783295451995</v>
      </c>
      <c r="BJ10" s="14">
        <f>'3'!BK10</f>
        <v>0.70871117289933272</v>
      </c>
      <c r="BK10" s="14">
        <f>'8'!BU10</f>
        <v>0.68773057893393563</v>
      </c>
      <c r="BL10" s="14">
        <f t="shared" si="12"/>
        <v>0.39872178640591549</v>
      </c>
      <c r="BM10" s="14">
        <f t="shared" si="13"/>
        <v>0.47714344184059287</v>
      </c>
      <c r="BN10" s="14">
        <f>'1'!DI10</f>
        <v>0.35931398690529626</v>
      </c>
      <c r="BO10" s="14">
        <f>'1'!DK10</f>
        <v>0.46836770597832861</v>
      </c>
      <c r="BP10" s="14">
        <f>'2'!CJ10</f>
        <v>0.17753458033620675</v>
      </c>
      <c r="BQ10" s="14">
        <f>'2'!CL10</f>
        <v>0.28593096889522934</v>
      </c>
      <c r="BR10" s="14">
        <f>'3'!BR10</f>
        <v>0.57048338729872472</v>
      </c>
      <c r="BS10" s="14">
        <f>'8'!CD10</f>
        <v>0.71125865994361626</v>
      </c>
      <c r="BT10" s="14">
        <f t="shared" si="14"/>
        <v>0.41603574239503971</v>
      </c>
      <c r="BU10" s="14">
        <f t="shared" si="15"/>
        <v>0.4885191116057247</v>
      </c>
      <c r="BV10" s="14">
        <f>'1'!DU10</f>
        <v>0.37867871409128351</v>
      </c>
      <c r="BW10" s="14">
        <f>'1'!DW10</f>
        <v>0.48928533324677576</v>
      </c>
      <c r="BX10" s="14">
        <f>'2'!CS10</f>
        <v>0.22886947311004052</v>
      </c>
      <c r="BY10" s="14">
        <f>'2'!CU10</f>
        <v>0.36863074182849326</v>
      </c>
      <c r="BZ10" s="14">
        <f>'3'!BY10</f>
        <v>0.71894234508141375</v>
      </c>
      <c r="CA10" s="14">
        <f>'8'!CM10</f>
        <v>0.70639401002377467</v>
      </c>
      <c r="CB10" s="14">
        <f t="shared" si="16"/>
        <v>0.43798073240836621</v>
      </c>
      <c r="CC10" s="14">
        <f t="shared" si="17"/>
        <v>0.52143669503301449</v>
      </c>
      <c r="CD10" s="14">
        <f>'1'!EG10</f>
        <v>0.28821118220222836</v>
      </c>
      <c r="CE10" s="14">
        <f>'1'!EI10</f>
        <v>0.38622498507417569</v>
      </c>
      <c r="CF10" s="14">
        <f>'2'!DB10</f>
        <v>0.22692471815011231</v>
      </c>
      <c r="CG10" s="14">
        <f>'2'!DD10</f>
        <v>0.36574244914386023</v>
      </c>
      <c r="CH10" s="14">
        <f>'3'!CF10</f>
        <v>0.75749106979180192</v>
      </c>
      <c r="CI10" s="14">
        <f>'8'!CV10</f>
        <v>0.86041885084057512</v>
      </c>
      <c r="CJ10" s="14">
        <f t="shared" si="18"/>
        <v>0.45851825039763855</v>
      </c>
      <c r="CK10" s="14">
        <f t="shared" si="19"/>
        <v>0.53746209501953701</v>
      </c>
      <c r="CL10" s="14">
        <f>'1'!ES10</f>
        <v>0.19369665525247853</v>
      </c>
      <c r="CM10" s="14">
        <f>'1'!EU10</f>
        <v>0.26121196841714883</v>
      </c>
      <c r="CN10" s="14">
        <f>'2'!DK10</f>
        <v>0.10877997826058707</v>
      </c>
      <c r="CO10" s="14">
        <f>'2'!DM10</f>
        <v>0.14693820429840132</v>
      </c>
      <c r="CP10" s="14">
        <f>'3'!CM10</f>
        <v>0.53985607917453637</v>
      </c>
      <c r="CQ10" s="14">
        <f>'8'!DE10</f>
        <v>0.67896721667117477</v>
      </c>
      <c r="CR10" s="14">
        <f t="shared" si="20"/>
        <v>0.32714795006141345</v>
      </c>
      <c r="CS10" s="14">
        <f t="shared" si="21"/>
        <v>0.36237246312890825</v>
      </c>
      <c r="CT10" s="14">
        <f>'1'!FE10</f>
        <v>0.26427208529138102</v>
      </c>
      <c r="CU10" s="14">
        <f>'1'!FG10</f>
        <v>0.35644830675836403</v>
      </c>
      <c r="CV10" s="14">
        <f>'2'!DT10</f>
        <v>0.14269183196759819</v>
      </c>
      <c r="CW10" s="14">
        <f>'2'!DV10</f>
        <v>0.220476552777359</v>
      </c>
      <c r="CX10" s="14">
        <f>'3'!CT10</f>
        <v>0.67102915677168484</v>
      </c>
      <c r="CY10" s="14">
        <f>'8'!DN10</f>
        <v>0.83417842641792161</v>
      </c>
      <c r="CZ10" s="14">
        <f t="shared" si="22"/>
        <v>0.41371411455896689</v>
      </c>
      <c r="DA10" s="14">
        <f t="shared" si="23"/>
        <v>0.47036776198454822</v>
      </c>
      <c r="DB10" s="14">
        <f>'1'!FQ10</f>
        <v>0.16249017136449873</v>
      </c>
      <c r="DC10" s="14">
        <f>'1'!FS10</f>
        <v>0.21498062881170213</v>
      </c>
      <c r="DD10" s="14">
        <f>'2'!EC10</f>
        <v>0.1513785950821335</v>
      </c>
      <c r="DE10" s="14">
        <f>'2'!EE10</f>
        <v>0.23764297554007169</v>
      </c>
      <c r="DF10" s="14">
        <f>'3'!DA10</f>
        <v>0.41058040811725249</v>
      </c>
      <c r="DG10" s="14">
        <f>'8'!DW10</f>
        <v>0.7382549631096077</v>
      </c>
      <c r="DH10" s="14">
        <f t="shared" si="24"/>
        <v>0.35070790985207995</v>
      </c>
      <c r="DI10" s="14">
        <f t="shared" si="25"/>
        <v>0.39695952248712718</v>
      </c>
      <c r="DJ10" s="14">
        <f>'1'!GC10</f>
        <v>0.47018453924192316</v>
      </c>
      <c r="DK10" s="14">
        <f>'1'!GE10</f>
        <v>0.5810309932725638</v>
      </c>
      <c r="DL10" s="14">
        <f>'2'!EL10</f>
        <v>0.29061822397367887</v>
      </c>
      <c r="DM10" s="14">
        <f>'2'!EN10</f>
        <v>0.45237500543884568</v>
      </c>
      <c r="DN10" s="14">
        <f>'3'!DH10</f>
        <v>0.14202319479055292</v>
      </c>
      <c r="DO10" s="14">
        <f>'8'!EF10</f>
        <v>0.31028517118210452</v>
      </c>
      <c r="DP10" s="14">
        <f t="shared" si="26"/>
        <v>0.35702931146590217</v>
      </c>
      <c r="DQ10" s="14">
        <f t="shared" si="27"/>
        <v>0.4478970566311713</v>
      </c>
    </row>
    <row r="11" spans="1:170" ht="12.75" customHeight="1">
      <c r="A11" s="60">
        <v>1987</v>
      </c>
      <c r="B11" s="14">
        <f>'1'!Q11</f>
        <v>0.39359233661579862</v>
      </c>
      <c r="C11" s="14">
        <f>'1'!S11</f>
        <v>0.50501227681441285</v>
      </c>
      <c r="D11" s="14">
        <f>'2'!P11</f>
        <v>0.23225507695810646</v>
      </c>
      <c r="E11" s="14">
        <f>'2'!R11</f>
        <v>0.3736181411025718</v>
      </c>
      <c r="F11" s="14">
        <f>'3'!N11</f>
        <v>0.45978415070077494</v>
      </c>
      <c r="G11" s="14">
        <f>'8'!J11</f>
        <v>0.63981050146268004</v>
      </c>
      <c r="H11" s="14">
        <f t="shared" si="28"/>
        <v>0.42188597167886166</v>
      </c>
      <c r="I11" s="14">
        <f t="shared" si="29"/>
        <v>0.50614697312655488</v>
      </c>
      <c r="J11" s="14">
        <f>'1'!AC11</f>
        <v>0.23692695253036641</v>
      </c>
      <c r="K11" s="14">
        <f>'1'!AE11</f>
        <v>0.3209469607844172</v>
      </c>
      <c r="L11" s="14">
        <f>'2'!Y11</f>
        <v>0.19756952771279843</v>
      </c>
      <c r="M11" s="14">
        <f>'2'!AA11</f>
        <v>0.31990921668654548</v>
      </c>
      <c r="N11" s="14">
        <f>'3'!U11</f>
        <v>0.51482241130289574</v>
      </c>
      <c r="O11" s="14">
        <f>'8'!S11</f>
        <v>0.63863698260119095</v>
      </c>
      <c r="P11" s="14">
        <f t="shared" si="0"/>
        <v>0.35771115428145189</v>
      </c>
      <c r="Q11" s="14">
        <f t="shared" si="1"/>
        <v>0.42649772002405117</v>
      </c>
      <c r="R11" s="14">
        <f>'1'!AO11</f>
        <v>0.37866552758276906</v>
      </c>
      <c r="S11" s="14">
        <f>'1'!AQ11</f>
        <v>0.48927128294045552</v>
      </c>
      <c r="T11" s="14">
        <f>'2'!AH11</f>
        <v>0.17472588740692174</v>
      </c>
      <c r="U11" s="14">
        <f>'2'!AJ11</f>
        <v>0.28097085081742035</v>
      </c>
      <c r="V11" s="14">
        <f>'3'!AB11</f>
        <v>0.81418034340649026</v>
      </c>
      <c r="W11" s="14">
        <f>'8'!AB11</f>
        <v>0.7328399673617102</v>
      </c>
      <c r="X11" s="14">
        <f t="shared" si="2"/>
        <v>0.42874379411713359</v>
      </c>
      <c r="Y11" s="14">
        <f t="shared" si="3"/>
        <v>0.50102736703986195</v>
      </c>
      <c r="Z11" s="14">
        <f>'1'!BA11</f>
        <v>0.31892047476779922</v>
      </c>
      <c r="AA11" s="14">
        <f>'1'!BC11</f>
        <v>0.42279389219280872</v>
      </c>
      <c r="AB11" s="14">
        <f>'2'!AQ11</f>
        <v>0.15901083596743174</v>
      </c>
      <c r="AC11" s="14">
        <f>'2'!AS11</f>
        <v>0.25223836662166954</v>
      </c>
      <c r="AD11" s="14">
        <f>'3'!AI11</f>
        <v>0.52389860825168222</v>
      </c>
      <c r="AE11" s="14">
        <f>'8'!AK11</f>
        <v>0.62845733315324026</v>
      </c>
      <c r="AF11" s="14">
        <f t="shared" si="4"/>
        <v>0.36879621462949042</v>
      </c>
      <c r="AG11" s="14">
        <f t="shared" si="5"/>
        <v>0.43449653065590615</v>
      </c>
      <c r="AH11" s="14">
        <f>'1'!BM11</f>
        <v>0.28603032775770931</v>
      </c>
      <c r="AI11" s="14">
        <f>'1'!BO11</f>
        <v>0.38356000344966562</v>
      </c>
      <c r="AJ11" s="14">
        <f>'2'!AZ11</f>
        <v>0.18291763624975665</v>
      </c>
      <c r="AK11" s="14">
        <f>'2'!BB11</f>
        <v>0.29529747370478998</v>
      </c>
      <c r="AL11" s="14">
        <f>'3'!AP11</f>
        <v>0.54942104615421949</v>
      </c>
      <c r="AM11" s="14">
        <f>'8'!AT11</f>
        <v>0.75531802550130223</v>
      </c>
      <c r="AN11" s="14">
        <f t="shared" si="6"/>
        <v>0.40808866316958936</v>
      </c>
      <c r="AO11" s="14">
        <f t="shared" si="7"/>
        <v>0.47805850088525259</v>
      </c>
      <c r="AP11" s="14">
        <f>'1'!BY11</f>
        <v>0.20200336885802972</v>
      </c>
      <c r="AQ11" s="14">
        <f>'1'!CA11</f>
        <v>0.27305948623343823</v>
      </c>
      <c r="AR11" s="14">
        <f>'2'!BI11</f>
        <v>0.22135807692751747</v>
      </c>
      <c r="AS11" s="14">
        <f>'2'!BK11</f>
        <v>0.35737836671750106</v>
      </c>
      <c r="AT11" s="14">
        <f>'3'!AW11</f>
        <v>0.82338361785678282</v>
      </c>
      <c r="AU11" s="14">
        <f>'8'!BC11</f>
        <v>0.78010705384622236</v>
      </c>
      <c r="AV11" s="14">
        <f t="shared" si="8"/>
        <v>0.40115616654392316</v>
      </c>
      <c r="AW11" s="14">
        <f t="shared" si="9"/>
        <v>0.47018163559905385</v>
      </c>
      <c r="AX11" s="14">
        <f>'1'!CK11</f>
        <v>0.32871778399032625</v>
      </c>
      <c r="AY11" s="14">
        <f>'1'!CM11</f>
        <v>0.43410068417075282</v>
      </c>
      <c r="AZ11" s="14">
        <f>'2'!BR11</f>
        <v>0.20965575741068185</v>
      </c>
      <c r="BA11" s="14">
        <f>'2'!BT11</f>
        <v>0.33930875820560369</v>
      </c>
      <c r="BB11" s="14">
        <f>'3'!BD11</f>
        <v>0.38445839976501051</v>
      </c>
      <c r="BC11" s="14">
        <f>'8'!BL11</f>
        <v>0.68522443929090149</v>
      </c>
      <c r="BD11" s="14">
        <f t="shared" si="10"/>
        <v>0.40786599356396985</v>
      </c>
      <c r="BE11" s="14">
        <f t="shared" si="11"/>
        <v>0.48621129388908602</v>
      </c>
      <c r="BF11" s="14">
        <f>'1'!CW11</f>
        <v>0.30298341385998823</v>
      </c>
      <c r="BG11" s="14">
        <f>'1'!CY11</f>
        <v>0.40403512792805385</v>
      </c>
      <c r="BH11" s="14">
        <f>'2'!CA11</f>
        <v>0.23543507817819917</v>
      </c>
      <c r="BI11" s="14">
        <f>'2'!CC11</f>
        <v>0.37825626820603248</v>
      </c>
      <c r="BJ11" s="14">
        <f>'3'!BK11</f>
        <v>0.71889236256455524</v>
      </c>
      <c r="BK11" s="14">
        <f>'8'!BU11</f>
        <v>0.69332012655778796</v>
      </c>
      <c r="BL11" s="14">
        <f t="shared" si="12"/>
        <v>0.41057953953199178</v>
      </c>
      <c r="BM11" s="14">
        <f t="shared" si="13"/>
        <v>0.49187050756395811</v>
      </c>
      <c r="BN11" s="14">
        <f>'1'!DI11</f>
        <v>0.38089321384631719</v>
      </c>
      <c r="BO11" s="14">
        <f>'1'!DK11</f>
        <v>0.49164122790554599</v>
      </c>
      <c r="BP11" s="14">
        <f>'2'!CJ11</f>
        <v>0.18464863687312916</v>
      </c>
      <c r="BQ11" s="14">
        <f>'2'!CL11</f>
        <v>0.29827126084245154</v>
      </c>
      <c r="BR11" s="14">
        <f>'3'!BR11</f>
        <v>0.44180148925880092</v>
      </c>
      <c r="BS11" s="14">
        <f>'8'!CD11</f>
        <v>0.70558319350885468</v>
      </c>
      <c r="BT11" s="14">
        <f t="shared" si="14"/>
        <v>0.42370834807610031</v>
      </c>
      <c r="BU11" s="14">
        <f t="shared" si="15"/>
        <v>0.49849856075228405</v>
      </c>
      <c r="BV11" s="14">
        <f>'1'!DU11</f>
        <v>0.36933920566554229</v>
      </c>
      <c r="BW11" s="14">
        <f>'1'!DW11</f>
        <v>0.47926855153002901</v>
      </c>
      <c r="BX11" s="14">
        <f>'2'!CS11</f>
        <v>0.23721559740908316</v>
      </c>
      <c r="BY11" s="14">
        <f>'2'!CU11</f>
        <v>0.3808339097389874</v>
      </c>
      <c r="BZ11" s="14">
        <f>'3'!BY11</f>
        <v>0.74057368717260252</v>
      </c>
      <c r="CA11" s="14">
        <f>'8'!CM11</f>
        <v>0.73078939887721217</v>
      </c>
      <c r="CB11" s="14">
        <f t="shared" si="16"/>
        <v>0.44578140065061256</v>
      </c>
      <c r="CC11" s="14">
        <f t="shared" si="17"/>
        <v>0.53029728671540954</v>
      </c>
      <c r="CD11" s="14">
        <f>'1'!EG11</f>
        <v>0.28872747325829567</v>
      </c>
      <c r="CE11" s="14">
        <f>'1'!EI11</f>
        <v>0.38685452491937905</v>
      </c>
      <c r="CF11" s="14">
        <f>'2'!DB11</f>
        <v>0.23064307880703686</v>
      </c>
      <c r="CG11" s="14">
        <f>'2'!DD11</f>
        <v>0.37124988999663583</v>
      </c>
      <c r="CH11" s="14">
        <f>'3'!CF11</f>
        <v>0.7605925203271714</v>
      </c>
      <c r="CI11" s="14">
        <f>'8'!CV11</f>
        <v>0.86490910347291927</v>
      </c>
      <c r="CJ11" s="14">
        <f t="shared" si="18"/>
        <v>0.46142655184608389</v>
      </c>
      <c r="CK11" s="14">
        <f t="shared" si="19"/>
        <v>0.54100450612964468</v>
      </c>
      <c r="CL11" s="14">
        <f>'1'!ES11</f>
        <v>0.21680042176423245</v>
      </c>
      <c r="CM11" s="14">
        <f>'1'!EU11</f>
        <v>0.29371796653874238</v>
      </c>
      <c r="CN11" s="14">
        <f>'2'!DK11</f>
        <v>0.11434887737957128</v>
      </c>
      <c r="CO11" s="14">
        <f>'2'!DM11</f>
        <v>0.15980836419457844</v>
      </c>
      <c r="CP11" s="14">
        <f>'3'!CM11</f>
        <v>0.54785535075963887</v>
      </c>
      <c r="CQ11" s="14">
        <f>'8'!DE11</f>
        <v>0.68358223006267593</v>
      </c>
      <c r="CR11" s="14">
        <f t="shared" si="20"/>
        <v>0.33824384306882654</v>
      </c>
      <c r="CS11" s="14">
        <f t="shared" si="21"/>
        <v>0.37903618693199892</v>
      </c>
      <c r="CT11" s="14">
        <f>'1'!FE11</f>
        <v>0.28095396819890051</v>
      </c>
      <c r="CU11" s="14">
        <f>'1'!FG11</f>
        <v>0.37732039646835092</v>
      </c>
      <c r="CV11" s="14">
        <f>'2'!DT11</f>
        <v>0.14550684076917442</v>
      </c>
      <c r="CW11" s="14">
        <f>'2'!DV11</f>
        <v>0.22610648371256017</v>
      </c>
      <c r="CX11" s="14">
        <f>'3'!CT11</f>
        <v>0.65621017514017432</v>
      </c>
      <c r="CY11" s="14">
        <f>'8'!DN11</f>
        <v>0.83562844140580839</v>
      </c>
      <c r="CZ11" s="14">
        <f t="shared" si="22"/>
        <v>0.42069641679129444</v>
      </c>
      <c r="DA11" s="14">
        <f t="shared" si="23"/>
        <v>0.47968510719557311</v>
      </c>
      <c r="DB11" s="14">
        <f>'1'!FQ11</f>
        <v>0.18017991789734591</v>
      </c>
      <c r="DC11" s="14">
        <f>'1'!FS11</f>
        <v>0.24153085062817994</v>
      </c>
      <c r="DD11" s="14">
        <f>'2'!EC11</f>
        <v>0.15231630875388716</v>
      </c>
      <c r="DE11" s="14">
        <f>'2'!EE11</f>
        <v>0.23946011793190167</v>
      </c>
      <c r="DF11" s="14">
        <f>'3'!DA11</f>
        <v>0.41453588380812378</v>
      </c>
      <c r="DG11" s="14">
        <f>'8'!DW11</f>
        <v>0.7349396797507306</v>
      </c>
      <c r="DH11" s="14">
        <f t="shared" si="24"/>
        <v>0.35581196880065458</v>
      </c>
      <c r="DI11" s="14">
        <f t="shared" si="25"/>
        <v>0.40531021610360407</v>
      </c>
      <c r="DJ11" s="14">
        <f>'1'!GC11</f>
        <v>0.48320226123505239</v>
      </c>
      <c r="DK11" s="14">
        <f>'1'!GE11</f>
        <v>0.59322930274779162</v>
      </c>
      <c r="DL11" s="14">
        <f>'2'!EL11</f>
        <v>0.2963797214060972</v>
      </c>
      <c r="DM11" s="14">
        <f>'2'!EN11</f>
        <v>0.45949684801672364</v>
      </c>
      <c r="DN11" s="14">
        <f>'3'!DH11</f>
        <v>0.14834176953696676</v>
      </c>
      <c r="DO11" s="14">
        <f>'8'!EF11</f>
        <v>0.32259811166272262</v>
      </c>
      <c r="DP11" s="14">
        <f t="shared" si="26"/>
        <v>0.36739336476795736</v>
      </c>
      <c r="DQ11" s="14">
        <f t="shared" si="27"/>
        <v>0.45844142080907924</v>
      </c>
    </row>
    <row r="12" spans="1:170" ht="12.75" customHeight="1">
      <c r="A12" s="60">
        <v>1988</v>
      </c>
      <c r="B12" s="14">
        <f>'1'!Q12</f>
        <v>0.4077615838701294</v>
      </c>
      <c r="C12" s="14">
        <f>'1'!S12</f>
        <v>0.51965934364811761</v>
      </c>
      <c r="D12" s="14">
        <f>'2'!P12</f>
        <v>0.2383834655070193</v>
      </c>
      <c r="E12" s="14">
        <f>'2'!R12</f>
        <v>0.38251718960657971</v>
      </c>
      <c r="F12" s="14">
        <f>'3'!N12</f>
        <v>0.53703419688291276</v>
      </c>
      <c r="G12" s="14">
        <f>'8'!J12</f>
        <v>0.64395968875707854</v>
      </c>
      <c r="H12" s="14">
        <f t="shared" si="28"/>
        <v>0.43003491271140903</v>
      </c>
      <c r="I12" s="14">
        <f t="shared" si="29"/>
        <v>0.51537874067059186</v>
      </c>
      <c r="J12" s="14">
        <f>'1'!AC12</f>
        <v>0.24843873918469117</v>
      </c>
      <c r="K12" s="14">
        <f>'1'!AE12</f>
        <v>0.33609448509536555</v>
      </c>
      <c r="L12" s="14">
        <f>'2'!Y12</f>
        <v>0.20369566205532469</v>
      </c>
      <c r="M12" s="14">
        <f>'2'!AA12</f>
        <v>0.32983949354226172</v>
      </c>
      <c r="N12" s="14">
        <f>'3'!U12</f>
        <v>0.50703928600291648</v>
      </c>
      <c r="O12" s="14">
        <f>'8'!S12</f>
        <v>0.64360272312731959</v>
      </c>
      <c r="P12" s="14">
        <f t="shared" si="0"/>
        <v>0.36524570812244511</v>
      </c>
      <c r="Q12" s="14">
        <f t="shared" si="1"/>
        <v>0.43651223392164895</v>
      </c>
      <c r="R12" s="14">
        <f>'1'!AO12</f>
        <v>0.39869688442121926</v>
      </c>
      <c r="S12" s="14">
        <f>'1'!AQ12</f>
        <v>0.51032147325998423</v>
      </c>
      <c r="T12" s="14">
        <f>'2'!AH12</f>
        <v>0.18028929317314915</v>
      </c>
      <c r="U12" s="14">
        <f>'2'!AJ12</f>
        <v>0.29074682751509984</v>
      </c>
      <c r="V12" s="14">
        <f>'3'!AB12</f>
        <v>0.82360457065633608</v>
      </c>
      <c r="W12" s="14">
        <f>'8'!AB12</f>
        <v>0.74464815722920763</v>
      </c>
      <c r="X12" s="14">
        <f t="shared" si="2"/>
        <v>0.44121144494119202</v>
      </c>
      <c r="Y12" s="14">
        <f t="shared" si="3"/>
        <v>0.5152388193347639</v>
      </c>
      <c r="Z12" s="14">
        <f>'1'!BA12</f>
        <v>0.33050974676247197</v>
      </c>
      <c r="AA12" s="14">
        <f>'1'!BC12</f>
        <v>0.43615070358695396</v>
      </c>
      <c r="AB12" s="14">
        <f>'2'!AQ12</f>
        <v>0.16553365685689342</v>
      </c>
      <c r="AC12" s="14">
        <f>'2'!AS12</f>
        <v>0.2643722519625511</v>
      </c>
      <c r="AD12" s="14">
        <f>'3'!AI12</f>
        <v>0.54983489248806539</v>
      </c>
      <c r="AE12" s="14">
        <f>'8'!AK12</f>
        <v>0.64292938887084849</v>
      </c>
      <c r="AF12" s="14">
        <f t="shared" si="4"/>
        <v>0.37965759749673794</v>
      </c>
      <c r="AG12" s="14">
        <f t="shared" si="5"/>
        <v>0.44781744814011781</v>
      </c>
      <c r="AH12" s="14">
        <f>'1'!BM12</f>
        <v>0.27814726600049422</v>
      </c>
      <c r="AI12" s="14">
        <f>'1'!BO12</f>
        <v>0.37384847117554598</v>
      </c>
      <c r="AJ12" s="14">
        <f>'2'!AZ12</f>
        <v>0.19202155018794853</v>
      </c>
      <c r="AK12" s="14">
        <f>'2'!BB12</f>
        <v>0.31073667106339486</v>
      </c>
      <c r="AL12" s="14">
        <f>'3'!AP12</f>
        <v>0.56242100013304941</v>
      </c>
      <c r="AM12" s="14">
        <f>'8'!AT12</f>
        <v>0.75805384862364011</v>
      </c>
      <c r="AN12" s="14">
        <f t="shared" si="6"/>
        <v>0.40940755493736092</v>
      </c>
      <c r="AO12" s="14">
        <f t="shared" si="7"/>
        <v>0.48087966362086032</v>
      </c>
      <c r="AP12" s="14">
        <f>'1'!BY12</f>
        <v>0.22294747049591915</v>
      </c>
      <c r="AQ12" s="14">
        <f>'1'!CA12</f>
        <v>0.3021379623997964</v>
      </c>
      <c r="AR12" s="14">
        <f>'2'!BI12</f>
        <v>0.22826910500607087</v>
      </c>
      <c r="AS12" s="14">
        <f>'2'!BK12</f>
        <v>0.36774093246057321</v>
      </c>
      <c r="AT12" s="14">
        <f>'3'!AW12</f>
        <v>0.8208940908373088</v>
      </c>
      <c r="AU12" s="14">
        <f>'8'!BC12</f>
        <v>0.78853449478700921</v>
      </c>
      <c r="AV12" s="14">
        <f t="shared" si="8"/>
        <v>0.4132503567629997</v>
      </c>
      <c r="AW12" s="14">
        <f t="shared" si="9"/>
        <v>0.48613779654912626</v>
      </c>
      <c r="AX12" s="14">
        <f>'1'!CK12</f>
        <v>0.34804313944267812</v>
      </c>
      <c r="AY12" s="14">
        <f>'1'!CM12</f>
        <v>0.45592323268027868</v>
      </c>
      <c r="AZ12" s="14">
        <f>'2'!BR12</f>
        <v>0.21353768111119048</v>
      </c>
      <c r="BA12" s="14">
        <f>'2'!BT12</f>
        <v>0.34537801704123572</v>
      </c>
      <c r="BB12" s="14">
        <f>'3'!BD12</f>
        <v>0.44280677029870746</v>
      </c>
      <c r="BC12" s="14">
        <f>'8'!BL12</f>
        <v>0.69247219420508344</v>
      </c>
      <c r="BD12" s="14">
        <f t="shared" si="10"/>
        <v>0.41801767158631731</v>
      </c>
      <c r="BE12" s="14">
        <f t="shared" si="11"/>
        <v>0.49792448130886591</v>
      </c>
      <c r="BF12" s="14">
        <f>'1'!CW12</f>
        <v>0.31523367700726174</v>
      </c>
      <c r="BG12" s="14">
        <f>'1'!CY12</f>
        <v>0.41849522567014158</v>
      </c>
      <c r="BH12" s="14">
        <f>'2'!CA12</f>
        <v>0.2424681523398223</v>
      </c>
      <c r="BI12" s="14">
        <f>'2'!CC12</f>
        <v>0.38835889094348708</v>
      </c>
      <c r="BJ12" s="14">
        <f>'3'!BK12</f>
        <v>0.72868039348916214</v>
      </c>
      <c r="BK12" s="14">
        <f>'8'!BU12</f>
        <v>0.69840122523372439</v>
      </c>
      <c r="BL12" s="14">
        <f t="shared" si="12"/>
        <v>0.41870101819360278</v>
      </c>
      <c r="BM12" s="14">
        <f t="shared" si="13"/>
        <v>0.50175178061578429</v>
      </c>
      <c r="BN12" s="14">
        <f>'1'!DI12</f>
        <v>0.40207639158394964</v>
      </c>
      <c r="BO12" s="14">
        <f>'1'!DK12</f>
        <v>0.51381622044951258</v>
      </c>
      <c r="BP12" s="14">
        <f>'2'!CJ12</f>
        <v>0.19173891637588444</v>
      </c>
      <c r="BQ12" s="14">
        <f>'2'!CL12</f>
        <v>0.3102646979843699</v>
      </c>
      <c r="BR12" s="14">
        <f>'3'!BR12</f>
        <v>0.53736525262406942</v>
      </c>
      <c r="BS12" s="14">
        <f>'8'!CD12</f>
        <v>0.70426800039075199</v>
      </c>
      <c r="BT12" s="14">
        <f t="shared" si="14"/>
        <v>0.43269443611686198</v>
      </c>
      <c r="BU12" s="14">
        <f t="shared" si="15"/>
        <v>0.50944963960821155</v>
      </c>
      <c r="BV12" s="14">
        <f>'1'!DU12</f>
        <v>0.37318460697212291</v>
      </c>
      <c r="BW12" s="14">
        <f>'1'!DW12</f>
        <v>0.48340877334363125</v>
      </c>
      <c r="BX12" s="14">
        <f>'2'!CS12</f>
        <v>0.2435607687407999</v>
      </c>
      <c r="BY12" s="14">
        <f>'2'!CU12</f>
        <v>0.38990960157632548</v>
      </c>
      <c r="BZ12" s="14">
        <f>'3'!BY12</f>
        <v>0.68642848492202446</v>
      </c>
      <c r="CA12" s="14">
        <f>'8'!CM12</f>
        <v>0.73186650583339441</v>
      </c>
      <c r="CB12" s="14">
        <f t="shared" si="16"/>
        <v>0.44953729384877239</v>
      </c>
      <c r="CC12" s="14">
        <f t="shared" si="17"/>
        <v>0.53506162691778369</v>
      </c>
      <c r="CD12" s="14">
        <f>'1'!EG12</f>
        <v>0.273371625481519</v>
      </c>
      <c r="CE12" s="14">
        <f>'1'!EI12</f>
        <v>0.36790433084971402</v>
      </c>
      <c r="CF12" s="14">
        <f>'2'!DB12</f>
        <v>0.23545986973614869</v>
      </c>
      <c r="CG12" s="14">
        <f>'2'!DD12</f>
        <v>0.37829225321900678</v>
      </c>
      <c r="CH12" s="14">
        <f>'3'!CF12</f>
        <v>0.76365791391370053</v>
      </c>
      <c r="CI12" s="14">
        <f>'8'!CV12</f>
        <v>0.84491320447002161</v>
      </c>
      <c r="CJ12" s="14">
        <f t="shared" si="18"/>
        <v>0.45124823322922974</v>
      </c>
      <c r="CK12" s="14">
        <f t="shared" si="19"/>
        <v>0.53036992951291406</v>
      </c>
      <c r="CL12" s="14">
        <f>'1'!ES12</f>
        <v>0.23430282469543712</v>
      </c>
      <c r="CM12" s="14">
        <f>'1'!EU12</f>
        <v>0.3174514954449601</v>
      </c>
      <c r="CN12" s="14">
        <f>'2'!DK12</f>
        <v>0.12060435060548629</v>
      </c>
      <c r="CO12" s="14">
        <f>'2'!DM12</f>
        <v>0.17386812218866532</v>
      </c>
      <c r="CP12" s="14">
        <f>'3'!CM12</f>
        <v>0.55573941974011853</v>
      </c>
      <c r="CQ12" s="14">
        <f>'8'!DE12</f>
        <v>0.68386791821184156</v>
      </c>
      <c r="CR12" s="14">
        <f t="shared" si="20"/>
        <v>0.34625836450425496</v>
      </c>
      <c r="CS12" s="14">
        <f t="shared" si="21"/>
        <v>0.39172917861515566</v>
      </c>
      <c r="CT12" s="14">
        <f>'1'!FE12</f>
        <v>0.2852456659387827</v>
      </c>
      <c r="CU12" s="14">
        <f>'1'!FG12</f>
        <v>0.38259886953820904</v>
      </c>
      <c r="CV12" s="14">
        <f>'2'!DT12</f>
        <v>0.14785393651758938</v>
      </c>
      <c r="CW12" s="14">
        <f>'2'!DV12</f>
        <v>0.23075100080772723</v>
      </c>
      <c r="CX12" s="14">
        <f>'3'!CT12</f>
        <v>0.64680560613772675</v>
      </c>
      <c r="CY12" s="14">
        <f>'8'!DN12</f>
        <v>0.84192834633527336</v>
      </c>
      <c r="CZ12" s="14">
        <f t="shared" si="22"/>
        <v>0.42500931626388178</v>
      </c>
      <c r="DA12" s="14">
        <f t="shared" si="23"/>
        <v>0.4850927388937365</v>
      </c>
      <c r="DB12" s="14">
        <f>'1'!FQ12</f>
        <v>0.19598211810732394</v>
      </c>
      <c r="DC12" s="14">
        <f>'1'!FS12</f>
        <v>0.26449004518786096</v>
      </c>
      <c r="DD12" s="14">
        <f>'2'!EC12</f>
        <v>0.15745737816335337</v>
      </c>
      <c r="DE12" s="14">
        <f>'2'!EE12</f>
        <v>0.24930313564689102</v>
      </c>
      <c r="DF12" s="14">
        <f>'3'!DA12</f>
        <v>0.41811199013191025</v>
      </c>
      <c r="DG12" s="14">
        <f>'8'!DW12</f>
        <v>0.74625610759829752</v>
      </c>
      <c r="DH12" s="14">
        <f t="shared" si="24"/>
        <v>0.3665652012896583</v>
      </c>
      <c r="DI12" s="14">
        <f t="shared" si="25"/>
        <v>0.42001642947768314</v>
      </c>
      <c r="DJ12" s="14">
        <f>'1'!GC12</f>
        <v>0.49797068186740684</v>
      </c>
      <c r="DK12" s="14">
        <f>'1'!GE12</f>
        <v>0.60683565714277843</v>
      </c>
      <c r="DL12" s="14">
        <f>'2'!EL12</f>
        <v>0.30211205998503071</v>
      </c>
      <c r="DM12" s="14">
        <f>'2'!EN12</f>
        <v>0.4664800450979093</v>
      </c>
      <c r="DN12" s="14">
        <f>'3'!DH12</f>
        <v>0.15457272059484517</v>
      </c>
      <c r="DO12" s="14">
        <f>'8'!EF12</f>
        <v>0.32555826793603609</v>
      </c>
      <c r="DP12" s="14">
        <f t="shared" si="26"/>
        <v>0.37521366992949118</v>
      </c>
      <c r="DQ12" s="14">
        <f t="shared" si="27"/>
        <v>0.46629132339224127</v>
      </c>
    </row>
    <row r="13" spans="1:170" ht="12.75" customHeight="1">
      <c r="A13" s="60">
        <v>1989</v>
      </c>
      <c r="B13" s="14">
        <f>'1'!Q13</f>
        <v>0.41435582467638665</v>
      </c>
      <c r="C13" s="14">
        <f>'1'!S13</f>
        <v>0.52638109802625344</v>
      </c>
      <c r="D13" s="14">
        <f>'2'!P13</f>
        <v>0.24599188255859791</v>
      </c>
      <c r="E13" s="14">
        <f>'2'!R13</f>
        <v>0.39334225177288862</v>
      </c>
      <c r="F13" s="14">
        <f>'3'!N13</f>
        <v>0.45989708467656532</v>
      </c>
      <c r="G13" s="14">
        <f>'8'!J13</f>
        <v>0.65545557034675228</v>
      </c>
      <c r="H13" s="14">
        <f t="shared" si="28"/>
        <v>0.43860109252724561</v>
      </c>
      <c r="I13" s="14">
        <f t="shared" si="29"/>
        <v>0.52505964004863137</v>
      </c>
      <c r="J13" s="14">
        <f>'1'!AC13</f>
        <v>0.25700931983458675</v>
      </c>
      <c r="K13" s="14">
        <f>'1'!AE13</f>
        <v>0.34717946067948341</v>
      </c>
      <c r="L13" s="14">
        <f>'2'!Y13</f>
        <v>0.20919300920636247</v>
      </c>
      <c r="M13" s="14">
        <f>'2'!AA13</f>
        <v>0.33858015817019171</v>
      </c>
      <c r="N13" s="14">
        <f>'3'!U13</f>
        <v>0.49915857157094357</v>
      </c>
      <c r="O13" s="14">
        <f>'8'!S13</f>
        <v>0.65097356841791765</v>
      </c>
      <c r="P13" s="14">
        <f t="shared" si="0"/>
        <v>0.37239196581962231</v>
      </c>
      <c r="Q13" s="14">
        <f t="shared" si="1"/>
        <v>0.44557772908919757</v>
      </c>
      <c r="R13" s="14">
        <f>'1'!AO13</f>
        <v>0.41363053998496285</v>
      </c>
      <c r="S13" s="14">
        <f>'1'!AQ13</f>
        <v>0.5256446848058558</v>
      </c>
      <c r="T13" s="14">
        <f>'2'!AH13</f>
        <v>0.18771517926723083</v>
      </c>
      <c r="U13" s="14">
        <f>'2'!AJ13</f>
        <v>0.30349496583335828</v>
      </c>
      <c r="V13" s="14">
        <f>'3'!AB13</f>
        <v>0.82772553275239003</v>
      </c>
      <c r="W13" s="14">
        <f>'8'!AB13</f>
        <v>0.76226917808827221</v>
      </c>
      <c r="X13" s="14">
        <f t="shared" si="2"/>
        <v>0.45453829911348859</v>
      </c>
      <c r="Y13" s="14">
        <f t="shared" si="3"/>
        <v>0.53046960957582867</v>
      </c>
      <c r="Z13" s="14">
        <f>'1'!BA13</f>
        <v>0.33990193034101163</v>
      </c>
      <c r="AA13" s="14">
        <f>'1'!BC13</f>
        <v>0.44680611893352418</v>
      </c>
      <c r="AB13" s="14">
        <f>'2'!AQ13</f>
        <v>0.17196312551317317</v>
      </c>
      <c r="AC13" s="14">
        <f>'2'!AS13</f>
        <v>0.2760416945634469</v>
      </c>
      <c r="AD13" s="14">
        <f>'3'!AI13</f>
        <v>0.56227920541337051</v>
      </c>
      <c r="AE13" s="14">
        <f>'8'!AK13</f>
        <v>0.65051852742879268</v>
      </c>
      <c r="AF13" s="14">
        <f t="shared" si="4"/>
        <v>0.38746119442765914</v>
      </c>
      <c r="AG13" s="14">
        <f t="shared" si="5"/>
        <v>0.45778878030858788</v>
      </c>
      <c r="AH13" s="14">
        <f>'1'!BM13</f>
        <v>0.27797010765454538</v>
      </c>
      <c r="AI13" s="14">
        <f>'1'!BO13</f>
        <v>0.37362879227557677</v>
      </c>
      <c r="AJ13" s="14">
        <f>'2'!AZ13</f>
        <v>0.20156709059892447</v>
      </c>
      <c r="AK13" s="14">
        <f>'2'!BB13</f>
        <v>0.32641221619685334</v>
      </c>
      <c r="AL13" s="14">
        <f>'3'!AP13</f>
        <v>0.57512971749207931</v>
      </c>
      <c r="AM13" s="14">
        <f>'8'!AT13</f>
        <v>0.74913128435292498</v>
      </c>
      <c r="AN13" s="14">
        <f t="shared" si="6"/>
        <v>0.40955616086879826</v>
      </c>
      <c r="AO13" s="14">
        <f t="shared" si="7"/>
        <v>0.48305743094178499</v>
      </c>
      <c r="AP13" s="14">
        <f>'1'!BY13</f>
        <v>0.23837753087006072</v>
      </c>
      <c r="AQ13" s="14">
        <f>'1'!CA13</f>
        <v>0.32287233972306612</v>
      </c>
      <c r="AR13" s="14">
        <f>'2'!BI13</f>
        <v>0.23420332523163706</v>
      </c>
      <c r="AS13" s="14">
        <f>'2'!BK13</f>
        <v>0.37646499495104285</v>
      </c>
      <c r="AT13" s="14">
        <f>'3'!AW13</f>
        <v>0.81837552706661176</v>
      </c>
      <c r="AU13" s="14">
        <f>'8'!BC13</f>
        <v>0.79986083191053081</v>
      </c>
      <c r="AV13" s="14">
        <f t="shared" si="8"/>
        <v>0.4241472293374095</v>
      </c>
      <c r="AW13" s="14">
        <f t="shared" si="9"/>
        <v>0.49973272219487985</v>
      </c>
      <c r="AX13" s="14">
        <f>'1'!CK13</f>
        <v>0.36467404852024288</v>
      </c>
      <c r="AY13" s="14">
        <f>'1'!CM13</f>
        <v>0.4742153268276964</v>
      </c>
      <c r="AZ13" s="14">
        <f>'2'!BR13</f>
        <v>0.21513475694025386</v>
      </c>
      <c r="BA13" s="14">
        <f>'2'!BT13</f>
        <v>0.34785304024241948</v>
      </c>
      <c r="BB13" s="14">
        <f>'3'!BD13</f>
        <v>0.49595984061879972</v>
      </c>
      <c r="BC13" s="14">
        <f>'8'!BL13</f>
        <v>0.69925077932688484</v>
      </c>
      <c r="BD13" s="14">
        <f t="shared" si="10"/>
        <v>0.42635319492912715</v>
      </c>
      <c r="BE13" s="14">
        <f t="shared" si="11"/>
        <v>0.50710638213233361</v>
      </c>
      <c r="BF13" s="14">
        <f>'1'!CW13</f>
        <v>0.32329453239972017</v>
      </c>
      <c r="BG13" s="14">
        <f>'1'!CY13</f>
        <v>0.4278626142538392</v>
      </c>
      <c r="BH13" s="14">
        <f>'2'!CA13</f>
        <v>0.24994349113477635</v>
      </c>
      <c r="BI13" s="14">
        <f>'2'!CC13</f>
        <v>0.39887030734548151</v>
      </c>
      <c r="BJ13" s="14">
        <f>'3'!BK13</f>
        <v>0.7380923150937384</v>
      </c>
      <c r="BK13" s="14">
        <f>'8'!BU13</f>
        <v>0.71292971029124974</v>
      </c>
      <c r="BL13" s="14">
        <f t="shared" si="12"/>
        <v>0.42872257794191537</v>
      </c>
      <c r="BM13" s="14">
        <f t="shared" si="13"/>
        <v>0.51322087729685673</v>
      </c>
      <c r="BN13" s="14">
        <f>'1'!DI13</f>
        <v>0.42748959041730339</v>
      </c>
      <c r="BO13" s="14">
        <f>'1'!DK13</f>
        <v>0.53959467392022153</v>
      </c>
      <c r="BP13" s="14">
        <f>'2'!CJ13</f>
        <v>0.19838472054153564</v>
      </c>
      <c r="BQ13" s="14">
        <f>'2'!CL13</f>
        <v>0.32124244242391831</v>
      </c>
      <c r="BR13" s="14">
        <f>'3'!BR13</f>
        <v>0.61567562391645514</v>
      </c>
      <c r="BS13" s="14">
        <f>'8'!CD13</f>
        <v>0.70175367593632088</v>
      </c>
      <c r="BT13" s="14">
        <f t="shared" si="14"/>
        <v>0.44254266229838662</v>
      </c>
      <c r="BU13" s="14">
        <f t="shared" si="15"/>
        <v>0.5208635974268202</v>
      </c>
      <c r="BV13" s="14">
        <f>'1'!DU13</f>
        <v>0.3850876841045997</v>
      </c>
      <c r="BW13" s="14">
        <f>'1'!DW13</f>
        <v>0.4960836416427189</v>
      </c>
      <c r="BX13" s="14">
        <f>'2'!CS13</f>
        <v>0.24937065604757225</v>
      </c>
      <c r="BY13" s="14">
        <f>'2'!CU13</f>
        <v>0.39807285294535488</v>
      </c>
      <c r="BZ13" s="14">
        <f>'3'!BY13</f>
        <v>0.62175383562309972</v>
      </c>
      <c r="CA13" s="14">
        <f>'8'!CM13</f>
        <v>0.7377080506145397</v>
      </c>
      <c r="CB13" s="14">
        <f t="shared" si="16"/>
        <v>0.45738879692223722</v>
      </c>
      <c r="CC13" s="14">
        <f t="shared" si="17"/>
        <v>0.54395484840087116</v>
      </c>
      <c r="CD13" s="14">
        <f>'1'!EG13</f>
        <v>0.28002882455331574</v>
      </c>
      <c r="CE13" s="14">
        <f>'1'!EI13</f>
        <v>0.37617772976870717</v>
      </c>
      <c r="CF13" s="14">
        <f>'2'!DB13</f>
        <v>0.24111803096454318</v>
      </c>
      <c r="CG13" s="14">
        <f>'2'!DD13</f>
        <v>0.38643581752027872</v>
      </c>
      <c r="CH13" s="14">
        <f>'3'!CF13</f>
        <v>0.76668773359747577</v>
      </c>
      <c r="CI13" s="14">
        <f>'8'!CV13</f>
        <v>0.82809494794194261</v>
      </c>
      <c r="CJ13" s="14">
        <f t="shared" si="18"/>
        <v>0.44974726781993379</v>
      </c>
      <c r="CK13" s="14">
        <f t="shared" si="19"/>
        <v>0.53023616507697613</v>
      </c>
      <c r="CL13" s="14">
        <f>'1'!ES13</f>
        <v>0.26311852928579516</v>
      </c>
      <c r="CM13" s="14">
        <f>'1'!EU13</f>
        <v>0.35498363497827312</v>
      </c>
      <c r="CN13" s="14">
        <f>'2'!DK13</f>
        <v>0.12760939562156953</v>
      </c>
      <c r="CO13" s="14">
        <f>'2'!DM13</f>
        <v>0.18914208906810484</v>
      </c>
      <c r="CP13" s="14">
        <f>'3'!CM13</f>
        <v>0.5635101054174082</v>
      </c>
      <c r="CQ13" s="14">
        <f>'8'!DE13</f>
        <v>0.69547642738138049</v>
      </c>
      <c r="CR13" s="14">
        <f t="shared" si="20"/>
        <v>0.36206811742958167</v>
      </c>
      <c r="CS13" s="14">
        <f t="shared" si="21"/>
        <v>0.4132007171425861</v>
      </c>
      <c r="CT13" s="14">
        <f>'1'!FE13</f>
        <v>0.29650380232906348</v>
      </c>
      <c r="CU13" s="14">
        <f>'1'!FG13</f>
        <v>0.39627419949738907</v>
      </c>
      <c r="CV13" s="14">
        <f>'2'!DT13</f>
        <v>0.15110966979083143</v>
      </c>
      <c r="CW13" s="14">
        <f>'2'!DV13</f>
        <v>0.23712057778733478</v>
      </c>
      <c r="CX13" s="14">
        <f>'3'!CT13</f>
        <v>0.63722904352897147</v>
      </c>
      <c r="CY13" s="14">
        <f>'8'!DN13</f>
        <v>0.8479576833226109</v>
      </c>
      <c r="CZ13" s="14">
        <f t="shared" si="22"/>
        <v>0.43185705181416856</v>
      </c>
      <c r="DA13" s="14">
        <f t="shared" si="23"/>
        <v>0.4937841535357782</v>
      </c>
      <c r="DB13" s="14">
        <f>'1'!FQ13</f>
        <v>0.20513440003837097</v>
      </c>
      <c r="DC13" s="14">
        <f>'1'!FS13</f>
        <v>0.27747775996033125</v>
      </c>
      <c r="DD13" s="14">
        <f>'2'!EC13</f>
        <v>0.16315888411268933</v>
      </c>
      <c r="DE13" s="14">
        <f>'2'!EE13</f>
        <v>0.25998982022048228</v>
      </c>
      <c r="DF13" s="14">
        <f>'3'!DA13</f>
        <v>0.42131148558793818</v>
      </c>
      <c r="DG13" s="14">
        <f>'8'!DW13</f>
        <v>0.75251927447233202</v>
      </c>
      <c r="DH13" s="14">
        <f t="shared" si="24"/>
        <v>0.3736041862077974</v>
      </c>
      <c r="DI13" s="14">
        <f t="shared" si="25"/>
        <v>0.42999561821771515</v>
      </c>
      <c r="DJ13" s="14">
        <f>'1'!GC13</f>
        <v>0.50632541047482216</v>
      </c>
      <c r="DK13" s="14">
        <f>'1'!GE13</f>
        <v>0.61442670245669506</v>
      </c>
      <c r="DL13" s="14">
        <f>'2'!EL13</f>
        <v>0.30730399227244498</v>
      </c>
      <c r="DM13" s="14">
        <f>'2'!EN13</f>
        <v>0.47271903180762992</v>
      </c>
      <c r="DN13" s="14">
        <f>'3'!DH13</f>
        <v>0.16071695209447068</v>
      </c>
      <c r="DO13" s="14">
        <f>'8'!EF13</f>
        <v>0.32962343411587458</v>
      </c>
      <c r="DP13" s="14">
        <f t="shared" si="26"/>
        <v>0.38108427895438057</v>
      </c>
      <c r="DQ13" s="14">
        <f t="shared" si="27"/>
        <v>0.47225638946006654</v>
      </c>
    </row>
    <row r="14" spans="1:170" ht="12.75" customHeight="1">
      <c r="A14" s="60">
        <v>1990</v>
      </c>
      <c r="B14" s="14">
        <f>'1'!Q14</f>
        <v>0.43421204632106802</v>
      </c>
      <c r="C14" s="14">
        <f>'1'!S14</f>
        <v>0.54627032385122043</v>
      </c>
      <c r="D14" s="14">
        <f>'2'!P14</f>
        <v>0.24487637929874959</v>
      </c>
      <c r="E14" s="14">
        <f>'2'!R14</f>
        <v>0.3917702240459679</v>
      </c>
      <c r="F14" s="14">
        <f>'3'!N14</f>
        <v>0.50871256107809248</v>
      </c>
      <c r="G14" s="14">
        <f>'8'!J14</f>
        <v>0.65227550290578773</v>
      </c>
      <c r="H14" s="14">
        <f t="shared" si="28"/>
        <v>0.44378797617520171</v>
      </c>
      <c r="I14" s="14">
        <f t="shared" si="29"/>
        <v>0.5301053502676587</v>
      </c>
      <c r="J14" s="14">
        <f>'1'!AC14</f>
        <v>0.2623996312060991</v>
      </c>
      <c r="K14" s="14">
        <f>'1'!AE14</f>
        <v>0.35406942257070206</v>
      </c>
      <c r="L14" s="14">
        <f>'2'!Y14</f>
        <v>0.21261738787986789</v>
      </c>
      <c r="M14" s="14">
        <f>'2'!AA14</f>
        <v>0.34394604366508574</v>
      </c>
      <c r="N14" s="14">
        <f>'3'!U14</f>
        <v>0.47797794157353679</v>
      </c>
      <c r="O14" s="14">
        <f>'8'!S14</f>
        <v>0.64471079975197099</v>
      </c>
      <c r="P14" s="14">
        <f t="shared" si="0"/>
        <v>0.37324260627931266</v>
      </c>
      <c r="Q14" s="14">
        <f t="shared" si="1"/>
        <v>0.4475754219959196</v>
      </c>
      <c r="R14" s="14">
        <f>'1'!AO14</f>
        <v>0.42510326736393039</v>
      </c>
      <c r="S14" s="14">
        <f>'1'!AQ14</f>
        <v>0.53721082617674099</v>
      </c>
      <c r="T14" s="14">
        <f>'2'!AH14</f>
        <v>0.19796935003826752</v>
      </c>
      <c r="U14" s="14">
        <f>'2'!AJ14</f>
        <v>0.32056357461445895</v>
      </c>
      <c r="V14" s="14">
        <f>'3'!AB14</f>
        <v>0.83179816480129298</v>
      </c>
      <c r="W14" s="14">
        <f>'8'!AB14</f>
        <v>0.77053786044085548</v>
      </c>
      <c r="X14" s="14">
        <f t="shared" si="2"/>
        <v>0.46453682594768447</v>
      </c>
      <c r="Y14" s="14">
        <f t="shared" si="3"/>
        <v>0.54277075374401851</v>
      </c>
      <c r="Z14" s="14">
        <f>'1'!BA14</f>
        <v>0.34475331060419062</v>
      </c>
      <c r="AA14" s="14">
        <f>'1'!BC14</f>
        <v>0.45225217250178062</v>
      </c>
      <c r="AB14" s="14">
        <f>'2'!AQ14</f>
        <v>0.17582510551580052</v>
      </c>
      <c r="AC14" s="14">
        <f>'2'!AS14</f>
        <v>0.28291812153376661</v>
      </c>
      <c r="AD14" s="14">
        <f>'3'!AI14</f>
        <v>0.50866424712161051</v>
      </c>
      <c r="AE14" s="14">
        <f>'8'!AK14</f>
        <v>0.63874138588879936</v>
      </c>
      <c r="AF14" s="14">
        <f t="shared" si="4"/>
        <v>0.3864399340029302</v>
      </c>
      <c r="AG14" s="14">
        <f t="shared" si="5"/>
        <v>0.4579705599747822</v>
      </c>
      <c r="AH14" s="14">
        <f>'1'!BM14</f>
        <v>0.27819338166810076</v>
      </c>
      <c r="AI14" s="14">
        <f>'1'!BO14</f>
        <v>0.37390564487722278</v>
      </c>
      <c r="AJ14" s="14">
        <f>'2'!AZ14</f>
        <v>0.21067655853882364</v>
      </c>
      <c r="AK14" s="14">
        <f>'2'!BB14</f>
        <v>0.34091214431221839</v>
      </c>
      <c r="AL14" s="14">
        <f>'3'!AP14</f>
        <v>0.58755410110981376</v>
      </c>
      <c r="AM14" s="14">
        <f>'8'!AT14</f>
        <v>0.74907012705034481</v>
      </c>
      <c r="AN14" s="14">
        <f t="shared" si="6"/>
        <v>0.41264668908575641</v>
      </c>
      <c r="AO14" s="14">
        <f t="shared" si="7"/>
        <v>0.48796263874659529</v>
      </c>
      <c r="AP14" s="14">
        <f>'1'!BY14</f>
        <v>0.24812736166839683</v>
      </c>
      <c r="AQ14" s="14">
        <f>'1'!CA14</f>
        <v>0.33568870467234846</v>
      </c>
      <c r="AR14" s="14">
        <f>'2'!BI14</f>
        <v>0.2352890060297865</v>
      </c>
      <c r="AS14" s="14">
        <f>'2'!BK14</f>
        <v>0.3780441896953925</v>
      </c>
      <c r="AT14" s="14">
        <f>'3'!AW14</f>
        <v>0.81582753226159854</v>
      </c>
      <c r="AU14" s="14">
        <f>'8'!BC14</f>
        <v>0.80154866773212097</v>
      </c>
      <c r="AV14" s="14">
        <f t="shared" si="8"/>
        <v>0.42832167847676811</v>
      </c>
      <c r="AW14" s="14">
        <f t="shared" si="9"/>
        <v>0.50509385403328733</v>
      </c>
      <c r="AX14" s="14">
        <f>'1'!CK14</f>
        <v>0.38186221667186748</v>
      </c>
      <c r="AY14" s="14">
        <f>'1'!CM14</f>
        <v>0.49266981399109611</v>
      </c>
      <c r="AZ14" s="14">
        <f>'2'!BR14</f>
        <v>0.21857732906897223</v>
      </c>
      <c r="BA14" s="14">
        <f>'2'!BT14</f>
        <v>0.35314536777656019</v>
      </c>
      <c r="BB14" s="14">
        <f>'3'!BD14</f>
        <v>0.54496845919369963</v>
      </c>
      <c r="BC14" s="14">
        <f>'8'!BL14</f>
        <v>0.70853561670311127</v>
      </c>
      <c r="BD14" s="14">
        <f t="shared" si="10"/>
        <v>0.43632505414798362</v>
      </c>
      <c r="BE14" s="14">
        <f t="shared" si="11"/>
        <v>0.51811693282358906</v>
      </c>
      <c r="BF14" s="14">
        <f>'1'!CW14</f>
        <v>0.34626713168193846</v>
      </c>
      <c r="BG14" s="14">
        <f>'1'!CY14</f>
        <v>0.45394361556335605</v>
      </c>
      <c r="BH14" s="14">
        <f>'2'!CA14</f>
        <v>0.25774848880341289</v>
      </c>
      <c r="BI14" s="14">
        <f>'2'!CC14</f>
        <v>0.40960674461328123</v>
      </c>
      <c r="BJ14" s="14">
        <f>'3'!BK14</f>
        <v>0.72693166418798616</v>
      </c>
      <c r="BK14" s="14">
        <f>'8'!BU14</f>
        <v>0.72422169498426303</v>
      </c>
      <c r="BL14" s="14">
        <f t="shared" si="12"/>
        <v>0.44274577182320474</v>
      </c>
      <c r="BM14" s="14">
        <f t="shared" si="13"/>
        <v>0.52925735172030008</v>
      </c>
      <c r="BN14" s="14">
        <f>'1'!DI14</f>
        <v>0.44311438379895968</v>
      </c>
      <c r="BO14" s="14">
        <f>'1'!DK14</f>
        <v>0.55502159414972196</v>
      </c>
      <c r="BP14" s="14">
        <f>'2'!CJ14</f>
        <v>0.20494578852102155</v>
      </c>
      <c r="BQ14" s="14">
        <f>'2'!CL14</f>
        <v>0.33184109409961871</v>
      </c>
      <c r="BR14" s="14">
        <f>'3'!BR14</f>
        <v>0.61852216959569506</v>
      </c>
      <c r="BS14" s="14">
        <f>'8'!CD14</f>
        <v>0.70945623878325736</v>
      </c>
      <c r="BT14" s="14">
        <f t="shared" si="14"/>
        <v>0.45250547036774613</v>
      </c>
      <c r="BU14" s="14">
        <f t="shared" si="15"/>
        <v>0.53210630901086597</v>
      </c>
      <c r="BV14" s="14">
        <f>'1'!DU14</f>
        <v>0.39938529412521234</v>
      </c>
      <c r="BW14" s="14">
        <f>'1'!DW14</f>
        <v>0.51103465898996514</v>
      </c>
      <c r="BX14" s="14">
        <f>'2'!CS14</f>
        <v>0.25741686193074104</v>
      </c>
      <c r="BY14" s="14">
        <f>'2'!CU14</f>
        <v>0.40915538060177509</v>
      </c>
      <c r="BZ14" s="14">
        <f>'3'!BY14</f>
        <v>0.54421479479294543</v>
      </c>
      <c r="CA14" s="14">
        <f>'8'!CM14</f>
        <v>0.72812187084002156</v>
      </c>
      <c r="CB14" s="14">
        <f t="shared" si="16"/>
        <v>0.46164134229865827</v>
      </c>
      <c r="CC14" s="14">
        <f t="shared" si="17"/>
        <v>0.54943730347725384</v>
      </c>
      <c r="CD14" s="14">
        <f>'1'!EG14</f>
        <v>0.29102773220542655</v>
      </c>
      <c r="CE14" s="14">
        <f>'1'!EI14</f>
        <v>0.38965304177440596</v>
      </c>
      <c r="CF14" s="14">
        <f>'2'!DB14</f>
        <v>0.24871517092028395</v>
      </c>
      <c r="CG14" s="14">
        <f>'2'!DD14</f>
        <v>0.39715872337098745</v>
      </c>
      <c r="CH14" s="14">
        <f>'3'!CF14</f>
        <v>0.76968245575655048</v>
      </c>
      <c r="CI14" s="14">
        <f>'8'!CV14</f>
        <v>0.78398651394638474</v>
      </c>
      <c r="CJ14" s="14">
        <f t="shared" si="18"/>
        <v>0.44124313902403173</v>
      </c>
      <c r="CK14" s="14">
        <f t="shared" si="19"/>
        <v>0.52359942636392609</v>
      </c>
      <c r="CL14" s="14">
        <f>'1'!ES14</f>
        <v>0.2823014026819976</v>
      </c>
      <c r="CM14" s="14">
        <f>'1'!EU14</f>
        <v>0.37898158435281293</v>
      </c>
      <c r="CN14" s="14">
        <f>'2'!DK14</f>
        <v>0.13426239919656499</v>
      </c>
      <c r="CO14" s="14">
        <f>'2'!DM14</f>
        <v>0.20321492169455593</v>
      </c>
      <c r="CP14" s="14">
        <f>'3'!CM14</f>
        <v>0.57116919685812317</v>
      </c>
      <c r="CQ14" s="14">
        <f>'8'!DE14</f>
        <v>0.7024293684020414</v>
      </c>
      <c r="CR14" s="14">
        <f t="shared" si="20"/>
        <v>0.37299772342686799</v>
      </c>
      <c r="CS14" s="14">
        <f t="shared" si="21"/>
        <v>0.42820862481647004</v>
      </c>
      <c r="CT14" s="14">
        <f>'1'!FE14</f>
        <v>0.29549567579078206</v>
      </c>
      <c r="CU14" s="14">
        <f>'1'!FG14</f>
        <v>0.39505958033055516</v>
      </c>
      <c r="CV14" s="14">
        <f>'2'!DT14</f>
        <v>0.14946395421613165</v>
      </c>
      <c r="CW14" s="14">
        <f>'2'!DV14</f>
        <v>0.23391135731262441</v>
      </c>
      <c r="CX14" s="14">
        <f>'3'!CT14</f>
        <v>0.62747730171319505</v>
      </c>
      <c r="CY14" s="14">
        <f>'8'!DN14</f>
        <v>0.81312731665193327</v>
      </c>
      <c r="CZ14" s="14">
        <f t="shared" si="22"/>
        <v>0.41936231555294895</v>
      </c>
      <c r="DA14" s="14">
        <f t="shared" si="23"/>
        <v>0.48069941809837091</v>
      </c>
      <c r="DB14" s="14">
        <f>'1'!FQ14</f>
        <v>0.21070292611472161</v>
      </c>
      <c r="DC14" s="14">
        <f>'1'!FS14</f>
        <v>0.28527287782545796</v>
      </c>
      <c r="DD14" s="14">
        <f>'2'!EC14</f>
        <v>0.16284140275260633</v>
      </c>
      <c r="DE14" s="14">
        <f>'2'!EE14</f>
        <v>0.25940091492041917</v>
      </c>
      <c r="DF14" s="14">
        <f>'3'!DA14</f>
        <v>0.42413693923753437</v>
      </c>
      <c r="DG14" s="14">
        <f>'8'!DW14</f>
        <v>0.74963815364647635</v>
      </c>
      <c r="DH14" s="14">
        <f t="shared" si="24"/>
        <v>0.37439416083793475</v>
      </c>
      <c r="DI14" s="14">
        <f t="shared" si="25"/>
        <v>0.43143731546411779</v>
      </c>
      <c r="DJ14" s="14">
        <f>'1'!GC14</f>
        <v>0.51710290746603949</v>
      </c>
      <c r="DK14" s="14">
        <f>'1'!GE14</f>
        <v>0.62410863915479431</v>
      </c>
      <c r="DL14" s="14">
        <f>'2'!EL14</f>
        <v>0.31061728197968236</v>
      </c>
      <c r="DM14" s="14">
        <f>'2'!EN14</f>
        <v>0.47665883826836253</v>
      </c>
      <c r="DN14" s="14">
        <f>'3'!DH14</f>
        <v>0.1667753579697116</v>
      </c>
      <c r="DO14" s="14">
        <f>'8'!EF14</f>
        <v>0.32241285285803351</v>
      </c>
      <c r="DP14" s="14">
        <f t="shared" si="26"/>
        <v>0.38337768076791839</v>
      </c>
      <c r="DQ14" s="14">
        <f t="shared" si="27"/>
        <v>0.47439344342706341</v>
      </c>
    </row>
    <row r="15" spans="1:170" ht="12.75" customHeight="1">
      <c r="A15" s="60">
        <v>1991</v>
      </c>
      <c r="B15" s="14">
        <f>'1'!Q15</f>
        <v>0.42684553817408344</v>
      </c>
      <c r="C15" s="14">
        <f>'1'!S15</f>
        <v>0.53895202438506229</v>
      </c>
      <c r="D15" s="14">
        <f>'2'!P15</f>
        <v>0.24751323883365223</v>
      </c>
      <c r="E15" s="14">
        <f>'2'!R15</f>
        <v>0.39547802394898507</v>
      </c>
      <c r="F15" s="14">
        <f>'3'!N15</f>
        <v>0.50486576199531685</v>
      </c>
      <c r="G15" s="14">
        <f>'8'!J15</f>
        <v>0.64218507149911352</v>
      </c>
      <c r="H15" s="14">
        <f t="shared" si="28"/>
        <v>0.43884794950228301</v>
      </c>
      <c r="I15" s="14">
        <f t="shared" si="29"/>
        <v>0.52553837327772024</v>
      </c>
      <c r="J15" s="14">
        <f>'1'!AC15</f>
        <v>0.27517160000287239</v>
      </c>
      <c r="K15" s="14">
        <f>'1'!AE15</f>
        <v>0.37015017157577018</v>
      </c>
      <c r="L15" s="14">
        <f>'2'!Y15</f>
        <v>0.21591617946317226</v>
      </c>
      <c r="M15" s="14">
        <f>'2'!AA15</f>
        <v>0.34905942731200851</v>
      </c>
      <c r="N15" s="14">
        <f>'3'!U15</f>
        <v>0.45568500331950068</v>
      </c>
      <c r="O15" s="14">
        <f>'8'!S15</f>
        <v>0.62690768867943136</v>
      </c>
      <c r="P15" s="14">
        <f t="shared" si="0"/>
        <v>0.37266515604849199</v>
      </c>
      <c r="Q15" s="14">
        <f t="shared" si="1"/>
        <v>0.44870576252240335</v>
      </c>
      <c r="R15" s="14">
        <f>'1'!AO15</f>
        <v>0.44741311869477374</v>
      </c>
      <c r="S15" s="14">
        <f>'1'!AQ15</f>
        <v>0.55921165694648478</v>
      </c>
      <c r="T15" s="14">
        <f>'2'!AH15</f>
        <v>0.20773457957905347</v>
      </c>
      <c r="U15" s="14">
        <f>'2'!AJ15</f>
        <v>0.33627664180725786</v>
      </c>
      <c r="V15" s="14">
        <f>'3'!AB15</f>
        <v>0.83582303794004498</v>
      </c>
      <c r="W15" s="14">
        <f>'8'!AB15</f>
        <v>0.77308319538584913</v>
      </c>
      <c r="X15" s="14">
        <f t="shared" si="2"/>
        <v>0.4760769645532254</v>
      </c>
      <c r="Y15" s="14">
        <f t="shared" si="3"/>
        <v>0.55619049804653065</v>
      </c>
      <c r="Z15" s="14">
        <f>'1'!BA15</f>
        <v>0.3412221843700799</v>
      </c>
      <c r="AA15" s="14">
        <f>'1'!BC15</f>
        <v>0.44829206759272688</v>
      </c>
      <c r="AB15" s="14">
        <f>'2'!AQ15</f>
        <v>0.18070106739203426</v>
      </c>
      <c r="AC15" s="14">
        <f>'2'!AS15</f>
        <v>0.29146259836162935</v>
      </c>
      <c r="AD15" s="14">
        <f>'3'!AI15</f>
        <v>0.51008248874141127</v>
      </c>
      <c r="AE15" s="14">
        <f>'8'!AK15</f>
        <v>0.6205562683402982</v>
      </c>
      <c r="AF15" s="14">
        <f t="shared" si="4"/>
        <v>0.38082650670080409</v>
      </c>
      <c r="AG15" s="14">
        <f t="shared" si="5"/>
        <v>0.45343697809821815</v>
      </c>
      <c r="AH15" s="14">
        <f>'1'!BM15</f>
        <v>0.28882283455336577</v>
      </c>
      <c r="AI15" s="14">
        <f>'1'!BO15</f>
        <v>0.38697074687775229</v>
      </c>
      <c r="AJ15" s="14">
        <f>'2'!AZ15</f>
        <v>0.21912004671791413</v>
      </c>
      <c r="AK15" s="14">
        <f>'2'!BB15</f>
        <v>0.35397443655132993</v>
      </c>
      <c r="AL15" s="14">
        <f>'3'!AP15</f>
        <v>0.59970088429414625</v>
      </c>
      <c r="AM15" s="14">
        <f>'8'!AT15</f>
        <v>0.7523341965083733</v>
      </c>
      <c r="AN15" s="14">
        <f t="shared" si="6"/>
        <v>0.42009235925988436</v>
      </c>
      <c r="AO15" s="14">
        <f t="shared" si="7"/>
        <v>0.49775979331248515</v>
      </c>
      <c r="AP15" s="14">
        <f>'1'!BY15</f>
        <v>0.24737094058027367</v>
      </c>
      <c r="AQ15" s="14">
        <f>'1'!CA15</f>
        <v>0.33470205184262136</v>
      </c>
      <c r="AR15" s="14">
        <f>'2'!BI15</f>
        <v>0.24018981045005644</v>
      </c>
      <c r="AS15" s="14">
        <f>'2'!BK15</f>
        <v>0.38510923640484307</v>
      </c>
      <c r="AT15" s="14">
        <f>'3'!AW15</f>
        <v>0.81324970662376583</v>
      </c>
      <c r="AU15" s="14">
        <f>'8'!BC15</f>
        <v>0.7641140668962324</v>
      </c>
      <c r="AV15" s="14">
        <f t="shared" si="8"/>
        <v>0.41722493930885413</v>
      </c>
      <c r="AW15" s="14">
        <f t="shared" si="9"/>
        <v>0.49464178504789891</v>
      </c>
      <c r="AX15" s="14">
        <f>'1'!CK15</f>
        <v>0.38777831626470033</v>
      </c>
      <c r="AY15" s="14">
        <f>'1'!CM15</f>
        <v>0.49891974325506627</v>
      </c>
      <c r="AZ15" s="14">
        <f>'2'!BR15</f>
        <v>0.22246787059231027</v>
      </c>
      <c r="BA15" s="14">
        <f>'2'!BT15</f>
        <v>0.3590574598745423</v>
      </c>
      <c r="BB15" s="14">
        <f>'3'!BD15</f>
        <v>0.58768642912986024</v>
      </c>
      <c r="BC15" s="14">
        <f>'8'!BL15</f>
        <v>0.7130993198146538</v>
      </c>
      <c r="BD15" s="14">
        <f t="shared" si="10"/>
        <v>0.4411151688905548</v>
      </c>
      <c r="BE15" s="14">
        <f t="shared" si="11"/>
        <v>0.52369217431475412</v>
      </c>
      <c r="BF15" s="14">
        <f>'1'!CW15</f>
        <v>0.36904293682374811</v>
      </c>
      <c r="BG15" s="14">
        <f>'1'!CY15</f>
        <v>0.47894863266937926</v>
      </c>
      <c r="BH15" s="14">
        <f>'2'!CA15</f>
        <v>0.26234302913177032</v>
      </c>
      <c r="BI15" s="14">
        <f>'2'!CC15</f>
        <v>0.41581721406572397</v>
      </c>
      <c r="BJ15" s="14">
        <f>'3'!BK15</f>
        <v>0.71530836373497531</v>
      </c>
      <c r="BK15" s="14">
        <f>'8'!BU15</f>
        <v>0.73234207069098134</v>
      </c>
      <c r="BL15" s="14">
        <f t="shared" si="12"/>
        <v>0.45457601221549992</v>
      </c>
      <c r="BM15" s="14">
        <f t="shared" si="13"/>
        <v>0.5423693058086948</v>
      </c>
      <c r="BN15" s="14">
        <f>'1'!DI15</f>
        <v>0.46192863296215292</v>
      </c>
      <c r="BO15" s="14">
        <f>'1'!DK15</f>
        <v>0.57319229732404442</v>
      </c>
      <c r="BP15" s="14">
        <f>'2'!CJ15</f>
        <v>0.21280432804147209</v>
      </c>
      <c r="BQ15" s="14">
        <f>'2'!CL15</f>
        <v>0.34423726541155825</v>
      </c>
      <c r="BR15" s="14">
        <f>'3'!BR15</f>
        <v>0.62115918933619274</v>
      </c>
      <c r="BS15" s="14">
        <f>'8'!CD15</f>
        <v>0.71174598857473226</v>
      </c>
      <c r="BT15" s="14">
        <f t="shared" si="14"/>
        <v>0.4621596498594524</v>
      </c>
      <c r="BU15" s="14">
        <f t="shared" si="15"/>
        <v>0.54305851710344499</v>
      </c>
      <c r="BV15" s="14">
        <f>'1'!DU15</f>
        <v>0.40764095760197155</v>
      </c>
      <c r="BW15" s="14">
        <f>'1'!DW15</f>
        <v>0.51953583071725429</v>
      </c>
      <c r="BX15" s="14">
        <f>'2'!CS15</f>
        <v>0.26276729741786575</v>
      </c>
      <c r="BY15" s="14">
        <f>'2'!CU15</f>
        <v>0.41638669732557315</v>
      </c>
      <c r="BZ15" s="14">
        <f>'3'!BY15</f>
        <v>0.46848068101719115</v>
      </c>
      <c r="CA15" s="14">
        <f>'8'!CM15</f>
        <v>0.73942366947667582</v>
      </c>
      <c r="CB15" s="14">
        <f t="shared" si="16"/>
        <v>0.46994397483217104</v>
      </c>
      <c r="CC15" s="14">
        <f t="shared" si="17"/>
        <v>0.55844873250650107</v>
      </c>
      <c r="CD15" s="14">
        <f>'1'!EG15</f>
        <v>0.315405214544343</v>
      </c>
      <c r="CE15" s="14">
        <f>'1'!EI15</f>
        <v>0.41869577092153276</v>
      </c>
      <c r="CF15" s="14">
        <f>'2'!DB15</f>
        <v>0.25669737827226202</v>
      </c>
      <c r="CG15" s="14">
        <f>'2'!DD15</f>
        <v>0.4081746691533254</v>
      </c>
      <c r="CH15" s="14">
        <f>'3'!CF15</f>
        <v>0.77264255019351658</v>
      </c>
      <c r="CI15" s="14">
        <f>'8'!CV15</f>
        <v>0.78954073596065844</v>
      </c>
      <c r="CJ15" s="14">
        <f t="shared" si="18"/>
        <v>0.45388110959242112</v>
      </c>
      <c r="CK15" s="14">
        <f t="shared" si="19"/>
        <v>0.53880372534517218</v>
      </c>
      <c r="CL15" s="14">
        <f>'1'!ES15</f>
        <v>0.29787327912729694</v>
      </c>
      <c r="CM15" s="14">
        <f>'1'!EU15</f>
        <v>0.3979210873667729</v>
      </c>
      <c r="CN15" s="14">
        <f>'2'!DK15</f>
        <v>0.14111467429528715</v>
      </c>
      <c r="CO15" s="14">
        <f>'2'!DM15</f>
        <v>0.2172933953408622</v>
      </c>
      <c r="CP15" s="14">
        <f>'3'!CM15</f>
        <v>0.54925289260541954</v>
      </c>
      <c r="CQ15" s="14">
        <f>'8'!DE15</f>
        <v>0.69779298228411246</v>
      </c>
      <c r="CR15" s="14">
        <f t="shared" si="20"/>
        <v>0.37892697856889879</v>
      </c>
      <c r="CS15" s="14">
        <f t="shared" si="21"/>
        <v>0.43766915499724918</v>
      </c>
      <c r="CT15" s="14">
        <f>'1'!FE15</f>
        <v>0.30900298154116962</v>
      </c>
      <c r="CU15" s="14">
        <f>'1'!FG15</f>
        <v>0.41117487389450164</v>
      </c>
      <c r="CV15" s="14">
        <f>'2'!DT15</f>
        <v>0.15222413954424249</v>
      </c>
      <c r="CW15" s="14">
        <f>'2'!DV15</f>
        <v>0.23928181075871655</v>
      </c>
      <c r="CX15" s="14">
        <f>'3'!CT15</f>
        <v>0.61754713541020911</v>
      </c>
      <c r="CY15" s="14">
        <f>'8'!DN15</f>
        <v>0.80003495800046553</v>
      </c>
      <c r="CZ15" s="14">
        <f t="shared" si="22"/>
        <v>0.42042069302862589</v>
      </c>
      <c r="DA15" s="14">
        <f t="shared" si="23"/>
        <v>0.4834972142178946</v>
      </c>
      <c r="DB15" s="14">
        <f>'1'!FQ15</f>
        <v>0.20766939859089154</v>
      </c>
      <c r="DC15" s="14">
        <f>'1'!FS15</f>
        <v>0.2810362791794721</v>
      </c>
      <c r="DD15" s="14">
        <f>'2'!EC15</f>
        <v>0.16878718409357624</v>
      </c>
      <c r="DE15" s="14">
        <f>'2'!EE15</f>
        <v>0.27031257791160501</v>
      </c>
      <c r="DF15" s="14">
        <f>'3'!DA15</f>
        <v>0.42659073245991463</v>
      </c>
      <c r="DG15" s="14">
        <f>'8'!DW15</f>
        <v>0.72375440663560142</v>
      </c>
      <c r="DH15" s="14">
        <f t="shared" si="24"/>
        <v>0.36673699644002306</v>
      </c>
      <c r="DI15" s="14">
        <f t="shared" si="25"/>
        <v>0.42503442124222612</v>
      </c>
      <c r="DJ15" s="14">
        <f>'1'!GC15</f>
        <v>0.51651340057289263</v>
      </c>
      <c r="DK15" s="14">
        <f>'1'!GE15</f>
        <v>0.62358222654279072</v>
      </c>
      <c r="DL15" s="14">
        <f>'2'!EL15</f>
        <v>0.31270069175698612</v>
      </c>
      <c r="DM15" s="14">
        <f>'2'!EN15</f>
        <v>0.47911986450318728</v>
      </c>
      <c r="DN15" s="14">
        <f>'3'!DH15</f>
        <v>0.17274882206976341</v>
      </c>
      <c r="DO15" s="14">
        <f>'8'!EF15</f>
        <v>0.31766278890785893</v>
      </c>
      <c r="DP15" s="14">
        <f t="shared" si="26"/>
        <v>0.3822922937459125</v>
      </c>
      <c r="DQ15" s="14">
        <f t="shared" si="27"/>
        <v>0.47345495998461223</v>
      </c>
    </row>
    <row r="16" spans="1:170" ht="12.75" customHeight="1">
      <c r="A16" s="60">
        <v>1992</v>
      </c>
      <c r="B16" s="14">
        <f>'1'!Q16</f>
        <v>0.40592773144617894</v>
      </c>
      <c r="C16" s="14">
        <f>'1'!S16</f>
        <v>0.51777944047831259</v>
      </c>
      <c r="D16" s="14">
        <f>'2'!P16</f>
        <v>0.25625980220680578</v>
      </c>
      <c r="E16" s="14">
        <f>'2'!R16</f>
        <v>0.40757724514755433</v>
      </c>
      <c r="F16" s="14">
        <f>'3'!N16</f>
        <v>0.39589338006380315</v>
      </c>
      <c r="G16" s="14">
        <f>'8'!J16</f>
        <v>0.63673031837964345</v>
      </c>
      <c r="H16" s="14">
        <f t="shared" si="28"/>
        <v>0.43297261734420933</v>
      </c>
      <c r="I16" s="14">
        <f t="shared" si="29"/>
        <v>0.52069566800183675</v>
      </c>
      <c r="J16" s="14">
        <f>'1'!AC16</f>
        <v>0.28201259664694245</v>
      </c>
      <c r="K16" s="14">
        <f>'1'!AE16</f>
        <v>0.37862583401598271</v>
      </c>
      <c r="L16" s="14">
        <f>'2'!Y16</f>
        <v>0.22286897798844107</v>
      </c>
      <c r="M16" s="14">
        <f>'2'!AA16</f>
        <v>0.35966289471734153</v>
      </c>
      <c r="N16" s="14">
        <f>'3'!U16</f>
        <v>0.43221873329663713</v>
      </c>
      <c r="O16" s="14">
        <f>'8'!S16</f>
        <v>0.62784907766759745</v>
      </c>
      <c r="P16" s="14">
        <f t="shared" si="0"/>
        <v>0.37757688410099366</v>
      </c>
      <c r="Q16" s="14">
        <f t="shared" si="1"/>
        <v>0.45537926880030721</v>
      </c>
      <c r="R16" s="14">
        <f>'1'!AO16</f>
        <v>0.4622780447074854</v>
      </c>
      <c r="S16" s="14">
        <f>'1'!AQ16</f>
        <v>0.57352569142782406</v>
      </c>
      <c r="T16" s="14">
        <f>'2'!AH16</f>
        <v>0.21689613796499055</v>
      </c>
      <c r="U16" s="14">
        <f>'2'!AJ16</f>
        <v>0.35056807914688271</v>
      </c>
      <c r="V16" s="14">
        <f>'3'!AB16</f>
        <v>0.83980071650335508</v>
      </c>
      <c r="W16" s="14">
        <f>'8'!AB16</f>
        <v>0.7743287609424967</v>
      </c>
      <c r="X16" s="14">
        <f t="shared" si="2"/>
        <v>0.48450098120499085</v>
      </c>
      <c r="Y16" s="14">
        <f t="shared" si="3"/>
        <v>0.56614084383906782</v>
      </c>
      <c r="Z16" s="14">
        <f>'1'!BA16</f>
        <v>0.3436695559819124</v>
      </c>
      <c r="AA16" s="14">
        <f>'1'!BC16</f>
        <v>0.4510389461436205</v>
      </c>
      <c r="AB16" s="14">
        <f>'2'!AQ16</f>
        <v>0.1879818467404363</v>
      </c>
      <c r="AC16" s="14">
        <f>'2'!AS16</f>
        <v>0.30394656485033533</v>
      </c>
      <c r="AD16" s="14">
        <f>'3'!AI16</f>
        <v>0.50157438924125641</v>
      </c>
      <c r="AE16" s="14">
        <f>'8'!AK16</f>
        <v>0.61684296783291426</v>
      </c>
      <c r="AF16" s="14">
        <f t="shared" si="4"/>
        <v>0.38283145685175429</v>
      </c>
      <c r="AG16" s="14">
        <f t="shared" si="5"/>
        <v>0.45727615960895668</v>
      </c>
      <c r="AH16" s="14">
        <f>'1'!BM16</f>
        <v>0.2951090310686415</v>
      </c>
      <c r="AI16" s="14">
        <f>'1'!BO16</f>
        <v>0.39459322560557353</v>
      </c>
      <c r="AJ16" s="14">
        <f>'2'!AZ16</f>
        <v>0.22935420526203398</v>
      </c>
      <c r="AK16" s="14">
        <f>'2'!BB16</f>
        <v>0.36934797352895565</v>
      </c>
      <c r="AL16" s="14">
        <f>'3'!AP16</f>
        <v>0.61157663503660586</v>
      </c>
      <c r="AM16" s="14">
        <f>'8'!AT16</f>
        <v>0.75542959089765704</v>
      </c>
      <c r="AN16" s="14">
        <f t="shared" si="6"/>
        <v>0.4266309424094441</v>
      </c>
      <c r="AO16" s="14">
        <f t="shared" si="7"/>
        <v>0.50645693001072867</v>
      </c>
      <c r="AP16" s="14">
        <f>'1'!BY16</f>
        <v>0.22489283853324749</v>
      </c>
      <c r="AQ16" s="14">
        <f>'1'!CA16</f>
        <v>0.30478338291793872</v>
      </c>
      <c r="AR16" s="14">
        <f>'2'!BI16</f>
        <v>0.24386582585794386</v>
      </c>
      <c r="AS16" s="14">
        <f>'2'!BK16</f>
        <v>0.39034167136522985</v>
      </c>
      <c r="AT16" s="14">
        <f>'3'!AW16</f>
        <v>0.82812652351829841</v>
      </c>
      <c r="AU16" s="14">
        <f>'8'!BC16</f>
        <v>0.71878838670631318</v>
      </c>
      <c r="AV16" s="14">
        <f t="shared" si="8"/>
        <v>0.39584901703250153</v>
      </c>
      <c r="AW16" s="14">
        <f t="shared" si="9"/>
        <v>0.47130448032982719</v>
      </c>
      <c r="AX16" s="14">
        <f>'1'!CK16</f>
        <v>0.39642684618915802</v>
      </c>
      <c r="AY16" s="14">
        <f>'1'!CM16</f>
        <v>0.50796499354938662</v>
      </c>
      <c r="AZ16" s="14">
        <f>'2'!BR16</f>
        <v>0.22905544184654403</v>
      </c>
      <c r="BA16" s="14">
        <f>'2'!BT16</f>
        <v>0.36890603541987649</v>
      </c>
      <c r="BB16" s="14">
        <f>'3'!BD16</f>
        <v>0.62491778282737165</v>
      </c>
      <c r="BC16" s="14">
        <f>'8'!BL16</f>
        <v>0.70983548481245695</v>
      </c>
      <c r="BD16" s="14">
        <f t="shared" si="10"/>
        <v>0.44510592428271967</v>
      </c>
      <c r="BE16" s="14">
        <f t="shared" si="11"/>
        <v>0.52890217126057326</v>
      </c>
      <c r="BF16" s="14">
        <f>'1'!CW16</f>
        <v>0.3914486838595716</v>
      </c>
      <c r="BG16" s="14">
        <f>'1'!CY16</f>
        <v>0.50277160205864735</v>
      </c>
      <c r="BH16" s="14">
        <f>'2'!CA16</f>
        <v>0.2667837541291817</v>
      </c>
      <c r="BI16" s="14">
        <f>'2'!CC16</f>
        <v>0.42174489974581086</v>
      </c>
      <c r="BJ16" s="14">
        <f>'3'!BK16</f>
        <v>0.70319998184396582</v>
      </c>
      <c r="BK16" s="14">
        <f>'8'!BU16</f>
        <v>0.73329845229983814</v>
      </c>
      <c r="BL16" s="14">
        <f t="shared" si="12"/>
        <v>0.46384363009619711</v>
      </c>
      <c r="BM16" s="14">
        <f t="shared" si="13"/>
        <v>0.55260498470143204</v>
      </c>
      <c r="BN16" s="14">
        <f>'1'!DI16</f>
        <v>0.47835155570397159</v>
      </c>
      <c r="BO16" s="14">
        <f>'1'!DK16</f>
        <v>0.58870673015472008</v>
      </c>
      <c r="BP16" s="14">
        <f>'2'!CJ16</f>
        <v>0.22149906505942152</v>
      </c>
      <c r="BQ16" s="14">
        <f>'2'!CL16</f>
        <v>0.35759200224123561</v>
      </c>
      <c r="BR16" s="14">
        <f>'3'!BR16</f>
        <v>0.49322048891693304</v>
      </c>
      <c r="BS16" s="14">
        <f>'8'!CD16</f>
        <v>0.70799579956814751</v>
      </c>
      <c r="BT16" s="14">
        <f t="shared" si="14"/>
        <v>0.4692821401105135</v>
      </c>
      <c r="BU16" s="14">
        <f t="shared" si="15"/>
        <v>0.55143151065470097</v>
      </c>
      <c r="BV16" s="14">
        <f>'1'!DU16</f>
        <v>0.41627005578688953</v>
      </c>
      <c r="BW16" s="14">
        <f>'1'!DW16</f>
        <v>0.52832128842502935</v>
      </c>
      <c r="BX16" s="14">
        <f>'2'!CS16</f>
        <v>0.26617265324774059</v>
      </c>
      <c r="BY16" s="14">
        <f>'2'!CU16</f>
        <v>0.42093347338134096</v>
      </c>
      <c r="BZ16" s="14">
        <f>'3'!BY16</f>
        <v>0.37535894215453935</v>
      </c>
      <c r="CA16" s="14">
        <f>'8'!CM16</f>
        <v>0.76252972575292721</v>
      </c>
      <c r="CB16" s="14">
        <f t="shared" si="16"/>
        <v>0.48165747826251903</v>
      </c>
      <c r="CC16" s="14">
        <f t="shared" si="17"/>
        <v>0.57059482918643245</v>
      </c>
      <c r="CD16" s="14">
        <f>'1'!EG16</f>
        <v>0.33644401884665165</v>
      </c>
      <c r="CE16" s="14">
        <f>'1'!EI16</f>
        <v>0.44290043864207701</v>
      </c>
      <c r="CF16" s="14">
        <f>'2'!DB16</f>
        <v>0.26427242786019095</v>
      </c>
      <c r="CG16" s="14">
        <f>'2'!DD16</f>
        <v>0.41840159769497559</v>
      </c>
      <c r="CH16" s="14">
        <f>'3'!CF16</f>
        <v>0.75881631107493441</v>
      </c>
      <c r="CI16" s="14">
        <f>'8'!CV16</f>
        <v>0.78837623891425979</v>
      </c>
      <c r="CJ16" s="14">
        <f t="shared" si="18"/>
        <v>0.46303089520703411</v>
      </c>
      <c r="CK16" s="14">
        <f t="shared" si="19"/>
        <v>0.54989275841710406</v>
      </c>
      <c r="CL16" s="14">
        <f>'1'!ES16</f>
        <v>0.31218916214422049</v>
      </c>
      <c r="CM16" s="14">
        <f>'1'!EU16</f>
        <v>0.4149270583362677</v>
      </c>
      <c r="CN16" s="14">
        <f>'2'!DK16</f>
        <v>0.14865307206235381</v>
      </c>
      <c r="CO16" s="14">
        <f>'2'!DM16</f>
        <v>0.23232223218936446</v>
      </c>
      <c r="CP16" s="14">
        <f>'3'!CM16</f>
        <v>0.52644949801951513</v>
      </c>
      <c r="CQ16" s="14">
        <f>'8'!DE16</f>
        <v>0.67622705501720692</v>
      </c>
      <c r="CR16" s="14">
        <f t="shared" si="20"/>
        <v>0.37902309640792708</v>
      </c>
      <c r="CS16" s="14">
        <f t="shared" si="21"/>
        <v>0.44115878184761304</v>
      </c>
      <c r="CT16" s="14">
        <f>'1'!FE16</f>
        <v>0.31168992825513292</v>
      </c>
      <c r="CU16" s="14">
        <f>'1'!FG16</f>
        <v>0.41434035854643236</v>
      </c>
      <c r="CV16" s="14">
        <f>'2'!DT16</f>
        <v>0.1597868901449542</v>
      </c>
      <c r="CW16" s="14">
        <f>'2'!DV16</f>
        <v>0.25369805976795579</v>
      </c>
      <c r="CX16" s="14">
        <f>'3'!CT16</f>
        <v>0.60743523853103032</v>
      </c>
      <c r="CY16" s="14">
        <f>'8'!DN16</f>
        <v>0.81279163705814361</v>
      </c>
      <c r="CZ16" s="14">
        <f t="shared" si="22"/>
        <v>0.42808948515274359</v>
      </c>
      <c r="DA16" s="14">
        <f t="shared" si="23"/>
        <v>0.49361001845751051</v>
      </c>
      <c r="DB16" s="14">
        <f>'1'!FQ16</f>
        <v>0.22452629424000747</v>
      </c>
      <c r="DC16" s="14">
        <f>'1'!FS16</f>
        <v>0.30428563734625236</v>
      </c>
      <c r="DD16" s="14">
        <f>'2'!EC16</f>
        <v>0.17560402290466198</v>
      </c>
      <c r="DE16" s="14">
        <f>'2'!EE16</f>
        <v>0.28252710204756781</v>
      </c>
      <c r="DF16" s="14">
        <f>'3'!DA16</f>
        <v>0.44950432641744831</v>
      </c>
      <c r="DG16" s="14">
        <f>'8'!DW16</f>
        <v>0.72282579597905594</v>
      </c>
      <c r="DH16" s="14">
        <f t="shared" si="24"/>
        <v>0.37431870437457515</v>
      </c>
      <c r="DI16" s="14">
        <f t="shared" si="25"/>
        <v>0.43654617845762533</v>
      </c>
      <c r="DJ16" s="14">
        <f>'1'!GC16</f>
        <v>0.52688920701094033</v>
      </c>
      <c r="DK16" s="14">
        <f>'1'!GE16</f>
        <v>0.63279479173108544</v>
      </c>
      <c r="DL16" s="14">
        <f>'2'!EL16</f>
        <v>0.31394855088261764</v>
      </c>
      <c r="DM16" s="14">
        <f>'2'!EN16</f>
        <v>0.4805879211880516</v>
      </c>
      <c r="DN16" s="14">
        <f>'3'!DH16</f>
        <v>0.17217654831993334</v>
      </c>
      <c r="DO16" s="14">
        <f>'8'!EF16</f>
        <v>0.31685223178688798</v>
      </c>
      <c r="DP16" s="14">
        <f t="shared" si="26"/>
        <v>0.38589666322681526</v>
      </c>
      <c r="DQ16" s="14">
        <f t="shared" si="27"/>
        <v>0.47674498156867495</v>
      </c>
    </row>
    <row r="17" spans="1:121" ht="12.75" customHeight="1">
      <c r="A17" s="60">
        <v>1993</v>
      </c>
      <c r="B17" s="14">
        <f>'1'!Q17</f>
        <v>0.41460700353718843</v>
      </c>
      <c r="C17" s="14">
        <f>'1'!S17</f>
        <v>0.52663596501963184</v>
      </c>
      <c r="D17" s="14">
        <f>'2'!P17</f>
        <v>0.25969783731285673</v>
      </c>
      <c r="E17" s="14">
        <f>'2'!R17</f>
        <v>0.41225144033878985</v>
      </c>
      <c r="F17" s="14">
        <f>'3'!N17</f>
        <v>0.52409734978455236</v>
      </c>
      <c r="G17" s="14">
        <f>'8'!J17</f>
        <v>0.64830450828595354</v>
      </c>
      <c r="H17" s="14">
        <f t="shared" si="28"/>
        <v>0.44086978304533286</v>
      </c>
      <c r="I17" s="14">
        <f t="shared" si="29"/>
        <v>0.52906397121479165</v>
      </c>
      <c r="J17" s="14">
        <f>'1'!AC17</f>
        <v>0.29121613247488359</v>
      </c>
      <c r="K17" s="14">
        <f>'1'!AE17</f>
        <v>0.38988179646919535</v>
      </c>
      <c r="L17" s="14">
        <f>'2'!Y17</f>
        <v>0.22467220036191907</v>
      </c>
      <c r="M17" s="14">
        <f>'2'!AA17</f>
        <v>0.36237536749788418</v>
      </c>
      <c r="N17" s="14">
        <f>'3'!U17</f>
        <v>0.40751475113656488</v>
      </c>
      <c r="O17" s="14">
        <f>'8'!S17</f>
        <v>0.6337997331877282</v>
      </c>
      <c r="P17" s="14">
        <f t="shared" si="0"/>
        <v>0.38322935534151026</v>
      </c>
      <c r="Q17" s="14">
        <f t="shared" si="1"/>
        <v>0.46201896571826923</v>
      </c>
      <c r="R17" s="14">
        <f>'1'!AO17</f>
        <v>0.4599497753494014</v>
      </c>
      <c r="S17" s="14">
        <f>'1'!AQ17</f>
        <v>0.57130139583412298</v>
      </c>
      <c r="T17" s="14">
        <f>'2'!AH17</f>
        <v>0.22592257595331025</v>
      </c>
      <c r="U17" s="14">
        <f>'2'!AJ17</f>
        <v>0.36424733359790873</v>
      </c>
      <c r="V17" s="14">
        <f>'3'!AB17</f>
        <v>0.79757853920130373</v>
      </c>
      <c r="W17" s="14">
        <f>'8'!AB17</f>
        <v>0.75708064402649633</v>
      </c>
      <c r="X17" s="14">
        <f t="shared" si="2"/>
        <v>0.4809843317764026</v>
      </c>
      <c r="Y17" s="14">
        <f t="shared" si="3"/>
        <v>0.56420979115284264</v>
      </c>
      <c r="Z17" s="14">
        <f>'1'!BA17</f>
        <v>0.34236320194353131</v>
      </c>
      <c r="AA17" s="14">
        <f>'1'!BC17</f>
        <v>0.44957395435680053</v>
      </c>
      <c r="AB17" s="14">
        <f>'2'!AQ17</f>
        <v>0.19229527473002728</v>
      </c>
      <c r="AC17" s="14">
        <f>'2'!AS17</f>
        <v>0.31119332772297292</v>
      </c>
      <c r="AD17" s="14">
        <f>'3'!AI17</f>
        <v>0.51708278122139162</v>
      </c>
      <c r="AE17" s="14">
        <f>'8'!AK17</f>
        <v>0.61677547223318285</v>
      </c>
      <c r="AF17" s="14">
        <f t="shared" si="4"/>
        <v>0.38381131630224713</v>
      </c>
      <c r="AG17" s="14">
        <f t="shared" si="5"/>
        <v>0.45918091810431871</v>
      </c>
      <c r="AH17" s="14">
        <f>'1'!BM17</f>
        <v>0.30773818995953656</v>
      </c>
      <c r="AI17" s="14">
        <f>'1'!BO17</f>
        <v>0.40968026087765597</v>
      </c>
      <c r="AJ17" s="14">
        <f>'2'!AZ17</f>
        <v>0.23799752949479033</v>
      </c>
      <c r="AK17" s="14">
        <f>'2'!BB17</f>
        <v>0.38196157764102517</v>
      </c>
      <c r="AL17" s="14">
        <f>'3'!AP17</f>
        <v>0.68979071339215703</v>
      </c>
      <c r="AM17" s="14">
        <f>'8'!AT17</f>
        <v>0.74631423521962736</v>
      </c>
      <c r="AN17" s="14">
        <f t="shared" si="6"/>
        <v>0.43068331822465139</v>
      </c>
      <c r="AO17" s="14">
        <f t="shared" si="7"/>
        <v>0.51265202457943615</v>
      </c>
      <c r="AP17" s="14">
        <f>'1'!BY17</f>
        <v>0.20579278910703347</v>
      </c>
      <c r="AQ17" s="14">
        <f>'1'!CA17</f>
        <v>0.27840357674420879</v>
      </c>
      <c r="AR17" s="14">
        <f>'2'!BI17</f>
        <v>0.24562057852450572</v>
      </c>
      <c r="AS17" s="14">
        <f>'2'!BK17</f>
        <v>0.39281955727077134</v>
      </c>
      <c r="AT17" s="14">
        <f>'3'!AW17</f>
        <v>0.84111699869697076</v>
      </c>
      <c r="AU17" s="14">
        <f>'8'!BC17</f>
        <v>0.67965993254174184</v>
      </c>
      <c r="AV17" s="14">
        <f t="shared" si="8"/>
        <v>0.37702443339109365</v>
      </c>
      <c r="AW17" s="14">
        <f t="shared" si="9"/>
        <v>0.45029435551890729</v>
      </c>
      <c r="AX17" s="14">
        <f>'1'!CK17</f>
        <v>0.40159294401574358</v>
      </c>
      <c r="AY17" s="14">
        <f>'1'!CM17</f>
        <v>0.51331726913173881</v>
      </c>
      <c r="AZ17" s="14">
        <f>'2'!BR17</f>
        <v>0.23564202578442828</v>
      </c>
      <c r="BA17" s="14">
        <f>'2'!BT17</f>
        <v>0.37855657111368163</v>
      </c>
      <c r="BB17" s="14">
        <f>'3'!BD17</f>
        <v>0.65736378378954075</v>
      </c>
      <c r="BC17" s="14">
        <f>'8'!BL17</f>
        <v>0.70195022517445271</v>
      </c>
      <c r="BD17" s="14">
        <f t="shared" si="10"/>
        <v>0.44639506499154147</v>
      </c>
      <c r="BE17" s="14">
        <f t="shared" si="11"/>
        <v>0.53127468847329107</v>
      </c>
      <c r="BF17" s="14">
        <f>'1'!CW17</f>
        <v>0.39677890149420958</v>
      </c>
      <c r="BG17" s="14">
        <f>'1'!CY17</f>
        <v>0.50833093281516495</v>
      </c>
      <c r="BH17" s="14">
        <f>'2'!CA17</f>
        <v>0.27177990965923621</v>
      </c>
      <c r="BI17" s="14">
        <f>'2'!CC17</f>
        <v>0.42832826259644274</v>
      </c>
      <c r="BJ17" s="14">
        <f>'3'!BK17</f>
        <v>0.69058296281629195</v>
      </c>
      <c r="BK17" s="14">
        <f>'8'!BU17</f>
        <v>0.71507386241379911</v>
      </c>
      <c r="BL17" s="14">
        <f t="shared" si="12"/>
        <v>0.46121089118908165</v>
      </c>
      <c r="BM17" s="14">
        <f t="shared" si="13"/>
        <v>0.55057768594180223</v>
      </c>
      <c r="BN17" s="14">
        <f>'1'!DI17</f>
        <v>0.47287165648429269</v>
      </c>
      <c r="BO17" s="14">
        <f>'1'!DK17</f>
        <v>0.58356501644260006</v>
      </c>
      <c r="BP17" s="14">
        <f>'2'!CJ17</f>
        <v>0.23131212930338887</v>
      </c>
      <c r="BQ17" s="14">
        <f>'2'!CL17</f>
        <v>0.37223422740970796</v>
      </c>
      <c r="BR17" s="14">
        <f>'3'!BR17</f>
        <v>0.32102219677799515</v>
      </c>
      <c r="BS17" s="14">
        <f>'8'!CD17</f>
        <v>0.71446031369535723</v>
      </c>
      <c r="BT17" s="14">
        <f t="shared" si="14"/>
        <v>0.4728813664943462</v>
      </c>
      <c r="BU17" s="14">
        <f t="shared" si="15"/>
        <v>0.55675318584922173</v>
      </c>
      <c r="BV17" s="14">
        <f>'1'!DU17</f>
        <v>0.41480288641330354</v>
      </c>
      <c r="BW17" s="14">
        <f>'1'!DW17</f>
        <v>0.52683466493849795</v>
      </c>
      <c r="BX17" s="14">
        <f>'2'!CS17</f>
        <v>0.27021612166858616</v>
      </c>
      <c r="BY17" s="14">
        <f>'2'!CU17</f>
        <v>0.42627730251207102</v>
      </c>
      <c r="BZ17" s="14">
        <f>'3'!BY17</f>
        <v>0.26103246190600926</v>
      </c>
      <c r="CA17" s="14">
        <f>'8'!CM17</f>
        <v>0.76204251544144552</v>
      </c>
      <c r="CB17" s="14">
        <f t="shared" si="16"/>
        <v>0.48235384117444502</v>
      </c>
      <c r="CC17" s="14">
        <f t="shared" si="17"/>
        <v>0.57171816096400474</v>
      </c>
      <c r="CD17" s="14">
        <f>'1'!EG17</f>
        <v>0.35077738137837172</v>
      </c>
      <c r="CE17" s="14">
        <f>'1'!EI17</f>
        <v>0.45896091881367662</v>
      </c>
      <c r="CF17" s="14">
        <f>'2'!DB17</f>
        <v>0.27031870592878354</v>
      </c>
      <c r="CG17" s="14">
        <f>'2'!DD17</f>
        <v>0.42641211215171693</v>
      </c>
      <c r="CH17" s="14">
        <f>'3'!CF17</f>
        <v>0.74413697057911643</v>
      </c>
      <c r="CI17" s="14">
        <f>'8'!CV17</f>
        <v>0.78770299809388888</v>
      </c>
      <c r="CJ17" s="14">
        <f t="shared" si="18"/>
        <v>0.46959969513368138</v>
      </c>
      <c r="CK17" s="14">
        <f t="shared" si="19"/>
        <v>0.55769200968642751</v>
      </c>
      <c r="CL17" s="14">
        <f>'1'!ES17</f>
        <v>0.30289081390483802</v>
      </c>
      <c r="CM17" s="14">
        <f>'1'!EU17</f>
        <v>0.40392477178463371</v>
      </c>
      <c r="CN17" s="14">
        <f>'2'!DK17</f>
        <v>0.15535805380582071</v>
      </c>
      <c r="CO17" s="14">
        <f>'2'!DM17</f>
        <v>0.24530797460680601</v>
      </c>
      <c r="CP17" s="14">
        <f>'3'!CM17</f>
        <v>0.50272001605054528</v>
      </c>
      <c r="CQ17" s="14">
        <f>'8'!DE17</f>
        <v>0.63326594325378771</v>
      </c>
      <c r="CR17" s="14">
        <f t="shared" si="20"/>
        <v>0.36383827032148214</v>
      </c>
      <c r="CS17" s="14">
        <f t="shared" si="21"/>
        <v>0.42749956321507582</v>
      </c>
      <c r="CT17" s="14">
        <f>'1'!FE17</f>
        <v>0.29794892362728781</v>
      </c>
      <c r="CU17" s="14">
        <f>'1'!FG17</f>
        <v>0.39801195127958555</v>
      </c>
      <c r="CV17" s="14">
        <f>'2'!DT17</f>
        <v>0.1554026235183085</v>
      </c>
      <c r="CW17" s="14">
        <f>'2'!DV17</f>
        <v>0.24539313777768967</v>
      </c>
      <c r="CX17" s="14">
        <f>'3'!CT17</f>
        <v>0.60605275676282422</v>
      </c>
      <c r="CY17" s="14">
        <f>'8'!DN17</f>
        <v>0.78295111769306835</v>
      </c>
      <c r="CZ17" s="14">
        <f t="shared" si="22"/>
        <v>0.41210088827955482</v>
      </c>
      <c r="DA17" s="14">
        <f t="shared" si="23"/>
        <v>0.47545206891678116</v>
      </c>
      <c r="DB17" s="14">
        <f>'1'!FQ17</f>
        <v>0.23948038851336095</v>
      </c>
      <c r="DC17" s="14">
        <f>'1'!FS17</f>
        <v>0.32433293314513423</v>
      </c>
      <c r="DD17" s="14">
        <f>'2'!EC17</f>
        <v>0.18340320456631742</v>
      </c>
      <c r="DE17" s="14">
        <f>'2'!EE17</f>
        <v>0.29613350725831694</v>
      </c>
      <c r="DF17" s="14">
        <f>'3'!DA17</f>
        <v>0.47099501266649807</v>
      </c>
      <c r="DG17" s="14">
        <f>'8'!DW17</f>
        <v>0.72957730868052051</v>
      </c>
      <c r="DH17" s="14">
        <f t="shared" si="24"/>
        <v>0.3841536339200663</v>
      </c>
      <c r="DI17" s="14">
        <f t="shared" si="25"/>
        <v>0.45001458302799058</v>
      </c>
      <c r="DJ17" s="14">
        <f>'1'!GC17</f>
        <v>0.53928015771769011</v>
      </c>
      <c r="DK17" s="14">
        <f>'1'!GE17</f>
        <v>0.64365257383412555</v>
      </c>
      <c r="DL17" s="14">
        <f>'2'!EL17</f>
        <v>0.32063645516620881</v>
      </c>
      <c r="DM17" s="14">
        <f>'2'!EN17</f>
        <v>0.48838090145456647</v>
      </c>
      <c r="DN17" s="14">
        <f>'3'!DH17</f>
        <v>0.1715001242787173</v>
      </c>
      <c r="DO17" s="14">
        <f>'8'!EF17</f>
        <v>0.33312818823164025</v>
      </c>
      <c r="DP17" s="14">
        <f t="shared" si="26"/>
        <v>0.39768160037184641</v>
      </c>
      <c r="DQ17" s="14">
        <f t="shared" si="27"/>
        <v>0.48838722117344402</v>
      </c>
    </row>
    <row r="18" spans="1:121" ht="12.75" customHeight="1">
      <c r="A18" s="60">
        <v>1994</v>
      </c>
      <c r="B18" s="14">
        <f>'1'!Q18</f>
        <v>0.39279775111964438</v>
      </c>
      <c r="C18" s="14">
        <f>'1'!S18</f>
        <v>0.5041824968048797</v>
      </c>
      <c r="D18" s="14">
        <f>'2'!P18</f>
        <v>0.27610268290499984</v>
      </c>
      <c r="E18" s="14">
        <f>'2'!R18</f>
        <v>0.43395287379743075</v>
      </c>
      <c r="F18" s="14">
        <f>'3'!N18</f>
        <v>0.50918172667573125</v>
      </c>
      <c r="G18" s="14">
        <f>'8'!J18</f>
        <v>0.65623796192224915</v>
      </c>
      <c r="H18" s="14">
        <f t="shared" si="28"/>
        <v>0.4417127986489644</v>
      </c>
      <c r="I18" s="14">
        <f t="shared" si="29"/>
        <v>0.53145777750818646</v>
      </c>
      <c r="J18" s="14">
        <f>'1'!AC18</f>
        <v>0.30653999121623171</v>
      </c>
      <c r="K18" s="14">
        <f>'1'!AE18</f>
        <v>0.40826163100559071</v>
      </c>
      <c r="L18" s="14">
        <f>'2'!Y18</f>
        <v>0.22629700644865156</v>
      </c>
      <c r="M18" s="14">
        <f>'2'!AA18</f>
        <v>0.36480649490790651</v>
      </c>
      <c r="N18" s="14">
        <f>'3'!U18</f>
        <v>0.38150513492707955</v>
      </c>
      <c r="O18" s="14">
        <f>'8'!S18</f>
        <v>0.64966880190468712</v>
      </c>
      <c r="P18" s="14">
        <f t="shared" si="0"/>
        <v>0.39416859985652342</v>
      </c>
      <c r="Q18" s="14">
        <f t="shared" si="1"/>
        <v>0.47424564260606139</v>
      </c>
      <c r="R18" s="14">
        <f>'1'!AO18</f>
        <v>0.46699445882355523</v>
      </c>
      <c r="S18" s="14">
        <f>'1'!AQ18</f>
        <v>0.578011677536028</v>
      </c>
      <c r="T18" s="14">
        <f>'2'!AH18</f>
        <v>0.23424241892659789</v>
      </c>
      <c r="U18" s="14">
        <f>'2'!AJ18</f>
        <v>0.37652194893336954</v>
      </c>
      <c r="V18" s="14">
        <f>'3'!AB18</f>
        <v>0.74935299170753833</v>
      </c>
      <c r="W18" s="14">
        <f>'8'!AB18</f>
        <v>0.73878944091302123</v>
      </c>
      <c r="X18" s="14">
        <f t="shared" si="2"/>
        <v>0.48000877288772476</v>
      </c>
      <c r="Y18" s="14">
        <f t="shared" si="3"/>
        <v>0.56444102246080619</v>
      </c>
      <c r="Z18" s="14">
        <f>'1'!BA18</f>
        <v>0.34180938393405147</v>
      </c>
      <c r="AA18" s="14">
        <f>'1'!BC18</f>
        <v>0.44895203178922999</v>
      </c>
      <c r="AB18" s="14">
        <f>'2'!AQ18</f>
        <v>0.20299706830431838</v>
      </c>
      <c r="AC18" s="14">
        <f>'2'!AS18</f>
        <v>0.32871734261117452</v>
      </c>
      <c r="AD18" s="14">
        <f>'3'!AI18</f>
        <v>0.50387558558726209</v>
      </c>
      <c r="AE18" s="14">
        <f>'8'!AK18</f>
        <v>0.63206970612588409</v>
      </c>
      <c r="AF18" s="14">
        <f t="shared" si="4"/>
        <v>0.39229205278808466</v>
      </c>
      <c r="AG18" s="14">
        <f t="shared" si="5"/>
        <v>0.46991302684209618</v>
      </c>
      <c r="AH18" s="14">
        <f>'1'!BM18</f>
        <v>0.35673185199126844</v>
      </c>
      <c r="AI18" s="14">
        <f>'1'!BO18</f>
        <v>0.46553459444374667</v>
      </c>
      <c r="AJ18" s="14">
        <f>'2'!AZ18</f>
        <v>0.24299970237174587</v>
      </c>
      <c r="AK18" s="14">
        <f>'2'!BB18</f>
        <v>0.38911392177451365</v>
      </c>
      <c r="AL18" s="14">
        <f>'3'!AP18</f>
        <v>0.75428237824222855</v>
      </c>
      <c r="AM18" s="14">
        <f>'8'!AT18</f>
        <v>0.78103029337232843</v>
      </c>
      <c r="AN18" s="14">
        <f t="shared" si="6"/>
        <v>0.4602539492451142</v>
      </c>
      <c r="AO18" s="14">
        <f t="shared" si="7"/>
        <v>0.54522626986352951</v>
      </c>
      <c r="AP18" s="14">
        <f>'1'!BY18</f>
        <v>0.21664618570661642</v>
      </c>
      <c r="AQ18" s="14">
        <f>'1'!CA18</f>
        <v>0.29350549826451061</v>
      </c>
      <c r="AR18" s="14">
        <f>'2'!BI18</f>
        <v>0.24215029321942305</v>
      </c>
      <c r="AS18" s="14">
        <f>'2'!BK18</f>
        <v>0.38790682961441952</v>
      </c>
      <c r="AT18" s="14">
        <f>'3'!AW18</f>
        <v>0.85243122520880432</v>
      </c>
      <c r="AU18" s="14">
        <f>'8'!BC18</f>
        <v>0.68848585508789384</v>
      </c>
      <c r="AV18" s="14">
        <f t="shared" si="8"/>
        <v>0.38242744467131107</v>
      </c>
      <c r="AW18" s="14">
        <f t="shared" si="9"/>
        <v>0.45663272765560797</v>
      </c>
      <c r="AX18" s="14">
        <f>'1'!CK18</f>
        <v>0.40886366889825643</v>
      </c>
      <c r="AY18" s="14">
        <f>'1'!CM18</f>
        <v>0.52078687591608364</v>
      </c>
      <c r="AZ18" s="14">
        <f>'2'!BR18</f>
        <v>0.24486817288879231</v>
      </c>
      <c r="BA18" s="14">
        <f>'2'!BT18</f>
        <v>0.39175864016809347</v>
      </c>
      <c r="BB18" s="14">
        <f>'3'!BD18</f>
        <v>0.68563606221894147</v>
      </c>
      <c r="BC18" s="14">
        <f>'8'!BL18</f>
        <v>0.69395284823759806</v>
      </c>
      <c r="BD18" s="14">
        <f t="shared" si="10"/>
        <v>0.44922823000821555</v>
      </c>
      <c r="BE18" s="14">
        <f t="shared" si="11"/>
        <v>0.53549945477392502</v>
      </c>
      <c r="BF18" s="14">
        <f>'1'!CW18</f>
        <v>0.41362727998337506</v>
      </c>
      <c r="BG18" s="14">
        <f>'1'!CY18</f>
        <v>0.52564137317624049</v>
      </c>
      <c r="BH18" s="14">
        <f>'2'!CA18</f>
        <v>0.27911318778663458</v>
      </c>
      <c r="BI18" s="14">
        <f>'2'!CC18</f>
        <v>0.43783172031583989</v>
      </c>
      <c r="BJ18" s="14">
        <f>'3'!BK18</f>
        <v>0.67743257050004868</v>
      </c>
      <c r="BK18" s="14">
        <f>'8'!BU18</f>
        <v>0.70487519291538614</v>
      </c>
      <c r="BL18" s="14">
        <f t="shared" si="12"/>
        <v>0.46587188689513193</v>
      </c>
      <c r="BM18" s="14">
        <f t="shared" si="13"/>
        <v>0.55611609546915552</v>
      </c>
      <c r="BN18" s="14">
        <f>'1'!DI18</f>
        <v>0.47955602574569633</v>
      </c>
      <c r="BO18" s="14">
        <f>'1'!DK18</f>
        <v>0.58983223040308286</v>
      </c>
      <c r="BP18" s="14">
        <f>'2'!CJ18</f>
        <v>0.24039245437758372</v>
      </c>
      <c r="BQ18" s="14">
        <f>'2'!CL18</f>
        <v>0.38539915891985188</v>
      </c>
      <c r="BR18" s="14">
        <f>'3'!BR18</f>
        <v>0.36200963623758448</v>
      </c>
      <c r="BS18" s="14">
        <f>'8'!CD18</f>
        <v>0.7058190033938363</v>
      </c>
      <c r="BT18" s="14">
        <f t="shared" si="14"/>
        <v>0.47525582783903875</v>
      </c>
      <c r="BU18" s="14">
        <f t="shared" si="15"/>
        <v>0.56035013090559027</v>
      </c>
      <c r="BV18" s="14">
        <f>'1'!DU18</f>
        <v>0.4273023603303111</v>
      </c>
      <c r="BW18" s="14">
        <f>'1'!DW18</f>
        <v>0.53940790749822798</v>
      </c>
      <c r="BX18" s="14">
        <f>'2'!CS18</f>
        <v>0.25696028883647209</v>
      </c>
      <c r="BY18" s="14">
        <f>'2'!CU18</f>
        <v>0.40853326710827409</v>
      </c>
      <c r="BZ18" s="14">
        <f>'3'!BY18</f>
        <v>0.48150280178400967</v>
      </c>
      <c r="CA18" s="14">
        <f>'8'!CM18</f>
        <v>0.75390325826117555</v>
      </c>
      <c r="CB18" s="14">
        <f t="shared" si="16"/>
        <v>0.47938863580931956</v>
      </c>
      <c r="CC18" s="14">
        <f t="shared" si="17"/>
        <v>0.5672814776225592</v>
      </c>
      <c r="CD18" s="14">
        <f>'1'!EG18</f>
        <v>0.36690126784929361</v>
      </c>
      <c r="CE18" s="14">
        <f>'1'!EI18</f>
        <v>0.47663199766830272</v>
      </c>
      <c r="CF18" s="14">
        <f>'2'!DB18</f>
        <v>0.2790613163990906</v>
      </c>
      <c r="CG18" s="14">
        <f>'2'!DD18</f>
        <v>0.43776515006916489</v>
      </c>
      <c r="CH18" s="14">
        <f>'3'!CF18</f>
        <v>0.72854512851652298</v>
      </c>
      <c r="CI18" s="14">
        <f>'8'!CV18</f>
        <v>0.79193290569444641</v>
      </c>
      <c r="CJ18" s="14">
        <f t="shared" si="18"/>
        <v>0.47929849664761015</v>
      </c>
      <c r="CK18" s="14">
        <f t="shared" si="19"/>
        <v>0.56877668447730456</v>
      </c>
      <c r="CL18" s="14">
        <f>'1'!ES18</f>
        <v>0.30377601071446525</v>
      </c>
      <c r="CM18" s="14">
        <f>'1'!EU18</f>
        <v>0.40497905300832743</v>
      </c>
      <c r="CN18" s="14">
        <f>'2'!DK18</f>
        <v>0.16138061107153481</v>
      </c>
      <c r="CO18" s="14">
        <f>'2'!DM18</f>
        <v>0.25668196909677238</v>
      </c>
      <c r="CP18" s="14">
        <f>'3'!CM18</f>
        <v>0.47802364550490495</v>
      </c>
      <c r="CQ18" s="14">
        <f>'8'!DE18</f>
        <v>0.61967625328101339</v>
      </c>
      <c r="CR18" s="14">
        <f t="shared" si="20"/>
        <v>0.36161095835567114</v>
      </c>
      <c r="CS18" s="14">
        <f t="shared" si="21"/>
        <v>0.4271124251287044</v>
      </c>
      <c r="CT18" s="14">
        <f>'1'!FE18</f>
        <v>0.29925659357950019</v>
      </c>
      <c r="CU18" s="14">
        <f>'1'!FG18</f>
        <v>0.39958100919471184</v>
      </c>
      <c r="CV18" s="14">
        <f>'2'!DT18</f>
        <v>0.15338375761151576</v>
      </c>
      <c r="CW18" s="14">
        <f>'2'!DV18</f>
        <v>0.24152038888329094</v>
      </c>
      <c r="CX18" s="14">
        <f>'3'!CT18</f>
        <v>0.60451154436186627</v>
      </c>
      <c r="CY18" s="14">
        <f>'8'!DN18</f>
        <v>0.7841596492121089</v>
      </c>
      <c r="CZ18" s="14">
        <f t="shared" si="22"/>
        <v>0.41226666680104163</v>
      </c>
      <c r="DA18" s="14">
        <f t="shared" si="23"/>
        <v>0.47508701576337053</v>
      </c>
      <c r="DB18" s="14">
        <f>'1'!FQ18</f>
        <v>0.25678101894646332</v>
      </c>
      <c r="DC18" s="14">
        <f>'1'!FS18</f>
        <v>0.34688626359036417</v>
      </c>
      <c r="DD18" s="14">
        <f>'2'!EC18</f>
        <v>0.18957725021266603</v>
      </c>
      <c r="DE18" s="14">
        <f>'2'!EE18</f>
        <v>0.30663959151461162</v>
      </c>
      <c r="DF18" s="14">
        <f>'3'!DA18</f>
        <v>0.49114697813813318</v>
      </c>
      <c r="DG18" s="14">
        <f>'8'!DW18</f>
        <v>0.74145514738845153</v>
      </c>
      <c r="DH18" s="14">
        <f t="shared" si="24"/>
        <v>0.39593780551586027</v>
      </c>
      <c r="DI18" s="14">
        <f t="shared" si="25"/>
        <v>0.46499366749780913</v>
      </c>
      <c r="DJ18" s="14">
        <f>'1'!GC18</f>
        <v>0.55720717762847383</v>
      </c>
      <c r="DK18" s="14">
        <f>'1'!GE18</f>
        <v>0.65909247445734465</v>
      </c>
      <c r="DL18" s="14">
        <f>'2'!EL18</f>
        <v>0.32471547651401378</v>
      </c>
      <c r="DM18" s="14">
        <f>'2'!EN18</f>
        <v>0.49307298098424829</v>
      </c>
      <c r="DN18" s="14">
        <f>'3'!DH18</f>
        <v>0.1707187366694187</v>
      </c>
      <c r="DO18" s="14">
        <f>'8'!EF18</f>
        <v>0.36163738168695797</v>
      </c>
      <c r="DP18" s="14">
        <f t="shared" si="26"/>
        <v>0.41452001194314847</v>
      </c>
      <c r="DQ18" s="14">
        <f t="shared" si="27"/>
        <v>0.50460094570951697</v>
      </c>
    </row>
    <row r="19" spans="1:121" ht="12.75" customHeight="1">
      <c r="A19" s="60">
        <v>1995</v>
      </c>
      <c r="B19" s="14">
        <f>'1'!Q19</f>
        <v>0.39586696360048307</v>
      </c>
      <c r="C19" s="14">
        <f>'1'!S19</f>
        <v>0.50738266861806591</v>
      </c>
      <c r="D19" s="14">
        <f>'2'!P19</f>
        <v>0.28421715688953691</v>
      </c>
      <c r="E19" s="14">
        <f>'2'!R19</f>
        <v>0.44433758951864943</v>
      </c>
      <c r="F19" s="14">
        <f>'3'!N19</f>
        <v>0.50146153079446587</v>
      </c>
      <c r="G19" s="14">
        <f>'8'!J19</f>
        <v>0.67076971354976411</v>
      </c>
      <c r="H19" s="14">
        <f t="shared" si="28"/>
        <v>0.4502846113465947</v>
      </c>
      <c r="I19" s="14">
        <f t="shared" si="29"/>
        <v>0.54082999056215975</v>
      </c>
      <c r="J19" s="14">
        <f>'1'!AC19</f>
        <v>0.31782258904907262</v>
      </c>
      <c r="K19" s="14">
        <f>'1'!AE19</f>
        <v>0.42151633334559913</v>
      </c>
      <c r="L19" s="14">
        <f>'2'!Y19</f>
        <v>0.23385411658335747</v>
      </c>
      <c r="M19" s="14">
        <f>'2'!AA19</f>
        <v>0.3759559495223363</v>
      </c>
      <c r="N19" s="14">
        <f>'3'!U19</f>
        <v>0.40806837593743739</v>
      </c>
      <c r="O19" s="14">
        <f>'8'!S19</f>
        <v>0.66637723938895976</v>
      </c>
      <c r="P19" s="14">
        <f t="shared" si="0"/>
        <v>0.4060179816737966</v>
      </c>
      <c r="Q19" s="14">
        <f t="shared" si="1"/>
        <v>0.4879498407522983</v>
      </c>
      <c r="R19" s="14">
        <f>'1'!AO19</f>
        <v>0.46349189623517478</v>
      </c>
      <c r="S19" s="14">
        <f>'1'!AQ19</f>
        <v>0.57468276527671003</v>
      </c>
      <c r="T19" s="14">
        <f>'2'!AH19</f>
        <v>0.24833601152013432</v>
      </c>
      <c r="U19" s="14">
        <f>'2'!AJ19</f>
        <v>0.39662916338711973</v>
      </c>
      <c r="V19" s="14">
        <f>'3'!AB19</f>
        <v>0.69416646971797846</v>
      </c>
      <c r="W19" s="14">
        <f>'8'!AB19</f>
        <v>0.73181092500397305</v>
      </c>
      <c r="X19" s="14">
        <f t="shared" si="2"/>
        <v>0.48121294425309402</v>
      </c>
      <c r="Y19" s="14">
        <f t="shared" si="3"/>
        <v>0.56770761788926749</v>
      </c>
      <c r="Z19" s="14">
        <f>'1'!BA19</f>
        <v>0.34235860976374949</v>
      </c>
      <c r="AA19" s="14">
        <f>'1'!BC19</f>
        <v>0.44956879955083828</v>
      </c>
      <c r="AB19" s="14">
        <f>'2'!AQ19</f>
        <v>0.20837975892096131</v>
      </c>
      <c r="AC19" s="14">
        <f>'2'!AS19</f>
        <v>0.33729702400325018</v>
      </c>
      <c r="AD19" s="14">
        <f>'3'!AI19</f>
        <v>0.48996636942032223</v>
      </c>
      <c r="AE19" s="14">
        <f>'8'!AK19</f>
        <v>0.64524104592918841</v>
      </c>
      <c r="AF19" s="14">
        <f t="shared" si="4"/>
        <v>0.39865980487129971</v>
      </c>
      <c r="AG19" s="14">
        <f t="shared" si="5"/>
        <v>0.47736895649442562</v>
      </c>
      <c r="AH19" s="14">
        <f>'1'!BM19</f>
        <v>0.36729290165051331</v>
      </c>
      <c r="AI19" s="14">
        <f>'1'!BO19</f>
        <v>0.47705615312874472</v>
      </c>
      <c r="AJ19" s="14">
        <f>'2'!AZ19</f>
        <v>0.2454120044294705</v>
      </c>
      <c r="AK19" s="14">
        <f>'2'!BB19</f>
        <v>0.39252569395862752</v>
      </c>
      <c r="AL19" s="14">
        <f>'3'!AP19</f>
        <v>0.80769805597344313</v>
      </c>
      <c r="AM19" s="14">
        <f>'8'!AT19</f>
        <v>0.80537825728947687</v>
      </c>
      <c r="AN19" s="14">
        <f t="shared" si="6"/>
        <v>0.4726943877898202</v>
      </c>
      <c r="AO19" s="14">
        <f t="shared" si="7"/>
        <v>0.55832003479228298</v>
      </c>
      <c r="AP19" s="14">
        <f>'1'!BY19</f>
        <v>0.2346347711789192</v>
      </c>
      <c r="AQ19" s="14">
        <f>'1'!CA19</f>
        <v>0.3178945513911402</v>
      </c>
      <c r="AR19" s="14">
        <f>'2'!BI19</f>
        <v>0.24971856769669273</v>
      </c>
      <c r="AS19" s="14">
        <f>'2'!BK19</f>
        <v>0.3985573440447655</v>
      </c>
      <c r="AT19" s="14">
        <f>'3'!AW19</f>
        <v>0.86225568368663874</v>
      </c>
      <c r="AU19" s="14">
        <f>'8'!BC19</f>
        <v>0.69426218283174257</v>
      </c>
      <c r="AV19" s="14">
        <f t="shared" si="8"/>
        <v>0.39287184056911817</v>
      </c>
      <c r="AW19" s="14">
        <f t="shared" si="9"/>
        <v>0.47023802608921605</v>
      </c>
      <c r="AX19" s="14">
        <f>'1'!CK19</f>
        <v>0.41895409280411838</v>
      </c>
      <c r="AY19" s="14">
        <f>'1'!CM19</f>
        <v>0.53103342896982986</v>
      </c>
      <c r="AZ19" s="14">
        <f>'2'!BR19</f>
        <v>0.25332278566993099</v>
      </c>
      <c r="BA19" s="14">
        <f>'2'!BT19</f>
        <v>0.40354810755639248</v>
      </c>
      <c r="BB19" s="14">
        <f>'3'!BD19</f>
        <v>0.68449612552161232</v>
      </c>
      <c r="BC19" s="14">
        <f>'8'!BL19</f>
        <v>0.70824260302414788</v>
      </c>
      <c r="BD19" s="14">
        <f t="shared" si="10"/>
        <v>0.46017316049939905</v>
      </c>
      <c r="BE19" s="14">
        <f t="shared" si="11"/>
        <v>0.54760804651679007</v>
      </c>
      <c r="BF19" s="14">
        <f>'1'!CW19</f>
        <v>0.42981198061643533</v>
      </c>
      <c r="BG19" s="14">
        <f>'1'!CY19</f>
        <v>0.54190751426214812</v>
      </c>
      <c r="BH19" s="14">
        <f>'2'!CA19</f>
        <v>0.28018204509747296</v>
      </c>
      <c r="BI19" s="14">
        <f>'2'!CC19</f>
        <v>0.4392014247001636</v>
      </c>
      <c r="BJ19" s="14">
        <f>'3'!BK19</f>
        <v>0.49108924159428902</v>
      </c>
      <c r="BK19" s="14">
        <f>'8'!BU19</f>
        <v>0.67211536841720709</v>
      </c>
      <c r="BL19" s="14">
        <f t="shared" si="12"/>
        <v>0.46070313137703844</v>
      </c>
      <c r="BM19" s="14">
        <f t="shared" si="13"/>
        <v>0.55107476912650633</v>
      </c>
      <c r="BN19" s="14">
        <f>'1'!DI19</f>
        <v>0.48044715155576878</v>
      </c>
      <c r="BO19" s="14">
        <f>'1'!DK19</f>
        <v>0.59066386153644679</v>
      </c>
      <c r="BP19" s="14">
        <f>'2'!CJ19</f>
        <v>0.2461249146302924</v>
      </c>
      <c r="BQ19" s="14">
        <f>'2'!CL19</f>
        <v>0.3935293871285877</v>
      </c>
      <c r="BR19" s="14">
        <f>'3'!BR19</f>
        <v>0.40033076698024805</v>
      </c>
      <c r="BS19" s="14">
        <f>'8'!CD19</f>
        <v>0.69142166118489035</v>
      </c>
      <c r="BT19" s="14">
        <f t="shared" si="14"/>
        <v>0.47266457579031718</v>
      </c>
      <c r="BU19" s="14">
        <f t="shared" si="15"/>
        <v>0.55853830328330822</v>
      </c>
      <c r="BV19" s="14">
        <f>'1'!DU19</f>
        <v>0.43054109008620561</v>
      </c>
      <c r="BW19" s="14">
        <f>'1'!DW19</f>
        <v>0.54263217960461829</v>
      </c>
      <c r="BX19" s="14">
        <f>'2'!CS19</f>
        <v>0.28238227780872693</v>
      </c>
      <c r="BY19" s="14">
        <f>'2'!CU19</f>
        <v>0.44200879247467528</v>
      </c>
      <c r="BZ19" s="14">
        <f>'3'!BY19</f>
        <v>0.61465475077007892</v>
      </c>
      <c r="CA19" s="14">
        <f>'8'!CM19</f>
        <v>0.7537975025111423</v>
      </c>
      <c r="CB19" s="14">
        <f t="shared" si="16"/>
        <v>0.48890695680202489</v>
      </c>
      <c r="CC19" s="14">
        <f t="shared" si="17"/>
        <v>0.57947949153014522</v>
      </c>
      <c r="CD19" s="14">
        <f>'1'!EG19</f>
        <v>0.37931443897465938</v>
      </c>
      <c r="CE19" s="14">
        <f>'1'!EI19</f>
        <v>0.48996239481600917</v>
      </c>
      <c r="CF19" s="14">
        <f>'2'!DB19</f>
        <v>0.29250612243324325</v>
      </c>
      <c r="CG19" s="14">
        <f>'2'!DD19</f>
        <v>0.4547202295261813</v>
      </c>
      <c r="CH19" s="14">
        <f>'3'!CF19</f>
        <v>0.71197718232573703</v>
      </c>
      <c r="CI19" s="14">
        <f>'8'!CV19</f>
        <v>0.79433864584455227</v>
      </c>
      <c r="CJ19" s="14">
        <f t="shared" si="18"/>
        <v>0.48871973575081828</v>
      </c>
      <c r="CK19" s="14">
        <f t="shared" si="19"/>
        <v>0.57967375672891419</v>
      </c>
      <c r="CL19" s="14">
        <f>'1'!ES19</f>
        <v>0.30863153693576872</v>
      </c>
      <c r="CM19" s="14">
        <f>'1'!EU19</f>
        <v>0.41073623928162345</v>
      </c>
      <c r="CN19" s="14">
        <f>'2'!DK19</f>
        <v>0.1685896323040538</v>
      </c>
      <c r="CO19" s="14">
        <f>'2'!DM19</f>
        <v>0.26995395937829775</v>
      </c>
      <c r="CP19" s="14">
        <f>'3'!CM19</f>
        <v>0.45231769517645432</v>
      </c>
      <c r="CQ19" s="14">
        <f>'8'!DE19</f>
        <v>0.61967022272301908</v>
      </c>
      <c r="CR19" s="14">
        <f t="shared" si="20"/>
        <v>0.36563046398761384</v>
      </c>
      <c r="CS19" s="14">
        <f t="shared" si="21"/>
        <v>0.43345347379431343</v>
      </c>
      <c r="CT19" s="14">
        <f>'1'!FE19</f>
        <v>0.29941584672655586</v>
      </c>
      <c r="CU19" s="14">
        <f>'1'!FG19</f>
        <v>0.39977187461377095</v>
      </c>
      <c r="CV19" s="14">
        <f>'2'!DT19</f>
        <v>0.15946119813220985</v>
      </c>
      <c r="CW19" s="14">
        <f>'2'!DV19</f>
        <v>0.25308599681327332</v>
      </c>
      <c r="CX19" s="14">
        <f>'3'!CT19</f>
        <v>0.60281134742732911</v>
      </c>
      <c r="CY19" s="14">
        <f>'8'!DN19</f>
        <v>0.78739988434942898</v>
      </c>
      <c r="CZ19" s="14">
        <f t="shared" si="22"/>
        <v>0.41542564306939822</v>
      </c>
      <c r="DA19" s="14">
        <f t="shared" si="23"/>
        <v>0.48008591859215771</v>
      </c>
      <c r="DB19" s="14">
        <f>'1'!FQ19</f>
        <v>0.2735399364766028</v>
      </c>
      <c r="DC19" s="14">
        <f>'1'!FS19</f>
        <v>0.36811461449086824</v>
      </c>
      <c r="DD19" s="14">
        <f>'2'!EC19</f>
        <v>0.1880369592884123</v>
      </c>
      <c r="DE19" s="14">
        <f>'2'!EE19</f>
        <v>0.30403984489334523</v>
      </c>
      <c r="DF19" s="14">
        <f>'3'!DA19</f>
        <v>0.62770933779017546</v>
      </c>
      <c r="DG19" s="14">
        <f>'8'!DW19</f>
        <v>0.73681177722130098</v>
      </c>
      <c r="DH19" s="14">
        <f t="shared" si="24"/>
        <v>0.39946289099543869</v>
      </c>
      <c r="DI19" s="14">
        <f t="shared" si="25"/>
        <v>0.46965541220183815</v>
      </c>
      <c r="DJ19" s="14">
        <f>'1'!GC19</f>
        <v>0.56443928385149411</v>
      </c>
      <c r="DK19" s="14">
        <f>'1'!GE19</f>
        <v>0.66523370786107738</v>
      </c>
      <c r="DL19" s="14">
        <f>'2'!EL19</f>
        <v>0.32941832436464696</v>
      </c>
      <c r="DM19" s="14">
        <f>'2'!EN19</f>
        <v>0.49842673162783796</v>
      </c>
      <c r="DN19" s="14">
        <f>'3'!DH19</f>
        <v>0.24848515631040966</v>
      </c>
      <c r="DO19" s="14">
        <f>'8'!EF19</f>
        <v>0.38544142711171031</v>
      </c>
      <c r="DP19" s="14">
        <f t="shared" si="26"/>
        <v>0.42643301177595039</v>
      </c>
      <c r="DQ19" s="14">
        <f t="shared" si="27"/>
        <v>0.51636728886687522</v>
      </c>
    </row>
    <row r="20" spans="1:121" ht="12.75" customHeight="1">
      <c r="A20" s="60">
        <v>1996</v>
      </c>
      <c r="B20" s="14">
        <f>'1'!Q20</f>
        <v>0.39165663557697661</v>
      </c>
      <c r="C20" s="14">
        <f>'1'!S20</f>
        <v>0.50298925459250099</v>
      </c>
      <c r="D20" s="14">
        <f>'2'!P20</f>
        <v>0.29503974798360838</v>
      </c>
      <c r="E20" s="14">
        <f>'2'!R20</f>
        <v>0.45784983090722087</v>
      </c>
      <c r="F20" s="14">
        <f>'3'!N20</f>
        <v>0.48539793907261347</v>
      </c>
      <c r="G20" s="14">
        <f>'8'!J20</f>
        <v>0.68049874298170698</v>
      </c>
      <c r="H20" s="14">
        <f t="shared" si="28"/>
        <v>0.45573170884743064</v>
      </c>
      <c r="I20" s="14">
        <f t="shared" si="29"/>
        <v>0.54711260949380958</v>
      </c>
      <c r="J20" s="14">
        <f>'1'!AC20</f>
        <v>0.32943224743217653</v>
      </c>
      <c r="K20" s="14">
        <f>'1'!AE20</f>
        <v>0.43491869735764005</v>
      </c>
      <c r="L20" s="14">
        <f>'2'!Y20</f>
        <v>0.24033932904194291</v>
      </c>
      <c r="M20" s="14">
        <f>'2'!AA20</f>
        <v>0.3853231693539958</v>
      </c>
      <c r="N20" s="14">
        <f>'3'!U20</f>
        <v>0.43224365345665894</v>
      </c>
      <c r="O20" s="14">
        <f>'8'!S20</f>
        <v>0.66417029218456614</v>
      </c>
      <c r="P20" s="14">
        <f t="shared" si="0"/>
        <v>0.41131395621956185</v>
      </c>
      <c r="Q20" s="14">
        <f t="shared" si="1"/>
        <v>0.49480405296540064</v>
      </c>
      <c r="R20" s="14">
        <f>'1'!AO20</f>
        <v>0.48591869968988183</v>
      </c>
      <c r="S20" s="14">
        <f>'1'!AQ20</f>
        <v>0.59575030437433807</v>
      </c>
      <c r="T20" s="14">
        <f>'2'!AH20</f>
        <v>0.25794286453580528</v>
      </c>
      <c r="U20" s="14">
        <f>'2'!AJ20</f>
        <v>0.40987110588263947</v>
      </c>
      <c r="V20" s="14">
        <f>'3'!AB20</f>
        <v>0.72491470853512729</v>
      </c>
      <c r="W20" s="14">
        <f>'8'!AB20</f>
        <v>0.73381928524284923</v>
      </c>
      <c r="X20" s="14">
        <f t="shared" si="2"/>
        <v>0.49256028315617872</v>
      </c>
      <c r="Y20" s="14">
        <f t="shared" si="3"/>
        <v>0.57981356516660887</v>
      </c>
      <c r="Z20" s="14">
        <f>'1'!BA20</f>
        <v>0.34145745878427558</v>
      </c>
      <c r="AA20" s="14">
        <f>'1'!BC20</f>
        <v>0.44855656541067979</v>
      </c>
      <c r="AB20" s="14">
        <f>'2'!AQ20</f>
        <v>0.21602266394215675</v>
      </c>
      <c r="AC20" s="14">
        <f>'2'!AS20</f>
        <v>0.34922358893822553</v>
      </c>
      <c r="AD20" s="14">
        <f>'3'!AI20</f>
        <v>0.45033576555469634</v>
      </c>
      <c r="AE20" s="14">
        <f>'8'!AK20</f>
        <v>0.64424525133045729</v>
      </c>
      <c r="AF20" s="14">
        <f t="shared" si="4"/>
        <v>0.40057512468562984</v>
      </c>
      <c r="AG20" s="14">
        <f t="shared" si="5"/>
        <v>0.48067513522645416</v>
      </c>
      <c r="AH20" s="14">
        <f>'1'!BM20</f>
        <v>0.38608519005124226</v>
      </c>
      <c r="AI20" s="14">
        <f>'1'!BO20</f>
        <v>0.4971363099492988</v>
      </c>
      <c r="AJ20" s="14">
        <f>'2'!AZ20</f>
        <v>0.25736840803275657</v>
      </c>
      <c r="AK20" s="14">
        <f>'2'!BB20</f>
        <v>0.40908939665419553</v>
      </c>
      <c r="AL20" s="14">
        <f>'3'!AP20</f>
        <v>0.80869023596114409</v>
      </c>
      <c r="AM20" s="14">
        <f>'8'!AT20</f>
        <v>0.80585355225133126</v>
      </c>
      <c r="AN20" s="14">
        <f t="shared" si="6"/>
        <v>0.48310238344511003</v>
      </c>
      <c r="AO20" s="14">
        <f t="shared" si="7"/>
        <v>0.57069308628494186</v>
      </c>
      <c r="AP20" s="14">
        <f>'1'!BY20</f>
        <v>0.2509560348395995</v>
      </c>
      <c r="AQ20" s="14">
        <f>'1'!CA20</f>
        <v>0.33936705700397107</v>
      </c>
      <c r="AR20" s="14">
        <f>'2'!BI20</f>
        <v>0.2526681110103064</v>
      </c>
      <c r="AS20" s="14">
        <f>'2'!BK20</f>
        <v>0.40264539941031063</v>
      </c>
      <c r="AT20" s="14">
        <f>'3'!AW20</f>
        <v>0.88146759153740617</v>
      </c>
      <c r="AU20" s="14">
        <f>'8'!BC20</f>
        <v>0.70262269933645249</v>
      </c>
      <c r="AV20" s="14">
        <f t="shared" si="8"/>
        <v>0.40208228172878613</v>
      </c>
      <c r="AW20" s="14">
        <f t="shared" si="9"/>
        <v>0.48154505191691133</v>
      </c>
      <c r="AX20" s="14">
        <f>'1'!CK20</f>
        <v>0.42856090906972805</v>
      </c>
      <c r="AY20" s="14">
        <f>'1'!CM20</f>
        <v>0.54066245979835459</v>
      </c>
      <c r="AZ20" s="14">
        <f>'2'!BR20</f>
        <v>0.25325723319816013</v>
      </c>
      <c r="BA20" s="14">
        <f>'2'!BT20</f>
        <v>0.40345779542087562</v>
      </c>
      <c r="BB20" s="14">
        <f>'3'!BD20</f>
        <v>0.70383681391434472</v>
      </c>
      <c r="BC20" s="14">
        <f>'8'!BL20</f>
        <v>0.70442289473110531</v>
      </c>
      <c r="BD20" s="14">
        <f t="shared" si="10"/>
        <v>0.46208034566633116</v>
      </c>
      <c r="BE20" s="14">
        <f t="shared" si="11"/>
        <v>0.54951438331677849</v>
      </c>
      <c r="BF20" s="14">
        <f>'1'!CW20</f>
        <v>0.44462682057947472</v>
      </c>
      <c r="BG20" s="14">
        <f>'1'!CY20</f>
        <v>0.55649842584296139</v>
      </c>
      <c r="BH20" s="14">
        <f>'2'!CA20</f>
        <v>0.28273977301131992</v>
      </c>
      <c r="BI20" s="14">
        <f>'2'!CC20</f>
        <v>0.44246339990203881</v>
      </c>
      <c r="BJ20" s="14">
        <f>'3'!BK20</f>
        <v>0.65788502270012916</v>
      </c>
      <c r="BK20" s="14">
        <f>'8'!BU20</f>
        <v>0.68410387828844998</v>
      </c>
      <c r="BL20" s="14">
        <f t="shared" si="12"/>
        <v>0.47049015729308152</v>
      </c>
      <c r="BM20" s="14">
        <f t="shared" si="13"/>
        <v>0.56102190134448338</v>
      </c>
      <c r="BN20" s="14">
        <f>'1'!DI20</f>
        <v>0.48289643689013229</v>
      </c>
      <c r="BO20" s="14">
        <f>'1'!DK20</f>
        <v>0.59294495801414915</v>
      </c>
      <c r="BP20" s="14">
        <f>'2'!CJ20</f>
        <v>0.25493824305759</v>
      </c>
      <c r="BQ20" s="14">
        <f>'2'!CL20</f>
        <v>0.4057684217998746</v>
      </c>
      <c r="BR20" s="14">
        <f>'3'!BR20</f>
        <v>0.42785555773194134</v>
      </c>
      <c r="BS20" s="14">
        <f>'8'!CD20</f>
        <v>0.69075982263427138</v>
      </c>
      <c r="BT20" s="14">
        <f t="shared" si="14"/>
        <v>0.47619816752733118</v>
      </c>
      <c r="BU20" s="14">
        <f t="shared" si="15"/>
        <v>0.5631577341494316</v>
      </c>
      <c r="BV20" s="14">
        <f>'1'!DU20</f>
        <v>0.44120185807147205</v>
      </c>
      <c r="BW20" s="14">
        <f>'1'!DW20</f>
        <v>0.55314998346914812</v>
      </c>
      <c r="BX20" s="14">
        <f>'2'!CS20</f>
        <v>0.28549153753749856</v>
      </c>
      <c r="BY20" s="14">
        <f>'2'!CU20</f>
        <v>0.44594843637462461</v>
      </c>
      <c r="BZ20" s="14">
        <f>'3'!BY20</f>
        <v>0.61465475077007892</v>
      </c>
      <c r="CA20" s="14">
        <f>'8'!CM20</f>
        <v>0.75020793248891782</v>
      </c>
      <c r="CB20" s="14">
        <f t="shared" si="16"/>
        <v>0.49230044269929607</v>
      </c>
      <c r="CC20" s="14">
        <f t="shared" si="17"/>
        <v>0.58310211744423013</v>
      </c>
      <c r="CD20" s="14">
        <f>'1'!EG20</f>
        <v>0.40941684680443186</v>
      </c>
      <c r="CE20" s="14">
        <f>'1'!EI20</f>
        <v>0.52135219828860591</v>
      </c>
      <c r="CF20" s="14">
        <f>'2'!DB20</f>
        <v>0.29719050885593151</v>
      </c>
      <c r="CG20" s="14">
        <f>'2'!DD20</f>
        <v>0.46049070304903028</v>
      </c>
      <c r="CH20" s="14">
        <f>'3'!CF20</f>
        <v>0.70971325461894375</v>
      </c>
      <c r="CI20" s="14">
        <f>'8'!CV20</f>
        <v>0.79783243977557783</v>
      </c>
      <c r="CJ20" s="14">
        <f t="shared" si="18"/>
        <v>0.50147993181198036</v>
      </c>
      <c r="CK20" s="14">
        <f t="shared" si="19"/>
        <v>0.59322511370440467</v>
      </c>
      <c r="CL20" s="14">
        <f>'1'!ES20</f>
        <v>0.31563108750506286</v>
      </c>
      <c r="CM20" s="14">
        <f>'1'!EU20</f>
        <v>0.41895975943950547</v>
      </c>
      <c r="CN20" s="14">
        <f>'2'!DK20</f>
        <v>0.17937171279977429</v>
      </c>
      <c r="CO20" s="14">
        <f>'2'!DM20</f>
        <v>0.28914801216345304</v>
      </c>
      <c r="CP20" s="14">
        <f>'3'!CM20</f>
        <v>0.400742526129168</v>
      </c>
      <c r="CQ20" s="14">
        <f>'8'!DE20</f>
        <v>0.62609571710977796</v>
      </c>
      <c r="CR20" s="14">
        <f t="shared" si="20"/>
        <v>0.37369950580487166</v>
      </c>
      <c r="CS20" s="14">
        <f t="shared" si="21"/>
        <v>0.44473449623757877</v>
      </c>
      <c r="CT20" s="14">
        <f>'1'!FE20</f>
        <v>0.30703118557306158</v>
      </c>
      <c r="CU20" s="14">
        <f>'1'!FG20</f>
        <v>0.40884350933521485</v>
      </c>
      <c r="CV20" s="14">
        <f>'2'!DT20</f>
        <v>0.16027125706090556</v>
      </c>
      <c r="CW20" s="14">
        <f>'2'!DV20</f>
        <v>0.25460688500890483</v>
      </c>
      <c r="CX20" s="14">
        <f>'3'!CT20</f>
        <v>0.62903900562068782</v>
      </c>
      <c r="CY20" s="14">
        <f>'8'!DN20</f>
        <v>0.78152441450789345</v>
      </c>
      <c r="CZ20" s="14">
        <f t="shared" si="22"/>
        <v>0.41627561904728683</v>
      </c>
      <c r="DA20" s="14">
        <f t="shared" si="23"/>
        <v>0.48165826961733765</v>
      </c>
      <c r="DB20" s="14">
        <f>'1'!FQ20</f>
        <v>0.29115248483610107</v>
      </c>
      <c r="DC20" s="14">
        <f>'1'!FS20</f>
        <v>0.38980452349761835</v>
      </c>
      <c r="DD20" s="14">
        <f>'2'!EC20</f>
        <v>0.1928486626037956</v>
      </c>
      <c r="DE20" s="14">
        <f>'2'!EE20</f>
        <v>0.31211523347176795</v>
      </c>
      <c r="DF20" s="14">
        <f>'3'!DA20</f>
        <v>0.62233692434774979</v>
      </c>
      <c r="DG20" s="14">
        <f>'8'!DW20</f>
        <v>0.74284808100583699</v>
      </c>
      <c r="DH20" s="14">
        <f t="shared" si="24"/>
        <v>0.40894974281524454</v>
      </c>
      <c r="DI20" s="14">
        <f t="shared" si="25"/>
        <v>0.48158927932507445</v>
      </c>
      <c r="DJ20" s="14">
        <f>'1'!GC20</f>
        <v>0.58619009169446101</v>
      </c>
      <c r="DK20" s="14">
        <f>'1'!GE20</f>
        <v>0.68341082304909939</v>
      </c>
      <c r="DL20" s="14">
        <f>'2'!EL20</f>
        <v>0.33579522384210453</v>
      </c>
      <c r="DM20" s="14">
        <f>'2'!EN20</f>
        <v>0.50559282178316223</v>
      </c>
      <c r="DN20" s="14">
        <f>'3'!DH20</f>
        <v>0.25293388542545131</v>
      </c>
      <c r="DO20" s="14">
        <f>'8'!EF20</f>
        <v>0.39978014414479152</v>
      </c>
      <c r="DP20" s="14">
        <f t="shared" si="26"/>
        <v>0.44058848656045235</v>
      </c>
      <c r="DQ20" s="14">
        <f t="shared" si="27"/>
        <v>0.5295945963256844</v>
      </c>
    </row>
    <row r="21" spans="1:121" ht="12.75" customHeight="1">
      <c r="A21" s="60">
        <v>1997</v>
      </c>
      <c r="B21" s="14">
        <f>'1'!Q21</f>
        <v>0.42374096451774751</v>
      </c>
      <c r="C21" s="14">
        <f>'1'!S21</f>
        <v>0.53584658397913743</v>
      </c>
      <c r="D21" s="14">
        <f>'2'!P21</f>
        <v>0.31531545655259186</v>
      </c>
      <c r="E21" s="14">
        <f>'2'!R21</f>
        <v>0.48219093231880161</v>
      </c>
      <c r="F21" s="14">
        <f>'3'!N21</f>
        <v>0.48119302944634235</v>
      </c>
      <c r="G21" s="14">
        <f>'8'!J21</f>
        <v>0.68912994273618955</v>
      </c>
      <c r="H21" s="14">
        <f t="shared" si="28"/>
        <v>0.47606212126884295</v>
      </c>
      <c r="I21" s="14">
        <f t="shared" si="29"/>
        <v>0.56905581967804286</v>
      </c>
      <c r="J21" s="14">
        <f>'1'!AC21</f>
        <v>0.35591725239781968</v>
      </c>
      <c r="K21" s="14">
        <f>'1'!AE21</f>
        <v>0.46463862715094345</v>
      </c>
      <c r="L21" s="14">
        <f>'2'!Y21</f>
        <v>0.25482849334637619</v>
      </c>
      <c r="M21" s="14">
        <f>'2'!AA21</f>
        <v>0.40561790216945626</v>
      </c>
      <c r="N21" s="14">
        <f>'3'!U21</f>
        <v>0.45490863296671141</v>
      </c>
      <c r="O21" s="14">
        <f>'8'!S21</f>
        <v>0.67240174311536927</v>
      </c>
      <c r="P21" s="14">
        <f t="shared" si="0"/>
        <v>0.42771582961985505</v>
      </c>
      <c r="Q21" s="14">
        <f t="shared" si="1"/>
        <v>0.51421942414525634</v>
      </c>
      <c r="R21" s="14">
        <f>'1'!AO21</f>
        <v>0.48553169415614272</v>
      </c>
      <c r="S21" s="14">
        <f>'1'!AQ21</f>
        <v>0.59539165156849438</v>
      </c>
      <c r="T21" s="14">
        <f>'2'!AH21</f>
        <v>0.26787837138118853</v>
      </c>
      <c r="U21" s="14">
        <f>'2'!AJ21</f>
        <v>0.42319494893530579</v>
      </c>
      <c r="V21" s="14">
        <f>'3'!AB21</f>
        <v>0.75243949928682063</v>
      </c>
      <c r="W21" s="14">
        <f>'8'!AB21</f>
        <v>0.73735628985285206</v>
      </c>
      <c r="X21" s="14">
        <f t="shared" si="2"/>
        <v>0.4969221184633944</v>
      </c>
      <c r="Y21" s="14">
        <f t="shared" si="3"/>
        <v>0.58531429678555069</v>
      </c>
      <c r="Z21" s="14">
        <f>'1'!BA21</f>
        <v>0.35354371160677955</v>
      </c>
      <c r="AA21" s="14">
        <f>'1'!BC21</f>
        <v>0.46202197631648062</v>
      </c>
      <c r="AB21" s="14">
        <f>'2'!AQ21</f>
        <v>0.22698826537287567</v>
      </c>
      <c r="AC21" s="14">
        <f>'2'!AS21</f>
        <v>0.36583710079157189</v>
      </c>
      <c r="AD21" s="14">
        <f>'3'!AI21</f>
        <v>0.43495450810453196</v>
      </c>
      <c r="AE21" s="14">
        <f>'8'!AK21</f>
        <v>0.65065235566666124</v>
      </c>
      <c r="AF21" s="14">
        <f t="shared" si="4"/>
        <v>0.41039477754877213</v>
      </c>
      <c r="AG21" s="14">
        <f t="shared" si="5"/>
        <v>0.49283714425823788</v>
      </c>
      <c r="AH21" s="14">
        <f>'1'!BM21</f>
        <v>0.39749753963229939</v>
      </c>
      <c r="AI21" s="14">
        <f>'1'!BO21</f>
        <v>0.50907736658279867</v>
      </c>
      <c r="AJ21" s="14">
        <f>'2'!AZ21</f>
        <v>0.26150983090588853</v>
      </c>
      <c r="AK21" s="14">
        <f>'2'!BB21</f>
        <v>0.41469687993354026</v>
      </c>
      <c r="AL21" s="14">
        <f>'3'!AP21</f>
        <v>0.80967638405137199</v>
      </c>
      <c r="AM21" s="14">
        <f>'8'!AT21</f>
        <v>0.81762409542861314</v>
      </c>
      <c r="AN21" s="14">
        <f t="shared" si="6"/>
        <v>0.49221048865560035</v>
      </c>
      <c r="AO21" s="14">
        <f t="shared" si="7"/>
        <v>0.58046611398165071</v>
      </c>
      <c r="AP21" s="14">
        <f>'1'!BY21</f>
        <v>0.27336725950908136</v>
      </c>
      <c r="AQ21" s="14">
        <f>'1'!CA21</f>
        <v>0.3678988753380355</v>
      </c>
      <c r="AR21" s="14">
        <f>'2'!BI21</f>
        <v>0.26228190465623208</v>
      </c>
      <c r="AS21" s="14">
        <f>'2'!BK21</f>
        <v>0.41573511311340489</v>
      </c>
      <c r="AT21" s="14">
        <f>'3'!AW21</f>
        <v>0.85568000701376312</v>
      </c>
      <c r="AU21" s="14">
        <f>'8'!BC21</f>
        <v>0.72587890583970027</v>
      </c>
      <c r="AV21" s="14">
        <f t="shared" si="8"/>
        <v>0.42050935666833789</v>
      </c>
      <c r="AW21" s="14">
        <f t="shared" si="9"/>
        <v>0.50317096476371348</v>
      </c>
      <c r="AX21" s="14">
        <f>'1'!CK21</f>
        <v>0.43715878809585379</v>
      </c>
      <c r="AY21" s="14">
        <f>'1'!CM21</f>
        <v>0.54917820696999353</v>
      </c>
      <c r="AZ21" s="14">
        <f>'2'!BR21</f>
        <v>0.2626752332522212</v>
      </c>
      <c r="BA21" s="14">
        <f>'2'!BT21</f>
        <v>0.41626317918311173</v>
      </c>
      <c r="BB21" s="14">
        <f>'3'!BD21</f>
        <v>0.68449612552161232</v>
      </c>
      <c r="BC21" s="14">
        <f>'8'!BL21</f>
        <v>0.70940423839694478</v>
      </c>
      <c r="BD21" s="14">
        <f t="shared" si="10"/>
        <v>0.46974608658167322</v>
      </c>
      <c r="BE21" s="14">
        <f t="shared" si="11"/>
        <v>0.55828187485001668</v>
      </c>
      <c r="BF21" s="14">
        <f>'1'!CW21</f>
        <v>0.45303812973495011</v>
      </c>
      <c r="BG21" s="14">
        <f>'1'!CY21</f>
        <v>0.56465988663548705</v>
      </c>
      <c r="BH21" s="14">
        <f>'2'!CA21</f>
        <v>0.28921693260148346</v>
      </c>
      <c r="BI21" s="14">
        <f>'2'!CC21</f>
        <v>0.45062687954145908</v>
      </c>
      <c r="BJ21" s="14">
        <f>'3'!BK21</f>
        <v>0.76128632518534667</v>
      </c>
      <c r="BK21" s="14">
        <f>'8'!BU21</f>
        <v>0.68724118149539204</v>
      </c>
      <c r="BL21" s="14">
        <f t="shared" si="12"/>
        <v>0.47649874794394187</v>
      </c>
      <c r="BM21" s="14">
        <f t="shared" si="13"/>
        <v>0.56750931589077935</v>
      </c>
      <c r="BN21" s="14">
        <f>'1'!DI21</f>
        <v>0.50062309737782662</v>
      </c>
      <c r="BO21" s="14">
        <f>'1'!DK21</f>
        <v>0.609253827949087</v>
      </c>
      <c r="BP21" s="14">
        <f>'2'!CJ21</f>
        <v>0.25675961328230318</v>
      </c>
      <c r="BQ21" s="14">
        <f>'2'!CL21</f>
        <v>0.40825957888338238</v>
      </c>
      <c r="BR21" s="14">
        <f>'3'!BR21</f>
        <v>0.4242203505175659</v>
      </c>
      <c r="BS21" s="14">
        <f>'8'!CD21</f>
        <v>0.68810898152576527</v>
      </c>
      <c r="BT21" s="14">
        <f t="shared" si="14"/>
        <v>0.48183056406196501</v>
      </c>
      <c r="BU21" s="14">
        <f t="shared" si="15"/>
        <v>0.56854079611941155</v>
      </c>
      <c r="BV21" s="14">
        <f>'1'!DU21</f>
        <v>0.4663526261394218</v>
      </c>
      <c r="BW21" s="14">
        <f>'1'!DW21</f>
        <v>0.57740275330597357</v>
      </c>
      <c r="BX21" s="14">
        <f>'2'!CS21</f>
        <v>0.29012337603902194</v>
      </c>
      <c r="BY21" s="14">
        <f>'2'!CU21</f>
        <v>0.45175839900283249</v>
      </c>
      <c r="BZ21" s="14">
        <f>'3'!BY21</f>
        <v>0.7928580823003355</v>
      </c>
      <c r="CA21" s="14">
        <f>'8'!CM21</f>
        <v>0.76840054407920555</v>
      </c>
      <c r="CB21" s="14">
        <f t="shared" si="16"/>
        <v>0.508292182085883</v>
      </c>
      <c r="CC21" s="14">
        <f t="shared" si="17"/>
        <v>0.59918723212933722</v>
      </c>
      <c r="CD21" s="14">
        <f>'1'!EG21</f>
        <v>0.42551674583080551</v>
      </c>
      <c r="CE21" s="14">
        <f>'1'!EI21</f>
        <v>0.53762441041846742</v>
      </c>
      <c r="CF21" s="14">
        <f>'2'!DB21</f>
        <v>0.31430886143533049</v>
      </c>
      <c r="CG21" s="14">
        <f>'2'!DD21</f>
        <v>0.48101098422609589</v>
      </c>
      <c r="CH21" s="14">
        <f>'3'!CF21</f>
        <v>0.70742914001173551</v>
      </c>
      <c r="CI21" s="14">
        <f>'8'!CV21</f>
        <v>0.79171406921943432</v>
      </c>
      <c r="CJ21" s="14">
        <f t="shared" si="18"/>
        <v>0.51051322549519007</v>
      </c>
      <c r="CK21" s="14">
        <f t="shared" si="19"/>
        <v>0.60344982128799918</v>
      </c>
      <c r="CL21" s="14">
        <f>'1'!ES21</f>
        <v>0.32848802791867077</v>
      </c>
      <c r="CM21" s="14">
        <f>'1'!EU21</f>
        <v>0.43383744196056145</v>
      </c>
      <c r="CN21" s="14">
        <f>'2'!DK21</f>
        <v>0.18750565130502431</v>
      </c>
      <c r="CO21" s="14">
        <f>'2'!DM21</f>
        <v>0.30313983592801907</v>
      </c>
      <c r="CP21" s="14">
        <f>'3'!CM21</f>
        <v>0.33453635859201003</v>
      </c>
      <c r="CQ21" s="14">
        <f>'8'!DE21</f>
        <v>0.64213772337404651</v>
      </c>
      <c r="CR21" s="14">
        <f t="shared" si="20"/>
        <v>0.38604380086591383</v>
      </c>
      <c r="CS21" s="14">
        <f t="shared" si="21"/>
        <v>0.4597050004208757</v>
      </c>
      <c r="CT21" s="14">
        <f>'1'!FE21</f>
        <v>0.32163462439915597</v>
      </c>
      <c r="CU21" s="14">
        <f>'1'!FG21</f>
        <v>0.42594305735401827</v>
      </c>
      <c r="CV21" s="14">
        <f>'2'!DT21</f>
        <v>0.16689287703767433</v>
      </c>
      <c r="CW21" s="14">
        <f>'2'!DV21</f>
        <v>0.26686281311919863</v>
      </c>
      <c r="CX21" s="14">
        <f>'3'!CT21</f>
        <v>0.65377112084250033</v>
      </c>
      <c r="CY21" s="14">
        <f>'8'!DN21</f>
        <v>0.777020794312271</v>
      </c>
      <c r="CZ21" s="14">
        <f t="shared" si="22"/>
        <v>0.42184943191636703</v>
      </c>
      <c r="DA21" s="14">
        <f t="shared" si="23"/>
        <v>0.4899422215951626</v>
      </c>
      <c r="DB21" s="14">
        <f>'1'!FQ21</f>
        <v>0.31125067414662289</v>
      </c>
      <c r="DC21" s="14">
        <f>'1'!FS21</f>
        <v>0.41382377305112811</v>
      </c>
      <c r="DD21" s="14">
        <f>'2'!EC21</f>
        <v>0.19962226817041459</v>
      </c>
      <c r="DE21" s="14">
        <f>'2'!EE21</f>
        <v>0.3232594172707729</v>
      </c>
      <c r="DF21" s="14">
        <f>'3'!DA21</f>
        <v>0.66341823090082985</v>
      </c>
      <c r="DG21" s="14">
        <f>'8'!DW21</f>
        <v>0.74754732652888201</v>
      </c>
      <c r="DH21" s="14">
        <f t="shared" si="24"/>
        <v>0.41947342294863982</v>
      </c>
      <c r="DI21" s="14">
        <f t="shared" si="25"/>
        <v>0.49487683895026097</v>
      </c>
      <c r="DJ21" s="14">
        <f>'1'!GC21</f>
        <v>0.60689442290862627</v>
      </c>
      <c r="DK21" s="14">
        <f>'1'!GE21</f>
        <v>0.70031954194111823</v>
      </c>
      <c r="DL21" s="14">
        <f>'2'!EL21</f>
        <v>0.33733926194894914</v>
      </c>
      <c r="DM21" s="14">
        <f>'2'!EN21</f>
        <v>0.50731209133871058</v>
      </c>
      <c r="DN21" s="14">
        <f>'3'!DH21</f>
        <v>0.23842766942713151</v>
      </c>
      <c r="DO21" s="14">
        <f>'8'!EF21</f>
        <v>0.41219904514335459</v>
      </c>
      <c r="DP21" s="14">
        <f t="shared" si="26"/>
        <v>0.45214424333364334</v>
      </c>
      <c r="DQ21" s="14">
        <f t="shared" si="27"/>
        <v>0.53994355947439443</v>
      </c>
    </row>
    <row r="22" spans="1:121" ht="12.75" customHeight="1">
      <c r="A22" s="60">
        <v>1998</v>
      </c>
      <c r="B22" s="14">
        <f>'1'!Q22</f>
        <v>0.43283318704211382</v>
      </c>
      <c r="C22" s="14">
        <f>'1'!S22</f>
        <v>0.54490582589504599</v>
      </c>
      <c r="D22" s="14">
        <f>'2'!P22</f>
        <v>0.33910322380156455</v>
      </c>
      <c r="E22" s="14">
        <f>'2'!R22</f>
        <v>0.50926879101498301</v>
      </c>
      <c r="F22" s="14">
        <f>'3'!N22</f>
        <v>0.43256351977115404</v>
      </c>
      <c r="G22" s="14">
        <f>'8'!J22</f>
        <v>0.69199431253088561</v>
      </c>
      <c r="H22" s="14">
        <f t="shared" si="28"/>
        <v>0.48797690779152131</v>
      </c>
      <c r="I22" s="14">
        <f t="shared" si="29"/>
        <v>0.58205630981363821</v>
      </c>
      <c r="J22" s="14">
        <f>'1'!AC22</f>
        <v>0.38799580344397722</v>
      </c>
      <c r="K22" s="14">
        <f>'1'!AE22</f>
        <v>0.49914852833603762</v>
      </c>
      <c r="L22" s="14">
        <f>'2'!Y22</f>
        <v>0.26165626100248762</v>
      </c>
      <c r="M22" s="14">
        <f>'2'!AA22</f>
        <v>0.41489396073248397</v>
      </c>
      <c r="N22" s="14">
        <f>'3'!U22</f>
        <v>0.4761497093398076</v>
      </c>
      <c r="O22" s="14">
        <f>'8'!S22</f>
        <v>0.67517463467149452</v>
      </c>
      <c r="P22" s="14">
        <f t="shared" si="0"/>
        <v>0.44160889970598644</v>
      </c>
      <c r="Q22" s="14">
        <f t="shared" si="1"/>
        <v>0.52973904124667204</v>
      </c>
      <c r="R22" s="14">
        <f>'1'!AO22</f>
        <v>0.49370205584798116</v>
      </c>
      <c r="S22" s="14">
        <f>'1'!AQ22</f>
        <v>0.60292781960332475</v>
      </c>
      <c r="T22" s="14">
        <f>'2'!AH22</f>
        <v>0.27962958369319219</v>
      </c>
      <c r="U22" s="14">
        <f>'2'!AJ22</f>
        <v>0.43849394863552438</v>
      </c>
      <c r="V22" s="14">
        <f>'3'!AB22</f>
        <v>0.76963122230258274</v>
      </c>
      <c r="W22" s="14">
        <f>'8'!AB22</f>
        <v>0.73463408900357685</v>
      </c>
      <c r="X22" s="14">
        <f t="shared" si="2"/>
        <v>0.50265524284825003</v>
      </c>
      <c r="Y22" s="14">
        <f t="shared" si="3"/>
        <v>0.59201861908080855</v>
      </c>
      <c r="Z22" s="14">
        <f>'1'!BA22</f>
        <v>0.36939894384138511</v>
      </c>
      <c r="AA22" s="14">
        <f>'1'!BC22</f>
        <v>0.47933304210458816</v>
      </c>
      <c r="AB22" s="14">
        <f>'2'!AQ22</f>
        <v>0.2406980523067741</v>
      </c>
      <c r="AC22" s="14">
        <f>'2'!AS22</f>
        <v>0.38583604914775682</v>
      </c>
      <c r="AD22" s="14">
        <f>'3'!AI22</f>
        <v>0.42235969207383922</v>
      </c>
      <c r="AE22" s="14">
        <f>'8'!AK22</f>
        <v>0.65378884787306946</v>
      </c>
      <c r="AF22" s="14">
        <f t="shared" si="4"/>
        <v>0.4212952813404095</v>
      </c>
      <c r="AG22" s="14">
        <f t="shared" si="5"/>
        <v>0.50631931304180477</v>
      </c>
      <c r="AH22" s="14">
        <f>'1'!BM22</f>
        <v>0.41582654420530302</v>
      </c>
      <c r="AI22" s="14">
        <f>'1'!BO22</f>
        <v>0.52787220191687334</v>
      </c>
      <c r="AJ22" s="14">
        <f>'2'!AZ22</f>
        <v>0.2622679523340089</v>
      </c>
      <c r="AK22" s="14">
        <f>'2'!BB22</f>
        <v>0.41571637072919421</v>
      </c>
      <c r="AL22" s="14">
        <f>'3'!AP22</f>
        <v>0.81563706048775375</v>
      </c>
      <c r="AM22" s="14">
        <f>'8'!AT22</f>
        <v>0.81944367185032962</v>
      </c>
      <c r="AN22" s="14">
        <f t="shared" si="6"/>
        <v>0.49917938946321383</v>
      </c>
      <c r="AO22" s="14">
        <f t="shared" si="7"/>
        <v>0.58767741483213243</v>
      </c>
      <c r="AP22" s="14">
        <f>'1'!BY22</f>
        <v>0.2937936036437277</v>
      </c>
      <c r="AQ22" s="14">
        <f>'1'!CA22</f>
        <v>0.39300447057637133</v>
      </c>
      <c r="AR22" s="14">
        <f>'2'!BI22</f>
        <v>0.24312636517004407</v>
      </c>
      <c r="AS22" s="14">
        <f>'2'!BK22</f>
        <v>0.38929366388787406</v>
      </c>
      <c r="AT22" s="14">
        <f>'3'!AW22</f>
        <v>0.8427862147519416</v>
      </c>
      <c r="AU22" s="14">
        <f>'8'!BC22</f>
        <v>0.7396347722702078</v>
      </c>
      <c r="AV22" s="14">
        <f t="shared" si="8"/>
        <v>0.42551824702799312</v>
      </c>
      <c r="AW22" s="14">
        <f t="shared" si="9"/>
        <v>0.50731096891148431</v>
      </c>
      <c r="AX22" s="14">
        <f>'1'!CK22</f>
        <v>0.45634894802109438</v>
      </c>
      <c r="AY22" s="14">
        <f>'1'!CM22</f>
        <v>0.5678485302566797</v>
      </c>
      <c r="AZ22" s="14">
        <f>'2'!BR22</f>
        <v>0.26616293245957889</v>
      </c>
      <c r="BA22" s="14">
        <f>'2'!BT22</f>
        <v>0.42092055500435838</v>
      </c>
      <c r="BB22" s="14">
        <f>'3'!BD22</f>
        <v>0.71631884702724613</v>
      </c>
      <c r="BC22" s="14">
        <f>'8'!BL22</f>
        <v>0.71609027499795452</v>
      </c>
      <c r="BD22" s="14">
        <f t="shared" si="10"/>
        <v>0.47953405182620923</v>
      </c>
      <c r="BE22" s="14">
        <f t="shared" si="11"/>
        <v>0.56828645341966422</v>
      </c>
      <c r="BF22" s="14">
        <f>'1'!CW22</f>
        <v>0.46489049102249763</v>
      </c>
      <c r="BG22" s="14">
        <f>'1'!CY22</f>
        <v>0.57601376559113626</v>
      </c>
      <c r="BH22" s="14">
        <f>'2'!CA22</f>
        <v>0.29348566857462538</v>
      </c>
      <c r="BI22" s="14">
        <f>'2'!CC22</f>
        <v>0.45593259394892727</v>
      </c>
      <c r="BJ22" s="14">
        <f>'3'!BK22</f>
        <v>0.76128632518534667</v>
      </c>
      <c r="BK22" s="14">
        <f>'8'!BU22</f>
        <v>0.69850768625795001</v>
      </c>
      <c r="BL22" s="14">
        <f t="shared" si="12"/>
        <v>0.48562794861835762</v>
      </c>
      <c r="BM22" s="14">
        <f t="shared" si="13"/>
        <v>0.57681801526600451</v>
      </c>
      <c r="BN22" s="14">
        <f>'1'!DI22</f>
        <v>0.51255135778841898</v>
      </c>
      <c r="BO22" s="14">
        <f>'1'!DK22</f>
        <v>0.62003476692418935</v>
      </c>
      <c r="BP22" s="14">
        <f>'2'!CJ22</f>
        <v>0.25949954783347523</v>
      </c>
      <c r="BQ22" s="14">
        <f>'2'!CL22</f>
        <v>0.41198307946284024</v>
      </c>
      <c r="BR22" s="14">
        <f>'3'!BR22</f>
        <v>0.48331689838424807</v>
      </c>
      <c r="BS22" s="14">
        <f>'8'!CD22</f>
        <v>0.68937637837743948</v>
      </c>
      <c r="BT22" s="14">
        <f t="shared" si="14"/>
        <v>0.48714242799977792</v>
      </c>
      <c r="BU22" s="14">
        <f t="shared" si="15"/>
        <v>0.5737980749214896</v>
      </c>
      <c r="BV22" s="14">
        <f>'1'!DU22</f>
        <v>0.49825174310533166</v>
      </c>
      <c r="BW22" s="14">
        <f>'1'!DW22</f>
        <v>0.60709226072776679</v>
      </c>
      <c r="BX22" s="14">
        <f>'2'!CS22</f>
        <v>0.2895962082885955</v>
      </c>
      <c r="BY22" s="14">
        <f>'2'!CU22</f>
        <v>0.45110065417317635</v>
      </c>
      <c r="BZ22" s="14">
        <f>'3'!BY22</f>
        <v>0.77095666938171281</v>
      </c>
      <c r="CA22" s="14">
        <f>'8'!CM22</f>
        <v>0.76427667587790271</v>
      </c>
      <c r="CB22" s="14">
        <f t="shared" si="16"/>
        <v>0.51737487575727659</v>
      </c>
      <c r="CC22" s="14">
        <f t="shared" si="17"/>
        <v>0.60748986359294865</v>
      </c>
      <c r="CD22" s="14">
        <f>'1'!EG22</f>
        <v>0.44517951544806988</v>
      </c>
      <c r="CE22" s="14">
        <f>'1'!EI22</f>
        <v>0.55703739591068058</v>
      </c>
      <c r="CF22" s="14">
        <f>'2'!DB22</f>
        <v>0.33474218381812193</v>
      </c>
      <c r="CG22" s="14">
        <f>'2'!DD22</f>
        <v>0.5044167569182898</v>
      </c>
      <c r="CH22" s="14">
        <f>'3'!CF22</f>
        <v>0.70512465605279306</v>
      </c>
      <c r="CI22" s="14">
        <f>'8'!CV22</f>
        <v>0.79724478658012576</v>
      </c>
      <c r="CJ22" s="14">
        <f t="shared" si="18"/>
        <v>0.52572216194877242</v>
      </c>
      <c r="CK22" s="14">
        <f t="shared" si="19"/>
        <v>0.61956631313636534</v>
      </c>
      <c r="CL22" s="14">
        <f>'1'!ES22</f>
        <v>0.3459263049358533</v>
      </c>
      <c r="CM22" s="14">
        <f>'1'!EU22</f>
        <v>0.45356312587472819</v>
      </c>
      <c r="CN22" s="14">
        <f>'2'!DK22</f>
        <v>0.19381126817330172</v>
      </c>
      <c r="CO22" s="14">
        <f>'2'!DM22</f>
        <v>0.31371469117053113</v>
      </c>
      <c r="CP22" s="14">
        <f>'3'!CM22</f>
        <v>0.41363631839098963</v>
      </c>
      <c r="CQ22" s="14">
        <f>'8'!DE22</f>
        <v>0.65458122605953584</v>
      </c>
      <c r="CR22" s="14">
        <f t="shared" si="20"/>
        <v>0.39810626638956359</v>
      </c>
      <c r="CS22" s="14">
        <f t="shared" si="21"/>
        <v>0.47395301436826504</v>
      </c>
      <c r="CT22" s="14">
        <f>'1'!FE22</f>
        <v>0.35132741797672079</v>
      </c>
      <c r="CU22" s="14">
        <f>'1'!FG22</f>
        <v>0.45957053730705677</v>
      </c>
      <c r="CV22" s="14">
        <f>'2'!DT22</f>
        <v>0.17281043401411647</v>
      </c>
      <c r="CW22" s="14">
        <f>'2'!DV22</f>
        <v>0.27755876166416144</v>
      </c>
      <c r="CX22" s="14">
        <f>'3'!CT22</f>
        <v>0.66826710341507589</v>
      </c>
      <c r="CY22" s="14">
        <f>'8'!DN22</f>
        <v>0.78755026071946166</v>
      </c>
      <c r="CZ22" s="14">
        <f t="shared" si="22"/>
        <v>0.43722937090343295</v>
      </c>
      <c r="DA22" s="14">
        <f t="shared" si="23"/>
        <v>0.50822651989689327</v>
      </c>
      <c r="DB22" s="14">
        <f>'1'!FQ22</f>
        <v>0.33795145200827442</v>
      </c>
      <c r="DC22" s="14">
        <f>'1'!FS22</f>
        <v>0.44460553355589533</v>
      </c>
      <c r="DD22" s="14">
        <f>'2'!EC22</f>
        <v>0.20228311267536783</v>
      </c>
      <c r="DE22" s="14">
        <f>'2'!EE22</f>
        <v>0.32756781866740214</v>
      </c>
      <c r="DF22" s="14">
        <f>'3'!DA22</f>
        <v>0.5503465842192462</v>
      </c>
      <c r="DG22" s="14">
        <f>'8'!DW22</f>
        <v>0.75554838842639016</v>
      </c>
      <c r="DH22" s="14">
        <f t="shared" si="24"/>
        <v>0.43192765103667746</v>
      </c>
      <c r="DI22" s="14">
        <f t="shared" si="25"/>
        <v>0.50924058021656249</v>
      </c>
      <c r="DJ22" s="14">
        <f>'1'!GC22</f>
        <v>0.6389659950141291</v>
      </c>
      <c r="DK22" s="14">
        <f>'1'!GE22</f>
        <v>0.72579237651452377</v>
      </c>
      <c r="DL22" s="14">
        <f>'2'!EL22</f>
        <v>0.34170424649949471</v>
      </c>
      <c r="DM22" s="14">
        <f>'2'!EN22</f>
        <v>0.51213964228741404</v>
      </c>
      <c r="DN22" s="14">
        <f>'3'!DH22</f>
        <v>0.22844888910762212</v>
      </c>
      <c r="DO22" s="14">
        <f>'8'!EF22</f>
        <v>0.41579877563967294</v>
      </c>
      <c r="DP22" s="14">
        <f t="shared" si="26"/>
        <v>0.46548967238443223</v>
      </c>
      <c r="DQ22" s="14">
        <f t="shared" si="27"/>
        <v>0.55124359814720347</v>
      </c>
    </row>
    <row r="23" spans="1:121" ht="12.75" customHeight="1">
      <c r="A23" s="60">
        <v>1999</v>
      </c>
      <c r="B23" s="14">
        <f>'1'!Q23</f>
        <v>0.449953114454062</v>
      </c>
      <c r="C23" s="14">
        <f>'1'!S23</f>
        <v>0.56167665254626842</v>
      </c>
      <c r="D23" s="14">
        <f>'2'!P23</f>
        <v>0.35995796109780442</v>
      </c>
      <c r="E23" s="14">
        <f>'2'!R23</f>
        <v>0.53182122360457906</v>
      </c>
      <c r="F23" s="14">
        <f>'3'!N23</f>
        <v>0.46158199251784088</v>
      </c>
      <c r="G23" s="14">
        <f>'8'!J23</f>
        <v>0.70978946089232109</v>
      </c>
      <c r="H23" s="14">
        <f t="shared" si="28"/>
        <v>0.50656684548139586</v>
      </c>
      <c r="I23" s="14">
        <f t="shared" si="29"/>
        <v>0.60109577901438949</v>
      </c>
      <c r="J23" s="14">
        <f>'1'!AC23</f>
        <v>0.40754410292700555</v>
      </c>
      <c r="K23" s="14">
        <f>'1'!AE23</f>
        <v>0.51943664375136911</v>
      </c>
      <c r="L23" s="14">
        <f>'2'!Y23</f>
        <v>0.27078384413841605</v>
      </c>
      <c r="M23" s="14">
        <f>'2'!AA23</f>
        <v>0.42702289573380731</v>
      </c>
      <c r="N23" s="14">
        <f>'3'!U23</f>
        <v>0.49604829291122721</v>
      </c>
      <c r="O23" s="14">
        <f>'8'!S23</f>
        <v>0.68803097632285504</v>
      </c>
      <c r="P23" s="14">
        <f t="shared" si="0"/>
        <v>0.45545297446275884</v>
      </c>
      <c r="Q23" s="14">
        <f t="shared" si="1"/>
        <v>0.54483017193601047</v>
      </c>
      <c r="R23" s="14">
        <f>'1'!AO23</f>
        <v>0.50305387747465491</v>
      </c>
      <c r="S23" s="14">
        <f>'1'!AQ23</f>
        <v>0.61146321599210618</v>
      </c>
      <c r="T23" s="14">
        <f>'2'!AH23</f>
        <v>0.29771910593397599</v>
      </c>
      <c r="U23" s="14">
        <f>'2'!AJ23</f>
        <v>0.4611375536290917</v>
      </c>
      <c r="V23" s="14">
        <f>'3'!AB23</f>
        <v>0.73499681188041355</v>
      </c>
      <c r="W23" s="14">
        <f>'8'!AB23</f>
        <v>0.73859354889660622</v>
      </c>
      <c r="X23" s="14">
        <f t="shared" si="2"/>
        <v>0.51312217743507904</v>
      </c>
      <c r="Y23" s="14">
        <f t="shared" si="3"/>
        <v>0.60373143950593466</v>
      </c>
      <c r="Z23" s="14">
        <f>'1'!BA23</f>
        <v>0.38561345482120818</v>
      </c>
      <c r="AA23" s="14">
        <f>'1'!BC23</f>
        <v>0.49663866892199199</v>
      </c>
      <c r="AB23" s="14">
        <f>'2'!AQ23</f>
        <v>0.25306925366030675</v>
      </c>
      <c r="AC23" s="14">
        <f>'2'!AS23</f>
        <v>0.40319872100672172</v>
      </c>
      <c r="AD23" s="14">
        <f>'3'!AI23</f>
        <v>0.41755855784895812</v>
      </c>
      <c r="AE23" s="14">
        <f>'8'!AK23</f>
        <v>0.66912383567877987</v>
      </c>
      <c r="AF23" s="14">
        <f t="shared" si="4"/>
        <v>0.43593551472009823</v>
      </c>
      <c r="AG23" s="14">
        <f t="shared" si="5"/>
        <v>0.52298707520249788</v>
      </c>
      <c r="AH23" s="14">
        <f>'1'!BM23</f>
        <v>0.41562183321227592</v>
      </c>
      <c r="AI23" s="14">
        <f>'1'!BO23</f>
        <v>0.52766482837707884</v>
      </c>
      <c r="AJ23" s="14">
        <f>'2'!AZ23</f>
        <v>0.28671821317788848</v>
      </c>
      <c r="AK23" s="14">
        <f>'2'!BB23</f>
        <v>0.44749393031145407</v>
      </c>
      <c r="AL23" s="14">
        <f>'3'!AP23</f>
        <v>0.8012976632627451</v>
      </c>
      <c r="AM23" s="14">
        <f>'8'!AT23</f>
        <v>0.8193966004910973</v>
      </c>
      <c r="AN23" s="14">
        <f t="shared" si="6"/>
        <v>0.50724554896042062</v>
      </c>
      <c r="AO23" s="14">
        <f t="shared" si="7"/>
        <v>0.59818511972654342</v>
      </c>
      <c r="AP23" s="14">
        <f>'1'!BY23</f>
        <v>0.30579193345565064</v>
      </c>
      <c r="AQ23" s="14">
        <f>'1'!CA23</f>
        <v>0.40737461255673696</v>
      </c>
      <c r="AR23" s="14">
        <f>'2'!BI23</f>
        <v>0.19292459454574734</v>
      </c>
      <c r="AS23" s="14">
        <f>'2'!BK23</f>
        <v>0.31224159377864297</v>
      </c>
      <c r="AT23" s="14">
        <f>'3'!AW23</f>
        <v>0.83286490616493036</v>
      </c>
      <c r="AU23" s="14">
        <f>'8'!BC23</f>
        <v>0.74875977454511544</v>
      </c>
      <c r="AV23" s="14">
        <f t="shared" si="8"/>
        <v>0.41582543418217111</v>
      </c>
      <c r="AW23" s="14">
        <f t="shared" si="9"/>
        <v>0.48945866029349844</v>
      </c>
      <c r="AX23" s="14">
        <f>'1'!CK23</f>
        <v>0.47529636023352717</v>
      </c>
      <c r="AY23" s="14">
        <f>'1'!CM23</f>
        <v>0.5858443642715061</v>
      </c>
      <c r="AZ23" s="14">
        <f>'2'!BR23</f>
        <v>0.26586258559389803</v>
      </c>
      <c r="BA23" s="14">
        <f>'2'!BT23</f>
        <v>0.42052124085104264</v>
      </c>
      <c r="BB23" s="14">
        <f>'3'!BD23</f>
        <v>0.71458164079919606</v>
      </c>
      <c r="BC23" s="14">
        <f>'8'!BL23</f>
        <v>0.71752848938643787</v>
      </c>
      <c r="BD23" s="14">
        <f t="shared" si="10"/>
        <v>0.48622914507128767</v>
      </c>
      <c r="BE23" s="14">
        <f t="shared" si="11"/>
        <v>0.57463136483632882</v>
      </c>
      <c r="BF23" s="14">
        <f>'1'!CW23</f>
        <v>0.48777109329028545</v>
      </c>
      <c r="BG23" s="14">
        <f>'1'!CY23</f>
        <v>0.59746465369083301</v>
      </c>
      <c r="BH23" s="14">
        <f>'2'!CA23</f>
        <v>0.29727153851910015</v>
      </c>
      <c r="BI23" s="14">
        <f>'2'!CC23</f>
        <v>0.4605899161964373</v>
      </c>
      <c r="BJ23" s="14">
        <f>'3'!BK23</f>
        <v>0.77740356551262357</v>
      </c>
      <c r="BK23" s="14">
        <f>'8'!BU23</f>
        <v>0.71123522089766933</v>
      </c>
      <c r="BL23" s="14">
        <f t="shared" si="12"/>
        <v>0.49875928423568494</v>
      </c>
      <c r="BM23" s="14">
        <f t="shared" si="13"/>
        <v>0.58976326359497988</v>
      </c>
      <c r="BN23" s="14">
        <f>'1'!DI23</f>
        <v>0.53045118238686251</v>
      </c>
      <c r="BO23" s="14">
        <f>'1'!DK23</f>
        <v>0.63593191512694025</v>
      </c>
      <c r="BP23" s="14">
        <f>'2'!CJ23</f>
        <v>0.26749240533465291</v>
      </c>
      <c r="BQ23" s="14">
        <f>'2'!CL23</f>
        <v>0.42268415249214203</v>
      </c>
      <c r="BR23" s="14">
        <f>'3'!BR23</f>
        <v>0.53233134290564399</v>
      </c>
      <c r="BS23" s="14">
        <f>'8'!CD23</f>
        <v>0.69706004389873633</v>
      </c>
      <c r="BT23" s="14">
        <f t="shared" si="14"/>
        <v>0.49833454387341725</v>
      </c>
      <c r="BU23" s="14">
        <f t="shared" si="15"/>
        <v>0.58522537050593948</v>
      </c>
      <c r="BV23" s="14">
        <f>'1'!DU23</f>
        <v>0.52372570600907808</v>
      </c>
      <c r="BW23" s="14">
        <f>'1'!DW23</f>
        <v>0.62999774124692787</v>
      </c>
      <c r="BX23" s="14">
        <f>'2'!CS23</f>
        <v>0.28696903892232623</v>
      </c>
      <c r="BY23" s="14">
        <f>'2'!CU23</f>
        <v>0.4478093393289565</v>
      </c>
      <c r="BZ23" s="14">
        <f>'3'!BY23</f>
        <v>0.74772980938396005</v>
      </c>
      <c r="CA23" s="14">
        <f>'8'!CM23</f>
        <v>0.7578363551754812</v>
      </c>
      <c r="CB23" s="14">
        <f t="shared" si="16"/>
        <v>0.52284370003562852</v>
      </c>
      <c r="CC23" s="14">
        <f t="shared" si="17"/>
        <v>0.61188114525045512</v>
      </c>
      <c r="CD23" s="14">
        <f>'1'!EG23</f>
        <v>0.46610265041554788</v>
      </c>
      <c r="CE23" s="14">
        <f>'1'!EI23</f>
        <v>0.57716546272998492</v>
      </c>
      <c r="CF23" s="14">
        <f>'2'!DB23</f>
        <v>0.34814114537242929</v>
      </c>
      <c r="CG23" s="14">
        <f>'2'!DD23</f>
        <v>0.51917186313282293</v>
      </c>
      <c r="CH23" s="14">
        <f>'3'!CF23</f>
        <v>0.70279961864142648</v>
      </c>
      <c r="CI23" s="14">
        <f>'8'!CV23</f>
        <v>0.80204135258702969</v>
      </c>
      <c r="CJ23" s="14">
        <f t="shared" si="18"/>
        <v>0.53876171612500223</v>
      </c>
      <c r="CK23" s="14">
        <f t="shared" si="19"/>
        <v>0.63279289281661244</v>
      </c>
      <c r="CL23" s="14">
        <f>'1'!ES23</f>
        <v>0.36476983352067999</v>
      </c>
      <c r="CM23" s="14">
        <f>'1'!EU23</f>
        <v>0.47431941740546985</v>
      </c>
      <c r="CN23" s="14">
        <f>'2'!DK23</f>
        <v>0.20125872926180347</v>
      </c>
      <c r="CO23" s="14">
        <f>'2'!DM23</f>
        <v>0.32591369350225829</v>
      </c>
      <c r="CP23" s="14">
        <f>'3'!CM23</f>
        <v>0.5153004146481569</v>
      </c>
      <c r="CQ23" s="14">
        <f>'8'!DE23</f>
        <v>0.67628621836533975</v>
      </c>
      <c r="CR23" s="14">
        <f t="shared" si="20"/>
        <v>0.41410492704927437</v>
      </c>
      <c r="CS23" s="14">
        <f t="shared" si="21"/>
        <v>0.49217310975768924</v>
      </c>
      <c r="CT23" s="14">
        <f>'1'!FE23</f>
        <v>0.37462713617067861</v>
      </c>
      <c r="CU23" s="14">
        <f>'1'!FG23</f>
        <v>0.48495611327599275</v>
      </c>
      <c r="CV23" s="14">
        <f>'2'!DT23</f>
        <v>0.18199895848376071</v>
      </c>
      <c r="CW23" s="14">
        <f>'2'!DV23</f>
        <v>0.29371176264163829</v>
      </c>
      <c r="CX23" s="14">
        <f>'3'!CT23</f>
        <v>0.6813904411758942</v>
      </c>
      <c r="CY23" s="14">
        <f>'8'!DN23</f>
        <v>0.79537844258444168</v>
      </c>
      <c r="CZ23" s="14">
        <f t="shared" si="22"/>
        <v>0.45066817907962697</v>
      </c>
      <c r="DA23" s="14">
        <f t="shared" si="23"/>
        <v>0.52468210616735755</v>
      </c>
      <c r="DB23" s="14">
        <f>'1'!FQ23</f>
        <v>0.36617708467807936</v>
      </c>
      <c r="DC23" s="14">
        <f>'1'!FS23</f>
        <v>0.4758470549393426</v>
      </c>
      <c r="DD23" s="14">
        <f>'2'!EC23</f>
        <v>0.20541203076338363</v>
      </c>
      <c r="DE23" s="14">
        <f>'2'!EE23</f>
        <v>0.33258548679503497</v>
      </c>
      <c r="DF23" s="14">
        <f>'3'!DA23</f>
        <v>0.56324037648106762</v>
      </c>
      <c r="DG23" s="14">
        <f>'8'!DW23</f>
        <v>0.76411656511471371</v>
      </c>
      <c r="DH23" s="14">
        <f t="shared" si="24"/>
        <v>0.44523522685205891</v>
      </c>
      <c r="DI23" s="14">
        <f t="shared" si="25"/>
        <v>0.5241830356163637</v>
      </c>
      <c r="DJ23" s="14">
        <f>'1'!GC23</f>
        <v>0.6726373746371509</v>
      </c>
      <c r="DK23" s="14">
        <f>'1'!GE23</f>
        <v>0.75164980181009799</v>
      </c>
      <c r="DL23" s="14">
        <f>'2'!EL23</f>
        <v>0.3479701920044489</v>
      </c>
      <c r="DM23" s="14">
        <f>'2'!EN23</f>
        <v>0.51898641504382226</v>
      </c>
      <c r="DN23" s="14">
        <f>'3'!DH23</f>
        <v>0.25744571128806581</v>
      </c>
      <c r="DO23" s="14">
        <f>'8'!EF23</f>
        <v>0.42434660311388805</v>
      </c>
      <c r="DP23" s="14">
        <f t="shared" si="26"/>
        <v>0.48165138991849593</v>
      </c>
      <c r="DQ23" s="14">
        <f t="shared" si="27"/>
        <v>0.56499427332260277</v>
      </c>
    </row>
    <row r="24" spans="1:121" ht="12.75" customHeight="1">
      <c r="A24" s="60">
        <v>2000</v>
      </c>
      <c r="B24" s="14">
        <f>'1'!Q24</f>
        <v>0.47961287516045831</v>
      </c>
      <c r="C24" s="14">
        <f>'1'!S24</f>
        <v>0.58988531147294909</v>
      </c>
      <c r="D24" s="14">
        <f>'2'!P24</f>
        <v>0.37840994860033189</v>
      </c>
      <c r="E24" s="14">
        <f>'2'!R24</f>
        <v>0.55093430053912784</v>
      </c>
      <c r="F24" s="14">
        <f>'3'!N24</f>
        <v>0.48109985726067389</v>
      </c>
      <c r="G24" s="14">
        <f>'8'!J24</f>
        <v>0.71981727127052109</v>
      </c>
      <c r="H24" s="14">
        <f t="shared" si="28"/>
        <v>0.52594669834377039</v>
      </c>
      <c r="I24" s="14">
        <f t="shared" si="29"/>
        <v>0.62021229442753267</v>
      </c>
      <c r="J24" s="14">
        <f>'1'!AC24</f>
        <v>0.41827221620691046</v>
      </c>
      <c r="K24" s="14">
        <f>'1'!AE24</f>
        <v>0.53034532712261628</v>
      </c>
      <c r="L24" s="14">
        <f>'2'!Y24</f>
        <v>0.28012119086587822</v>
      </c>
      <c r="M24" s="14">
        <f>'2'!AA24</f>
        <v>0.4391235461473762</v>
      </c>
      <c r="N24" s="14">
        <f>'3'!U24</f>
        <v>0.51468109681437635</v>
      </c>
      <c r="O24" s="14">
        <f>'8'!S24</f>
        <v>0.68446032433858617</v>
      </c>
      <c r="P24" s="14">
        <f t="shared" si="0"/>
        <v>0.4609512438037916</v>
      </c>
      <c r="Q24" s="14">
        <f t="shared" si="1"/>
        <v>0.55130973253619286</v>
      </c>
      <c r="R24" s="14">
        <f>'1'!AO24</f>
        <v>0.52113850823064589</v>
      </c>
      <c r="S24" s="14">
        <f>'1'!AQ24</f>
        <v>0.62770257785315819</v>
      </c>
      <c r="T24" s="14">
        <f>'2'!AH24</f>
        <v>0.30239797524122369</v>
      </c>
      <c r="U24" s="14">
        <f>'2'!AJ24</f>
        <v>0.46682572338777878</v>
      </c>
      <c r="V24" s="14">
        <f>'3'!AB24</f>
        <v>0.73218512296387828</v>
      </c>
      <c r="W24" s="14">
        <f>'8'!AB24</f>
        <v>0.75983835538039524</v>
      </c>
      <c r="X24" s="14">
        <f t="shared" si="2"/>
        <v>0.52779161295075494</v>
      </c>
      <c r="Y24" s="14">
        <f t="shared" si="3"/>
        <v>0.61812221887377738</v>
      </c>
      <c r="Z24" s="14">
        <f>'1'!BA24</f>
        <v>0.40552249542853386</v>
      </c>
      <c r="AA24" s="14">
        <f>'1'!BC24</f>
        <v>0.51736340179417972</v>
      </c>
      <c r="AB24" s="14">
        <f>'2'!AQ24</f>
        <v>0.26276029290256037</v>
      </c>
      <c r="AC24" s="14">
        <f>'2'!AS24</f>
        <v>0.41637730080720364</v>
      </c>
      <c r="AD24" s="14">
        <f>'3'!AI24</f>
        <v>0.41677230656471698</v>
      </c>
      <c r="AE24" s="14">
        <f>'8'!AK24</f>
        <v>0.68734749771525649</v>
      </c>
      <c r="AF24" s="14">
        <f t="shared" si="4"/>
        <v>0.45187676201545024</v>
      </c>
      <c r="AG24" s="14">
        <f t="shared" si="5"/>
        <v>0.54036273343887997</v>
      </c>
      <c r="AH24" s="14">
        <f>'1'!BM24</f>
        <v>0.42556324927060984</v>
      </c>
      <c r="AI24" s="14">
        <f>'1'!BO24</f>
        <v>0.53767091171038262</v>
      </c>
      <c r="AJ24" s="14">
        <f>'2'!AZ24</f>
        <v>0.29306242300862956</v>
      </c>
      <c r="AK24" s="14">
        <f>'2'!BB24</f>
        <v>0.45540912441980586</v>
      </c>
      <c r="AL24" s="14">
        <f>'3'!AP24</f>
        <v>0.80725497921760181</v>
      </c>
      <c r="AM24" s="14">
        <f>'8'!AT24</f>
        <v>0.8233566564020256</v>
      </c>
      <c r="AN24" s="14">
        <f t="shared" si="6"/>
        <v>0.51399410956042169</v>
      </c>
      <c r="AO24" s="14">
        <f t="shared" si="7"/>
        <v>0.60547889751073791</v>
      </c>
      <c r="AP24" s="14">
        <f>'1'!BY24</f>
        <v>0.31584116043883131</v>
      </c>
      <c r="AQ24" s="14">
        <f>'1'!CA24</f>
        <v>0.4192051996292781</v>
      </c>
      <c r="AR24" s="14">
        <f>'2'!BI24</f>
        <v>0.22083079317977006</v>
      </c>
      <c r="AS24" s="14">
        <f>'2'!BK24</f>
        <v>0.35657855013832213</v>
      </c>
      <c r="AT24" s="14">
        <f>'3'!AW24</f>
        <v>0.8597269733770585</v>
      </c>
      <c r="AU24" s="14">
        <f>'8'!BC24</f>
        <v>0.75108699753610475</v>
      </c>
      <c r="AV24" s="14">
        <f t="shared" si="8"/>
        <v>0.42925298371823534</v>
      </c>
      <c r="AW24" s="14">
        <f t="shared" si="9"/>
        <v>0.50895691576790159</v>
      </c>
      <c r="AX24" s="14">
        <f>'1'!CK24</f>
        <v>0.50929905515464691</v>
      </c>
      <c r="AY24" s="14">
        <f>'1'!CM24</f>
        <v>0.61711038413546904</v>
      </c>
      <c r="AZ24" s="14">
        <f>'2'!BR24</f>
        <v>0.27177652717073009</v>
      </c>
      <c r="BA24" s="14">
        <f>'2'!BT24</f>
        <v>0.42832383572535104</v>
      </c>
      <c r="BB24" s="14">
        <f>'3'!BD24</f>
        <v>0.73351057004300824</v>
      </c>
      <c r="BC24" s="14">
        <f>'8'!BL24</f>
        <v>0.74003306353562159</v>
      </c>
      <c r="BD24" s="14">
        <f t="shared" si="10"/>
        <v>0.50703621528699949</v>
      </c>
      <c r="BE24" s="14">
        <f t="shared" si="11"/>
        <v>0.59515576113214719</v>
      </c>
      <c r="BF24" s="14">
        <f>'1'!CW24</f>
        <v>0.50989839723555841</v>
      </c>
      <c r="BG24" s="14">
        <f>'1'!CY24</f>
        <v>0.61765014084724079</v>
      </c>
      <c r="BH24" s="14">
        <f>'2'!CA24</f>
        <v>0.30125495786526751</v>
      </c>
      <c r="BI24" s="14">
        <f>'2'!CC24</f>
        <v>0.46544230505678935</v>
      </c>
      <c r="BJ24" s="14">
        <f>'3'!BK24</f>
        <v>0.80319115003626673</v>
      </c>
      <c r="BK24" s="14">
        <f>'8'!BU24</f>
        <v>0.72339665808911968</v>
      </c>
      <c r="BL24" s="14">
        <f t="shared" si="12"/>
        <v>0.51151667106331522</v>
      </c>
      <c r="BM24" s="14">
        <f t="shared" si="13"/>
        <v>0.60216303466438326</v>
      </c>
      <c r="BN24" s="14">
        <f>'1'!DI24</f>
        <v>0.55450655144741723</v>
      </c>
      <c r="BO24" s="14">
        <f>'1'!DK24</f>
        <v>0.65678644824050925</v>
      </c>
      <c r="BP24" s="14">
        <f>'2'!CJ24</f>
        <v>0.27512237959601854</v>
      </c>
      <c r="BQ24" s="14">
        <f>'2'!CL24</f>
        <v>0.43268306869565459</v>
      </c>
      <c r="BR24" s="14">
        <f>'3'!BR24</f>
        <v>0.51687682611793218</v>
      </c>
      <c r="BS24" s="14">
        <f>'8'!CD24</f>
        <v>0.70718086613130982</v>
      </c>
      <c r="BT24" s="14">
        <f t="shared" si="14"/>
        <v>0.51226993239158181</v>
      </c>
      <c r="BU24" s="14">
        <f t="shared" si="15"/>
        <v>0.59888346102249113</v>
      </c>
      <c r="BV24" s="14">
        <f>'1'!DU24</f>
        <v>0.54927310242758021</v>
      </c>
      <c r="BW24" s="14">
        <f>'1'!DW24</f>
        <v>0.65229771086861044</v>
      </c>
      <c r="BX24" s="14">
        <f>'2'!CS24</f>
        <v>0.28112130521817924</v>
      </c>
      <c r="BY24" s="14">
        <f>'2'!CU24</f>
        <v>0.44040186000911902</v>
      </c>
      <c r="BZ24" s="14">
        <f>'3'!BY24</f>
        <v>0.74007105655777106</v>
      </c>
      <c r="CA24" s="14">
        <f>'8'!CM24</f>
        <v>0.77505941315704052</v>
      </c>
      <c r="CB24" s="14">
        <f t="shared" si="16"/>
        <v>0.53515127360093329</v>
      </c>
      <c r="CC24" s="14">
        <f t="shared" si="17"/>
        <v>0.62258632801158997</v>
      </c>
      <c r="CD24" s="14">
        <f>'1'!EG24</f>
        <v>0.49211647760271954</v>
      </c>
      <c r="CE24" s="14">
        <f>'1'!EI24</f>
        <v>0.60147113451075696</v>
      </c>
      <c r="CF24" s="14">
        <f>'2'!DB24</f>
        <v>0.36547777883664667</v>
      </c>
      <c r="CG24" s="14">
        <f>'2'!DD24</f>
        <v>0.53761842160857398</v>
      </c>
      <c r="CH24" s="14">
        <f>'3'!CF24</f>
        <v>0.70045384201266525</v>
      </c>
      <c r="CI24" s="14">
        <f>'8'!CV24</f>
        <v>0.81437643040332197</v>
      </c>
      <c r="CJ24" s="14">
        <f t="shared" si="18"/>
        <v>0.55732356228089608</v>
      </c>
      <c r="CK24" s="14">
        <f t="shared" si="19"/>
        <v>0.65115532884088423</v>
      </c>
      <c r="CL24" s="14">
        <f>'1'!ES24</f>
        <v>0.38444144785930601</v>
      </c>
      <c r="CM24" s="14">
        <f>'1'!EU24</f>
        <v>0.49540089105959556</v>
      </c>
      <c r="CN24" s="14">
        <f>'2'!DK24</f>
        <v>0.21398691162512573</v>
      </c>
      <c r="CO24" s="14">
        <f>'2'!DM24</f>
        <v>0.34607548094746327</v>
      </c>
      <c r="CP24" s="14">
        <f>'3'!CM24</f>
        <v>0.57613416874288925</v>
      </c>
      <c r="CQ24" s="14">
        <f>'8'!DE24</f>
        <v>0.69393183141587533</v>
      </c>
      <c r="CR24" s="14">
        <f t="shared" si="20"/>
        <v>0.43078673030010234</v>
      </c>
      <c r="CS24" s="14">
        <f t="shared" si="21"/>
        <v>0.51180273447431135</v>
      </c>
      <c r="CT24" s="14">
        <f>'1'!FE24</f>
        <v>0.39525732164864674</v>
      </c>
      <c r="CU24" s="14">
        <f>'1'!FG24</f>
        <v>0.50674808310446529</v>
      </c>
      <c r="CV24" s="14">
        <f>'2'!DT24</f>
        <v>0.19202660873651115</v>
      </c>
      <c r="CW24" s="14">
        <f>'2'!DV24</f>
        <v>0.31074511418984319</v>
      </c>
      <c r="CX24" s="14">
        <f>'3'!CT24</f>
        <v>0.68845961638791475</v>
      </c>
      <c r="CY24" s="14">
        <f>'8'!DN24</f>
        <v>0.80847433342207464</v>
      </c>
      <c r="CZ24" s="14">
        <f t="shared" si="22"/>
        <v>0.46525275460241078</v>
      </c>
      <c r="DA24" s="14">
        <f t="shared" si="23"/>
        <v>0.541989176905461</v>
      </c>
      <c r="DB24" s="14">
        <f>'1'!FQ24</f>
        <v>0.402188774223527</v>
      </c>
      <c r="DC24" s="14">
        <f>'1'!FS24</f>
        <v>0.51393216030392264</v>
      </c>
      <c r="DD24" s="14">
        <f>'2'!EC24</f>
        <v>0.21888900366017847</v>
      </c>
      <c r="DE24" s="14">
        <f>'2'!EE24</f>
        <v>0.35362166327961542</v>
      </c>
      <c r="DF24" s="14">
        <f>'3'!DA24</f>
        <v>0.57505968605440405</v>
      </c>
      <c r="DG24" s="14">
        <f>'8'!DW24</f>
        <v>0.75740571900762088</v>
      </c>
      <c r="DH24" s="14">
        <f t="shared" si="24"/>
        <v>0.45949449896377542</v>
      </c>
      <c r="DI24" s="14">
        <f t="shared" si="25"/>
        <v>0.54165318086371961</v>
      </c>
      <c r="DJ24" s="14">
        <f>'1'!GC24</f>
        <v>0.704776460513165</v>
      </c>
      <c r="DK24" s="14">
        <f>'1'!GE24</f>
        <v>0.77553784930008185</v>
      </c>
      <c r="DL24" s="14">
        <f>'2'!EL24</f>
        <v>0.35180572152957357</v>
      </c>
      <c r="DM24" s="14">
        <f>'2'!EN24</f>
        <v>0.52313014086306242</v>
      </c>
      <c r="DN24" s="14">
        <f>'3'!DH24</f>
        <v>0.25088237359330129</v>
      </c>
      <c r="DO24" s="14">
        <f>'8'!EF24</f>
        <v>0.43944239998632406</v>
      </c>
      <c r="DP24" s="14">
        <f t="shared" si="26"/>
        <v>0.49867486067635419</v>
      </c>
      <c r="DQ24" s="14">
        <f t="shared" si="27"/>
        <v>0.57937013004982274</v>
      </c>
    </row>
    <row r="25" spans="1:121" ht="12.75" customHeight="1">
      <c r="A25" s="60">
        <v>2001</v>
      </c>
      <c r="B25" s="14">
        <f>'1'!Q25</f>
        <v>0.49521222038113349</v>
      </c>
      <c r="C25" s="14">
        <f>'1'!S25</f>
        <v>0.60431263626599896</v>
      </c>
      <c r="D25" s="14">
        <f>'2'!P25</f>
        <v>0.3960758403908094</v>
      </c>
      <c r="E25" s="14">
        <f>'2'!R25</f>
        <v>0.5685512828822894</v>
      </c>
      <c r="F25" s="14">
        <f>'3'!N25</f>
        <v>0.49620888725342222</v>
      </c>
      <c r="G25" s="14">
        <f>'8'!J25</f>
        <v>0.72080898835601714</v>
      </c>
      <c r="H25" s="14">
        <f t="shared" si="28"/>
        <v>0.53736568304265331</v>
      </c>
      <c r="I25" s="14">
        <f t="shared" si="29"/>
        <v>0.63122430250143513</v>
      </c>
      <c r="J25" s="14">
        <f>'1'!AC25</f>
        <v>0.44126195962086706</v>
      </c>
      <c r="K25" s="14">
        <f>'1'!AE25</f>
        <v>0.55320886929031976</v>
      </c>
      <c r="L25" s="14">
        <f>'2'!Y25</f>
        <v>0.28971330786639532</v>
      </c>
      <c r="M25" s="14">
        <f>'2'!AA25</f>
        <v>0.45124683611160632</v>
      </c>
      <c r="N25" s="14">
        <f>'3'!U25</f>
        <v>0.53212040775091085</v>
      </c>
      <c r="O25" s="14">
        <f>'8'!S25</f>
        <v>0.67587133514734665</v>
      </c>
      <c r="P25" s="14">
        <f t="shared" si="0"/>
        <v>0.46894886754486964</v>
      </c>
      <c r="Q25" s="14">
        <f t="shared" si="1"/>
        <v>0.56010901351642417</v>
      </c>
      <c r="R25" s="14">
        <f>'1'!AO25</f>
        <v>0.53353255554509971</v>
      </c>
      <c r="S25" s="14">
        <f>'1'!AQ25</f>
        <v>0.63863537647070578</v>
      </c>
      <c r="T25" s="14">
        <f>'2'!AH25</f>
        <v>0.30170499699766418</v>
      </c>
      <c r="U25" s="14">
        <f>'2'!AJ25</f>
        <v>0.4659874695517856</v>
      </c>
      <c r="V25" s="14">
        <f>'3'!AB25</f>
        <v>0.79153263522120532</v>
      </c>
      <c r="W25" s="14">
        <f>'8'!AB25</f>
        <v>0.75958976171961556</v>
      </c>
      <c r="X25" s="14">
        <f t="shared" si="2"/>
        <v>0.53160910475412648</v>
      </c>
      <c r="Y25" s="14">
        <f t="shared" si="3"/>
        <v>0.62140420258070228</v>
      </c>
      <c r="Z25" s="14">
        <f>'1'!BA25</f>
        <v>0.41958706212532931</v>
      </c>
      <c r="AA25" s="14">
        <f>'1'!BC25</f>
        <v>0.53167162122935641</v>
      </c>
      <c r="AB25" s="14">
        <f>'2'!AQ25</f>
        <v>0.26791432389609793</v>
      </c>
      <c r="AC25" s="14">
        <f>'2'!AS25</f>
        <v>0.42324250186723966</v>
      </c>
      <c r="AD25" s="14">
        <f>'3'!AI25</f>
        <v>0.4245497578367019</v>
      </c>
      <c r="AE25" s="14">
        <f>'8'!AK25</f>
        <v>0.67682247372611559</v>
      </c>
      <c r="AF25" s="14">
        <f t="shared" si="4"/>
        <v>0.45477461991584756</v>
      </c>
      <c r="AG25" s="14">
        <f t="shared" si="5"/>
        <v>0.54391219894090381</v>
      </c>
      <c r="AH25" s="14">
        <f>'1'!BM25</f>
        <v>0.42630890392057863</v>
      </c>
      <c r="AI25" s="14">
        <f>'1'!BO25</f>
        <v>0.53841614451584008</v>
      </c>
      <c r="AJ25" s="14">
        <f>'2'!AZ25</f>
        <v>0.31592101342380297</v>
      </c>
      <c r="AK25" s="14">
        <f>'2'!BB25</f>
        <v>0.4828993917562529</v>
      </c>
      <c r="AL25" s="14">
        <f>'3'!AP25</f>
        <v>0.82751514008228422</v>
      </c>
      <c r="AM25" s="14">
        <f>'8'!AT25</f>
        <v>0.82281112871237339</v>
      </c>
      <c r="AN25" s="14">
        <f t="shared" si="6"/>
        <v>0.52168034868558499</v>
      </c>
      <c r="AO25" s="14">
        <f t="shared" si="7"/>
        <v>0.6147088883281554</v>
      </c>
      <c r="AP25" s="14">
        <f>'1'!BY25</f>
        <v>0.33500848257020688</v>
      </c>
      <c r="AQ25" s="14">
        <f>'1'!CA25</f>
        <v>0.44127311249216561</v>
      </c>
      <c r="AR25" s="14">
        <f>'2'!BI25</f>
        <v>0.27104340165688917</v>
      </c>
      <c r="AS25" s="14">
        <f>'2'!BK25</f>
        <v>0.42736339152188735</v>
      </c>
      <c r="AT25" s="14">
        <f>'3'!AW25</f>
        <v>0.83935466894207178</v>
      </c>
      <c r="AU25" s="14">
        <f>'8'!BC25</f>
        <v>0.75990904309229934</v>
      </c>
      <c r="AV25" s="14">
        <f t="shared" si="8"/>
        <v>0.45532030910646509</v>
      </c>
      <c r="AW25" s="14">
        <f t="shared" si="9"/>
        <v>0.54284851570211734</v>
      </c>
      <c r="AX25" s="14">
        <f>'1'!CK25</f>
        <v>0.51963276550275539</v>
      </c>
      <c r="AY25" s="14">
        <f>'1'!CM25</f>
        <v>0.62636360800818003</v>
      </c>
      <c r="AZ25" s="14">
        <f>'2'!BR25</f>
        <v>0.28005718382651706</v>
      </c>
      <c r="BA25" s="14">
        <f>'2'!BT25</f>
        <v>0.4390416192329139</v>
      </c>
      <c r="BB25" s="14">
        <f>'3'!BD25</f>
        <v>0.78333940965002236</v>
      </c>
      <c r="BC25" s="14">
        <f>'8'!BL25</f>
        <v>0.75733663869716517</v>
      </c>
      <c r="BD25" s="14">
        <f t="shared" si="10"/>
        <v>0.51900886267547919</v>
      </c>
      <c r="BE25" s="14">
        <f t="shared" si="11"/>
        <v>0.60758062197941964</v>
      </c>
      <c r="BF25" s="14">
        <f>'1'!CW25</f>
        <v>0.52382134978975547</v>
      </c>
      <c r="BG25" s="14">
        <f>'1'!CY25</f>
        <v>0.63008245666863949</v>
      </c>
      <c r="BH25" s="14">
        <f>'2'!CA25</f>
        <v>0.3082009663306205</v>
      </c>
      <c r="BI25" s="14">
        <f>'2'!CC25</f>
        <v>0.4737887895383836</v>
      </c>
      <c r="BJ25" s="14">
        <f>'3'!BK25</f>
        <v>0.80397530384543514</v>
      </c>
      <c r="BK25" s="14">
        <f>'8'!BU25</f>
        <v>0.73008176672914393</v>
      </c>
      <c r="BL25" s="14">
        <f t="shared" si="12"/>
        <v>0.52070136094983988</v>
      </c>
      <c r="BM25" s="14">
        <f t="shared" si="13"/>
        <v>0.61131767097872225</v>
      </c>
      <c r="BN25" s="14">
        <f>'1'!DI25</f>
        <v>0.56358233437148841</v>
      </c>
      <c r="BO25" s="14">
        <f>'1'!DK25</f>
        <v>0.664508598882107</v>
      </c>
      <c r="BP25" s="14">
        <f>'2'!CJ25</f>
        <v>0.28845197244311743</v>
      </c>
      <c r="BQ25" s="14">
        <f>'2'!CL25</f>
        <v>0.44966990998943529</v>
      </c>
      <c r="BR25" s="14">
        <f>'3'!BR25</f>
        <v>0.48679131084034843</v>
      </c>
      <c r="BS25" s="14">
        <f>'8'!CD25</f>
        <v>0.72051608699961645</v>
      </c>
      <c r="BT25" s="14">
        <f t="shared" si="14"/>
        <v>0.52418346460474075</v>
      </c>
      <c r="BU25" s="14">
        <f t="shared" si="15"/>
        <v>0.61156486529038623</v>
      </c>
      <c r="BV25" s="14">
        <f>'1'!DU25</f>
        <v>0.56954368524276622</v>
      </c>
      <c r="BW25" s="14">
        <f>'1'!DW25</f>
        <v>0.66953856253257948</v>
      </c>
      <c r="BX25" s="14">
        <f>'2'!CS25</f>
        <v>0.29490113189647688</v>
      </c>
      <c r="BY25" s="14">
        <f>'2'!CU25</f>
        <v>0.45767913145792449</v>
      </c>
      <c r="BZ25" s="14">
        <f>'3'!BY25</f>
        <v>0.72883405710851112</v>
      </c>
      <c r="CA25" s="14">
        <f>'8'!CM25</f>
        <v>0.7782258089098707</v>
      </c>
      <c r="CB25" s="14">
        <f t="shared" si="16"/>
        <v>0.54755687534970465</v>
      </c>
      <c r="CC25" s="14">
        <f t="shared" si="17"/>
        <v>0.63514783430012489</v>
      </c>
      <c r="CD25" s="14">
        <f>'1'!EG25</f>
        <v>0.51974921204891011</v>
      </c>
      <c r="CE25" s="14">
        <f>'1'!EI25</f>
        <v>0.62646724118954478</v>
      </c>
      <c r="CF25" s="14">
        <f>'2'!DB25</f>
        <v>0.38378294149118136</v>
      </c>
      <c r="CG25" s="14">
        <f>'2'!DD25</f>
        <v>0.55636066381533678</v>
      </c>
      <c r="CH25" s="14">
        <f>'3'!CF25</f>
        <v>0.73929036723566799</v>
      </c>
      <c r="CI25" s="14">
        <f>'8'!CV25</f>
        <v>0.8319270250720544</v>
      </c>
      <c r="CJ25" s="14">
        <f t="shared" si="18"/>
        <v>0.57848639287071535</v>
      </c>
      <c r="CK25" s="14">
        <f t="shared" si="19"/>
        <v>0.67158497669231187</v>
      </c>
      <c r="CL25" s="14">
        <f>'1'!ES25</f>
        <v>0.40659192254203019</v>
      </c>
      <c r="CM25" s="14">
        <f>'1'!EU25</f>
        <v>0.51846084636521106</v>
      </c>
      <c r="CN25" s="14">
        <f>'2'!DK25</f>
        <v>0.22578361141717063</v>
      </c>
      <c r="CO25" s="14">
        <f>'2'!DM25</f>
        <v>0.36403964421171214</v>
      </c>
      <c r="CP25" s="14">
        <f>'3'!CM25</f>
        <v>0.5153004146481569</v>
      </c>
      <c r="CQ25" s="14">
        <f>'8'!DE25</f>
        <v>0.72072028237495211</v>
      </c>
      <c r="CR25" s="14">
        <f t="shared" si="20"/>
        <v>0.45103193877805098</v>
      </c>
      <c r="CS25" s="14">
        <f t="shared" si="21"/>
        <v>0.53440692431729175</v>
      </c>
      <c r="CT25" s="14">
        <f>'1'!FE25</f>
        <v>0.4032915765794689</v>
      </c>
      <c r="CU25" s="14">
        <f>'1'!FG25</f>
        <v>0.51506893414970401</v>
      </c>
      <c r="CV25" s="14">
        <f>'2'!DT25</f>
        <v>0.2100064146967251</v>
      </c>
      <c r="CW25" s="14">
        <f>'2'!DV25</f>
        <v>0.33986014007406956</v>
      </c>
      <c r="CX25" s="14">
        <f>'3'!CT25</f>
        <v>0.75156387311429584</v>
      </c>
      <c r="CY25" s="14">
        <f>'8'!DN25</f>
        <v>0.80536699449359039</v>
      </c>
      <c r="CZ25" s="14">
        <f t="shared" si="22"/>
        <v>0.47288832858992808</v>
      </c>
      <c r="DA25" s="14">
        <f t="shared" si="23"/>
        <v>0.55343202290578797</v>
      </c>
      <c r="DB25" s="14">
        <f>'1'!FQ25</f>
        <v>0.42941850927021091</v>
      </c>
      <c r="DC25" s="14">
        <f>'1'!FS25</f>
        <v>0.54151615464917002</v>
      </c>
      <c r="DD25" s="14">
        <f>'2'!EC25</f>
        <v>0.22145781190961802</v>
      </c>
      <c r="DE25" s="14">
        <f>'2'!EE25</f>
        <v>0.35752950222149871</v>
      </c>
      <c r="DF25" s="14">
        <f>'3'!DA25</f>
        <v>0.5723118037308712</v>
      </c>
      <c r="DG25" s="14">
        <f>'8'!DW25</f>
        <v>0.76134064566263815</v>
      </c>
      <c r="DH25" s="14">
        <f t="shared" si="24"/>
        <v>0.470738988947489</v>
      </c>
      <c r="DI25" s="14">
        <f t="shared" si="25"/>
        <v>0.55346210084443559</v>
      </c>
      <c r="DJ25" s="14">
        <f>'1'!GC25</f>
        <v>0.72554377813684445</v>
      </c>
      <c r="DK25" s="14">
        <f>'1'!GE25</f>
        <v>0.79058449420415888</v>
      </c>
      <c r="DL25" s="14">
        <f>'2'!EL25</f>
        <v>0.35291352872365478</v>
      </c>
      <c r="DM25" s="14">
        <f>'2'!EN25</f>
        <v>0.52432038364054545</v>
      </c>
      <c r="DN25" s="14">
        <f>'3'!DH25</f>
        <v>0.25738503999568108</v>
      </c>
      <c r="DO25" s="14">
        <f>'8'!EF25</f>
        <v>0.43882312521320821</v>
      </c>
      <c r="DP25" s="14">
        <f t="shared" si="26"/>
        <v>0.50576014402456915</v>
      </c>
      <c r="DQ25" s="14">
        <f t="shared" si="27"/>
        <v>0.58457600101930418</v>
      </c>
    </row>
    <row r="26" spans="1:121" ht="12.75" customHeight="1">
      <c r="A26" s="60">
        <v>2002</v>
      </c>
      <c r="B26" s="14">
        <f>'1'!Q26</f>
        <v>0.50209490720997607</v>
      </c>
      <c r="C26" s="14">
        <f>'1'!S26</f>
        <v>0.61059235258650246</v>
      </c>
      <c r="D26" s="14">
        <f>'2'!P26</f>
        <v>0.40761232663484331</v>
      </c>
      <c r="E26" s="14">
        <f>'2'!R26</f>
        <v>0.57971879758317135</v>
      </c>
      <c r="F26" s="14">
        <f>'3'!N26</f>
        <v>0.55304023109804723</v>
      </c>
      <c r="G26" s="14">
        <f>'8'!J26</f>
        <v>0.71384301072338219</v>
      </c>
      <c r="H26" s="14">
        <f t="shared" si="28"/>
        <v>0.54118341485606714</v>
      </c>
      <c r="I26" s="14">
        <f t="shared" si="29"/>
        <v>0.63471805363101863</v>
      </c>
      <c r="J26" s="14">
        <f>'1'!AC26</f>
        <v>0.46393523079018634</v>
      </c>
      <c r="K26" s="14">
        <f>'1'!AE26</f>
        <v>0.57510492515574252</v>
      </c>
      <c r="L26" s="14">
        <f>'2'!Y26</f>
        <v>0.294729463422163</v>
      </c>
      <c r="M26" s="14">
        <f>'2'!AA26</f>
        <v>0.45746764592055489</v>
      </c>
      <c r="N26" s="14">
        <f>'3'!U26</f>
        <v>0.53658178755345487</v>
      </c>
      <c r="O26" s="14">
        <f>'8'!S26</f>
        <v>0.68550531160975425</v>
      </c>
      <c r="P26" s="14">
        <f t="shared" si="0"/>
        <v>0.48139000194070114</v>
      </c>
      <c r="Q26" s="14">
        <f t="shared" si="1"/>
        <v>0.57269262756201722</v>
      </c>
      <c r="R26" s="14">
        <f>'1'!AO26</f>
        <v>0.53692236809307725</v>
      </c>
      <c r="S26" s="14">
        <f>'1'!AQ26</f>
        <v>0.64159840773140475</v>
      </c>
      <c r="T26" s="14">
        <f>'2'!AH26</f>
        <v>0.30633259736323865</v>
      </c>
      <c r="U26" s="14">
        <f>'2'!AJ26</f>
        <v>0.47155784178843951</v>
      </c>
      <c r="V26" s="14">
        <f>'3'!AB26</f>
        <v>0.82104367269266998</v>
      </c>
      <c r="W26" s="14">
        <f>'8'!AB26</f>
        <v>0.74600549741568301</v>
      </c>
      <c r="X26" s="14">
        <f t="shared" si="2"/>
        <v>0.52975348762399954</v>
      </c>
      <c r="Y26" s="14">
        <f t="shared" si="3"/>
        <v>0.61972058231184235</v>
      </c>
      <c r="Z26" s="14">
        <f>'1'!BA26</f>
        <v>0.43546232226599485</v>
      </c>
      <c r="AA26" s="14">
        <f>'1'!BC26</f>
        <v>0.54750546839299041</v>
      </c>
      <c r="AB26" s="14">
        <f>'2'!AQ26</f>
        <v>0.27575676981223118</v>
      </c>
      <c r="AC26" s="14">
        <f>'2'!AS26</f>
        <v>0.43350518679171562</v>
      </c>
      <c r="AD26" s="14">
        <f>'3'!AI26</f>
        <v>0.41096829665424983</v>
      </c>
      <c r="AE26" s="14">
        <f>'8'!AK26</f>
        <v>0.66241858935498465</v>
      </c>
      <c r="AF26" s="14">
        <f t="shared" si="4"/>
        <v>0.45787922714440354</v>
      </c>
      <c r="AG26" s="14">
        <f t="shared" si="5"/>
        <v>0.54780974817989692</v>
      </c>
      <c r="AH26" s="14">
        <f>'1'!BM26</f>
        <v>0.43882314274797418</v>
      </c>
      <c r="AI26" s="14">
        <f>'1'!BO26</f>
        <v>0.55081572173172089</v>
      </c>
      <c r="AJ26" s="14">
        <f>'2'!AZ26</f>
        <v>0.3150267334554463</v>
      </c>
      <c r="AK26" s="14">
        <f>'2'!BB26</f>
        <v>0.48185278055848341</v>
      </c>
      <c r="AL26" s="14">
        <f>'3'!AP26</f>
        <v>0.85520808271025572</v>
      </c>
      <c r="AM26" s="14">
        <f>'8'!AT26</f>
        <v>0.82391421916974572</v>
      </c>
      <c r="AN26" s="14">
        <f t="shared" si="6"/>
        <v>0.5259213651243887</v>
      </c>
      <c r="AO26" s="14">
        <f t="shared" si="7"/>
        <v>0.61886090715331665</v>
      </c>
      <c r="AP26" s="14">
        <f>'1'!BY26</f>
        <v>0.3517339239997907</v>
      </c>
      <c r="AQ26" s="14">
        <f>'1'!CA26</f>
        <v>0.46002076418638543</v>
      </c>
      <c r="AR26" s="14">
        <f>'2'!BI26</f>
        <v>0.30152268521814168</v>
      </c>
      <c r="AS26" s="14">
        <f>'2'!BK26</f>
        <v>0.46576669635425977</v>
      </c>
      <c r="AT26" s="14">
        <f>'3'!AW26</f>
        <v>0.83206426082354923</v>
      </c>
      <c r="AU26" s="14">
        <f>'8'!BC26</f>
        <v>0.75958287212804632</v>
      </c>
      <c r="AV26" s="14">
        <f t="shared" si="8"/>
        <v>0.47094649378199283</v>
      </c>
      <c r="AW26" s="14">
        <f t="shared" si="9"/>
        <v>0.56179011088956377</v>
      </c>
      <c r="AX26" s="14">
        <f>'1'!CK26</f>
        <v>0.53734066058317576</v>
      </c>
      <c r="AY26" s="14">
        <f>'1'!CM26</f>
        <v>0.64196323917143416</v>
      </c>
      <c r="AZ26" s="14">
        <f>'2'!BR26</f>
        <v>0.28242019466793672</v>
      </c>
      <c r="BA26" s="14">
        <f>'2'!BT26</f>
        <v>0.44205702957405341</v>
      </c>
      <c r="BB26" s="14">
        <f>'3'!BD26</f>
        <v>0.78773235246582829</v>
      </c>
      <c r="BC26" s="14">
        <f>'8'!BL26</f>
        <v>0.75508258421885077</v>
      </c>
      <c r="BD26" s="14">
        <f t="shared" si="10"/>
        <v>0.52494781315665429</v>
      </c>
      <c r="BE26" s="14">
        <f t="shared" si="11"/>
        <v>0.61303428432144602</v>
      </c>
      <c r="BF26" s="14">
        <f>'1'!CW26</f>
        <v>0.52208796508907374</v>
      </c>
      <c r="BG26" s="14">
        <f>'1'!CY26</f>
        <v>0.62854566657733124</v>
      </c>
      <c r="BH26" s="14">
        <f>'2'!CA26</f>
        <v>0.30536655170078769</v>
      </c>
      <c r="BI26" s="14">
        <f>'2'!CC26</f>
        <v>0.47040027382469468</v>
      </c>
      <c r="BJ26" s="14">
        <f>'3'!BK26</f>
        <v>0.7987561250773263</v>
      </c>
      <c r="BK26" s="14">
        <f>'8'!BU26</f>
        <v>0.72440895384524107</v>
      </c>
      <c r="BL26" s="14">
        <f t="shared" si="12"/>
        <v>0.51728782354503422</v>
      </c>
      <c r="BM26" s="14">
        <f t="shared" si="13"/>
        <v>0.60778496474908894</v>
      </c>
      <c r="BN26" s="14">
        <f>'1'!DI26</f>
        <v>0.55866568771441427</v>
      </c>
      <c r="BO26" s="14">
        <f>'1'!DK26</f>
        <v>0.6603349784367083</v>
      </c>
      <c r="BP26" s="14">
        <f>'2'!CJ26</f>
        <v>0.29037403346944785</v>
      </c>
      <c r="BQ26" s="14">
        <f>'2'!CL26</f>
        <v>0.45207082956077671</v>
      </c>
      <c r="BR26" s="14">
        <f>'3'!BR26</f>
        <v>0.48696767371965949</v>
      </c>
      <c r="BS26" s="14">
        <f>'8'!CD26</f>
        <v>0.72373585331310752</v>
      </c>
      <c r="BT26" s="14">
        <f t="shared" si="14"/>
        <v>0.52425852483232327</v>
      </c>
      <c r="BU26" s="14">
        <f t="shared" si="15"/>
        <v>0.6120472204368641</v>
      </c>
      <c r="BV26" s="14">
        <f>'1'!DU26</f>
        <v>0.58577171746604662</v>
      </c>
      <c r="BW26" s="14">
        <f>'1'!DW26</f>
        <v>0.68306524846936334</v>
      </c>
      <c r="BX26" s="14">
        <f>'2'!CS26</f>
        <v>0.29224712001596292</v>
      </c>
      <c r="BY26" s="14">
        <f>'2'!CU26</f>
        <v>0.45439915867003455</v>
      </c>
      <c r="BZ26" s="14">
        <f>'3'!BY26</f>
        <v>0.72438360333479501</v>
      </c>
      <c r="CA26" s="14">
        <f>'8'!CM26</f>
        <v>0.77266026937632315</v>
      </c>
      <c r="CB26" s="14">
        <f t="shared" si="16"/>
        <v>0.55022636895277754</v>
      </c>
      <c r="CC26" s="14">
        <f t="shared" si="17"/>
        <v>0.63670822550524031</v>
      </c>
      <c r="CD26" s="14">
        <f>'1'!EG26</f>
        <v>0.54489525069183165</v>
      </c>
      <c r="CE26" s="14">
        <f>'1'!EI26</f>
        <v>0.64852239619281471</v>
      </c>
      <c r="CF26" s="14">
        <f>'2'!DB26</f>
        <v>0.39856576980804087</v>
      </c>
      <c r="CG26" s="14">
        <f>'2'!DD26</f>
        <v>0.57098349978535168</v>
      </c>
      <c r="CH26" s="14">
        <f>'3'!CF26</f>
        <v>0.76907076018150244</v>
      </c>
      <c r="CI26" s="14">
        <f>'8'!CV26</f>
        <v>0.82664966460372169</v>
      </c>
      <c r="CJ26" s="14">
        <f t="shared" si="18"/>
        <v>0.59003689503453138</v>
      </c>
      <c r="CK26" s="14">
        <f t="shared" si="19"/>
        <v>0.68205185352729591</v>
      </c>
      <c r="CL26" s="14">
        <f>'1'!ES26</f>
        <v>0.39917953736743922</v>
      </c>
      <c r="CM26" s="14">
        <f>'1'!EU26</f>
        <v>0.51082156694929781</v>
      </c>
      <c r="CN26" s="14">
        <f>'2'!DK26</f>
        <v>0.22490438143024608</v>
      </c>
      <c r="CO26" s="14">
        <f>'2'!DM26</f>
        <v>0.36272351951547666</v>
      </c>
      <c r="CP26" s="14">
        <f>'3'!CM26</f>
        <v>0.55272866246865393</v>
      </c>
      <c r="CQ26" s="14">
        <f>'8'!DE26</f>
        <v>0.71119997486327879</v>
      </c>
      <c r="CR26" s="14">
        <f t="shared" si="20"/>
        <v>0.44509463122032134</v>
      </c>
      <c r="CS26" s="14">
        <f t="shared" si="21"/>
        <v>0.52824835377601764</v>
      </c>
      <c r="CT26" s="14">
        <f>'1'!FE26</f>
        <v>0.42580615543601202</v>
      </c>
      <c r="CU26" s="14">
        <f>'1'!FG26</f>
        <v>0.53791376052926543</v>
      </c>
      <c r="CV26" s="14">
        <f>'2'!DT26</f>
        <v>0.21385739377906215</v>
      </c>
      <c r="CW26" s="14">
        <f>'2'!DV26</f>
        <v>0.34587449802167713</v>
      </c>
      <c r="CX26" s="14">
        <f>'3'!CT26</f>
        <v>0.74013854732089124</v>
      </c>
      <c r="CY26" s="14">
        <f>'8'!DN26</f>
        <v>0.80447632185015372</v>
      </c>
      <c r="CZ26" s="14">
        <f t="shared" si="22"/>
        <v>0.48137995702174258</v>
      </c>
      <c r="DA26" s="14">
        <f t="shared" si="23"/>
        <v>0.56275486013369869</v>
      </c>
      <c r="DB26" s="14">
        <f>'1'!FQ26</f>
        <v>0.46438512366056001</v>
      </c>
      <c r="DC26" s="14">
        <f>'1'!FS26</f>
        <v>0.57553309107238848</v>
      </c>
      <c r="DD26" s="14">
        <f>'2'!EC26</f>
        <v>0.23040761431231019</v>
      </c>
      <c r="DE26" s="14">
        <f>'2'!EE26</f>
        <v>0.37090298667264815</v>
      </c>
      <c r="DF26" s="14">
        <f>'3'!DA26</f>
        <v>0.57579936546417876</v>
      </c>
      <c r="DG26" s="14">
        <f>'8'!DW26</f>
        <v>0.76384397320158914</v>
      </c>
      <c r="DH26" s="14">
        <f t="shared" si="24"/>
        <v>0.48621223705815309</v>
      </c>
      <c r="DI26" s="14">
        <f t="shared" si="25"/>
        <v>0.57009335031554187</v>
      </c>
      <c r="DJ26" s="14">
        <f>'1'!GC26</f>
        <v>0.74868240043679113</v>
      </c>
      <c r="DK26" s="14">
        <f>'1'!GE26</f>
        <v>0.80700645727603815</v>
      </c>
      <c r="DL26" s="14">
        <f>'2'!EL26</f>
        <v>0.35860624598250607</v>
      </c>
      <c r="DM26" s="14">
        <f>'2'!EN26</f>
        <v>0.53039092427550094</v>
      </c>
      <c r="DN26" s="14">
        <f>'3'!DH26</f>
        <v>0.21527532899555682</v>
      </c>
      <c r="DO26" s="14">
        <f>'8'!EF26</f>
        <v>0.40493109186326176</v>
      </c>
      <c r="DP26" s="14">
        <f t="shared" si="26"/>
        <v>0.50407324609418636</v>
      </c>
      <c r="DQ26" s="14">
        <f t="shared" si="27"/>
        <v>0.58077615780493352</v>
      </c>
    </row>
    <row r="27" spans="1:121" ht="12.75" customHeight="1">
      <c r="A27" s="60">
        <v>2003</v>
      </c>
      <c r="B27" s="14">
        <f>'1'!Q27</f>
        <v>0.53345781633548939</v>
      </c>
      <c r="C27" s="14">
        <f>'1'!S27</f>
        <v>0.63856991698077203</v>
      </c>
      <c r="D27" s="14">
        <f>'2'!P27</f>
        <v>0.4159089981801577</v>
      </c>
      <c r="E27" s="14">
        <f>'2'!R27</f>
        <v>0.5875936002093548</v>
      </c>
      <c r="F27" s="14">
        <f>'3'!N27</f>
        <v>0.46151384124223738</v>
      </c>
      <c r="G27" s="14">
        <f>'8'!J27</f>
        <v>0.71341115871747673</v>
      </c>
      <c r="H27" s="14">
        <f t="shared" si="28"/>
        <v>0.5542593244110412</v>
      </c>
      <c r="I27" s="14">
        <f t="shared" si="29"/>
        <v>0.64652489196920115</v>
      </c>
      <c r="J27" s="14">
        <f>'1'!AC27</f>
        <v>0.49084345598090934</v>
      </c>
      <c r="K27" s="14">
        <f>'1'!AE27</f>
        <v>0.60029957865573846</v>
      </c>
      <c r="L27" s="14">
        <f>'2'!Y27</f>
        <v>0.2912172626515187</v>
      </c>
      <c r="M27" s="14">
        <f>'2'!AA27</f>
        <v>0.45312038840190716</v>
      </c>
      <c r="N27" s="14">
        <f>'3'!U27</f>
        <v>0.52756164921873727</v>
      </c>
      <c r="O27" s="14">
        <f>'8'!S27</f>
        <v>0.6913213361648306</v>
      </c>
      <c r="P27" s="14">
        <f t="shared" si="0"/>
        <v>0.49112735159908616</v>
      </c>
      <c r="Q27" s="14">
        <f t="shared" si="1"/>
        <v>0.58158043440749196</v>
      </c>
      <c r="R27" s="14">
        <f>'1'!AO27</f>
        <v>0.53878856932769958</v>
      </c>
      <c r="S27" s="14">
        <f>'1'!AQ27</f>
        <v>0.64322474637985561</v>
      </c>
      <c r="T27" s="14">
        <f>'2'!AH27</f>
        <v>0.31485520954801266</v>
      </c>
      <c r="U27" s="14">
        <f>'2'!AJ27</f>
        <v>0.48165178015480781</v>
      </c>
      <c r="V27" s="14">
        <f>'3'!AB27</f>
        <v>0.67528968780294174</v>
      </c>
      <c r="W27" s="14">
        <f>'8'!AB27</f>
        <v>0.73384550811511406</v>
      </c>
      <c r="X27" s="14">
        <f t="shared" si="2"/>
        <v>0.52916309566360875</v>
      </c>
      <c r="Y27" s="14">
        <f t="shared" si="3"/>
        <v>0.61957401154992575</v>
      </c>
      <c r="Z27" s="14">
        <f>'1'!BA27</f>
        <v>0.45075964719594996</v>
      </c>
      <c r="AA27" s="14">
        <f>'1'!BC27</f>
        <v>0.56245770467739842</v>
      </c>
      <c r="AB27" s="14">
        <f>'2'!AQ27</f>
        <v>0.2808841795936115</v>
      </c>
      <c r="AC27" s="14">
        <f>'2'!AS27</f>
        <v>0.4400990792132059</v>
      </c>
      <c r="AD27" s="14">
        <f>'3'!AI27</f>
        <v>0.41277703435619972</v>
      </c>
      <c r="AE27" s="14">
        <f>'8'!AK27</f>
        <v>0.67001384456551261</v>
      </c>
      <c r="AF27" s="14">
        <f t="shared" si="4"/>
        <v>0.46721922378502467</v>
      </c>
      <c r="AG27" s="14">
        <f t="shared" si="5"/>
        <v>0.55752354281870564</v>
      </c>
      <c r="AH27" s="14">
        <f>'1'!BM27</f>
        <v>0.44388182401437959</v>
      </c>
      <c r="AI27" s="14">
        <f>'1'!BO27</f>
        <v>0.55577132544990082</v>
      </c>
      <c r="AJ27" s="14">
        <f>'2'!AZ27</f>
        <v>0.33157423169932493</v>
      </c>
      <c r="AK27" s="14">
        <f>'2'!BB27</f>
        <v>0.50086135195011716</v>
      </c>
      <c r="AL27" s="14">
        <f>'3'!AP27</f>
        <v>0.73416998891327678</v>
      </c>
      <c r="AM27" s="14">
        <f>'8'!AT27</f>
        <v>0.81703163440519821</v>
      </c>
      <c r="AN27" s="14">
        <f t="shared" si="6"/>
        <v>0.53082923003963423</v>
      </c>
      <c r="AO27" s="14">
        <f t="shared" si="7"/>
        <v>0.6245547706017387</v>
      </c>
      <c r="AP27" s="14">
        <f>'1'!BY27</f>
        <v>0.37439486401292638</v>
      </c>
      <c r="AQ27" s="14">
        <f>'1'!CA27</f>
        <v>0.48470717697653243</v>
      </c>
      <c r="AR27" s="14">
        <f>'2'!BI27</f>
        <v>0.30911279729086394</v>
      </c>
      <c r="AS27" s="14">
        <f>'2'!BK27</f>
        <v>0.47487384550336265</v>
      </c>
      <c r="AT27" s="14">
        <f>'3'!AW27</f>
        <v>0.83271490561962513</v>
      </c>
      <c r="AU27" s="14">
        <f>'8'!BC27</f>
        <v>0.75768477525807143</v>
      </c>
      <c r="AV27" s="14">
        <f t="shared" si="8"/>
        <v>0.4803974788539539</v>
      </c>
      <c r="AW27" s="14">
        <f t="shared" si="9"/>
        <v>0.57242193257932206</v>
      </c>
      <c r="AX27" s="14">
        <f>'1'!CK27</f>
        <v>0.53504265938014361</v>
      </c>
      <c r="AY27" s="14">
        <f>'1'!CM27</f>
        <v>0.6399567802283419</v>
      </c>
      <c r="AZ27" s="14">
        <f>'2'!BR27</f>
        <v>0.28097694323211747</v>
      </c>
      <c r="BA27" s="14">
        <f>'2'!BT27</f>
        <v>0.44021754976042127</v>
      </c>
      <c r="BB27" s="14">
        <f>'3'!BD27</f>
        <v>0.77912971492273109</v>
      </c>
      <c r="BC27" s="14">
        <f>'8'!BL27</f>
        <v>0.75534216361778728</v>
      </c>
      <c r="BD27" s="14">
        <f t="shared" si="10"/>
        <v>0.52378725541001603</v>
      </c>
      <c r="BE27" s="14">
        <f t="shared" si="11"/>
        <v>0.61183883120218341</v>
      </c>
      <c r="BF27" s="14">
        <f>'1'!CW27</f>
        <v>0.5242164519759247</v>
      </c>
      <c r="BG27" s="14">
        <f>'1'!CY27</f>
        <v>0.63043231425310742</v>
      </c>
      <c r="BH27" s="14">
        <f>'2'!CA27</f>
        <v>0.31007221652269978</v>
      </c>
      <c r="BI27" s="14">
        <f>'2'!CC27</f>
        <v>0.47601290745805652</v>
      </c>
      <c r="BJ27" s="14">
        <f>'3'!BK27</f>
        <v>0.79345573732935537</v>
      </c>
      <c r="BK27" s="14">
        <f>'8'!BU27</f>
        <v>0.7189222483060107</v>
      </c>
      <c r="BL27" s="14">
        <f t="shared" si="12"/>
        <v>0.51773697226821169</v>
      </c>
      <c r="BM27" s="14">
        <f t="shared" si="13"/>
        <v>0.60845582333905812</v>
      </c>
      <c r="BN27" s="14">
        <f>'1'!DI27</f>
        <v>0.55464579590200158</v>
      </c>
      <c r="BO27" s="14">
        <f>'1'!DK27</f>
        <v>0.65690551793726659</v>
      </c>
      <c r="BP27" s="14">
        <f>'2'!CJ27</f>
        <v>0.29130651857211254</v>
      </c>
      <c r="BQ27" s="14">
        <f>'2'!CL27</f>
        <v>0.45323135111887458</v>
      </c>
      <c r="BR27" s="14">
        <f>'3'!BR27</f>
        <v>0.48615577005134025</v>
      </c>
      <c r="BS27" s="14">
        <f>'8'!CD27</f>
        <v>0.72771900744808871</v>
      </c>
      <c r="BT27" s="14">
        <f t="shared" si="14"/>
        <v>0.5245571073074009</v>
      </c>
      <c r="BU27" s="14">
        <f t="shared" si="15"/>
        <v>0.61261862550140989</v>
      </c>
      <c r="BV27" s="14">
        <f>'1'!DU27</f>
        <v>0.59847890887277333</v>
      </c>
      <c r="BW27" s="14">
        <f>'1'!DW27</f>
        <v>0.6934920075389237</v>
      </c>
      <c r="BX27" s="14">
        <f>'2'!CS27</f>
        <v>0.30826914780067838</v>
      </c>
      <c r="BY27" s="14">
        <f>'2'!CU27</f>
        <v>0.47387000806137658</v>
      </c>
      <c r="BZ27" s="14">
        <f>'3'!BY27</f>
        <v>0.71785198613785639</v>
      </c>
      <c r="CA27" s="14">
        <f>'8'!CM27</f>
        <v>0.76872148415661967</v>
      </c>
      <c r="CB27" s="14">
        <f t="shared" si="16"/>
        <v>0.55848984694335713</v>
      </c>
      <c r="CC27" s="14">
        <f t="shared" si="17"/>
        <v>0.64536116658564002</v>
      </c>
      <c r="CD27" s="14">
        <f>'1'!EG27</f>
        <v>0.57291609336349247</v>
      </c>
      <c r="CE27" s="14">
        <f>'1'!EI27</f>
        <v>0.67236943329550614</v>
      </c>
      <c r="CF27" s="14">
        <f>'2'!DB27</f>
        <v>0.4203353407053414</v>
      </c>
      <c r="CG27" s="14">
        <f>'2'!DD27</f>
        <v>0.59174298879008469</v>
      </c>
      <c r="CH27" s="14">
        <f>'3'!CF27</f>
        <v>0.79160086202580826</v>
      </c>
      <c r="CI27" s="14">
        <f>'8'!CV27</f>
        <v>0.82608772777105011</v>
      </c>
      <c r="CJ27" s="14">
        <f t="shared" si="18"/>
        <v>0.60644638727996125</v>
      </c>
      <c r="CK27" s="14">
        <f t="shared" si="19"/>
        <v>0.6967333832855469</v>
      </c>
      <c r="CL27" s="14">
        <f>'1'!ES27</f>
        <v>0.39551083040180007</v>
      </c>
      <c r="CM27" s="14">
        <f>'1'!EU27</f>
        <v>0.50701202840387249</v>
      </c>
      <c r="CN27" s="14">
        <f>'2'!DK27</f>
        <v>0.22727260899634508</v>
      </c>
      <c r="CO27" s="14">
        <f>'2'!DM27</f>
        <v>0.36626039514013281</v>
      </c>
      <c r="CP27" s="14">
        <f>'3'!CM27</f>
        <v>0.53431023385691445</v>
      </c>
      <c r="CQ27" s="14">
        <f>'8'!DE27</f>
        <v>0.701328027497087</v>
      </c>
      <c r="CR27" s="14">
        <f t="shared" si="20"/>
        <v>0.44137048896507736</v>
      </c>
      <c r="CS27" s="14">
        <f t="shared" si="21"/>
        <v>0.52486681701369742</v>
      </c>
      <c r="CT27" s="14">
        <f>'1'!FE27</f>
        <v>0.44544516909780907</v>
      </c>
      <c r="CU27" s="14">
        <f>'1'!FG27</f>
        <v>0.55729631708252247</v>
      </c>
      <c r="CV27" s="14">
        <f>'2'!DT27</f>
        <v>0.21308051135827694</v>
      </c>
      <c r="CW27" s="14">
        <f>'2'!DV27</f>
        <v>0.34466719243891697</v>
      </c>
      <c r="CX27" s="14">
        <f>'3'!CT27</f>
        <v>0.75622401025856756</v>
      </c>
      <c r="CY27" s="14">
        <f>'8'!DN27</f>
        <v>0.80416233448695829</v>
      </c>
      <c r="CZ27" s="14">
        <f t="shared" si="22"/>
        <v>0.48756267164768141</v>
      </c>
      <c r="DA27" s="14">
        <f t="shared" si="23"/>
        <v>0.56870861466946587</v>
      </c>
      <c r="DB27" s="14">
        <f>'1'!FQ27</f>
        <v>0.493283110513767</v>
      </c>
      <c r="DC27" s="14">
        <f>'1'!FS27</f>
        <v>0.60254320141590967</v>
      </c>
      <c r="DD27" s="14">
        <f>'2'!EC27</f>
        <v>0.23729954155090172</v>
      </c>
      <c r="DE27" s="14">
        <f>'2'!EE27</f>
        <v>0.38095509636491137</v>
      </c>
      <c r="DF27" s="14">
        <f>'3'!DA27</f>
        <v>0.57614584892216636</v>
      </c>
      <c r="DG27" s="14">
        <f>'8'!DW27</f>
        <v>0.76481007291908543</v>
      </c>
      <c r="DH27" s="14">
        <f t="shared" si="24"/>
        <v>0.49846424166125136</v>
      </c>
      <c r="DI27" s="14">
        <f t="shared" si="25"/>
        <v>0.58276945689996884</v>
      </c>
      <c r="DJ27" s="14">
        <f>'1'!GC27</f>
        <v>0.77431043330506533</v>
      </c>
      <c r="DK27" s="14">
        <f>'1'!GE27</f>
        <v>0.8247913193816282</v>
      </c>
      <c r="DL27" s="14">
        <f>'2'!EL27</f>
        <v>0.36465627664080924</v>
      </c>
      <c r="DM27" s="14">
        <f>'2'!EN27</f>
        <v>0.5367600277265494</v>
      </c>
      <c r="DN27" s="14">
        <f>'3'!DH27</f>
        <v>0.18534406879329057</v>
      </c>
      <c r="DO27" s="14">
        <f>'8'!EF27</f>
        <v>0.3927236276568527</v>
      </c>
      <c r="DP27" s="14">
        <f t="shared" si="26"/>
        <v>0.51056344586757574</v>
      </c>
      <c r="DQ27" s="14">
        <f t="shared" si="27"/>
        <v>0.58475832492167679</v>
      </c>
    </row>
    <row r="28" spans="1:121" ht="12.75" customHeight="1">
      <c r="A28" s="60">
        <v>2004</v>
      </c>
      <c r="B28" s="14">
        <f>'1'!Q28</f>
        <v>0.54854960805909037</v>
      </c>
      <c r="C28" s="14">
        <f>'1'!S28</f>
        <v>0.65167508236357563</v>
      </c>
      <c r="D28" s="14">
        <f>'2'!P28</f>
        <v>0.4318682959742367</v>
      </c>
      <c r="E28" s="14">
        <f>'2'!R28</f>
        <v>0.60238998460849091</v>
      </c>
      <c r="F28" s="14">
        <f>'3'!N28</f>
        <v>0.45411245891122232</v>
      </c>
      <c r="G28" s="14">
        <f>'8'!J28</f>
        <v>0.7239837565122117</v>
      </c>
      <c r="H28" s="14">
        <f t="shared" si="28"/>
        <v>0.56813388684851285</v>
      </c>
      <c r="I28" s="14">
        <f t="shared" si="29"/>
        <v>0.65934960782809271</v>
      </c>
      <c r="J28" s="14">
        <f>'1'!AC28</f>
        <v>0.52037912892679561</v>
      </c>
      <c r="K28" s="14">
        <f>'1'!AE28</f>
        <v>0.62702759996651236</v>
      </c>
      <c r="L28" s="14">
        <f>'2'!Y28</f>
        <v>0.30146868973867774</v>
      </c>
      <c r="M28" s="14">
        <f>'2'!AA28</f>
        <v>0.46570129036055657</v>
      </c>
      <c r="N28" s="14">
        <f>'3'!U28</f>
        <v>0.53206576834271113</v>
      </c>
      <c r="O28" s="14">
        <f>'8'!S28</f>
        <v>0.69814811964004919</v>
      </c>
      <c r="P28" s="14">
        <f t="shared" si="0"/>
        <v>0.50666531276850746</v>
      </c>
      <c r="Q28" s="14">
        <f t="shared" si="1"/>
        <v>0.59695900332237262</v>
      </c>
      <c r="R28" s="14">
        <f>'1'!AO28</f>
        <v>0.54616061363602453</v>
      </c>
      <c r="S28" s="14">
        <f>'1'!AQ28</f>
        <v>0.64961552716923643</v>
      </c>
      <c r="T28" s="14">
        <f>'2'!AH28</f>
        <v>0.31526414578228307</v>
      </c>
      <c r="U28" s="14">
        <f>'2'!AJ28</f>
        <v>0.48213085455172527</v>
      </c>
      <c r="V28" s="14">
        <f>'3'!AB28</f>
        <v>0.71881367684417774</v>
      </c>
      <c r="W28" s="14">
        <f>'8'!AB28</f>
        <v>0.74502574344926509</v>
      </c>
      <c r="X28" s="14">
        <f t="shared" si="2"/>
        <v>0.53548350095585762</v>
      </c>
      <c r="Y28" s="14">
        <f t="shared" si="3"/>
        <v>0.62559070839007558</v>
      </c>
      <c r="Z28" s="14">
        <f>'1'!BA28</f>
        <v>0.46180178553450413</v>
      </c>
      <c r="AA28" s="14">
        <f>'1'!BC28</f>
        <v>0.57307122869331406</v>
      </c>
      <c r="AB28" s="14">
        <f>'2'!AQ28</f>
        <v>0.2875191621132851</v>
      </c>
      <c r="AC28" s="14">
        <f>'2'!AS28</f>
        <v>0.44850039002852221</v>
      </c>
      <c r="AD28" s="14">
        <f>'3'!AI28</f>
        <v>0.3941776634895226</v>
      </c>
      <c r="AE28" s="14">
        <f>'8'!AK28</f>
        <v>0.68256308861329185</v>
      </c>
      <c r="AF28" s="14">
        <f t="shared" si="4"/>
        <v>0.47729467875369369</v>
      </c>
      <c r="AG28" s="14">
        <f t="shared" si="5"/>
        <v>0.56804490244504269</v>
      </c>
      <c r="AH28" s="14">
        <f>'1'!BM28</f>
        <v>0.4652273024062461</v>
      </c>
      <c r="AI28" s="14">
        <f>'1'!BO28</f>
        <v>0.57633395162491108</v>
      </c>
      <c r="AJ28" s="14">
        <f>'2'!AZ28</f>
        <v>0.33756413857247003</v>
      </c>
      <c r="AK28" s="14">
        <f>'2'!BB28</f>
        <v>0.50756197975801565</v>
      </c>
      <c r="AL28" s="14">
        <f>'3'!AP28</f>
        <v>0.79099411918731222</v>
      </c>
      <c r="AM28" s="14">
        <f>'8'!AT28</f>
        <v>0.81700228125356178</v>
      </c>
      <c r="AN28" s="14">
        <f t="shared" si="6"/>
        <v>0.5399312407440926</v>
      </c>
      <c r="AO28" s="14">
        <f t="shared" si="7"/>
        <v>0.63363273754549609</v>
      </c>
      <c r="AP28" s="14">
        <f>'1'!BY28</f>
        <v>0.39542229565997139</v>
      </c>
      <c r="AQ28" s="14">
        <f>'1'!CA28</f>
        <v>0.50691985922170013</v>
      </c>
      <c r="AR28" s="14">
        <f>'2'!BI28</f>
        <v>0.3312840599459978</v>
      </c>
      <c r="AS28" s="14">
        <f>'2'!BK28</f>
        <v>0.50053438024222807</v>
      </c>
      <c r="AT28" s="14">
        <f>'3'!AW28</f>
        <v>0.82948546928714573</v>
      </c>
      <c r="AU28" s="14">
        <f>'8'!BC28</f>
        <v>0.76241061872988214</v>
      </c>
      <c r="AV28" s="14">
        <f t="shared" si="8"/>
        <v>0.49637232477861704</v>
      </c>
      <c r="AW28" s="14">
        <f t="shared" si="9"/>
        <v>0.58995495273127008</v>
      </c>
      <c r="AX28" s="14">
        <f>'1'!CK28</f>
        <v>0.54783907807538412</v>
      </c>
      <c r="AY28" s="14">
        <f>'1'!CM28</f>
        <v>0.65106311510886283</v>
      </c>
      <c r="AZ28" s="14">
        <f>'2'!BR28</f>
        <v>0.28416263629884397</v>
      </c>
      <c r="BA28" s="14">
        <f>'2'!BT28</f>
        <v>0.4442685543664005</v>
      </c>
      <c r="BB28" s="14">
        <f>'3'!BD28</f>
        <v>0.75078464488855445</v>
      </c>
      <c r="BC28" s="14">
        <f>'8'!BL28</f>
        <v>0.75424460079625233</v>
      </c>
      <c r="BD28" s="14">
        <f t="shared" si="10"/>
        <v>0.52874877172349344</v>
      </c>
      <c r="BE28" s="14">
        <f t="shared" si="11"/>
        <v>0.61652542342383854</v>
      </c>
      <c r="BF28" s="14">
        <f>'1'!CW28</f>
        <v>0.52646053786837788</v>
      </c>
      <c r="BG28" s="14">
        <f>'1'!CY28</f>
        <v>0.63241637934681738</v>
      </c>
      <c r="BH28" s="14">
        <f>'2'!CA28</f>
        <v>0.31584210401766183</v>
      </c>
      <c r="BI28" s="14">
        <f>'2'!CC28</f>
        <v>0.48280713203744924</v>
      </c>
      <c r="BJ28" s="14">
        <f>'3'!BK28</f>
        <v>0.78807274190944421</v>
      </c>
      <c r="BK28" s="14">
        <f>'8'!BU28</f>
        <v>0.70967566124983894</v>
      </c>
      <c r="BL28" s="14">
        <f t="shared" si="12"/>
        <v>0.51732610104529286</v>
      </c>
      <c r="BM28" s="14">
        <f t="shared" si="13"/>
        <v>0.60829972421136846</v>
      </c>
      <c r="BN28" s="14">
        <f>'1'!DI28</f>
        <v>0.55495127770282437</v>
      </c>
      <c r="BO28" s="14">
        <f>'1'!DK28</f>
        <v>0.6571666741089599</v>
      </c>
      <c r="BP28" s="14">
        <f>'2'!CJ28</f>
        <v>0.29512370138728344</v>
      </c>
      <c r="BQ28" s="14">
        <f>'2'!CL28</f>
        <v>0.45795318643619004</v>
      </c>
      <c r="BR28" s="14">
        <f>'3'!BR28</f>
        <v>0.48434637178554774</v>
      </c>
      <c r="BS28" s="14">
        <f>'8'!CD28</f>
        <v>0.73425851404045683</v>
      </c>
      <c r="BT28" s="14">
        <f t="shared" si="14"/>
        <v>0.5281111643768549</v>
      </c>
      <c r="BU28" s="14">
        <f t="shared" si="15"/>
        <v>0.6164594581952022</v>
      </c>
      <c r="BV28" s="14">
        <f>'1'!DU28</f>
        <v>0.59366395612459277</v>
      </c>
      <c r="BW28" s="14">
        <f>'1'!DW28</f>
        <v>0.68955792087310597</v>
      </c>
      <c r="BX28" s="14">
        <f>'2'!CS28</f>
        <v>0.32138842988869548</v>
      </c>
      <c r="BY28" s="14">
        <f>'2'!CU28</f>
        <v>0.48924932483647415</v>
      </c>
      <c r="BZ28" s="14">
        <f>'3'!BY28</f>
        <v>0.7115925787258488</v>
      </c>
      <c r="CA28" s="14">
        <f>'8'!CM28</f>
        <v>0.75618827425186796</v>
      </c>
      <c r="CB28" s="14">
        <f t="shared" si="16"/>
        <v>0.55708022008838531</v>
      </c>
      <c r="CC28" s="14">
        <f t="shared" si="17"/>
        <v>0.64499850665381597</v>
      </c>
      <c r="CD28" s="14">
        <f>'1'!EG28</f>
        <v>0.60073831496802621</v>
      </c>
      <c r="CE28" s="14">
        <f>'1'!EI28</f>
        <v>0.69533108865707594</v>
      </c>
      <c r="CF28" s="14">
        <f>'2'!DB28</f>
        <v>0.44368372905402359</v>
      </c>
      <c r="CG28" s="14">
        <f>'2'!DD28</f>
        <v>0.61305993683671833</v>
      </c>
      <c r="CH28" s="14">
        <f>'3'!CF28</f>
        <v>0.78659753054076154</v>
      </c>
      <c r="CI28" s="14">
        <f>'8'!CV28</f>
        <v>0.83241002467348624</v>
      </c>
      <c r="CJ28" s="14">
        <f t="shared" si="18"/>
        <v>0.62561068956517862</v>
      </c>
      <c r="CK28" s="14">
        <f t="shared" si="19"/>
        <v>0.71360035005576017</v>
      </c>
      <c r="CL28" s="14">
        <f>'1'!ES28</f>
        <v>0.41651227115495543</v>
      </c>
      <c r="CM28" s="14">
        <f>'1'!EU28</f>
        <v>0.52856643670213699</v>
      </c>
      <c r="CN28" s="14">
        <f>'2'!DK28</f>
        <v>0.23109744898423526</v>
      </c>
      <c r="CO28" s="14">
        <f>'2'!DM28</f>
        <v>0.37191859828390877</v>
      </c>
      <c r="CP28" s="14">
        <f>'3'!CM28</f>
        <v>0.51477775150309257</v>
      </c>
      <c r="CQ28" s="14">
        <f>'8'!DE28</f>
        <v>0.70274063264598385</v>
      </c>
      <c r="CR28" s="14">
        <f t="shared" si="20"/>
        <v>0.45011678426172486</v>
      </c>
      <c r="CS28" s="14">
        <f t="shared" si="21"/>
        <v>0.53440855587734315</v>
      </c>
      <c r="CT28" s="14">
        <f>'1'!FE28</f>
        <v>0.4563808209483643</v>
      </c>
      <c r="CU28" s="14">
        <f>'1'!FG28</f>
        <v>0.56787916224797685</v>
      </c>
      <c r="CV28" s="14">
        <f>'2'!DT28</f>
        <v>0.21039821859763722</v>
      </c>
      <c r="CW28" s="14">
        <f>'2'!DV28</f>
        <v>0.34047547898704961</v>
      </c>
      <c r="CX28" s="14">
        <f>'3'!CT28</f>
        <v>0.77101422688843058</v>
      </c>
      <c r="CY28" s="14">
        <f>'8'!DN28</f>
        <v>0.79977901236148852</v>
      </c>
      <c r="CZ28" s="14">
        <f t="shared" si="22"/>
        <v>0.48885268396916326</v>
      </c>
      <c r="DA28" s="14">
        <f t="shared" si="23"/>
        <v>0.56937788453217164</v>
      </c>
      <c r="DB28" s="14">
        <f>'1'!FQ28</f>
        <v>0.52282865922385879</v>
      </c>
      <c r="DC28" s="14">
        <f>'1'!FS28</f>
        <v>0.62920273308361696</v>
      </c>
      <c r="DD28" s="14">
        <f>'2'!EC28</f>
        <v>0.23644760030734571</v>
      </c>
      <c r="DE28" s="14">
        <f>'2'!EE28</f>
        <v>0.3797237722098763</v>
      </c>
      <c r="DF28" s="14">
        <f>'3'!DA28</f>
        <v>0.56265753378018213</v>
      </c>
      <c r="DG28" s="14">
        <f>'8'!DW28</f>
        <v>0.77357800910759433</v>
      </c>
      <c r="DH28" s="14">
        <f t="shared" si="24"/>
        <v>0.5109514228795996</v>
      </c>
      <c r="DI28" s="14">
        <f t="shared" si="25"/>
        <v>0.59416817146702916</v>
      </c>
      <c r="DJ28" s="14">
        <f>'1'!GC28</f>
        <v>0.80969503259417008</v>
      </c>
      <c r="DK28" s="14">
        <f>'1'!GE28</f>
        <v>0.84868379560641871</v>
      </c>
      <c r="DL28" s="14">
        <f>'2'!EL28</f>
        <v>0.3697812650421356</v>
      </c>
      <c r="DM28" s="14">
        <f>'2'!EN28</f>
        <v>0.54209043281033042</v>
      </c>
      <c r="DN28" s="14">
        <f>'3'!DH28</f>
        <v>0.20357290416895138</v>
      </c>
      <c r="DO28" s="14">
        <f>'8'!EF28</f>
        <v>0.40831570752740409</v>
      </c>
      <c r="DP28" s="14">
        <f t="shared" si="26"/>
        <v>0.52926400172123655</v>
      </c>
      <c r="DQ28" s="14">
        <f t="shared" si="27"/>
        <v>0.59969664531471767</v>
      </c>
    </row>
    <row r="29" spans="1:121" ht="12.75" customHeight="1">
      <c r="A29" s="60">
        <v>2005</v>
      </c>
      <c r="B29" s="14">
        <f>'1'!Q29</f>
        <v>0.60162417025093062</v>
      </c>
      <c r="C29" s="14">
        <f>'1'!S29</f>
        <v>0.69605093535753215</v>
      </c>
      <c r="D29" s="14">
        <f>'2'!P29</f>
        <v>0.45974287934002156</v>
      </c>
      <c r="E29" s="14">
        <f>'2'!R29</f>
        <v>0.62719470682841383</v>
      </c>
      <c r="F29" s="14">
        <f>'3'!N29</f>
        <v>0.54757284207730583</v>
      </c>
      <c r="G29" s="14">
        <f>'8'!J29</f>
        <v>0.7490161709629739</v>
      </c>
      <c r="H29" s="14">
        <f t="shared" si="28"/>
        <v>0.60346107351797529</v>
      </c>
      <c r="I29" s="14">
        <f t="shared" si="29"/>
        <v>0.69075393771630655</v>
      </c>
      <c r="J29" s="14">
        <f>'1'!AC29</f>
        <v>0.53590754523162432</v>
      </c>
      <c r="K29" s="14">
        <f>'1'!AE29</f>
        <v>0.64071256030767132</v>
      </c>
      <c r="L29" s="14">
        <f>'2'!Y29</f>
        <v>0.31377322605524943</v>
      </c>
      <c r="M29" s="14">
        <f>'2'!AA29</f>
        <v>0.48038192743663177</v>
      </c>
      <c r="N29" s="14">
        <f>'3'!U29</f>
        <v>0.52747291536205676</v>
      </c>
      <c r="O29" s="14">
        <f>'8'!S29</f>
        <v>0.70250346965910548</v>
      </c>
      <c r="P29" s="14">
        <f t="shared" si="0"/>
        <v>0.51739474698199306</v>
      </c>
      <c r="Q29" s="14">
        <f t="shared" si="1"/>
        <v>0.60786598580113615</v>
      </c>
      <c r="R29" s="14">
        <f>'1'!AO29</f>
        <v>0.54597580640355881</v>
      </c>
      <c r="S29" s="14">
        <f>'1'!AQ29</f>
        <v>0.64945597233514651</v>
      </c>
      <c r="T29" s="14">
        <f>'2'!AH29</f>
        <v>0.32095029365975875</v>
      </c>
      <c r="U29" s="14">
        <f>'2'!AJ29</f>
        <v>0.48874352974389562</v>
      </c>
      <c r="V29" s="14">
        <f>'3'!AB29</f>
        <v>0.77654360171683767</v>
      </c>
      <c r="W29" s="14">
        <f>'8'!AB29</f>
        <v>0.75603379226877576</v>
      </c>
      <c r="X29" s="14">
        <f t="shared" si="2"/>
        <v>0.54098663077736431</v>
      </c>
      <c r="Y29" s="14">
        <f t="shared" si="3"/>
        <v>0.63141109811593932</v>
      </c>
      <c r="Z29" s="14">
        <f>'1'!BA29</f>
        <v>0.48412761723253872</v>
      </c>
      <c r="AA29" s="14">
        <f>'1'!BC29</f>
        <v>0.59408902038348232</v>
      </c>
      <c r="AB29" s="14">
        <f>'2'!AQ29</f>
        <v>0.30077018998358812</v>
      </c>
      <c r="AC29" s="14">
        <f>'2'!AS29</f>
        <v>0.46485438267026441</v>
      </c>
      <c r="AD29" s="14">
        <f>'3'!AI29</f>
        <v>0.40581258314216867</v>
      </c>
      <c r="AE29" s="14">
        <f>'8'!AK29</f>
        <v>0.69578908633711034</v>
      </c>
      <c r="AF29" s="14">
        <f t="shared" si="4"/>
        <v>0.49356229785107897</v>
      </c>
      <c r="AG29" s="14">
        <f t="shared" si="5"/>
        <v>0.5849108297969523</v>
      </c>
      <c r="AH29" s="14">
        <f>'1'!BM29</f>
        <v>0.49171700892087533</v>
      </c>
      <c r="AI29" s="14">
        <f>'1'!BO29</f>
        <v>0.6011036992983001</v>
      </c>
      <c r="AJ29" s="14">
        <f>'2'!AZ29</f>
        <v>0.35857490229238886</v>
      </c>
      <c r="AK29" s="14">
        <f>'2'!BB29</f>
        <v>0.53035770812312322</v>
      </c>
      <c r="AL29" s="14">
        <f>'3'!AP29</f>
        <v>0.75360212162802975</v>
      </c>
      <c r="AM29" s="14">
        <f>'8'!AT29</f>
        <v>0.82658526481192085</v>
      </c>
      <c r="AN29" s="14">
        <f t="shared" si="6"/>
        <v>0.55895905867506168</v>
      </c>
      <c r="AO29" s="14">
        <f t="shared" si="7"/>
        <v>0.65268222407778143</v>
      </c>
      <c r="AP29" s="14">
        <f>'1'!BY29</f>
        <v>0.41373820625276825</v>
      </c>
      <c r="AQ29" s="14">
        <f>'1'!CA29</f>
        <v>0.52575404807547199</v>
      </c>
      <c r="AR29" s="14">
        <f>'2'!BI29</f>
        <v>0.33699363782857938</v>
      </c>
      <c r="AS29" s="14">
        <f>'2'!BK29</f>
        <v>0.50692777337745254</v>
      </c>
      <c r="AT29" s="14">
        <f>'3'!AW29</f>
        <v>0.82294359757791913</v>
      </c>
      <c r="AU29" s="14">
        <f>'8'!BC29</f>
        <v>0.76708531617352416</v>
      </c>
      <c r="AV29" s="14">
        <f t="shared" si="8"/>
        <v>0.5059390534182906</v>
      </c>
      <c r="AW29" s="14">
        <f t="shared" si="9"/>
        <v>0.59992237920881619</v>
      </c>
      <c r="AX29" s="14">
        <f>'1'!CK29</f>
        <v>0.55995959789778438</v>
      </c>
      <c r="AY29" s="14">
        <f>'1'!CM29</f>
        <v>0.6614355659431822</v>
      </c>
      <c r="AZ29" s="14">
        <f>'2'!BR29</f>
        <v>0.28844391833091826</v>
      </c>
      <c r="BA29" s="14">
        <f>'2'!BT29</f>
        <v>0.44965982416597594</v>
      </c>
      <c r="BB29" s="14">
        <f>'3'!BD29</f>
        <v>0.78612265264918246</v>
      </c>
      <c r="BC29" s="14">
        <f>'8'!BL29</f>
        <v>0.75528359130779354</v>
      </c>
      <c r="BD29" s="14">
        <f t="shared" si="10"/>
        <v>0.53456236917883193</v>
      </c>
      <c r="BE29" s="14">
        <f t="shared" si="11"/>
        <v>0.62212632713898386</v>
      </c>
      <c r="BF29" s="14">
        <f>'1'!CW29</f>
        <v>0.52855679577446635</v>
      </c>
      <c r="BG29" s="14">
        <f>'1'!CY29</f>
        <v>0.63426508858762487</v>
      </c>
      <c r="BH29" s="14">
        <f>'2'!CA29</f>
        <v>0.32456232248392358</v>
      </c>
      <c r="BI29" s="14">
        <f>'2'!CC29</f>
        <v>0.4928976288646118</v>
      </c>
      <c r="BJ29" s="14">
        <f>'3'!BK29</f>
        <v>0.78260571405953994</v>
      </c>
      <c r="BK29" s="14">
        <f>'8'!BU29</f>
        <v>0.70235414405465724</v>
      </c>
      <c r="BL29" s="14">
        <f t="shared" si="12"/>
        <v>0.51849108743768235</v>
      </c>
      <c r="BM29" s="14">
        <f t="shared" si="13"/>
        <v>0.60983895383563125</v>
      </c>
      <c r="BN29" s="14">
        <f>'1'!DI29</f>
        <v>0.55974067964154028</v>
      </c>
      <c r="BO29" s="14">
        <f>'1'!DK29</f>
        <v>0.6612494679100841</v>
      </c>
      <c r="BP29" s="14">
        <f>'2'!CJ29</f>
        <v>0.3058306105322251</v>
      </c>
      <c r="BQ29" s="14">
        <f>'2'!CL29</f>
        <v>0.4709566800140913</v>
      </c>
      <c r="BR29" s="14">
        <f>'3'!BR29</f>
        <v>0.49059272299094114</v>
      </c>
      <c r="BS29" s="14">
        <f>'8'!CD29</f>
        <v>0.74397721668222083</v>
      </c>
      <c r="BT29" s="14">
        <f t="shared" si="14"/>
        <v>0.53651616895199539</v>
      </c>
      <c r="BU29" s="14">
        <f t="shared" si="15"/>
        <v>0.62539445486879863</v>
      </c>
      <c r="BV29" s="14">
        <f>'1'!DU29</f>
        <v>0.60642363932659948</v>
      </c>
      <c r="BW29" s="14">
        <f>'1'!DW29</f>
        <v>0.69993920528093356</v>
      </c>
      <c r="BX29" s="14">
        <f>'2'!CS29</f>
        <v>0.32479681661010323</v>
      </c>
      <c r="BY29" s="14">
        <f>'2'!CU29</f>
        <v>0.49316608463438938</v>
      </c>
      <c r="BZ29" s="14">
        <f>'3'!BY29</f>
        <v>0.70507810577104357</v>
      </c>
      <c r="CA29" s="14">
        <f>'8'!CM29</f>
        <v>0.76082070084284203</v>
      </c>
      <c r="CB29" s="14">
        <f t="shared" si="16"/>
        <v>0.56401371892651486</v>
      </c>
      <c r="CC29" s="14">
        <f t="shared" si="17"/>
        <v>0.65130866358605499</v>
      </c>
      <c r="CD29" s="14">
        <f>'1'!EG29</f>
        <v>0.62660071382490279</v>
      </c>
      <c r="CE29" s="14">
        <f>'1'!EI29</f>
        <v>0.71607189015284134</v>
      </c>
      <c r="CF29" s="14">
        <f>'2'!DB29</f>
        <v>0.46974390831287005</v>
      </c>
      <c r="CG29" s="14">
        <f>'2'!DD29</f>
        <v>0.63579297578234917</v>
      </c>
      <c r="CH29" s="14">
        <f>'3'!CF29</f>
        <v>0.71100729576083488</v>
      </c>
      <c r="CI29" s="14">
        <f>'8'!CV29</f>
        <v>0.83354431515693972</v>
      </c>
      <c r="CJ29" s="14">
        <f t="shared" si="18"/>
        <v>0.64329631243157082</v>
      </c>
      <c r="CK29" s="14">
        <f t="shared" si="19"/>
        <v>0.72846972703071011</v>
      </c>
      <c r="CL29" s="14">
        <f>'1'!ES29</f>
        <v>0.4418052462347371</v>
      </c>
      <c r="CM29" s="14">
        <f>'1'!EU29</f>
        <v>0.55374095990853078</v>
      </c>
      <c r="CN29" s="14">
        <f>'2'!DK29</f>
        <v>0.24493759639039658</v>
      </c>
      <c r="CO29" s="14">
        <f>'2'!DM29</f>
        <v>0.39185662717037267</v>
      </c>
      <c r="CP29" s="14">
        <f>'3'!CM29</f>
        <v>0.48027596131783606</v>
      </c>
      <c r="CQ29" s="14">
        <f>'8'!DE29</f>
        <v>0.71793412901640719</v>
      </c>
      <c r="CR29" s="14">
        <f t="shared" si="20"/>
        <v>0.46822565721384696</v>
      </c>
      <c r="CS29" s="14">
        <f t="shared" si="21"/>
        <v>0.55451057203177023</v>
      </c>
      <c r="CT29" s="14">
        <f>'1'!FE29</f>
        <v>0.46300373407566231</v>
      </c>
      <c r="CU29" s="14">
        <f>'1'!FG29</f>
        <v>0.57421764806762976</v>
      </c>
      <c r="CV29" s="14">
        <f>'2'!DT29</f>
        <v>0.22845990060179774</v>
      </c>
      <c r="CW29" s="14">
        <f>'2'!DV29</f>
        <v>0.36802388937117042</v>
      </c>
      <c r="CX29" s="14">
        <f>'3'!CT29</f>
        <v>0.77996819893980696</v>
      </c>
      <c r="CY29" s="14">
        <f>'8'!DN29</f>
        <v>0.79042643985724781</v>
      </c>
      <c r="CZ29" s="14">
        <f t="shared" si="22"/>
        <v>0.49396335817823595</v>
      </c>
      <c r="DA29" s="14">
        <f t="shared" si="23"/>
        <v>0.57755599243201594</v>
      </c>
      <c r="DB29" s="14">
        <f>'1'!FQ29</f>
        <v>0.54021086952633335</v>
      </c>
      <c r="DC29" s="14">
        <f>'1'!FS29</f>
        <v>0.64446191117856444</v>
      </c>
      <c r="DD29" s="14">
        <f>'2'!EC29</f>
        <v>0.24623749942958092</v>
      </c>
      <c r="DE29" s="14">
        <f>'2'!EE29</f>
        <v>0.39368770287270866</v>
      </c>
      <c r="DF29" s="14">
        <f>'3'!DA29</f>
        <v>0.54870946163145562</v>
      </c>
      <c r="DG29" s="14">
        <f>'8'!DW29</f>
        <v>0.77601492895999435</v>
      </c>
      <c r="DH29" s="14">
        <f t="shared" si="24"/>
        <v>0.52082109930530285</v>
      </c>
      <c r="DI29" s="14">
        <f t="shared" si="25"/>
        <v>0.60472151433708921</v>
      </c>
      <c r="DJ29" s="14">
        <f>'1'!GC29</f>
        <v>0.83589185630354734</v>
      </c>
      <c r="DK29" s="14">
        <f>'1'!GE29</f>
        <v>0.8659018954730141</v>
      </c>
      <c r="DL29" s="14">
        <f>'2'!EL29</f>
        <v>0.38017529119362264</v>
      </c>
      <c r="DM29" s="14">
        <f>'2'!EN29</f>
        <v>0.55272390447838193</v>
      </c>
      <c r="DN29" s="14">
        <f>'3'!DH29</f>
        <v>0.20340195855131868</v>
      </c>
      <c r="DO29" s="14">
        <f>'8'!EF29</f>
        <v>0.42556971289453094</v>
      </c>
      <c r="DP29" s="14">
        <f t="shared" si="26"/>
        <v>0.54721228679723366</v>
      </c>
      <c r="DQ29" s="14">
        <f t="shared" si="27"/>
        <v>0.61473183761530892</v>
      </c>
    </row>
    <row r="30" spans="1:121" ht="12.75" customHeight="1">
      <c r="A30" s="60">
        <v>2006</v>
      </c>
      <c r="B30" s="14">
        <f>'1'!Q30</f>
        <v>0.64111567922110857</v>
      </c>
      <c r="C30" s="14">
        <f>'1'!S30</f>
        <v>0.72746968329989004</v>
      </c>
      <c r="D30" s="14">
        <f>'2'!P30</f>
        <v>0.49304282125071808</v>
      </c>
      <c r="E30" s="14">
        <f>'2'!R30</f>
        <v>0.6552500943077757</v>
      </c>
      <c r="F30" s="14">
        <f>'3'!N30</f>
        <v>0.56589442425062542</v>
      </c>
      <c r="G30" s="14">
        <f>'8'!J30</f>
        <v>0.75835205678291973</v>
      </c>
      <c r="H30" s="14">
        <f t="shared" si="28"/>
        <v>0.63083685241824883</v>
      </c>
      <c r="I30" s="14">
        <f t="shared" si="29"/>
        <v>0.71369061146352841</v>
      </c>
      <c r="J30" s="14">
        <f>'1'!AC30</f>
        <v>0.564579083855001</v>
      </c>
      <c r="K30" s="14">
        <f>'1'!AE30</f>
        <v>0.66535193436931639</v>
      </c>
      <c r="L30" s="14">
        <f>'2'!Y30</f>
        <v>0.3172199976749282</v>
      </c>
      <c r="M30" s="14">
        <f>'2'!AA30</f>
        <v>0.48441562032523061</v>
      </c>
      <c r="N30" s="14">
        <f>'3'!U30</f>
        <v>0.55964628773601843</v>
      </c>
      <c r="O30" s="14">
        <f>'8'!S30</f>
        <v>0.70897390095848101</v>
      </c>
      <c r="P30" s="14">
        <f t="shared" si="0"/>
        <v>0.53025766082947001</v>
      </c>
      <c r="Q30" s="14">
        <f t="shared" si="1"/>
        <v>0.61958048521767595</v>
      </c>
      <c r="R30" s="14">
        <f>'1'!AO30</f>
        <v>0.55449684609600491</v>
      </c>
      <c r="S30" s="14">
        <f>'1'!AQ30</f>
        <v>0.6567781483777313</v>
      </c>
      <c r="T30" s="14">
        <f>'2'!AH30</f>
        <v>0.33392772557199246</v>
      </c>
      <c r="U30" s="14">
        <f>'2'!AJ30</f>
        <v>0.50350518100625175</v>
      </c>
      <c r="V30" s="14">
        <f>'3'!AB30</f>
        <v>0.75109271361191976</v>
      </c>
      <c r="W30" s="14">
        <f>'8'!AB30</f>
        <v>0.75261677963116413</v>
      </c>
      <c r="X30" s="14">
        <f t="shared" si="2"/>
        <v>0.5470137837663871</v>
      </c>
      <c r="Y30" s="14">
        <f t="shared" si="3"/>
        <v>0.63763336967171569</v>
      </c>
      <c r="Z30" s="14">
        <f>'1'!BA30</f>
        <v>0.50913360635322968</v>
      </c>
      <c r="AA30" s="14">
        <f>'1'!BC30</f>
        <v>0.61696131653256359</v>
      </c>
      <c r="AB30" s="14">
        <f>'2'!AQ30</f>
        <v>0.32027178148863744</v>
      </c>
      <c r="AC30" s="14">
        <f>'2'!AS30</f>
        <v>0.48795919316742625</v>
      </c>
      <c r="AD30" s="14">
        <f>'3'!AI30</f>
        <v>0.4104561517490718</v>
      </c>
      <c r="AE30" s="14">
        <f>'8'!AK30</f>
        <v>0.69793986040156009</v>
      </c>
      <c r="AF30" s="14">
        <f t="shared" si="4"/>
        <v>0.50911508274780903</v>
      </c>
      <c r="AG30" s="14">
        <f t="shared" si="5"/>
        <v>0.60095345670051659</v>
      </c>
      <c r="AH30" s="14">
        <f>'1'!BM30</f>
        <v>0.50961218059408597</v>
      </c>
      <c r="AI30" s="14">
        <f>'1'!BO30</f>
        <v>0.61739242699061803</v>
      </c>
      <c r="AJ30" s="14">
        <f>'2'!AZ30</f>
        <v>0.36433075527471354</v>
      </c>
      <c r="AK30" s="14">
        <f>'2'!BB30</f>
        <v>0.53641946595770629</v>
      </c>
      <c r="AL30" s="14">
        <f>'3'!AP30</f>
        <v>0.76004187971735049</v>
      </c>
      <c r="AM30" s="14">
        <f>'8'!AT30</f>
        <v>0.83843534820637422</v>
      </c>
      <c r="AN30" s="14">
        <f t="shared" si="6"/>
        <v>0.57079276135839119</v>
      </c>
      <c r="AO30" s="14">
        <f t="shared" si="7"/>
        <v>0.66408241371823284</v>
      </c>
      <c r="AP30" s="14">
        <f>'1'!BY30</f>
        <v>0.43607850512461954</v>
      </c>
      <c r="AQ30" s="14">
        <f>'1'!CA30</f>
        <v>0.54811345800443956</v>
      </c>
      <c r="AR30" s="14">
        <f>'2'!BI30</f>
        <v>0.34051607753467178</v>
      </c>
      <c r="AS30" s="14">
        <f>'2'!BK30</f>
        <v>0.51083032783080895</v>
      </c>
      <c r="AT30" s="14">
        <f>'3'!AW30</f>
        <v>0.82451414569575487</v>
      </c>
      <c r="AU30" s="14">
        <f>'8'!BC30</f>
        <v>0.77702613144282395</v>
      </c>
      <c r="AV30" s="14">
        <f t="shared" si="8"/>
        <v>0.51787357136737167</v>
      </c>
      <c r="AW30" s="14">
        <f t="shared" si="9"/>
        <v>0.61198997242602415</v>
      </c>
      <c r="AX30" s="14">
        <f>'1'!CK30</f>
        <v>0.58274409344306877</v>
      </c>
      <c r="AY30" s="14">
        <f>'1'!CM30</f>
        <v>0.68055976623322068</v>
      </c>
      <c r="AZ30" s="14">
        <f>'2'!BR30</f>
        <v>0.29650637441940786</v>
      </c>
      <c r="BA30" s="14">
        <f>'2'!BT30</f>
        <v>0.45965223269343108</v>
      </c>
      <c r="BB30" s="14">
        <f>'3'!BD30</f>
        <v>0.77091519135082254</v>
      </c>
      <c r="BC30" s="14">
        <f>'8'!BL30</f>
        <v>0.75535715111183688</v>
      </c>
      <c r="BD30" s="14">
        <f t="shared" si="10"/>
        <v>0.54486920632477109</v>
      </c>
      <c r="BE30" s="14">
        <f t="shared" si="11"/>
        <v>0.63185638334616279</v>
      </c>
      <c r="BF30" s="14">
        <f>'1'!CW30</f>
        <v>0.53293107222686287</v>
      </c>
      <c r="BG30" s="14">
        <f>'1'!CY30</f>
        <v>0.63810841453098355</v>
      </c>
      <c r="BH30" s="14">
        <f>'2'!CA30</f>
        <v>0.33419670340991914</v>
      </c>
      <c r="BI30" s="14">
        <f>'2'!CC30</f>
        <v>0.50380642242028673</v>
      </c>
      <c r="BJ30" s="14">
        <f>'3'!BK30</f>
        <v>0.71805966004059119</v>
      </c>
      <c r="BK30" s="14">
        <f>'8'!BU30</f>
        <v>0.70805842208158376</v>
      </c>
      <c r="BL30" s="14">
        <f t="shared" si="12"/>
        <v>0.52506206590612192</v>
      </c>
      <c r="BM30" s="14">
        <f t="shared" si="13"/>
        <v>0.61665775301095138</v>
      </c>
      <c r="BN30" s="14">
        <f>'1'!DI30</f>
        <v>0.56573106827567354</v>
      </c>
      <c r="BO30" s="14">
        <f>'1'!DK30</f>
        <v>0.66632545026869772</v>
      </c>
      <c r="BP30" s="14">
        <f>'2'!CJ30</f>
        <v>0.3055237632437357</v>
      </c>
      <c r="BQ30" s="14">
        <f>'2'!CL30</f>
        <v>0.47058884207029378</v>
      </c>
      <c r="BR30" s="14">
        <f>'3'!BR30</f>
        <v>0.50621577681051444</v>
      </c>
      <c r="BS30" s="14">
        <f>'8'!CD30</f>
        <v>0.75454511270458802</v>
      </c>
      <c r="BT30" s="14">
        <f t="shared" si="14"/>
        <v>0.54193331474133233</v>
      </c>
      <c r="BU30" s="14">
        <f t="shared" si="15"/>
        <v>0.63048646834785982</v>
      </c>
      <c r="BV30" s="14">
        <f>'1'!DU30</f>
        <v>0.63415870474212832</v>
      </c>
      <c r="BW30" s="14">
        <f>'1'!DW30</f>
        <v>0.72202803506834179</v>
      </c>
      <c r="BX30" s="14">
        <f>'2'!CS30</f>
        <v>0.33430520550280429</v>
      </c>
      <c r="BY30" s="14">
        <f>'2'!CU30</f>
        <v>0.50392788610737771</v>
      </c>
      <c r="BZ30" s="14">
        <f>'3'!BY30</f>
        <v>0.74146910656638698</v>
      </c>
      <c r="CA30" s="14">
        <f>'8'!CM30</f>
        <v>0.8251374062362945</v>
      </c>
      <c r="CB30" s="14">
        <f t="shared" si="16"/>
        <v>0.59786710549374233</v>
      </c>
      <c r="CC30" s="14">
        <f t="shared" si="17"/>
        <v>0.68369777580400459</v>
      </c>
      <c r="CD30" s="14">
        <f>'1'!EG30</f>
        <v>0.65535966440812443</v>
      </c>
      <c r="CE30" s="14">
        <f>'1'!EI30</f>
        <v>0.73849131089037179</v>
      </c>
      <c r="CF30" s="14">
        <f>'2'!DB30</f>
        <v>0.49204506566466261</v>
      </c>
      <c r="CG30" s="14">
        <f>'2'!DD30</f>
        <v>0.65443271237447165</v>
      </c>
      <c r="CH30" s="14">
        <f>'3'!CF30</f>
        <v>0.67596112618974569</v>
      </c>
      <c r="CI30" s="14">
        <f>'8'!CV30</f>
        <v>0.84848219886346643</v>
      </c>
      <c r="CJ30" s="14">
        <f t="shared" si="18"/>
        <v>0.6652956429787511</v>
      </c>
      <c r="CK30" s="14">
        <f t="shared" si="19"/>
        <v>0.74713540737610318</v>
      </c>
      <c r="CL30" s="14">
        <f>'1'!ES30</f>
        <v>0.45398137138279293</v>
      </c>
      <c r="CM30" s="14">
        <f>'1'!EU30</f>
        <v>0.56556968153732645</v>
      </c>
      <c r="CN30" s="14">
        <f>'2'!DK30</f>
        <v>0.24392615755638011</v>
      </c>
      <c r="CO30" s="14">
        <f>'2'!DM30</f>
        <v>0.39042707687755179</v>
      </c>
      <c r="CP30" s="14">
        <f>'3'!CM30</f>
        <v>0.46350869672852535</v>
      </c>
      <c r="CQ30" s="14">
        <f>'8'!DE30</f>
        <v>0.71998234411010087</v>
      </c>
      <c r="CR30" s="14">
        <f t="shared" si="20"/>
        <v>0.4726299576830913</v>
      </c>
      <c r="CS30" s="14">
        <f t="shared" si="21"/>
        <v>0.55865970084165961</v>
      </c>
      <c r="CT30" s="14">
        <f>'1'!FE30</f>
        <v>0.48056919851303409</v>
      </c>
      <c r="CU30" s="14">
        <f>'1'!FG30</f>
        <v>0.59077768955736365</v>
      </c>
      <c r="CV30" s="14">
        <f>'2'!DT30</f>
        <v>0.23758788810051024</v>
      </c>
      <c r="CW30" s="14">
        <f>'2'!DV30</f>
        <v>0.38137113893765046</v>
      </c>
      <c r="CX30" s="14">
        <f>'3'!CT30</f>
        <v>0.69898436317968304</v>
      </c>
      <c r="CY30" s="14">
        <f>'8'!DN30</f>
        <v>0.79145447954899784</v>
      </c>
      <c r="CZ30" s="14">
        <f t="shared" si="22"/>
        <v>0.503203855387514</v>
      </c>
      <c r="DA30" s="14">
        <f t="shared" si="23"/>
        <v>0.587867769348004</v>
      </c>
      <c r="DB30" s="14">
        <f>'1'!FQ30</f>
        <v>0.55345516699995445</v>
      </c>
      <c r="DC30" s="14">
        <f>'1'!FS30</f>
        <v>0.65588679477569589</v>
      </c>
      <c r="DD30" s="14">
        <f>'2'!EC30</f>
        <v>0.24350671375313213</v>
      </c>
      <c r="DE30" s="14">
        <f>'2'!EE30</f>
        <v>0.38983300012928079</v>
      </c>
      <c r="DF30" s="14">
        <f>'3'!DA30</f>
        <v>0.57801624131138607</v>
      </c>
      <c r="DG30" s="14">
        <f>'8'!DW30</f>
        <v>0.76855144553305199</v>
      </c>
      <c r="DH30" s="14">
        <f t="shared" si="24"/>
        <v>0.52183777542871279</v>
      </c>
      <c r="DI30" s="14">
        <f t="shared" si="25"/>
        <v>0.60475708014600948</v>
      </c>
      <c r="DJ30" s="14">
        <f>'1'!GC30</f>
        <v>0.85717404674182562</v>
      </c>
      <c r="DK30" s="14">
        <f>'1'!GE30</f>
        <v>0.87960884764620118</v>
      </c>
      <c r="DL30" s="14">
        <f>'2'!EL30</f>
        <v>0.39335891982936066</v>
      </c>
      <c r="DM30" s="14">
        <f>'2'!EN30</f>
        <v>0.56588330237604878</v>
      </c>
      <c r="DN30" s="14">
        <f>'3'!DH30</f>
        <v>0.18383988823244779</v>
      </c>
      <c r="DO30" s="14">
        <f>'8'!EF30</f>
        <v>0.44256636382518449</v>
      </c>
      <c r="DP30" s="14">
        <f t="shared" si="26"/>
        <v>0.56436644346545695</v>
      </c>
      <c r="DQ30" s="14">
        <f t="shared" si="27"/>
        <v>0.62935283794914476</v>
      </c>
    </row>
    <row r="31" spans="1:121" ht="12.75" customHeight="1">
      <c r="A31" s="60">
        <v>2007</v>
      </c>
      <c r="B31" s="14">
        <f>'1'!Q31</f>
        <v>0.67006944106333421</v>
      </c>
      <c r="C31" s="14">
        <f>'1'!S31</f>
        <v>0.74970841777938435</v>
      </c>
      <c r="D31" s="14">
        <f>'2'!P31</f>
        <v>0.50651707552051772</v>
      </c>
      <c r="E31" s="14">
        <f>'2'!R31</f>
        <v>0.66615524746707233</v>
      </c>
      <c r="F31" s="14">
        <f>'3'!N31</f>
        <v>0.5637597349568354</v>
      </c>
      <c r="G31" s="14">
        <f>'8'!J31</f>
        <v>0.75002527748681502</v>
      </c>
      <c r="H31" s="14">
        <f t="shared" si="28"/>
        <v>0.64220393135688902</v>
      </c>
      <c r="I31" s="14">
        <f t="shared" si="29"/>
        <v>0.72196298091109057</v>
      </c>
      <c r="J31" s="14">
        <f>'1'!AC31</f>
        <v>0.59062351573589267</v>
      </c>
      <c r="K31" s="14">
        <f>'1'!AE31</f>
        <v>0.68706320408518795</v>
      </c>
      <c r="L31" s="14">
        <f>'2'!Y31</f>
        <v>0.31822785142680754</v>
      </c>
      <c r="M31" s="14">
        <f>'2'!AA31</f>
        <v>0.48558876226396347</v>
      </c>
      <c r="N31" s="14">
        <f>'3'!U31</f>
        <v>0.51418026103712655</v>
      </c>
      <c r="O31" s="14">
        <f>'8'!S31</f>
        <v>0.71320022724466015</v>
      </c>
      <c r="P31" s="14">
        <f t="shared" si="0"/>
        <v>0.54068386480245345</v>
      </c>
      <c r="Q31" s="14">
        <f t="shared" si="1"/>
        <v>0.6286173978646038</v>
      </c>
      <c r="R31" s="14">
        <f>'1'!AO31</f>
        <v>0.56539145352266218</v>
      </c>
      <c r="S31" s="14">
        <f>'1'!AQ31</f>
        <v>0.66603857884735351</v>
      </c>
      <c r="T31" s="14">
        <f>'2'!AH31</f>
        <v>0.34465843003146662</v>
      </c>
      <c r="U31" s="14">
        <f>'2'!AJ31</f>
        <v>0.51537974942557829</v>
      </c>
      <c r="V31" s="14">
        <f>'3'!AB31</f>
        <v>0.75107678519409138</v>
      </c>
      <c r="W31" s="14">
        <f>'8'!AB31</f>
        <v>0.75761541953441824</v>
      </c>
      <c r="X31" s="14">
        <f t="shared" si="2"/>
        <v>0.55588843436284896</v>
      </c>
      <c r="Y31" s="14">
        <f t="shared" si="3"/>
        <v>0.64634458260244998</v>
      </c>
      <c r="Z31" s="14">
        <f>'1'!BA31</f>
        <v>0.53116224183505834</v>
      </c>
      <c r="AA31" s="14">
        <f>'1'!BC31</f>
        <v>0.63655661952015641</v>
      </c>
      <c r="AB31" s="14">
        <f>'2'!AQ31</f>
        <v>0.33032730645481778</v>
      </c>
      <c r="AC31" s="14">
        <f>'2'!AS31</f>
        <v>0.4994547209061988</v>
      </c>
      <c r="AD31" s="14">
        <f>'3'!AI31</f>
        <v>0.42374750260563288</v>
      </c>
      <c r="AE31" s="14">
        <f>'8'!AK31</f>
        <v>0.7042956245480253</v>
      </c>
      <c r="AF31" s="14">
        <f t="shared" si="4"/>
        <v>0.5219283909459671</v>
      </c>
      <c r="AG31" s="14">
        <f t="shared" si="5"/>
        <v>0.61343565499146013</v>
      </c>
      <c r="AH31" s="14">
        <f>'1'!BM31</f>
        <v>0.52585181107569368</v>
      </c>
      <c r="AI31" s="14">
        <f>'1'!BO31</f>
        <v>0.63187869589433698</v>
      </c>
      <c r="AJ31" s="14">
        <f>'2'!AZ31</f>
        <v>0.35153738824512709</v>
      </c>
      <c r="AK31" s="14">
        <f>'2'!BB31</f>
        <v>0.52284139867239376</v>
      </c>
      <c r="AL31" s="14">
        <f>'3'!AP31</f>
        <v>0.75614669114909305</v>
      </c>
      <c r="AM31" s="14">
        <f>'8'!AT31</f>
        <v>0.8390706780065128</v>
      </c>
      <c r="AN31" s="14">
        <f t="shared" si="6"/>
        <v>0.57215329244244439</v>
      </c>
      <c r="AO31" s="14">
        <f t="shared" si="7"/>
        <v>0.66459692419108118</v>
      </c>
      <c r="AP31" s="14">
        <f>'1'!BY31</f>
        <v>0.45360870869079362</v>
      </c>
      <c r="AQ31" s="14">
        <f>'1'!CA31</f>
        <v>0.56521036305877714</v>
      </c>
      <c r="AR31" s="14">
        <f>'2'!BI31</f>
        <v>0.33337375738491593</v>
      </c>
      <c r="AS31" s="14">
        <f>'2'!BK31</f>
        <v>0.50288417304073485</v>
      </c>
      <c r="AT31" s="14">
        <f>'3'!AW31</f>
        <v>0.81167941221730011</v>
      </c>
      <c r="AU31" s="14">
        <f>'8'!BC31</f>
        <v>0.78373711146872627</v>
      </c>
      <c r="AV31" s="14">
        <f t="shared" si="8"/>
        <v>0.52357319251481194</v>
      </c>
      <c r="AW31" s="14">
        <f t="shared" si="9"/>
        <v>0.61727721585607931</v>
      </c>
      <c r="AX31" s="14">
        <f>'1'!CK31</f>
        <v>0.59578105885925925</v>
      </c>
      <c r="AY31" s="14">
        <f>'1'!CM31</f>
        <v>0.69129021587158268</v>
      </c>
      <c r="AZ31" s="14">
        <f>'2'!BR31</f>
        <v>0.29623259369102284</v>
      </c>
      <c r="BA31" s="14">
        <f>'2'!BT31</f>
        <v>0.45931628116342704</v>
      </c>
      <c r="BB31" s="14">
        <f>'3'!BD31</f>
        <v>0.77630022854178005</v>
      </c>
      <c r="BC31" s="14">
        <f>'8'!BL31</f>
        <v>0.76754773614333371</v>
      </c>
      <c r="BD31" s="14">
        <f t="shared" si="10"/>
        <v>0.55318712956453853</v>
      </c>
      <c r="BE31" s="14">
        <f t="shared" si="11"/>
        <v>0.63938474439278115</v>
      </c>
      <c r="BF31" s="14">
        <f>'1'!CW31</f>
        <v>0.53654545993457559</v>
      </c>
      <c r="BG31" s="14">
        <f>'1'!CY31</f>
        <v>0.64126952166245843</v>
      </c>
      <c r="BH31" s="14">
        <f>'2'!CA31</f>
        <v>0.34118862104853165</v>
      </c>
      <c r="BI31" s="14">
        <f>'2'!CC31</f>
        <v>0.51157187917140323</v>
      </c>
      <c r="BJ31" s="14">
        <f>'3'!BK31</f>
        <v>0.64269499109624706</v>
      </c>
      <c r="BK31" s="14">
        <f>'8'!BU31</f>
        <v>0.72278358119215813</v>
      </c>
      <c r="BL31" s="14">
        <f t="shared" si="12"/>
        <v>0.53350588739175508</v>
      </c>
      <c r="BM31" s="14">
        <f t="shared" si="13"/>
        <v>0.6252083273420066</v>
      </c>
      <c r="BN31" s="14">
        <f>'1'!DI31</f>
        <v>0.55485142406606902</v>
      </c>
      <c r="BO31" s="14">
        <f>'1'!DK31</f>
        <v>0.65708131915607693</v>
      </c>
      <c r="BP31" s="14">
        <f>'2'!CJ31</f>
        <v>0.30777411210897426</v>
      </c>
      <c r="BQ31" s="14">
        <f>'2'!CL31</f>
        <v>0.47328000575244056</v>
      </c>
      <c r="BR31" s="14">
        <f>'3'!BR31</f>
        <v>0.51914360694563799</v>
      </c>
      <c r="BS31" s="14">
        <f>'8'!CD31</f>
        <v>0.7622715223205816</v>
      </c>
      <c r="BT31" s="14">
        <f t="shared" si="14"/>
        <v>0.54163235283187494</v>
      </c>
      <c r="BU31" s="14">
        <f t="shared" si="15"/>
        <v>0.63087761574303292</v>
      </c>
      <c r="BV31" s="14">
        <f>'1'!DU31</f>
        <v>0.65211496448506334</v>
      </c>
      <c r="BW31" s="14">
        <f>'1'!DW31</f>
        <v>0.73599463449374958</v>
      </c>
      <c r="BX31" s="14">
        <f>'2'!CS31</f>
        <v>0.32243530255432507</v>
      </c>
      <c r="BY31" s="14">
        <f>'2'!CU31</f>
        <v>0.49045572185166014</v>
      </c>
      <c r="BZ31" s="14">
        <f>'3'!BY31</f>
        <v>0.77224213970660205</v>
      </c>
      <c r="CA31" s="14">
        <f>'8'!CM31</f>
        <v>0.82554857778737956</v>
      </c>
      <c r="CB31" s="14">
        <f t="shared" si="16"/>
        <v>0.60003294827558928</v>
      </c>
      <c r="CC31" s="14">
        <f t="shared" si="17"/>
        <v>0.68399964471092978</v>
      </c>
      <c r="CD31" s="14">
        <f>'1'!EG31</f>
        <v>0.68258615672599265</v>
      </c>
      <c r="CE31" s="14">
        <f>'1'!EI31</f>
        <v>0.75912481138757626</v>
      </c>
      <c r="CF31" s="14">
        <f>'2'!DB31</f>
        <v>0.51162295472341701</v>
      </c>
      <c r="CG31" s="14">
        <f>'2'!DD31</f>
        <v>0.67022418021143038</v>
      </c>
      <c r="CH31" s="14">
        <f>'3'!CF31</f>
        <v>0.70058000773658335</v>
      </c>
      <c r="CI31" s="14">
        <f>'8'!CV31</f>
        <v>0.85590084583054693</v>
      </c>
      <c r="CJ31" s="14">
        <f t="shared" si="18"/>
        <v>0.68336998575998553</v>
      </c>
      <c r="CK31" s="14">
        <f t="shared" si="19"/>
        <v>0.76174994580985111</v>
      </c>
      <c r="CL31" s="14">
        <f>'1'!ES31</f>
        <v>0.46944280121860488</v>
      </c>
      <c r="CM31" s="14">
        <f>'1'!EU31</f>
        <v>0.5803300274404315</v>
      </c>
      <c r="CN31" s="14">
        <f>'2'!DK31</f>
        <v>0.23651490693954913</v>
      </c>
      <c r="CO31" s="14">
        <f>'2'!DM31</f>
        <v>0.37982116571360869</v>
      </c>
      <c r="CP31" s="14">
        <f>'3'!CM31</f>
        <v>0.45240929055647394</v>
      </c>
      <c r="CQ31" s="14">
        <f>'8'!DE31</f>
        <v>0.72344855393837182</v>
      </c>
      <c r="CR31" s="14">
        <f t="shared" si="20"/>
        <v>0.47646875403217526</v>
      </c>
      <c r="CS31" s="14">
        <f t="shared" si="21"/>
        <v>0.56119991569747063</v>
      </c>
      <c r="CT31" s="14">
        <f>'1'!FE31</f>
        <v>0.49151419498256049</v>
      </c>
      <c r="CU31" s="14">
        <f>'1'!FG31</f>
        <v>0.60091708119313203</v>
      </c>
      <c r="CV31" s="14">
        <f>'2'!DT31</f>
        <v>0.25643599574218912</v>
      </c>
      <c r="CW31" s="14">
        <f>'2'!DV31</f>
        <v>0.40781789152877285</v>
      </c>
      <c r="CX31" s="14">
        <f>'3'!CT31</f>
        <v>0.7692878410162648</v>
      </c>
      <c r="CY31" s="14">
        <f>'8'!DN31</f>
        <v>0.80360750740689679</v>
      </c>
      <c r="CZ31" s="14">
        <f t="shared" si="22"/>
        <v>0.51718589937721537</v>
      </c>
      <c r="DA31" s="14">
        <f t="shared" si="23"/>
        <v>0.60411416004293383</v>
      </c>
      <c r="DB31" s="14">
        <f>'1'!FQ31</f>
        <v>0.58544309011019668</v>
      </c>
      <c r="DC31" s="14">
        <f>'1'!FS31</f>
        <v>0.68279369428774639</v>
      </c>
      <c r="DD31" s="14">
        <f>'2'!EC31</f>
        <v>0.25293153926844375</v>
      </c>
      <c r="DE31" s="14">
        <f>'2'!EE31</f>
        <v>0.40300883414791738</v>
      </c>
      <c r="DF31" s="14">
        <f>'3'!DA31</f>
        <v>0.59039247849008736</v>
      </c>
      <c r="DG31" s="14">
        <f>'8'!DW31</f>
        <v>0.76705662096089366</v>
      </c>
      <c r="DH31" s="14">
        <f t="shared" si="24"/>
        <v>0.53514375011317794</v>
      </c>
      <c r="DI31" s="14">
        <f t="shared" si="25"/>
        <v>0.61761971646551916</v>
      </c>
      <c r="DJ31" s="14">
        <f>'1'!GC31</f>
        <v>0.87282461296454805</v>
      </c>
      <c r="DK31" s="14">
        <f>'1'!GE31</f>
        <v>0.88953363077581027</v>
      </c>
      <c r="DL31" s="14">
        <f>'2'!EL31</f>
        <v>0.39915796786987312</v>
      </c>
      <c r="DM31" s="14">
        <f>'2'!EN31</f>
        <v>0.57156017510231438</v>
      </c>
      <c r="DN31" s="14">
        <f>'3'!DH31</f>
        <v>0.17545257679482124</v>
      </c>
      <c r="DO31" s="14">
        <f>'8'!EF31</f>
        <v>0.44349346158946917</v>
      </c>
      <c r="DP31" s="14">
        <f t="shared" si="26"/>
        <v>0.57182534747462999</v>
      </c>
      <c r="DQ31" s="14">
        <f t="shared" si="27"/>
        <v>0.63486242248919789</v>
      </c>
    </row>
    <row r="32" spans="1:121" ht="12.75" customHeight="1">
      <c r="A32" s="60">
        <v>2008</v>
      </c>
      <c r="B32" s="14">
        <f>'1'!Q32</f>
        <v>0.68157834869487244</v>
      </c>
      <c r="C32" s="14">
        <f>'1'!S32</f>
        <v>0.75837092574579823</v>
      </c>
      <c r="D32" s="14">
        <f>'2'!P32</f>
        <v>0.52734260366522223</v>
      </c>
      <c r="E32" s="14">
        <f>'2'!R32</f>
        <v>0.68254057439923432</v>
      </c>
      <c r="F32" s="14">
        <f>'3'!N32</f>
        <v>0.56300053456230514</v>
      </c>
      <c r="G32" s="14">
        <f>'8'!J32</f>
        <v>0.75723884992688584</v>
      </c>
      <c r="H32" s="14">
        <f t="shared" si="28"/>
        <v>0.6553866007623268</v>
      </c>
      <c r="I32" s="14">
        <f t="shared" si="29"/>
        <v>0.73271678335730606</v>
      </c>
      <c r="J32" s="14">
        <f>'1'!AC32</f>
        <v>0.58126143120263052</v>
      </c>
      <c r="K32" s="14">
        <f>'1'!AE32</f>
        <v>0.6793297903974832</v>
      </c>
      <c r="L32" s="14">
        <f>'2'!Y32</f>
        <v>0.33999896033083915</v>
      </c>
      <c r="M32" s="14">
        <f>'2'!AA32</f>
        <v>0.51025937623015982</v>
      </c>
      <c r="N32" s="14">
        <f>'3'!U32</f>
        <v>0.48667897055857856</v>
      </c>
      <c r="O32" s="14">
        <f>'8'!S32</f>
        <v>0.70263121705220477</v>
      </c>
      <c r="P32" s="14">
        <f t="shared" si="0"/>
        <v>0.54129720286189142</v>
      </c>
      <c r="Q32" s="14">
        <f t="shared" si="1"/>
        <v>0.6307401278932826</v>
      </c>
      <c r="R32" s="14">
        <f>'1'!AO32</f>
        <v>0.57661653721545147</v>
      </c>
      <c r="S32" s="14">
        <f>'1'!AQ32</f>
        <v>0.67546360715142584</v>
      </c>
      <c r="T32" s="14">
        <f>'2'!AH32</f>
        <v>0.37306282310576611</v>
      </c>
      <c r="U32" s="14">
        <f>'2'!AJ32</f>
        <v>0.54547291647569962</v>
      </c>
      <c r="V32" s="14">
        <f>'3'!AB32</f>
        <v>0.76527055045098091</v>
      </c>
      <c r="W32" s="14">
        <f>'8'!AB32</f>
        <v>0.75971693448508448</v>
      </c>
      <c r="X32" s="14">
        <f t="shared" si="2"/>
        <v>0.56979876493543402</v>
      </c>
      <c r="Y32" s="14">
        <f t="shared" si="3"/>
        <v>0.66021781937073665</v>
      </c>
      <c r="Z32" s="14">
        <f>'1'!BA32</f>
        <v>0.5510213255243227</v>
      </c>
      <c r="AA32" s="14">
        <f>'1'!BC32</f>
        <v>0.65380010848743098</v>
      </c>
      <c r="AB32" s="14">
        <f>'2'!AQ32</f>
        <v>0.3357477357332021</v>
      </c>
      <c r="AC32" s="14">
        <f>'2'!AS32</f>
        <v>0.50553984726797974</v>
      </c>
      <c r="AD32" s="14">
        <f>'3'!AI32</f>
        <v>0.41540237890139819</v>
      </c>
      <c r="AE32" s="14">
        <f>'8'!AK32</f>
        <v>0.70970182666335246</v>
      </c>
      <c r="AF32" s="14">
        <f t="shared" si="4"/>
        <v>0.53215696264029244</v>
      </c>
      <c r="AG32" s="14">
        <f t="shared" si="5"/>
        <v>0.62301392747292106</v>
      </c>
      <c r="AH32" s="14">
        <f>'1'!BM32</f>
        <v>0.53809110029422258</v>
      </c>
      <c r="AI32" s="14">
        <f>'1'!BO32</f>
        <v>0.64261732921396675</v>
      </c>
      <c r="AJ32" s="14">
        <f>'2'!AZ32</f>
        <v>0.35305301094856073</v>
      </c>
      <c r="AK32" s="14">
        <f>'2'!BB32</f>
        <v>0.52447003773029244</v>
      </c>
      <c r="AL32" s="14">
        <f>'3'!AP32</f>
        <v>0.74766008130270767</v>
      </c>
      <c r="AM32" s="14">
        <f>'8'!AT32</f>
        <v>0.84670287492715701</v>
      </c>
      <c r="AN32" s="14">
        <f t="shared" si="6"/>
        <v>0.57928232872331342</v>
      </c>
      <c r="AO32" s="14">
        <f t="shared" si="7"/>
        <v>0.67126341395713873</v>
      </c>
      <c r="AP32" s="14">
        <f>'1'!BY32</f>
        <v>0.46777789143639603</v>
      </c>
      <c r="AQ32" s="14">
        <f>'1'!CA32</f>
        <v>0.57875428242631433</v>
      </c>
      <c r="AR32" s="14">
        <f>'2'!BI32</f>
        <v>0.3691879725417076</v>
      </c>
      <c r="AS32" s="14">
        <f>'2'!BK32</f>
        <v>0.5414763595098665</v>
      </c>
      <c r="AT32" s="14">
        <f>'3'!AW32</f>
        <v>0.80592912644125736</v>
      </c>
      <c r="AU32" s="14">
        <f>'8'!BC32</f>
        <v>0.7808745603686198</v>
      </c>
      <c r="AV32" s="14">
        <f t="shared" si="8"/>
        <v>0.53928014144890779</v>
      </c>
      <c r="AW32" s="14">
        <f t="shared" si="9"/>
        <v>0.63370173410160024</v>
      </c>
      <c r="AX32" s="14">
        <f>'1'!CK32</f>
        <v>0.59568194484915382</v>
      </c>
      <c r="AY32" s="14">
        <f>'1'!CM32</f>
        <v>0.69120920480506565</v>
      </c>
      <c r="AZ32" s="14">
        <f>'2'!BR32</f>
        <v>0.29734825302746193</v>
      </c>
      <c r="BA32" s="14">
        <f>'2'!BT32</f>
        <v>0.46068382708859423</v>
      </c>
      <c r="BB32" s="14">
        <f>'3'!BD32</f>
        <v>0.76061954168648949</v>
      </c>
      <c r="BC32" s="14">
        <f>'8'!BL32</f>
        <v>0.77329843527413111</v>
      </c>
      <c r="BD32" s="14">
        <f t="shared" si="10"/>
        <v>0.55544287771691558</v>
      </c>
      <c r="BE32" s="14">
        <f t="shared" si="11"/>
        <v>0.64173048905593033</v>
      </c>
      <c r="BF32" s="14">
        <f>'1'!CW32</f>
        <v>0.55012696633034586</v>
      </c>
      <c r="BG32" s="14">
        <f>'1'!CY32</f>
        <v>0.65303187933943563</v>
      </c>
      <c r="BH32" s="14">
        <f>'2'!CA32</f>
        <v>0.34590844735962079</v>
      </c>
      <c r="BI32" s="14">
        <f>'2'!CC32</f>
        <v>0.51674424031114108</v>
      </c>
      <c r="BJ32" s="14">
        <f>'3'!BK32</f>
        <v>0.65000508016324055</v>
      </c>
      <c r="BK32" s="14">
        <f>'8'!BU32</f>
        <v>0.73467641539491901</v>
      </c>
      <c r="BL32" s="14">
        <f t="shared" si="12"/>
        <v>0.54357060969496185</v>
      </c>
      <c r="BM32" s="14">
        <f t="shared" si="13"/>
        <v>0.63481751168183187</v>
      </c>
      <c r="BN32" s="14">
        <f>'1'!DI32</f>
        <v>0.54466652679653049</v>
      </c>
      <c r="BO32" s="14">
        <f>'1'!DK32</f>
        <v>0.64832463701812826</v>
      </c>
      <c r="BP32" s="14">
        <f>'2'!CJ32</f>
        <v>0.31132334933403971</v>
      </c>
      <c r="BQ32" s="14">
        <f>'2'!CL32</f>
        <v>0.47749428382423126</v>
      </c>
      <c r="BR32" s="14">
        <f>'3'!BR32</f>
        <v>0.5303971230083715</v>
      </c>
      <c r="BS32" s="14">
        <f>'8'!CD32</f>
        <v>0.75504302322153372</v>
      </c>
      <c r="BT32" s="14">
        <f t="shared" si="14"/>
        <v>0.53701096645070123</v>
      </c>
      <c r="BU32" s="14">
        <f t="shared" si="15"/>
        <v>0.62695398135463098</v>
      </c>
      <c r="BV32" s="14">
        <f>'1'!DU32</f>
        <v>0.66151910460056818</v>
      </c>
      <c r="BW32" s="14">
        <f>'1'!DW32</f>
        <v>0.74320837884485402</v>
      </c>
      <c r="BX32" s="14">
        <f>'2'!CS32</f>
        <v>0.33674195387598743</v>
      </c>
      <c r="BY32" s="14">
        <f>'2'!CU32</f>
        <v>0.50664772017458282</v>
      </c>
      <c r="BZ32" s="14">
        <f>'3'!BY32</f>
        <v>0.76934103644769214</v>
      </c>
      <c r="CA32" s="14">
        <f>'8'!CM32</f>
        <v>0.83233756591603481</v>
      </c>
      <c r="CB32" s="14">
        <f t="shared" si="16"/>
        <v>0.61019954146419675</v>
      </c>
      <c r="CC32" s="14">
        <f t="shared" si="17"/>
        <v>0.69406455497849051</v>
      </c>
      <c r="CD32" s="14">
        <f>'1'!EG32</f>
        <v>0.68654028222720975</v>
      </c>
      <c r="CE32" s="14">
        <f>'1'!EI32</f>
        <v>0.76207548954206639</v>
      </c>
      <c r="CF32" s="14">
        <f>'2'!DB32</f>
        <v>0.51850576484699917</v>
      </c>
      <c r="CG32" s="14">
        <f>'2'!DD32</f>
        <v>0.67565553420872237</v>
      </c>
      <c r="CH32" s="14">
        <f>'3'!CF32</f>
        <v>0.72565467584253218</v>
      </c>
      <c r="CI32" s="14">
        <f>'8'!CV32</f>
        <v>0.85084129868450187</v>
      </c>
      <c r="CJ32" s="14">
        <f t="shared" si="18"/>
        <v>0.68529578191957019</v>
      </c>
      <c r="CK32" s="14">
        <f t="shared" si="19"/>
        <v>0.76285744081176343</v>
      </c>
      <c r="CL32" s="14">
        <f>'1'!ES32</f>
        <v>0.46058684700401742</v>
      </c>
      <c r="CM32" s="14">
        <f>'1'!EU32</f>
        <v>0.57191066342752883</v>
      </c>
      <c r="CN32" s="14">
        <f>'2'!DK32</f>
        <v>0.24522700281546003</v>
      </c>
      <c r="CO32" s="14">
        <f>'2'!DM32</f>
        <v>0.39226489273527498</v>
      </c>
      <c r="CP32" s="14">
        <f>'3'!CM32</f>
        <v>0.49041374324819298</v>
      </c>
      <c r="CQ32" s="14">
        <f>'8'!DE32</f>
        <v>0.69513542685575547</v>
      </c>
      <c r="CR32" s="14">
        <f t="shared" si="20"/>
        <v>0.46698309222507761</v>
      </c>
      <c r="CS32" s="14">
        <f t="shared" si="21"/>
        <v>0.55310366100618635</v>
      </c>
      <c r="CT32" s="14">
        <f>'1'!FE32</f>
        <v>0.49037557925734698</v>
      </c>
      <c r="CU32" s="14">
        <f>'1'!FG32</f>
        <v>0.59986854068829598</v>
      </c>
      <c r="CV32" s="14">
        <f>'2'!DT32</f>
        <v>0.25032541032133088</v>
      </c>
      <c r="CW32" s="14">
        <f>'2'!DV32</f>
        <v>0.39940125432668805</v>
      </c>
      <c r="CX32" s="14">
        <f>'3'!CT32</f>
        <v>0.77591732367521837</v>
      </c>
      <c r="CY32" s="14">
        <f>'8'!DN32</f>
        <v>0.80281767461319464</v>
      </c>
      <c r="CZ32" s="14">
        <f t="shared" si="22"/>
        <v>0.51450622139729085</v>
      </c>
      <c r="DA32" s="14">
        <f t="shared" si="23"/>
        <v>0.60069582320939285</v>
      </c>
      <c r="DB32" s="14">
        <f>'1'!FQ32</f>
        <v>0.58189360698229098</v>
      </c>
      <c r="DC32" s="14">
        <f>'1'!FS32</f>
        <v>0.67985446892765788</v>
      </c>
      <c r="DD32" s="14">
        <f>'2'!EC32</f>
        <v>0.2742068941377781</v>
      </c>
      <c r="DE32" s="14">
        <f>'2'!EE32</f>
        <v>0.4314942044329963</v>
      </c>
      <c r="DF32" s="14">
        <f>'3'!DA32</f>
        <v>0.57836706275529226</v>
      </c>
      <c r="DG32" s="14">
        <f>'8'!DW32</f>
        <v>0.76731909794934849</v>
      </c>
      <c r="DH32" s="14">
        <f t="shared" si="24"/>
        <v>0.54113986635647249</v>
      </c>
      <c r="DI32" s="14">
        <f t="shared" si="25"/>
        <v>0.6262225904366675</v>
      </c>
      <c r="DJ32" s="14">
        <f>'1'!GC32</f>
        <v>0.86736714241792101</v>
      </c>
      <c r="DK32" s="14">
        <f>'1'!GE32</f>
        <v>0.88608744803266948</v>
      </c>
      <c r="DL32" s="14">
        <f>'2'!EL32</f>
        <v>0.38427002056028631</v>
      </c>
      <c r="DM32" s="14">
        <f>'2'!EN32</f>
        <v>0.55684958372984916</v>
      </c>
      <c r="DN32" s="14">
        <f>'3'!DH32</f>
        <v>0.161446221300166</v>
      </c>
      <c r="DO32" s="14">
        <f>'8'!EF32</f>
        <v>0.43567300879597903</v>
      </c>
      <c r="DP32" s="14">
        <f t="shared" si="26"/>
        <v>0.56243672392472877</v>
      </c>
      <c r="DQ32" s="14">
        <f t="shared" si="27"/>
        <v>0.62620334685283252</v>
      </c>
    </row>
    <row r="33" spans="1:121" ht="12.75" customHeight="1">
      <c r="A33" s="60">
        <v>2009</v>
      </c>
      <c r="B33" s="14">
        <f>'1'!Q33</f>
        <v>0.66950732560671156</v>
      </c>
      <c r="C33" s="14">
        <f>'1'!S33</f>
        <v>0.74928279188761637</v>
      </c>
      <c r="D33" s="14">
        <f>'2'!P33</f>
        <v>0.52222697450401678</v>
      </c>
      <c r="E33" s="14">
        <f>'2'!R33</f>
        <v>0.67856679662166142</v>
      </c>
      <c r="F33" s="14">
        <f>'3'!N33</f>
        <v>0.45115928385253634</v>
      </c>
      <c r="G33" s="14">
        <f>'8'!J33</f>
        <v>0.72386298438036512</v>
      </c>
      <c r="H33" s="14">
        <f t="shared" si="28"/>
        <v>0.63853242816369782</v>
      </c>
      <c r="I33" s="14">
        <f t="shared" si="29"/>
        <v>0.71723752429654763</v>
      </c>
      <c r="J33" s="14">
        <f>'1'!AC33</f>
        <v>0.59313493272464801</v>
      </c>
      <c r="K33" s="14">
        <f>'1'!AE33</f>
        <v>0.68912443768544263</v>
      </c>
      <c r="L33" s="14">
        <f>'2'!Y33</f>
        <v>0.33142422398742649</v>
      </c>
      <c r="M33" s="14">
        <f>'2'!AA33</f>
        <v>0.50069234767514792</v>
      </c>
      <c r="N33" s="14">
        <f>'3'!U33</f>
        <v>0.34769119418147232</v>
      </c>
      <c r="O33" s="14">
        <f>'8'!S33</f>
        <v>0.65034172705054383</v>
      </c>
      <c r="P33" s="14">
        <f t="shared" si="0"/>
        <v>0.52496696125420605</v>
      </c>
      <c r="Q33" s="14">
        <f t="shared" si="1"/>
        <v>0.61338617080371138</v>
      </c>
      <c r="R33" s="14">
        <f>'1'!AO33</f>
        <v>0.58375695513291437</v>
      </c>
      <c r="S33" s="14">
        <f>'1'!AQ33</f>
        <v>0.68139886815779138</v>
      </c>
      <c r="T33" s="14">
        <f>'2'!AH33</f>
        <v>0.38595971258626011</v>
      </c>
      <c r="U33" s="14">
        <f>'2'!AJ33</f>
        <v>0.55854183959551451</v>
      </c>
      <c r="V33" s="14">
        <f>'3'!AB33</f>
        <v>0.75452407123148113</v>
      </c>
      <c r="W33" s="14">
        <f>'8'!AB33</f>
        <v>0.74947226753575247</v>
      </c>
      <c r="X33" s="14">
        <f t="shared" si="2"/>
        <v>0.57306297841830889</v>
      </c>
      <c r="Y33" s="14">
        <f t="shared" si="3"/>
        <v>0.66313765842968608</v>
      </c>
      <c r="Z33" s="14">
        <f>'1'!BA33</f>
        <v>0.56065485337906751</v>
      </c>
      <c r="AA33" s="14">
        <f>'1'!BC33</f>
        <v>0.66202628744175374</v>
      </c>
      <c r="AB33" s="14">
        <f>'2'!AQ33</f>
        <v>0.3359816499626882</v>
      </c>
      <c r="AC33" s="14">
        <f>'2'!AS33</f>
        <v>0.50580073002709125</v>
      </c>
      <c r="AD33" s="14">
        <f>'3'!AI33</f>
        <v>0.39470423553587974</v>
      </c>
      <c r="AE33" s="14">
        <f>'8'!AK33</f>
        <v>0.67662684573095511</v>
      </c>
      <c r="AF33" s="14">
        <f t="shared" si="4"/>
        <v>0.52442111635757027</v>
      </c>
      <c r="AG33" s="14">
        <f t="shared" si="5"/>
        <v>0.61481795439993336</v>
      </c>
      <c r="AH33" s="14">
        <f>'1'!BM33</f>
        <v>0.53113610384819987</v>
      </c>
      <c r="AI33" s="14">
        <f>'1'!BO33</f>
        <v>0.63653366494479335</v>
      </c>
      <c r="AJ33" s="14">
        <f>'2'!AZ33</f>
        <v>0.36736318636050203</v>
      </c>
      <c r="AK33" s="14">
        <f>'2'!BB33</f>
        <v>0.53958275486975571</v>
      </c>
      <c r="AL33" s="14">
        <f>'3'!AP33</f>
        <v>0.66596693591018474</v>
      </c>
      <c r="AM33" s="14">
        <f>'8'!AT33</f>
        <v>0.81455151763089073</v>
      </c>
      <c r="AN33" s="14">
        <f t="shared" si="6"/>
        <v>0.57101693594653091</v>
      </c>
      <c r="AO33" s="14">
        <f t="shared" si="7"/>
        <v>0.66355597914847997</v>
      </c>
      <c r="AP33" s="14">
        <f>'1'!BY33</f>
        <v>0.46402140329605285</v>
      </c>
      <c r="AQ33" s="14">
        <f>'1'!CA33</f>
        <v>0.57518695471510417</v>
      </c>
      <c r="AR33" s="14">
        <f>'2'!BI33</f>
        <v>0.38367319706481257</v>
      </c>
      <c r="AS33" s="14">
        <f>'2'!BK33</f>
        <v>0.55625043634722515</v>
      </c>
      <c r="AT33" s="14">
        <f>'3'!AW33</f>
        <v>0.81228653270079398</v>
      </c>
      <c r="AU33" s="14">
        <f>'8'!BC33</f>
        <v>0.76320941592277869</v>
      </c>
      <c r="AV33" s="14">
        <f t="shared" si="8"/>
        <v>0.53696800542788137</v>
      </c>
      <c r="AW33" s="14">
        <f t="shared" si="9"/>
        <v>0.63154893566170267</v>
      </c>
      <c r="AX33" s="14">
        <f>'1'!CK33</f>
        <v>0.59111999619747357</v>
      </c>
      <c r="AY33" s="14">
        <f>'1'!CM33</f>
        <v>0.687471130624837</v>
      </c>
      <c r="AZ33" s="14">
        <f>'2'!BR33</f>
        <v>0.30106526622823987</v>
      </c>
      <c r="BA33" s="14">
        <f>'2'!BT33</f>
        <v>0.46521233377391935</v>
      </c>
      <c r="BB33" s="14">
        <f>'3'!BD33</f>
        <v>0.73254150564372555</v>
      </c>
      <c r="BC33" s="14">
        <f>'8'!BL33</f>
        <v>0.75077887592614501</v>
      </c>
      <c r="BD33" s="14">
        <f t="shared" si="10"/>
        <v>0.54765471278395284</v>
      </c>
      <c r="BE33" s="14">
        <f t="shared" si="11"/>
        <v>0.63448744677496705</v>
      </c>
      <c r="BF33" s="14">
        <f>'1'!CW33</f>
        <v>0.5560702654941313</v>
      </c>
      <c r="BG33" s="14">
        <f>'1'!CY33</f>
        <v>0.65812253205568483</v>
      </c>
      <c r="BH33" s="14">
        <f>'2'!CA33</f>
        <v>0.3561424849835928</v>
      </c>
      <c r="BI33" s="14">
        <f>'2'!CC33</f>
        <v>0.52777299409335787</v>
      </c>
      <c r="BJ33" s="14">
        <f>'3'!BK33</f>
        <v>0.67688698469449016</v>
      </c>
      <c r="BK33" s="14">
        <f>'8'!BU33</f>
        <v>0.72837380308792932</v>
      </c>
      <c r="BL33" s="14">
        <f t="shared" si="12"/>
        <v>0.5468621845218844</v>
      </c>
      <c r="BM33" s="14">
        <f t="shared" si="13"/>
        <v>0.63808977641232389</v>
      </c>
      <c r="BN33" s="14">
        <f>'1'!DI33</f>
        <v>0.54017718902193168</v>
      </c>
      <c r="BO33" s="14">
        <f>'1'!DK33</f>
        <v>0.64443263795155981</v>
      </c>
      <c r="BP33" s="14">
        <f>'2'!CJ33</f>
        <v>0.31262904719944351</v>
      </c>
      <c r="BQ33" s="14">
        <f>'2'!CL33</f>
        <v>0.47903544206956494</v>
      </c>
      <c r="BR33" s="14">
        <f>'3'!BR33</f>
        <v>0.50745684208021458</v>
      </c>
      <c r="BS33" s="14">
        <f>'8'!CD33</f>
        <v>0.74667482421707998</v>
      </c>
      <c r="BT33" s="14">
        <f t="shared" si="14"/>
        <v>0.53316035347948509</v>
      </c>
      <c r="BU33" s="14">
        <f t="shared" si="15"/>
        <v>0.62338096807940158</v>
      </c>
      <c r="BV33" s="14">
        <f>'1'!DU33</f>
        <v>0.65617299066327539</v>
      </c>
      <c r="BW33" s="14">
        <f>'1'!DW33</f>
        <v>0.73911585478334407</v>
      </c>
      <c r="BX33" s="14">
        <f>'2'!CS33</f>
        <v>0.34958512979405676</v>
      </c>
      <c r="BY33" s="14">
        <f>'2'!CU33</f>
        <v>0.5207354482137373</v>
      </c>
      <c r="BZ33" s="14">
        <f>'3'!BY33</f>
        <v>0.76117143675890986</v>
      </c>
      <c r="CA33" s="14">
        <f>'8'!CM33</f>
        <v>0.82723359521939455</v>
      </c>
      <c r="CB33" s="14">
        <f t="shared" si="16"/>
        <v>0.61099723855890886</v>
      </c>
      <c r="CC33" s="14">
        <f t="shared" si="17"/>
        <v>0.69569496607215864</v>
      </c>
      <c r="CD33" s="14">
        <f>'1'!EG33</f>
        <v>0.70594510837190305</v>
      </c>
      <c r="CE33" s="14">
        <f>'1'!EI33</f>
        <v>0.77639251346160643</v>
      </c>
      <c r="CF33" s="14">
        <f>'2'!DB33</f>
        <v>0.57123357280983711</v>
      </c>
      <c r="CG33" s="14">
        <f>'2'!DD33</f>
        <v>0.71535579585824771</v>
      </c>
      <c r="CH33" s="14">
        <f>'3'!CF33</f>
        <v>0.74244538453625919</v>
      </c>
      <c r="CI33" s="14">
        <f>'8'!CV33</f>
        <v>0.82877785550343552</v>
      </c>
      <c r="CJ33" s="14">
        <f t="shared" si="18"/>
        <v>0.70198551222839189</v>
      </c>
      <c r="CK33" s="14">
        <f t="shared" si="19"/>
        <v>0.77350872160776318</v>
      </c>
      <c r="CL33" s="14">
        <f>'1'!ES33</f>
        <v>0.4411917197515865</v>
      </c>
      <c r="CM33" s="14">
        <f>'1'!EU33</f>
        <v>0.55314004977749254</v>
      </c>
      <c r="CN33" s="14">
        <f>'2'!DK33</f>
        <v>0.24101841704032204</v>
      </c>
      <c r="CO33" s="14">
        <f>'2'!DM33</f>
        <v>0.38629362691173069</v>
      </c>
      <c r="CP33" s="14">
        <f>'3'!CM33</f>
        <v>0.44756682935870173</v>
      </c>
      <c r="CQ33" s="14">
        <f>'8'!DE33</f>
        <v>0.63391568248191899</v>
      </c>
      <c r="CR33" s="14">
        <f t="shared" si="20"/>
        <v>0.43870860642460918</v>
      </c>
      <c r="CS33" s="14">
        <f t="shared" si="21"/>
        <v>0.52444978639038065</v>
      </c>
      <c r="CT33" s="14">
        <f>'1'!FE33</f>
        <v>0.48666057974211663</v>
      </c>
      <c r="CU33" s="14">
        <f>'1'!FG33</f>
        <v>0.59643736119325486</v>
      </c>
      <c r="CV33" s="14">
        <f>'2'!DT33</f>
        <v>0.25120028679813533</v>
      </c>
      <c r="CW33" s="14">
        <f>'2'!DV33</f>
        <v>0.40061532125021893</v>
      </c>
      <c r="CX33" s="14">
        <f>'3'!CT33</f>
        <v>0.72286643103041326</v>
      </c>
      <c r="CY33" s="14">
        <f>'8'!DN33</f>
        <v>0.77973034812984765</v>
      </c>
      <c r="CZ33" s="14">
        <f t="shared" si="22"/>
        <v>0.5058637382233665</v>
      </c>
      <c r="DA33" s="14">
        <f t="shared" si="23"/>
        <v>0.59226101019110711</v>
      </c>
      <c r="DB33" s="14">
        <f>'1'!FQ33</f>
        <v>0.56584659870796816</v>
      </c>
      <c r="DC33" s="14">
        <f>'1'!FS33</f>
        <v>0.66642301380919633</v>
      </c>
      <c r="DD33" s="14">
        <f>'2'!EC33</f>
        <v>0.26625155546963752</v>
      </c>
      <c r="DE33" s="14">
        <f>'2'!EE33</f>
        <v>0.42103831719729057</v>
      </c>
      <c r="DF33" s="14">
        <f>'3'!DA33</f>
        <v>0.62138416601129343</v>
      </c>
      <c r="DG33" s="14">
        <f>'8'!DW33</f>
        <v>0.75772923691334981</v>
      </c>
      <c r="DH33" s="14">
        <f t="shared" si="24"/>
        <v>0.52994246369698517</v>
      </c>
      <c r="DI33" s="14">
        <f t="shared" si="25"/>
        <v>0.61506352263994557</v>
      </c>
      <c r="DJ33" s="14">
        <f>'1'!GC33</f>
        <v>0.87224371863593753</v>
      </c>
      <c r="DK33" s="14">
        <f>'1'!GE33</f>
        <v>0.88916755887135956</v>
      </c>
      <c r="DL33" s="14">
        <f>'2'!EL33</f>
        <v>0.39408880777689759</v>
      </c>
      <c r="DM33" s="14">
        <f>'2'!EN33</f>
        <v>0.56660149027293827</v>
      </c>
      <c r="DN33" s="14">
        <f>'3'!DH33</f>
        <v>0.18332230692738263</v>
      </c>
      <c r="DO33" s="14">
        <f>'8'!EF33</f>
        <v>0.40817551311384237</v>
      </c>
      <c r="DP33" s="14">
        <f t="shared" si="26"/>
        <v>0.55816934650889249</v>
      </c>
      <c r="DQ33" s="14">
        <f t="shared" si="27"/>
        <v>0.6213148540860467</v>
      </c>
    </row>
    <row r="34" spans="1:121" ht="12.75" customHeight="1">
      <c r="A34" s="60">
        <v>2010</v>
      </c>
      <c r="B34" s="14">
        <f>'1'!Q34</f>
        <v>0.70567639981716523</v>
      </c>
      <c r="C34" s="14">
        <f>'1'!S34</f>
        <v>0.77619608441638577</v>
      </c>
      <c r="D34" s="14">
        <f>'2'!P34</f>
        <v>0.52913571903087997</v>
      </c>
      <c r="E34" s="14">
        <f>'2'!R34</f>
        <v>0.68392575715798032</v>
      </c>
      <c r="F34" s="14">
        <f>'3'!N34</f>
        <v>0.53452659225945021</v>
      </c>
      <c r="G34" s="14">
        <f>'8'!J34</f>
        <v>0.71966685956819854</v>
      </c>
      <c r="H34" s="14">
        <f t="shared" si="28"/>
        <v>0.65149299280541451</v>
      </c>
      <c r="I34" s="14">
        <f t="shared" si="29"/>
        <v>0.72659623371418824</v>
      </c>
      <c r="J34" s="14">
        <f>'1'!AC34</f>
        <v>0.61487917709337636</v>
      </c>
      <c r="K34" s="14">
        <f>'1'!AE34</f>
        <v>0.7067415094674101</v>
      </c>
      <c r="L34" s="14">
        <f>'2'!Y34</f>
        <v>0.33686647098501754</v>
      </c>
      <c r="M34" s="14">
        <f>'2'!AA34</f>
        <v>0.50678629284671894</v>
      </c>
      <c r="N34" s="14">
        <f>'3'!U34</f>
        <v>0.49774614414414131</v>
      </c>
      <c r="O34" s="14">
        <f>'8'!S34</f>
        <v>0.70310890891479971</v>
      </c>
      <c r="P34" s="14">
        <f t="shared" si="0"/>
        <v>0.5516181856643978</v>
      </c>
      <c r="Q34" s="14">
        <f t="shared" si="1"/>
        <v>0.63887890374297629</v>
      </c>
      <c r="R34" s="14">
        <f>'1'!AO34</f>
        <v>0.58855917152459236</v>
      </c>
      <c r="S34" s="14">
        <f>'1'!AQ34</f>
        <v>0.68536471689389711</v>
      </c>
      <c r="T34" s="14">
        <f>'2'!AH34</f>
        <v>0.39249995703878188</v>
      </c>
      <c r="U34" s="14">
        <f>'2'!AJ34</f>
        <v>0.56503673999296433</v>
      </c>
      <c r="V34" s="14">
        <f>'3'!AB34</f>
        <v>0.7261433766432942</v>
      </c>
      <c r="W34" s="14">
        <f>'8'!AB34</f>
        <v>0.75808792054531426</v>
      </c>
      <c r="X34" s="14">
        <f t="shared" si="2"/>
        <v>0.57971568303622945</v>
      </c>
      <c r="Y34" s="14">
        <f t="shared" si="3"/>
        <v>0.66949645914405853</v>
      </c>
      <c r="Z34" s="14">
        <f>'1'!BA34</f>
        <v>0.58343014678245231</v>
      </c>
      <c r="AA34" s="14">
        <f>'1'!BC34</f>
        <v>0.68112822584653809</v>
      </c>
      <c r="AB34" s="14">
        <f>'2'!AQ34</f>
        <v>0.33974702028615594</v>
      </c>
      <c r="AC34" s="14">
        <f>'2'!AS34</f>
        <v>0.50998096356622746</v>
      </c>
      <c r="AD34" s="14">
        <f>'3'!AI34</f>
        <v>0.42391047840155305</v>
      </c>
      <c r="AE34" s="14">
        <f>'8'!AK34</f>
        <v>0.67984468924177199</v>
      </c>
      <c r="AF34" s="14">
        <f t="shared" si="4"/>
        <v>0.53434061877012673</v>
      </c>
      <c r="AG34" s="14">
        <f t="shared" si="5"/>
        <v>0.62365129288484578</v>
      </c>
      <c r="AH34" s="14">
        <f>'1'!BM34</f>
        <v>0.54508617561235173</v>
      </c>
      <c r="AI34" s="14">
        <f>'1'!BO34</f>
        <v>0.64868743432628106</v>
      </c>
      <c r="AJ34" s="14">
        <f>'2'!AZ34</f>
        <v>0.37952723412599154</v>
      </c>
      <c r="AK34" s="14">
        <f>'2'!BB34</f>
        <v>0.55206771030464952</v>
      </c>
      <c r="AL34" s="14">
        <f>'3'!AP34</f>
        <v>0.65343846776244807</v>
      </c>
      <c r="AM34" s="14">
        <f>'8'!AT34</f>
        <v>0.80486099392922161</v>
      </c>
      <c r="AN34" s="14">
        <f t="shared" si="6"/>
        <v>0.57649146788918826</v>
      </c>
      <c r="AO34" s="14">
        <f t="shared" si="7"/>
        <v>0.66853871285338407</v>
      </c>
      <c r="AP34" s="14">
        <f>'1'!BY34</f>
        <v>0.47487102829318573</v>
      </c>
      <c r="AQ34" s="14">
        <f>'1'!CA34</f>
        <v>0.58544502302865864</v>
      </c>
      <c r="AR34" s="14">
        <f>'2'!BI34</f>
        <v>0.4017957061897659</v>
      </c>
      <c r="AS34" s="14">
        <f>'2'!BK34</f>
        <v>0.57412045106590437</v>
      </c>
      <c r="AT34" s="14">
        <f>'3'!AW34</f>
        <v>0.82291143862626415</v>
      </c>
      <c r="AU34" s="14">
        <f>'8'!BC34</f>
        <v>0.76600948630960575</v>
      </c>
      <c r="AV34" s="14">
        <f t="shared" si="8"/>
        <v>0.54755874026418572</v>
      </c>
      <c r="AW34" s="14">
        <f t="shared" si="9"/>
        <v>0.64185832013472288</v>
      </c>
      <c r="AX34" s="14">
        <f>'1'!CK34</f>
        <v>0.60320882999021419</v>
      </c>
      <c r="AY34" s="14">
        <f>'1'!CM34</f>
        <v>0.69733693677356345</v>
      </c>
      <c r="AZ34" s="14">
        <f>'2'!BR34</f>
        <v>0.31019061976822709</v>
      </c>
      <c r="BA34" s="14">
        <f>'2'!BT34</f>
        <v>0.47615329482278401</v>
      </c>
      <c r="BB34" s="14">
        <f>'3'!BD34</f>
        <v>0.70962459329098515</v>
      </c>
      <c r="BC34" s="14">
        <f>'8'!BL34</f>
        <v>0.74699467121041985</v>
      </c>
      <c r="BD34" s="14">
        <f t="shared" si="10"/>
        <v>0.55346470698962036</v>
      </c>
      <c r="BE34" s="14">
        <f t="shared" si="11"/>
        <v>0.64016163426892236</v>
      </c>
      <c r="BF34" s="14">
        <f>'1'!CW34</f>
        <v>0.56078277210450389</v>
      </c>
      <c r="BG34" s="14">
        <f>'1'!CY34</f>
        <v>0.66213492328323442</v>
      </c>
      <c r="BH34" s="14">
        <f>'2'!CA34</f>
        <v>0.35965206204022609</v>
      </c>
      <c r="BI34" s="14">
        <f>'2'!CC34</f>
        <v>0.53149791080538333</v>
      </c>
      <c r="BJ34" s="14">
        <f>'3'!BK34</f>
        <v>0.69983432813523794</v>
      </c>
      <c r="BK34" s="14">
        <f>'8'!BU34</f>
        <v>0.73306512482637953</v>
      </c>
      <c r="BL34" s="14">
        <f t="shared" si="12"/>
        <v>0.55116665299036982</v>
      </c>
      <c r="BM34" s="14">
        <f t="shared" si="13"/>
        <v>0.64223265297166576</v>
      </c>
      <c r="BN34" s="14">
        <f>'1'!DI34</f>
        <v>0.55048144698582935</v>
      </c>
      <c r="BO34" s="14">
        <f>'1'!DK34</f>
        <v>0.65333646084334474</v>
      </c>
      <c r="BP34" s="14">
        <f>'2'!CJ34</f>
        <v>0.31735575728233884</v>
      </c>
      <c r="BQ34" s="14">
        <f>'2'!CL34</f>
        <v>0.4845738105141047</v>
      </c>
      <c r="BR34" s="14">
        <f>'3'!BR34</f>
        <v>0.50417072844609745</v>
      </c>
      <c r="BS34" s="14">
        <f>'8'!CD34</f>
        <v>0.74218873152952869</v>
      </c>
      <c r="BT34" s="14">
        <f t="shared" si="14"/>
        <v>0.53667531193256557</v>
      </c>
      <c r="BU34" s="14">
        <f t="shared" si="15"/>
        <v>0.62669966762899265</v>
      </c>
      <c r="BV34" s="14">
        <f>'1'!DU34</f>
        <v>0.65998529827782415</v>
      </c>
      <c r="BW34" s="14">
        <f>'1'!DW34</f>
        <v>0.74203647631676872</v>
      </c>
      <c r="BX34" s="14">
        <f>'2'!CS34</f>
        <v>0.3597567042828399</v>
      </c>
      <c r="BY34" s="14">
        <f>'2'!CU34</f>
        <v>0.53160853428751598</v>
      </c>
      <c r="BZ34" s="14">
        <f>'3'!BY34</f>
        <v>0.77928563808112039</v>
      </c>
      <c r="CA34" s="14">
        <f>'8'!CM34</f>
        <v>0.82015172048704355</v>
      </c>
      <c r="CB34" s="14">
        <f t="shared" si="16"/>
        <v>0.61329790768256909</v>
      </c>
      <c r="CC34" s="14">
        <f t="shared" si="17"/>
        <v>0.69793224369710938</v>
      </c>
      <c r="CD34" s="14">
        <f>'1'!EG34</f>
        <v>0.73087121214669482</v>
      </c>
      <c r="CE34" s="14">
        <f>'1'!EI34</f>
        <v>0.79439697818941901</v>
      </c>
      <c r="CF34" s="14">
        <f>'2'!DB34</f>
        <v>0.59834818073101304</v>
      </c>
      <c r="CG34" s="14">
        <f>'2'!DD34</f>
        <v>0.73456865754119072</v>
      </c>
      <c r="CH34" s="14">
        <f>'3'!CF34</f>
        <v>0.76656579302910255</v>
      </c>
      <c r="CI34" s="14">
        <f>'8'!CV34</f>
        <v>0.8264845254949329</v>
      </c>
      <c r="CJ34" s="14">
        <f t="shared" si="18"/>
        <v>0.71856797279088025</v>
      </c>
      <c r="CK34" s="14">
        <f t="shared" si="19"/>
        <v>0.78515005374184754</v>
      </c>
      <c r="CL34" s="14">
        <f>'1'!ES34</f>
        <v>0.43641611036045302</v>
      </c>
      <c r="CM34" s="14">
        <f>'1'!EU34</f>
        <v>0.54844636852312356</v>
      </c>
      <c r="CN34" s="14">
        <f>'2'!DK34</f>
        <v>0.25635247916343246</v>
      </c>
      <c r="CO34" s="14">
        <f>'2'!DM34</f>
        <v>0.40770383892361139</v>
      </c>
      <c r="CP34" s="14">
        <f>'3'!CM34</f>
        <v>0.38656837160440133</v>
      </c>
      <c r="CQ34" s="14">
        <f>'8'!DE34</f>
        <v>0.61585088500932939</v>
      </c>
      <c r="CR34" s="14">
        <f t="shared" si="20"/>
        <v>0.4362064915110716</v>
      </c>
      <c r="CS34" s="14">
        <f t="shared" si="21"/>
        <v>0.52400036415202145</v>
      </c>
      <c r="CT34" s="14">
        <f>'1'!FE34</f>
        <v>0.51040465287920411</v>
      </c>
      <c r="CU34" s="14">
        <f>'1'!FG34</f>
        <v>0.61810576781297999</v>
      </c>
      <c r="CV34" s="14">
        <f>'2'!DT34</f>
        <v>0.2549566224886034</v>
      </c>
      <c r="CW34" s="14">
        <f>'2'!DV34</f>
        <v>0.40579362425807752</v>
      </c>
      <c r="CX34" s="14">
        <f>'3'!CT34</f>
        <v>0.77209036191156388</v>
      </c>
      <c r="CY34" s="14">
        <f>'8'!DN34</f>
        <v>0.77915970432830395</v>
      </c>
      <c r="CZ34" s="14">
        <f t="shared" si="22"/>
        <v>0.51484032656537049</v>
      </c>
      <c r="DA34" s="14">
        <f t="shared" si="23"/>
        <v>0.60101969879978712</v>
      </c>
      <c r="DB34" s="14">
        <f>'1'!FQ34</f>
        <v>0.55013726337896396</v>
      </c>
      <c r="DC34" s="14">
        <f>'1'!FS34</f>
        <v>0.65304072862180862</v>
      </c>
      <c r="DD34" s="14">
        <f>'2'!EC34</f>
        <v>0.27541497121462116</v>
      </c>
      <c r="DE34" s="14">
        <f>'2'!EE34</f>
        <v>0.43306241731267869</v>
      </c>
      <c r="DF34" s="14">
        <f>'3'!DA34</f>
        <v>0.59294433711073979</v>
      </c>
      <c r="DG34" s="14">
        <f>'8'!DW34</f>
        <v>0.76124221628424038</v>
      </c>
      <c r="DH34" s="14">
        <f t="shared" si="24"/>
        <v>0.52893148362594178</v>
      </c>
      <c r="DI34" s="14">
        <f t="shared" si="25"/>
        <v>0.61578178740624256</v>
      </c>
      <c r="DJ34" s="14">
        <f>'1'!GC34</f>
        <v>0.88944447885620526</v>
      </c>
      <c r="DK34" s="14">
        <f>'1'!GE34</f>
        <v>0.89993341973173313</v>
      </c>
      <c r="DL34" s="14">
        <f>'2'!EL34</f>
        <v>0.39579131590276634</v>
      </c>
      <c r="DM34" s="14">
        <f>'2'!EN34</f>
        <v>0.56827257267959974</v>
      </c>
      <c r="DN34" s="14">
        <f>'3'!DH34</f>
        <v>0.18930289002068779</v>
      </c>
      <c r="DO34" s="14">
        <f>'8'!EF34</f>
        <v>0.418000621232962</v>
      </c>
      <c r="DP34" s="14">
        <f t="shared" si="26"/>
        <v>0.56774547199731118</v>
      </c>
      <c r="DQ34" s="14">
        <f t="shared" si="27"/>
        <v>0.62873553788143166</v>
      </c>
    </row>
    <row r="35" spans="1:121" ht="12.75" customHeight="1">
      <c r="A35" s="60">
        <v>2011</v>
      </c>
      <c r="B35" s="14">
        <f>'1'!Q35</f>
        <v>0.73430945176517559</v>
      </c>
      <c r="C35" s="14">
        <f>'1'!S35</f>
        <v>0.79684740124979259</v>
      </c>
      <c r="D35" s="14">
        <f>'2'!P35</f>
        <v>0.54807749535397121</v>
      </c>
      <c r="E35" s="14">
        <f>'2'!R35</f>
        <v>0.69832091997825607</v>
      </c>
      <c r="F35" s="14">
        <f>'3'!N35</f>
        <v>0.54979671912647177</v>
      </c>
      <c r="G35" s="14">
        <f>'8'!J35</f>
        <v>0.74274767364915739</v>
      </c>
      <c r="H35" s="14">
        <f t="shared" si="28"/>
        <v>0.67504487358943477</v>
      </c>
      <c r="I35" s="14">
        <f t="shared" si="29"/>
        <v>0.74597199829240202</v>
      </c>
      <c r="J35" s="14">
        <f>'1'!AC35</f>
        <v>0.6275970046845154</v>
      </c>
      <c r="K35" s="14">
        <f>'1'!AE35</f>
        <v>0.71685969635109614</v>
      </c>
      <c r="L35" s="14">
        <f>'2'!Y35</f>
        <v>0.34709440949355758</v>
      </c>
      <c r="M35" s="14">
        <f>'2'!AA35</f>
        <v>0.51803525990352139</v>
      </c>
      <c r="N35" s="14">
        <f>'3'!U35</f>
        <v>0.49201539952822099</v>
      </c>
      <c r="O35" s="14">
        <f>'8'!S35</f>
        <v>0.70705648038479163</v>
      </c>
      <c r="P35" s="14">
        <f t="shared" si="0"/>
        <v>0.56058263152095478</v>
      </c>
      <c r="Q35" s="14">
        <f t="shared" si="1"/>
        <v>0.64731714554646969</v>
      </c>
      <c r="R35" s="14">
        <f>'1'!AO35</f>
        <v>0.59178774624463881</v>
      </c>
      <c r="S35" s="14">
        <f>'1'!AQ35</f>
        <v>0.68801943428194079</v>
      </c>
      <c r="T35" s="14">
        <f>'2'!AH35</f>
        <v>0.38958161392549528</v>
      </c>
      <c r="U35" s="14">
        <f>'2'!AJ35</f>
        <v>0.56214940416547554</v>
      </c>
      <c r="V35" s="14">
        <f>'3'!AB35</f>
        <v>0.74705821993915689</v>
      </c>
      <c r="W35" s="14">
        <f>'8'!AB35</f>
        <v>0.75848885545182565</v>
      </c>
      <c r="X35" s="14">
        <f t="shared" si="2"/>
        <v>0.57995273854065321</v>
      </c>
      <c r="Y35" s="14">
        <f t="shared" si="3"/>
        <v>0.66955256463308066</v>
      </c>
      <c r="Z35" s="14">
        <f>'1'!BA35</f>
        <v>0.59597002169641078</v>
      </c>
      <c r="AA35" s="14">
        <f>'1'!BC35</f>
        <v>0.69144464121988414</v>
      </c>
      <c r="AB35" s="14">
        <f>'2'!AQ35</f>
        <v>0.34916297667916485</v>
      </c>
      <c r="AC35" s="14">
        <f>'2'!AS35</f>
        <v>0.52027885229657089</v>
      </c>
      <c r="AD35" s="14">
        <f>'3'!AI35</f>
        <v>0.42073541982157925</v>
      </c>
      <c r="AE35" s="14">
        <f>'8'!AK35</f>
        <v>0.69099592224873951</v>
      </c>
      <c r="AF35" s="14">
        <f t="shared" si="4"/>
        <v>0.54537630687477168</v>
      </c>
      <c r="AG35" s="14">
        <f t="shared" si="5"/>
        <v>0.63423980525506485</v>
      </c>
      <c r="AH35" s="14">
        <f>'1'!BM35</f>
        <v>0.53926143649855796</v>
      </c>
      <c r="AI35" s="14">
        <f>'1'!BO35</f>
        <v>0.64363628523056449</v>
      </c>
      <c r="AJ35" s="14">
        <f>'2'!AZ35</f>
        <v>0.39662387682418221</v>
      </c>
      <c r="AK35" s="14">
        <f>'2'!BB35</f>
        <v>0.56908766781026188</v>
      </c>
      <c r="AL35" s="14">
        <f>'3'!AP35</f>
        <v>0.59455133072652122</v>
      </c>
      <c r="AM35" s="14">
        <f>'8'!AT35</f>
        <v>0.79110241041052642</v>
      </c>
      <c r="AN35" s="14">
        <f t="shared" si="6"/>
        <v>0.57566257457775549</v>
      </c>
      <c r="AO35" s="14">
        <f t="shared" si="7"/>
        <v>0.66794212115045082</v>
      </c>
      <c r="AP35" s="14">
        <f>'1'!BY35</f>
        <v>0.49058477101450526</v>
      </c>
      <c r="AQ35" s="14">
        <f>'1'!CA35</f>
        <v>0.60006129166351874</v>
      </c>
      <c r="AR35" s="14">
        <f>'2'!BI35</f>
        <v>0.40559862488990345</v>
      </c>
      <c r="AS35" s="14">
        <f>'2'!BK35</f>
        <v>0.57778798902739337</v>
      </c>
      <c r="AT35" s="14">
        <f>'3'!AW35</f>
        <v>0.81555476346643618</v>
      </c>
      <c r="AU35" s="14">
        <f>'8'!BC35</f>
        <v>0.77434531328289269</v>
      </c>
      <c r="AV35" s="14">
        <f t="shared" si="8"/>
        <v>0.55684290306243378</v>
      </c>
      <c r="AW35" s="14">
        <f t="shared" si="9"/>
        <v>0.6507315313246016</v>
      </c>
      <c r="AX35" s="14">
        <f>'1'!CK35</f>
        <v>0.60716459083408458</v>
      </c>
      <c r="AY35" s="14">
        <f>'1'!CM35</f>
        <v>0.70053771949081678</v>
      </c>
      <c r="AZ35" s="14">
        <f>'2'!BR35</f>
        <v>0.31551883374216733</v>
      </c>
      <c r="BA35" s="14">
        <f>'2'!BT35</f>
        <v>0.48242898528258105</v>
      </c>
      <c r="BB35" s="14">
        <f>'3'!BD35</f>
        <v>0.72427324806233329</v>
      </c>
      <c r="BC35" s="14">
        <f>'8'!BL35</f>
        <v>0.75584626123528309</v>
      </c>
      <c r="BD35" s="14">
        <f t="shared" si="10"/>
        <v>0.55950989527051154</v>
      </c>
      <c r="BE35" s="14">
        <f t="shared" si="11"/>
        <v>0.64627098866956034</v>
      </c>
      <c r="BF35" s="14">
        <f>'1'!CW35</f>
        <v>0.5770483181364594</v>
      </c>
      <c r="BG35" s="14">
        <f>'1'!CY35</f>
        <v>0.67582382890580051</v>
      </c>
      <c r="BH35" s="14">
        <f>'2'!CA35</f>
        <v>0.36374860088519329</v>
      </c>
      <c r="BI35" s="14">
        <f>'2'!CC35</f>
        <v>0.53580981494709867</v>
      </c>
      <c r="BJ35" s="14">
        <f>'3'!BK35</f>
        <v>0.69655182128641557</v>
      </c>
      <c r="BK35" s="14">
        <f>'8'!BU35</f>
        <v>0.74831311326227246</v>
      </c>
      <c r="BL35" s="14">
        <f t="shared" si="12"/>
        <v>0.56303667742797503</v>
      </c>
      <c r="BM35" s="14">
        <f t="shared" si="13"/>
        <v>0.65331558570505721</v>
      </c>
      <c r="BN35" s="14">
        <f>'1'!DI35</f>
        <v>0.54684128992267145</v>
      </c>
      <c r="BO35" s="14">
        <f>'1'!DK35</f>
        <v>0.65020290654792467</v>
      </c>
      <c r="BP35" s="14">
        <f>'2'!CJ35</f>
        <v>0.32062774528284921</v>
      </c>
      <c r="BQ35" s="14">
        <f>'2'!CL35</f>
        <v>0.48837083364016665</v>
      </c>
      <c r="BR35" s="14">
        <f>'3'!BR35</f>
        <v>0.40025382532840614</v>
      </c>
      <c r="BS35" s="14">
        <f>'8'!CD35</f>
        <v>0.73905273648756564</v>
      </c>
      <c r="BT35" s="14">
        <f t="shared" si="14"/>
        <v>0.53550725723102865</v>
      </c>
      <c r="BU35" s="14">
        <f t="shared" si="15"/>
        <v>0.62587549222521899</v>
      </c>
      <c r="BV35" s="14">
        <f>'1'!DU35</f>
        <v>0.65885798748836844</v>
      </c>
      <c r="BW35" s="14">
        <f>'1'!DW35</f>
        <v>0.74117400519414456</v>
      </c>
      <c r="BX35" s="14">
        <f>'2'!CS35</f>
        <v>0.36675552056331229</v>
      </c>
      <c r="BY35" s="14">
        <f>'2'!CU35</f>
        <v>0.53895052248490616</v>
      </c>
      <c r="BZ35" s="14">
        <f>'3'!BY35</f>
        <v>0.79698770260941321</v>
      </c>
      <c r="CA35" s="14">
        <f>'8'!CM35</f>
        <v>0.81645920910658587</v>
      </c>
      <c r="CB35" s="14">
        <f t="shared" si="16"/>
        <v>0.61402423905275549</v>
      </c>
      <c r="CC35" s="14">
        <f t="shared" si="17"/>
        <v>0.69886124559521212</v>
      </c>
      <c r="CD35" s="14">
        <f>'1'!EG35</f>
        <v>0.73745415435653461</v>
      </c>
      <c r="CE35" s="14">
        <f>'1'!EI35</f>
        <v>0.79908174051131831</v>
      </c>
      <c r="CF35" s="14">
        <f>'2'!DB35</f>
        <v>0.61774485264303791</v>
      </c>
      <c r="CG35" s="14">
        <f>'2'!DD35</f>
        <v>0.7478589164720475</v>
      </c>
      <c r="CH35" s="14">
        <f>'3'!CF35</f>
        <v>0.77189710608563566</v>
      </c>
      <c r="CI35" s="14">
        <f>'8'!CV35</f>
        <v>0.83453506883419837</v>
      </c>
      <c r="CJ35" s="14">
        <f t="shared" si="18"/>
        <v>0.72991135861125689</v>
      </c>
      <c r="CK35" s="14">
        <f t="shared" si="19"/>
        <v>0.79382524193918791</v>
      </c>
      <c r="CL35" s="14">
        <f>'1'!ES35</f>
        <v>0.4178130668731127</v>
      </c>
      <c r="CM35" s="14">
        <f>'1'!EU35</f>
        <v>0.52988163551919887</v>
      </c>
      <c r="CN35" s="14">
        <f>'2'!DK35</f>
        <v>0.2629982364299428</v>
      </c>
      <c r="CO35" s="14">
        <f>'2'!DM35</f>
        <v>0.41669639850941587</v>
      </c>
      <c r="CP35" s="14">
        <f>'3'!CM35</f>
        <v>0.40216084327796836</v>
      </c>
      <c r="CQ35" s="14">
        <f>'8'!DE35</f>
        <v>0.60650100164388687</v>
      </c>
      <c r="CR35" s="14">
        <f t="shared" si="20"/>
        <v>0.42910410164898072</v>
      </c>
      <c r="CS35" s="14">
        <f t="shared" si="21"/>
        <v>0.51769301189083383</v>
      </c>
      <c r="CT35" s="14">
        <f>'1'!FE35</f>
        <v>0.51579527783112022</v>
      </c>
      <c r="CU35" s="14">
        <f>'1'!FG35</f>
        <v>0.62294047182755907</v>
      </c>
      <c r="CV35" s="14">
        <f>'2'!DT35</f>
        <v>0.25636528363869299</v>
      </c>
      <c r="CW35" s="14">
        <f>'2'!DV35</f>
        <v>0.40772132682392043</v>
      </c>
      <c r="CX35" s="14">
        <f>'3'!CT35</f>
        <v>0.76538017975747452</v>
      </c>
      <c r="CY35" s="14">
        <f>'8'!DN35</f>
        <v>0.78145735933828797</v>
      </c>
      <c r="CZ35" s="14">
        <f t="shared" si="22"/>
        <v>0.51787264026936708</v>
      </c>
      <c r="DA35" s="14">
        <f t="shared" si="23"/>
        <v>0.60403971932992251</v>
      </c>
      <c r="DB35" s="14">
        <f>'1'!FQ35</f>
        <v>0.55404135175016811</v>
      </c>
      <c r="DC35" s="14">
        <f>'1'!FS35</f>
        <v>0.65638851507806883</v>
      </c>
      <c r="DD35" s="14">
        <f>'2'!EC35</f>
        <v>0.27952546263065392</v>
      </c>
      <c r="DE35" s="14">
        <f>'2'!EE35</f>
        <v>0.43836049632276891</v>
      </c>
      <c r="DF35" s="14">
        <f>'3'!DA35</f>
        <v>0.60123754007319752</v>
      </c>
      <c r="DG35" s="14">
        <f>'8'!DW35</f>
        <v>0.76034093346460341</v>
      </c>
      <c r="DH35" s="14">
        <f t="shared" si="24"/>
        <v>0.53130258261514185</v>
      </c>
      <c r="DI35" s="14">
        <f t="shared" si="25"/>
        <v>0.61836331495514707</v>
      </c>
      <c r="DJ35" s="14">
        <f>'1'!GC35</f>
        <v>0.89606512139374128</v>
      </c>
      <c r="DK35" s="14">
        <f>'1'!GE35</f>
        <v>0.90403702620519022</v>
      </c>
      <c r="DL35" s="14">
        <f>'2'!EL35</f>
        <v>0.38482319389014963</v>
      </c>
      <c r="DM35" s="14">
        <f>'2'!EN35</f>
        <v>0.55740424878525219</v>
      </c>
      <c r="DN35" s="14">
        <f>'3'!DH35</f>
        <v>0.16301981370851232</v>
      </c>
      <c r="DO35" s="14">
        <f>'8'!EF35</f>
        <v>0.43188709856438806</v>
      </c>
      <c r="DP35" s="14">
        <f t="shared" si="26"/>
        <v>0.57092513794942623</v>
      </c>
      <c r="DQ35" s="14">
        <f t="shared" si="27"/>
        <v>0.6311094578516101</v>
      </c>
    </row>
    <row r="36" spans="1:121" ht="12.75" customHeight="1">
      <c r="A36" s="60">
        <v>2012</v>
      </c>
      <c r="B36" s="14">
        <f>'1'!Q36</f>
        <v>0.74848442384977432</v>
      </c>
      <c r="C36" s="14">
        <f>'1'!S36</f>
        <v>0.80686744016768597</v>
      </c>
      <c r="D36" s="14">
        <f>'2'!P36</f>
        <v>0.6335449927594573</v>
      </c>
      <c r="E36" s="14">
        <f>'2'!R36</f>
        <v>0.75842124842532033</v>
      </c>
      <c r="F36" s="14">
        <f>'3'!N36</f>
        <v>0.6014168219319439</v>
      </c>
      <c r="G36" s="14">
        <f>'8'!J36</f>
        <v>0.76221056218674099</v>
      </c>
      <c r="H36" s="14">
        <f t="shared" si="28"/>
        <v>0.71474665959865746</v>
      </c>
      <c r="I36" s="14">
        <f t="shared" si="29"/>
        <v>0.7758330835932491</v>
      </c>
      <c r="J36" s="14">
        <f>'1'!AC36</f>
        <v>0.63306847486796325</v>
      </c>
      <c r="K36" s="14">
        <f>'1'!AE36</f>
        <v>0.72117173829995418</v>
      </c>
      <c r="L36" s="14">
        <f>'2'!Y36</f>
        <v>0.41030487554305056</v>
      </c>
      <c r="M36" s="14">
        <f>'2'!AA36</f>
        <v>0.58228852005685194</v>
      </c>
      <c r="N36" s="14">
        <f>'3'!U36</f>
        <v>0.54295192727523112</v>
      </c>
      <c r="O36" s="14">
        <f>'8'!S36</f>
        <v>0.70106257488955404</v>
      </c>
      <c r="P36" s="14">
        <f t="shared" si="0"/>
        <v>0.58147864176685593</v>
      </c>
      <c r="Q36" s="14">
        <f t="shared" si="1"/>
        <v>0.66817427774878668</v>
      </c>
      <c r="R36" s="14">
        <f>'1'!AO36</f>
        <v>0.58829091410553203</v>
      </c>
      <c r="S36" s="14">
        <f>'1'!AQ36</f>
        <v>0.68514372357017261</v>
      </c>
      <c r="T36" s="14">
        <f>'2'!AH36</f>
        <v>0.41011157238447288</v>
      </c>
      <c r="U36" s="14">
        <f>'2'!AJ36</f>
        <v>0.58210448919998226</v>
      </c>
      <c r="V36" s="14">
        <f>'3'!AB36</f>
        <v>0.74231614449764283</v>
      </c>
      <c r="W36" s="14">
        <f>'8'!AB36</f>
        <v>0.75692287419284598</v>
      </c>
      <c r="X36" s="14">
        <f t="shared" si="2"/>
        <v>0.58510845356095031</v>
      </c>
      <c r="Y36" s="14">
        <f t="shared" si="3"/>
        <v>0.67472369565433366</v>
      </c>
      <c r="Z36" s="14">
        <f>'1'!BA36</f>
        <v>0.59870497403505885</v>
      </c>
      <c r="AA36" s="14">
        <f>'1'!BC36</f>
        <v>0.69367621705730043</v>
      </c>
      <c r="AB36" s="14">
        <f>'2'!AQ36</f>
        <v>0.38022261714099981</v>
      </c>
      <c r="AC36" s="14">
        <f>'2'!AS36</f>
        <v>0.55277178978368768</v>
      </c>
      <c r="AD36" s="14">
        <f>'3'!AI36</f>
        <v>0.37447886455329482</v>
      </c>
      <c r="AE36" s="14">
        <f>'8'!AK36</f>
        <v>0.69784432467361479</v>
      </c>
      <c r="AF36" s="14">
        <f t="shared" si="4"/>
        <v>0.55892397194989107</v>
      </c>
      <c r="AG36" s="14">
        <f t="shared" si="5"/>
        <v>0.648097443838201</v>
      </c>
      <c r="AH36" s="14">
        <f>'1'!BM36</f>
        <v>0.53155452832938355</v>
      </c>
      <c r="AI36" s="14">
        <f>'1'!BO36</f>
        <v>0.63690104538400683</v>
      </c>
      <c r="AJ36" s="14">
        <f>'2'!AZ36</f>
        <v>0.42274817597958569</v>
      </c>
      <c r="AK36" s="14">
        <f>'2'!BB36</f>
        <v>0.59398994731017674</v>
      </c>
      <c r="AL36" s="14">
        <f>'3'!AP36</f>
        <v>0.59762968586453136</v>
      </c>
      <c r="AM36" s="14">
        <f>'8'!AT36</f>
        <v>0.79217792275836951</v>
      </c>
      <c r="AN36" s="14">
        <f t="shared" si="6"/>
        <v>0.58216020902244625</v>
      </c>
      <c r="AO36" s="14">
        <f t="shared" si="7"/>
        <v>0.67435630515085099</v>
      </c>
      <c r="AP36" s="14">
        <f>'1'!BY36</f>
        <v>0.49198899758808357</v>
      </c>
      <c r="AQ36" s="14">
        <f>'1'!CA36</f>
        <v>0.60135389639623582</v>
      </c>
      <c r="AR36" s="14">
        <f>'2'!BI36</f>
        <v>0.42681815535735945</v>
      </c>
      <c r="AS36" s="14">
        <f>'2'!BK36</f>
        <v>0.59775662199732216</v>
      </c>
      <c r="AT36" s="14">
        <f>'3'!AW36</f>
        <v>0.80485111249647701</v>
      </c>
      <c r="AU36" s="14">
        <f>'8'!BC36</f>
        <v>0.77403282538006934</v>
      </c>
      <c r="AV36" s="14">
        <f t="shared" si="8"/>
        <v>0.56427999277517071</v>
      </c>
      <c r="AW36" s="14">
        <f t="shared" si="9"/>
        <v>0.65771444792454248</v>
      </c>
      <c r="AX36" s="14">
        <f>'1'!CK36</f>
        <v>0.60244883641533453</v>
      </c>
      <c r="AY36" s="14">
        <f>'1'!CM36</f>
        <v>0.69672044890671758</v>
      </c>
      <c r="AZ36" s="14">
        <f>'2'!BR36</f>
        <v>0.33124060572488262</v>
      </c>
      <c r="BA36" s="14">
        <f>'2'!BT36</f>
        <v>0.50048539605971298</v>
      </c>
      <c r="BB36" s="14">
        <f>'3'!BD36</f>
        <v>0.72821126488013088</v>
      </c>
      <c r="BC36" s="14">
        <f>'8'!BL36</f>
        <v>0.75046083476543624</v>
      </c>
      <c r="BD36" s="14">
        <f t="shared" si="10"/>
        <v>0.5613834256352177</v>
      </c>
      <c r="BE36" s="14">
        <f t="shared" si="11"/>
        <v>0.6492222265772889</v>
      </c>
      <c r="BF36" s="14">
        <f>'1'!CW36</f>
        <v>0.60092125029972565</v>
      </c>
      <c r="BG36" s="14">
        <f>'1'!CY36</f>
        <v>0.69547979779403779</v>
      </c>
      <c r="BH36" s="14">
        <f>'2'!CA36</f>
        <v>0.36808703520468317</v>
      </c>
      <c r="BI36" s="14">
        <f>'2'!CC36</f>
        <v>0.54033479000691031</v>
      </c>
      <c r="BJ36" s="14">
        <f>'3'!BK36</f>
        <v>0.70668607196047728</v>
      </c>
      <c r="BK36" s="14">
        <f>'8'!BU36</f>
        <v>0.75001475923401018</v>
      </c>
      <c r="BL36" s="14">
        <f t="shared" si="12"/>
        <v>0.57300768157947291</v>
      </c>
      <c r="BM36" s="14">
        <f t="shared" si="13"/>
        <v>0.66194311567831932</v>
      </c>
      <c r="BN36" s="14">
        <f>'1'!DI36</f>
        <v>0.51299956288400361</v>
      </c>
      <c r="BO36" s="14">
        <f>'1'!DK36</f>
        <v>0.62043690210857361</v>
      </c>
      <c r="BP36" s="14">
        <f>'2'!CJ36</f>
        <v>0.33665992461065436</v>
      </c>
      <c r="BQ36" s="14">
        <f>'2'!CL36</f>
        <v>0.50655640969414295</v>
      </c>
      <c r="BR36" s="14">
        <f>'3'!BR36</f>
        <v>0.42840707515936394</v>
      </c>
      <c r="BS36" s="14">
        <f>'8'!CD36</f>
        <v>0.72233659370676462</v>
      </c>
      <c r="BT36" s="14">
        <f t="shared" si="14"/>
        <v>0.52399869373380747</v>
      </c>
      <c r="BU36" s="14">
        <f t="shared" si="15"/>
        <v>0.61644330183649365</v>
      </c>
      <c r="BV36" s="14">
        <f>'1'!DU36</f>
        <v>0.63450342985537123</v>
      </c>
      <c r="BW36" s="14">
        <f>'1'!DW36</f>
        <v>0.72229859155643616</v>
      </c>
      <c r="BX36" s="14">
        <f>'2'!CS36</f>
        <v>0.39510006218267774</v>
      </c>
      <c r="BY36" s="14">
        <f>'2'!CU36</f>
        <v>0.56759477474075237</v>
      </c>
      <c r="BZ36" s="14">
        <f>'3'!BY36</f>
        <v>0.8106193566699943</v>
      </c>
      <c r="CA36" s="14">
        <f>'8'!CM36</f>
        <v>0.81350268222104094</v>
      </c>
      <c r="CB36" s="14">
        <f t="shared" si="16"/>
        <v>0.61436872475302995</v>
      </c>
      <c r="CC36" s="14">
        <f t="shared" si="17"/>
        <v>0.70113201617274312</v>
      </c>
      <c r="CD36" s="14">
        <f>'1'!EG36</f>
        <v>0.75335717508109279</v>
      </c>
      <c r="CE36" s="14">
        <f>'1'!EI36</f>
        <v>0.8102816850604222</v>
      </c>
      <c r="CF36" s="14">
        <f>'2'!DB36</f>
        <v>0.69419590312588753</v>
      </c>
      <c r="CG36" s="14">
        <f>'2'!DD36</f>
        <v>0.79694981321133906</v>
      </c>
      <c r="CH36" s="14">
        <f>'3'!CF36</f>
        <v>0.77250602996177697</v>
      </c>
      <c r="CI36" s="14">
        <f>'8'!CV36</f>
        <v>0.84002259342458341</v>
      </c>
      <c r="CJ36" s="14">
        <f t="shared" si="18"/>
        <v>0.7625252238771878</v>
      </c>
      <c r="CK36" s="14">
        <f t="shared" si="19"/>
        <v>0.81575136389878145</v>
      </c>
      <c r="CL36" s="14">
        <f>'1'!ES36</f>
        <v>0.38850077468413707</v>
      </c>
      <c r="CM36" s="14">
        <f>'1'!EU36</f>
        <v>0.49967946670682351</v>
      </c>
      <c r="CN36" s="14">
        <f>'2'!DK36</f>
        <v>0.30245710031892314</v>
      </c>
      <c r="CO36" s="14">
        <f>'2'!DM36</f>
        <v>0.46689717617456633</v>
      </c>
      <c r="CP36" s="14">
        <f>'3'!CM36</f>
        <v>0.30738786336828516</v>
      </c>
      <c r="CQ36" s="14">
        <f>'8'!DE36</f>
        <v>0.57772364161367651</v>
      </c>
      <c r="CR36" s="14">
        <f t="shared" si="20"/>
        <v>0.42289383887224552</v>
      </c>
      <c r="CS36" s="14">
        <f t="shared" si="21"/>
        <v>0.51476676149835543</v>
      </c>
      <c r="CT36" s="14">
        <f>'1'!FE36</f>
        <v>0.51763558139965116</v>
      </c>
      <c r="CU36" s="14">
        <f>'1'!FG36</f>
        <v>0.62458398892192979</v>
      </c>
      <c r="CV36" s="14">
        <f>'2'!DT36</f>
        <v>0.25360334833652154</v>
      </c>
      <c r="CW36" s="14">
        <f>'2'!DV36</f>
        <v>0.40393445037130027</v>
      </c>
      <c r="CX36" s="14">
        <f>'3'!CT36</f>
        <v>0.73189208561368835</v>
      </c>
      <c r="CY36" s="14">
        <f>'8'!DN36</f>
        <v>0.77917769486556954</v>
      </c>
      <c r="CZ36" s="14">
        <f t="shared" si="22"/>
        <v>0.51680554153391411</v>
      </c>
      <c r="DA36" s="14">
        <f t="shared" si="23"/>
        <v>0.6025653780529332</v>
      </c>
      <c r="DB36" s="14">
        <f>'1'!FQ36</f>
        <v>0.55322740658415626</v>
      </c>
      <c r="DC36" s="14">
        <f>'1'!FS36</f>
        <v>0.65569176360537229</v>
      </c>
      <c r="DD36" s="14">
        <f>'2'!EC36</f>
        <v>0.26486960043564522</v>
      </c>
      <c r="DE36" s="14">
        <f>'2'!EE36</f>
        <v>0.41919870476705307</v>
      </c>
      <c r="DF36" s="14">
        <f>'3'!DA36</f>
        <v>0.63567313343349729</v>
      </c>
      <c r="DG36" s="14">
        <f>'8'!DW36</f>
        <v>0.76588640404161368</v>
      </c>
      <c r="DH36" s="14">
        <f t="shared" si="24"/>
        <v>0.52799447035380509</v>
      </c>
      <c r="DI36" s="14">
        <f t="shared" si="25"/>
        <v>0.61359229080467959</v>
      </c>
      <c r="DJ36" s="14">
        <f>'1'!GC36</f>
        <v>0.89478410120450003</v>
      </c>
      <c r="DK36" s="14">
        <f>'1'!GE36</f>
        <v>0.90324474723299841</v>
      </c>
      <c r="DL36" s="14">
        <f>'2'!EL36</f>
        <v>0.39496263370734852</v>
      </c>
      <c r="DM36" s="14">
        <f>'2'!EN36</f>
        <v>0.56745990811288283</v>
      </c>
      <c r="DN36" s="14">
        <f>'3'!DH36</f>
        <v>0.15594259983622316</v>
      </c>
      <c r="DO36" s="14">
        <f>'8'!EF36</f>
        <v>0.45319749807933596</v>
      </c>
      <c r="DP36" s="14">
        <f t="shared" si="26"/>
        <v>0.58098141099706146</v>
      </c>
      <c r="DQ36" s="14">
        <f t="shared" si="27"/>
        <v>0.6413007178084057</v>
      </c>
    </row>
    <row r="37" spans="1:121" ht="12.75" customHeight="1">
      <c r="A37" s="60">
        <v>2013</v>
      </c>
      <c r="B37" s="14">
        <f>'1'!Q37</f>
        <v>0.77563052827848133</v>
      </c>
      <c r="C37" s="14">
        <f>'1'!S37</f>
        <v>0.82569626521975237</v>
      </c>
      <c r="D37" s="14">
        <f>'2'!P37</f>
        <v>0.80846513867286773</v>
      </c>
      <c r="E37" s="14">
        <f>'2'!R37</f>
        <v>0.86212563577909218</v>
      </c>
      <c r="F37" s="14">
        <f>'3'!N37</f>
        <v>0.58160696794157285</v>
      </c>
      <c r="G37" s="14">
        <f>'8'!J37</f>
        <v>0.7636966111842951</v>
      </c>
      <c r="H37" s="14">
        <f t="shared" si="28"/>
        <v>0.78259742604521465</v>
      </c>
      <c r="I37" s="14">
        <f t="shared" si="29"/>
        <v>0.81717283739437985</v>
      </c>
      <c r="J37" s="14">
        <f>'1'!AC37</f>
        <v>0.64501342041864829</v>
      </c>
      <c r="K37" s="14">
        <f>'1'!AE37</f>
        <v>0.7305015371330168</v>
      </c>
      <c r="L37" s="14">
        <f>'2'!Y37</f>
        <v>0.51836706324565029</v>
      </c>
      <c r="M37" s="14">
        <f>'2'!AA37</f>
        <v>0.67554668238715243</v>
      </c>
      <c r="N37" s="14">
        <f>'3'!U37</f>
        <v>0.55747634322467887</v>
      </c>
      <c r="O37" s="14">
        <f>'8'!S37</f>
        <v>0.70586273726193616</v>
      </c>
      <c r="P37" s="14">
        <f t="shared" si="0"/>
        <v>0.62308107364207821</v>
      </c>
      <c r="Q37" s="14">
        <f t="shared" si="1"/>
        <v>0.70397031892736839</v>
      </c>
      <c r="R37" s="14">
        <f>'1'!AO37</f>
        <v>0.58392734438998162</v>
      </c>
      <c r="S37" s="14">
        <f>'1'!AQ37</f>
        <v>0.68153993579717298</v>
      </c>
      <c r="T37" s="14">
        <f>'2'!AH37</f>
        <v>0.44628542757337475</v>
      </c>
      <c r="U37" s="14">
        <f>'2'!AJ37</f>
        <v>0.61537810602742649</v>
      </c>
      <c r="V37" s="14">
        <f>'3'!AB37</f>
        <v>0.7360304962990043</v>
      </c>
      <c r="W37" s="14">
        <f>'8'!AB37</f>
        <v>0.75410917747938311</v>
      </c>
      <c r="X37" s="14">
        <f t="shared" si="2"/>
        <v>0.59477398314757979</v>
      </c>
      <c r="Y37" s="14">
        <f t="shared" si="3"/>
        <v>0.68367573976799412</v>
      </c>
      <c r="Z37" s="14">
        <f>'1'!BA37</f>
        <v>0.60473329901332729</v>
      </c>
      <c r="AA37" s="14">
        <f>'1'!BC37</f>
        <v>0.69857204601362266</v>
      </c>
      <c r="AB37" s="14">
        <f>'2'!AQ37</f>
        <v>0.47285317599584781</v>
      </c>
      <c r="AC37" s="14">
        <f>'2'!AS37</f>
        <v>0.63843527143359091</v>
      </c>
      <c r="AD37" s="14">
        <f>'3'!AI37</f>
        <v>0.37650783344188443</v>
      </c>
      <c r="AE37" s="14">
        <f>'8'!AK37</f>
        <v>0.7047878560992954</v>
      </c>
      <c r="AF37" s="14">
        <f t="shared" si="4"/>
        <v>0.59412477703615674</v>
      </c>
      <c r="AG37" s="14">
        <f t="shared" si="5"/>
        <v>0.68059839118216958</v>
      </c>
      <c r="AH37" s="14">
        <f>'1'!BM37</f>
        <v>0.53223973752464415</v>
      </c>
      <c r="AI37" s="14">
        <f>'1'!BO37</f>
        <v>0.63750228281007371</v>
      </c>
      <c r="AJ37" s="14">
        <f>'2'!AZ37</f>
        <v>0.45033052264292489</v>
      </c>
      <c r="AK37" s="14">
        <f>'2'!BB37</f>
        <v>0.61896044231574698</v>
      </c>
      <c r="AL37" s="14">
        <f>'3'!AP37</f>
        <v>0.59814739200565081</v>
      </c>
      <c r="AM37" s="14">
        <f>'8'!AT37</f>
        <v>0.79188855054081742</v>
      </c>
      <c r="AN37" s="14">
        <f t="shared" si="6"/>
        <v>0.59148627023612876</v>
      </c>
      <c r="AO37" s="14">
        <f t="shared" si="7"/>
        <v>0.68278375855554596</v>
      </c>
      <c r="AP37" s="14">
        <f>'1'!BY37</f>
        <v>0.49628346236729753</v>
      </c>
      <c r="AQ37" s="14">
        <f>'1'!CA37</f>
        <v>0.60529343815601466</v>
      </c>
      <c r="AR37" s="14">
        <f>'2'!BI37</f>
        <v>0.44983637853029296</v>
      </c>
      <c r="AS37" s="14">
        <f>'2'!BK37</f>
        <v>0.61852424873886147</v>
      </c>
      <c r="AT37" s="14">
        <f>'3'!AW37</f>
        <v>0.81646454249535338</v>
      </c>
      <c r="AU37" s="14">
        <f>'8'!BC37</f>
        <v>0.76993873873678909</v>
      </c>
      <c r="AV37" s="14">
        <f t="shared" si="8"/>
        <v>0.57201952654479316</v>
      </c>
      <c r="AW37" s="14">
        <f t="shared" si="9"/>
        <v>0.66458547521055511</v>
      </c>
      <c r="AX37" s="14">
        <f>'1'!CK37</f>
        <v>0.60971625386142314</v>
      </c>
      <c r="AY37" s="14">
        <f>'1'!CM37</f>
        <v>0.70259527116055742</v>
      </c>
      <c r="AZ37" s="14">
        <f>'2'!BR37</f>
        <v>0.35242602013851665</v>
      </c>
      <c r="BA37" s="14">
        <f>'2'!BT37</f>
        <v>0.52379695888717293</v>
      </c>
      <c r="BB37" s="14">
        <f>'3'!BD37</f>
        <v>0.74494817391043411</v>
      </c>
      <c r="BC37" s="14">
        <f>'8'!BL37</f>
        <v>0.75064348660629121</v>
      </c>
      <c r="BD37" s="14">
        <f t="shared" si="10"/>
        <v>0.5709285868687437</v>
      </c>
      <c r="BE37" s="14">
        <f t="shared" si="11"/>
        <v>0.65901190555134048</v>
      </c>
      <c r="BF37" s="14">
        <f>'1'!CW37</f>
        <v>0.60483758182429592</v>
      </c>
      <c r="BG37" s="14">
        <f>'1'!CY37</f>
        <v>0.69865646174811946</v>
      </c>
      <c r="BH37" s="14">
        <f>'2'!CA37</f>
        <v>0.397856973916771</v>
      </c>
      <c r="BI37" s="14">
        <f>'2'!CC37</f>
        <v>0.5702923774328319</v>
      </c>
      <c r="BJ37" s="14">
        <f>'3'!BK37</f>
        <v>0.69593748723233206</v>
      </c>
      <c r="BK37" s="14">
        <f>'8'!BU37</f>
        <v>0.75713818525028331</v>
      </c>
      <c r="BL37" s="14">
        <f t="shared" si="12"/>
        <v>0.58661091366378337</v>
      </c>
      <c r="BM37" s="14">
        <f t="shared" si="13"/>
        <v>0.67536234147707819</v>
      </c>
      <c r="BN37" s="14">
        <f>'1'!DI37</f>
        <v>0.49821389625773249</v>
      </c>
      <c r="BO37" s="14">
        <f>'1'!DK37</f>
        <v>0.60705771230862138</v>
      </c>
      <c r="BP37" s="14">
        <f>'2'!CJ37</f>
        <v>0.35572517332926057</v>
      </c>
      <c r="BQ37" s="14">
        <f>'2'!CL37</f>
        <v>0.52732816209187539</v>
      </c>
      <c r="BR37" s="14">
        <f>'3'!BR37</f>
        <v>0.35726910761105879</v>
      </c>
      <c r="BS37" s="14">
        <f>'8'!CD37</f>
        <v>0.71545956761780305</v>
      </c>
      <c r="BT37" s="14">
        <f t="shared" si="14"/>
        <v>0.52313287906826533</v>
      </c>
      <c r="BU37" s="14">
        <f t="shared" si="15"/>
        <v>0.61661514733943323</v>
      </c>
      <c r="BV37" s="14">
        <f>'1'!DU37</f>
        <v>0.6238949553664509</v>
      </c>
      <c r="BW37" s="14">
        <f>'1'!DW37</f>
        <v>0.71392822086692453</v>
      </c>
      <c r="BX37" s="14">
        <f>'2'!CS37</f>
        <v>0.42091517977633897</v>
      </c>
      <c r="BY37" s="14">
        <f>'2'!CU37</f>
        <v>0.59228391922387691</v>
      </c>
      <c r="BZ37" s="14">
        <f>'3'!BY37</f>
        <v>0.81316054599276133</v>
      </c>
      <c r="CA37" s="14">
        <f>'8'!CM37</f>
        <v>0.80937953950964237</v>
      </c>
      <c r="CB37" s="14">
        <f t="shared" si="16"/>
        <v>0.618063224884144</v>
      </c>
      <c r="CC37" s="14">
        <f t="shared" si="17"/>
        <v>0.70519722653348116</v>
      </c>
      <c r="CD37" s="14">
        <f>'1'!EG37</f>
        <v>0.77251544826007257</v>
      </c>
      <c r="CE37" s="14">
        <f>'1'!EI37</f>
        <v>0.82355910170228508</v>
      </c>
      <c r="CF37" s="14">
        <f>'2'!DB37</f>
        <v>0.80762092586053025</v>
      </c>
      <c r="CG37" s="14">
        <f>'2'!DD37</f>
        <v>0.86167495471470212</v>
      </c>
      <c r="CH37" s="14">
        <f>'3'!CF37</f>
        <v>0.75980203779858813</v>
      </c>
      <c r="CI37" s="14">
        <f>'8'!CV37</f>
        <v>0.83255182736921296</v>
      </c>
      <c r="CJ37" s="14">
        <f t="shared" si="18"/>
        <v>0.80422940049660518</v>
      </c>
      <c r="CK37" s="14">
        <f t="shared" si="19"/>
        <v>0.83926196126206665</v>
      </c>
      <c r="CL37" s="14">
        <f>'1'!ES37</f>
        <v>0.36636115278582021</v>
      </c>
      <c r="CM37" s="14">
        <f>'1'!EU37</f>
        <v>0.47604664318808643</v>
      </c>
      <c r="CN37" s="14">
        <f>'2'!DK37</f>
        <v>0.34302364728943302</v>
      </c>
      <c r="CO37" s="14">
        <f>'2'!DM37</f>
        <v>0.5135894263985763</v>
      </c>
      <c r="CP37" s="14">
        <f>'3'!CM37</f>
        <v>0.3185500106379977</v>
      </c>
      <c r="CQ37" s="14">
        <f>'8'!DE37</f>
        <v>0.57473199526433183</v>
      </c>
      <c r="CR37" s="14">
        <f t="shared" si="20"/>
        <v>0.42803893177986163</v>
      </c>
      <c r="CS37" s="14">
        <f t="shared" si="21"/>
        <v>0.52145602161699811</v>
      </c>
      <c r="CT37" s="14">
        <f>'1'!FE37</f>
        <v>0.52453894854016581</v>
      </c>
      <c r="CU37" s="14">
        <f>'1'!FG37</f>
        <v>0.63071776149829184</v>
      </c>
      <c r="CV37" s="14">
        <f>'2'!DT37</f>
        <v>0.28216624040234806</v>
      </c>
      <c r="CW37" s="14">
        <f>'2'!DV37</f>
        <v>0.44173386197913822</v>
      </c>
      <c r="CX37" s="14">
        <f>'3'!CT37</f>
        <v>0.71850222792251617</v>
      </c>
      <c r="CY37" s="14">
        <f>'8'!DN37</f>
        <v>0.77353766491814635</v>
      </c>
      <c r="CZ37" s="14">
        <f t="shared" si="22"/>
        <v>0.52674761795355329</v>
      </c>
      <c r="DA37" s="14">
        <f t="shared" si="23"/>
        <v>0.61532976279852547</v>
      </c>
      <c r="DB37" s="14">
        <f>'1'!FQ37</f>
        <v>0.5558410630721301</v>
      </c>
      <c r="DC37" s="14">
        <f>'1'!FS37</f>
        <v>0.65792684119385192</v>
      </c>
      <c r="DD37" s="14">
        <f>'2'!EC37</f>
        <v>0.28527597962846052</v>
      </c>
      <c r="DE37" s="14">
        <f>'2'!EE37</f>
        <v>0.44567634298021508</v>
      </c>
      <c r="DF37" s="14">
        <f>'3'!DA37</f>
        <v>0.67403051307776807</v>
      </c>
      <c r="DG37" s="14">
        <f>'8'!DW37</f>
        <v>0.77361732399550476</v>
      </c>
      <c r="DH37" s="14">
        <f t="shared" si="24"/>
        <v>0.53824478889869842</v>
      </c>
      <c r="DI37" s="14">
        <f t="shared" si="25"/>
        <v>0.62574016938985721</v>
      </c>
      <c r="DJ37" s="14">
        <f>'1'!GC37</f>
        <v>0.89682467509477837</v>
      </c>
      <c r="DK37" s="14">
        <f>'1'!GE37</f>
        <v>0.90450640234459556</v>
      </c>
      <c r="DL37" s="14">
        <f>'2'!EL37</f>
        <v>0.41090771392713799</v>
      </c>
      <c r="DM37" s="14">
        <f>'2'!EN37</f>
        <v>0.58286199225927349</v>
      </c>
      <c r="DN37" s="14">
        <f>'3'!DH37</f>
        <v>0.15642189789619496</v>
      </c>
      <c r="DO37" s="14">
        <f>'8'!EF37</f>
        <v>0.46396397726170291</v>
      </c>
      <c r="DP37" s="14">
        <f t="shared" si="26"/>
        <v>0.59056545542787298</v>
      </c>
      <c r="DQ37" s="14">
        <f t="shared" si="27"/>
        <v>0.65044412395519058</v>
      </c>
    </row>
    <row r="38" spans="1:121" ht="12.75" customHeight="1">
      <c r="A38" s="60">
        <v>2014</v>
      </c>
      <c r="B38" s="14">
        <f>'1'!Q38</f>
        <v>0.78112002563872751</v>
      </c>
      <c r="C38" s="14">
        <f>'1'!S38</f>
        <v>0.82944791407340124</v>
      </c>
      <c r="D38" s="14">
        <f>'2'!P38</f>
        <v>0.99316415724001972</v>
      </c>
      <c r="E38" s="14">
        <f>'2'!R38</f>
        <v>0.95182177766582576</v>
      </c>
      <c r="F38" s="14">
        <f>'3'!N38</f>
        <v>0.58160696794157285</v>
      </c>
      <c r="G38" s="14">
        <f>'8'!J38</f>
        <v>0.7655899757550878</v>
      </c>
      <c r="H38" s="14">
        <f t="shared" si="28"/>
        <v>0.8466247195446116</v>
      </c>
      <c r="I38" s="14">
        <f t="shared" si="29"/>
        <v>0.8489532224981049</v>
      </c>
      <c r="J38" s="14">
        <f>'1'!AC38</f>
        <v>0.6522132867992223</v>
      </c>
      <c r="K38" s="14">
        <f>'1'!AE38</f>
        <v>0.73607041021823749</v>
      </c>
      <c r="L38" s="14">
        <f>'2'!Y38</f>
        <v>0.64056041851072898</v>
      </c>
      <c r="M38" s="14">
        <f>'2'!AA38</f>
        <v>0.76303806709088062</v>
      </c>
      <c r="N38" s="14">
        <f>'3'!U38</f>
        <v>0.55747634322467887</v>
      </c>
      <c r="O38" s="14">
        <f>'8'!S38</f>
        <v>0.69878720860576249</v>
      </c>
      <c r="P38" s="14">
        <f t="shared" ref="P38" si="30">(J38*(1/3))+(L38*(1/3))+(N38*0)+(O38*(1/3))</f>
        <v>0.66385363797190455</v>
      </c>
      <c r="Q38" s="14">
        <f t="shared" ref="Q38" si="31">(K38*(1/3))+(M38*(1/3))+(N38*0)+(O38*(1/3))</f>
        <v>0.7326318953049602</v>
      </c>
      <c r="R38" s="14">
        <f>'1'!AO38</f>
        <v>0.58216523508885709</v>
      </c>
      <c r="S38" s="14">
        <f>'1'!AQ38</f>
        <v>0.68007979754875125</v>
      </c>
      <c r="T38" s="14">
        <f>'2'!AH38</f>
        <v>0.51847097386138619</v>
      </c>
      <c r="U38" s="14">
        <f>'2'!AJ38</f>
        <v>0.67562823284542439</v>
      </c>
      <c r="V38" s="14">
        <f>'3'!AB38</f>
        <v>0.76485886683106041</v>
      </c>
      <c r="W38" s="14">
        <f>'8'!AB38</f>
        <v>0.75938040902855053</v>
      </c>
      <c r="X38" s="14">
        <f t="shared" si="2"/>
        <v>0.62000553932626457</v>
      </c>
      <c r="Y38" s="14">
        <f t="shared" si="3"/>
        <v>0.70502947980757535</v>
      </c>
      <c r="Z38" s="14">
        <f>'1'!BA38</f>
        <v>0.61774931122767174</v>
      </c>
      <c r="AA38" s="14">
        <f>'1'!BC38</f>
        <v>0.7090367329303936</v>
      </c>
      <c r="AB38" s="14">
        <f>'2'!AQ38</f>
        <v>0.56890659964198109</v>
      </c>
      <c r="AC38" s="14">
        <f>'2'!AS38</f>
        <v>0.71367081939977117</v>
      </c>
      <c r="AD38" s="14">
        <f>'3'!AI38</f>
        <v>0.37650783344188443</v>
      </c>
      <c r="AE38" s="14">
        <f>'8'!AK38</f>
        <v>0.70838194823221023</v>
      </c>
      <c r="AF38" s="14">
        <f t="shared" si="4"/>
        <v>0.63167928636728765</v>
      </c>
      <c r="AG38" s="14">
        <f t="shared" si="5"/>
        <v>0.71036316685412504</v>
      </c>
      <c r="AH38" s="14">
        <f>'1'!BM38</f>
        <v>0.53987556318543828</v>
      </c>
      <c r="AI38" s="14">
        <f>'1'!BO38</f>
        <v>0.64417043133942409</v>
      </c>
      <c r="AJ38" s="14">
        <f>'2'!AZ38</f>
        <v>0.48302282694201076</v>
      </c>
      <c r="AK38" s="14">
        <f>'2'!BB38</f>
        <v>0.646978084743843</v>
      </c>
      <c r="AL38" s="14">
        <f>'3'!AP38</f>
        <v>0.65589535080478467</v>
      </c>
      <c r="AM38" s="14">
        <f>'8'!AT38</f>
        <v>0.8066152166406142</v>
      </c>
      <c r="AN38" s="14">
        <f t="shared" si="6"/>
        <v>0.60983786892268776</v>
      </c>
      <c r="AO38" s="14">
        <f t="shared" si="7"/>
        <v>0.69925457757462706</v>
      </c>
      <c r="AP38" s="14">
        <f>'1'!BY38</f>
        <v>0.48006229850064847</v>
      </c>
      <c r="AQ38" s="14">
        <f>'1'!CA38</f>
        <v>0.59030481399292478</v>
      </c>
      <c r="AR38" s="14">
        <f>'2'!BI38</f>
        <v>0.48142537603048979</v>
      </c>
      <c r="AS38" s="14">
        <f>'2'!BK38</f>
        <v>0.64564613006125093</v>
      </c>
      <c r="AT38" s="14">
        <f>'3'!AW38</f>
        <v>0.80843455002707454</v>
      </c>
      <c r="AU38" s="14">
        <f>'8'!BC38</f>
        <v>0.76909043978451885</v>
      </c>
      <c r="AV38" s="14">
        <f t="shared" si="8"/>
        <v>0.57685937143855237</v>
      </c>
      <c r="AW38" s="14">
        <f t="shared" si="9"/>
        <v>0.66834712794623141</v>
      </c>
      <c r="AX38" s="14">
        <f>'1'!CK38</f>
        <v>0.6110103329976434</v>
      </c>
      <c r="AY38" s="14">
        <f>'1'!CM38</f>
        <v>0.70363664099666012</v>
      </c>
      <c r="AZ38" s="14">
        <f>'2'!BR38</f>
        <v>0.37954186452691729</v>
      </c>
      <c r="BA38" s="14">
        <f>'2'!BT38</f>
        <v>0.55208253423698272</v>
      </c>
      <c r="BB38" s="14">
        <f>'3'!BD38</f>
        <v>0.75777223809100347</v>
      </c>
      <c r="BC38" s="14">
        <f>'8'!BL38</f>
        <v>0.75271822194782767</v>
      </c>
      <c r="BD38" s="14">
        <f t="shared" si="10"/>
        <v>0.58109013982412949</v>
      </c>
      <c r="BE38" s="14">
        <f t="shared" si="11"/>
        <v>0.66947913239382351</v>
      </c>
      <c r="BF38" s="14">
        <f>'1'!CW38</f>
        <v>0.61044992026597178</v>
      </c>
      <c r="BG38" s="14">
        <f>'1'!CY38</f>
        <v>0.7031858410736177</v>
      </c>
      <c r="BH38" s="14">
        <f>'2'!CA38</f>
        <v>0.44159054884388765</v>
      </c>
      <c r="BI38" s="14">
        <f>'2'!CC38</f>
        <v>0.61118676643161052</v>
      </c>
      <c r="BJ38" s="14">
        <f>'3'!BK38</f>
        <v>0.62002874101815342</v>
      </c>
      <c r="BK38" s="14">
        <f>'8'!BU38</f>
        <v>0.75984968512379469</v>
      </c>
      <c r="BL38" s="14">
        <f t="shared" si="12"/>
        <v>0.60396338474455136</v>
      </c>
      <c r="BM38" s="14">
        <f t="shared" si="13"/>
        <v>0.69140743087634093</v>
      </c>
      <c r="BN38" s="14">
        <f>'1'!DI38</f>
        <v>0.49520747798759784</v>
      </c>
      <c r="BO38" s="14">
        <f>'1'!DK38</f>
        <v>0.60430829144237874</v>
      </c>
      <c r="BP38" s="14">
        <f>'2'!CJ38</f>
        <v>0.3831672364636885</v>
      </c>
      <c r="BQ38" s="14">
        <f>'2'!CL38</f>
        <v>0.55574192350996121</v>
      </c>
      <c r="BR38" s="14">
        <f>'3'!BR38</f>
        <v>0.35834005904324873</v>
      </c>
      <c r="BS38" s="14">
        <f>'8'!CD38</f>
        <v>0.7101102010951319</v>
      </c>
      <c r="BT38" s="14">
        <f t="shared" si="14"/>
        <v>0.52949497184880601</v>
      </c>
      <c r="BU38" s="14">
        <f t="shared" si="15"/>
        <v>0.62338680534915725</v>
      </c>
      <c r="BV38" s="14">
        <f>'1'!DU38</f>
        <v>0.62418518780799925</v>
      </c>
      <c r="BW38" s="14">
        <f>'1'!DW38</f>
        <v>0.71415845000995415</v>
      </c>
      <c r="BX38" s="14">
        <f>'2'!CS38</f>
        <v>0.46793676038893373</v>
      </c>
      <c r="BY38" s="14">
        <f>'2'!CU38</f>
        <v>0.6342505767803942</v>
      </c>
      <c r="BZ38" s="14">
        <f>'3'!BY38</f>
        <v>0.78194847622691654</v>
      </c>
      <c r="CA38" s="14">
        <f>'8'!CM38</f>
        <v>0.80016485830733797</v>
      </c>
      <c r="CB38" s="14">
        <f t="shared" si="16"/>
        <v>0.63076226883475695</v>
      </c>
      <c r="CC38" s="14">
        <f t="shared" si="17"/>
        <v>0.71619129503256207</v>
      </c>
      <c r="CD38" s="14">
        <f>'1'!EG38</f>
        <v>0.78224899593335606</v>
      </c>
      <c r="CE38" s="14">
        <f>'1'!EI38</f>
        <v>0.83021719296497698</v>
      </c>
      <c r="CF38" s="14">
        <f>'2'!DB38</f>
        <v>0.91666666666666674</v>
      </c>
      <c r="CG38" s="14">
        <f>'2'!DD38</f>
        <v>0.91666666666666696</v>
      </c>
      <c r="CH38" s="14">
        <f>'3'!CF38</f>
        <v>0.73687963973890591</v>
      </c>
      <c r="CI38" s="14">
        <f>'8'!CV38</f>
        <v>0.83296093544667937</v>
      </c>
      <c r="CJ38" s="14">
        <f t="shared" si="18"/>
        <v>0.84395886601556735</v>
      </c>
      <c r="CK38" s="14">
        <f t="shared" si="19"/>
        <v>0.85994826502610766</v>
      </c>
      <c r="CL38" s="14">
        <f>'1'!ES38</f>
        <v>0.37981577984705961</v>
      </c>
      <c r="CM38" s="14">
        <f>'1'!EU38</f>
        <v>0.49049591024953731</v>
      </c>
      <c r="CN38" s="14">
        <f>'2'!DK38</f>
        <v>0.40315426257793574</v>
      </c>
      <c r="CO38" s="14">
        <f>'2'!DM38</f>
        <v>0.57543384020286659</v>
      </c>
      <c r="CP38" s="14">
        <f>'3'!CM38</f>
        <v>0.25009817428190595</v>
      </c>
      <c r="CQ38" s="14">
        <f>'8'!DE38</f>
        <v>0.59028080132320315</v>
      </c>
      <c r="CR38" s="14">
        <f t="shared" si="20"/>
        <v>0.45775028124939948</v>
      </c>
      <c r="CS38" s="14">
        <f t="shared" si="21"/>
        <v>0.55207018392520224</v>
      </c>
      <c r="CT38" s="14">
        <f>'1'!FE38</f>
        <v>0.53145400108987617</v>
      </c>
      <c r="CU38" s="14">
        <f>'1'!FG38</f>
        <v>0.63681279773689758</v>
      </c>
      <c r="CV38" s="14">
        <f>'2'!DT38</f>
        <v>0.32691573901964355</v>
      </c>
      <c r="CW38" s="14">
        <f>'2'!DV38</f>
        <v>0.49558515439063272</v>
      </c>
      <c r="CX38" s="14">
        <f>'3'!CT38</f>
        <v>0.70595399798465774</v>
      </c>
      <c r="CY38" s="14">
        <f>'8'!DN38</f>
        <v>0.77585089624744907</v>
      </c>
      <c r="CZ38" s="14">
        <f t="shared" si="22"/>
        <v>0.5447402121189896</v>
      </c>
      <c r="DA38" s="14">
        <f t="shared" si="23"/>
        <v>0.63608294945832644</v>
      </c>
      <c r="DB38" s="14">
        <f>'1'!FQ38</f>
        <v>0.56995056885795559</v>
      </c>
      <c r="DC38" s="14">
        <f>'1'!FS38</f>
        <v>0.66988066783394418</v>
      </c>
      <c r="DD38" s="14">
        <f>'2'!EC38</f>
        <v>0.30866971324108972</v>
      </c>
      <c r="DE38" s="14">
        <f>'2'!EE38</f>
        <v>0.47434689072960667</v>
      </c>
      <c r="DF38" s="14">
        <f>'3'!DA38</f>
        <v>0.62647015144212226</v>
      </c>
      <c r="DG38" s="14">
        <f>'8'!DW38</f>
        <v>0.78387951233597686</v>
      </c>
      <c r="DH38" s="14">
        <f t="shared" si="24"/>
        <v>0.55416659814500735</v>
      </c>
      <c r="DI38" s="14">
        <f t="shared" si="25"/>
        <v>0.64270235696650913</v>
      </c>
      <c r="DJ38" s="14">
        <f>'1'!GC38</f>
        <v>0.91666666666666663</v>
      </c>
      <c r="DK38" s="14">
        <f>'1'!GE38</f>
        <v>0.91666666666666641</v>
      </c>
      <c r="DL38" s="14">
        <f>'2'!EL38</f>
        <v>0.42293546794426162</v>
      </c>
      <c r="DM38" s="14">
        <f>'2'!EN38</f>
        <v>0.59416392744106628</v>
      </c>
      <c r="DN38" s="14">
        <f>'3'!DH38</f>
        <v>0.16496577595521916</v>
      </c>
      <c r="DO38" s="14">
        <f>'8'!EF38</f>
        <v>0.47926795774131736</v>
      </c>
      <c r="DP38" s="14">
        <f t="shared" si="26"/>
        <v>0.60629003078408183</v>
      </c>
      <c r="DQ38" s="14">
        <f t="shared" si="27"/>
        <v>0.66336618394968339</v>
      </c>
    </row>
    <row r="39" spans="1:121" ht="12.75" customHeight="1"/>
    <row r="40" spans="1:121" ht="12.75" customHeight="1">
      <c r="A40" s="60" t="s">
        <v>322</v>
      </c>
      <c r="J40" s="14" t="s">
        <v>322</v>
      </c>
    </row>
    <row r="41" spans="1:121" ht="12.75" customHeight="1">
      <c r="A41" s="60" t="s">
        <v>632</v>
      </c>
      <c r="B41" s="14">
        <f>B38-B5</f>
        <v>0.41829737813306572</v>
      </c>
      <c r="C41" s="14">
        <f t="shared" ref="C41:BN41" si="32">C38-C5</f>
        <v>0.35724732382267688</v>
      </c>
      <c r="D41" s="14">
        <f t="shared" si="32"/>
        <v>0.81075521758792179</v>
      </c>
      <c r="E41" s="14">
        <f t="shared" si="32"/>
        <v>0.65740171221218646</v>
      </c>
      <c r="F41" s="14">
        <f t="shared" si="32"/>
        <v>2.9358096189710747E-2</v>
      </c>
      <c r="G41" s="14">
        <f t="shared" si="32"/>
        <v>7.7211192589303201E-2</v>
      </c>
      <c r="H41" s="14">
        <f t="shared" si="32"/>
        <v>0.43542126277009685</v>
      </c>
      <c r="I41" s="14">
        <f t="shared" si="32"/>
        <v>0.36395340954138877</v>
      </c>
      <c r="J41" s="14">
        <f t="shared" si="32"/>
        <v>0.45974014322805756</v>
      </c>
      <c r="K41" s="14">
        <f t="shared" si="32"/>
        <v>0.47661915919454573</v>
      </c>
      <c r="L41" s="14">
        <f t="shared" si="32"/>
        <v>0.47386704020018222</v>
      </c>
      <c r="M41" s="14">
        <f t="shared" si="32"/>
        <v>0.49654000227148826</v>
      </c>
      <c r="N41" s="14">
        <f t="shared" si="32"/>
        <v>1.0055374538006645E-2</v>
      </c>
      <c r="O41" s="14">
        <f t="shared" si="32"/>
        <v>9.710120360108454E-2</v>
      </c>
      <c r="P41" s="14">
        <f t="shared" si="32"/>
        <v>0.34356946234310815</v>
      </c>
      <c r="Q41" s="14">
        <f t="shared" si="32"/>
        <v>0.35675345502237288</v>
      </c>
      <c r="R41" s="14">
        <f t="shared" si="32"/>
        <v>0.27956831899436357</v>
      </c>
      <c r="S41" s="14">
        <f t="shared" si="32"/>
        <v>0.27650538487505105</v>
      </c>
      <c r="T41" s="14">
        <f t="shared" si="32"/>
        <v>0.37208690293946844</v>
      </c>
      <c r="U41" s="14">
        <f t="shared" si="32"/>
        <v>0.44778062921585271</v>
      </c>
      <c r="V41" s="14">
        <f t="shared" si="32"/>
        <v>-2.7058684898812468E-2</v>
      </c>
      <c r="W41" s="14">
        <f t="shared" si="32"/>
        <v>2.0854601573744747E-2</v>
      </c>
      <c r="X41" s="14">
        <f t="shared" si="32"/>
        <v>0.2241699411691922</v>
      </c>
      <c r="Y41" s="14">
        <f t="shared" si="32"/>
        <v>0.24838020522154947</v>
      </c>
      <c r="Z41" s="14">
        <f t="shared" si="32"/>
        <v>0.35936190749324365</v>
      </c>
      <c r="AA41" s="14">
        <f t="shared" si="32"/>
        <v>0.3600898503839241</v>
      </c>
      <c r="AB41" s="14">
        <f t="shared" si="32"/>
        <v>0.44737636603794262</v>
      </c>
      <c r="AC41" s="14">
        <f t="shared" si="32"/>
        <v>0.53775599233741356</v>
      </c>
      <c r="AD41" s="14">
        <f t="shared" si="32"/>
        <v>-0.11201166666327722</v>
      </c>
      <c r="AE41" s="14">
        <f t="shared" si="32"/>
        <v>7.6193241837458681E-2</v>
      </c>
      <c r="AF41" s="14">
        <f t="shared" si="32"/>
        <v>0.29431050512288159</v>
      </c>
      <c r="AG41" s="14">
        <f t="shared" si="32"/>
        <v>0.32467969485293213</v>
      </c>
      <c r="AH41" s="14">
        <f t="shared" si="32"/>
        <v>0.32798405561806432</v>
      </c>
      <c r="AI41" s="14">
        <f t="shared" si="32"/>
        <v>0.35724399420420477</v>
      </c>
      <c r="AJ41" s="14">
        <f t="shared" si="32"/>
        <v>0.3504963654917439</v>
      </c>
      <c r="AK41" s="14">
        <f t="shared" si="32"/>
        <v>0.44739581217924929</v>
      </c>
      <c r="AL41" s="14">
        <f t="shared" si="32"/>
        <v>0.10647430465056518</v>
      </c>
      <c r="AM41" s="14">
        <f t="shared" si="32"/>
        <v>8.7120920634095933E-2</v>
      </c>
      <c r="AN41" s="14">
        <f t="shared" si="32"/>
        <v>0.25520044724796809</v>
      </c>
      <c r="AO41" s="14">
        <f t="shared" si="32"/>
        <v>0.29725357567251665</v>
      </c>
      <c r="AP41" s="14">
        <f t="shared" si="32"/>
        <v>0.38749779858833411</v>
      </c>
      <c r="AQ41" s="14">
        <f t="shared" si="32"/>
        <v>0.49039419846923582</v>
      </c>
      <c r="AR41" s="14">
        <f t="shared" si="32"/>
        <v>0.29955580784146807</v>
      </c>
      <c r="AS41" s="14">
        <f t="shared" si="32"/>
        <v>0.35215812378010231</v>
      </c>
      <c r="AT41" s="14">
        <f t="shared" si="32"/>
        <v>-1.4949067829708285E-2</v>
      </c>
      <c r="AU41" s="14">
        <f t="shared" si="32"/>
        <v>4.9057156697620563E-3</v>
      </c>
      <c r="AV41" s="14">
        <f t="shared" si="32"/>
        <v>0.23065310736652145</v>
      </c>
      <c r="AW41" s="14">
        <f t="shared" si="32"/>
        <v>0.28248601263969997</v>
      </c>
      <c r="AX41" s="14">
        <f t="shared" si="32"/>
        <v>0.37792967327165117</v>
      </c>
      <c r="AY41" s="14">
        <f t="shared" si="32"/>
        <v>0.38781861938082279</v>
      </c>
      <c r="AZ41" s="14">
        <f t="shared" si="32"/>
        <v>0.20238764035999218</v>
      </c>
      <c r="BA41" s="14">
        <f t="shared" si="32"/>
        <v>0.26682029840239113</v>
      </c>
      <c r="BB41" s="14">
        <f t="shared" si="32"/>
        <v>0.43740411505875965</v>
      </c>
      <c r="BC41" s="14">
        <f t="shared" si="32"/>
        <v>2.7703863311825283E-2</v>
      </c>
      <c r="BD41" s="14">
        <f t="shared" si="32"/>
        <v>0.20267372564782293</v>
      </c>
      <c r="BE41" s="14">
        <f t="shared" si="32"/>
        <v>0.22744759369834644</v>
      </c>
      <c r="BF41" s="14">
        <f t="shared" si="32"/>
        <v>0.37927414828313577</v>
      </c>
      <c r="BG41" s="14">
        <f t="shared" si="32"/>
        <v>0.38992078521670054</v>
      </c>
      <c r="BH41" s="14">
        <f t="shared" si="32"/>
        <v>0.24974647088633475</v>
      </c>
      <c r="BI41" s="14">
        <f t="shared" si="32"/>
        <v>0.30074640422779653</v>
      </c>
      <c r="BJ41" s="14">
        <f t="shared" si="32"/>
        <v>-0.15672763165192627</v>
      </c>
      <c r="BK41" s="14">
        <f t="shared" si="32"/>
        <v>5.9104626811244731E-2</v>
      </c>
      <c r="BL41" s="14">
        <f t="shared" si="32"/>
        <v>0.22937508199357176</v>
      </c>
      <c r="BM41" s="14">
        <f t="shared" si="32"/>
        <v>0.24992393875191388</v>
      </c>
      <c r="BN41" s="14">
        <f t="shared" si="32"/>
        <v>0.21632917703209609</v>
      </c>
      <c r="BO41" s="14">
        <f t="shared" ref="BO41:DQ41" si="33">BO38-BO5</f>
        <v>0.22955399586592934</v>
      </c>
      <c r="BP41" s="14">
        <f t="shared" si="33"/>
        <v>0.23777865422539918</v>
      </c>
      <c r="BQ41" s="14">
        <f t="shared" si="33"/>
        <v>0.32987063877118961</v>
      </c>
      <c r="BR41" s="14">
        <f t="shared" si="33"/>
        <v>-0.21214332825547599</v>
      </c>
      <c r="BS41" s="14">
        <f t="shared" si="33"/>
        <v>-2.7967531043117444E-2</v>
      </c>
      <c r="BT41" s="14">
        <f t="shared" si="33"/>
        <v>0.14204676673812588</v>
      </c>
      <c r="BU41" s="14">
        <f t="shared" si="33"/>
        <v>0.17715236786466715</v>
      </c>
      <c r="BV41" s="14">
        <f t="shared" si="33"/>
        <v>0.27290765252106408</v>
      </c>
      <c r="BW41" s="14">
        <f t="shared" si="33"/>
        <v>0.25464317874948861</v>
      </c>
      <c r="BX41" s="14">
        <f t="shared" si="33"/>
        <v>0.271939656895622</v>
      </c>
      <c r="BY41" s="14">
        <f t="shared" si="33"/>
        <v>0.31692344835044306</v>
      </c>
      <c r="BZ41" s="14">
        <f t="shared" si="33"/>
        <v>0.13852512783304693</v>
      </c>
      <c r="CA41" s="14">
        <f t="shared" si="33"/>
        <v>7.1905484311251766E-2</v>
      </c>
      <c r="CB41" s="14">
        <f t="shared" si="33"/>
        <v>0.20558426457597923</v>
      </c>
      <c r="CC41" s="14">
        <f t="shared" si="33"/>
        <v>0.21449070380372781</v>
      </c>
      <c r="CD41" s="14">
        <f t="shared" si="33"/>
        <v>0.57509968121257049</v>
      </c>
      <c r="CE41" s="14">
        <f t="shared" si="33"/>
        <v>0.54990963046221841</v>
      </c>
      <c r="CF41" s="14">
        <f t="shared" si="33"/>
        <v>0.73090239963026216</v>
      </c>
      <c r="CG41" s="14">
        <f t="shared" si="33"/>
        <v>0.61648844696313532</v>
      </c>
      <c r="CH41" s="14">
        <f t="shared" si="33"/>
        <v>3.455832215207022E-2</v>
      </c>
      <c r="CI41" s="14">
        <f t="shared" si="33"/>
        <v>-2.8417560343673598E-2</v>
      </c>
      <c r="CJ41" s="14">
        <f t="shared" si="33"/>
        <v>0.42586150683305302</v>
      </c>
      <c r="CK41" s="14">
        <f t="shared" si="33"/>
        <v>0.37932683902722664</v>
      </c>
      <c r="CL41" s="14">
        <f t="shared" si="33"/>
        <v>0.23093291685122813</v>
      </c>
      <c r="CM41" s="14">
        <f t="shared" si="33"/>
        <v>0.29658709397378308</v>
      </c>
      <c r="CN41" s="14">
        <f t="shared" si="33"/>
        <v>0.31624470999100784</v>
      </c>
      <c r="CO41" s="14">
        <f t="shared" si="33"/>
        <v>0.48264016379318858</v>
      </c>
      <c r="CP41" s="14">
        <f t="shared" si="33"/>
        <v>-0.2364715458800149</v>
      </c>
      <c r="CQ41" s="14">
        <f t="shared" si="33"/>
        <v>-0.11307351453506698</v>
      </c>
      <c r="CR41" s="14">
        <f t="shared" si="33"/>
        <v>0.14470137076905631</v>
      </c>
      <c r="CS41" s="14">
        <f t="shared" si="33"/>
        <v>0.22205124774396812</v>
      </c>
      <c r="CT41" s="14">
        <f t="shared" si="33"/>
        <v>0.30111127276797162</v>
      </c>
      <c r="CU41" s="14">
        <f t="shared" si="33"/>
        <v>0.32466689702090662</v>
      </c>
      <c r="CV41" s="14">
        <f t="shared" si="33"/>
        <v>0.20116077493468115</v>
      </c>
      <c r="CW41" s="14">
        <f t="shared" si="33"/>
        <v>0.31043978639780179</v>
      </c>
      <c r="CX41" s="14">
        <f t="shared" si="33"/>
        <v>-3.1741266009531754E-2</v>
      </c>
      <c r="CY41" s="14">
        <f t="shared" si="33"/>
        <v>-6.9921080402276736E-2</v>
      </c>
      <c r="CZ41" s="14">
        <f t="shared" si="33"/>
        <v>0.14411698910012538</v>
      </c>
      <c r="DA41" s="14">
        <f t="shared" si="33"/>
        <v>0.18839520100547724</v>
      </c>
      <c r="DB41" s="14">
        <f t="shared" si="33"/>
        <v>0.45775860329706275</v>
      </c>
      <c r="DC41" s="14">
        <f t="shared" si="33"/>
        <v>0.53587826818409656</v>
      </c>
      <c r="DD41" s="14">
        <f t="shared" si="33"/>
        <v>0.18209782870172067</v>
      </c>
      <c r="DE41" s="14">
        <f t="shared" si="33"/>
        <v>0.28743680110083875</v>
      </c>
      <c r="DF41" s="14">
        <f t="shared" si="33"/>
        <v>2.6735488112274997E-2</v>
      </c>
      <c r="DG41" s="14">
        <f t="shared" si="33"/>
        <v>2.488631128384633E-2</v>
      </c>
      <c r="DH41" s="14">
        <f t="shared" si="33"/>
        <v>0.22158091442754324</v>
      </c>
      <c r="DI41" s="14">
        <f t="shared" si="33"/>
        <v>0.28273379352292716</v>
      </c>
      <c r="DJ41" s="14">
        <f t="shared" si="33"/>
        <v>0.54113193239800983</v>
      </c>
      <c r="DK41" s="14">
        <f t="shared" si="33"/>
        <v>0.43073861976608491</v>
      </c>
      <c r="DL41" s="14">
        <f t="shared" si="33"/>
        <v>0.16246821984769133</v>
      </c>
      <c r="DM41" s="14">
        <f t="shared" si="33"/>
        <v>0.18087259047329357</v>
      </c>
      <c r="DN41" s="14">
        <f t="shared" si="33"/>
        <v>-0.10608064307793519</v>
      </c>
      <c r="DO41" s="14">
        <f t="shared" si="33"/>
        <v>0.17079183400101505</v>
      </c>
      <c r="DP41" s="14">
        <f t="shared" si="33"/>
        <v>0.29146399541557205</v>
      </c>
      <c r="DQ41" s="14">
        <f t="shared" si="33"/>
        <v>0.2608010147467979</v>
      </c>
    </row>
    <row r="42" spans="1:121" ht="12.75" customHeight="1">
      <c r="A42" s="60" t="s">
        <v>713</v>
      </c>
    </row>
    <row r="43" spans="1:121" ht="12.75" customHeight="1">
      <c r="A43" s="60" t="s">
        <v>632</v>
      </c>
      <c r="B43" s="14">
        <f>(POWER(B38/B5,1/33)-1)*100</f>
        <v>2.3508886424883357</v>
      </c>
      <c r="C43" s="14">
        <f t="shared" ref="C43:BN43" si="34">(POWER(C38/C5,1/33)-1)*100</f>
        <v>1.7217956524373745</v>
      </c>
      <c r="D43" s="14">
        <f t="shared" si="34"/>
        <v>5.2694297317966043</v>
      </c>
      <c r="E43" s="14">
        <f t="shared" si="34"/>
        <v>3.6196372651207565</v>
      </c>
      <c r="F43" s="14">
        <f t="shared" si="34"/>
        <v>0.15708114488353075</v>
      </c>
      <c r="G43" s="14">
        <f t="shared" si="34"/>
        <v>0.32266339087472229</v>
      </c>
      <c r="H43" s="14">
        <f t="shared" si="34"/>
        <v>2.2125130711633689</v>
      </c>
      <c r="I43" s="14">
        <f t="shared" si="34"/>
        <v>1.7110049025574448</v>
      </c>
      <c r="J43" s="14">
        <f t="shared" si="34"/>
        <v>3.7674625702126319</v>
      </c>
      <c r="K43" s="14">
        <f t="shared" si="34"/>
        <v>3.2103234547578019</v>
      </c>
      <c r="L43" s="14">
        <f t="shared" si="34"/>
        <v>4.1637044650090882</v>
      </c>
      <c r="M43" s="14">
        <f t="shared" si="34"/>
        <v>3.2390511562027324</v>
      </c>
      <c r="N43" s="14">
        <f t="shared" si="34"/>
        <v>5.5172690034810401E-2</v>
      </c>
      <c r="O43" s="14">
        <f t="shared" si="34"/>
        <v>0.45439455966416187</v>
      </c>
      <c r="P43" s="14">
        <f t="shared" si="34"/>
        <v>2.2332167458075203</v>
      </c>
      <c r="Q43" s="14">
        <f t="shared" si="34"/>
        <v>2.0429445214393827</v>
      </c>
      <c r="R43" s="14">
        <f t="shared" si="34"/>
        <v>2.0026767803471346</v>
      </c>
      <c r="S43" s="14">
        <f t="shared" si="34"/>
        <v>1.5939310582556931</v>
      </c>
      <c r="T43" s="14">
        <f t="shared" si="34"/>
        <v>3.9066521895094519</v>
      </c>
      <c r="U43" s="14">
        <f t="shared" si="34"/>
        <v>3.3486836062483372</v>
      </c>
      <c r="V43" s="14">
        <f t="shared" si="34"/>
        <v>-0.10529590685488532</v>
      </c>
      <c r="W43" s="14">
        <f t="shared" si="34"/>
        <v>8.4419863125528849E-2</v>
      </c>
      <c r="X43" s="14">
        <f t="shared" si="34"/>
        <v>1.3690733322450965</v>
      </c>
      <c r="Y43" s="14">
        <f t="shared" si="34"/>
        <v>1.3248324065005646</v>
      </c>
      <c r="Z43" s="14">
        <f t="shared" si="34"/>
        <v>2.6764719006596494</v>
      </c>
      <c r="AA43" s="14">
        <f t="shared" si="34"/>
        <v>2.1716926451167184</v>
      </c>
      <c r="AB43" s="14">
        <f t="shared" si="34"/>
        <v>4.7885516053722821</v>
      </c>
      <c r="AC43" s="14">
        <f t="shared" si="34"/>
        <v>4.3350350992719777</v>
      </c>
      <c r="AD43" s="14">
        <f t="shared" si="34"/>
        <v>-0.78610763056162769</v>
      </c>
      <c r="AE43" s="14">
        <f t="shared" si="34"/>
        <v>0.34543004980069902</v>
      </c>
      <c r="AF43" s="14">
        <f t="shared" si="34"/>
        <v>1.9187985126232654</v>
      </c>
      <c r="AG43" s="14">
        <f t="shared" si="34"/>
        <v>1.8680190406525243</v>
      </c>
      <c r="AH43" s="14">
        <f t="shared" si="34"/>
        <v>2.8746779027259306</v>
      </c>
      <c r="AI43" s="14">
        <f t="shared" si="34"/>
        <v>2.4809965666783729</v>
      </c>
      <c r="AJ43" s="14">
        <f t="shared" si="34"/>
        <v>3.9968423705687872</v>
      </c>
      <c r="AK43" s="14">
        <f t="shared" si="34"/>
        <v>3.6281645996488754</v>
      </c>
      <c r="AL43" s="14">
        <f t="shared" si="34"/>
        <v>0.53821949634353938</v>
      </c>
      <c r="AM43" s="14">
        <f t="shared" si="34"/>
        <v>0.34695853933046639</v>
      </c>
      <c r="AN43" s="14">
        <f t="shared" si="34"/>
        <v>1.6562856395038406</v>
      </c>
      <c r="AO43" s="14">
        <f t="shared" si="34"/>
        <v>1.6916037307030729</v>
      </c>
      <c r="AP43" s="14">
        <f t="shared" si="34"/>
        <v>5.1144001756944446</v>
      </c>
      <c r="AQ43" s="14">
        <f t="shared" si="34"/>
        <v>5.5304324658233428</v>
      </c>
      <c r="AR43" s="14">
        <f t="shared" si="34"/>
        <v>2.9938232787074526</v>
      </c>
      <c r="AS43" s="14">
        <f t="shared" si="34"/>
        <v>2.417904234836854</v>
      </c>
      <c r="AT43" s="14">
        <f t="shared" si="34"/>
        <v>-5.5507286021250213E-2</v>
      </c>
      <c r="AU43" s="14">
        <f t="shared" si="34"/>
        <v>1.9392862478007089E-2</v>
      </c>
      <c r="AV43" s="14">
        <f t="shared" si="34"/>
        <v>1.5591934898684157</v>
      </c>
      <c r="AW43" s="14">
        <f t="shared" si="34"/>
        <v>1.6785692242337946</v>
      </c>
      <c r="AX43" s="14">
        <f t="shared" si="34"/>
        <v>2.963453420590012</v>
      </c>
      <c r="AY43" s="14">
        <f t="shared" si="34"/>
        <v>2.4572686017396705</v>
      </c>
      <c r="AZ43" s="14">
        <f t="shared" si="34"/>
        <v>2.3357838516147478</v>
      </c>
      <c r="BA43" s="14">
        <f t="shared" si="34"/>
        <v>2.0210264375868592</v>
      </c>
      <c r="BB43" s="14">
        <f t="shared" si="34"/>
        <v>2.6431523760386044</v>
      </c>
      <c r="BC43" s="14">
        <f t="shared" si="34"/>
        <v>0.11369940959058411</v>
      </c>
      <c r="BD43" s="14">
        <f t="shared" si="34"/>
        <v>1.3082125180199355</v>
      </c>
      <c r="BE43" s="14">
        <f t="shared" si="34"/>
        <v>1.265880932371366</v>
      </c>
      <c r="BF43" s="14">
        <f t="shared" si="34"/>
        <v>2.9861971979056268</v>
      </c>
      <c r="BG43" s="14">
        <f t="shared" si="34"/>
        <v>2.4804813228352485</v>
      </c>
      <c r="BH43" s="14">
        <f t="shared" si="34"/>
        <v>2.5585471001075666</v>
      </c>
      <c r="BI43" s="14">
        <f t="shared" si="34"/>
        <v>2.0739739439455507</v>
      </c>
      <c r="BJ43" s="14">
        <f t="shared" si="34"/>
        <v>-0.68058533190712422</v>
      </c>
      <c r="BK43" s="14">
        <f t="shared" si="34"/>
        <v>0.24568462326874929</v>
      </c>
      <c r="BL43" s="14">
        <f t="shared" si="34"/>
        <v>1.4580608667337236</v>
      </c>
      <c r="BM43" s="14">
        <f t="shared" si="34"/>
        <v>1.368640833057877</v>
      </c>
      <c r="BN43" s="14">
        <f t="shared" si="34"/>
        <v>1.7552302934445763</v>
      </c>
      <c r="BO43" s="14">
        <f t="shared" ref="BO43:DQ43" si="35">(POWER(BO38/BO5,1/33)-1)*100</f>
        <v>1.4584540123165013</v>
      </c>
      <c r="BP43" s="14">
        <f t="shared" si="35"/>
        <v>2.9800918156481337</v>
      </c>
      <c r="BQ43" s="14">
        <f t="shared" si="35"/>
        <v>2.7658580266253896</v>
      </c>
      <c r="BR43" s="14">
        <f t="shared" si="35"/>
        <v>-1.3992145542540912</v>
      </c>
      <c r="BS43" s="14">
        <f t="shared" si="35"/>
        <v>-0.11698901852975618</v>
      </c>
      <c r="BT43" s="14">
        <f t="shared" si="35"/>
        <v>0.95098274965677021</v>
      </c>
      <c r="BU43" s="14">
        <f t="shared" si="35"/>
        <v>1.0182484455455221</v>
      </c>
      <c r="BV43" s="14">
        <f t="shared" si="35"/>
        <v>1.7572936544715256</v>
      </c>
      <c r="BW43" s="14">
        <f t="shared" si="35"/>
        <v>1.3451261426025152</v>
      </c>
      <c r="BX43" s="14">
        <f t="shared" si="35"/>
        <v>2.6721489140983934</v>
      </c>
      <c r="BY43" s="14">
        <f t="shared" si="35"/>
        <v>2.1206916471525838</v>
      </c>
      <c r="BZ43" s="14">
        <f t="shared" si="35"/>
        <v>0.5926155683309009</v>
      </c>
      <c r="CA43" s="14">
        <f t="shared" si="35"/>
        <v>0.28574235112495128</v>
      </c>
      <c r="CB43" s="14">
        <f t="shared" si="35"/>
        <v>1.2023867693468748</v>
      </c>
      <c r="CC43" s="14">
        <f t="shared" si="35"/>
        <v>1.0844556054072196</v>
      </c>
      <c r="CD43" s="14">
        <f t="shared" si="35"/>
        <v>4.1086254546675249</v>
      </c>
      <c r="CE43" s="14">
        <f t="shared" si="35"/>
        <v>3.3450318105151089</v>
      </c>
      <c r="CF43" s="14">
        <f t="shared" si="35"/>
        <v>4.9560682712705084</v>
      </c>
      <c r="CG43" s="14">
        <f t="shared" si="35"/>
        <v>3.4408038207975</v>
      </c>
      <c r="CH43" s="14">
        <f t="shared" si="35"/>
        <v>0.1456621999720964</v>
      </c>
      <c r="CI43" s="14">
        <f t="shared" si="35"/>
        <v>-0.10160671873915561</v>
      </c>
      <c r="CJ43" s="14">
        <f t="shared" si="35"/>
        <v>2.1512659566905512</v>
      </c>
      <c r="CK43" s="14">
        <f t="shared" si="35"/>
        <v>1.7786397524432784</v>
      </c>
      <c r="CL43" s="14">
        <f t="shared" si="35"/>
        <v>2.8786128265035904</v>
      </c>
      <c r="CM43" s="14">
        <f t="shared" si="35"/>
        <v>2.8521247097683888</v>
      </c>
      <c r="CN43" s="14">
        <f t="shared" si="35"/>
        <v>4.7596533761701476</v>
      </c>
      <c r="CO43" s="14">
        <f t="shared" si="35"/>
        <v>5.6852684913597296</v>
      </c>
      <c r="CP43" s="14">
        <f t="shared" si="35"/>
        <v>-1.9965471368331267</v>
      </c>
      <c r="CQ43" s="14">
        <f t="shared" si="35"/>
        <v>-0.52969038564381066</v>
      </c>
      <c r="CR43" s="14">
        <f t="shared" si="35"/>
        <v>1.1580613462556233</v>
      </c>
      <c r="CS43" s="14">
        <f t="shared" si="35"/>
        <v>1.5713855443361346</v>
      </c>
      <c r="CT43" s="14">
        <f t="shared" si="35"/>
        <v>2.5658451186677311</v>
      </c>
      <c r="CU43" s="14">
        <f t="shared" si="35"/>
        <v>2.184131719731619</v>
      </c>
      <c r="CV43" s="14">
        <f t="shared" si="35"/>
        <v>2.9373660268859014</v>
      </c>
      <c r="CW43" s="14">
        <f t="shared" si="35"/>
        <v>3.0285862509513706</v>
      </c>
      <c r="CX43" s="14">
        <f t="shared" si="35"/>
        <v>-0.13318620168040196</v>
      </c>
      <c r="CY43" s="14">
        <f t="shared" si="35"/>
        <v>-0.26114156523523446</v>
      </c>
      <c r="CZ43" s="14">
        <f t="shared" si="35"/>
        <v>0.93552350622203573</v>
      </c>
      <c r="DA43" s="14">
        <f t="shared" si="35"/>
        <v>1.0700266332305253</v>
      </c>
      <c r="DB43" s="14">
        <f t="shared" si="35"/>
        <v>5.0485748008924025</v>
      </c>
      <c r="DC43" s="14">
        <f t="shared" si="35"/>
        <v>4.9973478722058484</v>
      </c>
      <c r="DD43" s="14">
        <f t="shared" si="35"/>
        <v>2.738216770863855</v>
      </c>
      <c r="DE43" s="14">
        <f t="shared" si="35"/>
        <v>2.8623552094905635</v>
      </c>
      <c r="DF43" s="14">
        <f t="shared" si="35"/>
        <v>0.13225040482627293</v>
      </c>
      <c r="DG43" s="14">
        <f t="shared" si="35"/>
        <v>9.7812974537414554E-2</v>
      </c>
      <c r="DH43" s="14">
        <f t="shared" si="35"/>
        <v>1.5592059883368758</v>
      </c>
      <c r="DI43" s="14">
        <f t="shared" si="35"/>
        <v>1.7720789099294976</v>
      </c>
      <c r="DJ43" s="14">
        <f t="shared" si="35"/>
        <v>2.7411168988408896</v>
      </c>
      <c r="DK43" s="14">
        <f t="shared" si="35"/>
        <v>1.9418970784597533</v>
      </c>
      <c r="DL43" s="14">
        <f t="shared" si="35"/>
        <v>1.4797582153483813</v>
      </c>
      <c r="DM43" s="14">
        <f t="shared" si="35"/>
        <v>1.1060798818216533</v>
      </c>
      <c r="DN43" s="14">
        <f t="shared" si="35"/>
        <v>-1.4934391218237031</v>
      </c>
      <c r="DO43" s="14">
        <f t="shared" si="35"/>
        <v>1.3441517763171706</v>
      </c>
      <c r="DP43" s="14">
        <f t="shared" si="35"/>
        <v>2.0057231390290697</v>
      </c>
      <c r="DQ43" s="14">
        <f t="shared" si="35"/>
        <v>1.525058042382077</v>
      </c>
    </row>
    <row r="44" spans="1:121" ht="12.75" customHeight="1"/>
    <row r="45" spans="1:121" ht="12.75" customHeight="1">
      <c r="A45" s="60" t="s">
        <v>312</v>
      </c>
    </row>
    <row r="46" spans="1:121" ht="12.75" customHeight="1">
      <c r="A46" s="63" t="s">
        <v>681</v>
      </c>
    </row>
    <row r="47" spans="1:121">
      <c r="A47" s="63" t="s">
        <v>651</v>
      </c>
    </row>
    <row r="48" spans="1:121">
      <c r="A48" s="63"/>
    </row>
    <row r="49" spans="1:1">
      <c r="A49" s="63"/>
    </row>
    <row r="50" spans="1:1">
      <c r="A50" s="63"/>
    </row>
    <row r="51" spans="1:1">
      <c r="A51" s="63"/>
    </row>
    <row r="52" spans="1:1">
      <c r="A52" s="63"/>
    </row>
    <row r="53" spans="1:1">
      <c r="A53" s="63"/>
    </row>
    <row r="54" spans="1:1">
      <c r="A54" s="63"/>
    </row>
    <row r="55" spans="1:1">
      <c r="A55" s="63"/>
    </row>
    <row r="56" spans="1:1">
      <c r="A56" s="63"/>
    </row>
  </sheetData>
  <pageMargins left="0.35433070866141736" right="0.35433070866141736" top="0.9055118110236221" bottom="0.62992125984251968" header="0.51181102362204722" footer="0.51181102362204722"/>
  <pageSetup scale="57" orientation="landscape" r:id="rId1"/>
  <headerFooter alignWithMargins="0"/>
  <colBreaks count="7" manualBreakCount="7">
    <brk id="9" max="44" man="1"/>
    <brk id="25" max="44" man="1"/>
    <brk id="41" max="44" man="1"/>
    <brk id="57" max="44" man="1"/>
    <brk id="73" max="44" man="1"/>
    <brk id="89" max="44" man="1"/>
    <brk id="105" max="44" man="1"/>
  </colBreaks>
</worksheet>
</file>

<file path=xl/worksheets/sheet94.xml><?xml version="1.0" encoding="utf-8"?>
<worksheet xmlns="http://schemas.openxmlformats.org/spreadsheetml/2006/main" xmlns:r="http://schemas.openxmlformats.org/officeDocument/2006/relationships">
  <dimension ref="A1:FN56"/>
  <sheetViews>
    <sheetView view="pageBreakPreview" zoomScale="85" zoomScaleSheetLayoutView="85" workbookViewId="0">
      <pane xSplit="1" ySplit="3" topLeftCell="B4" activePane="bottomRight" state="frozen"/>
      <selection activeCell="C38" sqref="C38"/>
      <selection pane="topRight" activeCell="C38" sqref="C38"/>
      <selection pane="bottomLeft" activeCell="C38" sqref="C38"/>
      <selection pane="bottomRight" activeCell="B2" sqref="B2"/>
    </sheetView>
  </sheetViews>
  <sheetFormatPr defaultRowHeight="12.75"/>
  <cols>
    <col min="1" max="1" width="6.28515625" style="60" customWidth="1"/>
    <col min="2" max="8" width="8.7109375" style="14" customWidth="1"/>
    <col min="9" max="9" width="10" style="14" customWidth="1"/>
    <col min="10" max="16" width="10.140625" style="14" customWidth="1"/>
    <col min="17" max="17" width="9.28515625" style="14" bestFit="1" customWidth="1"/>
    <col min="18" max="32" width="10.140625" style="14" customWidth="1"/>
    <col min="33" max="33" width="9.28515625" style="14" bestFit="1" customWidth="1"/>
    <col min="34" max="64" width="10.140625" style="14" customWidth="1"/>
    <col min="65" max="65" width="9.28515625" style="14" bestFit="1" customWidth="1"/>
    <col min="66" max="88" width="10.140625" style="14" customWidth="1"/>
    <col min="89" max="89" width="9.28515625" style="14" bestFit="1" customWidth="1"/>
    <col min="90" max="104" width="10.140625" style="14" customWidth="1"/>
    <col min="105" max="105" width="8.85546875" style="14" customWidth="1"/>
    <col min="106" max="112" width="10.140625" style="14" customWidth="1"/>
    <col min="113" max="113" width="8.85546875" style="14" customWidth="1"/>
    <col min="114" max="120" width="10.140625" style="14" customWidth="1"/>
    <col min="121" max="121" width="9.140625" style="14"/>
    <col min="122" max="16384" width="9.140625" style="59"/>
  </cols>
  <sheetData>
    <row r="1" spans="1:170">
      <c r="B1" s="65" t="s">
        <v>749</v>
      </c>
      <c r="Z1" s="65" t="str">
        <f>B1</f>
        <v>Table A29: Alternative 3</v>
      </c>
      <c r="AP1" s="14" t="str">
        <f>B1</f>
        <v>Table A29: Alternative 3</v>
      </c>
      <c r="BF1" s="14" t="str">
        <f>B1</f>
        <v>Table A29: Alternative 3</v>
      </c>
      <c r="BV1" s="14" t="str">
        <f>B1</f>
        <v>Table A29: Alternative 3</v>
      </c>
      <c r="CL1" s="14" t="str">
        <f>B1</f>
        <v>Table A29: Alternative 3</v>
      </c>
      <c r="DB1" s="14" t="str">
        <f>B1</f>
        <v>Table A29: Alternative 3</v>
      </c>
    </row>
    <row r="2" spans="1:170">
      <c r="B2" s="14" t="s">
        <v>391</v>
      </c>
      <c r="J2" s="14" t="s">
        <v>115</v>
      </c>
      <c r="R2" s="14" t="s">
        <v>116</v>
      </c>
      <c r="Z2" s="14" t="s">
        <v>106</v>
      </c>
      <c r="AH2" s="14" t="s">
        <v>117</v>
      </c>
      <c r="AP2" s="14" t="s">
        <v>118</v>
      </c>
      <c r="AX2" s="14" t="s">
        <v>119</v>
      </c>
      <c r="BF2" s="14" t="s">
        <v>120</v>
      </c>
      <c r="BN2" s="14" t="s">
        <v>121</v>
      </c>
      <c r="BV2" s="14" t="s">
        <v>122</v>
      </c>
      <c r="CD2" s="14" t="s">
        <v>123</v>
      </c>
      <c r="CL2" s="14" t="s">
        <v>124</v>
      </c>
      <c r="CT2" s="14" t="s">
        <v>125</v>
      </c>
      <c r="DB2" s="14" t="s">
        <v>126</v>
      </c>
      <c r="DJ2" s="14" t="s">
        <v>107</v>
      </c>
    </row>
    <row r="3" spans="1:170" s="62" customFormat="1" ht="63.75">
      <c r="A3" s="61" t="s">
        <v>114</v>
      </c>
      <c r="B3" s="23" t="s">
        <v>43</v>
      </c>
      <c r="C3" s="23" t="s">
        <v>250</v>
      </c>
      <c r="D3" s="23" t="s">
        <v>44</v>
      </c>
      <c r="E3" s="23" t="s">
        <v>251</v>
      </c>
      <c r="F3" s="23" t="s">
        <v>98</v>
      </c>
      <c r="G3" s="23" t="s">
        <v>144</v>
      </c>
      <c r="H3" s="23" t="s">
        <v>139</v>
      </c>
      <c r="I3" s="23" t="s">
        <v>252</v>
      </c>
      <c r="J3" s="23" t="s">
        <v>43</v>
      </c>
      <c r="K3" s="23" t="s">
        <v>250</v>
      </c>
      <c r="L3" s="23" t="s">
        <v>44</v>
      </c>
      <c r="M3" s="23" t="s">
        <v>251</v>
      </c>
      <c r="N3" s="23" t="s">
        <v>98</v>
      </c>
      <c r="O3" s="23" t="s">
        <v>144</v>
      </c>
      <c r="P3" s="23" t="s">
        <v>139</v>
      </c>
      <c r="Q3" s="23" t="s">
        <v>252</v>
      </c>
      <c r="R3" s="23" t="s">
        <v>43</v>
      </c>
      <c r="S3" s="23" t="s">
        <v>250</v>
      </c>
      <c r="T3" s="23" t="s">
        <v>44</v>
      </c>
      <c r="U3" s="23" t="s">
        <v>251</v>
      </c>
      <c r="V3" s="23" t="s">
        <v>60</v>
      </c>
      <c r="W3" s="23" t="s">
        <v>144</v>
      </c>
      <c r="X3" s="23" t="s">
        <v>139</v>
      </c>
      <c r="Y3" s="23" t="s">
        <v>252</v>
      </c>
      <c r="Z3" s="23" t="s">
        <v>45</v>
      </c>
      <c r="AA3" s="23" t="s">
        <v>250</v>
      </c>
      <c r="AB3" s="23" t="s">
        <v>46</v>
      </c>
      <c r="AC3" s="23" t="s">
        <v>251</v>
      </c>
      <c r="AD3" s="23" t="s">
        <v>60</v>
      </c>
      <c r="AE3" s="23" t="s">
        <v>138</v>
      </c>
      <c r="AF3" s="23" t="s">
        <v>139</v>
      </c>
      <c r="AG3" s="23" t="s">
        <v>252</v>
      </c>
      <c r="AH3" s="23" t="s">
        <v>45</v>
      </c>
      <c r="AI3" s="23" t="s">
        <v>250</v>
      </c>
      <c r="AJ3" s="23" t="s">
        <v>46</v>
      </c>
      <c r="AK3" s="23" t="s">
        <v>251</v>
      </c>
      <c r="AL3" s="23" t="s">
        <v>60</v>
      </c>
      <c r="AM3" s="23" t="s">
        <v>138</v>
      </c>
      <c r="AN3" s="23" t="s">
        <v>139</v>
      </c>
      <c r="AO3" s="23" t="s">
        <v>252</v>
      </c>
      <c r="AP3" s="23" t="s">
        <v>45</v>
      </c>
      <c r="AQ3" s="23" t="s">
        <v>250</v>
      </c>
      <c r="AR3" s="23" t="s">
        <v>46</v>
      </c>
      <c r="AS3" s="23" t="s">
        <v>251</v>
      </c>
      <c r="AT3" s="23" t="s">
        <v>60</v>
      </c>
      <c r="AU3" s="23" t="s">
        <v>138</v>
      </c>
      <c r="AV3" s="23" t="s">
        <v>139</v>
      </c>
      <c r="AW3" s="23" t="s">
        <v>252</v>
      </c>
      <c r="AX3" s="23" t="s">
        <v>45</v>
      </c>
      <c r="AY3" s="23" t="s">
        <v>250</v>
      </c>
      <c r="AZ3" s="23" t="s">
        <v>46</v>
      </c>
      <c r="BA3" s="23" t="s">
        <v>251</v>
      </c>
      <c r="BB3" s="23" t="s">
        <v>60</v>
      </c>
      <c r="BC3" s="23" t="s">
        <v>138</v>
      </c>
      <c r="BD3" s="23" t="s">
        <v>139</v>
      </c>
      <c r="BE3" s="23" t="s">
        <v>252</v>
      </c>
      <c r="BF3" s="23" t="s">
        <v>45</v>
      </c>
      <c r="BG3" s="23" t="s">
        <v>250</v>
      </c>
      <c r="BH3" s="23" t="s">
        <v>46</v>
      </c>
      <c r="BI3" s="23" t="s">
        <v>251</v>
      </c>
      <c r="BJ3" s="23" t="s">
        <v>60</v>
      </c>
      <c r="BK3" s="23" t="s">
        <v>138</v>
      </c>
      <c r="BL3" s="23" t="s">
        <v>139</v>
      </c>
      <c r="BM3" s="23" t="s">
        <v>252</v>
      </c>
      <c r="BN3" s="23" t="s">
        <v>45</v>
      </c>
      <c r="BO3" s="23" t="s">
        <v>250</v>
      </c>
      <c r="BP3" s="23" t="s">
        <v>46</v>
      </c>
      <c r="BQ3" s="23" t="s">
        <v>251</v>
      </c>
      <c r="BR3" s="23" t="s">
        <v>60</v>
      </c>
      <c r="BS3" s="23" t="s">
        <v>138</v>
      </c>
      <c r="BT3" s="23" t="s">
        <v>139</v>
      </c>
      <c r="BU3" s="23" t="s">
        <v>252</v>
      </c>
      <c r="BV3" s="23" t="s">
        <v>45</v>
      </c>
      <c r="BW3" s="23" t="s">
        <v>250</v>
      </c>
      <c r="BX3" s="23" t="s">
        <v>46</v>
      </c>
      <c r="BY3" s="23" t="s">
        <v>251</v>
      </c>
      <c r="BZ3" s="23" t="s">
        <v>60</v>
      </c>
      <c r="CA3" s="23" t="s">
        <v>138</v>
      </c>
      <c r="CB3" s="23" t="s">
        <v>139</v>
      </c>
      <c r="CC3" s="23" t="s">
        <v>252</v>
      </c>
      <c r="CD3" s="23" t="s">
        <v>45</v>
      </c>
      <c r="CE3" s="23" t="s">
        <v>250</v>
      </c>
      <c r="CF3" s="23" t="s">
        <v>46</v>
      </c>
      <c r="CG3" s="23" t="s">
        <v>251</v>
      </c>
      <c r="CH3" s="23" t="s">
        <v>60</v>
      </c>
      <c r="CI3" s="23" t="s">
        <v>138</v>
      </c>
      <c r="CJ3" s="23" t="s">
        <v>139</v>
      </c>
      <c r="CK3" s="23" t="s">
        <v>252</v>
      </c>
      <c r="CL3" s="23" t="s">
        <v>45</v>
      </c>
      <c r="CM3" s="23" t="s">
        <v>250</v>
      </c>
      <c r="CN3" s="23" t="s">
        <v>46</v>
      </c>
      <c r="CO3" s="23" t="s">
        <v>251</v>
      </c>
      <c r="CP3" s="23" t="s">
        <v>60</v>
      </c>
      <c r="CQ3" s="23" t="s">
        <v>138</v>
      </c>
      <c r="CR3" s="23" t="s">
        <v>139</v>
      </c>
      <c r="CS3" s="23" t="s">
        <v>252</v>
      </c>
      <c r="CT3" s="23" t="s">
        <v>45</v>
      </c>
      <c r="CU3" s="23" t="s">
        <v>250</v>
      </c>
      <c r="CV3" s="23" t="s">
        <v>46</v>
      </c>
      <c r="CW3" s="23" t="s">
        <v>251</v>
      </c>
      <c r="CX3" s="23" t="s">
        <v>60</v>
      </c>
      <c r="CY3" s="23" t="s">
        <v>138</v>
      </c>
      <c r="CZ3" s="23" t="s">
        <v>139</v>
      </c>
      <c r="DA3" s="23" t="s">
        <v>252</v>
      </c>
      <c r="DB3" s="23" t="s">
        <v>45</v>
      </c>
      <c r="DC3" s="23" t="s">
        <v>250</v>
      </c>
      <c r="DD3" s="23" t="s">
        <v>46</v>
      </c>
      <c r="DE3" s="23" t="s">
        <v>251</v>
      </c>
      <c r="DF3" s="23" t="s">
        <v>60</v>
      </c>
      <c r="DG3" s="23" t="s">
        <v>138</v>
      </c>
      <c r="DH3" s="23" t="s">
        <v>139</v>
      </c>
      <c r="DI3" s="23" t="s">
        <v>252</v>
      </c>
      <c r="DJ3" s="23" t="s">
        <v>45</v>
      </c>
      <c r="DK3" s="23" t="s">
        <v>250</v>
      </c>
      <c r="DL3" s="23" t="s">
        <v>46</v>
      </c>
      <c r="DM3" s="23" t="s">
        <v>251</v>
      </c>
      <c r="DN3" s="23" t="s">
        <v>60</v>
      </c>
      <c r="DO3" s="23" t="s">
        <v>138</v>
      </c>
      <c r="DP3" s="23" t="s">
        <v>139</v>
      </c>
      <c r="DQ3" s="23" t="s">
        <v>252</v>
      </c>
    </row>
    <row r="4" spans="1:170" ht="12.75" customHeight="1">
      <c r="A4" s="60">
        <v>1980</v>
      </c>
      <c r="J4" s="14">
        <f>'1'!AC4</f>
        <v>0.17240101296723517</v>
      </c>
      <c r="K4" s="14">
        <f>'1'!AE4</f>
        <v>0.22996945794883619</v>
      </c>
      <c r="L4" s="14">
        <f>'2'!Y4</f>
        <v>0.15945325202551419</v>
      </c>
      <c r="M4" s="14">
        <f>'2'!AA4</f>
        <v>0.25307105425353837</v>
      </c>
      <c r="N4" s="14">
        <f>'3'!U4</f>
        <v>0.54742096868667223</v>
      </c>
      <c r="O4" s="14">
        <f>'8'!S4</f>
        <v>0.59461661280935207</v>
      </c>
      <c r="P4" s="14">
        <f>(J4*0.2)+(L4*0.1)+(N4*0.4)+(O4*0.3)</f>
        <v>0.44777889911347302</v>
      </c>
      <c r="Q4" s="14">
        <f>(K4*0.2)+(M4*0.1)+(N4*0.4)+(O4*0.3)</f>
        <v>0.46865436833259566</v>
      </c>
      <c r="R4" s="14">
        <f>'1'!AO4</f>
        <v>0.28699132246983367</v>
      </c>
      <c r="S4" s="14">
        <f>'1'!AQ4</f>
        <v>0.38473547821062731</v>
      </c>
      <c r="T4" s="14">
        <f>'2'!AH4</f>
        <v>0.14105336147939418</v>
      </c>
      <c r="U4" s="14">
        <f>'2'!AJ4</f>
        <v>0.21716922427802099</v>
      </c>
      <c r="V4" s="14">
        <f>'3'!AB4</f>
        <v>0.79191755172987288</v>
      </c>
      <c r="W4" s="14">
        <f>'8'!AB4</f>
        <v>0.75798406096510762</v>
      </c>
      <c r="X4" s="14">
        <f>(R4*0.2)+(T4*0.1)+(V4*0.4)+(W4*0.3)</f>
        <v>0.61566583962338761</v>
      </c>
      <c r="Y4" s="14">
        <f>(S4*0.2)+(U4*0.1)+(V4*0.4)+(W4*0.3)</f>
        <v>0.64282625705140906</v>
      </c>
      <c r="Z4" s="14">
        <f>'1'!BA4</f>
        <v>0.26073826343634615</v>
      </c>
      <c r="AA4" s="14">
        <f>'1'!BC4</f>
        <v>0.35195247790096629</v>
      </c>
      <c r="AB4" s="14">
        <f>'2'!AQ4</f>
        <v>0.11638198148480312</v>
      </c>
      <c r="AC4" s="14">
        <f>'2'!AS4</f>
        <v>0.16442295127388379</v>
      </c>
      <c r="AD4" s="14">
        <f>'3'!AI4</f>
        <v>0.45218943701483205</v>
      </c>
      <c r="AE4" s="14">
        <f>'8'!AK4</f>
        <v>0.61876426780785776</v>
      </c>
      <c r="AF4" s="14">
        <f>(Z4*0.2)+(AB4*0.1)+(AD4*0.4)+(AE4*0.3)</f>
        <v>0.43029090598403968</v>
      </c>
      <c r="AG4" s="14">
        <f>(AA4*0.2)+(AC4*0.1)+(AD4*0.4)+(AE4*0.3)</f>
        <v>0.45333784585587183</v>
      </c>
      <c r="AH4" s="14">
        <f>'1'!BM4</f>
        <v>0.20978429196292039</v>
      </c>
      <c r="AI4" s="14">
        <f>'1'!BO4</f>
        <v>0.28399240662657427</v>
      </c>
      <c r="AJ4" s="14">
        <f>'2'!AZ4</f>
        <v>0.12313939400629219</v>
      </c>
      <c r="AK4" s="14">
        <f>'2'!BB4</f>
        <v>0.17945146242972779</v>
      </c>
      <c r="AL4" s="14">
        <f>'3'!AP4</f>
        <v>0.54942104615421949</v>
      </c>
      <c r="AM4" s="14">
        <f>'8'!AT4</f>
        <v>0.74385344299966782</v>
      </c>
      <c r="AN4" s="14">
        <f>(AH4*0.2)+(AJ4*0.1)+(AL4*0.4)+(AM4*0.3)</f>
        <v>0.49719524915480151</v>
      </c>
      <c r="AO4" s="14">
        <f>(AI4*0.2)+(AK4*0.1)+(AL4*0.4)+(AM4*0.3)</f>
        <v>0.51766807892987576</v>
      </c>
      <c r="AP4" s="14">
        <f>'1'!BY4</f>
        <v>8.3333333333333329E-2</v>
      </c>
      <c r="AQ4" s="14">
        <f>'1'!CA4</f>
        <v>8.3333333333333565E-2</v>
      </c>
      <c r="AR4" s="14">
        <f>'2'!BI4</f>
        <v>0.17441347773922927</v>
      </c>
      <c r="AS4" s="14">
        <f>'2'!BK4</f>
        <v>0.28041598122739636</v>
      </c>
      <c r="AT4" s="14">
        <f>'3'!AW4</f>
        <v>0.82338361785678282</v>
      </c>
      <c r="AU4" s="14">
        <f>'8'!BC4</f>
        <v>0.75862730067969886</v>
      </c>
      <c r="AV4" s="14">
        <f>(AP4*0.2)+(AR4*0.1)+(AT4*0.4)+(AU4*0.3)</f>
        <v>0.59104965178721236</v>
      </c>
      <c r="AW4" s="14">
        <f>(AQ4*0.2)+(AS4*0.1)+(AT4*0.4)+(AU4*0.3)</f>
        <v>0.60164990213602909</v>
      </c>
      <c r="AX4" s="14">
        <f>'1'!CK4</f>
        <v>0.21891641980176121</v>
      </c>
      <c r="AY4" s="14">
        <f>'1'!CM4</f>
        <v>0.29662689738144732</v>
      </c>
      <c r="AZ4" s="14">
        <f>'2'!BR4</f>
        <v>0.17362592107373059</v>
      </c>
      <c r="BA4" s="14">
        <f>'2'!BT4</f>
        <v>0.27901437243955396</v>
      </c>
      <c r="BB4" s="14">
        <f>'3'!BD4</f>
        <v>0.3631719299633257</v>
      </c>
      <c r="BC4" s="14">
        <f>'8'!BL4</f>
        <v>0.72207792724629516</v>
      </c>
      <c r="BD4" s="14">
        <f>(AX4*0.2)+(AZ4*0.1)+(BB4*0.4)+(BC4*0.3)</f>
        <v>0.42303802622694414</v>
      </c>
      <c r="BE4" s="14">
        <f>(AY4*0.2)+(BA4*0.1)+(BB4*0.4)+(BC4*0.3)</f>
        <v>0.44911896687946368</v>
      </c>
      <c r="BF4" s="14">
        <f>'1'!CW4</f>
        <v>0.22240184773394009</v>
      </c>
      <c r="BG4" s="14">
        <f>'1'!CY4</f>
        <v>0.30139434132104703</v>
      </c>
      <c r="BH4" s="14">
        <f>'2'!CA4</f>
        <v>0.18561014450956656</v>
      </c>
      <c r="BI4" s="14">
        <f>'2'!CC4</f>
        <v>0.29991522369544488</v>
      </c>
      <c r="BJ4" s="14">
        <f>'3'!BK4</f>
        <v>0.76219434690598697</v>
      </c>
      <c r="BK4" s="14">
        <f>'8'!BU4</f>
        <v>0.7035862243041926</v>
      </c>
      <c r="BL4" s="14">
        <f>(BF4*0.2)+(BH4*0.1)+(BJ4*0.4)+(BK4*0.3)</f>
        <v>0.57899499005139732</v>
      </c>
      <c r="BM4" s="14">
        <f>(BG4*0.2)+(BI4*0.1)+(BJ4*0.4)+(BK4*0.3)</f>
        <v>0.60622399668740656</v>
      </c>
      <c r="BN4" s="14">
        <f>'1'!DI4</f>
        <v>0.26457442209316395</v>
      </c>
      <c r="BO4" s="14">
        <f>'1'!DK4</f>
        <v>0.35683171893158222</v>
      </c>
      <c r="BP4" s="14">
        <f>'2'!CJ4</f>
        <v>0.13994410671846241</v>
      </c>
      <c r="BQ4" s="14">
        <f>'2'!CL4</f>
        <v>0.21491723042657723</v>
      </c>
      <c r="BR4" s="14">
        <f>'3'!BR4</f>
        <v>0.57048338729872472</v>
      </c>
      <c r="BS4" s="14">
        <f>'8'!CD4</f>
        <v>0.74092432781903839</v>
      </c>
      <c r="BT4" s="14">
        <f>(BN4*0.2)+(BP4*0.1)+(BR4*0.4)+(BS4*0.3)</f>
        <v>0.51737994835568046</v>
      </c>
      <c r="BU4" s="14">
        <f>(BO4*0.2)+(BQ4*0.1)+(BR4*0.4)+(BS4*0.3)</f>
        <v>0.54332872009417554</v>
      </c>
      <c r="BV4" s="14">
        <f>'1'!DU4</f>
        <v>0.37197063254371937</v>
      </c>
      <c r="BW4" s="14">
        <f>'1'!DW4</f>
        <v>0.48210415448606864</v>
      </c>
      <c r="BX4" s="14">
        <f>'2'!CS4</f>
        <v>0.19211680183884083</v>
      </c>
      <c r="BY4" s="14">
        <f>'2'!CU4</f>
        <v>0.3108956290239695</v>
      </c>
      <c r="BZ4" s="14">
        <f>'3'!BY4</f>
        <v>0.64342334839386961</v>
      </c>
      <c r="CA4" s="14">
        <f>'8'!CM4</f>
        <v>0.73493418052259052</v>
      </c>
      <c r="CB4" s="14">
        <f>(BV4*0.2)+(BX4*0.1)+(BZ4*0.4)+(CA4*0.3)</f>
        <v>0.57145540020695296</v>
      </c>
      <c r="CC4" s="14">
        <f>(BW4*0.2)+(BY4*0.1)+(BZ4*0.4)+(CA4*0.3)</f>
        <v>0.6053599873139357</v>
      </c>
      <c r="CD4" s="14">
        <f>'1'!EG4</f>
        <v>0.20104570500469102</v>
      </c>
      <c r="CE4" s="14">
        <f>'1'!EI4</f>
        <v>0.2717029699348732</v>
      </c>
      <c r="CF4" s="14">
        <f>'2'!DB4</f>
        <v>0.17339360512764015</v>
      </c>
      <c r="CG4" s="14">
        <f>'2'!DD4</f>
        <v>0.27860014423513668</v>
      </c>
      <c r="CH4" s="14">
        <f>'3'!CF4</f>
        <v>0.68883653849288717</v>
      </c>
      <c r="CI4" s="14">
        <f>'8'!CV4</f>
        <v>0.861767966617347</v>
      </c>
      <c r="CJ4" s="14">
        <f>(CD4*0.2)+(CF4*0.1)+(CH4*0.4)+(CI4*0.3)</f>
        <v>0.59161350689606129</v>
      </c>
      <c r="CK4" s="14">
        <f>(CE4*0.2)+(CG4*0.1)+(CH4*0.4)+(CI4*0.3)</f>
        <v>0.61626561379284728</v>
      </c>
      <c r="CL4" s="14">
        <f>'1'!ES4</f>
        <v>0.14741033539052806</v>
      </c>
      <c r="CM4" s="14">
        <f>'1'!EU4</f>
        <v>0.19159316291322945</v>
      </c>
      <c r="CN4" s="14">
        <f>'2'!DK4</f>
        <v>8.3333333333333329E-2</v>
      </c>
      <c r="CO4" s="14">
        <f>'2'!DM4</f>
        <v>8.3333333333333051E-2</v>
      </c>
      <c r="CP4" s="14">
        <f>'3'!CM4</f>
        <v>0.47444597891633805</v>
      </c>
      <c r="CQ4" s="14">
        <f>'8'!DE4</f>
        <v>0.7190666924132435</v>
      </c>
      <c r="CR4" s="14">
        <f>(CL4*0.2)+(CN4*0.1)+(CP4*0.4)+(CQ4*0.3)</f>
        <v>0.44331379970194718</v>
      </c>
      <c r="CS4" s="14">
        <f>(CM4*0.2)+(CO4*0.1)+(CP4*0.4)+(CQ4*0.3)</f>
        <v>0.45215036520648744</v>
      </c>
      <c r="CT4" s="14">
        <f>'1'!FE4</f>
        <v>0.22018578227378499</v>
      </c>
      <c r="CU4" s="14">
        <f>'1'!FG4</f>
        <v>0.2983666152758308</v>
      </c>
      <c r="CV4" s="14">
        <f>'2'!DT4</f>
        <v>0.12187726832151054</v>
      </c>
      <c r="CW4" s="14">
        <f>'2'!DV4</f>
        <v>0.17667973576052365</v>
      </c>
      <c r="CX4" s="14">
        <f>'3'!CT4</f>
        <v>0.73905257369464539</v>
      </c>
      <c r="CY4" s="14">
        <f>'8'!DN4</f>
        <v>0.85374226525832297</v>
      </c>
      <c r="CZ4" s="14">
        <f>(CT4*0.2)+(CV4*0.1)+(CX4*0.4)+(CY4*0.3)</f>
        <v>0.60796859234226308</v>
      </c>
      <c r="DA4" s="14">
        <f>(CU4*0.2)+(CW4*0.1)+(CX4*0.4)+(CY4*0.3)</f>
        <v>0.62908500568657355</v>
      </c>
      <c r="DB4" s="14">
        <f>'1'!FQ4</f>
        <v>0.10239024837270232</v>
      </c>
      <c r="DC4" s="14">
        <f>'1'!FS4</f>
        <v>0.1171680741736004</v>
      </c>
      <c r="DD4" s="14">
        <f>'2'!EC4</f>
        <v>0.12196808473919811</v>
      </c>
      <c r="DE4" s="14">
        <f>'2'!EE4</f>
        <v>0.17687970709716533</v>
      </c>
      <c r="DF4" s="14">
        <f>'3'!DA4</f>
        <v>0.62953502646237036</v>
      </c>
      <c r="DG4" s="14">
        <f>'8'!DW4</f>
        <v>0.7833448865739272</v>
      </c>
      <c r="DH4" s="14">
        <f>(DB4*0.2)+(DD4*0.1)+(DF4*0.4)+(DG4*0.3)</f>
        <v>0.51949233470558664</v>
      </c>
      <c r="DI4" s="14">
        <f>(DC4*0.2)+(DE4*0.1)+(DF4*0.4)+(DG4*0.3)</f>
        <v>0.52793906210156294</v>
      </c>
      <c r="DJ4" s="14">
        <f>'1'!GC4</f>
        <v>0.37142307096120258</v>
      </c>
      <c r="DK4" s="14">
        <f>'1'!GE4</f>
        <v>0.48151497588455688</v>
      </c>
      <c r="DL4" s="14">
        <f>'2'!EL4</f>
        <v>0.25567470088770616</v>
      </c>
      <c r="DM4" s="14">
        <f>'2'!EN4</f>
        <v>0.40677724925337672</v>
      </c>
      <c r="DN4" s="14">
        <f>'3'!DH4</f>
        <v>0.29459438878806365</v>
      </c>
      <c r="DO4" s="14">
        <f>'8'!EF4</f>
        <v>0.29666461723863291</v>
      </c>
      <c r="DP4" s="14">
        <f>(DJ4*0.2)+(DL4*0.1)+(DN4*0.4)+(DO4*0.3)</f>
        <v>0.30668922496782647</v>
      </c>
      <c r="DQ4" s="14">
        <f>(DK4*0.2)+(DM4*0.1)+(DN4*0.4)+(DO4*0.3)</f>
        <v>0.3438178607890644</v>
      </c>
    </row>
    <row r="5" spans="1:170" ht="12.75" customHeight="1">
      <c r="A5" s="60">
        <v>1981</v>
      </c>
      <c r="B5" s="14">
        <f>'1'!Q5</f>
        <v>0.36282264750566179</v>
      </c>
      <c r="C5" s="14">
        <f>'1'!S5</f>
        <v>0.47220059025072436</v>
      </c>
      <c r="D5" s="14">
        <f>'2'!P5</f>
        <v>0.18240893965209798</v>
      </c>
      <c r="E5" s="14">
        <f>'2'!R5</f>
        <v>0.29442006545363936</v>
      </c>
      <c r="F5" s="14">
        <f>'3'!N5</f>
        <v>0.5522488717518621</v>
      </c>
      <c r="G5" s="14">
        <f>'8'!J5</f>
        <v>0.6883787831657846</v>
      </c>
      <c r="H5" s="14">
        <f>(B5*0.2)+(D5*0.1)+(F5*0.4)+(G5*0.3)</f>
        <v>0.51821860711682244</v>
      </c>
      <c r="I5" s="14">
        <f>(C5*0.2)+(E5*0.1)+(F5*0.4)+(G5*0.3)</f>
        <v>0.55129530824598905</v>
      </c>
      <c r="J5" s="14">
        <f>'1'!AC5</f>
        <v>0.19247314357116471</v>
      </c>
      <c r="K5" s="14">
        <f>'1'!AE5</f>
        <v>0.25945125102369176</v>
      </c>
      <c r="L5" s="14">
        <f>'2'!Y5</f>
        <v>0.16669337831054673</v>
      </c>
      <c r="M5" s="14">
        <f>'2'!AA5</f>
        <v>0.26649806481939237</v>
      </c>
      <c r="N5" s="14">
        <f>'3'!U5</f>
        <v>0.54742096868667223</v>
      </c>
      <c r="O5" s="14">
        <f>'8'!S5</f>
        <v>0.60168600500467795</v>
      </c>
      <c r="P5" s="14">
        <f t="shared" ref="P5:P37" si="0">(J5*0.2)+(L5*0.1)+(N5*0.4)+(O5*0.3)</f>
        <v>0.45463815552135989</v>
      </c>
      <c r="Q5" s="14">
        <f t="shared" ref="Q5:Q37" si="1">(K5*0.2)+(M5*0.1)+(N5*0.4)+(O5*0.3)</f>
        <v>0.47801424566274986</v>
      </c>
      <c r="R5" s="14">
        <f>'1'!AO5</f>
        <v>0.30259691609449352</v>
      </c>
      <c r="S5" s="14">
        <f>'1'!AQ5</f>
        <v>0.4035744126737002</v>
      </c>
      <c r="T5" s="14">
        <f>'2'!AH5</f>
        <v>0.14638407092191777</v>
      </c>
      <c r="U5" s="14">
        <f>'2'!AJ5</f>
        <v>0.22784760362957168</v>
      </c>
      <c r="V5" s="14">
        <f>'3'!AB5</f>
        <v>0.79191755172987288</v>
      </c>
      <c r="W5" s="14">
        <f>'8'!AB5</f>
        <v>0.73852580745480578</v>
      </c>
      <c r="X5" s="14">
        <f t="shared" ref="X5:X37" si="2">(R5*0.2)+(T5*0.1)+(V5*0.4)+(W5*0.3)</f>
        <v>0.61348255323948142</v>
      </c>
      <c r="Y5" s="14">
        <f t="shared" ref="Y5:Y37" si="3">(S5*0.2)+(U5*0.1)+(V5*0.4)+(W5*0.3)</f>
        <v>0.64182440582608813</v>
      </c>
      <c r="Z5" s="14">
        <f>'1'!BA5</f>
        <v>0.25838740373442809</v>
      </c>
      <c r="AA5" s="14">
        <f>'1'!BC5</f>
        <v>0.34894688254646949</v>
      </c>
      <c r="AB5" s="14">
        <f>'2'!AQ5</f>
        <v>0.12153023360403849</v>
      </c>
      <c r="AC5" s="14">
        <f>'2'!AS5</f>
        <v>0.17591482706235767</v>
      </c>
      <c r="AD5" s="14">
        <f>'3'!AI5</f>
        <v>0.48851950010516165</v>
      </c>
      <c r="AE5" s="14">
        <f>'8'!AK5</f>
        <v>0.63218870639475155</v>
      </c>
      <c r="AF5" s="14">
        <f t="shared" ref="AF5:AF37" si="4">(Z5*0.2)+(AB5*0.1)+(AD5*0.4)+(AE5*0.3)</f>
        <v>0.44889491606777954</v>
      </c>
      <c r="AG5" s="14">
        <f t="shared" ref="AG5:AG37" si="5">(AA5*0.2)+(AC5*0.1)+(AD5*0.4)+(AE5*0.3)</f>
        <v>0.47244527117601975</v>
      </c>
      <c r="AH5" s="14">
        <f>'1'!BM5</f>
        <v>0.21189150756737393</v>
      </c>
      <c r="AI5" s="14">
        <f>'1'!BO5</f>
        <v>0.28692643713521931</v>
      </c>
      <c r="AJ5" s="14">
        <f>'2'!AZ5</f>
        <v>0.13252646145026686</v>
      </c>
      <c r="AK5" s="14">
        <f>'2'!BB5</f>
        <v>0.19958227256459371</v>
      </c>
      <c r="AL5" s="14">
        <f>'3'!AP5</f>
        <v>0.54942104615421949</v>
      </c>
      <c r="AM5" s="14">
        <f>'8'!AT5</f>
        <v>0.71949429600651826</v>
      </c>
      <c r="AN5" s="14">
        <f t="shared" ref="AN5:AN37" si="6">(AH5*0.2)+(AJ5*0.1)+(AL5*0.4)+(AM5*0.3)</f>
        <v>0.49124765492214473</v>
      </c>
      <c r="AO5" s="14">
        <f t="shared" ref="AO5:AO37" si="7">(AI5*0.2)+(AK5*0.1)+(AL5*0.4)+(AM5*0.3)</f>
        <v>0.51296022194714652</v>
      </c>
      <c r="AP5" s="14">
        <f>'1'!BY5</f>
        <v>9.2564499912314385E-2</v>
      </c>
      <c r="AQ5" s="14">
        <f>'1'!CA5</f>
        <v>9.9910615523688975E-2</v>
      </c>
      <c r="AR5" s="14">
        <f>'2'!BI5</f>
        <v>0.18186956818902175</v>
      </c>
      <c r="AS5" s="14">
        <f>'2'!BK5</f>
        <v>0.29348800628114863</v>
      </c>
      <c r="AT5" s="14">
        <f>'3'!AW5</f>
        <v>0.82338361785678282</v>
      </c>
      <c r="AU5" s="14">
        <f>'8'!BC5</f>
        <v>0.7641847241147568</v>
      </c>
      <c r="AV5" s="14">
        <f t="shared" ref="AV5:AV37" si="8">(AP5*0.2)+(AR5*0.1)+(AT5*0.4)+(AU5*0.3)</f>
        <v>0.5953087211785052</v>
      </c>
      <c r="AW5" s="14">
        <f t="shared" ref="AW5:AW37" si="9">(AQ5*0.2)+(AS5*0.1)+(AT5*0.4)+(AU5*0.3)</f>
        <v>0.60793978810999283</v>
      </c>
      <c r="AX5" s="14">
        <f>'1'!CK5</f>
        <v>0.23308065972599226</v>
      </c>
      <c r="AY5" s="14">
        <f>'1'!CM5</f>
        <v>0.31581802161583733</v>
      </c>
      <c r="AZ5" s="14">
        <f>'2'!BR5</f>
        <v>0.17715422416692511</v>
      </c>
      <c r="BA5" s="14">
        <f>'2'!BT5</f>
        <v>0.28526223583459159</v>
      </c>
      <c r="BB5" s="14">
        <f>'3'!BD5</f>
        <v>0.32036812303224382</v>
      </c>
      <c r="BC5" s="14">
        <f>'8'!BL5</f>
        <v>0.72501435863600239</v>
      </c>
      <c r="BD5" s="14">
        <f t="shared" ref="BD5:BD37" si="10">(AX5*0.2)+(AZ5*0.1)+(BB5*0.4)+(BC5*0.3)</f>
        <v>0.40998311116558916</v>
      </c>
      <c r="BE5" s="14">
        <f t="shared" ref="BE5:BE37" si="11">(AY5*0.2)+(BA5*0.1)+(BB5*0.4)+(BC5*0.3)</f>
        <v>0.43734138471032491</v>
      </c>
      <c r="BF5" s="14">
        <f>'1'!CW5</f>
        <v>0.23117577198283598</v>
      </c>
      <c r="BG5" s="14">
        <f>'1'!CY5</f>
        <v>0.31326505585691716</v>
      </c>
      <c r="BH5" s="14">
        <f>'2'!CA5</f>
        <v>0.1918440779575529</v>
      </c>
      <c r="BI5" s="14">
        <f>'2'!CC5</f>
        <v>0.31044036220381399</v>
      </c>
      <c r="BJ5" s="14">
        <f>'3'!BK5</f>
        <v>0.77675637267007969</v>
      </c>
      <c r="BK5" s="14">
        <f>'8'!BU5</f>
        <v>0.70074505831254996</v>
      </c>
      <c r="BL5" s="14">
        <f t="shared" ref="BL5:BL37" si="12">(BF5*0.2)+(BH5*0.1)+(BJ5*0.4)+(BK5*0.3)</f>
        <v>0.58634562875411933</v>
      </c>
      <c r="BM5" s="14">
        <f t="shared" ref="BM5:BM37" si="13">(BG5*0.2)+(BI5*0.1)+(BJ5*0.4)+(BK5*0.3)</f>
        <v>0.61462311395356173</v>
      </c>
      <c r="BN5" s="14">
        <f>'1'!DI5</f>
        <v>0.27887830095550176</v>
      </c>
      <c r="BO5" s="14">
        <f>'1'!DK5</f>
        <v>0.3747542955764494</v>
      </c>
      <c r="BP5" s="14">
        <f>'2'!CJ5</f>
        <v>0.14538858223828932</v>
      </c>
      <c r="BQ5" s="14">
        <f>'2'!CL5</f>
        <v>0.22587128473877158</v>
      </c>
      <c r="BR5" s="14">
        <f>'3'!BR5</f>
        <v>0.57048338729872472</v>
      </c>
      <c r="BS5" s="14">
        <f>'8'!CD5</f>
        <v>0.73807773213824934</v>
      </c>
      <c r="BT5" s="14">
        <f t="shared" ref="BT5:BT37" si="14">(BN5*0.2)+(BP5*0.1)+(BR5*0.4)+(BS5*0.3)</f>
        <v>0.51993119297589396</v>
      </c>
      <c r="BU5" s="14">
        <f t="shared" ref="BU5:BU37" si="15">(BO5*0.2)+(BQ5*0.1)+(BR5*0.4)+(BS5*0.3)</f>
        <v>0.54715466215013175</v>
      </c>
      <c r="BV5" s="14">
        <f>'1'!DU5</f>
        <v>0.35127753528693517</v>
      </c>
      <c r="BW5" s="14">
        <f>'1'!DW5</f>
        <v>0.45951527126046554</v>
      </c>
      <c r="BX5" s="14">
        <f>'2'!CS5</f>
        <v>0.19599710349331173</v>
      </c>
      <c r="BY5" s="14">
        <f>'2'!CU5</f>
        <v>0.31732712842995114</v>
      </c>
      <c r="BZ5" s="14">
        <f>'3'!BY5</f>
        <v>0.64342334839386961</v>
      </c>
      <c r="CA5" s="14">
        <f>'8'!CM5</f>
        <v>0.7282593739960862</v>
      </c>
      <c r="CB5" s="14">
        <f t="shared" ref="CB5:CB37" si="16">(BV5*0.2)+(BX5*0.1)+(BZ5*0.4)+(CA5*0.3)</f>
        <v>0.5657023689630919</v>
      </c>
      <c r="CC5" s="14">
        <f t="shared" ref="CC5:CC37" si="17">(BW5*0.2)+(BY5*0.1)+(BZ5*0.4)+(CA5*0.3)</f>
        <v>0.59948291865146197</v>
      </c>
      <c r="CD5" s="14">
        <f>'1'!EG5</f>
        <v>0.20714931472078557</v>
      </c>
      <c r="CE5" s="14">
        <f>'1'!EI5</f>
        <v>0.28030756250275862</v>
      </c>
      <c r="CF5" s="14">
        <f>'2'!DB5</f>
        <v>0.18576426703640456</v>
      </c>
      <c r="CG5" s="14">
        <f>'2'!DD5</f>
        <v>0.30017821970353165</v>
      </c>
      <c r="CH5" s="14">
        <f>'3'!CF5</f>
        <v>0.70232131758683569</v>
      </c>
      <c r="CI5" s="14">
        <f>'8'!CV5</f>
        <v>0.86137849579035297</v>
      </c>
      <c r="CJ5" s="14">
        <f t="shared" ref="CJ5:CJ37" si="18">(CD5*0.2)+(CF5*0.1)+(CH5*0.4)+(CI5*0.3)</f>
        <v>0.59934836541963776</v>
      </c>
      <c r="CK5" s="14">
        <f t="shared" ref="CK5:CK37" si="19">(CE5*0.2)+(CG5*0.1)+(CH5*0.4)+(CI5*0.3)</f>
        <v>0.62542141024274511</v>
      </c>
      <c r="CL5" s="14">
        <f>'1'!ES5</f>
        <v>0.14888286299583148</v>
      </c>
      <c r="CM5" s="14">
        <f>'1'!EU5</f>
        <v>0.19390881627575424</v>
      </c>
      <c r="CN5" s="14">
        <f>'2'!DK5</f>
        <v>8.6909552586927924E-2</v>
      </c>
      <c r="CO5" s="14">
        <f>'2'!DM5</f>
        <v>9.2793676409678005E-2</v>
      </c>
      <c r="CP5" s="14">
        <f>'3'!CM5</f>
        <v>0.48656972016192085</v>
      </c>
      <c r="CQ5" s="14">
        <f>'8'!DE5</f>
        <v>0.70335431585827013</v>
      </c>
      <c r="CR5" s="14">
        <f t="shared" ref="CR5:CR37" si="20">(CL5*0.2)+(CN5*0.1)+(CP5*0.4)+(CQ5*0.3)</f>
        <v>0.44410171068010851</v>
      </c>
      <c r="CS5" s="14">
        <f t="shared" ref="CS5:CS37" si="21">(CM5*0.2)+(CO5*0.1)+(CP5*0.4)+(CQ5*0.3)</f>
        <v>0.45369531371836802</v>
      </c>
      <c r="CT5" s="14">
        <f>'1'!FE5</f>
        <v>0.23034272832190456</v>
      </c>
      <c r="CU5" s="14">
        <f>'1'!FG5</f>
        <v>0.31214590071599096</v>
      </c>
      <c r="CV5" s="14">
        <f>'2'!DT5</f>
        <v>0.1257549640849624</v>
      </c>
      <c r="CW5" s="14">
        <f>'2'!DV5</f>
        <v>0.18514536799283093</v>
      </c>
      <c r="CX5" s="14">
        <f>'3'!CT5</f>
        <v>0.7376952639941895</v>
      </c>
      <c r="CY5" s="14">
        <f>'8'!DN5</f>
        <v>0.84577197664972581</v>
      </c>
      <c r="CZ5" s="14">
        <f t="shared" ref="CZ5:CZ37" si="22">(CT5*0.2)+(CV5*0.1)+(CX5*0.4)+(CY5*0.3)</f>
        <v>0.60745374066547075</v>
      </c>
      <c r="DA5" s="14">
        <f t="shared" ref="DA5:DA37" si="23">(CU5*0.2)+(CW5*0.1)+(CX5*0.4)+(CY5*0.3)</f>
        <v>0.6297534155350748</v>
      </c>
      <c r="DB5" s="14">
        <f>'1'!FQ5</f>
        <v>0.11219196556089282</v>
      </c>
      <c r="DC5" s="14">
        <f>'1'!FS5</f>
        <v>0.13400239964984759</v>
      </c>
      <c r="DD5" s="14">
        <f>'2'!EC5</f>
        <v>0.12657188453936905</v>
      </c>
      <c r="DE5" s="14">
        <f>'2'!EE5</f>
        <v>0.18691008962876793</v>
      </c>
      <c r="DF5" s="14">
        <f>'3'!DA5</f>
        <v>0.59973466332984726</v>
      </c>
      <c r="DG5" s="14">
        <f>'8'!DW5</f>
        <v>0.75899320105213053</v>
      </c>
      <c r="DH5" s="14">
        <f t="shared" ref="DH5:DH37" si="24">(DB5*0.2)+(DD5*0.1)+(DF5*0.4)+(DG5*0.3)</f>
        <v>0.50268740721369354</v>
      </c>
      <c r="DI5" s="14">
        <f t="shared" ref="DI5:DI37" si="25">(DC5*0.2)+(DE5*0.1)+(DF5*0.4)+(DG5*0.3)</f>
        <v>0.51308331454042433</v>
      </c>
      <c r="DJ5" s="14">
        <f>'1'!GC5</f>
        <v>0.3755347342686568</v>
      </c>
      <c r="DK5" s="14">
        <f>'1'!GE5</f>
        <v>0.4859280469005815</v>
      </c>
      <c r="DL5" s="14">
        <f>'2'!EL5</f>
        <v>0.26046724809657029</v>
      </c>
      <c r="DM5" s="14">
        <f>'2'!EN5</f>
        <v>0.4132913369677727</v>
      </c>
      <c r="DN5" s="14">
        <f>'3'!DH5</f>
        <v>0.27104641903315435</v>
      </c>
      <c r="DO5" s="14">
        <f>'8'!EF5</f>
        <v>0.30847612374030231</v>
      </c>
      <c r="DP5" s="14">
        <f t="shared" ref="DP5:DP37" si="26">(DJ5*0.2)+(DL5*0.1)+(DN5*0.4)+(DO5*0.3)</f>
        <v>0.3021150763987408</v>
      </c>
      <c r="DQ5" s="14">
        <f t="shared" ref="DQ5:DQ37" si="27">(DK5*0.2)+(DM5*0.1)+(DN5*0.4)+(DO5*0.3)</f>
        <v>0.339476147812246</v>
      </c>
      <c r="FN5" s="59">
        <f>'[1]1'!$CN19</f>
        <v>17319.597888179673</v>
      </c>
    </row>
    <row r="6" spans="1:170" ht="12.75" customHeight="1">
      <c r="A6" s="60">
        <v>1982</v>
      </c>
      <c r="B6" s="14">
        <f>'1'!Q6</f>
        <v>0.36905124856082944</v>
      </c>
      <c r="C6" s="14">
        <f>'1'!S6</f>
        <v>0.47895760973295909</v>
      </c>
      <c r="D6" s="14">
        <f>'2'!P6</f>
        <v>0.19812495865170532</v>
      </c>
      <c r="E6" s="14">
        <f>'2'!R6</f>
        <v>0.32081800785164183</v>
      </c>
      <c r="F6" s="14">
        <f>'3'!N6</f>
        <v>0.56631910926407558</v>
      </c>
      <c r="G6" s="14">
        <f>'8'!J6</f>
        <v>0.63565455763477741</v>
      </c>
      <c r="H6" s="14">
        <f t="shared" ref="H6:H38" si="28">(B6*0.2)+(D6*0.1)+(F6*0.4)+(G6*0.3)</f>
        <v>0.51084675657339984</v>
      </c>
      <c r="I6" s="14">
        <f t="shared" ref="I6:I38" si="29">(C6*0.2)+(E6*0.1)+(F6*0.4)+(G6*0.3)</f>
        <v>0.54509733372781954</v>
      </c>
      <c r="J6" s="14">
        <f>'1'!AC6</f>
        <v>0.19642140218207213</v>
      </c>
      <c r="K6" s="14">
        <f>'1'!AE6</f>
        <v>0.26511850447741142</v>
      </c>
      <c r="L6" s="14">
        <f>'2'!Y6</f>
        <v>0.17124745266576666</v>
      </c>
      <c r="M6" s="14">
        <f>'2'!AA6</f>
        <v>0.27475659643336786</v>
      </c>
      <c r="N6" s="14">
        <f>'3'!U6</f>
        <v>0.54314143428305717</v>
      </c>
      <c r="O6" s="14">
        <f>'8'!S6</f>
        <v>0.57731645445732149</v>
      </c>
      <c r="P6" s="14">
        <f t="shared" si="0"/>
        <v>0.44686053575341045</v>
      </c>
      <c r="Q6" s="14">
        <f t="shared" si="1"/>
        <v>0.47095087058923835</v>
      </c>
      <c r="R6" s="14">
        <f>'1'!AO6</f>
        <v>0.31525887071635289</v>
      </c>
      <c r="S6" s="14">
        <f>'1'!AQ6</f>
        <v>0.41852468304857499</v>
      </c>
      <c r="T6" s="14">
        <f>'2'!AH6</f>
        <v>0.15028194722397967</v>
      </c>
      <c r="U6" s="14">
        <f>'2'!AJ6</f>
        <v>0.2355091435416504</v>
      </c>
      <c r="V6" s="14">
        <f>'3'!AB6</f>
        <v>0.79191755172987288</v>
      </c>
      <c r="W6" s="14">
        <f>'8'!AB6</f>
        <v>0.72381788833477068</v>
      </c>
      <c r="X6" s="14">
        <f t="shared" si="2"/>
        <v>0.61199235605804891</v>
      </c>
      <c r="Y6" s="14">
        <f t="shared" si="3"/>
        <v>0.64116823815626045</v>
      </c>
      <c r="Z6" s="14">
        <f>'1'!BA6</f>
        <v>0.2545689375311011</v>
      </c>
      <c r="AA6" s="14">
        <f>'1'!BC6</f>
        <v>0.34403952249189595</v>
      </c>
      <c r="AB6" s="14">
        <f>'2'!AQ6</f>
        <v>0.12991258285398308</v>
      </c>
      <c r="AC6" s="14">
        <f>'2'!AS6</f>
        <v>0.19406042088078146</v>
      </c>
      <c r="AD6" s="14">
        <f>'3'!AI6</f>
        <v>0.48408722125066073</v>
      </c>
      <c r="AE6" s="14">
        <f>'8'!AK6</f>
        <v>0.60093327101330685</v>
      </c>
      <c r="AF6" s="14">
        <f t="shared" si="4"/>
        <v>0.43781991559587485</v>
      </c>
      <c r="AG6" s="14">
        <f t="shared" si="5"/>
        <v>0.46212881639071368</v>
      </c>
      <c r="AH6" s="14">
        <f>'1'!BM6</f>
        <v>0.22473585990098194</v>
      </c>
      <c r="AI6" s="14">
        <f>'1'!BO6</f>
        <v>0.30457025499255064</v>
      </c>
      <c r="AJ6" s="14">
        <f>'2'!AZ6</f>
        <v>0.1404206988019335</v>
      </c>
      <c r="AK6" s="14">
        <f>'2'!BB6</f>
        <v>0.21588608659856476</v>
      </c>
      <c r="AL6" s="14">
        <f>'3'!AP6</f>
        <v>0.54942104615421949</v>
      </c>
      <c r="AM6" s="14">
        <f>'8'!AT6</f>
        <v>0.71681892164437411</v>
      </c>
      <c r="AN6" s="14">
        <f t="shared" si="6"/>
        <v>0.49380333681538979</v>
      </c>
      <c r="AO6" s="14">
        <f t="shared" si="7"/>
        <v>0.51731675461336668</v>
      </c>
      <c r="AP6" s="14">
        <f>'1'!BY6</f>
        <v>0.11262722148299061</v>
      </c>
      <c r="AQ6" s="14">
        <f>'1'!CA6</f>
        <v>0.13474138812815498</v>
      </c>
      <c r="AR6" s="14">
        <f>'2'!BI6</f>
        <v>0.18939350016840625</v>
      </c>
      <c r="AS6" s="14">
        <f>'2'!BK6</f>
        <v>0.30633018630355685</v>
      </c>
      <c r="AT6" s="14">
        <f>'3'!AW6</f>
        <v>0.82338361785678282</v>
      </c>
      <c r="AU6" s="14">
        <f>'8'!BC6</f>
        <v>0.76567388791652524</v>
      </c>
      <c r="AV6" s="14">
        <f t="shared" si="8"/>
        <v>0.60052040783110949</v>
      </c>
      <c r="AW6" s="14">
        <f t="shared" si="9"/>
        <v>0.61663690977365737</v>
      </c>
      <c r="AX6" s="14">
        <f>'1'!CK6</f>
        <v>0.2630866116067509</v>
      </c>
      <c r="AY6" s="14">
        <f>'1'!CM6</f>
        <v>0.35494306898838973</v>
      </c>
      <c r="AZ6" s="14">
        <f>'2'!BR6</f>
        <v>0.18128596554873222</v>
      </c>
      <c r="BA6" s="14">
        <f>'2'!BT6</f>
        <v>0.29247748565257448</v>
      </c>
      <c r="BB6" s="14">
        <f>'3'!BD6</f>
        <v>0.27446027099881171</v>
      </c>
      <c r="BC6" s="14">
        <f>'8'!BL6</f>
        <v>0.71669850618837383</v>
      </c>
      <c r="BD6" s="14">
        <f t="shared" si="10"/>
        <v>0.39553957913226023</v>
      </c>
      <c r="BE6" s="14">
        <f t="shared" si="11"/>
        <v>0.42503002261897221</v>
      </c>
      <c r="BF6" s="14">
        <f>'1'!CW6</f>
        <v>0.22577966113482348</v>
      </c>
      <c r="BG6" s="14">
        <f>'1'!CY6</f>
        <v>0.30598629219667411</v>
      </c>
      <c r="BH6" s="14">
        <f>'2'!CA6</f>
        <v>0.18222731336988407</v>
      </c>
      <c r="BI6" s="14">
        <f>'2'!CC6</f>
        <v>0.2941064073273813</v>
      </c>
      <c r="BJ6" s="14">
        <f>'3'!BK6</f>
        <v>0.76178178901703741</v>
      </c>
      <c r="BK6" s="14">
        <f>'8'!BU6</f>
        <v>0.69136735427058793</v>
      </c>
      <c r="BL6" s="14">
        <f t="shared" si="12"/>
        <v>0.57550158545194452</v>
      </c>
      <c r="BM6" s="14">
        <f t="shared" si="13"/>
        <v>0.60273082106006437</v>
      </c>
      <c r="BN6" s="14">
        <f>'1'!DI6</f>
        <v>0.28842945810510967</v>
      </c>
      <c r="BO6" s="14">
        <f>'1'!DK6</f>
        <v>0.38649120342703414</v>
      </c>
      <c r="BP6" s="14">
        <f>'2'!CJ6</f>
        <v>0.15125562820533728</v>
      </c>
      <c r="BQ6" s="14">
        <f>'2'!CL6</f>
        <v>0.23740417767226735</v>
      </c>
      <c r="BR6" s="14">
        <f>'3'!BR6</f>
        <v>0.57048338729872472</v>
      </c>
      <c r="BS6" s="14">
        <f>'8'!CD6</f>
        <v>0.73223832406349043</v>
      </c>
      <c r="BT6" s="14">
        <f t="shared" si="14"/>
        <v>0.52067630658009267</v>
      </c>
      <c r="BU6" s="14">
        <f t="shared" si="15"/>
        <v>0.5489035105911706</v>
      </c>
      <c r="BV6" s="14">
        <f>'1'!DU6</f>
        <v>0.34874611473364286</v>
      </c>
      <c r="BW6" s="14">
        <f>'1'!DW6</f>
        <v>0.45670538122959381</v>
      </c>
      <c r="BX6" s="14">
        <f>'2'!CS6</f>
        <v>0.19982011887755399</v>
      </c>
      <c r="BY6" s="14">
        <f>'2'!CU6</f>
        <v>0.32358109882967029</v>
      </c>
      <c r="BZ6" s="14">
        <f>'3'!BY6</f>
        <v>0.64342334839386961</v>
      </c>
      <c r="CA6" s="14">
        <f>'8'!CM6</f>
        <v>0.71294101799025544</v>
      </c>
      <c r="CB6" s="14">
        <f t="shared" si="16"/>
        <v>0.56098287958910842</v>
      </c>
      <c r="CC6" s="14">
        <f t="shared" si="17"/>
        <v>0.59495083088351031</v>
      </c>
      <c r="CD6" s="14">
        <f>'1'!EG6</f>
        <v>0.21273551923400477</v>
      </c>
      <c r="CE6" s="14">
        <f>'1'!EI6</f>
        <v>0.28809845402467671</v>
      </c>
      <c r="CF6" s="14">
        <f>'2'!DB6</f>
        <v>0.1948888027020943</v>
      </c>
      <c r="CG6" s="14">
        <f>'2'!DD6</f>
        <v>0.31549885989784654</v>
      </c>
      <c r="CH6" s="14">
        <f>'3'!CF6</f>
        <v>0.71492416354784427</v>
      </c>
      <c r="CI6" s="14">
        <f>'8'!CV6</f>
        <v>0.85131207672389797</v>
      </c>
      <c r="CJ6" s="14">
        <f t="shared" si="18"/>
        <v>0.60339927255331749</v>
      </c>
      <c r="CK6" s="14">
        <f t="shared" si="19"/>
        <v>0.63053286523102714</v>
      </c>
      <c r="CL6" s="14">
        <f>'1'!ES6</f>
        <v>0.15494381726648904</v>
      </c>
      <c r="CM6" s="14">
        <f>'1'!EU6</f>
        <v>0.20336666517252172</v>
      </c>
      <c r="CN6" s="14">
        <f>'2'!DK6</f>
        <v>9.0650375175768599E-2</v>
      </c>
      <c r="CO6" s="14">
        <f>'2'!DM6</f>
        <v>0.10249528438392957</v>
      </c>
      <c r="CP6" s="14">
        <f>'3'!CM6</f>
        <v>0.4983508496300243</v>
      </c>
      <c r="CQ6" s="14">
        <f>'8'!DE6</f>
        <v>0.69790596743828059</v>
      </c>
      <c r="CR6" s="14">
        <f t="shared" si="20"/>
        <v>0.44876593105436857</v>
      </c>
      <c r="CS6" s="14">
        <f t="shared" si="21"/>
        <v>0.4596349915563912</v>
      </c>
      <c r="CT6" s="14">
        <f>'1'!FE6</f>
        <v>0.23321907782707429</v>
      </c>
      <c r="CU6" s="14">
        <f>'1'!FG6</f>
        <v>0.31600319909393254</v>
      </c>
      <c r="CV6" s="14">
        <f>'2'!DT6</f>
        <v>0.12912929379491561</v>
      </c>
      <c r="CW6" s="14">
        <f>'2'!DV6</f>
        <v>0.19239335743721117</v>
      </c>
      <c r="CX6" s="14">
        <f>'3'!CT6</f>
        <v>0.72528959388930425</v>
      </c>
      <c r="CY6" s="14">
        <f>'8'!DN6</f>
        <v>0.83827399181946372</v>
      </c>
      <c r="CZ6" s="14">
        <f t="shared" si="22"/>
        <v>0.60115478004646727</v>
      </c>
      <c r="DA6" s="14">
        <f t="shared" si="23"/>
        <v>0.6240380106640685</v>
      </c>
      <c r="DB6" s="14">
        <f>'1'!FQ6</f>
        <v>0.11565545496959269</v>
      </c>
      <c r="DC6" s="14">
        <f>'1'!FS6</f>
        <v>0.13986305015490125</v>
      </c>
      <c r="DD6" s="14">
        <f>'2'!EC6</f>
        <v>0.13067818593636932</v>
      </c>
      <c r="DE6" s="14">
        <f>'2'!EE6</f>
        <v>0.19568430771425754</v>
      </c>
      <c r="DF6" s="14">
        <f>'3'!DA6</f>
        <v>0.56756084471248813</v>
      </c>
      <c r="DG6" s="14">
        <f>'8'!DW6</f>
        <v>0.74610110317192213</v>
      </c>
      <c r="DH6" s="14">
        <f t="shared" si="24"/>
        <v>0.48705357842412733</v>
      </c>
      <c r="DI6" s="14">
        <f t="shared" si="25"/>
        <v>0.49839570963897795</v>
      </c>
      <c r="DJ6" s="14">
        <f>'1'!GC6</f>
        <v>0.38102767427389961</v>
      </c>
      <c r="DK6" s="14">
        <f>'1'!GE6</f>
        <v>0.49178403922052843</v>
      </c>
      <c r="DL6" s="14">
        <f>'2'!EL6</f>
        <v>0.26579383277777879</v>
      </c>
      <c r="DM6" s="14">
        <f>'2'!EN6</f>
        <v>0.42042978689205929</v>
      </c>
      <c r="DN6" s="14">
        <f>'3'!DH6</f>
        <v>0.24677848560967391</v>
      </c>
      <c r="DO6" s="14">
        <f>'8'!EF6</f>
        <v>0.28627630175592111</v>
      </c>
      <c r="DP6" s="14">
        <f t="shared" si="26"/>
        <v>0.28737920290320373</v>
      </c>
      <c r="DQ6" s="14">
        <f t="shared" si="27"/>
        <v>0.32499407130395752</v>
      </c>
    </row>
    <row r="7" spans="1:170" ht="12.75" customHeight="1">
      <c r="A7" s="60">
        <v>1983</v>
      </c>
      <c r="B7" s="14">
        <f>'1'!Q7</f>
        <v>0.36795773302178014</v>
      </c>
      <c r="C7" s="14">
        <f>'1'!S7</f>
        <v>0.47777565243819664</v>
      </c>
      <c r="D7" s="14">
        <f>'2'!P7</f>
        <v>0.20764080919418595</v>
      </c>
      <c r="E7" s="14">
        <f>'2'!R7</f>
        <v>0.33612816003506185</v>
      </c>
      <c r="F7" s="14">
        <f>'3'!N7</f>
        <v>0.44310089027589661</v>
      </c>
      <c r="G7" s="14">
        <f>'8'!J7</f>
        <v>0.58956085116477897</v>
      </c>
      <c r="H7" s="14">
        <f t="shared" si="28"/>
        <v>0.44846423898356697</v>
      </c>
      <c r="I7" s="14">
        <f t="shared" si="29"/>
        <v>0.48327655795093788</v>
      </c>
      <c r="J7" s="14">
        <f>'1'!AC7</f>
        <v>0.2057299784391308</v>
      </c>
      <c r="K7" s="14">
        <f>'1'!AE7</f>
        <v>0.27831530186558928</v>
      </c>
      <c r="L7" s="14">
        <f>'2'!Y7</f>
        <v>0.17627607296055137</v>
      </c>
      <c r="M7" s="14">
        <f>'2'!AA7</f>
        <v>0.28371474957188803</v>
      </c>
      <c r="N7" s="14">
        <f>'3'!U7</f>
        <v>0.53882844786098039</v>
      </c>
      <c r="O7" s="14">
        <f>'8'!S7</f>
        <v>0.58185154708898201</v>
      </c>
      <c r="P7" s="14">
        <f t="shared" si="0"/>
        <v>0.44886044625496807</v>
      </c>
      <c r="Q7" s="14">
        <f t="shared" si="1"/>
        <v>0.47412137860139342</v>
      </c>
      <c r="R7" s="14">
        <f>'1'!AO7</f>
        <v>0.31645688849936465</v>
      </c>
      <c r="S7" s="14">
        <f>'1'!AQ7</f>
        <v>0.41992413459720757</v>
      </c>
      <c r="T7" s="14">
        <f>'2'!AH7</f>
        <v>0.15438700750250814</v>
      </c>
      <c r="U7" s="14">
        <f>'2'!AJ7</f>
        <v>0.24344877983582627</v>
      </c>
      <c r="V7" s="14">
        <f>'3'!AB7</f>
        <v>0.79191755172987288</v>
      </c>
      <c r="W7" s="14">
        <f>'8'!AB7</f>
        <v>0.72550692731929456</v>
      </c>
      <c r="X7" s="14">
        <f t="shared" si="2"/>
        <v>0.61314917733786123</v>
      </c>
      <c r="Y7" s="14">
        <f t="shared" si="3"/>
        <v>0.64274880379076171</v>
      </c>
      <c r="Z7" s="14">
        <f>'1'!BA7</f>
        <v>0.26340892811757383</v>
      </c>
      <c r="AA7" s="14">
        <f>'1'!BC7</f>
        <v>0.35535262012999475</v>
      </c>
      <c r="AB7" s="14">
        <f>'2'!AQ7</f>
        <v>0.13625980116648198</v>
      </c>
      <c r="AC7" s="14">
        <f>'2'!AS7</f>
        <v>0.20736122323275366</v>
      </c>
      <c r="AD7" s="14">
        <f>'3'!AI7</f>
        <v>0.46558094704065245</v>
      </c>
      <c r="AE7" s="14">
        <f>'8'!AK7</f>
        <v>0.59477710827093122</v>
      </c>
      <c r="AF7" s="14">
        <f t="shared" si="4"/>
        <v>0.43097327703770327</v>
      </c>
      <c r="AG7" s="14">
        <f t="shared" si="5"/>
        <v>0.4564721576468147</v>
      </c>
      <c r="AH7" s="14">
        <f>'1'!BM7</f>
        <v>0.23000692361271644</v>
      </c>
      <c r="AI7" s="14">
        <f>'1'!BO7</f>
        <v>0.31169429742257587</v>
      </c>
      <c r="AJ7" s="14">
        <f>'2'!AZ7</f>
        <v>0.14748986303073031</v>
      </c>
      <c r="AK7" s="14">
        <f>'2'!BB7</f>
        <v>0.23003347620140663</v>
      </c>
      <c r="AL7" s="14">
        <f>'3'!AP7</f>
        <v>0.54942104615421949</v>
      </c>
      <c r="AM7" s="14">
        <f>'8'!AT7</f>
        <v>0.72799051269913972</v>
      </c>
      <c r="AN7" s="14">
        <f t="shared" si="6"/>
        <v>0.49891594329704603</v>
      </c>
      <c r="AO7" s="14">
        <f t="shared" si="7"/>
        <v>0.52350777937608561</v>
      </c>
      <c r="AP7" s="14">
        <f>'1'!BY7</f>
        <v>0.12429265679641172</v>
      </c>
      <c r="AQ7" s="14">
        <f>'1'!CA7</f>
        <v>0.15428480055916516</v>
      </c>
      <c r="AR7" s="14">
        <f>'2'!BI7</f>
        <v>0.19633016419980159</v>
      </c>
      <c r="AS7" s="14">
        <f>'2'!BK7</f>
        <v>0.31787520185145651</v>
      </c>
      <c r="AT7" s="14">
        <f>'3'!AW7</f>
        <v>0.82338361785678282</v>
      </c>
      <c r="AU7" s="14">
        <f>'8'!BC7</f>
        <v>0.76263226186155453</v>
      </c>
      <c r="AV7" s="14">
        <f t="shared" si="8"/>
        <v>0.60263467348044197</v>
      </c>
      <c r="AW7" s="14">
        <f t="shared" si="9"/>
        <v>0.62078760599815819</v>
      </c>
      <c r="AX7" s="14">
        <f>'1'!CK7</f>
        <v>0.27102503467986</v>
      </c>
      <c r="AY7" s="14">
        <f>'1'!CM7</f>
        <v>0.36496649524432784</v>
      </c>
      <c r="AZ7" s="14">
        <f>'2'!BR7</f>
        <v>0.18601283514319958</v>
      </c>
      <c r="BA7" s="14">
        <f>'2'!BT7</f>
        <v>0.30060207728975191</v>
      </c>
      <c r="BB7" s="14">
        <f>'3'!BD7</f>
        <v>0.2252059495732544</v>
      </c>
      <c r="BC7" s="14">
        <f>'8'!BL7</f>
        <v>0.70398335456509709</v>
      </c>
      <c r="BD7" s="14">
        <f t="shared" si="10"/>
        <v>0.3740836766491229</v>
      </c>
      <c r="BE7" s="14">
        <f t="shared" si="11"/>
        <v>0.40433089297667169</v>
      </c>
      <c r="BF7" s="14">
        <f>'1'!CW7</f>
        <v>0.23348965011638564</v>
      </c>
      <c r="BG7" s="14">
        <f>'1'!CY7</f>
        <v>0.31636504416309352</v>
      </c>
      <c r="BH7" s="14">
        <f>'2'!CA7</f>
        <v>0.20588245557469889</v>
      </c>
      <c r="BI7" s="14">
        <f>'2'!CC7</f>
        <v>0.33333539757981495</v>
      </c>
      <c r="BJ7" s="14">
        <f>'3'!BK7</f>
        <v>0.7462300937246108</v>
      </c>
      <c r="BK7" s="14">
        <f>'8'!BU7</f>
        <v>0.67276972341697994</v>
      </c>
      <c r="BL7" s="14">
        <f t="shared" si="12"/>
        <v>0.56760913009568537</v>
      </c>
      <c r="BM7" s="14">
        <f t="shared" si="13"/>
        <v>0.59692950310553849</v>
      </c>
      <c r="BN7" s="14">
        <f>'1'!DI7</f>
        <v>0.29374251239150651</v>
      </c>
      <c r="BO7" s="14">
        <f>'1'!DK7</f>
        <v>0.39294269637112816</v>
      </c>
      <c r="BP7" s="14">
        <f>'2'!CJ7</f>
        <v>0.15855748243605808</v>
      </c>
      <c r="BQ7" s="14">
        <f>'2'!CL7</f>
        <v>0.25138360290297196</v>
      </c>
      <c r="BR7" s="14">
        <f>'3'!BR7</f>
        <v>0.57048338729872472</v>
      </c>
      <c r="BS7" s="14">
        <f>'8'!CD7</f>
        <v>0.72672845251523654</v>
      </c>
      <c r="BT7" s="14">
        <f t="shared" si="14"/>
        <v>0.52081614139596799</v>
      </c>
      <c r="BU7" s="14">
        <f t="shared" si="15"/>
        <v>0.54993879023858372</v>
      </c>
      <c r="BV7" s="14">
        <f>'1'!DU7</f>
        <v>0.35990068210761822</v>
      </c>
      <c r="BW7" s="14">
        <f>'1'!DW7</f>
        <v>0.46900996001075174</v>
      </c>
      <c r="BX7" s="14">
        <f>'2'!CS7</f>
        <v>0.20793265279997455</v>
      </c>
      <c r="BY7" s="14">
        <f>'2'!CU7</f>
        <v>0.33659013327559706</v>
      </c>
      <c r="BZ7" s="14">
        <f>'3'!BY7</f>
        <v>0.64342334839386961</v>
      </c>
      <c r="CA7" s="14">
        <f>'8'!CM7</f>
        <v>0.67976771486287868</v>
      </c>
      <c r="CB7" s="14">
        <f t="shared" si="16"/>
        <v>0.55407305551793251</v>
      </c>
      <c r="CC7" s="14">
        <f t="shared" si="17"/>
        <v>0.58876065914612152</v>
      </c>
      <c r="CD7" s="14">
        <f>'1'!EG7</f>
        <v>0.22325399545660307</v>
      </c>
      <c r="CE7" s="14">
        <f>'1'!EI7</f>
        <v>0.30255540243743251</v>
      </c>
      <c r="CF7" s="14">
        <f>'2'!DB7</f>
        <v>0.20471986712365403</v>
      </c>
      <c r="CG7" s="14">
        <f>'2'!DD7</f>
        <v>0.33147998005952189</v>
      </c>
      <c r="CH7" s="14">
        <f>'3'!CF7</f>
        <v>0.7266960010863579</v>
      </c>
      <c r="CI7" s="14">
        <f>'8'!CV7</f>
        <v>0.84358302820781261</v>
      </c>
      <c r="CJ7" s="14">
        <f t="shared" si="18"/>
        <v>0.60887609470057291</v>
      </c>
      <c r="CK7" s="14">
        <f t="shared" si="19"/>
        <v>0.63741238739032569</v>
      </c>
      <c r="CL7" s="14">
        <f>'1'!ES7</f>
        <v>0.15855686615524295</v>
      </c>
      <c r="CM7" s="14">
        <f>'1'!EU7</f>
        <v>0.20894930519690391</v>
      </c>
      <c r="CN7" s="14">
        <f>'2'!DK7</f>
        <v>9.5001470395660495E-2</v>
      </c>
      <c r="CO7" s="14">
        <f>'2'!DM7</f>
        <v>0.11354002932788579</v>
      </c>
      <c r="CP7" s="14">
        <f>'3'!CM7</f>
        <v>0.50979963994266009</v>
      </c>
      <c r="CQ7" s="14">
        <f>'8'!DE7</f>
        <v>0.70950612445858197</v>
      </c>
      <c r="CR7" s="14">
        <f t="shared" si="20"/>
        <v>0.45798321358525329</v>
      </c>
      <c r="CS7" s="14">
        <f t="shared" si="21"/>
        <v>0.46991555728680801</v>
      </c>
      <c r="CT7" s="14">
        <f>'1'!FE7</f>
        <v>0.2259941296567933</v>
      </c>
      <c r="CU7" s="14">
        <f>'1'!FG7</f>
        <v>0.3062769178728989</v>
      </c>
      <c r="CV7" s="14">
        <f>'2'!DT7</f>
        <v>0.13276003537754549</v>
      </c>
      <c r="CW7" s="14">
        <f>'2'!DV7</f>
        <v>0.20007264482244191</v>
      </c>
      <c r="CX7" s="14">
        <f>'3'!CT7</f>
        <v>0.71243827717299146</v>
      </c>
      <c r="CY7" s="14">
        <f>'8'!DN7</f>
        <v>0.83284659548803297</v>
      </c>
      <c r="CZ7" s="14">
        <f t="shared" si="22"/>
        <v>0.59330411898471969</v>
      </c>
      <c r="DA7" s="14">
        <f t="shared" si="23"/>
        <v>0.61609193757243041</v>
      </c>
      <c r="DB7" s="14">
        <f>'1'!FQ7</f>
        <v>0.13259961058903622</v>
      </c>
      <c r="DC7" s="14">
        <f>'1'!FS7</f>
        <v>0.1679022147906048</v>
      </c>
      <c r="DD7" s="14">
        <f>'2'!EC7</f>
        <v>0.13540488221523003</v>
      </c>
      <c r="DE7" s="14">
        <f>'2'!EE7</f>
        <v>0.20559089264033401</v>
      </c>
      <c r="DF7" s="14">
        <f>'3'!DA7</f>
        <v>0.53280120884243076</v>
      </c>
      <c r="DG7" s="14">
        <f>'8'!DW7</f>
        <v>0.73864797244056146</v>
      </c>
      <c r="DH7" s="14">
        <f t="shared" si="24"/>
        <v>0.47477528560847104</v>
      </c>
      <c r="DI7" s="14">
        <f t="shared" si="25"/>
        <v>0.48885440749129511</v>
      </c>
      <c r="DJ7" s="14">
        <f>'1'!GC7</f>
        <v>0.40603896048695015</v>
      </c>
      <c r="DK7" s="14">
        <f>'1'!GE7</f>
        <v>0.51789359489968689</v>
      </c>
      <c r="DL7" s="14">
        <f>'2'!EL7</f>
        <v>0.27168866263698116</v>
      </c>
      <c r="DM7" s="14">
        <f>'2'!EN7</f>
        <v>0.4282088277936717</v>
      </c>
      <c r="DN7" s="14">
        <f>'3'!DH7</f>
        <v>0.22176699814690543</v>
      </c>
      <c r="DO7" s="14">
        <f>'8'!EF7</f>
        <v>0.28905787985960146</v>
      </c>
      <c r="DP7" s="14">
        <f t="shared" si="26"/>
        <v>0.28380082157773079</v>
      </c>
      <c r="DQ7" s="14">
        <f t="shared" si="27"/>
        <v>0.32182376497594717</v>
      </c>
    </row>
    <row r="8" spans="1:170" ht="12.75" customHeight="1">
      <c r="A8" s="60">
        <v>1984</v>
      </c>
      <c r="B8" s="14">
        <f>'1'!Q8</f>
        <v>0.34790752603574093</v>
      </c>
      <c r="C8" s="14">
        <f>'1'!S8</f>
        <v>0.45577225323564918</v>
      </c>
      <c r="D8" s="14">
        <f>'2'!P8</f>
        <v>0.21604352255991854</v>
      </c>
      <c r="E8" s="14">
        <f>'2'!R8</f>
        <v>0.34925573906560059</v>
      </c>
      <c r="F8" s="14">
        <f>'3'!N8</f>
        <v>0.38599221091191149</v>
      </c>
      <c r="G8" s="14">
        <f>'8'!J8</f>
        <v>0.60787938924457707</v>
      </c>
      <c r="H8" s="14">
        <f t="shared" si="28"/>
        <v>0.42794655860127784</v>
      </c>
      <c r="I8" s="14">
        <f t="shared" si="29"/>
        <v>0.46284072569182766</v>
      </c>
      <c r="J8" s="14">
        <f>'1'!AC8</f>
        <v>0.20817753023435684</v>
      </c>
      <c r="K8" s="14">
        <f>'1'!AE8</f>
        <v>0.28174757634774006</v>
      </c>
      <c r="L8" s="14">
        <f>'2'!Y8</f>
        <v>0.18203174309282583</v>
      </c>
      <c r="M8" s="14">
        <f>'2'!AA8</f>
        <v>0.29376844106420674</v>
      </c>
      <c r="N8" s="14">
        <f>'3'!U8</f>
        <v>0.53448172081112699</v>
      </c>
      <c r="O8" s="14">
        <f>'8'!S8</f>
        <v>0.62967453862345635</v>
      </c>
      <c r="P8" s="14">
        <f t="shared" si="0"/>
        <v>0.46253373026764166</v>
      </c>
      <c r="Q8" s="14">
        <f t="shared" si="1"/>
        <v>0.48842140928745637</v>
      </c>
      <c r="R8" s="14">
        <f>'1'!AO8</f>
        <v>0.31729228577267832</v>
      </c>
      <c r="S8" s="14">
        <f>'1'!AQ8</f>
        <v>0.42089847569476468</v>
      </c>
      <c r="T8" s="14">
        <f>'2'!AH8</f>
        <v>0.15819262498261707</v>
      </c>
      <c r="U8" s="14">
        <f>'2'!AJ8</f>
        <v>0.25069459272047651</v>
      </c>
      <c r="V8" s="14">
        <f>'3'!AB8</f>
        <v>0.79191755172987288</v>
      </c>
      <c r="W8" s="14">
        <f>'8'!AB8</f>
        <v>0.72504315322296897</v>
      </c>
      <c r="X8" s="14">
        <f t="shared" si="2"/>
        <v>0.61355768631163721</v>
      </c>
      <c r="Y8" s="14">
        <f t="shared" si="3"/>
        <v>0.64352912106984039</v>
      </c>
      <c r="Z8" s="14">
        <f>'1'!BA8</f>
        <v>0.27760094495224236</v>
      </c>
      <c r="AA8" s="14">
        <f>'1'!BC8</f>
        <v>0.37317082155999526</v>
      </c>
      <c r="AB8" s="14">
        <f>'2'!AQ8</f>
        <v>0.14304328265147268</v>
      </c>
      <c r="AC8" s="14">
        <f>'2'!AS8</f>
        <v>0.22118303506309656</v>
      </c>
      <c r="AD8" s="14">
        <f>'3'!AI8</f>
        <v>0.44038973817361837</v>
      </c>
      <c r="AE8" s="14">
        <f>'8'!AK8</f>
        <v>0.60844239781267417</v>
      </c>
      <c r="AF8" s="14">
        <f t="shared" si="4"/>
        <v>0.42851313186884532</v>
      </c>
      <c r="AG8" s="14">
        <f t="shared" si="5"/>
        <v>0.45544108243155834</v>
      </c>
      <c r="AH8" s="14">
        <f>'1'!BM8</f>
        <v>0.23753214050892432</v>
      </c>
      <c r="AI8" s="14">
        <f>'1'!BO8</f>
        <v>0.32175082946944122</v>
      </c>
      <c r="AJ8" s="14">
        <f>'2'!AZ8</f>
        <v>0.15529273866241719</v>
      </c>
      <c r="AK8" s="14">
        <f>'2'!BB8</f>
        <v>0.24518314425788643</v>
      </c>
      <c r="AL8" s="14">
        <f>'3'!AP8</f>
        <v>0.54942104615421949</v>
      </c>
      <c r="AM8" s="14">
        <f>'8'!AT8</f>
        <v>0.73695166128967338</v>
      </c>
      <c r="AN8" s="14">
        <f t="shared" si="6"/>
        <v>0.50388961881661642</v>
      </c>
      <c r="AO8" s="14">
        <f t="shared" si="7"/>
        <v>0.52972239716826675</v>
      </c>
      <c r="AP8" s="14">
        <f>'1'!BY8</f>
        <v>0.14124365119306098</v>
      </c>
      <c r="AQ8" s="14">
        <f>'1'!CA8</f>
        <v>0.18181841758554515</v>
      </c>
      <c r="AR8" s="14">
        <f>'2'!BI8</f>
        <v>0.20399081433455993</v>
      </c>
      <c r="AS8" s="14">
        <f>'2'!BK8</f>
        <v>0.33031281507251198</v>
      </c>
      <c r="AT8" s="14">
        <f>'3'!AW8</f>
        <v>0.82338361785678282</v>
      </c>
      <c r="AU8" s="14">
        <f>'8'!BC8</f>
        <v>0.77073434710761479</v>
      </c>
      <c r="AV8" s="14">
        <f t="shared" si="8"/>
        <v>0.60922156294706575</v>
      </c>
      <c r="AW8" s="14">
        <f t="shared" si="9"/>
        <v>0.6299687162993578</v>
      </c>
      <c r="AX8" s="14">
        <f>'1'!CK8</f>
        <v>0.27721751971407094</v>
      </c>
      <c r="AY8" s="14">
        <f>'1'!CM8</f>
        <v>0.37269486555588988</v>
      </c>
      <c r="AZ8" s="14">
        <f>'2'!BR8</f>
        <v>0.19104470786907934</v>
      </c>
      <c r="BA8" s="14">
        <f>'2'!BT8</f>
        <v>0.30910347282307621</v>
      </c>
      <c r="BB8" s="14">
        <f>'3'!BD8</f>
        <v>0.17234354660247608</v>
      </c>
      <c r="BC8" s="14">
        <f>'8'!BL8</f>
        <v>0.6880077839276536</v>
      </c>
      <c r="BD8" s="14">
        <f t="shared" si="10"/>
        <v>0.34988772854900863</v>
      </c>
      <c r="BE8" s="14">
        <f t="shared" si="11"/>
        <v>0.38078907421277208</v>
      </c>
      <c r="BF8" s="14">
        <f>'1'!CW8</f>
        <v>0.24998406463801509</v>
      </c>
      <c r="BG8" s="14">
        <f>'1'!CY8</f>
        <v>0.33810512760126482</v>
      </c>
      <c r="BH8" s="14">
        <f>'2'!CA8</f>
        <v>0.21306783199252849</v>
      </c>
      <c r="BI8" s="14">
        <f>'2'!CC8</f>
        <v>0.34464746318656142</v>
      </c>
      <c r="BJ8" s="14">
        <f>'3'!BK8</f>
        <v>0.68709715644820246</v>
      </c>
      <c r="BK8" s="14">
        <f>'8'!BU8</f>
        <v>0.66039427154229347</v>
      </c>
      <c r="BL8" s="14">
        <f t="shared" si="12"/>
        <v>0.54426074016882486</v>
      </c>
      <c r="BM8" s="14">
        <f t="shared" si="13"/>
        <v>0.57504291588087808</v>
      </c>
      <c r="BN8" s="14">
        <f>'1'!DI8</f>
        <v>0.31380773451050398</v>
      </c>
      <c r="BO8" s="14">
        <f>'1'!DK8</f>
        <v>0.4168261035950776</v>
      </c>
      <c r="BP8" s="14">
        <f>'2'!CJ8</f>
        <v>0.16535044566876678</v>
      </c>
      <c r="BQ8" s="14">
        <f>'2'!CL8</f>
        <v>0.26403556244193627</v>
      </c>
      <c r="BR8" s="14">
        <f>'3'!BR8</f>
        <v>0.57048338729872472</v>
      </c>
      <c r="BS8" s="14">
        <f>'8'!CD8</f>
        <v>0.72025382915144376</v>
      </c>
      <c r="BT8" s="14">
        <f t="shared" si="14"/>
        <v>0.52356609513390051</v>
      </c>
      <c r="BU8" s="14">
        <f t="shared" si="15"/>
        <v>0.55403828062813221</v>
      </c>
      <c r="BV8" s="14">
        <f>'1'!DU8</f>
        <v>0.35875105367891003</v>
      </c>
      <c r="BW8" s="14">
        <f>'1'!DW8</f>
        <v>0.4677509546762017</v>
      </c>
      <c r="BX8" s="14">
        <f>'2'!CS8</f>
        <v>0.21503220241965962</v>
      </c>
      <c r="BY8" s="14">
        <f>'2'!CU8</f>
        <v>0.34769448935661651</v>
      </c>
      <c r="BZ8" s="14">
        <f>'3'!BY8</f>
        <v>0.67052109341730648</v>
      </c>
      <c r="CA8" s="14">
        <f>'8'!CM8</f>
        <v>0.69398323514193927</v>
      </c>
      <c r="CB8" s="14">
        <f t="shared" si="16"/>
        <v>0.56965683888725238</v>
      </c>
      <c r="CC8" s="14">
        <f t="shared" si="17"/>
        <v>0.60472304778040642</v>
      </c>
      <c r="CD8" s="14">
        <f>'1'!EG8</f>
        <v>0.23730366709265843</v>
      </c>
      <c r="CE8" s="14">
        <f>'1'!EI8</f>
        <v>0.32144744884313392</v>
      </c>
      <c r="CF8" s="14">
        <f>'2'!DB8</f>
        <v>0.21552660380257929</v>
      </c>
      <c r="CG8" s="14">
        <f>'2'!DD8</f>
        <v>0.34845836320557327</v>
      </c>
      <c r="CH8" s="14">
        <f>'3'!CF8</f>
        <v>0.73768477664856191</v>
      </c>
      <c r="CI8" s="14">
        <f>'8'!CV8</f>
        <v>0.85099479249309384</v>
      </c>
      <c r="CJ8" s="14">
        <f t="shared" si="18"/>
        <v>0.61938574220614262</v>
      </c>
      <c r="CK8" s="14">
        <f t="shared" si="19"/>
        <v>0.64950767449653712</v>
      </c>
      <c r="CL8" s="14">
        <f>'1'!ES8</f>
        <v>0.16688167439252719</v>
      </c>
      <c r="CM8" s="14">
        <f>'1'!EU8</f>
        <v>0.22165860768029047</v>
      </c>
      <c r="CN8" s="14">
        <f>'2'!DK8</f>
        <v>9.9311575884141079E-2</v>
      </c>
      <c r="CO8" s="14">
        <f>'2'!DM8</f>
        <v>0.12423749718079945</v>
      </c>
      <c r="CP8" s="14">
        <f>'3'!CM8</f>
        <v>0.52092605412178017</v>
      </c>
      <c r="CQ8" s="14">
        <f>'8'!DE8</f>
        <v>0.6856267847502181</v>
      </c>
      <c r="CR8" s="14">
        <f t="shared" si="20"/>
        <v>0.45736594954069704</v>
      </c>
      <c r="CS8" s="14">
        <f t="shared" si="21"/>
        <v>0.47081392832791558</v>
      </c>
      <c r="CT8" s="14">
        <f>'1'!FE8</f>
        <v>0.23728693911884455</v>
      </c>
      <c r="CU8" s="14">
        <f>'1'!FG8</f>
        <v>0.32142523169428489</v>
      </c>
      <c r="CV8" s="14">
        <f>'2'!DT8</f>
        <v>0.13761781334060341</v>
      </c>
      <c r="CW8" s="14">
        <f>'2'!DV8</f>
        <v>0.21016007998676717</v>
      </c>
      <c r="CX8" s="14">
        <f>'3'!CT8</f>
        <v>0.69912355427725281</v>
      </c>
      <c r="CY8" s="14">
        <f>'8'!DN8</f>
        <v>0.83311738561423532</v>
      </c>
      <c r="CZ8" s="14">
        <f t="shared" si="22"/>
        <v>0.59080380655300102</v>
      </c>
      <c r="DA8" s="14">
        <f t="shared" si="23"/>
        <v>0.61488569173270546</v>
      </c>
      <c r="DB8" s="14">
        <f>'1'!FQ8</f>
        <v>0.13888210646539573</v>
      </c>
      <c r="DC8" s="14">
        <f>'1'!FS8</f>
        <v>0.17804169232780229</v>
      </c>
      <c r="DD8" s="14">
        <f>'2'!EC8</f>
        <v>0.14050637465688884</v>
      </c>
      <c r="DE8" s="14">
        <f>'2'!EE8</f>
        <v>0.21606004994532738</v>
      </c>
      <c r="DF8" s="14">
        <f>'3'!DA8</f>
        <v>0.49522389975438086</v>
      </c>
      <c r="DG8" s="14">
        <f>'8'!DW8</f>
        <v>0.73593780830608213</v>
      </c>
      <c r="DH8" s="14">
        <f t="shared" si="24"/>
        <v>0.46069796115234501</v>
      </c>
      <c r="DI8" s="14">
        <f t="shared" si="25"/>
        <v>0.47608524585367018</v>
      </c>
      <c r="DJ8" s="14">
        <f>'1'!GC8</f>
        <v>0.42173744888608583</v>
      </c>
      <c r="DK8" s="14">
        <f>'1'!GE8</f>
        <v>0.53383576689843115</v>
      </c>
      <c r="DL8" s="14">
        <f>'2'!EL8</f>
        <v>0.27680664310449821</v>
      </c>
      <c r="DM8" s="14">
        <f>'2'!EN8</f>
        <v>0.4348626737039098</v>
      </c>
      <c r="DN8" s="14">
        <f>'3'!DH8</f>
        <v>0.19598756969274567</v>
      </c>
      <c r="DO8" s="14">
        <f>'8'!EF8</f>
        <v>0.31305544930584617</v>
      </c>
      <c r="DP8" s="14">
        <f t="shared" si="26"/>
        <v>0.28433981675651909</v>
      </c>
      <c r="DQ8" s="14">
        <f t="shared" si="27"/>
        <v>0.32256508341892931</v>
      </c>
    </row>
    <row r="9" spans="1:170" ht="12.75" customHeight="1">
      <c r="A9" s="60">
        <v>1985</v>
      </c>
      <c r="B9" s="14">
        <f>'1'!Q9</f>
        <v>0.38412685451556561</v>
      </c>
      <c r="C9" s="14">
        <f>'1'!S9</f>
        <v>0.49506830063798241</v>
      </c>
      <c r="D9" s="14">
        <f>'2'!P9</f>
        <v>0.22368307237273549</v>
      </c>
      <c r="E9" s="14">
        <f>'2'!R9</f>
        <v>0.36088936967955731</v>
      </c>
      <c r="F9" s="14">
        <f>'3'!N9</f>
        <v>0.52332372224884283</v>
      </c>
      <c r="G9" s="14">
        <f>'8'!J9</f>
        <v>0.63872440452122559</v>
      </c>
      <c r="H9" s="14">
        <f t="shared" si="28"/>
        <v>0.50014048839629144</v>
      </c>
      <c r="I9" s="14">
        <f t="shared" si="29"/>
        <v>0.53604940735145701</v>
      </c>
      <c r="J9" s="14">
        <f>'1'!AC9</f>
        <v>0.22280196535301994</v>
      </c>
      <c r="K9" s="14">
        <f>'1'!AE9</f>
        <v>0.30193972659141605</v>
      </c>
      <c r="L9" s="14">
        <f>'2'!Y9</f>
        <v>0.18767977195115509</v>
      </c>
      <c r="M9" s="14">
        <f>'2'!AA9</f>
        <v>0.30343497212248749</v>
      </c>
      <c r="N9" s="14">
        <f>'3'!U9</f>
        <v>0.53010096188852274</v>
      </c>
      <c r="O9" s="14">
        <f>'8'!S9</f>
        <v>0.63802444406798875</v>
      </c>
      <c r="P9" s="14">
        <f t="shared" si="0"/>
        <v>0.46677608824152517</v>
      </c>
      <c r="Q9" s="14">
        <f t="shared" si="1"/>
        <v>0.4941791605063377</v>
      </c>
      <c r="R9" s="14">
        <f>'1'!AO9</f>
        <v>0.33292469204600078</v>
      </c>
      <c r="S9" s="14">
        <f>'1'!AQ9</f>
        <v>0.43890472147818521</v>
      </c>
      <c r="T9" s="14">
        <f>'2'!AH9</f>
        <v>0.16252360758078888</v>
      </c>
      <c r="U9" s="14">
        <f>'2'!AJ9</f>
        <v>0.25881070830394387</v>
      </c>
      <c r="V9" s="14">
        <f>'3'!AB9</f>
        <v>0.79191755172987288</v>
      </c>
      <c r="W9" s="14">
        <f>'8'!AB9</f>
        <v>0.72873517230803131</v>
      </c>
      <c r="X9" s="14">
        <f t="shared" si="2"/>
        <v>0.61822487155163763</v>
      </c>
      <c r="Y9" s="14">
        <f t="shared" si="3"/>
        <v>0.64904958751038999</v>
      </c>
      <c r="Z9" s="14">
        <f>'1'!BA9</f>
        <v>0.29628255698427214</v>
      </c>
      <c r="AA9" s="14">
        <f>'1'!BC9</f>
        <v>0.39600780271768127</v>
      </c>
      <c r="AB9" s="14">
        <f>'2'!AQ9</f>
        <v>0.1487457360617444</v>
      </c>
      <c r="AC9" s="14">
        <f>'2'!AS9</f>
        <v>0.2325040948737587</v>
      </c>
      <c r="AD9" s="14">
        <f>'3'!AI9</f>
        <v>0.48396542136963261</v>
      </c>
      <c r="AE9" s="14">
        <f>'8'!AK9</f>
        <v>0.61631938212479509</v>
      </c>
      <c r="AF9" s="14">
        <f t="shared" si="4"/>
        <v>0.45261306818832048</v>
      </c>
      <c r="AG9" s="14">
        <f t="shared" si="5"/>
        <v>0.48093395321620369</v>
      </c>
      <c r="AH9" s="14">
        <f>'1'!BM9</f>
        <v>0.25660284393049559</v>
      </c>
      <c r="AI9" s="14">
        <f>'1'!BO9</f>
        <v>0.34665736259119362</v>
      </c>
      <c r="AJ9" s="14">
        <f>'2'!AZ9</f>
        <v>0.16378913846262616</v>
      </c>
      <c r="AK9" s="14">
        <f>'2'!BB9</f>
        <v>0.26115677609083959</v>
      </c>
      <c r="AL9" s="14">
        <f>'3'!AP9</f>
        <v>0.54942104615421949</v>
      </c>
      <c r="AM9" s="14">
        <f>'8'!AT9</f>
        <v>0.7453284979070427</v>
      </c>
      <c r="AN9" s="14">
        <f t="shared" si="6"/>
        <v>0.51106645046616239</v>
      </c>
      <c r="AO9" s="14">
        <f t="shared" si="7"/>
        <v>0.53881411796112333</v>
      </c>
      <c r="AP9" s="14">
        <f>'1'!BY9</f>
        <v>0.15638354845721653</v>
      </c>
      <c r="AQ9" s="14">
        <f>'1'!CA9</f>
        <v>0.20559614659550396</v>
      </c>
      <c r="AR9" s="14">
        <f>'2'!BI9</f>
        <v>0.21103870768880365</v>
      </c>
      <c r="AS9" s="14">
        <f>'2'!BK9</f>
        <v>0.34147970150429907</v>
      </c>
      <c r="AT9" s="14">
        <f>'3'!AW9</f>
        <v>0.82338361785678282</v>
      </c>
      <c r="AU9" s="14">
        <f>'8'!BC9</f>
        <v>0.77402825949988407</v>
      </c>
      <c r="AV9" s="14">
        <f t="shared" si="8"/>
        <v>0.613942505453002</v>
      </c>
      <c r="AW9" s="14">
        <f t="shared" si="9"/>
        <v>0.63682912446220907</v>
      </c>
      <c r="AX9" s="14">
        <f>'1'!CK9</f>
        <v>0.29225189614867464</v>
      </c>
      <c r="AY9" s="14">
        <f>'1'!CM9</f>
        <v>0.39113819023395219</v>
      </c>
      <c r="AZ9" s="14">
        <f>'2'!BR9</f>
        <v>0.19652523100688502</v>
      </c>
      <c r="BA9" s="14">
        <f>'2'!BT9</f>
        <v>0.31819590893862482</v>
      </c>
      <c r="BB9" s="14">
        <f>'3'!BD9</f>
        <v>0.24988124529747066</v>
      </c>
      <c r="BC9" s="14">
        <f>'8'!BL9</f>
        <v>0.68396381429523456</v>
      </c>
      <c r="BD9" s="14">
        <f t="shared" si="10"/>
        <v>0.38324454473798208</v>
      </c>
      <c r="BE9" s="14">
        <f t="shared" si="11"/>
        <v>0.41518887134821159</v>
      </c>
      <c r="BF9" s="14">
        <f>'1'!CW9</f>
        <v>0.26085654152609344</v>
      </c>
      <c r="BG9" s="14">
        <f>'1'!CY9</f>
        <v>0.35210338462787971</v>
      </c>
      <c r="BH9" s="14">
        <f>'2'!CA9</f>
        <v>0.21944321496209837</v>
      </c>
      <c r="BI9" s="14">
        <f>'2'!CC9</f>
        <v>0.35446744183416495</v>
      </c>
      <c r="BJ9" s="14">
        <f>'3'!BK9</f>
        <v>0.69811898967924946</v>
      </c>
      <c r="BK9" s="14">
        <f>'8'!BU9</f>
        <v>0.66733550977330591</v>
      </c>
      <c r="BL9" s="14">
        <f t="shared" si="12"/>
        <v>0.55356387860512002</v>
      </c>
      <c r="BM9" s="14">
        <f t="shared" si="13"/>
        <v>0.58531566991268402</v>
      </c>
      <c r="BN9" s="14">
        <f>'1'!DI9</f>
        <v>0.3370847681191389</v>
      </c>
      <c r="BO9" s="14">
        <f>'1'!DK9</f>
        <v>0.44362567239140177</v>
      </c>
      <c r="BP9" s="14">
        <f>'2'!CJ9</f>
        <v>0.17107353191290522</v>
      </c>
      <c r="BQ9" s="14">
        <f>'2'!CL9</f>
        <v>0.27444377902436073</v>
      </c>
      <c r="BR9" s="14">
        <f>'3'!BR9</f>
        <v>0.57048338729872472</v>
      </c>
      <c r="BS9" s="14">
        <f>'8'!CD9</f>
        <v>0.71831985507641871</v>
      </c>
      <c r="BT9" s="14">
        <f t="shared" si="14"/>
        <v>0.52821361825753377</v>
      </c>
      <c r="BU9" s="14">
        <f t="shared" si="15"/>
        <v>0.5598588238231319</v>
      </c>
      <c r="BV9" s="14">
        <f>'1'!DU9</f>
        <v>0.36975348369038818</v>
      </c>
      <c r="BW9" s="14">
        <f>'1'!DW9</f>
        <v>0.47971567463048287</v>
      </c>
      <c r="BX9" s="14">
        <f>'2'!CS9</f>
        <v>0.22164057911493601</v>
      </c>
      <c r="BY9" s="14">
        <f>'2'!CU9</f>
        <v>0.35780633980232035</v>
      </c>
      <c r="BZ9" s="14">
        <f>'3'!BY9</f>
        <v>0.69564056369900373</v>
      </c>
      <c r="CA9" s="14">
        <f>'8'!CM9</f>
        <v>0.70691276245616419</v>
      </c>
      <c r="CB9" s="14">
        <f t="shared" si="16"/>
        <v>0.58644480886602202</v>
      </c>
      <c r="CC9" s="14">
        <f t="shared" si="17"/>
        <v>0.62205382312277935</v>
      </c>
      <c r="CD9" s="14">
        <f>'1'!EG9</f>
        <v>0.26805544172752904</v>
      </c>
      <c r="CE9" s="14">
        <f>'1'!EI9</f>
        <v>0.36123237092936444</v>
      </c>
      <c r="CF9" s="14">
        <f>'2'!DB9</f>
        <v>0.22397900868502929</v>
      </c>
      <c r="CG9" s="14">
        <f>'2'!DD9</f>
        <v>0.3613344430200699</v>
      </c>
      <c r="CH9" s="14">
        <f>'3'!CF9</f>
        <v>0.74793563235713978</v>
      </c>
      <c r="CI9" s="14">
        <f>'8'!CV9</f>
        <v>0.85506979443212527</v>
      </c>
      <c r="CJ9" s="14">
        <f t="shared" si="18"/>
        <v>0.63170418048650223</v>
      </c>
      <c r="CK9" s="14">
        <f t="shared" si="19"/>
        <v>0.66407510976037343</v>
      </c>
      <c r="CL9" s="14">
        <f>'1'!ES9</f>
        <v>0.17803215652473312</v>
      </c>
      <c r="CM9" s="14">
        <f>'1'!EU9</f>
        <v>0.23835623711481296</v>
      </c>
      <c r="CN9" s="14">
        <f>'2'!DK9</f>
        <v>0.10373054513286582</v>
      </c>
      <c r="CO9" s="14">
        <f>'2'!DM9</f>
        <v>0.13496483537771856</v>
      </c>
      <c r="CP9" s="14">
        <f>'3'!CM9</f>
        <v>0.53173975492416836</v>
      </c>
      <c r="CQ9" s="14">
        <f>'8'!DE9</f>
        <v>0.67713304011831321</v>
      </c>
      <c r="CR9" s="14">
        <f t="shared" si="20"/>
        <v>0.46181529982339453</v>
      </c>
      <c r="CS9" s="14">
        <f t="shared" si="21"/>
        <v>0.47700354496589581</v>
      </c>
      <c r="CT9" s="14">
        <f>'1'!FE9</f>
        <v>0.24480978260743894</v>
      </c>
      <c r="CU9" s="14">
        <f>'1'!FG9</f>
        <v>0.3313518340590062</v>
      </c>
      <c r="CV9" s="14">
        <f>'2'!DT9</f>
        <v>0.1407408677226106</v>
      </c>
      <c r="CW9" s="14">
        <f>'2'!DV9</f>
        <v>0.21653586423036822</v>
      </c>
      <c r="CX9" s="14">
        <f>'3'!CT9</f>
        <v>0.68532693276684864</v>
      </c>
      <c r="CY9" s="14">
        <f>'8'!DN9</f>
        <v>0.83063235516591816</v>
      </c>
      <c r="CZ9" s="14">
        <f t="shared" si="22"/>
        <v>0.58635652295026375</v>
      </c>
      <c r="DA9" s="14">
        <f t="shared" si="23"/>
        <v>0.611244432891353</v>
      </c>
      <c r="DB9" s="14">
        <f>'1'!FQ9</f>
        <v>0.14322803673022588</v>
      </c>
      <c r="DC9" s="14">
        <f>'1'!FS9</f>
        <v>0.18497755334162988</v>
      </c>
      <c r="DD9" s="14">
        <f>'2'!EC9</f>
        <v>0.14468300560084074</v>
      </c>
      <c r="DE9" s="14">
        <f>'2'!EE9</f>
        <v>0.22446561299628862</v>
      </c>
      <c r="DF9" s="14">
        <f>'3'!DA9</f>
        <v>0.45457576848456821</v>
      </c>
      <c r="DG9" s="14">
        <f>'8'!DW9</f>
        <v>0.73651733630283323</v>
      </c>
      <c r="DH9" s="14">
        <f t="shared" si="24"/>
        <v>0.44589941619080653</v>
      </c>
      <c r="DI9" s="14">
        <f t="shared" si="25"/>
        <v>0.46222758025263211</v>
      </c>
      <c r="DJ9" s="14">
        <f>'1'!GC9</f>
        <v>0.44909054427893103</v>
      </c>
      <c r="DK9" s="14">
        <f>'1'!GE9</f>
        <v>0.56084044618983553</v>
      </c>
      <c r="DL9" s="14">
        <f>'2'!EL9</f>
        <v>0.28361943724832567</v>
      </c>
      <c r="DM9" s="14">
        <f>'2'!EN9</f>
        <v>0.44358020510999607</v>
      </c>
      <c r="DN9" s="14">
        <f>'3'!DH9</f>
        <v>0.16941498948550726</v>
      </c>
      <c r="DO9" s="14">
        <f>'8'!EF9</f>
        <v>0.30767364451797741</v>
      </c>
      <c r="DP9" s="14">
        <f t="shared" si="26"/>
        <v>0.27824814173021495</v>
      </c>
      <c r="DQ9" s="14">
        <f t="shared" si="27"/>
        <v>0.31659419889856288</v>
      </c>
    </row>
    <row r="10" spans="1:170" ht="12.75" customHeight="1">
      <c r="A10" s="60">
        <v>1986</v>
      </c>
      <c r="B10" s="14">
        <f>'1'!Q10</f>
        <v>0.39678431790777224</v>
      </c>
      <c r="C10" s="14">
        <f>'1'!S10</f>
        <v>0.50833656146229078</v>
      </c>
      <c r="D10" s="14">
        <f>'2'!P10</f>
        <v>0.2285408123071303</v>
      </c>
      <c r="E10" s="14">
        <f>'2'!R10</f>
        <v>0.3681438344331121</v>
      </c>
      <c r="F10" s="14">
        <f>'3'!N10</f>
        <v>0.52873731160616066</v>
      </c>
      <c r="G10" s="14">
        <f>'8'!J10</f>
        <v>0.64022900748297074</v>
      </c>
      <c r="H10" s="14">
        <f t="shared" si="28"/>
        <v>0.50577457169962303</v>
      </c>
      <c r="I10" s="14">
        <f t="shared" si="29"/>
        <v>0.54204532262312488</v>
      </c>
      <c r="J10" s="14">
        <f>'1'!AC10</f>
        <v>0.224858204274761</v>
      </c>
      <c r="K10" s="14">
        <f>'1'!AE10</f>
        <v>0.30473636554484884</v>
      </c>
      <c r="L10" s="14">
        <f>'2'!Y10</f>
        <v>0.19242472242574538</v>
      </c>
      <c r="M10" s="14">
        <f>'2'!AA10</f>
        <v>0.31140913614281607</v>
      </c>
      <c r="N10" s="14">
        <f>'3'!U10</f>
        <v>0.52250921860796495</v>
      </c>
      <c r="O10" s="14">
        <f>'8'!S10</f>
        <v>0.63082081739474538</v>
      </c>
      <c r="P10" s="14">
        <f t="shared" si="0"/>
        <v>0.46246404575913636</v>
      </c>
      <c r="Q10" s="14">
        <f t="shared" si="1"/>
        <v>0.49033811938486094</v>
      </c>
      <c r="R10" s="14">
        <f>'1'!AO10</f>
        <v>0.35344281553790319</v>
      </c>
      <c r="S10" s="14">
        <f>'1'!AQ10</f>
        <v>0.46191054655746433</v>
      </c>
      <c r="T10" s="14">
        <f>'2'!AH10</f>
        <v>0.16789095895803438</v>
      </c>
      <c r="U10" s="14">
        <f>'2'!AJ10</f>
        <v>0.2686835097524361</v>
      </c>
      <c r="V10" s="14">
        <f>'3'!AB10</f>
        <v>0.80365346986123587</v>
      </c>
      <c r="W10" s="14">
        <f>'8'!AB10</f>
        <v>0.73320844311395672</v>
      </c>
      <c r="X10" s="14">
        <f t="shared" si="2"/>
        <v>0.62890157988206541</v>
      </c>
      <c r="Y10" s="14">
        <f t="shared" si="3"/>
        <v>0.66067438116541788</v>
      </c>
      <c r="Z10" s="14">
        <f>'1'!BA10</f>
        <v>0.30680824897553038</v>
      </c>
      <c r="AA10" s="14">
        <f>'1'!BC10</f>
        <v>0.40857946941689099</v>
      </c>
      <c r="AB10" s="14">
        <f>'2'!AQ10</f>
        <v>0.15399343031002752</v>
      </c>
      <c r="AC10" s="14">
        <f>'2'!AS10</f>
        <v>0.24269318423708097</v>
      </c>
      <c r="AD10" s="14">
        <f>'3'!AI10</f>
        <v>0.50772223361203883</v>
      </c>
      <c r="AE10" s="14">
        <f>'8'!AK10</f>
        <v>0.6206919230985537</v>
      </c>
      <c r="AF10" s="14">
        <f t="shared" si="4"/>
        <v>0.46605746320049046</v>
      </c>
      <c r="AG10" s="14">
        <f t="shared" si="5"/>
        <v>0.49528168268146799</v>
      </c>
      <c r="AH10" s="14">
        <f>'1'!BM10</f>
        <v>0.28109669960723171</v>
      </c>
      <c r="AI10" s="14">
        <f>'1'!BO10</f>
        <v>0.37749653487247714</v>
      </c>
      <c r="AJ10" s="14">
        <f>'2'!AZ10</f>
        <v>0.17309578323228636</v>
      </c>
      <c r="AK10" s="14">
        <f>'2'!BB10</f>
        <v>0.27806859681404772</v>
      </c>
      <c r="AL10" s="14">
        <f>'3'!AP10</f>
        <v>0.54942104615421949</v>
      </c>
      <c r="AM10" s="14">
        <f>'8'!AT10</f>
        <v>0.75897853575666874</v>
      </c>
      <c r="AN10" s="14">
        <f t="shared" si="6"/>
        <v>0.52099089743336346</v>
      </c>
      <c r="AO10" s="14">
        <f t="shared" si="7"/>
        <v>0.55076814584458866</v>
      </c>
      <c r="AP10" s="14">
        <f>'1'!BY10</f>
        <v>0.17945020882954374</v>
      </c>
      <c r="AQ10" s="14">
        <f>'1'!CA10</f>
        <v>0.24045374835008396</v>
      </c>
      <c r="AR10" s="14">
        <f>'2'!BI10</f>
        <v>0.21706411252216209</v>
      </c>
      <c r="AS10" s="14">
        <f>'2'!BK10</f>
        <v>0.35082620502262357</v>
      </c>
      <c r="AT10" s="14">
        <f>'3'!AW10</f>
        <v>0.82338361785678282</v>
      </c>
      <c r="AU10" s="14">
        <f>'8'!BC10</f>
        <v>0.77716087917776344</v>
      </c>
      <c r="AV10" s="14">
        <f t="shared" si="8"/>
        <v>0.62009816391416717</v>
      </c>
      <c r="AW10" s="14">
        <f t="shared" si="9"/>
        <v>0.64567508106832139</v>
      </c>
      <c r="AX10" s="14">
        <f>'1'!CK10</f>
        <v>0.30993862135986028</v>
      </c>
      <c r="AY10" s="14">
        <f>'1'!CM10</f>
        <v>0.41227864198691194</v>
      </c>
      <c r="AZ10" s="14">
        <f>'2'!BR10</f>
        <v>0.20153394388054496</v>
      </c>
      <c r="BA10" s="14">
        <f>'2'!BT10</f>
        <v>0.32635865309289513</v>
      </c>
      <c r="BB10" s="14">
        <f>'3'!BD10</f>
        <v>0.32035657367637438</v>
      </c>
      <c r="BC10" s="14">
        <f>'8'!BL10</f>
        <v>0.68731667757822779</v>
      </c>
      <c r="BD10" s="14">
        <f t="shared" si="10"/>
        <v>0.41647875140404461</v>
      </c>
      <c r="BE10" s="14">
        <f t="shared" si="11"/>
        <v>0.44942922645068994</v>
      </c>
      <c r="BF10" s="14">
        <f>'1'!CW10</f>
        <v>0.28170107282201806</v>
      </c>
      <c r="BG10" s="14">
        <f>'1'!CY10</f>
        <v>0.37824191363332321</v>
      </c>
      <c r="BH10" s="14">
        <f>'2'!CA10</f>
        <v>0.22673370746179294</v>
      </c>
      <c r="BI10" s="14">
        <f>'2'!CC10</f>
        <v>0.36545783295451995</v>
      </c>
      <c r="BJ10" s="14">
        <f>'3'!BK10</f>
        <v>0.70871117289933272</v>
      </c>
      <c r="BK10" s="14">
        <f>'8'!BU10</f>
        <v>0.68773057893393563</v>
      </c>
      <c r="BL10" s="14">
        <f t="shared" si="12"/>
        <v>0.56881722815049673</v>
      </c>
      <c r="BM10" s="14">
        <f t="shared" si="13"/>
        <v>0.60199780886203036</v>
      </c>
      <c r="BN10" s="14">
        <f>'1'!DI10</f>
        <v>0.35931398690529626</v>
      </c>
      <c r="BO10" s="14">
        <f>'1'!DK10</f>
        <v>0.46836770597832861</v>
      </c>
      <c r="BP10" s="14">
        <f>'2'!CJ10</f>
        <v>0.17753458033620675</v>
      </c>
      <c r="BQ10" s="14">
        <f>'2'!CL10</f>
        <v>0.28593096889522934</v>
      </c>
      <c r="BR10" s="14">
        <f>'3'!BR10</f>
        <v>0.57048338729872472</v>
      </c>
      <c r="BS10" s="14">
        <f>'8'!CD10</f>
        <v>0.71125865994361626</v>
      </c>
      <c r="BT10" s="14">
        <f t="shared" si="14"/>
        <v>0.53118720831725463</v>
      </c>
      <c r="BU10" s="14">
        <f t="shared" si="15"/>
        <v>0.56383759098776343</v>
      </c>
      <c r="BV10" s="14">
        <f>'1'!DU10</f>
        <v>0.37867871409128351</v>
      </c>
      <c r="BW10" s="14">
        <f>'1'!DW10</f>
        <v>0.48928533324677576</v>
      </c>
      <c r="BX10" s="14">
        <f>'2'!CS10</f>
        <v>0.22886947311004052</v>
      </c>
      <c r="BY10" s="14">
        <f>'2'!CU10</f>
        <v>0.36863074182849326</v>
      </c>
      <c r="BZ10" s="14">
        <f>'3'!BY10</f>
        <v>0.71894234508141375</v>
      </c>
      <c r="CA10" s="14">
        <f>'8'!CM10</f>
        <v>0.70639401002377467</v>
      </c>
      <c r="CB10" s="14">
        <f t="shared" si="16"/>
        <v>0.59811783116895867</v>
      </c>
      <c r="CC10" s="14">
        <f t="shared" si="17"/>
        <v>0.63421528187190235</v>
      </c>
      <c r="CD10" s="14">
        <f>'1'!EG10</f>
        <v>0.28821118220222836</v>
      </c>
      <c r="CE10" s="14">
        <f>'1'!EI10</f>
        <v>0.38622498507417569</v>
      </c>
      <c r="CF10" s="14">
        <f>'2'!DB10</f>
        <v>0.22692471815011231</v>
      </c>
      <c r="CG10" s="14">
        <f>'2'!DD10</f>
        <v>0.36574244914386023</v>
      </c>
      <c r="CH10" s="14">
        <f>'3'!CF10</f>
        <v>0.75749106979180192</v>
      </c>
      <c r="CI10" s="14">
        <f>'8'!CV10</f>
        <v>0.86041885084057512</v>
      </c>
      <c r="CJ10" s="14">
        <f t="shared" si="18"/>
        <v>0.64145679142435019</v>
      </c>
      <c r="CK10" s="14">
        <f t="shared" si="19"/>
        <v>0.67494132509811444</v>
      </c>
      <c r="CL10" s="14">
        <f>'1'!ES10</f>
        <v>0.19369665525247853</v>
      </c>
      <c r="CM10" s="14">
        <f>'1'!EU10</f>
        <v>0.26121196841714883</v>
      </c>
      <c r="CN10" s="14">
        <f>'2'!DK10</f>
        <v>0.10877997826058707</v>
      </c>
      <c r="CO10" s="14">
        <f>'2'!DM10</f>
        <v>0.14693820429840132</v>
      </c>
      <c r="CP10" s="14">
        <f>'3'!CM10</f>
        <v>0.53985607917453637</v>
      </c>
      <c r="CQ10" s="14">
        <f>'8'!DE10</f>
        <v>0.67896721667117477</v>
      </c>
      <c r="CR10" s="14">
        <f t="shared" si="20"/>
        <v>0.46924992554772138</v>
      </c>
      <c r="CS10" s="14">
        <f t="shared" si="21"/>
        <v>0.48656881078443692</v>
      </c>
      <c r="CT10" s="14">
        <f>'1'!FE10</f>
        <v>0.26427208529138102</v>
      </c>
      <c r="CU10" s="14">
        <f>'1'!FG10</f>
        <v>0.35644830675836403</v>
      </c>
      <c r="CV10" s="14">
        <f>'2'!DT10</f>
        <v>0.14269183196759819</v>
      </c>
      <c r="CW10" s="14">
        <f>'2'!DV10</f>
        <v>0.220476552777359</v>
      </c>
      <c r="CX10" s="14">
        <f>'3'!CT10</f>
        <v>0.67102915677168484</v>
      </c>
      <c r="CY10" s="14">
        <f>'8'!DN10</f>
        <v>0.83417842641792161</v>
      </c>
      <c r="CZ10" s="14">
        <f t="shared" si="22"/>
        <v>0.58578879088908642</v>
      </c>
      <c r="DA10" s="14">
        <f t="shared" si="23"/>
        <v>0.61200250726345917</v>
      </c>
      <c r="DB10" s="14">
        <f>'1'!FQ10</f>
        <v>0.16249017136449873</v>
      </c>
      <c r="DC10" s="14">
        <f>'1'!FS10</f>
        <v>0.21498062881170213</v>
      </c>
      <c r="DD10" s="14">
        <f>'2'!EC10</f>
        <v>0.1513785950821335</v>
      </c>
      <c r="DE10" s="14">
        <f>'2'!EE10</f>
        <v>0.23764297554007169</v>
      </c>
      <c r="DF10" s="14">
        <f>'3'!DA10</f>
        <v>0.41058040811725249</v>
      </c>
      <c r="DG10" s="14">
        <f>'8'!DW10</f>
        <v>0.7382549631096077</v>
      </c>
      <c r="DH10" s="14">
        <f t="shared" si="24"/>
        <v>0.43334454596089644</v>
      </c>
      <c r="DI10" s="14">
        <f t="shared" si="25"/>
        <v>0.45246907549613091</v>
      </c>
      <c r="DJ10" s="14">
        <f>'1'!GC10</f>
        <v>0.47018453924192316</v>
      </c>
      <c r="DK10" s="14">
        <f>'1'!GE10</f>
        <v>0.5810309932725638</v>
      </c>
      <c r="DL10" s="14">
        <f>'2'!EL10</f>
        <v>0.29061822397367887</v>
      </c>
      <c r="DM10" s="14">
        <f>'2'!EN10</f>
        <v>0.45237500543884568</v>
      </c>
      <c r="DN10" s="14">
        <f>'3'!DH10</f>
        <v>0.14202319479055292</v>
      </c>
      <c r="DO10" s="14">
        <f>'8'!EF10</f>
        <v>0.31028517118210452</v>
      </c>
      <c r="DP10" s="14">
        <f t="shared" si="26"/>
        <v>0.27299355951660509</v>
      </c>
      <c r="DQ10" s="14">
        <f t="shared" si="27"/>
        <v>0.31133852846924986</v>
      </c>
    </row>
    <row r="11" spans="1:170" ht="12.75" customHeight="1">
      <c r="A11" s="60">
        <v>1987</v>
      </c>
      <c r="B11" s="14">
        <f>'1'!Q11</f>
        <v>0.39359233661579862</v>
      </c>
      <c r="C11" s="14">
        <f>'1'!S11</f>
        <v>0.50501227681441285</v>
      </c>
      <c r="D11" s="14">
        <f>'2'!P11</f>
        <v>0.23225507695810646</v>
      </c>
      <c r="E11" s="14">
        <f>'2'!R11</f>
        <v>0.3736181411025718</v>
      </c>
      <c r="F11" s="14">
        <f>'3'!N11</f>
        <v>0.45978415070077494</v>
      </c>
      <c r="G11" s="14">
        <f>'8'!J11</f>
        <v>0.63981050146268004</v>
      </c>
      <c r="H11" s="14">
        <f t="shared" si="28"/>
        <v>0.47780078573808438</v>
      </c>
      <c r="I11" s="14">
        <f t="shared" si="29"/>
        <v>0.51422108019225377</v>
      </c>
      <c r="J11" s="14">
        <f>'1'!AC11</f>
        <v>0.23692695253036641</v>
      </c>
      <c r="K11" s="14">
        <f>'1'!AE11</f>
        <v>0.3209469607844172</v>
      </c>
      <c r="L11" s="14">
        <f>'2'!Y11</f>
        <v>0.19756952771279843</v>
      </c>
      <c r="M11" s="14">
        <f>'2'!AA11</f>
        <v>0.31990921668654548</v>
      </c>
      <c r="N11" s="14">
        <f>'3'!U11</f>
        <v>0.51482241130289574</v>
      </c>
      <c r="O11" s="14">
        <f>'8'!S11</f>
        <v>0.63863698260119095</v>
      </c>
      <c r="P11" s="14">
        <f t="shared" si="0"/>
        <v>0.46466240257886871</v>
      </c>
      <c r="Q11" s="14">
        <f t="shared" si="1"/>
        <v>0.49370037312705362</v>
      </c>
      <c r="R11" s="14">
        <f>'1'!AO11</f>
        <v>0.37866552758276906</v>
      </c>
      <c r="S11" s="14">
        <f>'1'!AQ11</f>
        <v>0.48927128294045552</v>
      </c>
      <c r="T11" s="14">
        <f>'2'!AH11</f>
        <v>0.17472588740692174</v>
      </c>
      <c r="U11" s="14">
        <f>'2'!AJ11</f>
        <v>0.28097085081742035</v>
      </c>
      <c r="V11" s="14">
        <f>'3'!AB11</f>
        <v>0.81418034340649026</v>
      </c>
      <c r="W11" s="14">
        <f>'8'!AB11</f>
        <v>0.7328399673617102</v>
      </c>
      <c r="X11" s="14">
        <f t="shared" si="2"/>
        <v>0.63872982182835525</v>
      </c>
      <c r="Y11" s="14">
        <f t="shared" si="3"/>
        <v>0.67147546924094237</v>
      </c>
      <c r="Z11" s="14">
        <f>'1'!BA11</f>
        <v>0.31892047476779922</v>
      </c>
      <c r="AA11" s="14">
        <f>'1'!BC11</f>
        <v>0.42279389219280872</v>
      </c>
      <c r="AB11" s="14">
        <f>'2'!AQ11</f>
        <v>0.15901083596743174</v>
      </c>
      <c r="AC11" s="14">
        <f>'2'!AS11</f>
        <v>0.25223836662166954</v>
      </c>
      <c r="AD11" s="14">
        <f>'3'!AI11</f>
        <v>0.52389860825168222</v>
      </c>
      <c r="AE11" s="14">
        <f>'8'!AK11</f>
        <v>0.62845733315324026</v>
      </c>
      <c r="AF11" s="14">
        <f t="shared" si="4"/>
        <v>0.47778182179694795</v>
      </c>
      <c r="AG11" s="14">
        <f t="shared" si="5"/>
        <v>0.50787925834737369</v>
      </c>
      <c r="AH11" s="14">
        <f>'1'!BM11</f>
        <v>0.28603032775770931</v>
      </c>
      <c r="AI11" s="14">
        <f>'1'!BO11</f>
        <v>0.38356000344966562</v>
      </c>
      <c r="AJ11" s="14">
        <f>'2'!AZ11</f>
        <v>0.18291763624975665</v>
      </c>
      <c r="AK11" s="14">
        <f>'2'!BB11</f>
        <v>0.29529747370478998</v>
      </c>
      <c r="AL11" s="14">
        <f>'3'!AP11</f>
        <v>0.54942104615421949</v>
      </c>
      <c r="AM11" s="14">
        <f>'8'!AT11</f>
        <v>0.75531802550130223</v>
      </c>
      <c r="AN11" s="14">
        <f t="shared" si="6"/>
        <v>0.52186165528859596</v>
      </c>
      <c r="AO11" s="14">
        <f t="shared" si="7"/>
        <v>0.55260557417249068</v>
      </c>
      <c r="AP11" s="14">
        <f>'1'!BY11</f>
        <v>0.20200336885802972</v>
      </c>
      <c r="AQ11" s="14">
        <f>'1'!CA11</f>
        <v>0.27305948623343823</v>
      </c>
      <c r="AR11" s="14">
        <f>'2'!BI11</f>
        <v>0.22135807692751747</v>
      </c>
      <c r="AS11" s="14">
        <f>'2'!BK11</f>
        <v>0.35737836671750106</v>
      </c>
      <c r="AT11" s="14">
        <f>'3'!AW11</f>
        <v>0.82338361785678282</v>
      </c>
      <c r="AU11" s="14">
        <f>'8'!BC11</f>
        <v>0.78010705384622236</v>
      </c>
      <c r="AV11" s="14">
        <f t="shared" si="8"/>
        <v>0.62592204476093749</v>
      </c>
      <c r="AW11" s="14">
        <f t="shared" si="9"/>
        <v>0.65373529721501766</v>
      </c>
      <c r="AX11" s="14">
        <f>'1'!CK11</f>
        <v>0.32871778399032625</v>
      </c>
      <c r="AY11" s="14">
        <f>'1'!CM11</f>
        <v>0.43410068417075282</v>
      </c>
      <c r="AZ11" s="14">
        <f>'2'!BR11</f>
        <v>0.20965575741068185</v>
      </c>
      <c r="BA11" s="14">
        <f>'2'!BT11</f>
        <v>0.33930875820560369</v>
      </c>
      <c r="BB11" s="14">
        <f>'3'!BD11</f>
        <v>0.38445839976501051</v>
      </c>
      <c r="BC11" s="14">
        <f>'8'!BL11</f>
        <v>0.68522443929090149</v>
      </c>
      <c r="BD11" s="14">
        <f t="shared" si="10"/>
        <v>0.44605982423240809</v>
      </c>
      <c r="BE11" s="14">
        <f t="shared" si="11"/>
        <v>0.4801017043479856</v>
      </c>
      <c r="BF11" s="14">
        <f>'1'!CW11</f>
        <v>0.30298341385998823</v>
      </c>
      <c r="BG11" s="14">
        <f>'1'!CY11</f>
        <v>0.40403512792805385</v>
      </c>
      <c r="BH11" s="14">
        <f>'2'!CA11</f>
        <v>0.23543507817819917</v>
      </c>
      <c r="BI11" s="14">
        <f>'2'!CC11</f>
        <v>0.37825626820603248</v>
      </c>
      <c r="BJ11" s="14">
        <f>'3'!BK11</f>
        <v>0.71889236256455524</v>
      </c>
      <c r="BK11" s="14">
        <f>'8'!BU11</f>
        <v>0.69332012655778796</v>
      </c>
      <c r="BL11" s="14">
        <f t="shared" si="12"/>
        <v>0.57969317358297601</v>
      </c>
      <c r="BM11" s="14">
        <f t="shared" si="13"/>
        <v>0.61418563539937254</v>
      </c>
      <c r="BN11" s="14">
        <f>'1'!DI11</f>
        <v>0.38089321384631719</v>
      </c>
      <c r="BO11" s="14">
        <f>'1'!DK11</f>
        <v>0.49164122790554599</v>
      </c>
      <c r="BP11" s="14">
        <f>'2'!CJ11</f>
        <v>0.18464863687312916</v>
      </c>
      <c r="BQ11" s="14">
        <f>'2'!CL11</f>
        <v>0.29827126084245154</v>
      </c>
      <c r="BR11" s="14">
        <f>'3'!BR11</f>
        <v>0.44180148925880092</v>
      </c>
      <c r="BS11" s="14">
        <f>'8'!CD11</f>
        <v>0.70558319350885468</v>
      </c>
      <c r="BT11" s="14">
        <f t="shared" si="14"/>
        <v>0.48303906021275317</v>
      </c>
      <c r="BU11" s="14">
        <f t="shared" si="15"/>
        <v>0.51655092542153114</v>
      </c>
      <c r="BV11" s="14">
        <f>'1'!DU11</f>
        <v>0.36933920566554229</v>
      </c>
      <c r="BW11" s="14">
        <f>'1'!DW11</f>
        <v>0.47926855153002901</v>
      </c>
      <c r="BX11" s="14">
        <f>'2'!CS11</f>
        <v>0.23721559740908316</v>
      </c>
      <c r="BY11" s="14">
        <f>'2'!CU11</f>
        <v>0.3808339097389874</v>
      </c>
      <c r="BZ11" s="14">
        <f>'3'!BY11</f>
        <v>0.74057368717260252</v>
      </c>
      <c r="CA11" s="14">
        <f>'8'!CM11</f>
        <v>0.73078939887721217</v>
      </c>
      <c r="CB11" s="14">
        <f t="shared" si="16"/>
        <v>0.6130556954062214</v>
      </c>
      <c r="CC11" s="14">
        <f t="shared" si="17"/>
        <v>0.64940339581210915</v>
      </c>
      <c r="CD11" s="14">
        <f>'1'!EG11</f>
        <v>0.28872747325829567</v>
      </c>
      <c r="CE11" s="14">
        <f>'1'!EI11</f>
        <v>0.38685452491937905</v>
      </c>
      <c r="CF11" s="14">
        <f>'2'!DB11</f>
        <v>0.23064307880703686</v>
      </c>
      <c r="CG11" s="14">
        <f>'2'!DD11</f>
        <v>0.37124988999663583</v>
      </c>
      <c r="CH11" s="14">
        <f>'3'!CF11</f>
        <v>0.7605925203271714</v>
      </c>
      <c r="CI11" s="14">
        <f>'8'!CV11</f>
        <v>0.86490910347291927</v>
      </c>
      <c r="CJ11" s="14">
        <f t="shared" si="18"/>
        <v>0.64451954170510717</v>
      </c>
      <c r="CK11" s="14">
        <f t="shared" si="19"/>
        <v>0.67820563315628379</v>
      </c>
      <c r="CL11" s="14">
        <f>'1'!ES11</f>
        <v>0.21680042176423245</v>
      </c>
      <c r="CM11" s="14">
        <f>'1'!EU11</f>
        <v>0.29371796653874238</v>
      </c>
      <c r="CN11" s="14">
        <f>'2'!DK11</f>
        <v>0.11434887737957128</v>
      </c>
      <c r="CO11" s="14">
        <f>'2'!DM11</f>
        <v>0.15980836419457844</v>
      </c>
      <c r="CP11" s="14">
        <f>'3'!CM11</f>
        <v>0.54785535075963887</v>
      </c>
      <c r="CQ11" s="14">
        <f>'8'!DE11</f>
        <v>0.68358223006267593</v>
      </c>
      <c r="CR11" s="14">
        <f t="shared" si="20"/>
        <v>0.47901178141346196</v>
      </c>
      <c r="CS11" s="14">
        <f t="shared" si="21"/>
        <v>0.49894123904986465</v>
      </c>
      <c r="CT11" s="14">
        <f>'1'!FE11</f>
        <v>0.28095396819890051</v>
      </c>
      <c r="CU11" s="14">
        <f>'1'!FG11</f>
        <v>0.37732039646835092</v>
      </c>
      <c r="CV11" s="14">
        <f>'2'!DT11</f>
        <v>0.14550684076917442</v>
      </c>
      <c r="CW11" s="14">
        <f>'2'!DV11</f>
        <v>0.22610648371256017</v>
      </c>
      <c r="CX11" s="14">
        <f>'3'!CT11</f>
        <v>0.65621017514017432</v>
      </c>
      <c r="CY11" s="14">
        <f>'8'!DN11</f>
        <v>0.83562844140580839</v>
      </c>
      <c r="CZ11" s="14">
        <f t="shared" si="22"/>
        <v>0.58391408019450974</v>
      </c>
      <c r="DA11" s="14">
        <f t="shared" si="23"/>
        <v>0.61124733014273835</v>
      </c>
      <c r="DB11" s="14">
        <f>'1'!FQ11</f>
        <v>0.18017991789734591</v>
      </c>
      <c r="DC11" s="14">
        <f>'1'!FS11</f>
        <v>0.24153085062817994</v>
      </c>
      <c r="DD11" s="14">
        <f>'2'!EC11</f>
        <v>0.15231630875388716</v>
      </c>
      <c r="DE11" s="14">
        <f>'2'!EE11</f>
        <v>0.23946011793190167</v>
      </c>
      <c r="DF11" s="14">
        <f>'3'!DA11</f>
        <v>0.41453588380812378</v>
      </c>
      <c r="DG11" s="14">
        <f>'8'!DW11</f>
        <v>0.7349396797507306</v>
      </c>
      <c r="DH11" s="14">
        <f t="shared" si="24"/>
        <v>0.43756387190332657</v>
      </c>
      <c r="DI11" s="14">
        <f t="shared" si="25"/>
        <v>0.45854843936729484</v>
      </c>
      <c r="DJ11" s="14">
        <f>'1'!GC11</f>
        <v>0.48320226123505239</v>
      </c>
      <c r="DK11" s="14">
        <f>'1'!GE11</f>
        <v>0.59322930274779162</v>
      </c>
      <c r="DL11" s="14">
        <f>'2'!EL11</f>
        <v>0.2963797214060972</v>
      </c>
      <c r="DM11" s="14">
        <f>'2'!EN11</f>
        <v>0.45949684801672364</v>
      </c>
      <c r="DN11" s="14">
        <f>'3'!DH11</f>
        <v>0.14834176953696676</v>
      </c>
      <c r="DO11" s="14">
        <f>'8'!EF11</f>
        <v>0.32259811166272262</v>
      </c>
      <c r="DP11" s="14">
        <f t="shared" si="26"/>
        <v>0.28239456570122368</v>
      </c>
      <c r="DQ11" s="14">
        <f t="shared" si="27"/>
        <v>0.32071168666483418</v>
      </c>
    </row>
    <row r="12" spans="1:170" ht="12.75" customHeight="1">
      <c r="A12" s="60">
        <v>1988</v>
      </c>
      <c r="B12" s="14">
        <f>'1'!Q12</f>
        <v>0.4077615838701294</v>
      </c>
      <c r="C12" s="14">
        <f>'1'!S12</f>
        <v>0.51965934364811761</v>
      </c>
      <c r="D12" s="14">
        <f>'2'!P12</f>
        <v>0.2383834655070193</v>
      </c>
      <c r="E12" s="14">
        <f>'2'!R12</f>
        <v>0.38251718960657971</v>
      </c>
      <c r="F12" s="14">
        <f>'3'!N12</f>
        <v>0.53703419688291276</v>
      </c>
      <c r="G12" s="14">
        <f>'8'!J12</f>
        <v>0.64395968875707854</v>
      </c>
      <c r="H12" s="14">
        <f t="shared" si="28"/>
        <v>0.51339224870501654</v>
      </c>
      <c r="I12" s="14">
        <f t="shared" si="29"/>
        <v>0.55018517307057024</v>
      </c>
      <c r="J12" s="14">
        <f>'1'!AC12</f>
        <v>0.24843873918469117</v>
      </c>
      <c r="K12" s="14">
        <f>'1'!AE12</f>
        <v>0.33609448509536555</v>
      </c>
      <c r="L12" s="14">
        <f>'2'!Y12</f>
        <v>0.20369566205532469</v>
      </c>
      <c r="M12" s="14">
        <f>'2'!AA12</f>
        <v>0.32983949354226172</v>
      </c>
      <c r="N12" s="14">
        <f>'3'!U12</f>
        <v>0.50703928600291648</v>
      </c>
      <c r="O12" s="14">
        <f>'8'!S12</f>
        <v>0.64360272312731959</v>
      </c>
      <c r="P12" s="14">
        <f t="shared" si="0"/>
        <v>0.46595384538183315</v>
      </c>
      <c r="Q12" s="14">
        <f t="shared" si="1"/>
        <v>0.49609937771266177</v>
      </c>
      <c r="R12" s="14">
        <f>'1'!AO12</f>
        <v>0.39869688442121926</v>
      </c>
      <c r="S12" s="14">
        <f>'1'!AQ12</f>
        <v>0.51032147325998423</v>
      </c>
      <c r="T12" s="14">
        <f>'2'!AH12</f>
        <v>0.18028929317314915</v>
      </c>
      <c r="U12" s="14">
        <f>'2'!AJ12</f>
        <v>0.29074682751509984</v>
      </c>
      <c r="V12" s="14">
        <f>'3'!AB12</f>
        <v>0.82360457065633608</v>
      </c>
      <c r="W12" s="14">
        <f>'8'!AB12</f>
        <v>0.74464815722920763</v>
      </c>
      <c r="X12" s="14">
        <f t="shared" si="2"/>
        <v>0.65060458163285539</v>
      </c>
      <c r="Y12" s="14">
        <f t="shared" si="3"/>
        <v>0.68397525283480354</v>
      </c>
      <c r="Z12" s="14">
        <f>'1'!BA12</f>
        <v>0.33050974676247197</v>
      </c>
      <c r="AA12" s="14">
        <f>'1'!BC12</f>
        <v>0.43615070358695396</v>
      </c>
      <c r="AB12" s="14">
        <f>'2'!AQ12</f>
        <v>0.16553365685689342</v>
      </c>
      <c r="AC12" s="14">
        <f>'2'!AS12</f>
        <v>0.2643722519625511</v>
      </c>
      <c r="AD12" s="14">
        <f>'3'!AI12</f>
        <v>0.54983489248806539</v>
      </c>
      <c r="AE12" s="14">
        <f>'8'!AK12</f>
        <v>0.64292938887084849</v>
      </c>
      <c r="AF12" s="14">
        <f t="shared" si="4"/>
        <v>0.49546808869466441</v>
      </c>
      <c r="AG12" s="14">
        <f t="shared" si="5"/>
        <v>0.52648013957012663</v>
      </c>
      <c r="AH12" s="14">
        <f>'1'!BM12</f>
        <v>0.27814726600049422</v>
      </c>
      <c r="AI12" s="14">
        <f>'1'!BO12</f>
        <v>0.37384847117554598</v>
      </c>
      <c r="AJ12" s="14">
        <f>'2'!AZ12</f>
        <v>0.19202155018794853</v>
      </c>
      <c r="AK12" s="14">
        <f>'2'!BB12</f>
        <v>0.31073667106339486</v>
      </c>
      <c r="AL12" s="14">
        <f>'3'!AP12</f>
        <v>0.56242100013304941</v>
      </c>
      <c r="AM12" s="14">
        <f>'8'!AT12</f>
        <v>0.75805384862364011</v>
      </c>
      <c r="AN12" s="14">
        <f t="shared" si="6"/>
        <v>0.52721616285920558</v>
      </c>
      <c r="AO12" s="14">
        <f t="shared" si="7"/>
        <v>0.55822791598176047</v>
      </c>
      <c r="AP12" s="14">
        <f>'1'!BY12</f>
        <v>0.22294747049591915</v>
      </c>
      <c r="AQ12" s="14">
        <f>'1'!CA12</f>
        <v>0.3021379623997964</v>
      </c>
      <c r="AR12" s="14">
        <f>'2'!BI12</f>
        <v>0.22826910500607087</v>
      </c>
      <c r="AS12" s="14">
        <f>'2'!BK12</f>
        <v>0.36774093246057321</v>
      </c>
      <c r="AT12" s="14">
        <f>'3'!AW12</f>
        <v>0.8208940908373088</v>
      </c>
      <c r="AU12" s="14">
        <f>'8'!BC12</f>
        <v>0.78853449478700921</v>
      </c>
      <c r="AV12" s="14">
        <f t="shared" si="8"/>
        <v>0.63233438937081721</v>
      </c>
      <c r="AW12" s="14">
        <f t="shared" si="9"/>
        <v>0.6621196704970429</v>
      </c>
      <c r="AX12" s="14">
        <f>'1'!CK12</f>
        <v>0.34804313944267812</v>
      </c>
      <c r="AY12" s="14">
        <f>'1'!CM12</f>
        <v>0.45592323268027868</v>
      </c>
      <c r="AZ12" s="14">
        <f>'2'!BR12</f>
        <v>0.21353768111119048</v>
      </c>
      <c r="BA12" s="14">
        <f>'2'!BT12</f>
        <v>0.34537801704123572</v>
      </c>
      <c r="BB12" s="14">
        <f>'3'!BD12</f>
        <v>0.44280677029870746</v>
      </c>
      <c r="BC12" s="14">
        <f>'8'!BL12</f>
        <v>0.69247219420508344</v>
      </c>
      <c r="BD12" s="14">
        <f t="shared" si="10"/>
        <v>0.47582676238066268</v>
      </c>
      <c r="BE12" s="14">
        <f t="shared" si="11"/>
        <v>0.51058681462118738</v>
      </c>
      <c r="BF12" s="14">
        <f>'1'!CW12</f>
        <v>0.31523367700726174</v>
      </c>
      <c r="BG12" s="14">
        <f>'1'!CY12</f>
        <v>0.41849522567014158</v>
      </c>
      <c r="BH12" s="14">
        <f>'2'!CA12</f>
        <v>0.2424681523398223</v>
      </c>
      <c r="BI12" s="14">
        <f>'2'!CC12</f>
        <v>0.38835889094348708</v>
      </c>
      <c r="BJ12" s="14">
        <f>'3'!BK12</f>
        <v>0.72868039348916214</v>
      </c>
      <c r="BK12" s="14">
        <f>'8'!BU12</f>
        <v>0.69840122523372439</v>
      </c>
      <c r="BL12" s="14">
        <f t="shared" si="12"/>
        <v>0.58828607560121671</v>
      </c>
      <c r="BM12" s="14">
        <f t="shared" si="13"/>
        <v>0.62352745919415919</v>
      </c>
      <c r="BN12" s="14">
        <f>'1'!DI12</f>
        <v>0.40207639158394964</v>
      </c>
      <c r="BO12" s="14">
        <f>'1'!DK12</f>
        <v>0.51381622044951258</v>
      </c>
      <c r="BP12" s="14">
        <f>'2'!CJ12</f>
        <v>0.19173891637588444</v>
      </c>
      <c r="BQ12" s="14">
        <f>'2'!CL12</f>
        <v>0.3102646979843699</v>
      </c>
      <c r="BR12" s="14">
        <f>'3'!BR12</f>
        <v>0.53736525262406942</v>
      </c>
      <c r="BS12" s="14">
        <f>'8'!CD12</f>
        <v>0.70426800039075199</v>
      </c>
      <c r="BT12" s="14">
        <f t="shared" si="14"/>
        <v>0.52581567112123173</v>
      </c>
      <c r="BU12" s="14">
        <f t="shared" si="15"/>
        <v>0.56001621505519283</v>
      </c>
      <c r="BV12" s="14">
        <f>'1'!DU12</f>
        <v>0.37318460697212291</v>
      </c>
      <c r="BW12" s="14">
        <f>'1'!DW12</f>
        <v>0.48340877334363125</v>
      </c>
      <c r="BX12" s="14">
        <f>'2'!CS12</f>
        <v>0.2435607687407999</v>
      </c>
      <c r="BY12" s="14">
        <f>'2'!CU12</f>
        <v>0.38990960157632548</v>
      </c>
      <c r="BZ12" s="14">
        <f>'3'!BY12</f>
        <v>0.68642848492202446</v>
      </c>
      <c r="CA12" s="14">
        <f>'8'!CM12</f>
        <v>0.73186650583339441</v>
      </c>
      <c r="CB12" s="14">
        <f t="shared" si="16"/>
        <v>0.59312434398733271</v>
      </c>
      <c r="CC12" s="14">
        <f t="shared" si="17"/>
        <v>0.62980406054518689</v>
      </c>
      <c r="CD12" s="14">
        <f>'1'!EG12</f>
        <v>0.273371625481519</v>
      </c>
      <c r="CE12" s="14">
        <f>'1'!EI12</f>
        <v>0.36790433084971402</v>
      </c>
      <c r="CF12" s="14">
        <f>'2'!DB12</f>
        <v>0.23545986973614869</v>
      </c>
      <c r="CG12" s="14">
        <f>'2'!DD12</f>
        <v>0.37829225321900678</v>
      </c>
      <c r="CH12" s="14">
        <f>'3'!CF12</f>
        <v>0.76365791391370053</v>
      </c>
      <c r="CI12" s="14">
        <f>'8'!CV12</f>
        <v>0.84491320447002161</v>
      </c>
      <c r="CJ12" s="14">
        <f t="shared" si="18"/>
        <v>0.63715743897640542</v>
      </c>
      <c r="CK12" s="14">
        <f t="shared" si="19"/>
        <v>0.67034721839833022</v>
      </c>
      <c r="CL12" s="14">
        <f>'1'!ES12</f>
        <v>0.23430282469543712</v>
      </c>
      <c r="CM12" s="14">
        <f>'1'!EU12</f>
        <v>0.3174514954449601</v>
      </c>
      <c r="CN12" s="14">
        <f>'2'!DK12</f>
        <v>0.12060435060548629</v>
      </c>
      <c r="CO12" s="14">
        <f>'2'!DM12</f>
        <v>0.17386812218866532</v>
      </c>
      <c r="CP12" s="14">
        <f>'3'!CM12</f>
        <v>0.55573941974011853</v>
      </c>
      <c r="CQ12" s="14">
        <f>'8'!DE12</f>
        <v>0.68386791821184156</v>
      </c>
      <c r="CR12" s="14">
        <f t="shared" si="20"/>
        <v>0.48637714335923599</v>
      </c>
      <c r="CS12" s="14">
        <f t="shared" si="21"/>
        <v>0.50833325466745849</v>
      </c>
      <c r="CT12" s="14">
        <f>'1'!FE12</f>
        <v>0.2852456659387827</v>
      </c>
      <c r="CU12" s="14">
        <f>'1'!FG12</f>
        <v>0.38259886953820904</v>
      </c>
      <c r="CV12" s="14">
        <f>'2'!DT12</f>
        <v>0.14785393651758938</v>
      </c>
      <c r="CW12" s="14">
        <f>'2'!DV12</f>
        <v>0.23075100080772723</v>
      </c>
      <c r="CX12" s="14">
        <f>'3'!CT12</f>
        <v>0.64680560613772675</v>
      </c>
      <c r="CY12" s="14">
        <f>'8'!DN12</f>
        <v>0.84192834633527336</v>
      </c>
      <c r="CZ12" s="14">
        <f t="shared" si="22"/>
        <v>0.58313527319518821</v>
      </c>
      <c r="DA12" s="14">
        <f t="shared" si="23"/>
        <v>0.61089562034408729</v>
      </c>
      <c r="DB12" s="14">
        <f>'1'!FQ12</f>
        <v>0.19598211810732394</v>
      </c>
      <c r="DC12" s="14">
        <f>'1'!FS12</f>
        <v>0.26449004518786096</v>
      </c>
      <c r="DD12" s="14">
        <f>'2'!EC12</f>
        <v>0.15745737816335337</v>
      </c>
      <c r="DE12" s="14">
        <f>'2'!EE12</f>
        <v>0.24930313564689102</v>
      </c>
      <c r="DF12" s="14">
        <f>'3'!DA12</f>
        <v>0.41811199013191025</v>
      </c>
      <c r="DG12" s="14">
        <f>'8'!DW12</f>
        <v>0.74625610759829752</v>
      </c>
      <c r="DH12" s="14">
        <f t="shared" si="24"/>
        <v>0.44606378977005345</v>
      </c>
      <c r="DI12" s="14">
        <f t="shared" si="25"/>
        <v>0.46894995093451464</v>
      </c>
      <c r="DJ12" s="14">
        <f>'1'!GC12</f>
        <v>0.49797068186740684</v>
      </c>
      <c r="DK12" s="14">
        <f>'1'!GE12</f>
        <v>0.60683565714277843</v>
      </c>
      <c r="DL12" s="14">
        <f>'2'!EL12</f>
        <v>0.30211205998503071</v>
      </c>
      <c r="DM12" s="14">
        <f>'2'!EN12</f>
        <v>0.4664800450979093</v>
      </c>
      <c r="DN12" s="14">
        <f>'3'!DH12</f>
        <v>0.15457272059484517</v>
      </c>
      <c r="DO12" s="14">
        <f>'8'!EF12</f>
        <v>0.32555826793603609</v>
      </c>
      <c r="DP12" s="14">
        <f t="shared" si="26"/>
        <v>0.28930191099073332</v>
      </c>
      <c r="DQ12" s="14">
        <f t="shared" si="27"/>
        <v>0.32751170455709555</v>
      </c>
    </row>
    <row r="13" spans="1:170" ht="12.75" customHeight="1">
      <c r="A13" s="60">
        <v>1989</v>
      </c>
      <c r="B13" s="14">
        <f>'1'!Q13</f>
        <v>0.41435582467638665</v>
      </c>
      <c r="C13" s="14">
        <f>'1'!S13</f>
        <v>0.52638109802625344</v>
      </c>
      <c r="D13" s="14">
        <f>'2'!P13</f>
        <v>0.24599188255859791</v>
      </c>
      <c r="E13" s="14">
        <f>'2'!R13</f>
        <v>0.39334225177288862</v>
      </c>
      <c r="F13" s="14">
        <f>'3'!N13</f>
        <v>0.45989708467656532</v>
      </c>
      <c r="G13" s="14">
        <f>'8'!J13</f>
        <v>0.65545557034675228</v>
      </c>
      <c r="H13" s="14">
        <f t="shared" si="28"/>
        <v>0.48806585816578896</v>
      </c>
      <c r="I13" s="14">
        <f t="shared" si="29"/>
        <v>0.52520594975719137</v>
      </c>
      <c r="J13" s="14">
        <f>'1'!AC13</f>
        <v>0.25700931983458675</v>
      </c>
      <c r="K13" s="14">
        <f>'1'!AE13</f>
        <v>0.34717946067948341</v>
      </c>
      <c r="L13" s="14">
        <f>'2'!Y13</f>
        <v>0.20919300920636247</v>
      </c>
      <c r="M13" s="14">
        <f>'2'!AA13</f>
        <v>0.33858015817019171</v>
      </c>
      <c r="N13" s="14">
        <f>'3'!U13</f>
        <v>0.49915857157094357</v>
      </c>
      <c r="O13" s="14">
        <f>'8'!S13</f>
        <v>0.65097356841791765</v>
      </c>
      <c r="P13" s="14">
        <f t="shared" si="0"/>
        <v>0.46727666404130636</v>
      </c>
      <c r="Q13" s="14">
        <f t="shared" si="1"/>
        <v>0.4982494071066686</v>
      </c>
      <c r="R13" s="14">
        <f>'1'!AO13</f>
        <v>0.41363053998496285</v>
      </c>
      <c r="S13" s="14">
        <f>'1'!AQ13</f>
        <v>0.5256446848058558</v>
      </c>
      <c r="T13" s="14">
        <f>'2'!AH13</f>
        <v>0.18771517926723083</v>
      </c>
      <c r="U13" s="14">
        <f>'2'!AJ13</f>
        <v>0.30349496583335828</v>
      </c>
      <c r="V13" s="14">
        <f>'3'!AB13</f>
        <v>0.82772553275239003</v>
      </c>
      <c r="W13" s="14">
        <f>'8'!AB13</f>
        <v>0.76226917808827221</v>
      </c>
      <c r="X13" s="14">
        <f t="shared" si="2"/>
        <v>0.66126859245115333</v>
      </c>
      <c r="Y13" s="14">
        <f t="shared" si="3"/>
        <v>0.69524940007194469</v>
      </c>
      <c r="Z13" s="14">
        <f>'1'!BA13</f>
        <v>0.33990193034101163</v>
      </c>
      <c r="AA13" s="14">
        <f>'1'!BC13</f>
        <v>0.44680611893352418</v>
      </c>
      <c r="AB13" s="14">
        <f>'2'!AQ13</f>
        <v>0.17196312551317317</v>
      </c>
      <c r="AC13" s="14">
        <f>'2'!AS13</f>
        <v>0.2760416945634469</v>
      </c>
      <c r="AD13" s="14">
        <f>'3'!AI13</f>
        <v>0.56227920541337051</v>
      </c>
      <c r="AE13" s="14">
        <f>'8'!AK13</f>
        <v>0.65051852742879268</v>
      </c>
      <c r="AF13" s="14">
        <f t="shared" si="4"/>
        <v>0.50524393901350562</v>
      </c>
      <c r="AG13" s="14">
        <f t="shared" si="5"/>
        <v>0.53703263363703557</v>
      </c>
      <c r="AH13" s="14">
        <f>'1'!BM13</f>
        <v>0.27797010765454538</v>
      </c>
      <c r="AI13" s="14">
        <f>'1'!BO13</f>
        <v>0.37362879227557677</v>
      </c>
      <c r="AJ13" s="14">
        <f>'2'!AZ13</f>
        <v>0.20156709059892447</v>
      </c>
      <c r="AK13" s="14">
        <f>'2'!BB13</f>
        <v>0.32641221619685334</v>
      </c>
      <c r="AL13" s="14">
        <f>'3'!AP13</f>
        <v>0.57512971749207931</v>
      </c>
      <c r="AM13" s="14">
        <f>'8'!AT13</f>
        <v>0.74913128435292498</v>
      </c>
      <c r="AN13" s="14">
        <f t="shared" si="6"/>
        <v>0.53054200289351072</v>
      </c>
      <c r="AO13" s="14">
        <f t="shared" si="7"/>
        <v>0.56215825237750994</v>
      </c>
      <c r="AP13" s="14">
        <f>'1'!BY13</f>
        <v>0.23837753087006072</v>
      </c>
      <c r="AQ13" s="14">
        <f>'1'!CA13</f>
        <v>0.32287233972306612</v>
      </c>
      <c r="AR13" s="14">
        <f>'2'!BI13</f>
        <v>0.23420332523163706</v>
      </c>
      <c r="AS13" s="14">
        <f>'2'!BK13</f>
        <v>0.37646499495104285</v>
      </c>
      <c r="AT13" s="14">
        <f>'3'!AW13</f>
        <v>0.81837552706661176</v>
      </c>
      <c r="AU13" s="14">
        <f>'8'!BC13</f>
        <v>0.79986083191053081</v>
      </c>
      <c r="AV13" s="14">
        <f t="shared" si="8"/>
        <v>0.63840429909697982</v>
      </c>
      <c r="AW13" s="14">
        <f t="shared" si="9"/>
        <v>0.66952942783952152</v>
      </c>
      <c r="AX13" s="14">
        <f>'1'!CK13</f>
        <v>0.36467404852024288</v>
      </c>
      <c r="AY13" s="14">
        <f>'1'!CM13</f>
        <v>0.4742153268276964</v>
      </c>
      <c r="AZ13" s="14">
        <f>'2'!BR13</f>
        <v>0.21513475694025386</v>
      </c>
      <c r="BA13" s="14">
        <f>'2'!BT13</f>
        <v>0.34785304024241948</v>
      </c>
      <c r="BB13" s="14">
        <f>'3'!BD13</f>
        <v>0.49595984061879972</v>
      </c>
      <c r="BC13" s="14">
        <f>'8'!BL13</f>
        <v>0.69925077932688484</v>
      </c>
      <c r="BD13" s="14">
        <f t="shared" si="10"/>
        <v>0.50260745544365926</v>
      </c>
      <c r="BE13" s="14">
        <f t="shared" si="11"/>
        <v>0.53778753943536661</v>
      </c>
      <c r="BF13" s="14">
        <f>'1'!CW13</f>
        <v>0.32329453239972017</v>
      </c>
      <c r="BG13" s="14">
        <f>'1'!CY13</f>
        <v>0.4278626142538392</v>
      </c>
      <c r="BH13" s="14">
        <f>'2'!CA13</f>
        <v>0.24994349113477635</v>
      </c>
      <c r="BI13" s="14">
        <f>'2'!CC13</f>
        <v>0.39887030734548151</v>
      </c>
      <c r="BJ13" s="14">
        <f>'3'!BK13</f>
        <v>0.7380923150937384</v>
      </c>
      <c r="BK13" s="14">
        <f>'8'!BU13</f>
        <v>0.71292971029124974</v>
      </c>
      <c r="BL13" s="14">
        <f t="shared" si="12"/>
        <v>0.59876909471829198</v>
      </c>
      <c r="BM13" s="14">
        <f t="shared" si="13"/>
        <v>0.63457539271018626</v>
      </c>
      <c r="BN13" s="14">
        <f>'1'!DI13</f>
        <v>0.42748959041730339</v>
      </c>
      <c r="BO13" s="14">
        <f>'1'!DK13</f>
        <v>0.53959467392022153</v>
      </c>
      <c r="BP13" s="14">
        <f>'2'!CJ13</f>
        <v>0.19838472054153564</v>
      </c>
      <c r="BQ13" s="14">
        <f>'2'!CL13</f>
        <v>0.32124244242391831</v>
      </c>
      <c r="BR13" s="14">
        <f>'3'!BR13</f>
        <v>0.61567562391645514</v>
      </c>
      <c r="BS13" s="14">
        <f>'8'!CD13</f>
        <v>0.70175367593632088</v>
      </c>
      <c r="BT13" s="14">
        <f t="shared" si="14"/>
        <v>0.5621327424850926</v>
      </c>
      <c r="BU13" s="14">
        <f t="shared" si="15"/>
        <v>0.59683953137391443</v>
      </c>
      <c r="BV13" s="14">
        <f>'1'!DU13</f>
        <v>0.3850876841045997</v>
      </c>
      <c r="BW13" s="14">
        <f>'1'!DW13</f>
        <v>0.4960836416427189</v>
      </c>
      <c r="BX13" s="14">
        <f>'2'!CS13</f>
        <v>0.24937065604757225</v>
      </c>
      <c r="BY13" s="14">
        <f>'2'!CU13</f>
        <v>0.39807285294535488</v>
      </c>
      <c r="BZ13" s="14">
        <f>'3'!BY13</f>
        <v>0.62175383562309972</v>
      </c>
      <c r="CA13" s="14">
        <f>'8'!CM13</f>
        <v>0.7377080506145397</v>
      </c>
      <c r="CB13" s="14">
        <f t="shared" si="16"/>
        <v>0.57196855185927897</v>
      </c>
      <c r="CC13" s="14">
        <f t="shared" si="17"/>
        <v>0.60903796305668112</v>
      </c>
      <c r="CD13" s="14">
        <f>'1'!EG13</f>
        <v>0.28002882455331574</v>
      </c>
      <c r="CE13" s="14">
        <f>'1'!EI13</f>
        <v>0.37617772976870717</v>
      </c>
      <c r="CF13" s="14">
        <f>'2'!DB13</f>
        <v>0.24111803096454318</v>
      </c>
      <c r="CG13" s="14">
        <f>'2'!DD13</f>
        <v>0.38643581752027872</v>
      </c>
      <c r="CH13" s="14">
        <f>'3'!CF13</f>
        <v>0.76668773359747577</v>
      </c>
      <c r="CI13" s="14">
        <f>'8'!CV13</f>
        <v>0.82809494794194261</v>
      </c>
      <c r="CJ13" s="14">
        <f t="shared" si="18"/>
        <v>0.6352211458286906</v>
      </c>
      <c r="CK13" s="14">
        <f t="shared" si="19"/>
        <v>0.6689827055273424</v>
      </c>
      <c r="CL13" s="14">
        <f>'1'!ES13</f>
        <v>0.26311852928579516</v>
      </c>
      <c r="CM13" s="14">
        <f>'1'!EU13</f>
        <v>0.35498363497827312</v>
      </c>
      <c r="CN13" s="14">
        <f>'2'!DK13</f>
        <v>0.12760939562156953</v>
      </c>
      <c r="CO13" s="14">
        <f>'2'!DM13</f>
        <v>0.18914208906810484</v>
      </c>
      <c r="CP13" s="14">
        <f>'3'!CM13</f>
        <v>0.5635101054174082</v>
      </c>
      <c r="CQ13" s="14">
        <f>'8'!DE13</f>
        <v>0.69547642738138049</v>
      </c>
      <c r="CR13" s="14">
        <f t="shared" si="20"/>
        <v>0.4994316158006934</v>
      </c>
      <c r="CS13" s="14">
        <f t="shared" si="21"/>
        <v>0.52395790628384253</v>
      </c>
      <c r="CT13" s="14">
        <f>'1'!FE13</f>
        <v>0.29650380232906348</v>
      </c>
      <c r="CU13" s="14">
        <f>'1'!FG13</f>
        <v>0.39627419949738907</v>
      </c>
      <c r="CV13" s="14">
        <f>'2'!DT13</f>
        <v>0.15110966979083143</v>
      </c>
      <c r="CW13" s="14">
        <f>'2'!DV13</f>
        <v>0.23712057778733478</v>
      </c>
      <c r="CX13" s="14">
        <f>'3'!CT13</f>
        <v>0.63722904352897147</v>
      </c>
      <c r="CY13" s="14">
        <f>'8'!DN13</f>
        <v>0.8479576833226109</v>
      </c>
      <c r="CZ13" s="14">
        <f t="shared" si="22"/>
        <v>0.58369064985326768</v>
      </c>
      <c r="DA13" s="14">
        <f t="shared" si="23"/>
        <v>0.61224582008658324</v>
      </c>
      <c r="DB13" s="14">
        <f>'1'!FQ13</f>
        <v>0.20513440003837097</v>
      </c>
      <c r="DC13" s="14">
        <f>'1'!FS13</f>
        <v>0.27747775996033125</v>
      </c>
      <c r="DD13" s="14">
        <f>'2'!EC13</f>
        <v>0.16315888411268933</v>
      </c>
      <c r="DE13" s="14">
        <f>'2'!EE13</f>
        <v>0.25998982022048228</v>
      </c>
      <c r="DF13" s="14">
        <f>'3'!DA13</f>
        <v>0.42131148558793818</v>
      </c>
      <c r="DG13" s="14">
        <f>'8'!DW13</f>
        <v>0.75251927447233202</v>
      </c>
      <c r="DH13" s="14">
        <f t="shared" si="24"/>
        <v>0.45162314499581802</v>
      </c>
      <c r="DI13" s="14">
        <f t="shared" si="25"/>
        <v>0.47577491059098942</v>
      </c>
      <c r="DJ13" s="14">
        <f>'1'!GC13</f>
        <v>0.50632541047482216</v>
      </c>
      <c r="DK13" s="14">
        <f>'1'!GE13</f>
        <v>0.61442670245669506</v>
      </c>
      <c r="DL13" s="14">
        <f>'2'!EL13</f>
        <v>0.30730399227244498</v>
      </c>
      <c r="DM13" s="14">
        <f>'2'!EN13</f>
        <v>0.47271903180762992</v>
      </c>
      <c r="DN13" s="14">
        <f>'3'!DH13</f>
        <v>0.16071695209447068</v>
      </c>
      <c r="DO13" s="14">
        <f>'8'!EF13</f>
        <v>0.32962343411587458</v>
      </c>
      <c r="DP13" s="14">
        <f t="shared" si="26"/>
        <v>0.29516929239475959</v>
      </c>
      <c r="DQ13" s="14">
        <f t="shared" si="27"/>
        <v>0.33333105474465263</v>
      </c>
    </row>
    <row r="14" spans="1:170" ht="12.75" customHeight="1">
      <c r="A14" s="60">
        <v>1990</v>
      </c>
      <c r="B14" s="14">
        <f>'1'!Q14</f>
        <v>0.43421204632106802</v>
      </c>
      <c r="C14" s="14">
        <f>'1'!S14</f>
        <v>0.54627032385122043</v>
      </c>
      <c r="D14" s="14">
        <f>'2'!P14</f>
        <v>0.24487637929874959</v>
      </c>
      <c r="E14" s="14">
        <f>'2'!R14</f>
        <v>0.3917702240459679</v>
      </c>
      <c r="F14" s="14">
        <f>'3'!N14</f>
        <v>0.50871256107809248</v>
      </c>
      <c r="G14" s="14">
        <f>'8'!J14</f>
        <v>0.65227550290578773</v>
      </c>
      <c r="H14" s="14">
        <f t="shared" si="28"/>
        <v>0.51049772249706193</v>
      </c>
      <c r="I14" s="14">
        <f t="shared" si="29"/>
        <v>0.54759876247781425</v>
      </c>
      <c r="J14" s="14">
        <f>'1'!AC14</f>
        <v>0.2623996312060991</v>
      </c>
      <c r="K14" s="14">
        <f>'1'!AE14</f>
        <v>0.35406942257070206</v>
      </c>
      <c r="L14" s="14">
        <f>'2'!Y14</f>
        <v>0.21261738787986789</v>
      </c>
      <c r="M14" s="14">
        <f>'2'!AA14</f>
        <v>0.34394604366508574</v>
      </c>
      <c r="N14" s="14">
        <f>'3'!U14</f>
        <v>0.47797794157353679</v>
      </c>
      <c r="O14" s="14">
        <f>'8'!S14</f>
        <v>0.64471079975197099</v>
      </c>
      <c r="P14" s="14">
        <f t="shared" si="0"/>
        <v>0.45834608158421264</v>
      </c>
      <c r="Q14" s="14">
        <f t="shared" si="1"/>
        <v>0.48981290543565498</v>
      </c>
      <c r="R14" s="14">
        <f>'1'!AO14</f>
        <v>0.42510326736393039</v>
      </c>
      <c r="S14" s="14">
        <f>'1'!AQ14</f>
        <v>0.53721082617674099</v>
      </c>
      <c r="T14" s="14">
        <f>'2'!AH14</f>
        <v>0.19796935003826752</v>
      </c>
      <c r="U14" s="14">
        <f>'2'!AJ14</f>
        <v>0.32056357461445895</v>
      </c>
      <c r="V14" s="14">
        <f>'3'!AB14</f>
        <v>0.83179816480129298</v>
      </c>
      <c r="W14" s="14">
        <f>'8'!AB14</f>
        <v>0.77053786044085548</v>
      </c>
      <c r="X14" s="14">
        <f t="shared" si="2"/>
        <v>0.66869821252938677</v>
      </c>
      <c r="Y14" s="14">
        <f t="shared" si="3"/>
        <v>0.70337914674956803</v>
      </c>
      <c r="Z14" s="14">
        <f>'1'!BA14</f>
        <v>0.34475331060419062</v>
      </c>
      <c r="AA14" s="14">
        <f>'1'!BC14</f>
        <v>0.45225217250178062</v>
      </c>
      <c r="AB14" s="14">
        <f>'2'!AQ14</f>
        <v>0.17582510551580052</v>
      </c>
      <c r="AC14" s="14">
        <f>'2'!AS14</f>
        <v>0.28291812153376661</v>
      </c>
      <c r="AD14" s="14">
        <f>'3'!AI14</f>
        <v>0.50866424712161051</v>
      </c>
      <c r="AE14" s="14">
        <f>'8'!AK14</f>
        <v>0.63874138588879936</v>
      </c>
      <c r="AF14" s="14">
        <f t="shared" si="4"/>
        <v>0.4816212872877022</v>
      </c>
      <c r="AG14" s="14">
        <f t="shared" si="5"/>
        <v>0.51383036126901671</v>
      </c>
      <c r="AH14" s="14">
        <f>'1'!BM14</f>
        <v>0.27819338166810076</v>
      </c>
      <c r="AI14" s="14">
        <f>'1'!BO14</f>
        <v>0.37390564487722278</v>
      </c>
      <c r="AJ14" s="14">
        <f>'2'!AZ14</f>
        <v>0.21067655853882364</v>
      </c>
      <c r="AK14" s="14">
        <f>'2'!BB14</f>
        <v>0.34091214431221839</v>
      </c>
      <c r="AL14" s="14">
        <f>'3'!AP14</f>
        <v>0.58755410110981376</v>
      </c>
      <c r="AM14" s="14">
        <f>'8'!AT14</f>
        <v>0.74907012705034481</v>
      </c>
      <c r="AN14" s="14">
        <f t="shared" si="6"/>
        <v>0.53644901074653151</v>
      </c>
      <c r="AO14" s="14">
        <f t="shared" si="7"/>
        <v>0.56861502196569536</v>
      </c>
      <c r="AP14" s="14">
        <f>'1'!BY14</f>
        <v>0.24812736166839683</v>
      </c>
      <c r="AQ14" s="14">
        <f>'1'!CA14</f>
        <v>0.33568870467234846</v>
      </c>
      <c r="AR14" s="14">
        <f>'2'!BI14</f>
        <v>0.2352890060297865</v>
      </c>
      <c r="AS14" s="14">
        <f>'2'!BK14</f>
        <v>0.3780441896953925</v>
      </c>
      <c r="AT14" s="14">
        <f>'3'!AW14</f>
        <v>0.81582753226159854</v>
      </c>
      <c r="AU14" s="14">
        <f>'8'!BC14</f>
        <v>0.80154866773212097</v>
      </c>
      <c r="AV14" s="14">
        <f t="shared" si="8"/>
        <v>0.63994998616093368</v>
      </c>
      <c r="AW14" s="14">
        <f t="shared" si="9"/>
        <v>0.67173777312828475</v>
      </c>
      <c r="AX14" s="14">
        <f>'1'!CK14</f>
        <v>0.38186221667186748</v>
      </c>
      <c r="AY14" s="14">
        <f>'1'!CM14</f>
        <v>0.49266981399109611</v>
      </c>
      <c r="AZ14" s="14">
        <f>'2'!BR14</f>
        <v>0.21857732906897223</v>
      </c>
      <c r="BA14" s="14">
        <f>'2'!BT14</f>
        <v>0.35314536777656019</v>
      </c>
      <c r="BB14" s="14">
        <f>'3'!BD14</f>
        <v>0.54496845919369963</v>
      </c>
      <c r="BC14" s="14">
        <f>'8'!BL14</f>
        <v>0.70853561670311127</v>
      </c>
      <c r="BD14" s="14">
        <f t="shared" si="10"/>
        <v>0.52877824492968395</v>
      </c>
      <c r="BE14" s="14">
        <f t="shared" si="11"/>
        <v>0.56439656826428852</v>
      </c>
      <c r="BF14" s="14">
        <f>'1'!CW14</f>
        <v>0.34626713168193846</v>
      </c>
      <c r="BG14" s="14">
        <f>'1'!CY14</f>
        <v>0.45394361556335605</v>
      </c>
      <c r="BH14" s="14">
        <f>'2'!CA14</f>
        <v>0.25774848880341289</v>
      </c>
      <c r="BI14" s="14">
        <f>'2'!CC14</f>
        <v>0.40960674461328123</v>
      </c>
      <c r="BJ14" s="14">
        <f>'3'!BK14</f>
        <v>0.72693166418798616</v>
      </c>
      <c r="BK14" s="14">
        <f>'8'!BU14</f>
        <v>0.72422169498426303</v>
      </c>
      <c r="BL14" s="14">
        <f t="shared" si="12"/>
        <v>0.60306744938720236</v>
      </c>
      <c r="BM14" s="14">
        <f t="shared" si="13"/>
        <v>0.63978857174447268</v>
      </c>
      <c r="BN14" s="14">
        <f>'1'!DI14</f>
        <v>0.44311438379895968</v>
      </c>
      <c r="BO14" s="14">
        <f>'1'!DK14</f>
        <v>0.55502159414972196</v>
      </c>
      <c r="BP14" s="14">
        <f>'2'!CJ14</f>
        <v>0.20494578852102155</v>
      </c>
      <c r="BQ14" s="14">
        <f>'2'!CL14</f>
        <v>0.33184109409961871</v>
      </c>
      <c r="BR14" s="14">
        <f>'3'!BR14</f>
        <v>0.61852216959569506</v>
      </c>
      <c r="BS14" s="14">
        <f>'8'!CD14</f>
        <v>0.70945623878325736</v>
      </c>
      <c r="BT14" s="14">
        <f t="shared" si="14"/>
        <v>0.56936319508514932</v>
      </c>
      <c r="BU14" s="14">
        <f t="shared" si="15"/>
        <v>0.6044341677131615</v>
      </c>
      <c r="BV14" s="14">
        <f>'1'!DU14</f>
        <v>0.39938529412521234</v>
      </c>
      <c r="BW14" s="14">
        <f>'1'!DW14</f>
        <v>0.51103465898996514</v>
      </c>
      <c r="BX14" s="14">
        <f>'2'!CS14</f>
        <v>0.25741686193074104</v>
      </c>
      <c r="BY14" s="14">
        <f>'2'!CU14</f>
        <v>0.40915538060177509</v>
      </c>
      <c r="BZ14" s="14">
        <f>'3'!BY14</f>
        <v>0.54421479479294543</v>
      </c>
      <c r="CA14" s="14">
        <f>'8'!CM14</f>
        <v>0.72812187084002156</v>
      </c>
      <c r="CB14" s="14">
        <f t="shared" si="16"/>
        <v>0.5417412241873012</v>
      </c>
      <c r="CC14" s="14">
        <f t="shared" si="17"/>
        <v>0.57924494902735524</v>
      </c>
      <c r="CD14" s="14">
        <f>'1'!EG14</f>
        <v>0.29102773220542655</v>
      </c>
      <c r="CE14" s="14">
        <f>'1'!EI14</f>
        <v>0.38965304177440596</v>
      </c>
      <c r="CF14" s="14">
        <f>'2'!DB14</f>
        <v>0.24871517092028395</v>
      </c>
      <c r="CG14" s="14">
        <f>'2'!DD14</f>
        <v>0.39715872337098745</v>
      </c>
      <c r="CH14" s="14">
        <f>'3'!CF14</f>
        <v>0.76968245575655048</v>
      </c>
      <c r="CI14" s="14">
        <f>'8'!CV14</f>
        <v>0.78398651394638474</v>
      </c>
      <c r="CJ14" s="14">
        <f t="shared" si="18"/>
        <v>0.62614600001964926</v>
      </c>
      <c r="CK14" s="14">
        <f t="shared" si="19"/>
        <v>0.66071541717851567</v>
      </c>
      <c r="CL14" s="14">
        <f>'1'!ES14</f>
        <v>0.2823014026819976</v>
      </c>
      <c r="CM14" s="14">
        <f>'1'!EU14</f>
        <v>0.37898158435281293</v>
      </c>
      <c r="CN14" s="14">
        <f>'2'!DK14</f>
        <v>0.13426239919656499</v>
      </c>
      <c r="CO14" s="14">
        <f>'2'!DM14</f>
        <v>0.20321492169455593</v>
      </c>
      <c r="CP14" s="14">
        <f>'3'!CM14</f>
        <v>0.57116919685812317</v>
      </c>
      <c r="CQ14" s="14">
        <f>'8'!DE14</f>
        <v>0.7024293684020414</v>
      </c>
      <c r="CR14" s="14">
        <f t="shared" si="20"/>
        <v>0.50908300971991771</v>
      </c>
      <c r="CS14" s="14">
        <f t="shared" si="21"/>
        <v>0.53531429830387989</v>
      </c>
      <c r="CT14" s="14">
        <f>'1'!FE14</f>
        <v>0.29549567579078206</v>
      </c>
      <c r="CU14" s="14">
        <f>'1'!FG14</f>
        <v>0.39505958033055516</v>
      </c>
      <c r="CV14" s="14">
        <f>'2'!DT14</f>
        <v>0.14946395421613165</v>
      </c>
      <c r="CW14" s="14">
        <f>'2'!DV14</f>
        <v>0.23391135731262441</v>
      </c>
      <c r="CX14" s="14">
        <f>'3'!CT14</f>
        <v>0.62747730171319505</v>
      </c>
      <c r="CY14" s="14">
        <f>'8'!DN14</f>
        <v>0.81312731665193327</v>
      </c>
      <c r="CZ14" s="14">
        <f t="shared" si="22"/>
        <v>0.56897464626062755</v>
      </c>
      <c r="DA14" s="14">
        <f t="shared" si="23"/>
        <v>0.59733216747823148</v>
      </c>
      <c r="DB14" s="14">
        <f>'1'!FQ14</f>
        <v>0.21070292611472161</v>
      </c>
      <c r="DC14" s="14">
        <f>'1'!FS14</f>
        <v>0.28527287782545796</v>
      </c>
      <c r="DD14" s="14">
        <f>'2'!EC14</f>
        <v>0.16284140275260633</v>
      </c>
      <c r="DE14" s="14">
        <f>'2'!EE14</f>
        <v>0.25940091492041917</v>
      </c>
      <c r="DF14" s="14">
        <f>'3'!DA14</f>
        <v>0.42413693923753437</v>
      </c>
      <c r="DG14" s="14">
        <f>'8'!DW14</f>
        <v>0.74963815364647635</v>
      </c>
      <c r="DH14" s="14">
        <f t="shared" si="24"/>
        <v>0.45297094728716158</v>
      </c>
      <c r="DI14" s="14">
        <f t="shared" si="25"/>
        <v>0.47754088884609019</v>
      </c>
      <c r="DJ14" s="14">
        <f>'1'!GC14</f>
        <v>0.51710290746603949</v>
      </c>
      <c r="DK14" s="14">
        <f>'1'!GE14</f>
        <v>0.62410863915479431</v>
      </c>
      <c r="DL14" s="14">
        <f>'2'!EL14</f>
        <v>0.31061728197968236</v>
      </c>
      <c r="DM14" s="14">
        <f>'2'!EN14</f>
        <v>0.47665883826836253</v>
      </c>
      <c r="DN14" s="14">
        <f>'3'!DH14</f>
        <v>0.1667753579697116</v>
      </c>
      <c r="DO14" s="14">
        <f>'8'!EF14</f>
        <v>0.32241285285803351</v>
      </c>
      <c r="DP14" s="14">
        <f t="shared" si="26"/>
        <v>0.29791630873647085</v>
      </c>
      <c r="DQ14" s="14">
        <f t="shared" si="27"/>
        <v>0.33592161070308985</v>
      </c>
    </row>
    <row r="15" spans="1:170" ht="12.75" customHeight="1">
      <c r="A15" s="60">
        <v>1991</v>
      </c>
      <c r="B15" s="14">
        <f>'1'!Q15</f>
        <v>0.42684553817408344</v>
      </c>
      <c r="C15" s="14">
        <f>'1'!S15</f>
        <v>0.53895202438506229</v>
      </c>
      <c r="D15" s="14">
        <f>'2'!P15</f>
        <v>0.24751323883365223</v>
      </c>
      <c r="E15" s="14">
        <f>'2'!R15</f>
        <v>0.39547802394898507</v>
      </c>
      <c r="F15" s="14">
        <f>'3'!N15</f>
        <v>0.50486576199531685</v>
      </c>
      <c r="G15" s="14">
        <f>'8'!J15</f>
        <v>0.64218507149911352</v>
      </c>
      <c r="H15" s="14">
        <f t="shared" si="28"/>
        <v>0.50472225776604274</v>
      </c>
      <c r="I15" s="14">
        <f t="shared" si="29"/>
        <v>0.54194003351977182</v>
      </c>
      <c r="J15" s="14">
        <f>'1'!AC15</f>
        <v>0.27517160000287239</v>
      </c>
      <c r="K15" s="14">
        <f>'1'!AE15</f>
        <v>0.37015017157577018</v>
      </c>
      <c r="L15" s="14">
        <f>'2'!Y15</f>
        <v>0.21591617946317226</v>
      </c>
      <c r="M15" s="14">
        <f>'2'!AA15</f>
        <v>0.34905942731200851</v>
      </c>
      <c r="N15" s="14">
        <f>'3'!U15</f>
        <v>0.45568500331950068</v>
      </c>
      <c r="O15" s="14">
        <f>'8'!S15</f>
        <v>0.62690768867943136</v>
      </c>
      <c r="P15" s="14">
        <f t="shared" si="0"/>
        <v>0.44697224587852141</v>
      </c>
      <c r="Q15" s="14">
        <f t="shared" si="1"/>
        <v>0.47928228497798459</v>
      </c>
      <c r="R15" s="14">
        <f>'1'!AO15</f>
        <v>0.44741311869477374</v>
      </c>
      <c r="S15" s="14">
        <f>'1'!AQ15</f>
        <v>0.55921165694648478</v>
      </c>
      <c r="T15" s="14">
        <f>'2'!AH15</f>
        <v>0.20773457957905347</v>
      </c>
      <c r="U15" s="14">
        <f>'2'!AJ15</f>
        <v>0.33627664180725786</v>
      </c>
      <c r="V15" s="14">
        <f>'3'!AB15</f>
        <v>0.83582303794004498</v>
      </c>
      <c r="W15" s="14">
        <f>'8'!AB15</f>
        <v>0.77308319538584913</v>
      </c>
      <c r="X15" s="14">
        <f t="shared" si="2"/>
        <v>0.67651025548863286</v>
      </c>
      <c r="Y15" s="14">
        <f t="shared" si="3"/>
        <v>0.7117241693617955</v>
      </c>
      <c r="Z15" s="14">
        <f>'1'!BA15</f>
        <v>0.3412221843700799</v>
      </c>
      <c r="AA15" s="14">
        <f>'1'!BC15</f>
        <v>0.44829206759272688</v>
      </c>
      <c r="AB15" s="14">
        <f>'2'!AQ15</f>
        <v>0.18070106739203426</v>
      </c>
      <c r="AC15" s="14">
        <f>'2'!AS15</f>
        <v>0.29146259836162935</v>
      </c>
      <c r="AD15" s="14">
        <f>'3'!AI15</f>
        <v>0.51008248874141127</v>
      </c>
      <c r="AE15" s="14">
        <f>'8'!AK15</f>
        <v>0.6205562683402982</v>
      </c>
      <c r="AF15" s="14">
        <f t="shared" si="4"/>
        <v>0.47651441961187335</v>
      </c>
      <c r="AG15" s="14">
        <f t="shared" si="5"/>
        <v>0.50900454935336237</v>
      </c>
      <c r="AH15" s="14">
        <f>'1'!BM15</f>
        <v>0.28882283455336577</v>
      </c>
      <c r="AI15" s="14">
        <f>'1'!BO15</f>
        <v>0.38697074687775229</v>
      </c>
      <c r="AJ15" s="14">
        <f>'2'!AZ15</f>
        <v>0.21912004671791413</v>
      </c>
      <c r="AK15" s="14">
        <f>'2'!BB15</f>
        <v>0.35397443655132993</v>
      </c>
      <c r="AL15" s="14">
        <f>'3'!AP15</f>
        <v>0.59970088429414625</v>
      </c>
      <c r="AM15" s="14">
        <f>'8'!AT15</f>
        <v>0.7523341965083733</v>
      </c>
      <c r="AN15" s="14">
        <f t="shared" si="6"/>
        <v>0.54525718425263503</v>
      </c>
      <c r="AO15" s="14">
        <f t="shared" si="7"/>
        <v>0.5783722057008539</v>
      </c>
      <c r="AP15" s="14">
        <f>'1'!BY15</f>
        <v>0.24737094058027367</v>
      </c>
      <c r="AQ15" s="14">
        <f>'1'!CA15</f>
        <v>0.33470205184262136</v>
      </c>
      <c r="AR15" s="14">
        <f>'2'!BI15</f>
        <v>0.24018981045005644</v>
      </c>
      <c r="AS15" s="14">
        <f>'2'!BK15</f>
        <v>0.38510923640484307</v>
      </c>
      <c r="AT15" s="14">
        <f>'3'!AW15</f>
        <v>0.81324970662376583</v>
      </c>
      <c r="AU15" s="14">
        <f>'8'!BC15</f>
        <v>0.7641140668962324</v>
      </c>
      <c r="AV15" s="14">
        <f t="shared" si="8"/>
        <v>0.62802727187943652</v>
      </c>
      <c r="AW15" s="14">
        <f t="shared" si="9"/>
        <v>0.65998543672738463</v>
      </c>
      <c r="AX15" s="14">
        <f>'1'!CK15</f>
        <v>0.38777831626470033</v>
      </c>
      <c r="AY15" s="14">
        <f>'1'!CM15</f>
        <v>0.49891974325506627</v>
      </c>
      <c r="AZ15" s="14">
        <f>'2'!BR15</f>
        <v>0.22246787059231027</v>
      </c>
      <c r="BA15" s="14">
        <f>'2'!BT15</f>
        <v>0.3590574598745423</v>
      </c>
      <c r="BB15" s="14">
        <f>'3'!BD15</f>
        <v>0.58768642912986024</v>
      </c>
      <c r="BC15" s="14">
        <f>'8'!BL15</f>
        <v>0.7130993198146538</v>
      </c>
      <c r="BD15" s="14">
        <f t="shared" si="10"/>
        <v>0.54880681790851138</v>
      </c>
      <c r="BE15" s="14">
        <f t="shared" si="11"/>
        <v>0.58469406223480769</v>
      </c>
      <c r="BF15" s="14">
        <f>'1'!CW15</f>
        <v>0.36904293682374811</v>
      </c>
      <c r="BG15" s="14">
        <f>'1'!CY15</f>
        <v>0.47894863266937926</v>
      </c>
      <c r="BH15" s="14">
        <f>'2'!CA15</f>
        <v>0.26234302913177032</v>
      </c>
      <c r="BI15" s="14">
        <f>'2'!CC15</f>
        <v>0.41581721406572397</v>
      </c>
      <c r="BJ15" s="14">
        <f>'3'!BK15</f>
        <v>0.71530836373497531</v>
      </c>
      <c r="BK15" s="14">
        <f>'8'!BU15</f>
        <v>0.73234207069098134</v>
      </c>
      <c r="BL15" s="14">
        <f t="shared" si="12"/>
        <v>0.60586885697921122</v>
      </c>
      <c r="BM15" s="14">
        <f t="shared" si="13"/>
        <v>0.64319741464173275</v>
      </c>
      <c r="BN15" s="14">
        <f>'1'!DI15</f>
        <v>0.46192863296215292</v>
      </c>
      <c r="BO15" s="14">
        <f>'1'!DK15</f>
        <v>0.57319229732404442</v>
      </c>
      <c r="BP15" s="14">
        <f>'2'!CJ15</f>
        <v>0.21280432804147209</v>
      </c>
      <c r="BQ15" s="14">
        <f>'2'!CL15</f>
        <v>0.34423726541155825</v>
      </c>
      <c r="BR15" s="14">
        <f>'3'!BR15</f>
        <v>0.62115918933619274</v>
      </c>
      <c r="BS15" s="14">
        <f>'8'!CD15</f>
        <v>0.71174598857473226</v>
      </c>
      <c r="BT15" s="14">
        <f t="shared" si="14"/>
        <v>0.57565363170347461</v>
      </c>
      <c r="BU15" s="14">
        <f t="shared" si="15"/>
        <v>0.61104965831286151</v>
      </c>
      <c r="BV15" s="14">
        <f>'1'!DU15</f>
        <v>0.40764095760197155</v>
      </c>
      <c r="BW15" s="14">
        <f>'1'!DW15</f>
        <v>0.51953583071725429</v>
      </c>
      <c r="BX15" s="14">
        <f>'2'!CS15</f>
        <v>0.26276729741786575</v>
      </c>
      <c r="BY15" s="14">
        <f>'2'!CU15</f>
        <v>0.41638669732557315</v>
      </c>
      <c r="BZ15" s="14">
        <f>'3'!BY15</f>
        <v>0.46848068101719115</v>
      </c>
      <c r="CA15" s="14">
        <f>'8'!CM15</f>
        <v>0.73942366947667582</v>
      </c>
      <c r="CB15" s="14">
        <f t="shared" si="16"/>
        <v>0.51702429451206011</v>
      </c>
      <c r="CC15" s="14">
        <f t="shared" si="17"/>
        <v>0.55476520912588734</v>
      </c>
      <c r="CD15" s="14">
        <f>'1'!EG15</f>
        <v>0.315405214544343</v>
      </c>
      <c r="CE15" s="14">
        <f>'1'!EI15</f>
        <v>0.41869577092153276</v>
      </c>
      <c r="CF15" s="14">
        <f>'2'!DB15</f>
        <v>0.25669737827226202</v>
      </c>
      <c r="CG15" s="14">
        <f>'2'!DD15</f>
        <v>0.4081746691533254</v>
      </c>
      <c r="CH15" s="14">
        <f>'3'!CF15</f>
        <v>0.77264255019351658</v>
      </c>
      <c r="CI15" s="14">
        <f>'8'!CV15</f>
        <v>0.78954073596065844</v>
      </c>
      <c r="CJ15" s="14">
        <f t="shared" si="18"/>
        <v>0.63467002160169894</v>
      </c>
      <c r="CK15" s="14">
        <f t="shared" si="19"/>
        <v>0.67047586196524334</v>
      </c>
      <c r="CL15" s="14">
        <f>'1'!ES15</f>
        <v>0.29787327912729694</v>
      </c>
      <c r="CM15" s="14">
        <f>'1'!EU15</f>
        <v>0.3979210873667729</v>
      </c>
      <c r="CN15" s="14">
        <f>'2'!DK15</f>
        <v>0.14111467429528715</v>
      </c>
      <c r="CO15" s="14">
        <f>'2'!DM15</f>
        <v>0.2172933953408622</v>
      </c>
      <c r="CP15" s="14">
        <f>'3'!CM15</f>
        <v>0.54925289260541954</v>
      </c>
      <c r="CQ15" s="14">
        <f>'8'!DE15</f>
        <v>0.69779298228411246</v>
      </c>
      <c r="CR15" s="14">
        <f t="shared" si="20"/>
        <v>0.50272517498238967</v>
      </c>
      <c r="CS15" s="14">
        <f t="shared" si="21"/>
        <v>0.53035260873484236</v>
      </c>
      <c r="CT15" s="14">
        <f>'1'!FE15</f>
        <v>0.30900298154116962</v>
      </c>
      <c r="CU15" s="14">
        <f>'1'!FG15</f>
        <v>0.41117487389450164</v>
      </c>
      <c r="CV15" s="14">
        <f>'2'!DT15</f>
        <v>0.15222413954424249</v>
      </c>
      <c r="CW15" s="14">
        <f>'2'!DV15</f>
        <v>0.23928181075871655</v>
      </c>
      <c r="CX15" s="14">
        <f>'3'!CT15</f>
        <v>0.61754713541020911</v>
      </c>
      <c r="CY15" s="14">
        <f>'8'!DN15</f>
        <v>0.80003495800046553</v>
      </c>
      <c r="CZ15" s="14">
        <f t="shared" si="22"/>
        <v>0.5640523518268814</v>
      </c>
      <c r="DA15" s="14">
        <f t="shared" si="23"/>
        <v>0.59319249741899527</v>
      </c>
      <c r="DB15" s="14">
        <f>'1'!FQ15</f>
        <v>0.20766939859089154</v>
      </c>
      <c r="DC15" s="14">
        <f>'1'!FS15</f>
        <v>0.2810362791794721</v>
      </c>
      <c r="DD15" s="14">
        <f>'2'!EC15</f>
        <v>0.16878718409357624</v>
      </c>
      <c r="DE15" s="14">
        <f>'2'!EE15</f>
        <v>0.27031257791160501</v>
      </c>
      <c r="DF15" s="14">
        <f>'3'!DA15</f>
        <v>0.42659073245991463</v>
      </c>
      <c r="DG15" s="14">
        <f>'8'!DW15</f>
        <v>0.72375440663560142</v>
      </c>
      <c r="DH15" s="14">
        <f t="shared" si="24"/>
        <v>0.44617521310218222</v>
      </c>
      <c r="DI15" s="14">
        <f t="shared" si="25"/>
        <v>0.47100112860170118</v>
      </c>
      <c r="DJ15" s="14">
        <f>'1'!GC15</f>
        <v>0.51651340057289263</v>
      </c>
      <c r="DK15" s="14">
        <f>'1'!GE15</f>
        <v>0.62358222654279072</v>
      </c>
      <c r="DL15" s="14">
        <f>'2'!EL15</f>
        <v>0.31270069175698612</v>
      </c>
      <c r="DM15" s="14">
        <f>'2'!EN15</f>
        <v>0.47911986450318728</v>
      </c>
      <c r="DN15" s="14">
        <f>'3'!DH15</f>
        <v>0.17274882206976341</v>
      </c>
      <c r="DO15" s="14">
        <f>'8'!EF15</f>
        <v>0.31766278890785893</v>
      </c>
      <c r="DP15" s="14">
        <f t="shared" si="26"/>
        <v>0.29897111479054017</v>
      </c>
      <c r="DQ15" s="14">
        <f t="shared" si="27"/>
        <v>0.33702679725913992</v>
      </c>
    </row>
    <row r="16" spans="1:170" ht="12.75" customHeight="1">
      <c r="A16" s="60">
        <v>1992</v>
      </c>
      <c r="B16" s="14">
        <f>'1'!Q16</f>
        <v>0.40592773144617894</v>
      </c>
      <c r="C16" s="14">
        <f>'1'!S16</f>
        <v>0.51777944047831259</v>
      </c>
      <c r="D16" s="14">
        <f>'2'!P16</f>
        <v>0.25625980220680578</v>
      </c>
      <c r="E16" s="14">
        <f>'2'!R16</f>
        <v>0.40757724514755433</v>
      </c>
      <c r="F16" s="14">
        <f>'3'!N16</f>
        <v>0.39589338006380315</v>
      </c>
      <c r="G16" s="14">
        <f>'8'!J16</f>
        <v>0.63673031837964345</v>
      </c>
      <c r="H16" s="14">
        <f t="shared" si="28"/>
        <v>0.45618797404933065</v>
      </c>
      <c r="I16" s="14">
        <f t="shared" si="29"/>
        <v>0.4936900601498323</v>
      </c>
      <c r="J16" s="14">
        <f>'1'!AC16</f>
        <v>0.28201259664694245</v>
      </c>
      <c r="K16" s="14">
        <f>'1'!AE16</f>
        <v>0.37862583401598271</v>
      </c>
      <c r="L16" s="14">
        <f>'2'!Y16</f>
        <v>0.22286897798844107</v>
      </c>
      <c r="M16" s="14">
        <f>'2'!AA16</f>
        <v>0.35966289471734153</v>
      </c>
      <c r="N16" s="14">
        <f>'3'!U16</f>
        <v>0.43221873329663713</v>
      </c>
      <c r="O16" s="14">
        <f>'8'!S16</f>
        <v>0.62784907766759745</v>
      </c>
      <c r="P16" s="14">
        <f t="shared" si="0"/>
        <v>0.43993163374716671</v>
      </c>
      <c r="Q16" s="14">
        <f t="shared" si="1"/>
        <v>0.47293367289386479</v>
      </c>
      <c r="R16" s="14">
        <f>'1'!AO16</f>
        <v>0.4622780447074854</v>
      </c>
      <c r="S16" s="14">
        <f>'1'!AQ16</f>
        <v>0.57352569142782406</v>
      </c>
      <c r="T16" s="14">
        <f>'2'!AH16</f>
        <v>0.21689613796499055</v>
      </c>
      <c r="U16" s="14">
        <f>'2'!AJ16</f>
        <v>0.35056807914688271</v>
      </c>
      <c r="V16" s="14">
        <f>'3'!AB16</f>
        <v>0.83980071650335508</v>
      </c>
      <c r="W16" s="14">
        <f>'8'!AB16</f>
        <v>0.7743287609424967</v>
      </c>
      <c r="X16" s="14">
        <f t="shared" si="2"/>
        <v>0.68236413762208725</v>
      </c>
      <c r="Y16" s="14">
        <f t="shared" si="3"/>
        <v>0.71798086108434411</v>
      </c>
      <c r="Z16" s="14">
        <f>'1'!BA16</f>
        <v>0.3436695559819124</v>
      </c>
      <c r="AA16" s="14">
        <f>'1'!BC16</f>
        <v>0.4510389461436205</v>
      </c>
      <c r="AB16" s="14">
        <f>'2'!AQ16</f>
        <v>0.1879818467404363</v>
      </c>
      <c r="AC16" s="14">
        <f>'2'!AS16</f>
        <v>0.30394656485033533</v>
      </c>
      <c r="AD16" s="14">
        <f>'3'!AI16</f>
        <v>0.50157438924125641</v>
      </c>
      <c r="AE16" s="14">
        <f>'8'!AK16</f>
        <v>0.61684296783291426</v>
      </c>
      <c r="AF16" s="14">
        <f t="shared" si="4"/>
        <v>0.47321474191680296</v>
      </c>
      <c r="AG16" s="14">
        <f t="shared" si="5"/>
        <v>0.50628509176013448</v>
      </c>
      <c r="AH16" s="14">
        <f>'1'!BM16</f>
        <v>0.2951090310686415</v>
      </c>
      <c r="AI16" s="14">
        <f>'1'!BO16</f>
        <v>0.39459322560557353</v>
      </c>
      <c r="AJ16" s="14">
        <f>'2'!AZ16</f>
        <v>0.22935420526203398</v>
      </c>
      <c r="AK16" s="14">
        <f>'2'!BB16</f>
        <v>0.36934797352895565</v>
      </c>
      <c r="AL16" s="14">
        <f>'3'!AP16</f>
        <v>0.61157663503660586</v>
      </c>
      <c r="AM16" s="14">
        <f>'8'!AT16</f>
        <v>0.75542959089765704</v>
      </c>
      <c r="AN16" s="14">
        <f t="shared" si="6"/>
        <v>0.55321675802387116</v>
      </c>
      <c r="AO16" s="14">
        <f t="shared" si="7"/>
        <v>0.58711297375794969</v>
      </c>
      <c r="AP16" s="14">
        <f>'1'!BY16</f>
        <v>0.22489283853324749</v>
      </c>
      <c r="AQ16" s="14">
        <f>'1'!CA16</f>
        <v>0.30478338291793872</v>
      </c>
      <c r="AR16" s="14">
        <f>'2'!BI16</f>
        <v>0.24386582585794386</v>
      </c>
      <c r="AS16" s="14">
        <f>'2'!BK16</f>
        <v>0.39034167136522985</v>
      </c>
      <c r="AT16" s="14">
        <f>'3'!AW16</f>
        <v>0.82812652351829841</v>
      </c>
      <c r="AU16" s="14">
        <f>'8'!BC16</f>
        <v>0.71878838670631318</v>
      </c>
      <c r="AV16" s="14">
        <f t="shared" si="8"/>
        <v>0.61625227571165719</v>
      </c>
      <c r="AW16" s="14">
        <f t="shared" si="9"/>
        <v>0.64687796913932405</v>
      </c>
      <c r="AX16" s="14">
        <f>'1'!CK16</f>
        <v>0.39642684618915802</v>
      </c>
      <c r="AY16" s="14">
        <f>'1'!CM16</f>
        <v>0.50796499354938662</v>
      </c>
      <c r="AZ16" s="14">
        <f>'2'!BR16</f>
        <v>0.22905544184654403</v>
      </c>
      <c r="BA16" s="14">
        <f>'2'!BT16</f>
        <v>0.36890603541987649</v>
      </c>
      <c r="BB16" s="14">
        <f>'3'!BD16</f>
        <v>0.62491778282737165</v>
      </c>
      <c r="BC16" s="14">
        <f>'8'!BL16</f>
        <v>0.70983548481245695</v>
      </c>
      <c r="BD16" s="14">
        <f t="shared" si="10"/>
        <v>0.56510867199717174</v>
      </c>
      <c r="BE16" s="14">
        <f t="shared" si="11"/>
        <v>0.60140136082655071</v>
      </c>
      <c r="BF16" s="14">
        <f>'1'!CW16</f>
        <v>0.3914486838595716</v>
      </c>
      <c r="BG16" s="14">
        <f>'1'!CY16</f>
        <v>0.50277160205864735</v>
      </c>
      <c r="BH16" s="14">
        <f>'2'!CA16</f>
        <v>0.2667837541291817</v>
      </c>
      <c r="BI16" s="14">
        <f>'2'!CC16</f>
        <v>0.42174489974581086</v>
      </c>
      <c r="BJ16" s="14">
        <f>'3'!BK16</f>
        <v>0.70319998184396582</v>
      </c>
      <c r="BK16" s="14">
        <f>'8'!BU16</f>
        <v>0.73329845229983814</v>
      </c>
      <c r="BL16" s="14">
        <f t="shared" si="12"/>
        <v>0.60623764061237029</v>
      </c>
      <c r="BM16" s="14">
        <f t="shared" si="13"/>
        <v>0.64399833881384838</v>
      </c>
      <c r="BN16" s="14">
        <f>'1'!DI16</f>
        <v>0.47835155570397159</v>
      </c>
      <c r="BO16" s="14">
        <f>'1'!DK16</f>
        <v>0.58870673015472008</v>
      </c>
      <c r="BP16" s="14">
        <f>'2'!CJ16</f>
        <v>0.22149906505942152</v>
      </c>
      <c r="BQ16" s="14">
        <f>'2'!CL16</f>
        <v>0.35759200224123561</v>
      </c>
      <c r="BR16" s="14">
        <f>'3'!BR16</f>
        <v>0.49322048891693304</v>
      </c>
      <c r="BS16" s="14">
        <f>'8'!CD16</f>
        <v>0.70799579956814751</v>
      </c>
      <c r="BT16" s="14">
        <f t="shared" si="14"/>
        <v>0.52750715308395391</v>
      </c>
      <c r="BU16" s="14">
        <f t="shared" si="15"/>
        <v>0.56318748169228505</v>
      </c>
      <c r="BV16" s="14">
        <f>'1'!DU16</f>
        <v>0.41627005578688953</v>
      </c>
      <c r="BW16" s="14">
        <f>'1'!DW16</f>
        <v>0.52832128842502935</v>
      </c>
      <c r="BX16" s="14">
        <f>'2'!CS16</f>
        <v>0.26617265324774059</v>
      </c>
      <c r="BY16" s="14">
        <f>'2'!CU16</f>
        <v>0.42093347338134096</v>
      </c>
      <c r="BZ16" s="14">
        <f>'3'!BY16</f>
        <v>0.37535894215453935</v>
      </c>
      <c r="CA16" s="14">
        <f>'8'!CM16</f>
        <v>0.76252972575292721</v>
      </c>
      <c r="CB16" s="14">
        <f t="shared" si="16"/>
        <v>0.48877377106984587</v>
      </c>
      <c r="CC16" s="14">
        <f t="shared" si="17"/>
        <v>0.52666009961083393</v>
      </c>
      <c r="CD16" s="14">
        <f>'1'!EG16</f>
        <v>0.33644401884665165</v>
      </c>
      <c r="CE16" s="14">
        <f>'1'!EI16</f>
        <v>0.44290043864207701</v>
      </c>
      <c r="CF16" s="14">
        <f>'2'!DB16</f>
        <v>0.26427242786019095</v>
      </c>
      <c r="CG16" s="14">
        <f>'2'!DD16</f>
        <v>0.41840159769497559</v>
      </c>
      <c r="CH16" s="14">
        <f>'3'!CF16</f>
        <v>0.75881631107493441</v>
      </c>
      <c r="CI16" s="14">
        <f>'8'!CV16</f>
        <v>0.78837623891425979</v>
      </c>
      <c r="CJ16" s="14">
        <f t="shared" si="18"/>
        <v>0.63375544265960115</v>
      </c>
      <c r="CK16" s="14">
        <f t="shared" si="19"/>
        <v>0.6704596436021647</v>
      </c>
      <c r="CL16" s="14">
        <f>'1'!ES16</f>
        <v>0.31218916214422049</v>
      </c>
      <c r="CM16" s="14">
        <f>'1'!EU16</f>
        <v>0.4149270583362677</v>
      </c>
      <c r="CN16" s="14">
        <f>'2'!DK16</f>
        <v>0.14865307206235381</v>
      </c>
      <c r="CO16" s="14">
        <f>'2'!DM16</f>
        <v>0.23232223218936446</v>
      </c>
      <c r="CP16" s="14">
        <f>'3'!CM16</f>
        <v>0.52644949801951513</v>
      </c>
      <c r="CQ16" s="14">
        <f>'8'!DE16</f>
        <v>0.67622705501720692</v>
      </c>
      <c r="CR16" s="14">
        <f t="shared" si="20"/>
        <v>0.49075105534804758</v>
      </c>
      <c r="CS16" s="14">
        <f t="shared" si="21"/>
        <v>0.51966555059915809</v>
      </c>
      <c r="CT16" s="14">
        <f>'1'!FE16</f>
        <v>0.31168992825513292</v>
      </c>
      <c r="CU16" s="14">
        <f>'1'!FG16</f>
        <v>0.41434035854643236</v>
      </c>
      <c r="CV16" s="14">
        <f>'2'!DT16</f>
        <v>0.1597868901449542</v>
      </c>
      <c r="CW16" s="14">
        <f>'2'!DV16</f>
        <v>0.25369805976795579</v>
      </c>
      <c r="CX16" s="14">
        <f>'3'!CT16</f>
        <v>0.60743523853103032</v>
      </c>
      <c r="CY16" s="14">
        <f>'8'!DN16</f>
        <v>0.81279163705814361</v>
      </c>
      <c r="CZ16" s="14">
        <f t="shared" si="22"/>
        <v>0.56512826119537718</v>
      </c>
      <c r="DA16" s="14">
        <f t="shared" si="23"/>
        <v>0.59504946421593718</v>
      </c>
      <c r="DB16" s="14">
        <f>'1'!FQ16</f>
        <v>0.22452629424000747</v>
      </c>
      <c r="DC16" s="14">
        <f>'1'!FS16</f>
        <v>0.30428563734625236</v>
      </c>
      <c r="DD16" s="14">
        <f>'2'!EC16</f>
        <v>0.17560402290466198</v>
      </c>
      <c r="DE16" s="14">
        <f>'2'!EE16</f>
        <v>0.28252710204756781</v>
      </c>
      <c r="DF16" s="14">
        <f>'3'!DA16</f>
        <v>0.44950432641744831</v>
      </c>
      <c r="DG16" s="14">
        <f>'8'!DW16</f>
        <v>0.72282579597905594</v>
      </c>
      <c r="DH16" s="14">
        <f t="shared" si="24"/>
        <v>0.4591151304991638</v>
      </c>
      <c r="DI16" s="14">
        <f t="shared" si="25"/>
        <v>0.48575930703470338</v>
      </c>
      <c r="DJ16" s="14">
        <f>'1'!GC16</f>
        <v>0.52688920701094033</v>
      </c>
      <c r="DK16" s="14">
        <f>'1'!GE16</f>
        <v>0.63279479173108544</v>
      </c>
      <c r="DL16" s="14">
        <f>'2'!EL16</f>
        <v>0.31394855088261764</v>
      </c>
      <c r="DM16" s="14">
        <f>'2'!EN16</f>
        <v>0.4805879211880516</v>
      </c>
      <c r="DN16" s="14">
        <f>'3'!DH16</f>
        <v>0.17217654831993334</v>
      </c>
      <c r="DO16" s="14">
        <f>'8'!EF16</f>
        <v>0.31685223178688798</v>
      </c>
      <c r="DP16" s="14">
        <f t="shared" si="26"/>
        <v>0.30069898535448958</v>
      </c>
      <c r="DQ16" s="14">
        <f t="shared" si="27"/>
        <v>0.33854403932906196</v>
      </c>
    </row>
    <row r="17" spans="1:121" ht="12.75" customHeight="1">
      <c r="A17" s="60">
        <v>1993</v>
      </c>
      <c r="B17" s="14">
        <f>'1'!Q17</f>
        <v>0.41460700353718843</v>
      </c>
      <c r="C17" s="14">
        <f>'1'!S17</f>
        <v>0.52663596501963184</v>
      </c>
      <c r="D17" s="14">
        <f>'2'!P17</f>
        <v>0.25969783731285673</v>
      </c>
      <c r="E17" s="14">
        <f>'2'!R17</f>
        <v>0.41225144033878985</v>
      </c>
      <c r="F17" s="14">
        <f>'3'!N17</f>
        <v>0.52409734978455236</v>
      </c>
      <c r="G17" s="14">
        <f>'8'!J17</f>
        <v>0.64830450828595354</v>
      </c>
      <c r="H17" s="14">
        <f t="shared" si="28"/>
        <v>0.51302147683833044</v>
      </c>
      <c r="I17" s="14">
        <f t="shared" si="29"/>
        <v>0.55068262943741242</v>
      </c>
      <c r="J17" s="14">
        <f>'1'!AC17</f>
        <v>0.29121613247488359</v>
      </c>
      <c r="K17" s="14">
        <f>'1'!AE17</f>
        <v>0.38988179646919535</v>
      </c>
      <c r="L17" s="14">
        <f>'2'!Y17</f>
        <v>0.22467220036191907</v>
      </c>
      <c r="M17" s="14">
        <f>'2'!AA17</f>
        <v>0.36237536749788418</v>
      </c>
      <c r="N17" s="14">
        <f>'3'!U17</f>
        <v>0.40751475113656488</v>
      </c>
      <c r="O17" s="14">
        <f>'8'!S17</f>
        <v>0.6337997331877282</v>
      </c>
      <c r="P17" s="14">
        <f t="shared" si="0"/>
        <v>0.43385626694211304</v>
      </c>
      <c r="Q17" s="14">
        <f t="shared" si="1"/>
        <v>0.46735971645457192</v>
      </c>
      <c r="R17" s="14">
        <f>'1'!AO17</f>
        <v>0.4599497753494014</v>
      </c>
      <c r="S17" s="14">
        <f>'1'!AQ17</f>
        <v>0.57130139583412298</v>
      </c>
      <c r="T17" s="14">
        <f>'2'!AH17</f>
        <v>0.22592257595331025</v>
      </c>
      <c r="U17" s="14">
        <f>'2'!AJ17</f>
        <v>0.36424733359790873</v>
      </c>
      <c r="V17" s="14">
        <f>'3'!AB17</f>
        <v>0.79757853920130373</v>
      </c>
      <c r="W17" s="14">
        <f>'8'!AB17</f>
        <v>0.75708064402649633</v>
      </c>
      <c r="X17" s="14">
        <f t="shared" si="2"/>
        <v>0.66073782155368166</v>
      </c>
      <c r="Y17" s="14">
        <f t="shared" si="3"/>
        <v>0.69684062141508585</v>
      </c>
      <c r="Z17" s="14">
        <f>'1'!BA17</f>
        <v>0.34236320194353131</v>
      </c>
      <c r="AA17" s="14">
        <f>'1'!BC17</f>
        <v>0.44957395435680053</v>
      </c>
      <c r="AB17" s="14">
        <f>'2'!AQ17</f>
        <v>0.19229527473002728</v>
      </c>
      <c r="AC17" s="14">
        <f>'2'!AS17</f>
        <v>0.31119332772297292</v>
      </c>
      <c r="AD17" s="14">
        <f>'3'!AI17</f>
        <v>0.51708278122139162</v>
      </c>
      <c r="AE17" s="14">
        <f>'8'!AK17</f>
        <v>0.61677547223318285</v>
      </c>
      <c r="AF17" s="14">
        <f t="shared" si="4"/>
        <v>0.47956792202022047</v>
      </c>
      <c r="AG17" s="14">
        <f t="shared" si="5"/>
        <v>0.51289987780216895</v>
      </c>
      <c r="AH17" s="14">
        <f>'1'!BM17</f>
        <v>0.30773818995953656</v>
      </c>
      <c r="AI17" s="14">
        <f>'1'!BO17</f>
        <v>0.40968026087765597</v>
      </c>
      <c r="AJ17" s="14">
        <f>'2'!AZ17</f>
        <v>0.23799752949479033</v>
      </c>
      <c r="AK17" s="14">
        <f>'2'!BB17</f>
        <v>0.38196157764102517</v>
      </c>
      <c r="AL17" s="14">
        <f>'3'!AP17</f>
        <v>0.68979071339215703</v>
      </c>
      <c r="AM17" s="14">
        <f>'8'!AT17</f>
        <v>0.74631423521962736</v>
      </c>
      <c r="AN17" s="14">
        <f t="shared" si="6"/>
        <v>0.58515794686413736</v>
      </c>
      <c r="AO17" s="14">
        <f t="shared" si="7"/>
        <v>0.61994276586238473</v>
      </c>
      <c r="AP17" s="14">
        <f>'1'!BY17</f>
        <v>0.20579278910703347</v>
      </c>
      <c r="AQ17" s="14">
        <f>'1'!CA17</f>
        <v>0.27840357674420879</v>
      </c>
      <c r="AR17" s="14">
        <f>'2'!BI17</f>
        <v>0.24562057852450572</v>
      </c>
      <c r="AS17" s="14">
        <f>'2'!BK17</f>
        <v>0.39281955727077134</v>
      </c>
      <c r="AT17" s="14">
        <f>'3'!AW17</f>
        <v>0.84111699869697076</v>
      </c>
      <c r="AU17" s="14">
        <f>'8'!BC17</f>
        <v>0.67965993254174184</v>
      </c>
      <c r="AV17" s="14">
        <f t="shared" si="8"/>
        <v>0.6060653949151682</v>
      </c>
      <c r="AW17" s="14">
        <f t="shared" si="9"/>
        <v>0.63530745031722979</v>
      </c>
      <c r="AX17" s="14">
        <f>'1'!CK17</f>
        <v>0.40159294401574358</v>
      </c>
      <c r="AY17" s="14">
        <f>'1'!CM17</f>
        <v>0.51331726913173881</v>
      </c>
      <c r="AZ17" s="14">
        <f>'2'!BR17</f>
        <v>0.23564202578442828</v>
      </c>
      <c r="BA17" s="14">
        <f>'2'!BT17</f>
        <v>0.37855657111368163</v>
      </c>
      <c r="BB17" s="14">
        <f>'3'!BD17</f>
        <v>0.65736378378954075</v>
      </c>
      <c r="BC17" s="14">
        <f>'8'!BL17</f>
        <v>0.70195022517445271</v>
      </c>
      <c r="BD17" s="14">
        <f t="shared" si="10"/>
        <v>0.57741337244974367</v>
      </c>
      <c r="BE17" s="14">
        <f t="shared" si="11"/>
        <v>0.61404969200586801</v>
      </c>
      <c r="BF17" s="14">
        <f>'1'!CW17</f>
        <v>0.39677890149420958</v>
      </c>
      <c r="BG17" s="14">
        <f>'1'!CY17</f>
        <v>0.50833093281516495</v>
      </c>
      <c r="BH17" s="14">
        <f>'2'!CA17</f>
        <v>0.27177990965923621</v>
      </c>
      <c r="BI17" s="14">
        <f>'2'!CC17</f>
        <v>0.42832826259644274</v>
      </c>
      <c r="BJ17" s="14">
        <f>'3'!BK17</f>
        <v>0.69058296281629195</v>
      </c>
      <c r="BK17" s="14">
        <f>'8'!BU17</f>
        <v>0.71507386241379911</v>
      </c>
      <c r="BL17" s="14">
        <f t="shared" si="12"/>
        <v>0.59728911511542204</v>
      </c>
      <c r="BM17" s="14">
        <f t="shared" si="13"/>
        <v>0.63525435667333374</v>
      </c>
      <c r="BN17" s="14">
        <f>'1'!DI17</f>
        <v>0.47287165648429269</v>
      </c>
      <c r="BO17" s="14">
        <f>'1'!DK17</f>
        <v>0.58356501644260006</v>
      </c>
      <c r="BP17" s="14">
        <f>'2'!CJ17</f>
        <v>0.23131212930338887</v>
      </c>
      <c r="BQ17" s="14">
        <f>'2'!CL17</f>
        <v>0.37223422740970796</v>
      </c>
      <c r="BR17" s="14">
        <f>'3'!BR17</f>
        <v>0.32102219677799515</v>
      </c>
      <c r="BS17" s="14">
        <f>'8'!CD17</f>
        <v>0.71446031369535723</v>
      </c>
      <c r="BT17" s="14">
        <f t="shared" si="14"/>
        <v>0.46045251704700269</v>
      </c>
      <c r="BU17" s="14">
        <f t="shared" si="15"/>
        <v>0.49668339884929602</v>
      </c>
      <c r="BV17" s="14">
        <f>'1'!DU17</f>
        <v>0.41480288641330354</v>
      </c>
      <c r="BW17" s="14">
        <f>'1'!DW17</f>
        <v>0.52683466493849795</v>
      </c>
      <c r="BX17" s="14">
        <f>'2'!CS17</f>
        <v>0.27021612166858616</v>
      </c>
      <c r="BY17" s="14">
        <f>'2'!CU17</f>
        <v>0.42627730251207102</v>
      </c>
      <c r="BZ17" s="14">
        <f>'3'!BY17</f>
        <v>0.26103246190600926</v>
      </c>
      <c r="CA17" s="14">
        <f>'8'!CM17</f>
        <v>0.76204251544144552</v>
      </c>
      <c r="CB17" s="14">
        <f t="shared" si="16"/>
        <v>0.44300792884435669</v>
      </c>
      <c r="CC17" s="14">
        <f t="shared" si="17"/>
        <v>0.48102040263374407</v>
      </c>
      <c r="CD17" s="14">
        <f>'1'!EG17</f>
        <v>0.35077738137837172</v>
      </c>
      <c r="CE17" s="14">
        <f>'1'!EI17</f>
        <v>0.45896091881367662</v>
      </c>
      <c r="CF17" s="14">
        <f>'2'!DB17</f>
        <v>0.27031870592878354</v>
      </c>
      <c r="CG17" s="14">
        <f>'2'!DD17</f>
        <v>0.42641211215171693</v>
      </c>
      <c r="CH17" s="14">
        <f>'3'!CF17</f>
        <v>0.74413697057911643</v>
      </c>
      <c r="CI17" s="14">
        <f>'8'!CV17</f>
        <v>0.78770299809388888</v>
      </c>
      <c r="CJ17" s="14">
        <f t="shared" si="18"/>
        <v>0.63115303452836591</v>
      </c>
      <c r="CK17" s="14">
        <f t="shared" si="19"/>
        <v>0.6683990826377203</v>
      </c>
      <c r="CL17" s="14">
        <f>'1'!ES17</f>
        <v>0.30289081390483802</v>
      </c>
      <c r="CM17" s="14">
        <f>'1'!EU17</f>
        <v>0.40392477178463371</v>
      </c>
      <c r="CN17" s="14">
        <f>'2'!DK17</f>
        <v>0.15535805380582071</v>
      </c>
      <c r="CO17" s="14">
        <f>'2'!DM17</f>
        <v>0.24530797460680601</v>
      </c>
      <c r="CP17" s="14">
        <f>'3'!CM17</f>
        <v>0.50272001605054528</v>
      </c>
      <c r="CQ17" s="14">
        <f>'8'!DE17</f>
        <v>0.63326594325378771</v>
      </c>
      <c r="CR17" s="14">
        <f t="shared" si="20"/>
        <v>0.46718175755790414</v>
      </c>
      <c r="CS17" s="14">
        <f t="shared" si="21"/>
        <v>0.49638354121396178</v>
      </c>
      <c r="CT17" s="14">
        <f>'1'!FE17</f>
        <v>0.29794892362728781</v>
      </c>
      <c r="CU17" s="14">
        <f>'1'!FG17</f>
        <v>0.39801195127958555</v>
      </c>
      <c r="CV17" s="14">
        <f>'2'!DT17</f>
        <v>0.1554026235183085</v>
      </c>
      <c r="CW17" s="14">
        <f>'2'!DV17</f>
        <v>0.24539313777768967</v>
      </c>
      <c r="CX17" s="14">
        <f>'3'!CT17</f>
        <v>0.60605275676282422</v>
      </c>
      <c r="CY17" s="14">
        <f>'8'!DN17</f>
        <v>0.78295111769306835</v>
      </c>
      <c r="CZ17" s="14">
        <f t="shared" si="22"/>
        <v>0.5524364850903386</v>
      </c>
      <c r="DA17" s="14">
        <f t="shared" si="23"/>
        <v>0.58144814204673634</v>
      </c>
      <c r="DB17" s="14">
        <f>'1'!FQ17</f>
        <v>0.23948038851336095</v>
      </c>
      <c r="DC17" s="14">
        <f>'1'!FS17</f>
        <v>0.32433293314513423</v>
      </c>
      <c r="DD17" s="14">
        <f>'2'!EC17</f>
        <v>0.18340320456631742</v>
      </c>
      <c r="DE17" s="14">
        <f>'2'!EE17</f>
        <v>0.29613350725831694</v>
      </c>
      <c r="DF17" s="14">
        <f>'3'!DA17</f>
        <v>0.47099501266649807</v>
      </c>
      <c r="DG17" s="14">
        <f>'8'!DW17</f>
        <v>0.72957730868052051</v>
      </c>
      <c r="DH17" s="14">
        <f t="shared" si="24"/>
        <v>0.4735075958300593</v>
      </c>
      <c r="DI17" s="14">
        <f t="shared" si="25"/>
        <v>0.50175113502561397</v>
      </c>
      <c r="DJ17" s="14">
        <f>'1'!GC17</f>
        <v>0.53928015771769011</v>
      </c>
      <c r="DK17" s="14">
        <f>'1'!GE17</f>
        <v>0.64365257383412555</v>
      </c>
      <c r="DL17" s="14">
        <f>'2'!EL17</f>
        <v>0.32063645516620881</v>
      </c>
      <c r="DM17" s="14">
        <f>'2'!EN17</f>
        <v>0.48838090145456647</v>
      </c>
      <c r="DN17" s="14">
        <f>'3'!DH17</f>
        <v>0.1715001242787173</v>
      </c>
      <c r="DO17" s="14">
        <f>'8'!EF17</f>
        <v>0.33312818823164025</v>
      </c>
      <c r="DP17" s="14">
        <f t="shared" si="26"/>
        <v>0.30845818324113788</v>
      </c>
      <c r="DQ17" s="14">
        <f t="shared" si="27"/>
        <v>0.34610711109326076</v>
      </c>
    </row>
    <row r="18" spans="1:121" ht="12.75" customHeight="1">
      <c r="A18" s="60">
        <v>1994</v>
      </c>
      <c r="B18" s="14">
        <f>'1'!Q18</f>
        <v>0.39279775111964438</v>
      </c>
      <c r="C18" s="14">
        <f>'1'!S18</f>
        <v>0.5041824968048797</v>
      </c>
      <c r="D18" s="14">
        <f>'2'!P18</f>
        <v>0.27610268290499984</v>
      </c>
      <c r="E18" s="14">
        <f>'2'!R18</f>
        <v>0.43395287379743075</v>
      </c>
      <c r="F18" s="14">
        <f>'3'!N18</f>
        <v>0.50918172667573125</v>
      </c>
      <c r="G18" s="14">
        <f>'8'!J18</f>
        <v>0.65623796192224915</v>
      </c>
      <c r="H18" s="14">
        <f t="shared" si="28"/>
        <v>0.50671389776139608</v>
      </c>
      <c r="I18" s="14">
        <f t="shared" si="29"/>
        <v>0.54477586598768624</v>
      </c>
      <c r="J18" s="14">
        <f>'1'!AC18</f>
        <v>0.30653999121623171</v>
      </c>
      <c r="K18" s="14">
        <f>'1'!AE18</f>
        <v>0.40826163100559071</v>
      </c>
      <c r="L18" s="14">
        <f>'2'!Y18</f>
        <v>0.22629700644865156</v>
      </c>
      <c r="M18" s="14">
        <f>'2'!AA18</f>
        <v>0.36480649490790651</v>
      </c>
      <c r="N18" s="14">
        <f>'3'!U18</f>
        <v>0.38150513492707955</v>
      </c>
      <c r="O18" s="14">
        <f>'8'!S18</f>
        <v>0.64966880190468712</v>
      </c>
      <c r="P18" s="14">
        <f t="shared" si="0"/>
        <v>0.43144039343034946</v>
      </c>
      <c r="Q18" s="14">
        <f t="shared" si="1"/>
        <v>0.46563567023414676</v>
      </c>
      <c r="R18" s="14">
        <f>'1'!AO18</f>
        <v>0.46699445882355523</v>
      </c>
      <c r="S18" s="14">
        <f>'1'!AQ18</f>
        <v>0.578011677536028</v>
      </c>
      <c r="T18" s="14">
        <f>'2'!AH18</f>
        <v>0.23424241892659789</v>
      </c>
      <c r="U18" s="14">
        <f>'2'!AJ18</f>
        <v>0.37652194893336954</v>
      </c>
      <c r="V18" s="14">
        <f>'3'!AB18</f>
        <v>0.74935299170753833</v>
      </c>
      <c r="W18" s="14">
        <f>'8'!AB18</f>
        <v>0.73878944091302123</v>
      </c>
      <c r="X18" s="14">
        <f t="shared" si="2"/>
        <v>0.63820116261429261</v>
      </c>
      <c r="Y18" s="14">
        <f t="shared" si="3"/>
        <v>0.67463255935746436</v>
      </c>
      <c r="Z18" s="14">
        <f>'1'!BA18</f>
        <v>0.34180938393405147</v>
      </c>
      <c r="AA18" s="14">
        <f>'1'!BC18</f>
        <v>0.44895203178922999</v>
      </c>
      <c r="AB18" s="14">
        <f>'2'!AQ18</f>
        <v>0.20299706830431838</v>
      </c>
      <c r="AC18" s="14">
        <f>'2'!AS18</f>
        <v>0.32871734261117452</v>
      </c>
      <c r="AD18" s="14">
        <f>'3'!AI18</f>
        <v>0.50387558558726209</v>
      </c>
      <c r="AE18" s="14">
        <f>'8'!AK18</f>
        <v>0.63206970612588409</v>
      </c>
      <c r="AF18" s="14">
        <f t="shared" si="4"/>
        <v>0.4798327296899122</v>
      </c>
      <c r="AG18" s="14">
        <f t="shared" si="5"/>
        <v>0.51383328669163353</v>
      </c>
      <c r="AH18" s="14">
        <f>'1'!BM18</f>
        <v>0.35673185199126844</v>
      </c>
      <c r="AI18" s="14">
        <f>'1'!BO18</f>
        <v>0.46553459444374667</v>
      </c>
      <c r="AJ18" s="14">
        <f>'2'!AZ18</f>
        <v>0.24299970237174587</v>
      </c>
      <c r="AK18" s="14">
        <f>'2'!BB18</f>
        <v>0.38911392177451365</v>
      </c>
      <c r="AL18" s="14">
        <f>'3'!AP18</f>
        <v>0.75428237824222855</v>
      </c>
      <c r="AM18" s="14">
        <f>'8'!AT18</f>
        <v>0.78103029337232843</v>
      </c>
      <c r="AN18" s="14">
        <f t="shared" si="6"/>
        <v>0.63166837994401825</v>
      </c>
      <c r="AO18" s="14">
        <f t="shared" si="7"/>
        <v>0.6680403503747907</v>
      </c>
      <c r="AP18" s="14">
        <f>'1'!BY18</f>
        <v>0.21664618570661642</v>
      </c>
      <c r="AQ18" s="14">
        <f>'1'!CA18</f>
        <v>0.29350549826451061</v>
      </c>
      <c r="AR18" s="14">
        <f>'2'!BI18</f>
        <v>0.24215029321942305</v>
      </c>
      <c r="AS18" s="14">
        <f>'2'!BK18</f>
        <v>0.38790682961441952</v>
      </c>
      <c r="AT18" s="14">
        <f>'3'!AW18</f>
        <v>0.85243122520880432</v>
      </c>
      <c r="AU18" s="14">
        <f>'8'!BC18</f>
        <v>0.68848585508789384</v>
      </c>
      <c r="AV18" s="14">
        <f t="shared" si="8"/>
        <v>0.61506251307315551</v>
      </c>
      <c r="AW18" s="14">
        <f t="shared" si="9"/>
        <v>0.645010029224234</v>
      </c>
      <c r="AX18" s="14">
        <f>'1'!CK18</f>
        <v>0.40886366889825643</v>
      </c>
      <c r="AY18" s="14">
        <f>'1'!CM18</f>
        <v>0.52078687591608364</v>
      </c>
      <c r="AZ18" s="14">
        <f>'2'!BR18</f>
        <v>0.24486817288879231</v>
      </c>
      <c r="BA18" s="14">
        <f>'2'!BT18</f>
        <v>0.39175864016809347</v>
      </c>
      <c r="BB18" s="14">
        <f>'3'!BD18</f>
        <v>0.68563606221894147</v>
      </c>
      <c r="BC18" s="14">
        <f>'8'!BL18</f>
        <v>0.69395284823759806</v>
      </c>
      <c r="BD18" s="14">
        <f t="shared" si="10"/>
        <v>0.58869983042738649</v>
      </c>
      <c r="BE18" s="14">
        <f t="shared" si="11"/>
        <v>0.62577351855888219</v>
      </c>
      <c r="BF18" s="14">
        <f>'1'!CW18</f>
        <v>0.41362727998337506</v>
      </c>
      <c r="BG18" s="14">
        <f>'1'!CY18</f>
        <v>0.52564137317624049</v>
      </c>
      <c r="BH18" s="14">
        <f>'2'!CA18</f>
        <v>0.27911318778663458</v>
      </c>
      <c r="BI18" s="14">
        <f>'2'!CC18</f>
        <v>0.43783172031583989</v>
      </c>
      <c r="BJ18" s="14">
        <f>'3'!BK18</f>
        <v>0.67743257050004868</v>
      </c>
      <c r="BK18" s="14">
        <f>'8'!BU18</f>
        <v>0.70487519291538614</v>
      </c>
      <c r="BL18" s="14">
        <f t="shared" si="12"/>
        <v>0.59307236084997383</v>
      </c>
      <c r="BM18" s="14">
        <f t="shared" si="13"/>
        <v>0.63134703274146742</v>
      </c>
      <c r="BN18" s="14">
        <f>'1'!DI18</f>
        <v>0.47955602574569633</v>
      </c>
      <c r="BO18" s="14">
        <f>'1'!DK18</f>
        <v>0.58983223040308286</v>
      </c>
      <c r="BP18" s="14">
        <f>'2'!CJ18</f>
        <v>0.24039245437758372</v>
      </c>
      <c r="BQ18" s="14">
        <f>'2'!CL18</f>
        <v>0.38539915891985188</v>
      </c>
      <c r="BR18" s="14">
        <f>'3'!BR18</f>
        <v>0.36200963623758448</v>
      </c>
      <c r="BS18" s="14">
        <f>'8'!CD18</f>
        <v>0.7058190033938363</v>
      </c>
      <c r="BT18" s="14">
        <f t="shared" si="14"/>
        <v>0.47650000610008231</v>
      </c>
      <c r="BU18" s="14">
        <f t="shared" si="15"/>
        <v>0.51305591748578649</v>
      </c>
      <c r="BV18" s="14">
        <f>'1'!DU18</f>
        <v>0.4273023603303111</v>
      </c>
      <c r="BW18" s="14">
        <f>'1'!DW18</f>
        <v>0.53940790749822798</v>
      </c>
      <c r="BX18" s="14">
        <f>'2'!CS18</f>
        <v>0.25696028883647209</v>
      </c>
      <c r="BY18" s="14">
        <f>'2'!CU18</f>
        <v>0.40853326710827409</v>
      </c>
      <c r="BZ18" s="14">
        <f>'3'!BY18</f>
        <v>0.48150280178400967</v>
      </c>
      <c r="CA18" s="14">
        <f>'8'!CM18</f>
        <v>0.75390325826117555</v>
      </c>
      <c r="CB18" s="14">
        <f t="shared" si="16"/>
        <v>0.52992859914166601</v>
      </c>
      <c r="CC18" s="14">
        <f t="shared" si="17"/>
        <v>0.56750700640242957</v>
      </c>
      <c r="CD18" s="14">
        <f>'1'!EG18</f>
        <v>0.36690126784929361</v>
      </c>
      <c r="CE18" s="14">
        <f>'1'!EI18</f>
        <v>0.47663199766830272</v>
      </c>
      <c r="CF18" s="14">
        <f>'2'!DB18</f>
        <v>0.2790613163990906</v>
      </c>
      <c r="CG18" s="14">
        <f>'2'!DD18</f>
        <v>0.43776515006916489</v>
      </c>
      <c r="CH18" s="14">
        <f>'3'!CF18</f>
        <v>0.72854512851652298</v>
      </c>
      <c r="CI18" s="14">
        <f>'8'!CV18</f>
        <v>0.79193290569444641</v>
      </c>
      <c r="CJ18" s="14">
        <f t="shared" si="18"/>
        <v>0.63028430832471094</v>
      </c>
      <c r="CK18" s="14">
        <f t="shared" si="19"/>
        <v>0.6681008376555202</v>
      </c>
      <c r="CL18" s="14">
        <f>'1'!ES18</f>
        <v>0.30377601071446525</v>
      </c>
      <c r="CM18" s="14">
        <f>'1'!EU18</f>
        <v>0.40497905300832743</v>
      </c>
      <c r="CN18" s="14">
        <f>'2'!DK18</f>
        <v>0.16138061107153481</v>
      </c>
      <c r="CO18" s="14">
        <f>'2'!DM18</f>
        <v>0.25668196909677238</v>
      </c>
      <c r="CP18" s="14">
        <f>'3'!CM18</f>
        <v>0.47802364550490495</v>
      </c>
      <c r="CQ18" s="14">
        <f>'8'!DE18</f>
        <v>0.61967625328101339</v>
      </c>
      <c r="CR18" s="14">
        <f t="shared" si="20"/>
        <v>0.45400559743631252</v>
      </c>
      <c r="CS18" s="14">
        <f t="shared" si="21"/>
        <v>0.48377634169760875</v>
      </c>
      <c r="CT18" s="14">
        <f>'1'!FE18</f>
        <v>0.29925659357950019</v>
      </c>
      <c r="CU18" s="14">
        <f>'1'!FG18</f>
        <v>0.39958100919471184</v>
      </c>
      <c r="CV18" s="14">
        <f>'2'!DT18</f>
        <v>0.15338375761151576</v>
      </c>
      <c r="CW18" s="14">
        <f>'2'!DV18</f>
        <v>0.24152038888329094</v>
      </c>
      <c r="CX18" s="14">
        <f>'3'!CT18</f>
        <v>0.60451154436186627</v>
      </c>
      <c r="CY18" s="14">
        <f>'8'!DN18</f>
        <v>0.7841596492121089</v>
      </c>
      <c r="CZ18" s="14">
        <f t="shared" si="22"/>
        <v>0.55224220698543081</v>
      </c>
      <c r="DA18" s="14">
        <f t="shared" si="23"/>
        <v>0.5811207532356506</v>
      </c>
      <c r="DB18" s="14">
        <f>'1'!FQ18</f>
        <v>0.25678101894646332</v>
      </c>
      <c r="DC18" s="14">
        <f>'1'!FS18</f>
        <v>0.34688626359036417</v>
      </c>
      <c r="DD18" s="14">
        <f>'2'!EC18</f>
        <v>0.18957725021266603</v>
      </c>
      <c r="DE18" s="14">
        <f>'2'!EE18</f>
        <v>0.30663959151461162</v>
      </c>
      <c r="DF18" s="14">
        <f>'3'!DA18</f>
        <v>0.49114697813813318</v>
      </c>
      <c r="DG18" s="14">
        <f>'8'!DW18</f>
        <v>0.74145514738845153</v>
      </c>
      <c r="DH18" s="14">
        <f t="shared" si="24"/>
        <v>0.48920926428234801</v>
      </c>
      <c r="DI18" s="14">
        <f t="shared" si="25"/>
        <v>0.51893654734132277</v>
      </c>
      <c r="DJ18" s="14">
        <f>'1'!GC18</f>
        <v>0.55720717762847383</v>
      </c>
      <c r="DK18" s="14">
        <f>'1'!GE18</f>
        <v>0.65909247445734465</v>
      </c>
      <c r="DL18" s="14">
        <f>'2'!EL18</f>
        <v>0.32471547651401378</v>
      </c>
      <c r="DM18" s="14">
        <f>'2'!EN18</f>
        <v>0.49307298098424829</v>
      </c>
      <c r="DN18" s="14">
        <f>'3'!DH18</f>
        <v>0.1707187366694187</v>
      </c>
      <c r="DO18" s="14">
        <f>'8'!EF18</f>
        <v>0.36163738168695797</v>
      </c>
      <c r="DP18" s="14">
        <f t="shared" si="26"/>
        <v>0.32069169235095102</v>
      </c>
      <c r="DQ18" s="14">
        <f t="shared" si="27"/>
        <v>0.35790450216374864</v>
      </c>
    </row>
    <row r="19" spans="1:121" ht="12.75" customHeight="1">
      <c r="A19" s="60">
        <v>1995</v>
      </c>
      <c r="B19" s="14">
        <f>'1'!Q19</f>
        <v>0.39586696360048307</v>
      </c>
      <c r="C19" s="14">
        <f>'1'!S19</f>
        <v>0.50738266861806591</v>
      </c>
      <c r="D19" s="14">
        <f>'2'!P19</f>
        <v>0.28421715688953691</v>
      </c>
      <c r="E19" s="14">
        <f>'2'!R19</f>
        <v>0.44433758951864943</v>
      </c>
      <c r="F19" s="14">
        <f>'3'!N19</f>
        <v>0.50146153079446587</v>
      </c>
      <c r="G19" s="14">
        <f>'8'!J19</f>
        <v>0.67076971354976411</v>
      </c>
      <c r="H19" s="14">
        <f t="shared" si="28"/>
        <v>0.50941063479176585</v>
      </c>
      <c r="I19" s="14">
        <f t="shared" si="29"/>
        <v>0.54772581905819373</v>
      </c>
      <c r="J19" s="14">
        <f>'1'!AC19</f>
        <v>0.31782258904907262</v>
      </c>
      <c r="K19" s="14">
        <f>'1'!AE19</f>
        <v>0.42151633334559913</v>
      </c>
      <c r="L19" s="14">
        <f>'2'!Y19</f>
        <v>0.23385411658335747</v>
      </c>
      <c r="M19" s="14">
        <f>'2'!AA19</f>
        <v>0.3759559495223363</v>
      </c>
      <c r="N19" s="14">
        <f>'3'!U19</f>
        <v>0.40806837593743739</v>
      </c>
      <c r="O19" s="14">
        <f>'8'!S19</f>
        <v>0.66637723938895976</v>
      </c>
      <c r="P19" s="14">
        <f t="shared" si="0"/>
        <v>0.4500904516598131</v>
      </c>
      <c r="Q19" s="14">
        <f t="shared" si="1"/>
        <v>0.48503938381301637</v>
      </c>
      <c r="R19" s="14">
        <f>'1'!AO19</f>
        <v>0.46349189623517478</v>
      </c>
      <c r="S19" s="14">
        <f>'1'!AQ19</f>
        <v>0.57468276527671003</v>
      </c>
      <c r="T19" s="14">
        <f>'2'!AH19</f>
        <v>0.24833601152013432</v>
      </c>
      <c r="U19" s="14">
        <f>'2'!AJ19</f>
        <v>0.39662916338711973</v>
      </c>
      <c r="V19" s="14">
        <f>'3'!AB19</f>
        <v>0.69416646971797846</v>
      </c>
      <c r="W19" s="14">
        <f>'8'!AB19</f>
        <v>0.73181092500397305</v>
      </c>
      <c r="X19" s="14">
        <f t="shared" si="2"/>
        <v>0.61474184578743163</v>
      </c>
      <c r="Y19" s="14">
        <f t="shared" si="3"/>
        <v>0.65180933478243719</v>
      </c>
      <c r="Z19" s="14">
        <f>'1'!BA19</f>
        <v>0.34235860976374949</v>
      </c>
      <c r="AA19" s="14">
        <f>'1'!BC19</f>
        <v>0.44956879955083828</v>
      </c>
      <c r="AB19" s="14">
        <f>'2'!AQ19</f>
        <v>0.20837975892096131</v>
      </c>
      <c r="AC19" s="14">
        <f>'2'!AS19</f>
        <v>0.33729702400325018</v>
      </c>
      <c r="AD19" s="14">
        <f>'3'!AI19</f>
        <v>0.48996636942032223</v>
      </c>
      <c r="AE19" s="14">
        <f>'8'!AK19</f>
        <v>0.64524104592918841</v>
      </c>
      <c r="AF19" s="14">
        <f t="shared" si="4"/>
        <v>0.47886855939173145</v>
      </c>
      <c r="AG19" s="14">
        <f t="shared" si="5"/>
        <v>0.51320232385737807</v>
      </c>
      <c r="AH19" s="14">
        <f>'1'!BM19</f>
        <v>0.36729290165051331</v>
      </c>
      <c r="AI19" s="14">
        <f>'1'!BO19</f>
        <v>0.47705615312874472</v>
      </c>
      <c r="AJ19" s="14">
        <f>'2'!AZ19</f>
        <v>0.2454120044294705</v>
      </c>
      <c r="AK19" s="14">
        <f>'2'!BB19</f>
        <v>0.39252569395862752</v>
      </c>
      <c r="AL19" s="14">
        <f>'3'!AP19</f>
        <v>0.80769805597344313</v>
      </c>
      <c r="AM19" s="14">
        <f>'8'!AT19</f>
        <v>0.80537825728947687</v>
      </c>
      <c r="AN19" s="14">
        <f t="shared" si="6"/>
        <v>0.66269248034926997</v>
      </c>
      <c r="AO19" s="14">
        <f t="shared" si="7"/>
        <v>0.69935649959783208</v>
      </c>
      <c r="AP19" s="14">
        <f>'1'!BY19</f>
        <v>0.2346347711789192</v>
      </c>
      <c r="AQ19" s="14">
        <f>'1'!CA19</f>
        <v>0.3178945513911402</v>
      </c>
      <c r="AR19" s="14">
        <f>'2'!BI19</f>
        <v>0.24971856769669273</v>
      </c>
      <c r="AS19" s="14">
        <f>'2'!BK19</f>
        <v>0.3985573440447655</v>
      </c>
      <c r="AT19" s="14">
        <f>'3'!AW19</f>
        <v>0.86225568368663874</v>
      </c>
      <c r="AU19" s="14">
        <f>'8'!BC19</f>
        <v>0.69426218283174257</v>
      </c>
      <c r="AV19" s="14">
        <f t="shared" si="8"/>
        <v>0.62507973932963146</v>
      </c>
      <c r="AW19" s="14">
        <f t="shared" si="9"/>
        <v>0.65661557300688289</v>
      </c>
      <c r="AX19" s="14">
        <f>'1'!CK19</f>
        <v>0.41895409280411838</v>
      </c>
      <c r="AY19" s="14">
        <f>'1'!CM19</f>
        <v>0.53103342896982986</v>
      </c>
      <c r="AZ19" s="14">
        <f>'2'!BR19</f>
        <v>0.25332278566993099</v>
      </c>
      <c r="BA19" s="14">
        <f>'2'!BT19</f>
        <v>0.40354810755639248</v>
      </c>
      <c r="BB19" s="14">
        <f>'3'!BD19</f>
        <v>0.68449612552161232</v>
      </c>
      <c r="BC19" s="14">
        <f>'8'!BL19</f>
        <v>0.70824260302414788</v>
      </c>
      <c r="BD19" s="14">
        <f t="shared" si="10"/>
        <v>0.59539432824370619</v>
      </c>
      <c r="BE19" s="14">
        <f t="shared" si="11"/>
        <v>0.63283272766549459</v>
      </c>
      <c r="BF19" s="14">
        <f>'1'!CW19</f>
        <v>0.42981198061643533</v>
      </c>
      <c r="BG19" s="14">
        <f>'1'!CY19</f>
        <v>0.54190751426214812</v>
      </c>
      <c r="BH19" s="14">
        <f>'2'!CA19</f>
        <v>0.28018204509747296</v>
      </c>
      <c r="BI19" s="14">
        <f>'2'!CC19</f>
        <v>0.4392014247001636</v>
      </c>
      <c r="BJ19" s="14">
        <f>'3'!BK19</f>
        <v>0.49108924159428902</v>
      </c>
      <c r="BK19" s="14">
        <f>'8'!BU19</f>
        <v>0.67211536841720709</v>
      </c>
      <c r="BL19" s="14">
        <f t="shared" si="12"/>
        <v>0.51205090779591211</v>
      </c>
      <c r="BM19" s="14">
        <f t="shared" si="13"/>
        <v>0.55037195248532367</v>
      </c>
      <c r="BN19" s="14">
        <f>'1'!DI19</f>
        <v>0.48044715155576878</v>
      </c>
      <c r="BO19" s="14">
        <f>'1'!DK19</f>
        <v>0.59066386153644679</v>
      </c>
      <c r="BP19" s="14">
        <f>'2'!CJ19</f>
        <v>0.2461249146302924</v>
      </c>
      <c r="BQ19" s="14">
        <f>'2'!CL19</f>
        <v>0.3935293871285877</v>
      </c>
      <c r="BR19" s="14">
        <f>'3'!BR19</f>
        <v>0.40033076698024805</v>
      </c>
      <c r="BS19" s="14">
        <f>'8'!CD19</f>
        <v>0.69142166118489035</v>
      </c>
      <c r="BT19" s="14">
        <f t="shared" si="14"/>
        <v>0.48826072692174927</v>
      </c>
      <c r="BU19" s="14">
        <f t="shared" si="15"/>
        <v>0.52504451616771441</v>
      </c>
      <c r="BV19" s="14">
        <f>'1'!DU19</f>
        <v>0.43054109008620561</v>
      </c>
      <c r="BW19" s="14">
        <f>'1'!DW19</f>
        <v>0.54263217960461829</v>
      </c>
      <c r="BX19" s="14">
        <f>'2'!CS19</f>
        <v>0.28238227780872693</v>
      </c>
      <c r="BY19" s="14">
        <f>'2'!CU19</f>
        <v>0.44200879247467528</v>
      </c>
      <c r="BZ19" s="14">
        <f>'3'!BY19</f>
        <v>0.61465475077007892</v>
      </c>
      <c r="CA19" s="14">
        <f>'8'!CM19</f>
        <v>0.7537975025111423</v>
      </c>
      <c r="CB19" s="14">
        <f t="shared" si="16"/>
        <v>0.58634759685948801</v>
      </c>
      <c r="CC19" s="14">
        <f t="shared" si="17"/>
        <v>0.62472846622976541</v>
      </c>
      <c r="CD19" s="14">
        <f>'1'!EG19</f>
        <v>0.37931443897465938</v>
      </c>
      <c r="CE19" s="14">
        <f>'1'!EI19</f>
        <v>0.48996239481600917</v>
      </c>
      <c r="CF19" s="14">
        <f>'2'!DB19</f>
        <v>0.29250612243324325</v>
      </c>
      <c r="CG19" s="14">
        <f>'2'!DD19</f>
        <v>0.4547202295261813</v>
      </c>
      <c r="CH19" s="14">
        <f>'3'!CF19</f>
        <v>0.71197718232573703</v>
      </c>
      <c r="CI19" s="14">
        <f>'8'!CV19</f>
        <v>0.79433864584455227</v>
      </c>
      <c r="CJ19" s="14">
        <f t="shared" si="18"/>
        <v>0.62820596672191664</v>
      </c>
      <c r="CK19" s="14">
        <f t="shared" si="19"/>
        <v>0.66655696859948044</v>
      </c>
      <c r="CL19" s="14">
        <f>'1'!ES19</f>
        <v>0.30863153693576872</v>
      </c>
      <c r="CM19" s="14">
        <f>'1'!EU19</f>
        <v>0.41073623928162345</v>
      </c>
      <c r="CN19" s="14">
        <f>'2'!DK19</f>
        <v>0.1685896323040538</v>
      </c>
      <c r="CO19" s="14">
        <f>'2'!DM19</f>
        <v>0.26995395937829775</v>
      </c>
      <c r="CP19" s="14">
        <f>'3'!CM19</f>
        <v>0.45231769517645432</v>
      </c>
      <c r="CQ19" s="14">
        <f>'8'!DE19</f>
        <v>0.61967022272301908</v>
      </c>
      <c r="CR19" s="14">
        <f t="shared" si="20"/>
        <v>0.44541341550504659</v>
      </c>
      <c r="CS19" s="14">
        <f t="shared" si="21"/>
        <v>0.47597078868164194</v>
      </c>
      <c r="CT19" s="14">
        <f>'1'!FE19</f>
        <v>0.29941584672655586</v>
      </c>
      <c r="CU19" s="14">
        <f>'1'!FG19</f>
        <v>0.39977187461377095</v>
      </c>
      <c r="CV19" s="14">
        <f>'2'!DT19</f>
        <v>0.15946119813220985</v>
      </c>
      <c r="CW19" s="14">
        <f>'2'!DV19</f>
        <v>0.25308599681327332</v>
      </c>
      <c r="CX19" s="14">
        <f>'3'!CT19</f>
        <v>0.60281134742732911</v>
      </c>
      <c r="CY19" s="14">
        <f>'8'!DN19</f>
        <v>0.78739988434942898</v>
      </c>
      <c r="CZ19" s="14">
        <f t="shared" si="22"/>
        <v>0.55317379343429252</v>
      </c>
      <c r="DA19" s="14">
        <f t="shared" si="23"/>
        <v>0.58260747887984188</v>
      </c>
      <c r="DB19" s="14">
        <f>'1'!FQ19</f>
        <v>0.2735399364766028</v>
      </c>
      <c r="DC19" s="14">
        <f>'1'!FS19</f>
        <v>0.36811461449086824</v>
      </c>
      <c r="DD19" s="14">
        <f>'2'!EC19</f>
        <v>0.1880369592884123</v>
      </c>
      <c r="DE19" s="14">
        <f>'2'!EE19</f>
        <v>0.30403984489334523</v>
      </c>
      <c r="DF19" s="14">
        <f>'3'!DA19</f>
        <v>0.62770933779017546</v>
      </c>
      <c r="DG19" s="14">
        <f>'8'!DW19</f>
        <v>0.73681177722130098</v>
      </c>
      <c r="DH19" s="14">
        <f t="shared" si="24"/>
        <v>0.54563895150662223</v>
      </c>
      <c r="DI19" s="14">
        <f t="shared" si="25"/>
        <v>0.57615417566996863</v>
      </c>
      <c r="DJ19" s="14">
        <f>'1'!GC19</f>
        <v>0.56443928385149411</v>
      </c>
      <c r="DK19" s="14">
        <f>'1'!GE19</f>
        <v>0.66523370786107738</v>
      </c>
      <c r="DL19" s="14">
        <f>'2'!EL19</f>
        <v>0.32941832436464696</v>
      </c>
      <c r="DM19" s="14">
        <f>'2'!EN19</f>
        <v>0.49842673162783796</v>
      </c>
      <c r="DN19" s="14">
        <f>'3'!DH19</f>
        <v>0.24848515631040966</v>
      </c>
      <c r="DO19" s="14">
        <f>'8'!EF19</f>
        <v>0.38544142711171031</v>
      </c>
      <c r="DP19" s="14">
        <f t="shared" si="26"/>
        <v>0.36085617986444052</v>
      </c>
      <c r="DQ19" s="14">
        <f t="shared" si="27"/>
        <v>0.39791590539267624</v>
      </c>
    </row>
    <row r="20" spans="1:121" ht="12.75" customHeight="1">
      <c r="A20" s="60">
        <v>1996</v>
      </c>
      <c r="B20" s="14">
        <f>'1'!Q20</f>
        <v>0.39165663557697661</v>
      </c>
      <c r="C20" s="14">
        <f>'1'!S20</f>
        <v>0.50298925459250099</v>
      </c>
      <c r="D20" s="14">
        <f>'2'!P20</f>
        <v>0.29503974798360838</v>
      </c>
      <c r="E20" s="14">
        <f>'2'!R20</f>
        <v>0.45784983090722087</v>
      </c>
      <c r="F20" s="14">
        <f>'3'!N20</f>
        <v>0.48539793907261347</v>
      </c>
      <c r="G20" s="14">
        <f>'8'!J20</f>
        <v>0.68049874298170698</v>
      </c>
      <c r="H20" s="14">
        <f t="shared" si="28"/>
        <v>0.50614410043731362</v>
      </c>
      <c r="I20" s="14">
        <f t="shared" si="29"/>
        <v>0.54469163253277975</v>
      </c>
      <c r="J20" s="14">
        <f>'1'!AC20</f>
        <v>0.32943224743217653</v>
      </c>
      <c r="K20" s="14">
        <f>'1'!AE20</f>
        <v>0.43491869735764005</v>
      </c>
      <c r="L20" s="14">
        <f>'2'!Y20</f>
        <v>0.24033932904194291</v>
      </c>
      <c r="M20" s="14">
        <f>'2'!AA20</f>
        <v>0.3853231693539958</v>
      </c>
      <c r="N20" s="14">
        <f>'3'!U20</f>
        <v>0.43224365345665894</v>
      </c>
      <c r="O20" s="14">
        <f>'8'!S20</f>
        <v>0.66417029218456614</v>
      </c>
      <c r="P20" s="14">
        <f t="shared" si="0"/>
        <v>0.46206893142866301</v>
      </c>
      <c r="Q20" s="14">
        <f t="shared" si="1"/>
        <v>0.49766460544496105</v>
      </c>
      <c r="R20" s="14">
        <f>'1'!AO20</f>
        <v>0.48591869968988183</v>
      </c>
      <c r="S20" s="14">
        <f>'1'!AQ20</f>
        <v>0.59575030437433807</v>
      </c>
      <c r="T20" s="14">
        <f>'2'!AH20</f>
        <v>0.25794286453580528</v>
      </c>
      <c r="U20" s="14">
        <f>'2'!AJ20</f>
        <v>0.40987110588263947</v>
      </c>
      <c r="V20" s="14">
        <f>'3'!AB20</f>
        <v>0.72491470853512729</v>
      </c>
      <c r="W20" s="14">
        <f>'8'!AB20</f>
        <v>0.73381928524284923</v>
      </c>
      <c r="X20" s="14">
        <f t="shared" si="2"/>
        <v>0.6330896953784626</v>
      </c>
      <c r="Y20" s="14">
        <f t="shared" si="3"/>
        <v>0.6702488404500373</v>
      </c>
      <c r="Z20" s="14">
        <f>'1'!BA20</f>
        <v>0.34145745878427558</v>
      </c>
      <c r="AA20" s="14">
        <f>'1'!BC20</f>
        <v>0.44855656541067979</v>
      </c>
      <c r="AB20" s="14">
        <f>'2'!AQ20</f>
        <v>0.21602266394215675</v>
      </c>
      <c r="AC20" s="14">
        <f>'2'!AS20</f>
        <v>0.34922358893822553</v>
      </c>
      <c r="AD20" s="14">
        <f>'3'!AI20</f>
        <v>0.45033576555469634</v>
      </c>
      <c r="AE20" s="14">
        <f>'8'!AK20</f>
        <v>0.64424525133045729</v>
      </c>
      <c r="AF20" s="14">
        <f t="shared" si="4"/>
        <v>0.46330163977208649</v>
      </c>
      <c r="AG20" s="14">
        <f t="shared" si="5"/>
        <v>0.49804155359697422</v>
      </c>
      <c r="AH20" s="14">
        <f>'1'!BM20</f>
        <v>0.38608519005124226</v>
      </c>
      <c r="AI20" s="14">
        <f>'1'!BO20</f>
        <v>0.4971363099492988</v>
      </c>
      <c r="AJ20" s="14">
        <f>'2'!AZ20</f>
        <v>0.25736840803275657</v>
      </c>
      <c r="AK20" s="14">
        <f>'2'!BB20</f>
        <v>0.40908939665419553</v>
      </c>
      <c r="AL20" s="14">
        <f>'3'!AP20</f>
        <v>0.80869023596114409</v>
      </c>
      <c r="AM20" s="14">
        <f>'8'!AT20</f>
        <v>0.80585355225133126</v>
      </c>
      <c r="AN20" s="14">
        <f t="shared" si="6"/>
        <v>0.66818603887338113</v>
      </c>
      <c r="AO20" s="14">
        <f t="shared" si="7"/>
        <v>0.70556836171513637</v>
      </c>
      <c r="AP20" s="14">
        <f>'1'!BY20</f>
        <v>0.2509560348395995</v>
      </c>
      <c r="AQ20" s="14">
        <f>'1'!CA20</f>
        <v>0.33936705700397107</v>
      </c>
      <c r="AR20" s="14">
        <f>'2'!BI20</f>
        <v>0.2526681110103064</v>
      </c>
      <c r="AS20" s="14">
        <f>'2'!BK20</f>
        <v>0.40264539941031063</v>
      </c>
      <c r="AT20" s="14">
        <f>'3'!AW20</f>
        <v>0.88146759153740617</v>
      </c>
      <c r="AU20" s="14">
        <f>'8'!BC20</f>
        <v>0.70262269933645249</v>
      </c>
      <c r="AV20" s="14">
        <f t="shared" si="8"/>
        <v>0.63883186448484874</v>
      </c>
      <c r="AW20" s="14">
        <f t="shared" si="9"/>
        <v>0.67151179775772352</v>
      </c>
      <c r="AX20" s="14">
        <f>'1'!CK20</f>
        <v>0.42856090906972805</v>
      </c>
      <c r="AY20" s="14">
        <f>'1'!CM20</f>
        <v>0.54066245979835459</v>
      </c>
      <c r="AZ20" s="14">
        <f>'2'!BR20</f>
        <v>0.25325723319816013</v>
      </c>
      <c r="BA20" s="14">
        <f>'2'!BT20</f>
        <v>0.40345779542087562</v>
      </c>
      <c r="BB20" s="14">
        <f>'3'!BD20</f>
        <v>0.70383681391434472</v>
      </c>
      <c r="BC20" s="14">
        <f>'8'!BL20</f>
        <v>0.70442289473110531</v>
      </c>
      <c r="BD20" s="14">
        <f t="shared" si="10"/>
        <v>0.60389949911883112</v>
      </c>
      <c r="BE20" s="14">
        <f t="shared" si="11"/>
        <v>0.64133986548682798</v>
      </c>
      <c r="BF20" s="14">
        <f>'1'!CW20</f>
        <v>0.44462682057947472</v>
      </c>
      <c r="BG20" s="14">
        <f>'1'!CY20</f>
        <v>0.55649842584296139</v>
      </c>
      <c r="BH20" s="14">
        <f>'2'!CA20</f>
        <v>0.28273977301131992</v>
      </c>
      <c r="BI20" s="14">
        <f>'2'!CC20</f>
        <v>0.44246339990203881</v>
      </c>
      <c r="BJ20" s="14">
        <f>'3'!BK20</f>
        <v>0.65788502270012916</v>
      </c>
      <c r="BK20" s="14">
        <f>'8'!BU20</f>
        <v>0.68410387828844998</v>
      </c>
      <c r="BL20" s="14">
        <f t="shared" si="12"/>
        <v>0.58558451398361366</v>
      </c>
      <c r="BM20" s="14">
        <f t="shared" si="13"/>
        <v>0.62393119772538286</v>
      </c>
      <c r="BN20" s="14">
        <f>'1'!DI20</f>
        <v>0.48289643689013229</v>
      </c>
      <c r="BO20" s="14">
        <f>'1'!DK20</f>
        <v>0.59294495801414915</v>
      </c>
      <c r="BP20" s="14">
        <f>'2'!CJ20</f>
        <v>0.25493824305759</v>
      </c>
      <c r="BQ20" s="14">
        <f>'2'!CL20</f>
        <v>0.4057684217998746</v>
      </c>
      <c r="BR20" s="14">
        <f>'3'!BR20</f>
        <v>0.42785555773194134</v>
      </c>
      <c r="BS20" s="14">
        <f>'8'!CD20</f>
        <v>0.69075982263427138</v>
      </c>
      <c r="BT20" s="14">
        <f t="shared" si="14"/>
        <v>0.50044328156684348</v>
      </c>
      <c r="BU20" s="14">
        <f t="shared" si="15"/>
        <v>0.53753600366587528</v>
      </c>
      <c r="BV20" s="14">
        <f>'1'!DU20</f>
        <v>0.44120185807147205</v>
      </c>
      <c r="BW20" s="14">
        <f>'1'!DW20</f>
        <v>0.55314998346914812</v>
      </c>
      <c r="BX20" s="14">
        <f>'2'!CS20</f>
        <v>0.28549153753749856</v>
      </c>
      <c r="BY20" s="14">
        <f>'2'!CU20</f>
        <v>0.44594843637462461</v>
      </c>
      <c r="BZ20" s="14">
        <f>'3'!BY20</f>
        <v>0.61465475077007892</v>
      </c>
      <c r="CA20" s="14">
        <f>'8'!CM20</f>
        <v>0.75020793248891782</v>
      </c>
      <c r="CB20" s="14">
        <f t="shared" si="16"/>
        <v>0.5877138054227512</v>
      </c>
      <c r="CC20" s="14">
        <f t="shared" si="17"/>
        <v>0.62614912038599901</v>
      </c>
      <c r="CD20" s="14">
        <f>'1'!EG20</f>
        <v>0.40941684680443186</v>
      </c>
      <c r="CE20" s="14">
        <f>'1'!EI20</f>
        <v>0.52135219828860591</v>
      </c>
      <c r="CF20" s="14">
        <f>'2'!DB20</f>
        <v>0.29719050885593151</v>
      </c>
      <c r="CG20" s="14">
        <f>'2'!DD20</f>
        <v>0.46049070304903028</v>
      </c>
      <c r="CH20" s="14">
        <f>'3'!CF20</f>
        <v>0.70971325461894375</v>
      </c>
      <c r="CI20" s="14">
        <f>'8'!CV20</f>
        <v>0.79783243977557783</v>
      </c>
      <c r="CJ20" s="14">
        <f t="shared" si="18"/>
        <v>0.63483745402673031</v>
      </c>
      <c r="CK20" s="14">
        <f t="shared" si="19"/>
        <v>0.67355454374287504</v>
      </c>
      <c r="CL20" s="14">
        <f>'1'!ES20</f>
        <v>0.31563108750506286</v>
      </c>
      <c r="CM20" s="14">
        <f>'1'!EU20</f>
        <v>0.41895975943950547</v>
      </c>
      <c r="CN20" s="14">
        <f>'2'!DK20</f>
        <v>0.17937171279977429</v>
      </c>
      <c r="CO20" s="14">
        <f>'2'!DM20</f>
        <v>0.28914801216345304</v>
      </c>
      <c r="CP20" s="14">
        <f>'3'!CM20</f>
        <v>0.400742526129168</v>
      </c>
      <c r="CQ20" s="14">
        <f>'8'!DE20</f>
        <v>0.62609571710977796</v>
      </c>
      <c r="CR20" s="14">
        <f t="shared" si="20"/>
        <v>0.4291891143655906</v>
      </c>
      <c r="CS20" s="14">
        <f t="shared" si="21"/>
        <v>0.46083247868884702</v>
      </c>
      <c r="CT20" s="14">
        <f>'1'!FE20</f>
        <v>0.30703118557306158</v>
      </c>
      <c r="CU20" s="14">
        <f>'1'!FG20</f>
        <v>0.40884350933521485</v>
      </c>
      <c r="CV20" s="14">
        <f>'2'!DT20</f>
        <v>0.16027125706090556</v>
      </c>
      <c r="CW20" s="14">
        <f>'2'!DV20</f>
        <v>0.25460688500890483</v>
      </c>
      <c r="CX20" s="14">
        <f>'3'!CT20</f>
        <v>0.62903900562068782</v>
      </c>
      <c r="CY20" s="14">
        <f>'8'!DN20</f>
        <v>0.78152441450789345</v>
      </c>
      <c r="CZ20" s="14">
        <f t="shared" si="22"/>
        <v>0.56350628942134595</v>
      </c>
      <c r="DA20" s="14">
        <f t="shared" si="23"/>
        <v>0.5933023169685766</v>
      </c>
      <c r="DB20" s="14">
        <f>'1'!FQ20</f>
        <v>0.29115248483610107</v>
      </c>
      <c r="DC20" s="14">
        <f>'1'!FS20</f>
        <v>0.38980452349761835</v>
      </c>
      <c r="DD20" s="14">
        <f>'2'!EC20</f>
        <v>0.1928486626037956</v>
      </c>
      <c r="DE20" s="14">
        <f>'2'!EE20</f>
        <v>0.31211523347176795</v>
      </c>
      <c r="DF20" s="14">
        <f>'3'!DA20</f>
        <v>0.62233692434774979</v>
      </c>
      <c r="DG20" s="14">
        <f>'8'!DW20</f>
        <v>0.74284808100583699</v>
      </c>
      <c r="DH20" s="14">
        <f t="shared" si="24"/>
        <v>0.54930455726845073</v>
      </c>
      <c r="DI20" s="14">
        <f t="shared" si="25"/>
        <v>0.58096162208755142</v>
      </c>
      <c r="DJ20" s="14">
        <f>'1'!GC20</f>
        <v>0.58619009169446101</v>
      </c>
      <c r="DK20" s="14">
        <f>'1'!GE20</f>
        <v>0.68341082304909939</v>
      </c>
      <c r="DL20" s="14">
        <f>'2'!EL20</f>
        <v>0.33579522384210453</v>
      </c>
      <c r="DM20" s="14">
        <f>'2'!EN20</f>
        <v>0.50559282178316223</v>
      </c>
      <c r="DN20" s="14">
        <f>'3'!DH20</f>
        <v>0.25293388542545131</v>
      </c>
      <c r="DO20" s="14">
        <f>'8'!EF20</f>
        <v>0.39978014414479152</v>
      </c>
      <c r="DP20" s="14">
        <f t="shared" si="26"/>
        <v>0.37192513813672068</v>
      </c>
      <c r="DQ20" s="14">
        <f t="shared" si="27"/>
        <v>0.40834904420175411</v>
      </c>
    </row>
    <row r="21" spans="1:121" ht="12.75" customHeight="1">
      <c r="A21" s="60">
        <v>1997</v>
      </c>
      <c r="B21" s="14">
        <f>'1'!Q21</f>
        <v>0.42374096451774751</v>
      </c>
      <c r="C21" s="14">
        <f>'1'!S21</f>
        <v>0.53584658397913743</v>
      </c>
      <c r="D21" s="14">
        <f>'2'!P21</f>
        <v>0.31531545655259186</v>
      </c>
      <c r="E21" s="14">
        <f>'2'!R21</f>
        <v>0.48219093231880161</v>
      </c>
      <c r="F21" s="14">
        <f>'3'!N21</f>
        <v>0.48119302944634235</v>
      </c>
      <c r="G21" s="14">
        <f>'8'!J21</f>
        <v>0.68912994273618955</v>
      </c>
      <c r="H21" s="14">
        <f t="shared" si="28"/>
        <v>0.51549593315820252</v>
      </c>
      <c r="I21" s="14">
        <f t="shared" si="29"/>
        <v>0.55460460462710148</v>
      </c>
      <c r="J21" s="14">
        <f>'1'!AC21</f>
        <v>0.35591725239781968</v>
      </c>
      <c r="K21" s="14">
        <f>'1'!AE21</f>
        <v>0.46463862715094345</v>
      </c>
      <c r="L21" s="14">
        <f>'2'!Y21</f>
        <v>0.25482849334637619</v>
      </c>
      <c r="M21" s="14">
        <f>'2'!AA21</f>
        <v>0.40561790216945626</v>
      </c>
      <c r="N21" s="14">
        <f>'3'!U21</f>
        <v>0.45490863296671141</v>
      </c>
      <c r="O21" s="14">
        <f>'8'!S21</f>
        <v>0.67240174311536927</v>
      </c>
      <c r="P21" s="14">
        <f t="shared" si="0"/>
        <v>0.48035027593549695</v>
      </c>
      <c r="Q21" s="14">
        <f t="shared" si="1"/>
        <v>0.51717349176842964</v>
      </c>
      <c r="R21" s="14">
        <f>'1'!AO21</f>
        <v>0.48553169415614272</v>
      </c>
      <c r="S21" s="14">
        <f>'1'!AQ21</f>
        <v>0.59539165156849438</v>
      </c>
      <c r="T21" s="14">
        <f>'2'!AH21</f>
        <v>0.26787837138118853</v>
      </c>
      <c r="U21" s="14">
        <f>'2'!AJ21</f>
        <v>0.42319494893530579</v>
      </c>
      <c r="V21" s="14">
        <f>'3'!AB21</f>
        <v>0.75243949928682063</v>
      </c>
      <c r="W21" s="14">
        <f>'8'!AB21</f>
        <v>0.73735628985285206</v>
      </c>
      <c r="X21" s="14">
        <f t="shared" si="2"/>
        <v>0.64607686263993136</v>
      </c>
      <c r="Y21" s="14">
        <f t="shared" si="3"/>
        <v>0.68358051187781332</v>
      </c>
      <c r="Z21" s="14">
        <f>'1'!BA21</f>
        <v>0.35354371160677955</v>
      </c>
      <c r="AA21" s="14">
        <f>'1'!BC21</f>
        <v>0.46202197631648062</v>
      </c>
      <c r="AB21" s="14">
        <f>'2'!AQ21</f>
        <v>0.22698826537287567</v>
      </c>
      <c r="AC21" s="14">
        <f>'2'!AS21</f>
        <v>0.36583710079157189</v>
      </c>
      <c r="AD21" s="14">
        <f>'3'!AI21</f>
        <v>0.43495450810453196</v>
      </c>
      <c r="AE21" s="14">
        <f>'8'!AK21</f>
        <v>0.65065235566666124</v>
      </c>
      <c r="AF21" s="14">
        <f t="shared" si="4"/>
        <v>0.46258507880045463</v>
      </c>
      <c r="AG21" s="14">
        <f t="shared" si="5"/>
        <v>0.49816561528426445</v>
      </c>
      <c r="AH21" s="14">
        <f>'1'!BM21</f>
        <v>0.39749753963229939</v>
      </c>
      <c r="AI21" s="14">
        <f>'1'!BO21</f>
        <v>0.50907736658279867</v>
      </c>
      <c r="AJ21" s="14">
        <f>'2'!AZ21</f>
        <v>0.26150983090588853</v>
      </c>
      <c r="AK21" s="14">
        <f>'2'!BB21</f>
        <v>0.41469687993354026</v>
      </c>
      <c r="AL21" s="14">
        <f>'3'!AP21</f>
        <v>0.80967638405137199</v>
      </c>
      <c r="AM21" s="14">
        <f>'8'!AT21</f>
        <v>0.81762409542861314</v>
      </c>
      <c r="AN21" s="14">
        <f t="shared" si="6"/>
        <v>0.67480827326618154</v>
      </c>
      <c r="AO21" s="14">
        <f t="shared" si="7"/>
        <v>0.71244294355904647</v>
      </c>
      <c r="AP21" s="14">
        <f>'1'!BY21</f>
        <v>0.27336725950908136</v>
      </c>
      <c r="AQ21" s="14">
        <f>'1'!CA21</f>
        <v>0.3678988753380355</v>
      </c>
      <c r="AR21" s="14">
        <f>'2'!BI21</f>
        <v>0.26228190465623208</v>
      </c>
      <c r="AS21" s="14">
        <f>'2'!BK21</f>
        <v>0.41573511311340489</v>
      </c>
      <c r="AT21" s="14">
        <f>'3'!AW21</f>
        <v>0.85568000701376312</v>
      </c>
      <c r="AU21" s="14">
        <f>'8'!BC21</f>
        <v>0.72587890583970027</v>
      </c>
      <c r="AV21" s="14">
        <f t="shared" si="8"/>
        <v>0.64093731692485489</v>
      </c>
      <c r="AW21" s="14">
        <f t="shared" si="9"/>
        <v>0.67518896093636305</v>
      </c>
      <c r="AX21" s="14">
        <f>'1'!CK21</f>
        <v>0.43715878809585379</v>
      </c>
      <c r="AY21" s="14">
        <f>'1'!CM21</f>
        <v>0.54917820696999353</v>
      </c>
      <c r="AZ21" s="14">
        <f>'2'!BR21</f>
        <v>0.2626752332522212</v>
      </c>
      <c r="BA21" s="14">
        <f>'2'!BT21</f>
        <v>0.41626317918311173</v>
      </c>
      <c r="BB21" s="14">
        <f>'3'!BD21</f>
        <v>0.68449612552161232</v>
      </c>
      <c r="BC21" s="14">
        <f>'8'!BL21</f>
        <v>0.70940423839694478</v>
      </c>
      <c r="BD21" s="14">
        <f t="shared" si="10"/>
        <v>0.60031900267212124</v>
      </c>
      <c r="BE21" s="14">
        <f t="shared" si="11"/>
        <v>0.63808168104003826</v>
      </c>
      <c r="BF21" s="14">
        <f>'1'!CW21</f>
        <v>0.45303812973495011</v>
      </c>
      <c r="BG21" s="14">
        <f>'1'!CY21</f>
        <v>0.56465988663548705</v>
      </c>
      <c r="BH21" s="14">
        <f>'2'!CA21</f>
        <v>0.28921693260148346</v>
      </c>
      <c r="BI21" s="14">
        <f>'2'!CC21</f>
        <v>0.45062687954145908</v>
      </c>
      <c r="BJ21" s="14">
        <f>'3'!BK21</f>
        <v>0.76128632518534667</v>
      </c>
      <c r="BK21" s="14">
        <f>'8'!BU21</f>
        <v>0.68724118149539204</v>
      </c>
      <c r="BL21" s="14">
        <f t="shared" si="12"/>
        <v>0.63021620372989473</v>
      </c>
      <c r="BM21" s="14">
        <f t="shared" si="13"/>
        <v>0.66868154980399963</v>
      </c>
      <c r="BN21" s="14">
        <f>'1'!DI21</f>
        <v>0.50062309737782662</v>
      </c>
      <c r="BO21" s="14">
        <f>'1'!DK21</f>
        <v>0.609253827949087</v>
      </c>
      <c r="BP21" s="14">
        <f>'2'!CJ21</f>
        <v>0.25675961328230318</v>
      </c>
      <c r="BQ21" s="14">
        <f>'2'!CL21</f>
        <v>0.40825957888338238</v>
      </c>
      <c r="BR21" s="14">
        <f>'3'!BR21</f>
        <v>0.4242203505175659</v>
      </c>
      <c r="BS21" s="14">
        <f>'8'!CD21</f>
        <v>0.68810898152576527</v>
      </c>
      <c r="BT21" s="14">
        <f t="shared" si="14"/>
        <v>0.50192141546855162</v>
      </c>
      <c r="BU21" s="14">
        <f t="shared" si="15"/>
        <v>0.53879755814291164</v>
      </c>
      <c r="BV21" s="14">
        <f>'1'!DU21</f>
        <v>0.4663526261394218</v>
      </c>
      <c r="BW21" s="14">
        <f>'1'!DW21</f>
        <v>0.57740275330597357</v>
      </c>
      <c r="BX21" s="14">
        <f>'2'!CS21</f>
        <v>0.29012337603902194</v>
      </c>
      <c r="BY21" s="14">
        <f>'2'!CU21</f>
        <v>0.45175839900283249</v>
      </c>
      <c r="BZ21" s="14">
        <f>'3'!BY21</f>
        <v>0.7928580823003355</v>
      </c>
      <c r="CA21" s="14">
        <f>'8'!CM21</f>
        <v>0.76840054407920555</v>
      </c>
      <c r="CB21" s="14">
        <f t="shared" si="16"/>
        <v>0.6699462589756825</v>
      </c>
      <c r="CC21" s="14">
        <f t="shared" si="17"/>
        <v>0.70831978670537388</v>
      </c>
      <c r="CD21" s="14">
        <f>'1'!EG21</f>
        <v>0.42551674583080551</v>
      </c>
      <c r="CE21" s="14">
        <f>'1'!EI21</f>
        <v>0.53762441041846742</v>
      </c>
      <c r="CF21" s="14">
        <f>'2'!DB21</f>
        <v>0.31430886143533049</v>
      </c>
      <c r="CG21" s="14">
        <f>'2'!DD21</f>
        <v>0.48101098422609589</v>
      </c>
      <c r="CH21" s="14">
        <f>'3'!CF21</f>
        <v>0.70742914001173551</v>
      </c>
      <c r="CI21" s="14">
        <f>'8'!CV21</f>
        <v>0.79171406921943432</v>
      </c>
      <c r="CJ21" s="14">
        <f t="shared" si="18"/>
        <v>0.63702011208021858</v>
      </c>
      <c r="CK21" s="14">
        <f t="shared" si="19"/>
        <v>0.67611185727682754</v>
      </c>
      <c r="CL21" s="14">
        <f>'1'!ES21</f>
        <v>0.32848802791867077</v>
      </c>
      <c r="CM21" s="14">
        <f>'1'!EU21</f>
        <v>0.43383744196056145</v>
      </c>
      <c r="CN21" s="14">
        <f>'2'!DK21</f>
        <v>0.18750565130502431</v>
      </c>
      <c r="CO21" s="14">
        <f>'2'!DM21</f>
        <v>0.30313983592801907</v>
      </c>
      <c r="CP21" s="14">
        <f>'3'!CM21</f>
        <v>0.33453635859201003</v>
      </c>
      <c r="CQ21" s="14">
        <f>'8'!DE21</f>
        <v>0.64213772337404651</v>
      </c>
      <c r="CR21" s="14">
        <f t="shared" si="20"/>
        <v>0.41090403116325458</v>
      </c>
      <c r="CS21" s="14">
        <f t="shared" si="21"/>
        <v>0.44353733243393223</v>
      </c>
      <c r="CT21" s="14">
        <f>'1'!FE21</f>
        <v>0.32163462439915597</v>
      </c>
      <c r="CU21" s="14">
        <f>'1'!FG21</f>
        <v>0.42594305735401827</v>
      </c>
      <c r="CV21" s="14">
        <f>'2'!DT21</f>
        <v>0.16689287703767433</v>
      </c>
      <c r="CW21" s="14">
        <f>'2'!DV21</f>
        <v>0.26686281311919863</v>
      </c>
      <c r="CX21" s="14">
        <f>'3'!CT21</f>
        <v>0.65377112084250033</v>
      </c>
      <c r="CY21" s="14">
        <f>'8'!DN21</f>
        <v>0.777020794312271</v>
      </c>
      <c r="CZ21" s="14">
        <f t="shared" si="22"/>
        <v>0.57563089921428012</v>
      </c>
      <c r="DA21" s="14">
        <f t="shared" si="23"/>
        <v>0.60648957941340498</v>
      </c>
      <c r="DB21" s="14">
        <f>'1'!FQ21</f>
        <v>0.31125067414662289</v>
      </c>
      <c r="DC21" s="14">
        <f>'1'!FS21</f>
        <v>0.41382377305112811</v>
      </c>
      <c r="DD21" s="14">
        <f>'2'!EC21</f>
        <v>0.19962226817041459</v>
      </c>
      <c r="DE21" s="14">
        <f>'2'!EE21</f>
        <v>0.3232594172707729</v>
      </c>
      <c r="DF21" s="14">
        <f>'3'!DA21</f>
        <v>0.66341823090082985</v>
      </c>
      <c r="DG21" s="14">
        <f>'8'!DW21</f>
        <v>0.74754732652888201</v>
      </c>
      <c r="DH21" s="14">
        <f t="shared" si="24"/>
        <v>0.57184385196536258</v>
      </c>
      <c r="DI21" s="14">
        <f t="shared" si="25"/>
        <v>0.60472218665629951</v>
      </c>
      <c r="DJ21" s="14">
        <f>'1'!GC21</f>
        <v>0.60689442290862627</v>
      </c>
      <c r="DK21" s="14">
        <f>'1'!GE21</f>
        <v>0.70031954194111823</v>
      </c>
      <c r="DL21" s="14">
        <f>'2'!EL21</f>
        <v>0.33733926194894914</v>
      </c>
      <c r="DM21" s="14">
        <f>'2'!EN21</f>
        <v>0.50731209133871058</v>
      </c>
      <c r="DN21" s="14">
        <f>'3'!DH21</f>
        <v>0.23842766942713151</v>
      </c>
      <c r="DO21" s="14">
        <f>'8'!EF21</f>
        <v>0.41219904514335459</v>
      </c>
      <c r="DP21" s="14">
        <f t="shared" si="26"/>
        <v>0.37414359209047915</v>
      </c>
      <c r="DQ21" s="14">
        <f t="shared" si="27"/>
        <v>0.40982589883595372</v>
      </c>
    </row>
    <row r="22" spans="1:121" ht="12.75" customHeight="1">
      <c r="A22" s="60">
        <v>1998</v>
      </c>
      <c r="B22" s="14">
        <f>'1'!Q22</f>
        <v>0.43283318704211382</v>
      </c>
      <c r="C22" s="14">
        <f>'1'!S22</f>
        <v>0.54490582589504599</v>
      </c>
      <c r="D22" s="14">
        <f>'2'!P22</f>
        <v>0.33910322380156455</v>
      </c>
      <c r="E22" s="14">
        <f>'2'!R22</f>
        <v>0.50926879101498301</v>
      </c>
      <c r="F22" s="14">
        <f>'3'!N22</f>
        <v>0.43256351977115404</v>
      </c>
      <c r="G22" s="14">
        <f>'8'!J22</f>
        <v>0.69199431253088561</v>
      </c>
      <c r="H22" s="14">
        <f t="shared" si="28"/>
        <v>0.5011006614563065</v>
      </c>
      <c r="I22" s="14">
        <f t="shared" si="29"/>
        <v>0.54053174594823483</v>
      </c>
      <c r="J22" s="14">
        <f>'1'!AC22</f>
        <v>0.38799580344397722</v>
      </c>
      <c r="K22" s="14">
        <f>'1'!AE22</f>
        <v>0.49914852833603762</v>
      </c>
      <c r="L22" s="14">
        <f>'2'!Y22</f>
        <v>0.26165626100248762</v>
      </c>
      <c r="M22" s="14">
        <f>'2'!AA22</f>
        <v>0.41489396073248397</v>
      </c>
      <c r="N22" s="14">
        <f>'3'!U22</f>
        <v>0.4761497093398076</v>
      </c>
      <c r="O22" s="14">
        <f>'8'!S22</f>
        <v>0.67517463467149452</v>
      </c>
      <c r="P22" s="14">
        <f t="shared" si="0"/>
        <v>0.4967770609264156</v>
      </c>
      <c r="Q22" s="14">
        <f t="shared" si="1"/>
        <v>0.53433137587782731</v>
      </c>
      <c r="R22" s="14">
        <f>'1'!AO22</f>
        <v>0.49370205584798116</v>
      </c>
      <c r="S22" s="14">
        <f>'1'!AQ22</f>
        <v>0.60292781960332475</v>
      </c>
      <c r="T22" s="14">
        <f>'2'!AH22</f>
        <v>0.27962958369319219</v>
      </c>
      <c r="U22" s="14">
        <f>'2'!AJ22</f>
        <v>0.43849394863552438</v>
      </c>
      <c r="V22" s="14">
        <f>'3'!AB22</f>
        <v>0.76963122230258274</v>
      </c>
      <c r="W22" s="14">
        <f>'8'!AB22</f>
        <v>0.73463408900357685</v>
      </c>
      <c r="X22" s="14">
        <f t="shared" si="2"/>
        <v>0.6549460851610216</v>
      </c>
      <c r="Y22" s="14">
        <f t="shared" si="3"/>
        <v>0.69267767440632355</v>
      </c>
      <c r="Z22" s="14">
        <f>'1'!BA22</f>
        <v>0.36939894384138511</v>
      </c>
      <c r="AA22" s="14">
        <f>'1'!BC22</f>
        <v>0.47933304210458816</v>
      </c>
      <c r="AB22" s="14">
        <f>'2'!AQ22</f>
        <v>0.2406980523067741</v>
      </c>
      <c r="AC22" s="14">
        <f>'2'!AS22</f>
        <v>0.38583604914775682</v>
      </c>
      <c r="AD22" s="14">
        <f>'3'!AI22</f>
        <v>0.42235969207383922</v>
      </c>
      <c r="AE22" s="14">
        <f>'8'!AK22</f>
        <v>0.65378884787306946</v>
      </c>
      <c r="AF22" s="14">
        <f t="shared" si="4"/>
        <v>0.46303012519041098</v>
      </c>
      <c r="AG22" s="14">
        <f t="shared" si="5"/>
        <v>0.49953074452714985</v>
      </c>
      <c r="AH22" s="14">
        <f>'1'!BM22</f>
        <v>0.41582654420530302</v>
      </c>
      <c r="AI22" s="14">
        <f>'1'!BO22</f>
        <v>0.52787220191687334</v>
      </c>
      <c r="AJ22" s="14">
        <f>'2'!AZ22</f>
        <v>0.2622679523340089</v>
      </c>
      <c r="AK22" s="14">
        <f>'2'!BB22</f>
        <v>0.41571637072919421</v>
      </c>
      <c r="AL22" s="14">
        <f>'3'!AP22</f>
        <v>0.81563706048775375</v>
      </c>
      <c r="AM22" s="14">
        <f>'8'!AT22</f>
        <v>0.81944367185032962</v>
      </c>
      <c r="AN22" s="14">
        <f t="shared" si="6"/>
        <v>0.68148002982466194</v>
      </c>
      <c r="AO22" s="14">
        <f t="shared" si="7"/>
        <v>0.71923400320649455</v>
      </c>
      <c r="AP22" s="14">
        <f>'1'!BY22</f>
        <v>0.2937936036437277</v>
      </c>
      <c r="AQ22" s="14">
        <f>'1'!CA22</f>
        <v>0.39300447057637133</v>
      </c>
      <c r="AR22" s="14">
        <f>'2'!BI22</f>
        <v>0.24312636517004407</v>
      </c>
      <c r="AS22" s="14">
        <f>'2'!BK22</f>
        <v>0.38929366388787406</v>
      </c>
      <c r="AT22" s="14">
        <f>'3'!AW22</f>
        <v>0.8427862147519416</v>
      </c>
      <c r="AU22" s="14">
        <f>'8'!BC22</f>
        <v>0.7396347722702078</v>
      </c>
      <c r="AV22" s="14">
        <f t="shared" si="8"/>
        <v>0.642076274827589</v>
      </c>
      <c r="AW22" s="14">
        <f t="shared" si="9"/>
        <v>0.67653517808590069</v>
      </c>
      <c r="AX22" s="14">
        <f>'1'!CK22</f>
        <v>0.45634894802109438</v>
      </c>
      <c r="AY22" s="14">
        <f>'1'!CM22</f>
        <v>0.5678485302566797</v>
      </c>
      <c r="AZ22" s="14">
        <f>'2'!BR22</f>
        <v>0.26616293245957889</v>
      </c>
      <c r="BA22" s="14">
        <f>'2'!BT22</f>
        <v>0.42092055500435838</v>
      </c>
      <c r="BB22" s="14">
        <f>'3'!BD22</f>
        <v>0.71631884702724613</v>
      </c>
      <c r="BC22" s="14">
        <f>'8'!BL22</f>
        <v>0.71609027499795452</v>
      </c>
      <c r="BD22" s="14">
        <f t="shared" si="10"/>
        <v>0.61924070416046162</v>
      </c>
      <c r="BE22" s="14">
        <f t="shared" si="11"/>
        <v>0.65701638286205655</v>
      </c>
      <c r="BF22" s="14">
        <f>'1'!CW22</f>
        <v>0.46489049102249763</v>
      </c>
      <c r="BG22" s="14">
        <f>'1'!CY22</f>
        <v>0.57601376559113626</v>
      </c>
      <c r="BH22" s="14">
        <f>'2'!CA22</f>
        <v>0.29348566857462538</v>
      </c>
      <c r="BI22" s="14">
        <f>'2'!CC22</f>
        <v>0.45593259394892727</v>
      </c>
      <c r="BJ22" s="14">
        <f>'3'!BK22</f>
        <v>0.76128632518534667</v>
      </c>
      <c r="BK22" s="14">
        <f>'8'!BU22</f>
        <v>0.69850768625795001</v>
      </c>
      <c r="BL22" s="14">
        <f t="shared" si="12"/>
        <v>0.6363935010134858</v>
      </c>
      <c r="BM22" s="14">
        <f t="shared" si="13"/>
        <v>0.67486284846464373</v>
      </c>
      <c r="BN22" s="14">
        <f>'1'!DI22</f>
        <v>0.51255135778841898</v>
      </c>
      <c r="BO22" s="14">
        <f>'1'!DK22</f>
        <v>0.62003476692418935</v>
      </c>
      <c r="BP22" s="14">
        <f>'2'!CJ22</f>
        <v>0.25949954783347523</v>
      </c>
      <c r="BQ22" s="14">
        <f>'2'!CL22</f>
        <v>0.41198307946284024</v>
      </c>
      <c r="BR22" s="14">
        <f>'3'!BR22</f>
        <v>0.48331689838424807</v>
      </c>
      <c r="BS22" s="14">
        <f>'8'!CD22</f>
        <v>0.68937637837743948</v>
      </c>
      <c r="BT22" s="14">
        <f t="shared" si="14"/>
        <v>0.52859989920796235</v>
      </c>
      <c r="BU22" s="14">
        <f t="shared" si="15"/>
        <v>0.56534493419805298</v>
      </c>
      <c r="BV22" s="14">
        <f>'1'!DU22</f>
        <v>0.49825174310533166</v>
      </c>
      <c r="BW22" s="14">
        <f>'1'!DW22</f>
        <v>0.60709226072776679</v>
      </c>
      <c r="BX22" s="14">
        <f>'2'!CS22</f>
        <v>0.2895962082885955</v>
      </c>
      <c r="BY22" s="14">
        <f>'2'!CU22</f>
        <v>0.45110065417317635</v>
      </c>
      <c r="BZ22" s="14">
        <f>'3'!BY22</f>
        <v>0.77095666938171281</v>
      </c>
      <c r="CA22" s="14">
        <f>'8'!CM22</f>
        <v>0.76427667587790271</v>
      </c>
      <c r="CB22" s="14">
        <f t="shared" si="16"/>
        <v>0.66627563996598183</v>
      </c>
      <c r="CC22" s="14">
        <f t="shared" si="17"/>
        <v>0.70419418807892686</v>
      </c>
      <c r="CD22" s="14">
        <f>'1'!EG22</f>
        <v>0.44517951544806988</v>
      </c>
      <c r="CE22" s="14">
        <f>'1'!EI22</f>
        <v>0.55703739591068058</v>
      </c>
      <c r="CF22" s="14">
        <f>'2'!DB22</f>
        <v>0.33474218381812193</v>
      </c>
      <c r="CG22" s="14">
        <f>'2'!DD22</f>
        <v>0.5044167569182898</v>
      </c>
      <c r="CH22" s="14">
        <f>'3'!CF22</f>
        <v>0.70512465605279306</v>
      </c>
      <c r="CI22" s="14">
        <f>'8'!CV22</f>
        <v>0.79724478658012576</v>
      </c>
      <c r="CJ22" s="14">
        <f t="shared" si="18"/>
        <v>0.64373341986658117</v>
      </c>
      <c r="CK22" s="14">
        <f t="shared" si="19"/>
        <v>0.68307245326912003</v>
      </c>
      <c r="CL22" s="14">
        <f>'1'!ES22</f>
        <v>0.3459263049358533</v>
      </c>
      <c r="CM22" s="14">
        <f>'1'!EU22</f>
        <v>0.45356312587472819</v>
      </c>
      <c r="CN22" s="14">
        <f>'2'!DK22</f>
        <v>0.19381126817330172</v>
      </c>
      <c r="CO22" s="14">
        <f>'2'!DM22</f>
        <v>0.31371469117053113</v>
      </c>
      <c r="CP22" s="14">
        <f>'3'!CM22</f>
        <v>0.41363631839098963</v>
      </c>
      <c r="CQ22" s="14">
        <f>'8'!DE22</f>
        <v>0.65458122605953584</v>
      </c>
      <c r="CR22" s="14">
        <f t="shared" si="20"/>
        <v>0.45039528297875742</v>
      </c>
      <c r="CS22" s="14">
        <f t="shared" si="21"/>
        <v>0.48391298946625538</v>
      </c>
      <c r="CT22" s="14">
        <f>'1'!FE22</f>
        <v>0.35132741797672079</v>
      </c>
      <c r="CU22" s="14">
        <f>'1'!FG22</f>
        <v>0.45957053730705677</v>
      </c>
      <c r="CV22" s="14">
        <f>'2'!DT22</f>
        <v>0.17281043401411647</v>
      </c>
      <c r="CW22" s="14">
        <f>'2'!DV22</f>
        <v>0.27755876166416144</v>
      </c>
      <c r="CX22" s="14">
        <f>'3'!CT22</f>
        <v>0.66826710341507589</v>
      </c>
      <c r="CY22" s="14">
        <f>'8'!DN22</f>
        <v>0.78755026071946166</v>
      </c>
      <c r="CZ22" s="14">
        <f t="shared" si="22"/>
        <v>0.59111844657862467</v>
      </c>
      <c r="DA22" s="14">
        <f t="shared" si="23"/>
        <v>0.6232419032096963</v>
      </c>
      <c r="DB22" s="14">
        <f>'1'!FQ22</f>
        <v>0.33795145200827442</v>
      </c>
      <c r="DC22" s="14">
        <f>'1'!FS22</f>
        <v>0.44460553355589533</v>
      </c>
      <c r="DD22" s="14">
        <f>'2'!EC22</f>
        <v>0.20228311267536783</v>
      </c>
      <c r="DE22" s="14">
        <f>'2'!EE22</f>
        <v>0.32756781866740214</v>
      </c>
      <c r="DF22" s="14">
        <f>'3'!DA22</f>
        <v>0.5503465842192462</v>
      </c>
      <c r="DG22" s="14">
        <f>'8'!DW22</f>
        <v>0.75554838842639016</v>
      </c>
      <c r="DH22" s="14">
        <f t="shared" si="24"/>
        <v>0.53462175188480709</v>
      </c>
      <c r="DI22" s="14">
        <f t="shared" si="25"/>
        <v>0.56848103879353484</v>
      </c>
      <c r="DJ22" s="14">
        <f>'1'!GC22</f>
        <v>0.6389659950141291</v>
      </c>
      <c r="DK22" s="14">
        <f>'1'!GE22</f>
        <v>0.72579237651452377</v>
      </c>
      <c r="DL22" s="14">
        <f>'2'!EL22</f>
        <v>0.34170424649949471</v>
      </c>
      <c r="DM22" s="14">
        <f>'2'!EN22</f>
        <v>0.51213964228741404</v>
      </c>
      <c r="DN22" s="14">
        <f>'3'!DH22</f>
        <v>0.22844888910762212</v>
      </c>
      <c r="DO22" s="14">
        <f>'8'!EF22</f>
        <v>0.41579877563967294</v>
      </c>
      <c r="DP22" s="14">
        <f t="shared" si="26"/>
        <v>0.37808281198772598</v>
      </c>
      <c r="DQ22" s="14">
        <f t="shared" si="27"/>
        <v>0.41249162786659688</v>
      </c>
    </row>
    <row r="23" spans="1:121" ht="12.75" customHeight="1">
      <c r="A23" s="60">
        <v>1999</v>
      </c>
      <c r="B23" s="14">
        <f>'1'!Q23</f>
        <v>0.449953114454062</v>
      </c>
      <c r="C23" s="14">
        <f>'1'!S23</f>
        <v>0.56167665254626842</v>
      </c>
      <c r="D23" s="14">
        <f>'2'!P23</f>
        <v>0.35995796109780442</v>
      </c>
      <c r="E23" s="14">
        <f>'2'!R23</f>
        <v>0.53182122360457906</v>
      </c>
      <c r="F23" s="14">
        <f>'3'!N23</f>
        <v>0.46158199251784088</v>
      </c>
      <c r="G23" s="14">
        <f>'8'!J23</f>
        <v>0.70978946089232109</v>
      </c>
      <c r="H23" s="14">
        <f t="shared" si="28"/>
        <v>0.52355605427542562</v>
      </c>
      <c r="I23" s="14">
        <f t="shared" si="29"/>
        <v>0.56308708814454422</v>
      </c>
      <c r="J23" s="14">
        <f>'1'!AC23</f>
        <v>0.40754410292700555</v>
      </c>
      <c r="K23" s="14">
        <f>'1'!AE23</f>
        <v>0.51943664375136911</v>
      </c>
      <c r="L23" s="14">
        <f>'2'!Y23</f>
        <v>0.27078384413841605</v>
      </c>
      <c r="M23" s="14">
        <f>'2'!AA23</f>
        <v>0.42702289573380731</v>
      </c>
      <c r="N23" s="14">
        <f>'3'!U23</f>
        <v>0.49604829291122721</v>
      </c>
      <c r="O23" s="14">
        <f>'8'!S23</f>
        <v>0.68803097632285504</v>
      </c>
      <c r="P23" s="14">
        <f t="shared" si="0"/>
        <v>0.51341581506059009</v>
      </c>
      <c r="Q23" s="14">
        <f t="shared" si="1"/>
        <v>0.55141822838500199</v>
      </c>
      <c r="R23" s="14">
        <f>'1'!AO23</f>
        <v>0.50305387747465491</v>
      </c>
      <c r="S23" s="14">
        <f>'1'!AQ23</f>
        <v>0.61146321599210618</v>
      </c>
      <c r="T23" s="14">
        <f>'2'!AH23</f>
        <v>0.29771910593397599</v>
      </c>
      <c r="U23" s="14">
        <f>'2'!AJ23</f>
        <v>0.4611375536290917</v>
      </c>
      <c r="V23" s="14">
        <f>'3'!AB23</f>
        <v>0.73499681188041355</v>
      </c>
      <c r="W23" s="14">
        <f>'8'!AB23</f>
        <v>0.73859354889660622</v>
      </c>
      <c r="X23" s="14">
        <f t="shared" si="2"/>
        <v>0.64595947550947586</v>
      </c>
      <c r="Y23" s="14">
        <f t="shared" si="3"/>
        <v>0.6839831879824777</v>
      </c>
      <c r="Z23" s="14">
        <f>'1'!BA23</f>
        <v>0.38561345482120818</v>
      </c>
      <c r="AA23" s="14">
        <f>'1'!BC23</f>
        <v>0.49663866892199199</v>
      </c>
      <c r="AB23" s="14">
        <f>'2'!AQ23</f>
        <v>0.25306925366030675</v>
      </c>
      <c r="AC23" s="14">
        <f>'2'!AS23</f>
        <v>0.40319872100672172</v>
      </c>
      <c r="AD23" s="14">
        <f>'3'!AI23</f>
        <v>0.41755855784895812</v>
      </c>
      <c r="AE23" s="14">
        <f>'8'!AK23</f>
        <v>0.66912383567877987</v>
      </c>
      <c r="AF23" s="14">
        <f t="shared" si="4"/>
        <v>0.47019019017348951</v>
      </c>
      <c r="AG23" s="14">
        <f t="shared" si="5"/>
        <v>0.50740817972828778</v>
      </c>
      <c r="AH23" s="14">
        <f>'1'!BM23</f>
        <v>0.41562183321227592</v>
      </c>
      <c r="AI23" s="14">
        <f>'1'!BO23</f>
        <v>0.52766482837707884</v>
      </c>
      <c r="AJ23" s="14">
        <f>'2'!AZ23</f>
        <v>0.28671821317788848</v>
      </c>
      <c r="AK23" s="14">
        <f>'2'!BB23</f>
        <v>0.44749393031145407</v>
      </c>
      <c r="AL23" s="14">
        <f>'3'!AP23</f>
        <v>0.8012976632627451</v>
      </c>
      <c r="AM23" s="14">
        <f>'8'!AT23</f>
        <v>0.8193966004910973</v>
      </c>
      <c r="AN23" s="14">
        <f t="shared" si="6"/>
        <v>0.67813423341267121</v>
      </c>
      <c r="AO23" s="14">
        <f t="shared" si="7"/>
        <v>0.71662040415898842</v>
      </c>
      <c r="AP23" s="14">
        <f>'1'!BY23</f>
        <v>0.30579193345565064</v>
      </c>
      <c r="AQ23" s="14">
        <f>'1'!CA23</f>
        <v>0.40737461255673696</v>
      </c>
      <c r="AR23" s="14">
        <f>'2'!BI23</f>
        <v>0.19292459454574734</v>
      </c>
      <c r="AS23" s="14">
        <f>'2'!BK23</f>
        <v>0.31224159377864297</v>
      </c>
      <c r="AT23" s="14">
        <f>'3'!AW23</f>
        <v>0.83286490616493036</v>
      </c>
      <c r="AU23" s="14">
        <f>'8'!BC23</f>
        <v>0.74875977454511544</v>
      </c>
      <c r="AV23" s="14">
        <f t="shared" si="8"/>
        <v>0.63822474097521165</v>
      </c>
      <c r="AW23" s="14">
        <f t="shared" si="9"/>
        <v>0.67047297671871853</v>
      </c>
      <c r="AX23" s="14">
        <f>'1'!CK23</f>
        <v>0.47529636023352717</v>
      </c>
      <c r="AY23" s="14">
        <f>'1'!CM23</f>
        <v>0.5858443642715061</v>
      </c>
      <c r="AZ23" s="14">
        <f>'2'!BR23</f>
        <v>0.26586258559389803</v>
      </c>
      <c r="BA23" s="14">
        <f>'2'!BT23</f>
        <v>0.42052124085104264</v>
      </c>
      <c r="BB23" s="14">
        <f>'3'!BD23</f>
        <v>0.71458164079919606</v>
      </c>
      <c r="BC23" s="14">
        <f>'8'!BL23</f>
        <v>0.71752848938643787</v>
      </c>
      <c r="BD23" s="14">
        <f t="shared" si="10"/>
        <v>0.62273673374170502</v>
      </c>
      <c r="BE23" s="14">
        <f t="shared" si="11"/>
        <v>0.66031220007501523</v>
      </c>
      <c r="BF23" s="14">
        <f>'1'!CW23</f>
        <v>0.48777109329028545</v>
      </c>
      <c r="BG23" s="14">
        <f>'1'!CY23</f>
        <v>0.59746465369083301</v>
      </c>
      <c r="BH23" s="14">
        <f>'2'!CA23</f>
        <v>0.29727153851910015</v>
      </c>
      <c r="BI23" s="14">
        <f>'2'!CC23</f>
        <v>0.4605899161964373</v>
      </c>
      <c r="BJ23" s="14">
        <f>'3'!BK23</f>
        <v>0.77740356551262357</v>
      </c>
      <c r="BK23" s="14">
        <f>'8'!BU23</f>
        <v>0.71123522089766933</v>
      </c>
      <c r="BL23" s="14">
        <f t="shared" si="12"/>
        <v>0.65161336498431743</v>
      </c>
      <c r="BM23" s="14">
        <f t="shared" si="13"/>
        <v>0.68988391483216061</v>
      </c>
      <c r="BN23" s="14">
        <f>'1'!DI23</f>
        <v>0.53045118238686251</v>
      </c>
      <c r="BO23" s="14">
        <f>'1'!DK23</f>
        <v>0.63593191512694025</v>
      </c>
      <c r="BP23" s="14">
        <f>'2'!CJ23</f>
        <v>0.26749240533465291</v>
      </c>
      <c r="BQ23" s="14">
        <f>'2'!CL23</f>
        <v>0.42268415249214203</v>
      </c>
      <c r="BR23" s="14">
        <f>'3'!BR23</f>
        <v>0.53233134290564399</v>
      </c>
      <c r="BS23" s="14">
        <f>'8'!CD23</f>
        <v>0.69706004389873633</v>
      </c>
      <c r="BT23" s="14">
        <f t="shared" si="14"/>
        <v>0.55489002734271631</v>
      </c>
      <c r="BU23" s="14">
        <f t="shared" si="15"/>
        <v>0.59150534860648074</v>
      </c>
      <c r="BV23" s="14">
        <f>'1'!DU23</f>
        <v>0.52372570600907808</v>
      </c>
      <c r="BW23" s="14">
        <f>'1'!DW23</f>
        <v>0.62999774124692787</v>
      </c>
      <c r="BX23" s="14">
        <f>'2'!CS23</f>
        <v>0.28696903892232623</v>
      </c>
      <c r="BY23" s="14">
        <f>'2'!CU23</f>
        <v>0.4478093393289565</v>
      </c>
      <c r="BZ23" s="14">
        <f>'3'!BY23</f>
        <v>0.74772980938396005</v>
      </c>
      <c r="CA23" s="14">
        <f>'8'!CM23</f>
        <v>0.7578363551754812</v>
      </c>
      <c r="CB23" s="14">
        <f t="shared" si="16"/>
        <v>0.65988487540027663</v>
      </c>
      <c r="CC23" s="14">
        <f t="shared" si="17"/>
        <v>0.69722331248850955</v>
      </c>
      <c r="CD23" s="14">
        <f>'1'!EG23</f>
        <v>0.46610265041554788</v>
      </c>
      <c r="CE23" s="14">
        <f>'1'!EI23</f>
        <v>0.57716546272998492</v>
      </c>
      <c r="CF23" s="14">
        <f>'2'!DB23</f>
        <v>0.34814114537242929</v>
      </c>
      <c r="CG23" s="14">
        <f>'2'!DD23</f>
        <v>0.51917186313282293</v>
      </c>
      <c r="CH23" s="14">
        <f>'3'!CF23</f>
        <v>0.70279961864142648</v>
      </c>
      <c r="CI23" s="14">
        <f>'8'!CV23</f>
        <v>0.80204135258702969</v>
      </c>
      <c r="CJ23" s="14">
        <f t="shared" si="18"/>
        <v>0.64976689785303199</v>
      </c>
      <c r="CK23" s="14">
        <f t="shared" si="19"/>
        <v>0.6890825320919588</v>
      </c>
      <c r="CL23" s="14">
        <f>'1'!ES23</f>
        <v>0.36476983352067999</v>
      </c>
      <c r="CM23" s="14">
        <f>'1'!EU23</f>
        <v>0.47431941740546985</v>
      </c>
      <c r="CN23" s="14">
        <f>'2'!DK23</f>
        <v>0.20125872926180347</v>
      </c>
      <c r="CO23" s="14">
        <f>'2'!DM23</f>
        <v>0.32591369350225829</v>
      </c>
      <c r="CP23" s="14">
        <f>'3'!CM23</f>
        <v>0.5153004146481569</v>
      </c>
      <c r="CQ23" s="14">
        <f>'8'!DE23</f>
        <v>0.67628621836533975</v>
      </c>
      <c r="CR23" s="14">
        <f t="shared" si="20"/>
        <v>0.50208587099918101</v>
      </c>
      <c r="CS23" s="14">
        <f t="shared" si="21"/>
        <v>0.53646128420018457</v>
      </c>
      <c r="CT23" s="14">
        <f>'1'!FE23</f>
        <v>0.37462713617067861</v>
      </c>
      <c r="CU23" s="14">
        <f>'1'!FG23</f>
        <v>0.48495611327599275</v>
      </c>
      <c r="CV23" s="14">
        <f>'2'!DT23</f>
        <v>0.18199895848376071</v>
      </c>
      <c r="CW23" s="14">
        <f>'2'!DV23</f>
        <v>0.29371176264163829</v>
      </c>
      <c r="CX23" s="14">
        <f>'3'!CT23</f>
        <v>0.6813904411758942</v>
      </c>
      <c r="CY23" s="14">
        <f>'8'!DN23</f>
        <v>0.79537844258444168</v>
      </c>
      <c r="CZ23" s="14">
        <f t="shared" si="22"/>
        <v>0.60429503232820192</v>
      </c>
      <c r="DA23" s="14">
        <f t="shared" si="23"/>
        <v>0.63753210816505257</v>
      </c>
      <c r="DB23" s="14">
        <f>'1'!FQ23</f>
        <v>0.36617708467807936</v>
      </c>
      <c r="DC23" s="14">
        <f>'1'!FS23</f>
        <v>0.4758470549393426</v>
      </c>
      <c r="DD23" s="14">
        <f>'2'!EC23</f>
        <v>0.20541203076338363</v>
      </c>
      <c r="DE23" s="14">
        <f>'2'!EE23</f>
        <v>0.33258548679503497</v>
      </c>
      <c r="DF23" s="14">
        <f>'3'!DA23</f>
        <v>0.56324037648106762</v>
      </c>
      <c r="DG23" s="14">
        <f>'8'!DW23</f>
        <v>0.76411656511471371</v>
      </c>
      <c r="DH23" s="14">
        <f t="shared" si="24"/>
        <v>0.54830774013879535</v>
      </c>
      <c r="DI23" s="14">
        <f t="shared" si="25"/>
        <v>0.58295907979421324</v>
      </c>
      <c r="DJ23" s="14">
        <f>'1'!GC23</f>
        <v>0.6726373746371509</v>
      </c>
      <c r="DK23" s="14">
        <f>'1'!GE23</f>
        <v>0.75164980181009799</v>
      </c>
      <c r="DL23" s="14">
        <f>'2'!EL23</f>
        <v>0.3479701920044489</v>
      </c>
      <c r="DM23" s="14">
        <f>'2'!EN23</f>
        <v>0.51898641504382226</v>
      </c>
      <c r="DN23" s="14">
        <f>'3'!DH23</f>
        <v>0.25744571128806581</v>
      </c>
      <c r="DO23" s="14">
        <f>'8'!EF23</f>
        <v>0.42434660311388805</v>
      </c>
      <c r="DP23" s="14">
        <f t="shared" si="26"/>
        <v>0.39960675957726788</v>
      </c>
      <c r="DQ23" s="14">
        <f t="shared" si="27"/>
        <v>0.43251086731579458</v>
      </c>
    </row>
    <row r="24" spans="1:121" ht="12.75" customHeight="1">
      <c r="A24" s="60">
        <v>2000</v>
      </c>
      <c r="B24" s="14">
        <f>'1'!Q24</f>
        <v>0.47961287516045831</v>
      </c>
      <c r="C24" s="14">
        <f>'1'!S24</f>
        <v>0.58988531147294909</v>
      </c>
      <c r="D24" s="14">
        <f>'2'!P24</f>
        <v>0.37840994860033189</v>
      </c>
      <c r="E24" s="14">
        <f>'2'!R24</f>
        <v>0.55093430053912784</v>
      </c>
      <c r="F24" s="14">
        <f>'3'!N24</f>
        <v>0.48109985726067389</v>
      </c>
      <c r="G24" s="14">
        <f>'8'!J24</f>
        <v>0.71981727127052109</v>
      </c>
      <c r="H24" s="14">
        <f t="shared" si="28"/>
        <v>0.54214869417755085</v>
      </c>
      <c r="I24" s="14">
        <f t="shared" si="29"/>
        <v>0.58145561663392842</v>
      </c>
      <c r="J24" s="14">
        <f>'1'!AC24</f>
        <v>0.41827221620691046</v>
      </c>
      <c r="K24" s="14">
        <f>'1'!AE24</f>
        <v>0.53034532712261628</v>
      </c>
      <c r="L24" s="14">
        <f>'2'!Y24</f>
        <v>0.28012119086587822</v>
      </c>
      <c r="M24" s="14">
        <f>'2'!AA24</f>
        <v>0.4391235461473762</v>
      </c>
      <c r="N24" s="14">
        <f>'3'!U24</f>
        <v>0.51468109681437635</v>
      </c>
      <c r="O24" s="14">
        <f>'8'!S24</f>
        <v>0.68446032433858617</v>
      </c>
      <c r="P24" s="14">
        <f t="shared" si="0"/>
        <v>0.52287709835529628</v>
      </c>
      <c r="Q24" s="14">
        <f t="shared" si="1"/>
        <v>0.56119195606658734</v>
      </c>
      <c r="R24" s="14">
        <f>'1'!AO24</f>
        <v>0.52113850823064589</v>
      </c>
      <c r="S24" s="14">
        <f>'1'!AQ24</f>
        <v>0.62770257785315819</v>
      </c>
      <c r="T24" s="14">
        <f>'2'!AH24</f>
        <v>0.30239797524122369</v>
      </c>
      <c r="U24" s="14">
        <f>'2'!AJ24</f>
        <v>0.46682572338777878</v>
      </c>
      <c r="V24" s="14">
        <f>'3'!AB24</f>
        <v>0.73218512296387828</v>
      </c>
      <c r="W24" s="14">
        <f>'8'!AB24</f>
        <v>0.75983835538039524</v>
      </c>
      <c r="X24" s="14">
        <f t="shared" si="2"/>
        <v>0.65529305496992141</v>
      </c>
      <c r="Y24" s="14">
        <f t="shared" si="3"/>
        <v>0.69304864370907937</v>
      </c>
      <c r="Z24" s="14">
        <f>'1'!BA24</f>
        <v>0.40552249542853386</v>
      </c>
      <c r="AA24" s="14">
        <f>'1'!BC24</f>
        <v>0.51736340179417972</v>
      </c>
      <c r="AB24" s="14">
        <f>'2'!AQ24</f>
        <v>0.26276029290256037</v>
      </c>
      <c r="AC24" s="14">
        <f>'2'!AS24</f>
        <v>0.41637730080720364</v>
      </c>
      <c r="AD24" s="14">
        <f>'3'!AI24</f>
        <v>0.41677230656471698</v>
      </c>
      <c r="AE24" s="14">
        <f>'8'!AK24</f>
        <v>0.68734749771525649</v>
      </c>
      <c r="AF24" s="14">
        <f t="shared" si="4"/>
        <v>0.4802937003164266</v>
      </c>
      <c r="AG24" s="14">
        <f t="shared" si="5"/>
        <v>0.51802358238002</v>
      </c>
      <c r="AH24" s="14">
        <f>'1'!BM24</f>
        <v>0.42556324927060984</v>
      </c>
      <c r="AI24" s="14">
        <f>'1'!BO24</f>
        <v>0.53767091171038262</v>
      </c>
      <c r="AJ24" s="14">
        <f>'2'!AZ24</f>
        <v>0.29306242300862956</v>
      </c>
      <c r="AK24" s="14">
        <f>'2'!BB24</f>
        <v>0.45540912441980586</v>
      </c>
      <c r="AL24" s="14">
        <f>'3'!AP24</f>
        <v>0.80725497921760181</v>
      </c>
      <c r="AM24" s="14">
        <f>'8'!AT24</f>
        <v>0.8233566564020256</v>
      </c>
      <c r="AN24" s="14">
        <f t="shared" si="6"/>
        <v>0.6843278807626334</v>
      </c>
      <c r="AO24" s="14">
        <f t="shared" si="7"/>
        <v>0.72298408339170561</v>
      </c>
      <c r="AP24" s="14">
        <f>'1'!BY24</f>
        <v>0.31584116043883131</v>
      </c>
      <c r="AQ24" s="14">
        <f>'1'!CA24</f>
        <v>0.4192051996292781</v>
      </c>
      <c r="AR24" s="14">
        <f>'2'!BI24</f>
        <v>0.22083079317977006</v>
      </c>
      <c r="AS24" s="14">
        <f>'2'!BK24</f>
        <v>0.35657855013832213</v>
      </c>
      <c r="AT24" s="14">
        <f>'3'!AW24</f>
        <v>0.8597269733770585</v>
      </c>
      <c r="AU24" s="14">
        <f>'8'!BC24</f>
        <v>0.75108699753610475</v>
      </c>
      <c r="AV24" s="14">
        <f t="shared" si="8"/>
        <v>0.65446820001739803</v>
      </c>
      <c r="AW24" s="14">
        <f t="shared" si="9"/>
        <v>0.68871578355134266</v>
      </c>
      <c r="AX24" s="14">
        <f>'1'!CK24</f>
        <v>0.50929905515464691</v>
      </c>
      <c r="AY24" s="14">
        <f>'1'!CM24</f>
        <v>0.61711038413546904</v>
      </c>
      <c r="AZ24" s="14">
        <f>'2'!BR24</f>
        <v>0.27177652717073009</v>
      </c>
      <c r="BA24" s="14">
        <f>'2'!BT24</f>
        <v>0.42832383572535104</v>
      </c>
      <c r="BB24" s="14">
        <f>'3'!BD24</f>
        <v>0.73351057004300824</v>
      </c>
      <c r="BC24" s="14">
        <f>'8'!BL24</f>
        <v>0.74003306353562159</v>
      </c>
      <c r="BD24" s="14">
        <f t="shared" si="10"/>
        <v>0.6444516108258922</v>
      </c>
      <c r="BE24" s="14">
        <f t="shared" si="11"/>
        <v>0.68166860747751867</v>
      </c>
      <c r="BF24" s="14">
        <f>'1'!CW24</f>
        <v>0.50989839723555841</v>
      </c>
      <c r="BG24" s="14">
        <f>'1'!CY24</f>
        <v>0.61765014084724079</v>
      </c>
      <c r="BH24" s="14">
        <f>'2'!CA24</f>
        <v>0.30125495786526751</v>
      </c>
      <c r="BI24" s="14">
        <f>'2'!CC24</f>
        <v>0.46544230505678935</v>
      </c>
      <c r="BJ24" s="14">
        <f>'3'!BK24</f>
        <v>0.80319115003626673</v>
      </c>
      <c r="BK24" s="14">
        <f>'8'!BU24</f>
        <v>0.72339665808911968</v>
      </c>
      <c r="BL24" s="14">
        <f t="shared" si="12"/>
        <v>0.67040063267488104</v>
      </c>
      <c r="BM24" s="14">
        <f t="shared" si="13"/>
        <v>0.70836971611636967</v>
      </c>
      <c r="BN24" s="14">
        <f>'1'!DI24</f>
        <v>0.55450655144741723</v>
      </c>
      <c r="BO24" s="14">
        <f>'1'!DK24</f>
        <v>0.65678644824050925</v>
      </c>
      <c r="BP24" s="14">
        <f>'2'!CJ24</f>
        <v>0.27512237959601854</v>
      </c>
      <c r="BQ24" s="14">
        <f>'2'!CL24</f>
        <v>0.43268306869565459</v>
      </c>
      <c r="BR24" s="14">
        <f>'3'!BR24</f>
        <v>0.51687682611793218</v>
      </c>
      <c r="BS24" s="14">
        <f>'8'!CD24</f>
        <v>0.70718086613130982</v>
      </c>
      <c r="BT24" s="14">
        <f t="shared" si="14"/>
        <v>0.55731853853565116</v>
      </c>
      <c r="BU24" s="14">
        <f t="shared" si="15"/>
        <v>0.5935305868042331</v>
      </c>
      <c r="BV24" s="14">
        <f>'1'!DU24</f>
        <v>0.54927310242758021</v>
      </c>
      <c r="BW24" s="14">
        <f>'1'!DW24</f>
        <v>0.65229771086861044</v>
      </c>
      <c r="BX24" s="14">
        <f>'2'!CS24</f>
        <v>0.28112130521817924</v>
      </c>
      <c r="BY24" s="14">
        <f>'2'!CU24</f>
        <v>0.44040186000911902</v>
      </c>
      <c r="BZ24" s="14">
        <f>'3'!BY24</f>
        <v>0.74007105655777106</v>
      </c>
      <c r="CA24" s="14">
        <f>'8'!CM24</f>
        <v>0.77505941315704052</v>
      </c>
      <c r="CB24" s="14">
        <f t="shared" si="16"/>
        <v>0.66651299757755456</v>
      </c>
      <c r="CC24" s="14">
        <f t="shared" si="17"/>
        <v>0.70304597474485453</v>
      </c>
      <c r="CD24" s="14">
        <f>'1'!EG24</f>
        <v>0.49211647760271954</v>
      </c>
      <c r="CE24" s="14">
        <f>'1'!EI24</f>
        <v>0.60147113451075696</v>
      </c>
      <c r="CF24" s="14">
        <f>'2'!DB24</f>
        <v>0.36547777883664667</v>
      </c>
      <c r="CG24" s="14">
        <f>'2'!DD24</f>
        <v>0.53761842160857398</v>
      </c>
      <c r="CH24" s="14">
        <f>'3'!CF24</f>
        <v>0.70045384201266525</v>
      </c>
      <c r="CI24" s="14">
        <f>'8'!CV24</f>
        <v>0.81437643040332197</v>
      </c>
      <c r="CJ24" s="14">
        <f t="shared" si="18"/>
        <v>0.6594655393302713</v>
      </c>
      <c r="CK24" s="14">
        <f t="shared" si="19"/>
        <v>0.69855053498907149</v>
      </c>
      <c r="CL24" s="14">
        <f>'1'!ES24</f>
        <v>0.38444144785930601</v>
      </c>
      <c r="CM24" s="14">
        <f>'1'!EU24</f>
        <v>0.49540089105959556</v>
      </c>
      <c r="CN24" s="14">
        <f>'2'!DK24</f>
        <v>0.21398691162512573</v>
      </c>
      <c r="CO24" s="14">
        <f>'2'!DM24</f>
        <v>0.34607548094746327</v>
      </c>
      <c r="CP24" s="14">
        <f>'3'!CM24</f>
        <v>0.57613416874288925</v>
      </c>
      <c r="CQ24" s="14">
        <f>'8'!DE24</f>
        <v>0.69393183141587533</v>
      </c>
      <c r="CR24" s="14">
        <f t="shared" si="20"/>
        <v>0.53692019765629206</v>
      </c>
      <c r="CS24" s="14">
        <f t="shared" si="21"/>
        <v>0.57232094322858373</v>
      </c>
      <c r="CT24" s="14">
        <f>'1'!FE24</f>
        <v>0.39525732164864674</v>
      </c>
      <c r="CU24" s="14">
        <f>'1'!FG24</f>
        <v>0.50674808310446529</v>
      </c>
      <c r="CV24" s="14">
        <f>'2'!DT24</f>
        <v>0.19202660873651115</v>
      </c>
      <c r="CW24" s="14">
        <f>'2'!DV24</f>
        <v>0.31074511418984319</v>
      </c>
      <c r="CX24" s="14">
        <f>'3'!CT24</f>
        <v>0.68845961638791475</v>
      </c>
      <c r="CY24" s="14">
        <f>'8'!DN24</f>
        <v>0.80847433342207464</v>
      </c>
      <c r="CZ24" s="14">
        <f t="shared" si="22"/>
        <v>0.61618027178516876</v>
      </c>
      <c r="DA24" s="14">
        <f t="shared" si="23"/>
        <v>0.65035027462166561</v>
      </c>
      <c r="DB24" s="14">
        <f>'1'!FQ24</f>
        <v>0.402188774223527</v>
      </c>
      <c r="DC24" s="14">
        <f>'1'!FS24</f>
        <v>0.51393216030392264</v>
      </c>
      <c r="DD24" s="14">
        <f>'2'!EC24</f>
        <v>0.21888900366017847</v>
      </c>
      <c r="DE24" s="14">
        <f>'2'!EE24</f>
        <v>0.35362166327961542</v>
      </c>
      <c r="DF24" s="14">
        <f>'3'!DA24</f>
        <v>0.57505968605440405</v>
      </c>
      <c r="DG24" s="14">
        <f>'8'!DW24</f>
        <v>0.75740571900762088</v>
      </c>
      <c r="DH24" s="14">
        <f t="shared" si="24"/>
        <v>0.55957224533477112</v>
      </c>
      <c r="DI24" s="14">
        <f t="shared" si="25"/>
        <v>0.59539418851279391</v>
      </c>
      <c r="DJ24" s="14">
        <f>'1'!GC24</f>
        <v>0.704776460513165</v>
      </c>
      <c r="DK24" s="14">
        <f>'1'!GE24</f>
        <v>0.77553784930008185</v>
      </c>
      <c r="DL24" s="14">
        <f>'2'!EL24</f>
        <v>0.35180572152957357</v>
      </c>
      <c r="DM24" s="14">
        <f>'2'!EN24</f>
        <v>0.52313014086306242</v>
      </c>
      <c r="DN24" s="14">
        <f>'3'!DH24</f>
        <v>0.25088237359330129</v>
      </c>
      <c r="DO24" s="14">
        <f>'8'!EF24</f>
        <v>0.43944239998632406</v>
      </c>
      <c r="DP24" s="14">
        <f t="shared" si="26"/>
        <v>0.40832153368880808</v>
      </c>
      <c r="DQ24" s="14">
        <f t="shared" si="27"/>
        <v>0.4396062533795404</v>
      </c>
    </row>
    <row r="25" spans="1:121" ht="12.75" customHeight="1">
      <c r="A25" s="60">
        <v>2001</v>
      </c>
      <c r="B25" s="14">
        <f>'1'!Q25</f>
        <v>0.49521222038113349</v>
      </c>
      <c r="C25" s="14">
        <f>'1'!S25</f>
        <v>0.60431263626599896</v>
      </c>
      <c r="D25" s="14">
        <f>'2'!P25</f>
        <v>0.3960758403908094</v>
      </c>
      <c r="E25" s="14">
        <f>'2'!R25</f>
        <v>0.5685512828822894</v>
      </c>
      <c r="F25" s="14">
        <f>'3'!N25</f>
        <v>0.49620888725342222</v>
      </c>
      <c r="G25" s="14">
        <f>'8'!J25</f>
        <v>0.72080898835601714</v>
      </c>
      <c r="H25" s="14">
        <f t="shared" si="28"/>
        <v>0.55337627952348167</v>
      </c>
      <c r="I25" s="14">
        <f t="shared" si="29"/>
        <v>0.59244390694960281</v>
      </c>
      <c r="J25" s="14">
        <f>'1'!AC25</f>
        <v>0.44126195962086706</v>
      </c>
      <c r="K25" s="14">
        <f>'1'!AE25</f>
        <v>0.55320886929031976</v>
      </c>
      <c r="L25" s="14">
        <f>'2'!Y25</f>
        <v>0.28971330786639532</v>
      </c>
      <c r="M25" s="14">
        <f>'2'!AA25</f>
        <v>0.45124683611160632</v>
      </c>
      <c r="N25" s="14">
        <f>'3'!U25</f>
        <v>0.53212040775091085</v>
      </c>
      <c r="O25" s="14">
        <f>'8'!S25</f>
        <v>0.67587133514734665</v>
      </c>
      <c r="P25" s="14">
        <f t="shared" si="0"/>
        <v>0.5328332863553813</v>
      </c>
      <c r="Q25" s="14">
        <f t="shared" si="1"/>
        <v>0.57137602111379293</v>
      </c>
      <c r="R25" s="14">
        <f>'1'!AO25</f>
        <v>0.53353255554509971</v>
      </c>
      <c r="S25" s="14">
        <f>'1'!AQ25</f>
        <v>0.63863537647070578</v>
      </c>
      <c r="T25" s="14">
        <f>'2'!AH25</f>
        <v>0.30170499699766418</v>
      </c>
      <c r="U25" s="14">
        <f>'2'!AJ25</f>
        <v>0.4659874695517856</v>
      </c>
      <c r="V25" s="14">
        <f>'3'!AB25</f>
        <v>0.79153263522120532</v>
      </c>
      <c r="W25" s="14">
        <f>'8'!AB25</f>
        <v>0.75958976171961556</v>
      </c>
      <c r="X25" s="14">
        <f t="shared" si="2"/>
        <v>0.68136699341315321</v>
      </c>
      <c r="Y25" s="14">
        <f t="shared" si="3"/>
        <v>0.71881580485368657</v>
      </c>
      <c r="Z25" s="14">
        <f>'1'!BA25</f>
        <v>0.41958706212532931</v>
      </c>
      <c r="AA25" s="14">
        <f>'1'!BC25</f>
        <v>0.53167162122935641</v>
      </c>
      <c r="AB25" s="14">
        <f>'2'!AQ25</f>
        <v>0.26791432389609793</v>
      </c>
      <c r="AC25" s="14">
        <f>'2'!AS25</f>
        <v>0.42324250186723966</v>
      </c>
      <c r="AD25" s="14">
        <f>'3'!AI25</f>
        <v>0.4245497578367019</v>
      </c>
      <c r="AE25" s="14">
        <f>'8'!AK25</f>
        <v>0.67682247372611559</v>
      </c>
      <c r="AF25" s="14">
        <f t="shared" si="4"/>
        <v>0.48357549006719114</v>
      </c>
      <c r="AG25" s="14">
        <f t="shared" si="5"/>
        <v>0.52152521968511067</v>
      </c>
      <c r="AH25" s="14">
        <f>'1'!BM25</f>
        <v>0.42630890392057863</v>
      </c>
      <c r="AI25" s="14">
        <f>'1'!BO25</f>
        <v>0.53841614451584008</v>
      </c>
      <c r="AJ25" s="14">
        <f>'2'!AZ25</f>
        <v>0.31592101342380297</v>
      </c>
      <c r="AK25" s="14">
        <f>'2'!BB25</f>
        <v>0.4828993917562529</v>
      </c>
      <c r="AL25" s="14">
        <f>'3'!AP25</f>
        <v>0.82751514008228422</v>
      </c>
      <c r="AM25" s="14">
        <f>'8'!AT25</f>
        <v>0.82281112871237339</v>
      </c>
      <c r="AN25" s="14">
        <f t="shared" si="6"/>
        <v>0.69470327677312171</v>
      </c>
      <c r="AO25" s="14">
        <f t="shared" si="7"/>
        <v>0.73382256272541901</v>
      </c>
      <c r="AP25" s="14">
        <f>'1'!BY25</f>
        <v>0.33500848257020688</v>
      </c>
      <c r="AQ25" s="14">
        <f>'1'!CA25</f>
        <v>0.44127311249216561</v>
      </c>
      <c r="AR25" s="14">
        <f>'2'!BI25</f>
        <v>0.27104340165688917</v>
      </c>
      <c r="AS25" s="14">
        <f>'2'!BK25</f>
        <v>0.42736339152188735</v>
      </c>
      <c r="AT25" s="14">
        <f>'3'!AW25</f>
        <v>0.83935466894207178</v>
      </c>
      <c r="AU25" s="14">
        <f>'8'!BC25</f>
        <v>0.75990904309229934</v>
      </c>
      <c r="AV25" s="14">
        <f t="shared" si="8"/>
        <v>0.65782061718424889</v>
      </c>
      <c r="AW25" s="14">
        <f t="shared" si="9"/>
        <v>0.69470554215514047</v>
      </c>
      <c r="AX25" s="14">
        <f>'1'!CK25</f>
        <v>0.51963276550275539</v>
      </c>
      <c r="AY25" s="14">
        <f>'1'!CM25</f>
        <v>0.62636360800818003</v>
      </c>
      <c r="AZ25" s="14">
        <f>'2'!BR25</f>
        <v>0.28005718382651706</v>
      </c>
      <c r="BA25" s="14">
        <f>'2'!BT25</f>
        <v>0.4390416192329139</v>
      </c>
      <c r="BB25" s="14">
        <f>'3'!BD25</f>
        <v>0.78333940965002236</v>
      </c>
      <c r="BC25" s="14">
        <f>'8'!BL25</f>
        <v>0.75733663869716517</v>
      </c>
      <c r="BD25" s="14">
        <f t="shared" si="10"/>
        <v>0.67246902695236122</v>
      </c>
      <c r="BE25" s="14">
        <f t="shared" si="11"/>
        <v>0.7097136389940859</v>
      </c>
      <c r="BF25" s="14">
        <f>'1'!CW25</f>
        <v>0.52382134978975547</v>
      </c>
      <c r="BG25" s="14">
        <f>'1'!CY25</f>
        <v>0.63008245666863949</v>
      </c>
      <c r="BH25" s="14">
        <f>'2'!CA25</f>
        <v>0.3082009663306205</v>
      </c>
      <c r="BI25" s="14">
        <f>'2'!CC25</f>
        <v>0.4737887895383836</v>
      </c>
      <c r="BJ25" s="14">
        <f>'3'!BK25</f>
        <v>0.80397530384543514</v>
      </c>
      <c r="BK25" s="14">
        <f>'8'!BU25</f>
        <v>0.73008176672914393</v>
      </c>
      <c r="BL25" s="14">
        <f t="shared" si="12"/>
        <v>0.67619901814793038</v>
      </c>
      <c r="BM25" s="14">
        <f t="shared" si="13"/>
        <v>0.71401002184448359</v>
      </c>
      <c r="BN25" s="14">
        <f>'1'!DI25</f>
        <v>0.56358233437148841</v>
      </c>
      <c r="BO25" s="14">
        <f>'1'!DK25</f>
        <v>0.664508598882107</v>
      </c>
      <c r="BP25" s="14">
        <f>'2'!CJ25</f>
        <v>0.28845197244311743</v>
      </c>
      <c r="BQ25" s="14">
        <f>'2'!CL25</f>
        <v>0.44966990998943529</v>
      </c>
      <c r="BR25" s="14">
        <f>'3'!BR25</f>
        <v>0.48679131084034843</v>
      </c>
      <c r="BS25" s="14">
        <f>'8'!CD25</f>
        <v>0.72051608699961645</v>
      </c>
      <c r="BT25" s="14">
        <f t="shared" si="14"/>
        <v>0.55243301455463378</v>
      </c>
      <c r="BU25" s="14">
        <f t="shared" si="15"/>
        <v>0.58874006121138922</v>
      </c>
      <c r="BV25" s="14">
        <f>'1'!DU25</f>
        <v>0.56954368524276622</v>
      </c>
      <c r="BW25" s="14">
        <f>'1'!DW25</f>
        <v>0.66953856253257948</v>
      </c>
      <c r="BX25" s="14">
        <f>'2'!CS25</f>
        <v>0.29490113189647688</v>
      </c>
      <c r="BY25" s="14">
        <f>'2'!CU25</f>
        <v>0.45767913145792449</v>
      </c>
      <c r="BZ25" s="14">
        <f>'3'!BY25</f>
        <v>0.72883405710851112</v>
      </c>
      <c r="CA25" s="14">
        <f>'8'!CM25</f>
        <v>0.7782258089098707</v>
      </c>
      <c r="CB25" s="14">
        <f t="shared" si="16"/>
        <v>0.66840021575456665</v>
      </c>
      <c r="CC25" s="14">
        <f t="shared" si="17"/>
        <v>0.70467699116867399</v>
      </c>
      <c r="CD25" s="14">
        <f>'1'!EG25</f>
        <v>0.51974921204891011</v>
      </c>
      <c r="CE25" s="14">
        <f>'1'!EI25</f>
        <v>0.62646724118954478</v>
      </c>
      <c r="CF25" s="14">
        <f>'2'!DB25</f>
        <v>0.38378294149118136</v>
      </c>
      <c r="CG25" s="14">
        <f>'2'!DD25</f>
        <v>0.55636066381533678</v>
      </c>
      <c r="CH25" s="14">
        <f>'3'!CF25</f>
        <v>0.73929036723566799</v>
      </c>
      <c r="CI25" s="14">
        <f>'8'!CV25</f>
        <v>0.8319270250720544</v>
      </c>
      <c r="CJ25" s="14">
        <f t="shared" si="18"/>
        <v>0.68762239097478361</v>
      </c>
      <c r="CK25" s="14">
        <f t="shared" si="19"/>
        <v>0.72622376903532615</v>
      </c>
      <c r="CL25" s="14">
        <f>'1'!ES25</f>
        <v>0.40659192254203019</v>
      </c>
      <c r="CM25" s="14">
        <f>'1'!EU25</f>
        <v>0.51846084636521106</v>
      </c>
      <c r="CN25" s="14">
        <f>'2'!DK25</f>
        <v>0.22578361141717063</v>
      </c>
      <c r="CO25" s="14">
        <f>'2'!DM25</f>
        <v>0.36403964421171214</v>
      </c>
      <c r="CP25" s="14">
        <f>'3'!CM25</f>
        <v>0.5153004146481569</v>
      </c>
      <c r="CQ25" s="14">
        <f>'8'!DE25</f>
        <v>0.72072028237495211</v>
      </c>
      <c r="CR25" s="14">
        <f t="shared" si="20"/>
        <v>0.52623299622187147</v>
      </c>
      <c r="CS25" s="14">
        <f t="shared" si="21"/>
        <v>0.56243238426596187</v>
      </c>
      <c r="CT25" s="14">
        <f>'1'!FE25</f>
        <v>0.4032915765794689</v>
      </c>
      <c r="CU25" s="14">
        <f>'1'!FG25</f>
        <v>0.51506893414970401</v>
      </c>
      <c r="CV25" s="14">
        <f>'2'!DT25</f>
        <v>0.2100064146967251</v>
      </c>
      <c r="CW25" s="14">
        <f>'2'!DV25</f>
        <v>0.33986014007406956</v>
      </c>
      <c r="CX25" s="14">
        <f>'3'!CT25</f>
        <v>0.75156387311429584</v>
      </c>
      <c r="CY25" s="14">
        <f>'8'!DN25</f>
        <v>0.80536699449359039</v>
      </c>
      <c r="CZ25" s="14">
        <f t="shared" si="22"/>
        <v>0.64389460437936186</v>
      </c>
      <c r="DA25" s="14">
        <f t="shared" si="23"/>
        <v>0.67923544843114325</v>
      </c>
      <c r="DB25" s="14">
        <f>'1'!FQ25</f>
        <v>0.42941850927021091</v>
      </c>
      <c r="DC25" s="14">
        <f>'1'!FS25</f>
        <v>0.54151615464917002</v>
      </c>
      <c r="DD25" s="14">
        <f>'2'!EC25</f>
        <v>0.22145781190961802</v>
      </c>
      <c r="DE25" s="14">
        <f>'2'!EE25</f>
        <v>0.35752950222149871</v>
      </c>
      <c r="DF25" s="14">
        <f>'3'!DA25</f>
        <v>0.5723118037308712</v>
      </c>
      <c r="DG25" s="14">
        <f>'8'!DW25</f>
        <v>0.76134064566263815</v>
      </c>
      <c r="DH25" s="14">
        <f t="shared" si="24"/>
        <v>0.56535639823614392</v>
      </c>
      <c r="DI25" s="14">
        <f t="shared" si="25"/>
        <v>0.60138309634312381</v>
      </c>
      <c r="DJ25" s="14">
        <f>'1'!GC25</f>
        <v>0.72554377813684445</v>
      </c>
      <c r="DK25" s="14">
        <f>'1'!GE25</f>
        <v>0.79058449420415888</v>
      </c>
      <c r="DL25" s="14">
        <f>'2'!EL25</f>
        <v>0.35291352872365478</v>
      </c>
      <c r="DM25" s="14">
        <f>'2'!EN25</f>
        <v>0.52432038364054545</v>
      </c>
      <c r="DN25" s="14">
        <f>'3'!DH25</f>
        <v>0.25738503999568108</v>
      </c>
      <c r="DO25" s="14">
        <f>'8'!EF25</f>
        <v>0.43882312521320821</v>
      </c>
      <c r="DP25" s="14">
        <f t="shared" si="26"/>
        <v>0.41500106206196924</v>
      </c>
      <c r="DQ25" s="14">
        <f t="shared" si="27"/>
        <v>0.44514989076712125</v>
      </c>
    </row>
    <row r="26" spans="1:121" ht="12.75" customHeight="1">
      <c r="A26" s="60">
        <v>2002</v>
      </c>
      <c r="B26" s="14">
        <f>'1'!Q26</f>
        <v>0.50209490720997607</v>
      </c>
      <c r="C26" s="14">
        <f>'1'!S26</f>
        <v>0.61059235258650246</v>
      </c>
      <c r="D26" s="14">
        <f>'2'!P26</f>
        <v>0.40761232663484331</v>
      </c>
      <c r="E26" s="14">
        <f>'2'!R26</f>
        <v>0.57971879758317135</v>
      </c>
      <c r="F26" s="14">
        <f>'3'!N26</f>
        <v>0.55304023109804723</v>
      </c>
      <c r="G26" s="14">
        <f>'8'!J26</f>
        <v>0.71384301072338219</v>
      </c>
      <c r="H26" s="14">
        <f t="shared" si="28"/>
        <v>0.57654920976171309</v>
      </c>
      <c r="I26" s="14">
        <f t="shared" si="29"/>
        <v>0.61545934593185125</v>
      </c>
      <c r="J26" s="14">
        <f>'1'!AC26</f>
        <v>0.46393523079018634</v>
      </c>
      <c r="K26" s="14">
        <f>'1'!AE26</f>
        <v>0.57510492515574252</v>
      </c>
      <c r="L26" s="14">
        <f>'2'!Y26</f>
        <v>0.294729463422163</v>
      </c>
      <c r="M26" s="14">
        <f>'2'!AA26</f>
        <v>0.45746764592055489</v>
      </c>
      <c r="N26" s="14">
        <f>'3'!U26</f>
        <v>0.53658178755345487</v>
      </c>
      <c r="O26" s="14">
        <f>'8'!S26</f>
        <v>0.68550531160975425</v>
      </c>
      <c r="P26" s="14">
        <f t="shared" si="0"/>
        <v>0.54254430100456186</v>
      </c>
      <c r="Q26" s="14">
        <f t="shared" si="1"/>
        <v>0.58105205812751226</v>
      </c>
      <c r="R26" s="14">
        <f>'1'!AO26</f>
        <v>0.53692236809307725</v>
      </c>
      <c r="S26" s="14">
        <f>'1'!AQ26</f>
        <v>0.64159840773140475</v>
      </c>
      <c r="T26" s="14">
        <f>'2'!AH26</f>
        <v>0.30633259736323865</v>
      </c>
      <c r="U26" s="14">
        <f>'2'!AJ26</f>
        <v>0.47155784178843951</v>
      </c>
      <c r="V26" s="14">
        <f>'3'!AB26</f>
        <v>0.82104367269266998</v>
      </c>
      <c r="W26" s="14">
        <f>'8'!AB26</f>
        <v>0.74600549741568301</v>
      </c>
      <c r="X26" s="14">
        <f t="shared" si="2"/>
        <v>0.69023685165671222</v>
      </c>
      <c r="Y26" s="14">
        <f t="shared" si="3"/>
        <v>0.72769458402689791</v>
      </c>
      <c r="Z26" s="14">
        <f>'1'!BA26</f>
        <v>0.43546232226599485</v>
      </c>
      <c r="AA26" s="14">
        <f>'1'!BC26</f>
        <v>0.54750546839299041</v>
      </c>
      <c r="AB26" s="14">
        <f>'2'!AQ26</f>
        <v>0.27575676981223118</v>
      </c>
      <c r="AC26" s="14">
        <f>'2'!AS26</f>
        <v>0.43350518679171562</v>
      </c>
      <c r="AD26" s="14">
        <f>'3'!AI26</f>
        <v>0.41096829665424983</v>
      </c>
      <c r="AE26" s="14">
        <f>'8'!AK26</f>
        <v>0.66241858935498465</v>
      </c>
      <c r="AF26" s="14">
        <f t="shared" si="4"/>
        <v>0.47778103690261742</v>
      </c>
      <c r="AG26" s="14">
        <f t="shared" si="5"/>
        <v>0.51596450782596492</v>
      </c>
      <c r="AH26" s="14">
        <f>'1'!BM26</f>
        <v>0.43882314274797418</v>
      </c>
      <c r="AI26" s="14">
        <f>'1'!BO26</f>
        <v>0.55081572173172089</v>
      </c>
      <c r="AJ26" s="14">
        <f>'2'!AZ26</f>
        <v>0.3150267334554463</v>
      </c>
      <c r="AK26" s="14">
        <f>'2'!BB26</f>
        <v>0.48185278055848341</v>
      </c>
      <c r="AL26" s="14">
        <f>'3'!AP26</f>
        <v>0.85520808271025572</v>
      </c>
      <c r="AM26" s="14">
        <f>'8'!AT26</f>
        <v>0.82391421916974572</v>
      </c>
      <c r="AN26" s="14">
        <f t="shared" si="6"/>
        <v>0.70852480073016544</v>
      </c>
      <c r="AO26" s="14">
        <f t="shared" si="7"/>
        <v>0.74760592123721858</v>
      </c>
      <c r="AP26" s="14">
        <f>'1'!BY26</f>
        <v>0.3517339239997907</v>
      </c>
      <c r="AQ26" s="14">
        <f>'1'!CA26</f>
        <v>0.46002076418638543</v>
      </c>
      <c r="AR26" s="14">
        <f>'2'!BI26</f>
        <v>0.30152268521814168</v>
      </c>
      <c r="AS26" s="14">
        <f>'2'!BK26</f>
        <v>0.46576669635425977</v>
      </c>
      <c r="AT26" s="14">
        <f>'3'!AW26</f>
        <v>0.83206426082354923</v>
      </c>
      <c r="AU26" s="14">
        <f>'8'!BC26</f>
        <v>0.75958287212804632</v>
      </c>
      <c r="AV26" s="14">
        <f t="shared" si="8"/>
        <v>0.66119961928960591</v>
      </c>
      <c r="AW26" s="14">
        <f t="shared" si="9"/>
        <v>0.69928138844053667</v>
      </c>
      <c r="AX26" s="14">
        <f>'1'!CK26</f>
        <v>0.53734066058317576</v>
      </c>
      <c r="AY26" s="14">
        <f>'1'!CM26</f>
        <v>0.64196323917143416</v>
      </c>
      <c r="AZ26" s="14">
        <f>'2'!BR26</f>
        <v>0.28242019466793672</v>
      </c>
      <c r="BA26" s="14">
        <f>'2'!BT26</f>
        <v>0.44205702957405341</v>
      </c>
      <c r="BB26" s="14">
        <f>'3'!BD26</f>
        <v>0.78773235246582829</v>
      </c>
      <c r="BC26" s="14">
        <f>'8'!BL26</f>
        <v>0.75508258421885077</v>
      </c>
      <c r="BD26" s="14">
        <f t="shared" si="10"/>
        <v>0.67732786783541532</v>
      </c>
      <c r="BE26" s="14">
        <f t="shared" si="11"/>
        <v>0.71421606704367879</v>
      </c>
      <c r="BF26" s="14">
        <f>'1'!CW26</f>
        <v>0.52208796508907374</v>
      </c>
      <c r="BG26" s="14">
        <f>'1'!CY26</f>
        <v>0.62854566657733124</v>
      </c>
      <c r="BH26" s="14">
        <f>'2'!CA26</f>
        <v>0.30536655170078769</v>
      </c>
      <c r="BI26" s="14">
        <f>'2'!CC26</f>
        <v>0.47040027382469468</v>
      </c>
      <c r="BJ26" s="14">
        <f>'3'!BK26</f>
        <v>0.7987561250773263</v>
      </c>
      <c r="BK26" s="14">
        <f>'8'!BU26</f>
        <v>0.72440895384524107</v>
      </c>
      <c r="BL26" s="14">
        <f t="shared" si="12"/>
        <v>0.67177938437239637</v>
      </c>
      <c r="BM26" s="14">
        <f t="shared" si="13"/>
        <v>0.70957429688243856</v>
      </c>
      <c r="BN26" s="14">
        <f>'1'!DI26</f>
        <v>0.55866568771441427</v>
      </c>
      <c r="BO26" s="14">
        <f>'1'!DK26</f>
        <v>0.6603349784367083</v>
      </c>
      <c r="BP26" s="14">
        <f>'2'!CJ26</f>
        <v>0.29037403346944785</v>
      </c>
      <c r="BQ26" s="14">
        <f>'2'!CL26</f>
        <v>0.45207082956077671</v>
      </c>
      <c r="BR26" s="14">
        <f>'3'!BR26</f>
        <v>0.48696767371965949</v>
      </c>
      <c r="BS26" s="14">
        <f>'8'!CD26</f>
        <v>0.72373585331310752</v>
      </c>
      <c r="BT26" s="14">
        <f t="shared" si="14"/>
        <v>0.55267836637162371</v>
      </c>
      <c r="BU26" s="14">
        <f t="shared" si="15"/>
        <v>0.58918190412521543</v>
      </c>
      <c r="BV26" s="14">
        <f>'1'!DU26</f>
        <v>0.58577171746604662</v>
      </c>
      <c r="BW26" s="14">
        <f>'1'!DW26</f>
        <v>0.68306524846936334</v>
      </c>
      <c r="BX26" s="14">
        <f>'2'!CS26</f>
        <v>0.29224712001596292</v>
      </c>
      <c r="BY26" s="14">
        <f>'2'!CU26</f>
        <v>0.45439915867003455</v>
      </c>
      <c r="BZ26" s="14">
        <f>'3'!BY26</f>
        <v>0.72438360333479501</v>
      </c>
      <c r="CA26" s="14">
        <f>'8'!CM26</f>
        <v>0.77266026937632315</v>
      </c>
      <c r="CB26" s="14">
        <f t="shared" si="16"/>
        <v>0.66793057764162056</v>
      </c>
      <c r="CC26" s="14">
        <f t="shared" si="17"/>
        <v>0.70360448770769102</v>
      </c>
      <c r="CD26" s="14">
        <f>'1'!EG26</f>
        <v>0.54489525069183165</v>
      </c>
      <c r="CE26" s="14">
        <f>'1'!EI26</f>
        <v>0.64852239619281471</v>
      </c>
      <c r="CF26" s="14">
        <f>'2'!DB26</f>
        <v>0.39856576980804087</v>
      </c>
      <c r="CG26" s="14">
        <f>'2'!DD26</f>
        <v>0.57098349978535168</v>
      </c>
      <c r="CH26" s="14">
        <f>'3'!CF26</f>
        <v>0.76907076018150244</v>
      </c>
      <c r="CI26" s="14">
        <f>'8'!CV26</f>
        <v>0.82664966460372169</v>
      </c>
      <c r="CJ26" s="14">
        <f t="shared" si="18"/>
        <v>0.70445883057288794</v>
      </c>
      <c r="CK26" s="14">
        <f t="shared" si="19"/>
        <v>0.74242603267081564</v>
      </c>
      <c r="CL26" s="14">
        <f>'1'!ES26</f>
        <v>0.39917953736743922</v>
      </c>
      <c r="CM26" s="14">
        <f>'1'!EU26</f>
        <v>0.51082156694929781</v>
      </c>
      <c r="CN26" s="14">
        <f>'2'!DK26</f>
        <v>0.22490438143024608</v>
      </c>
      <c r="CO26" s="14">
        <f>'2'!DM26</f>
        <v>0.36272351951547666</v>
      </c>
      <c r="CP26" s="14">
        <f>'3'!CM26</f>
        <v>0.55272866246865393</v>
      </c>
      <c r="CQ26" s="14">
        <f>'8'!DE26</f>
        <v>0.71119997486327879</v>
      </c>
      <c r="CR26" s="14">
        <f t="shared" si="20"/>
        <v>0.53677780306295764</v>
      </c>
      <c r="CS26" s="14">
        <f t="shared" si="21"/>
        <v>0.57288812278785239</v>
      </c>
      <c r="CT26" s="14">
        <f>'1'!FE26</f>
        <v>0.42580615543601202</v>
      </c>
      <c r="CU26" s="14">
        <f>'1'!FG26</f>
        <v>0.53791376052926543</v>
      </c>
      <c r="CV26" s="14">
        <f>'2'!DT26</f>
        <v>0.21385739377906215</v>
      </c>
      <c r="CW26" s="14">
        <f>'2'!DV26</f>
        <v>0.34587449802167713</v>
      </c>
      <c r="CX26" s="14">
        <f>'3'!CT26</f>
        <v>0.74013854732089124</v>
      </c>
      <c r="CY26" s="14">
        <f>'8'!DN26</f>
        <v>0.80447632185015372</v>
      </c>
      <c r="CZ26" s="14">
        <f t="shared" si="22"/>
        <v>0.6439452859485113</v>
      </c>
      <c r="DA26" s="14">
        <f t="shared" si="23"/>
        <v>0.67956851739142343</v>
      </c>
      <c r="DB26" s="14">
        <f>'1'!FQ26</f>
        <v>0.46438512366056001</v>
      </c>
      <c r="DC26" s="14">
        <f>'1'!FS26</f>
        <v>0.57553309107238848</v>
      </c>
      <c r="DD26" s="14">
        <f>'2'!EC26</f>
        <v>0.23040761431231019</v>
      </c>
      <c r="DE26" s="14">
        <f>'2'!EE26</f>
        <v>0.37090298667264815</v>
      </c>
      <c r="DF26" s="14">
        <f>'3'!DA26</f>
        <v>0.57579936546417876</v>
      </c>
      <c r="DG26" s="14">
        <f>'8'!DW26</f>
        <v>0.76384397320158914</v>
      </c>
      <c r="DH26" s="14">
        <f t="shared" si="24"/>
        <v>0.57539072430949134</v>
      </c>
      <c r="DI26" s="14">
        <f t="shared" si="25"/>
        <v>0.61166985502789073</v>
      </c>
      <c r="DJ26" s="14">
        <f>'1'!GC26</f>
        <v>0.74868240043679113</v>
      </c>
      <c r="DK26" s="14">
        <f>'1'!GE26</f>
        <v>0.80700645727603815</v>
      </c>
      <c r="DL26" s="14">
        <f>'2'!EL26</f>
        <v>0.35860624598250607</v>
      </c>
      <c r="DM26" s="14">
        <f>'2'!EN26</f>
        <v>0.53039092427550094</v>
      </c>
      <c r="DN26" s="14">
        <f>'3'!DH26</f>
        <v>0.21527532899555682</v>
      </c>
      <c r="DO26" s="14">
        <f>'8'!EF26</f>
        <v>0.40493109186326176</v>
      </c>
      <c r="DP26" s="14">
        <f t="shared" si="26"/>
        <v>0.39318656384281014</v>
      </c>
      <c r="DQ26" s="14">
        <f t="shared" si="27"/>
        <v>0.42202984303995894</v>
      </c>
    </row>
    <row r="27" spans="1:121" ht="12.75" customHeight="1">
      <c r="A27" s="60">
        <v>2003</v>
      </c>
      <c r="B27" s="14">
        <f>'1'!Q27</f>
        <v>0.53345781633548939</v>
      </c>
      <c r="C27" s="14">
        <f>'1'!S27</f>
        <v>0.63856991698077203</v>
      </c>
      <c r="D27" s="14">
        <f>'2'!P27</f>
        <v>0.4159089981801577</v>
      </c>
      <c r="E27" s="14">
        <f>'2'!R27</f>
        <v>0.5875936002093548</v>
      </c>
      <c r="F27" s="14">
        <f>'3'!N27</f>
        <v>0.46151384124223738</v>
      </c>
      <c r="G27" s="14">
        <f>'8'!J27</f>
        <v>0.71341115871747673</v>
      </c>
      <c r="H27" s="14">
        <f t="shared" si="28"/>
        <v>0.54691134719725165</v>
      </c>
      <c r="I27" s="14">
        <f t="shared" si="29"/>
        <v>0.58510222752922791</v>
      </c>
      <c r="J27" s="14">
        <f>'1'!AC27</f>
        <v>0.49084345598090934</v>
      </c>
      <c r="K27" s="14">
        <f>'1'!AE27</f>
        <v>0.60029957865573846</v>
      </c>
      <c r="L27" s="14">
        <f>'2'!Y27</f>
        <v>0.2912172626515187</v>
      </c>
      <c r="M27" s="14">
        <f>'2'!AA27</f>
        <v>0.45312038840190716</v>
      </c>
      <c r="N27" s="14">
        <f>'3'!U27</f>
        <v>0.52756164921873727</v>
      </c>
      <c r="O27" s="14">
        <f>'8'!S27</f>
        <v>0.6913213361648306</v>
      </c>
      <c r="P27" s="14">
        <f t="shared" si="0"/>
        <v>0.54571147799827791</v>
      </c>
      <c r="Q27" s="14">
        <f t="shared" si="1"/>
        <v>0.58379301510828252</v>
      </c>
      <c r="R27" s="14">
        <f>'1'!AO27</f>
        <v>0.53878856932769958</v>
      </c>
      <c r="S27" s="14">
        <f>'1'!AQ27</f>
        <v>0.64322474637985561</v>
      </c>
      <c r="T27" s="14">
        <f>'2'!AH27</f>
        <v>0.31485520954801266</v>
      </c>
      <c r="U27" s="14">
        <f>'2'!AJ27</f>
        <v>0.48165178015480781</v>
      </c>
      <c r="V27" s="14">
        <f>'3'!AB27</f>
        <v>0.67528968780294174</v>
      </c>
      <c r="W27" s="14">
        <f>'8'!AB27</f>
        <v>0.73384550811511406</v>
      </c>
      <c r="X27" s="14">
        <f t="shared" si="2"/>
        <v>0.62951276237605214</v>
      </c>
      <c r="Y27" s="14">
        <f t="shared" si="3"/>
        <v>0.66707965484716281</v>
      </c>
      <c r="Z27" s="14">
        <f>'1'!BA27</f>
        <v>0.45075964719594996</v>
      </c>
      <c r="AA27" s="14">
        <f>'1'!BC27</f>
        <v>0.56245770467739842</v>
      </c>
      <c r="AB27" s="14">
        <f>'2'!AQ27</f>
        <v>0.2808841795936115</v>
      </c>
      <c r="AC27" s="14">
        <f>'2'!AS27</f>
        <v>0.4400990792132059</v>
      </c>
      <c r="AD27" s="14">
        <f>'3'!AI27</f>
        <v>0.41277703435619972</v>
      </c>
      <c r="AE27" s="14">
        <f>'8'!AK27</f>
        <v>0.67001384456551261</v>
      </c>
      <c r="AF27" s="14">
        <f t="shared" si="4"/>
        <v>0.48435531451068481</v>
      </c>
      <c r="AG27" s="14">
        <f t="shared" si="5"/>
        <v>0.52261641596893393</v>
      </c>
      <c r="AH27" s="14">
        <f>'1'!BM27</f>
        <v>0.44388182401437959</v>
      </c>
      <c r="AI27" s="14">
        <f>'1'!BO27</f>
        <v>0.55577132544990082</v>
      </c>
      <c r="AJ27" s="14">
        <f>'2'!AZ27</f>
        <v>0.33157423169932493</v>
      </c>
      <c r="AK27" s="14">
        <f>'2'!BB27</f>
        <v>0.50086135195011716</v>
      </c>
      <c r="AL27" s="14">
        <f>'3'!AP27</f>
        <v>0.73416998891327678</v>
      </c>
      <c r="AM27" s="14">
        <f>'8'!AT27</f>
        <v>0.81703163440519821</v>
      </c>
      <c r="AN27" s="14">
        <f t="shared" si="6"/>
        <v>0.66071127385967865</v>
      </c>
      <c r="AO27" s="14">
        <f t="shared" si="7"/>
        <v>0.700017886171862</v>
      </c>
      <c r="AP27" s="14">
        <f>'1'!BY27</f>
        <v>0.37439486401292638</v>
      </c>
      <c r="AQ27" s="14">
        <f>'1'!CA27</f>
        <v>0.48470717697653243</v>
      </c>
      <c r="AR27" s="14">
        <f>'2'!BI27</f>
        <v>0.30911279729086394</v>
      </c>
      <c r="AS27" s="14">
        <f>'2'!BK27</f>
        <v>0.47487384550336265</v>
      </c>
      <c r="AT27" s="14">
        <f>'3'!AW27</f>
        <v>0.83271490561962513</v>
      </c>
      <c r="AU27" s="14">
        <f>'8'!BC27</f>
        <v>0.75768477525807143</v>
      </c>
      <c r="AV27" s="14">
        <f t="shared" si="8"/>
        <v>0.66618164735694319</v>
      </c>
      <c r="AW27" s="14">
        <f t="shared" si="9"/>
        <v>0.70482021477091428</v>
      </c>
      <c r="AX27" s="14">
        <f>'1'!CK27</f>
        <v>0.53504265938014361</v>
      </c>
      <c r="AY27" s="14">
        <f>'1'!CM27</f>
        <v>0.6399567802283419</v>
      </c>
      <c r="AZ27" s="14">
        <f>'2'!BR27</f>
        <v>0.28097694323211747</v>
      </c>
      <c r="BA27" s="14">
        <f>'2'!BT27</f>
        <v>0.44021754976042127</v>
      </c>
      <c r="BB27" s="14">
        <f>'3'!BD27</f>
        <v>0.77912971492273109</v>
      </c>
      <c r="BC27" s="14">
        <f>'8'!BL27</f>
        <v>0.75534216361778728</v>
      </c>
      <c r="BD27" s="14">
        <f t="shared" si="10"/>
        <v>0.67336076125366917</v>
      </c>
      <c r="BE27" s="14">
        <f t="shared" si="11"/>
        <v>0.71026764607613913</v>
      </c>
      <c r="BF27" s="14">
        <f>'1'!CW27</f>
        <v>0.5242164519759247</v>
      </c>
      <c r="BG27" s="14">
        <f>'1'!CY27</f>
        <v>0.63043231425310742</v>
      </c>
      <c r="BH27" s="14">
        <f>'2'!CA27</f>
        <v>0.31007221652269978</v>
      </c>
      <c r="BI27" s="14">
        <f>'2'!CC27</f>
        <v>0.47601290745805652</v>
      </c>
      <c r="BJ27" s="14">
        <f>'3'!BK27</f>
        <v>0.79345573732935537</v>
      </c>
      <c r="BK27" s="14">
        <f>'8'!BU27</f>
        <v>0.7189222483060107</v>
      </c>
      <c r="BL27" s="14">
        <f t="shared" si="12"/>
        <v>0.66890948147100027</v>
      </c>
      <c r="BM27" s="14">
        <f t="shared" si="13"/>
        <v>0.70674672301997254</v>
      </c>
      <c r="BN27" s="14">
        <f>'1'!DI27</f>
        <v>0.55464579590200158</v>
      </c>
      <c r="BO27" s="14">
        <f>'1'!DK27</f>
        <v>0.65690551793726659</v>
      </c>
      <c r="BP27" s="14">
        <f>'2'!CJ27</f>
        <v>0.29130651857211254</v>
      </c>
      <c r="BQ27" s="14">
        <f>'2'!CL27</f>
        <v>0.45323135111887458</v>
      </c>
      <c r="BR27" s="14">
        <f>'3'!BR27</f>
        <v>0.48615577005134025</v>
      </c>
      <c r="BS27" s="14">
        <f>'8'!CD27</f>
        <v>0.72771900744808871</v>
      </c>
      <c r="BT27" s="14">
        <f t="shared" si="14"/>
        <v>0.55283782129257431</v>
      </c>
      <c r="BU27" s="14">
        <f t="shared" si="15"/>
        <v>0.58948224895430357</v>
      </c>
      <c r="BV27" s="14">
        <f>'1'!DU27</f>
        <v>0.59847890887277333</v>
      </c>
      <c r="BW27" s="14">
        <f>'1'!DW27</f>
        <v>0.6934920075389237</v>
      </c>
      <c r="BX27" s="14">
        <f>'2'!CS27</f>
        <v>0.30826914780067838</v>
      </c>
      <c r="BY27" s="14">
        <f>'2'!CU27</f>
        <v>0.47387000806137658</v>
      </c>
      <c r="BZ27" s="14">
        <f>'3'!BY27</f>
        <v>0.71785198613785639</v>
      </c>
      <c r="CA27" s="14">
        <f>'8'!CM27</f>
        <v>0.76872148415661967</v>
      </c>
      <c r="CB27" s="14">
        <f t="shared" si="16"/>
        <v>0.66827993625675097</v>
      </c>
      <c r="CC27" s="14">
        <f t="shared" si="17"/>
        <v>0.70384264201605085</v>
      </c>
      <c r="CD27" s="14">
        <f>'1'!EG27</f>
        <v>0.57291609336349247</v>
      </c>
      <c r="CE27" s="14">
        <f>'1'!EI27</f>
        <v>0.67236943329550614</v>
      </c>
      <c r="CF27" s="14">
        <f>'2'!DB27</f>
        <v>0.4203353407053414</v>
      </c>
      <c r="CG27" s="14">
        <f>'2'!DD27</f>
        <v>0.59174298879008469</v>
      </c>
      <c r="CH27" s="14">
        <f>'3'!CF27</f>
        <v>0.79160086202580826</v>
      </c>
      <c r="CI27" s="14">
        <f>'8'!CV27</f>
        <v>0.82608772777105011</v>
      </c>
      <c r="CJ27" s="14">
        <f t="shared" si="18"/>
        <v>0.7210834158848709</v>
      </c>
      <c r="CK27" s="14">
        <f t="shared" si="19"/>
        <v>0.75811484867974799</v>
      </c>
      <c r="CL27" s="14">
        <f>'1'!ES27</f>
        <v>0.39551083040180007</v>
      </c>
      <c r="CM27" s="14">
        <f>'1'!EU27</f>
        <v>0.50701202840387249</v>
      </c>
      <c r="CN27" s="14">
        <f>'2'!DK27</f>
        <v>0.22727260899634508</v>
      </c>
      <c r="CO27" s="14">
        <f>'2'!DM27</f>
        <v>0.36626039514013281</v>
      </c>
      <c r="CP27" s="14">
        <f>'3'!CM27</f>
        <v>0.53431023385691445</v>
      </c>
      <c r="CQ27" s="14">
        <f>'8'!DE27</f>
        <v>0.701328027497087</v>
      </c>
      <c r="CR27" s="14">
        <f t="shared" si="20"/>
        <v>0.52595192877188635</v>
      </c>
      <c r="CS27" s="14">
        <f t="shared" si="21"/>
        <v>0.56215094698667967</v>
      </c>
      <c r="CT27" s="14">
        <f>'1'!FE27</f>
        <v>0.44544516909780907</v>
      </c>
      <c r="CU27" s="14">
        <f>'1'!FG27</f>
        <v>0.55729631708252247</v>
      </c>
      <c r="CV27" s="14">
        <f>'2'!DT27</f>
        <v>0.21308051135827694</v>
      </c>
      <c r="CW27" s="14">
        <f>'2'!DV27</f>
        <v>0.34466719243891697</v>
      </c>
      <c r="CX27" s="14">
        <f>'3'!CT27</f>
        <v>0.75622401025856756</v>
      </c>
      <c r="CY27" s="14">
        <f>'8'!DN27</f>
        <v>0.80416233448695829</v>
      </c>
      <c r="CZ27" s="14">
        <f t="shared" si="22"/>
        <v>0.65413538940490401</v>
      </c>
      <c r="DA27" s="14">
        <f t="shared" si="23"/>
        <v>0.68966428710991079</v>
      </c>
      <c r="DB27" s="14">
        <f>'1'!FQ27</f>
        <v>0.493283110513767</v>
      </c>
      <c r="DC27" s="14">
        <f>'1'!FS27</f>
        <v>0.60254320141590967</v>
      </c>
      <c r="DD27" s="14">
        <f>'2'!EC27</f>
        <v>0.23729954155090172</v>
      </c>
      <c r="DE27" s="14">
        <f>'2'!EE27</f>
        <v>0.38095509636491137</v>
      </c>
      <c r="DF27" s="14">
        <f>'3'!DA27</f>
        <v>0.57614584892216636</v>
      </c>
      <c r="DG27" s="14">
        <f>'8'!DW27</f>
        <v>0.76481007291908543</v>
      </c>
      <c r="DH27" s="14">
        <f t="shared" si="24"/>
        <v>0.5822879377024357</v>
      </c>
      <c r="DI27" s="14">
        <f t="shared" si="25"/>
        <v>0.61850551136426524</v>
      </c>
      <c r="DJ27" s="14">
        <f>'1'!GC27</f>
        <v>0.77431043330506533</v>
      </c>
      <c r="DK27" s="14">
        <f>'1'!GE27</f>
        <v>0.8247913193816282</v>
      </c>
      <c r="DL27" s="14">
        <f>'2'!EL27</f>
        <v>0.36465627664080924</v>
      </c>
      <c r="DM27" s="14">
        <f>'2'!EN27</f>
        <v>0.5367600277265494</v>
      </c>
      <c r="DN27" s="14">
        <f>'3'!DH27</f>
        <v>0.18534406879329057</v>
      </c>
      <c r="DO27" s="14">
        <f>'8'!EF27</f>
        <v>0.3927236276568527</v>
      </c>
      <c r="DP27" s="14">
        <f t="shared" si="26"/>
        <v>0.38328243013946606</v>
      </c>
      <c r="DQ27" s="14">
        <f t="shared" si="27"/>
        <v>0.41058898246335263</v>
      </c>
    </row>
    <row r="28" spans="1:121" ht="12.75" customHeight="1">
      <c r="A28" s="60">
        <v>2004</v>
      </c>
      <c r="B28" s="14">
        <f>'1'!Q28</f>
        <v>0.54854960805909037</v>
      </c>
      <c r="C28" s="14">
        <f>'1'!S28</f>
        <v>0.65167508236357563</v>
      </c>
      <c r="D28" s="14">
        <f>'2'!P28</f>
        <v>0.4318682959742367</v>
      </c>
      <c r="E28" s="14">
        <f>'2'!R28</f>
        <v>0.60238998460849091</v>
      </c>
      <c r="F28" s="14">
        <f>'3'!N28</f>
        <v>0.45411245891122232</v>
      </c>
      <c r="G28" s="14">
        <f>'8'!J28</f>
        <v>0.7239837565122117</v>
      </c>
      <c r="H28" s="14">
        <f t="shared" si="28"/>
        <v>0.55173686172739422</v>
      </c>
      <c r="I28" s="14">
        <f t="shared" si="29"/>
        <v>0.58941412545171668</v>
      </c>
      <c r="J28" s="14">
        <f>'1'!AC28</f>
        <v>0.52037912892679561</v>
      </c>
      <c r="K28" s="14">
        <f>'1'!AE28</f>
        <v>0.62702759996651236</v>
      </c>
      <c r="L28" s="14">
        <f>'2'!Y28</f>
        <v>0.30146868973867774</v>
      </c>
      <c r="M28" s="14">
        <f>'2'!AA28</f>
        <v>0.46570129036055657</v>
      </c>
      <c r="N28" s="14">
        <f>'3'!U28</f>
        <v>0.53206576834271113</v>
      </c>
      <c r="O28" s="14">
        <f>'8'!S28</f>
        <v>0.69814811964004919</v>
      </c>
      <c r="P28" s="14">
        <f t="shared" si="0"/>
        <v>0.55649343798832618</v>
      </c>
      <c r="Q28" s="14">
        <f t="shared" si="1"/>
        <v>0.59424639225845732</v>
      </c>
      <c r="R28" s="14">
        <f>'1'!AO28</f>
        <v>0.54616061363602453</v>
      </c>
      <c r="S28" s="14">
        <f>'1'!AQ28</f>
        <v>0.64961552716923643</v>
      </c>
      <c r="T28" s="14">
        <f>'2'!AH28</f>
        <v>0.31526414578228307</v>
      </c>
      <c r="U28" s="14">
        <f>'2'!AJ28</f>
        <v>0.48213085455172527</v>
      </c>
      <c r="V28" s="14">
        <f>'3'!AB28</f>
        <v>0.71881367684417774</v>
      </c>
      <c r="W28" s="14">
        <f>'8'!AB28</f>
        <v>0.74502574344926509</v>
      </c>
      <c r="X28" s="14">
        <f t="shared" si="2"/>
        <v>0.6517917310778838</v>
      </c>
      <c r="Y28" s="14">
        <f t="shared" si="3"/>
        <v>0.68916938466147049</v>
      </c>
      <c r="Z28" s="14">
        <f>'1'!BA28</f>
        <v>0.46180178553450413</v>
      </c>
      <c r="AA28" s="14">
        <f>'1'!BC28</f>
        <v>0.57307122869331406</v>
      </c>
      <c r="AB28" s="14">
        <f>'2'!AQ28</f>
        <v>0.2875191621132851</v>
      </c>
      <c r="AC28" s="14">
        <f>'2'!AS28</f>
        <v>0.44850039002852221</v>
      </c>
      <c r="AD28" s="14">
        <f>'3'!AI28</f>
        <v>0.3941776634895226</v>
      </c>
      <c r="AE28" s="14">
        <f>'8'!AK28</f>
        <v>0.68256308861329185</v>
      </c>
      <c r="AF28" s="14">
        <f t="shared" si="4"/>
        <v>0.48355226529802592</v>
      </c>
      <c r="AG28" s="14">
        <f t="shared" si="5"/>
        <v>0.52190427672131157</v>
      </c>
      <c r="AH28" s="14">
        <f>'1'!BM28</f>
        <v>0.4652273024062461</v>
      </c>
      <c r="AI28" s="14">
        <f>'1'!BO28</f>
        <v>0.57633395162491108</v>
      </c>
      <c r="AJ28" s="14">
        <f>'2'!AZ28</f>
        <v>0.33756413857247003</v>
      </c>
      <c r="AK28" s="14">
        <f>'2'!BB28</f>
        <v>0.50756197975801565</v>
      </c>
      <c r="AL28" s="14">
        <f>'3'!AP28</f>
        <v>0.79099411918731222</v>
      </c>
      <c r="AM28" s="14">
        <f>'8'!AT28</f>
        <v>0.81700228125356178</v>
      </c>
      <c r="AN28" s="14">
        <f t="shared" si="6"/>
        <v>0.68830020638948963</v>
      </c>
      <c r="AO28" s="14">
        <f t="shared" si="7"/>
        <v>0.72752132035177719</v>
      </c>
      <c r="AP28" s="14">
        <f>'1'!BY28</f>
        <v>0.39542229565997139</v>
      </c>
      <c r="AQ28" s="14">
        <f>'1'!CA28</f>
        <v>0.50691985922170013</v>
      </c>
      <c r="AR28" s="14">
        <f>'2'!BI28</f>
        <v>0.3312840599459978</v>
      </c>
      <c r="AS28" s="14">
        <f>'2'!BK28</f>
        <v>0.50053438024222807</v>
      </c>
      <c r="AT28" s="14">
        <f>'3'!AW28</f>
        <v>0.82948546928714573</v>
      </c>
      <c r="AU28" s="14">
        <f>'8'!BC28</f>
        <v>0.76241061872988214</v>
      </c>
      <c r="AV28" s="14">
        <f t="shared" si="8"/>
        <v>0.67273023846041702</v>
      </c>
      <c r="AW28" s="14">
        <f t="shared" si="9"/>
        <v>0.71195478320238581</v>
      </c>
      <c r="AX28" s="14">
        <f>'1'!CK28</f>
        <v>0.54783907807538412</v>
      </c>
      <c r="AY28" s="14">
        <f>'1'!CM28</f>
        <v>0.65106311510886283</v>
      </c>
      <c r="AZ28" s="14">
        <f>'2'!BR28</f>
        <v>0.28416263629884397</v>
      </c>
      <c r="BA28" s="14">
        <f>'2'!BT28</f>
        <v>0.4442685543664005</v>
      </c>
      <c r="BB28" s="14">
        <f>'3'!BD28</f>
        <v>0.75078464488855445</v>
      </c>
      <c r="BC28" s="14">
        <f>'8'!BL28</f>
        <v>0.75424460079625233</v>
      </c>
      <c r="BD28" s="14">
        <f t="shared" si="10"/>
        <v>0.66457131743925868</v>
      </c>
      <c r="BE28" s="14">
        <f t="shared" si="11"/>
        <v>0.70122671665271008</v>
      </c>
      <c r="BF28" s="14">
        <f>'1'!CW28</f>
        <v>0.52646053786837788</v>
      </c>
      <c r="BG28" s="14">
        <f>'1'!CY28</f>
        <v>0.63241637934681738</v>
      </c>
      <c r="BH28" s="14">
        <f>'2'!CA28</f>
        <v>0.31584210401766183</v>
      </c>
      <c r="BI28" s="14">
        <f>'2'!CC28</f>
        <v>0.48280713203744924</v>
      </c>
      <c r="BJ28" s="14">
        <f>'3'!BK28</f>
        <v>0.78807274190944421</v>
      </c>
      <c r="BK28" s="14">
        <f>'8'!BU28</f>
        <v>0.70967566124983894</v>
      </c>
      <c r="BL28" s="14">
        <f t="shared" si="12"/>
        <v>0.66500811311417118</v>
      </c>
      <c r="BM28" s="14">
        <f t="shared" si="13"/>
        <v>0.70289578421183774</v>
      </c>
      <c r="BN28" s="14">
        <f>'1'!DI28</f>
        <v>0.55495127770282437</v>
      </c>
      <c r="BO28" s="14">
        <f>'1'!DK28</f>
        <v>0.6571666741089599</v>
      </c>
      <c r="BP28" s="14">
        <f>'2'!CJ28</f>
        <v>0.29512370138728344</v>
      </c>
      <c r="BQ28" s="14">
        <f>'2'!CL28</f>
        <v>0.45795318643619004</v>
      </c>
      <c r="BR28" s="14">
        <f>'3'!BR28</f>
        <v>0.48434637178554774</v>
      </c>
      <c r="BS28" s="14">
        <f>'8'!CD28</f>
        <v>0.73425851404045683</v>
      </c>
      <c r="BT28" s="14">
        <f t="shared" si="14"/>
        <v>0.55451872860564932</v>
      </c>
      <c r="BU28" s="14">
        <f t="shared" si="15"/>
        <v>0.5912447563917671</v>
      </c>
      <c r="BV28" s="14">
        <f>'1'!DU28</f>
        <v>0.59366395612459277</v>
      </c>
      <c r="BW28" s="14">
        <f>'1'!DW28</f>
        <v>0.68955792087310597</v>
      </c>
      <c r="BX28" s="14">
        <f>'2'!CS28</f>
        <v>0.32138842988869548</v>
      </c>
      <c r="BY28" s="14">
        <f>'2'!CU28</f>
        <v>0.48924932483647415</v>
      </c>
      <c r="BZ28" s="14">
        <f>'3'!BY28</f>
        <v>0.7115925787258488</v>
      </c>
      <c r="CA28" s="14">
        <f>'8'!CM28</f>
        <v>0.75618827425186796</v>
      </c>
      <c r="CB28" s="14">
        <f t="shared" si="16"/>
        <v>0.66236514797968793</v>
      </c>
      <c r="CC28" s="14">
        <f t="shared" si="17"/>
        <v>0.69833003042416852</v>
      </c>
      <c r="CD28" s="14">
        <f>'1'!EG28</f>
        <v>0.60073831496802621</v>
      </c>
      <c r="CE28" s="14">
        <f>'1'!EI28</f>
        <v>0.69533108865707594</v>
      </c>
      <c r="CF28" s="14">
        <f>'2'!DB28</f>
        <v>0.44368372905402359</v>
      </c>
      <c r="CG28" s="14">
        <f>'2'!DD28</f>
        <v>0.61305993683671833</v>
      </c>
      <c r="CH28" s="14">
        <f>'3'!CF28</f>
        <v>0.78659753054076154</v>
      </c>
      <c r="CI28" s="14">
        <f>'8'!CV28</f>
        <v>0.83241002467348624</v>
      </c>
      <c r="CJ28" s="14">
        <f t="shared" si="18"/>
        <v>0.72887805551735807</v>
      </c>
      <c r="CK28" s="14">
        <f t="shared" si="19"/>
        <v>0.76473423103343763</v>
      </c>
      <c r="CL28" s="14">
        <f>'1'!ES28</f>
        <v>0.41651227115495543</v>
      </c>
      <c r="CM28" s="14">
        <f>'1'!EU28</f>
        <v>0.52856643670213699</v>
      </c>
      <c r="CN28" s="14">
        <f>'2'!DK28</f>
        <v>0.23109744898423526</v>
      </c>
      <c r="CO28" s="14">
        <f>'2'!DM28</f>
        <v>0.37191859828390877</v>
      </c>
      <c r="CP28" s="14">
        <f>'3'!CM28</f>
        <v>0.51477775150309257</v>
      </c>
      <c r="CQ28" s="14">
        <f>'8'!DE28</f>
        <v>0.70274063264598385</v>
      </c>
      <c r="CR28" s="14">
        <f t="shared" si="20"/>
        <v>0.52314548952444684</v>
      </c>
      <c r="CS28" s="14">
        <f t="shared" si="21"/>
        <v>0.55963843756385045</v>
      </c>
      <c r="CT28" s="14">
        <f>'1'!FE28</f>
        <v>0.4563808209483643</v>
      </c>
      <c r="CU28" s="14">
        <f>'1'!FG28</f>
        <v>0.56787916224797685</v>
      </c>
      <c r="CV28" s="14">
        <f>'2'!DT28</f>
        <v>0.21039821859763722</v>
      </c>
      <c r="CW28" s="14">
        <f>'2'!DV28</f>
        <v>0.34047547898704961</v>
      </c>
      <c r="CX28" s="14">
        <f>'3'!CT28</f>
        <v>0.77101422688843058</v>
      </c>
      <c r="CY28" s="14">
        <f>'8'!DN28</f>
        <v>0.79977901236148852</v>
      </c>
      <c r="CZ28" s="14">
        <f t="shared" si="22"/>
        <v>0.66065538051325545</v>
      </c>
      <c r="DA28" s="14">
        <f t="shared" si="23"/>
        <v>0.69596277481211921</v>
      </c>
      <c r="DB28" s="14">
        <f>'1'!FQ28</f>
        <v>0.52282865922385879</v>
      </c>
      <c r="DC28" s="14">
        <f>'1'!FS28</f>
        <v>0.62920273308361696</v>
      </c>
      <c r="DD28" s="14">
        <f>'2'!EC28</f>
        <v>0.23644760030734571</v>
      </c>
      <c r="DE28" s="14">
        <f>'2'!EE28</f>
        <v>0.3797237722098763</v>
      </c>
      <c r="DF28" s="14">
        <f>'3'!DA28</f>
        <v>0.56265753378018213</v>
      </c>
      <c r="DG28" s="14">
        <f>'8'!DW28</f>
        <v>0.77357800910759433</v>
      </c>
      <c r="DH28" s="14">
        <f t="shared" si="24"/>
        <v>0.58534690811985746</v>
      </c>
      <c r="DI28" s="14">
        <f t="shared" si="25"/>
        <v>0.62094934008206215</v>
      </c>
      <c r="DJ28" s="14">
        <f>'1'!GC28</f>
        <v>0.80969503259417008</v>
      </c>
      <c r="DK28" s="14">
        <f>'1'!GE28</f>
        <v>0.84868379560641871</v>
      </c>
      <c r="DL28" s="14">
        <f>'2'!EL28</f>
        <v>0.3697812650421356</v>
      </c>
      <c r="DM28" s="14">
        <f>'2'!EN28</f>
        <v>0.54209043281033042</v>
      </c>
      <c r="DN28" s="14">
        <f>'3'!DH28</f>
        <v>0.20357290416895138</v>
      </c>
      <c r="DO28" s="14">
        <f>'8'!EF28</f>
        <v>0.40831570752740409</v>
      </c>
      <c r="DP28" s="14">
        <f t="shared" si="26"/>
        <v>0.40284100694884939</v>
      </c>
      <c r="DQ28" s="14">
        <f t="shared" si="27"/>
        <v>0.42786967632811856</v>
      </c>
    </row>
    <row r="29" spans="1:121" ht="12.75" customHeight="1">
      <c r="A29" s="60">
        <v>2005</v>
      </c>
      <c r="B29" s="14">
        <f>'1'!Q29</f>
        <v>0.60162417025093062</v>
      </c>
      <c r="C29" s="14">
        <f>'1'!S29</f>
        <v>0.69605093535753215</v>
      </c>
      <c r="D29" s="14">
        <f>'2'!P29</f>
        <v>0.45974287934002156</v>
      </c>
      <c r="E29" s="14">
        <f>'2'!R29</f>
        <v>0.62719470682841383</v>
      </c>
      <c r="F29" s="14">
        <f>'3'!N29</f>
        <v>0.54757284207730583</v>
      </c>
      <c r="G29" s="14">
        <f>'8'!J29</f>
        <v>0.7490161709629739</v>
      </c>
      <c r="H29" s="14">
        <f t="shared" si="28"/>
        <v>0.61003311010400285</v>
      </c>
      <c r="I29" s="14">
        <f t="shared" si="29"/>
        <v>0.64566364587416225</v>
      </c>
      <c r="J29" s="14">
        <f>'1'!AC29</f>
        <v>0.53590754523162432</v>
      </c>
      <c r="K29" s="14">
        <f>'1'!AE29</f>
        <v>0.64071256030767132</v>
      </c>
      <c r="L29" s="14">
        <f>'2'!Y29</f>
        <v>0.31377322605524943</v>
      </c>
      <c r="M29" s="14">
        <f>'2'!AA29</f>
        <v>0.48038192743663177</v>
      </c>
      <c r="N29" s="14">
        <f>'3'!U29</f>
        <v>0.52747291536205676</v>
      </c>
      <c r="O29" s="14">
        <f>'8'!S29</f>
        <v>0.70250346965910548</v>
      </c>
      <c r="P29" s="14">
        <f t="shared" si="0"/>
        <v>0.56029903869440423</v>
      </c>
      <c r="Q29" s="14">
        <f t="shared" si="1"/>
        <v>0.59792091184775176</v>
      </c>
      <c r="R29" s="14">
        <f>'1'!AO29</f>
        <v>0.54597580640355881</v>
      </c>
      <c r="S29" s="14">
        <f>'1'!AQ29</f>
        <v>0.64945597233514651</v>
      </c>
      <c r="T29" s="14">
        <f>'2'!AH29</f>
        <v>0.32095029365975875</v>
      </c>
      <c r="U29" s="14">
        <f>'2'!AJ29</f>
        <v>0.48874352974389562</v>
      </c>
      <c r="V29" s="14">
        <f>'3'!AB29</f>
        <v>0.77654360171683767</v>
      </c>
      <c r="W29" s="14">
        <f>'8'!AB29</f>
        <v>0.75603379226877576</v>
      </c>
      <c r="X29" s="14">
        <f t="shared" si="2"/>
        <v>0.67871776901405545</v>
      </c>
      <c r="Y29" s="14">
        <f t="shared" si="3"/>
        <v>0.71619312580878669</v>
      </c>
      <c r="Z29" s="14">
        <f>'1'!BA29</f>
        <v>0.48412761723253872</v>
      </c>
      <c r="AA29" s="14">
        <f>'1'!BC29</f>
        <v>0.59408902038348232</v>
      </c>
      <c r="AB29" s="14">
        <f>'2'!AQ29</f>
        <v>0.30077018998358812</v>
      </c>
      <c r="AC29" s="14">
        <f>'2'!AS29</f>
        <v>0.46485438267026441</v>
      </c>
      <c r="AD29" s="14">
        <f>'3'!AI29</f>
        <v>0.40581258314216867</v>
      </c>
      <c r="AE29" s="14">
        <f>'8'!AK29</f>
        <v>0.69578908633711034</v>
      </c>
      <c r="AF29" s="14">
        <f t="shared" si="4"/>
        <v>0.4979643016028672</v>
      </c>
      <c r="AG29" s="14">
        <f t="shared" si="5"/>
        <v>0.5363650015017235</v>
      </c>
      <c r="AH29" s="14">
        <f>'1'!BM29</f>
        <v>0.49171700892087533</v>
      </c>
      <c r="AI29" s="14">
        <f>'1'!BO29</f>
        <v>0.6011036992983001</v>
      </c>
      <c r="AJ29" s="14">
        <f>'2'!AZ29</f>
        <v>0.35857490229238886</v>
      </c>
      <c r="AK29" s="14">
        <f>'2'!BB29</f>
        <v>0.53035770812312322</v>
      </c>
      <c r="AL29" s="14">
        <f>'3'!AP29</f>
        <v>0.75360212162802975</v>
      </c>
      <c r="AM29" s="14">
        <f>'8'!AT29</f>
        <v>0.82658526481192085</v>
      </c>
      <c r="AN29" s="14">
        <f t="shared" si="6"/>
        <v>0.68361732010820209</v>
      </c>
      <c r="AO29" s="14">
        <f t="shared" si="7"/>
        <v>0.72267293876676053</v>
      </c>
      <c r="AP29" s="14">
        <f>'1'!BY29</f>
        <v>0.41373820625276825</v>
      </c>
      <c r="AQ29" s="14">
        <f>'1'!CA29</f>
        <v>0.52575404807547199</v>
      </c>
      <c r="AR29" s="14">
        <f>'2'!BI29</f>
        <v>0.33699363782857938</v>
      </c>
      <c r="AS29" s="14">
        <f>'2'!BK29</f>
        <v>0.50692777337745254</v>
      </c>
      <c r="AT29" s="14">
        <f>'3'!AW29</f>
        <v>0.82294359757791913</v>
      </c>
      <c r="AU29" s="14">
        <f>'8'!BC29</f>
        <v>0.76708531617352416</v>
      </c>
      <c r="AV29" s="14">
        <f t="shared" si="8"/>
        <v>0.67575003891663654</v>
      </c>
      <c r="AW29" s="14">
        <f t="shared" si="9"/>
        <v>0.71514662083606462</v>
      </c>
      <c r="AX29" s="14">
        <f>'1'!CK29</f>
        <v>0.55995959789778438</v>
      </c>
      <c r="AY29" s="14">
        <f>'1'!CM29</f>
        <v>0.6614355659431822</v>
      </c>
      <c r="AZ29" s="14">
        <f>'2'!BR29</f>
        <v>0.28844391833091826</v>
      </c>
      <c r="BA29" s="14">
        <f>'2'!BT29</f>
        <v>0.44965982416597594</v>
      </c>
      <c r="BB29" s="14">
        <f>'3'!BD29</f>
        <v>0.78612265264918246</v>
      </c>
      <c r="BC29" s="14">
        <f>'8'!BL29</f>
        <v>0.75528359130779354</v>
      </c>
      <c r="BD29" s="14">
        <f t="shared" si="10"/>
        <v>0.68187044986465972</v>
      </c>
      <c r="BE29" s="14">
        <f t="shared" si="11"/>
        <v>0.71828723405724515</v>
      </c>
      <c r="BF29" s="14">
        <f>'1'!CW29</f>
        <v>0.52855679577446635</v>
      </c>
      <c r="BG29" s="14">
        <f>'1'!CY29</f>
        <v>0.63426508858762487</v>
      </c>
      <c r="BH29" s="14">
        <f>'2'!CA29</f>
        <v>0.32456232248392358</v>
      </c>
      <c r="BI29" s="14">
        <f>'2'!CC29</f>
        <v>0.4928976288646118</v>
      </c>
      <c r="BJ29" s="14">
        <f>'3'!BK29</f>
        <v>0.78260571405953994</v>
      </c>
      <c r="BK29" s="14">
        <f>'8'!BU29</f>
        <v>0.70235414405465724</v>
      </c>
      <c r="BL29" s="14">
        <f t="shared" si="12"/>
        <v>0.66191612024349877</v>
      </c>
      <c r="BM29" s="14">
        <f t="shared" si="13"/>
        <v>0.69989130944419931</v>
      </c>
      <c r="BN29" s="14">
        <f>'1'!DI29</f>
        <v>0.55974067964154028</v>
      </c>
      <c r="BO29" s="14">
        <f>'1'!DK29</f>
        <v>0.6612494679100841</v>
      </c>
      <c r="BP29" s="14">
        <f>'2'!CJ29</f>
        <v>0.3058306105322251</v>
      </c>
      <c r="BQ29" s="14">
        <f>'2'!CL29</f>
        <v>0.4709566800140913</v>
      </c>
      <c r="BR29" s="14">
        <f>'3'!BR29</f>
        <v>0.49059272299094114</v>
      </c>
      <c r="BS29" s="14">
        <f>'8'!CD29</f>
        <v>0.74397721668222083</v>
      </c>
      <c r="BT29" s="14">
        <f t="shared" si="14"/>
        <v>0.56196145118257324</v>
      </c>
      <c r="BU29" s="14">
        <f t="shared" si="15"/>
        <v>0.5987758157844687</v>
      </c>
      <c r="BV29" s="14">
        <f>'1'!DU29</f>
        <v>0.60642363932659948</v>
      </c>
      <c r="BW29" s="14">
        <f>'1'!DW29</f>
        <v>0.69993920528093356</v>
      </c>
      <c r="BX29" s="14">
        <f>'2'!CS29</f>
        <v>0.32479681661010323</v>
      </c>
      <c r="BY29" s="14">
        <f>'2'!CU29</f>
        <v>0.49316608463438938</v>
      </c>
      <c r="BZ29" s="14">
        <f>'3'!BY29</f>
        <v>0.70507810577104357</v>
      </c>
      <c r="CA29" s="14">
        <f>'8'!CM29</f>
        <v>0.76082070084284203</v>
      </c>
      <c r="CB29" s="14">
        <f t="shared" si="16"/>
        <v>0.6640418620876003</v>
      </c>
      <c r="CC29" s="14">
        <f t="shared" si="17"/>
        <v>0.69958190208089566</v>
      </c>
      <c r="CD29" s="14">
        <f>'1'!EG29</f>
        <v>0.62660071382490279</v>
      </c>
      <c r="CE29" s="14">
        <f>'1'!EI29</f>
        <v>0.71607189015284134</v>
      </c>
      <c r="CF29" s="14">
        <f>'2'!DB29</f>
        <v>0.46974390831287005</v>
      </c>
      <c r="CG29" s="14">
        <f>'2'!DD29</f>
        <v>0.63579297578234917</v>
      </c>
      <c r="CH29" s="14">
        <f>'3'!CF29</f>
        <v>0.71100729576083488</v>
      </c>
      <c r="CI29" s="14">
        <f>'8'!CV29</f>
        <v>0.83354431515693972</v>
      </c>
      <c r="CJ29" s="14">
        <f t="shared" si="18"/>
        <v>0.7067607464476835</v>
      </c>
      <c r="CK29" s="14">
        <f t="shared" si="19"/>
        <v>0.74125988846021906</v>
      </c>
      <c r="CL29" s="14">
        <f>'1'!ES29</f>
        <v>0.4418052462347371</v>
      </c>
      <c r="CM29" s="14">
        <f>'1'!EU29</f>
        <v>0.55374095990853078</v>
      </c>
      <c r="CN29" s="14">
        <f>'2'!DK29</f>
        <v>0.24493759639039658</v>
      </c>
      <c r="CO29" s="14">
        <f>'2'!DM29</f>
        <v>0.39185662717037267</v>
      </c>
      <c r="CP29" s="14">
        <f>'3'!CM29</f>
        <v>0.48027596131783606</v>
      </c>
      <c r="CQ29" s="14">
        <f>'8'!DE29</f>
        <v>0.71793412901640719</v>
      </c>
      <c r="CR29" s="14">
        <f t="shared" si="20"/>
        <v>0.52034543211804374</v>
      </c>
      <c r="CS29" s="14">
        <f t="shared" si="21"/>
        <v>0.55742447793080008</v>
      </c>
      <c r="CT29" s="14">
        <f>'1'!FE29</f>
        <v>0.46300373407566231</v>
      </c>
      <c r="CU29" s="14">
        <f>'1'!FG29</f>
        <v>0.57421764806762976</v>
      </c>
      <c r="CV29" s="14">
        <f>'2'!DT29</f>
        <v>0.22845990060179774</v>
      </c>
      <c r="CW29" s="14">
        <f>'2'!DV29</f>
        <v>0.36802388937117042</v>
      </c>
      <c r="CX29" s="14">
        <f>'3'!CT29</f>
        <v>0.77996819893980696</v>
      </c>
      <c r="CY29" s="14">
        <f>'8'!DN29</f>
        <v>0.79042643985724781</v>
      </c>
      <c r="CZ29" s="14">
        <f t="shared" si="22"/>
        <v>0.66456194840840943</v>
      </c>
      <c r="DA29" s="14">
        <f t="shared" si="23"/>
        <v>0.70076113008374008</v>
      </c>
      <c r="DB29" s="14">
        <f>'1'!FQ29</f>
        <v>0.54021086952633335</v>
      </c>
      <c r="DC29" s="14">
        <f>'1'!FS29</f>
        <v>0.64446191117856444</v>
      </c>
      <c r="DD29" s="14">
        <f>'2'!EC29</f>
        <v>0.24623749942958092</v>
      </c>
      <c r="DE29" s="14">
        <f>'2'!EE29</f>
        <v>0.39368770287270866</v>
      </c>
      <c r="DF29" s="14">
        <f>'3'!DA29</f>
        <v>0.54870946163145562</v>
      </c>
      <c r="DG29" s="14">
        <f>'8'!DW29</f>
        <v>0.77601492895999435</v>
      </c>
      <c r="DH29" s="14">
        <f t="shared" si="24"/>
        <v>0.58495418718880532</v>
      </c>
      <c r="DI29" s="14">
        <f t="shared" si="25"/>
        <v>0.62054941586356427</v>
      </c>
      <c r="DJ29" s="14">
        <f>'1'!GC29</f>
        <v>0.83589185630354734</v>
      </c>
      <c r="DK29" s="14">
        <f>'1'!GE29</f>
        <v>0.8659018954730141</v>
      </c>
      <c r="DL29" s="14">
        <f>'2'!EL29</f>
        <v>0.38017529119362264</v>
      </c>
      <c r="DM29" s="14">
        <f>'2'!EN29</f>
        <v>0.55272390447838193</v>
      </c>
      <c r="DN29" s="14">
        <f>'3'!DH29</f>
        <v>0.20340195855131868</v>
      </c>
      <c r="DO29" s="14">
        <f>'8'!EF29</f>
        <v>0.42556971289453094</v>
      </c>
      <c r="DP29" s="14">
        <f t="shared" si="26"/>
        <v>0.4142275976689585</v>
      </c>
      <c r="DQ29" s="14">
        <f t="shared" si="27"/>
        <v>0.43748446683132775</v>
      </c>
    </row>
    <row r="30" spans="1:121" ht="12.75" customHeight="1">
      <c r="A30" s="60">
        <v>2006</v>
      </c>
      <c r="B30" s="14">
        <f>'1'!Q30</f>
        <v>0.64111567922110857</v>
      </c>
      <c r="C30" s="14">
        <f>'1'!S30</f>
        <v>0.72746968329989004</v>
      </c>
      <c r="D30" s="14">
        <f>'2'!P30</f>
        <v>0.49304282125071808</v>
      </c>
      <c r="E30" s="14">
        <f>'2'!R30</f>
        <v>0.6552500943077757</v>
      </c>
      <c r="F30" s="14">
        <f>'3'!N30</f>
        <v>0.56589442425062542</v>
      </c>
      <c r="G30" s="14">
        <f>'8'!J30</f>
        <v>0.75835205678291973</v>
      </c>
      <c r="H30" s="14">
        <f t="shared" si="28"/>
        <v>0.63139080470441966</v>
      </c>
      <c r="I30" s="14">
        <f t="shared" si="29"/>
        <v>0.66488233282588172</v>
      </c>
      <c r="J30" s="14">
        <f>'1'!AC30</f>
        <v>0.564579083855001</v>
      </c>
      <c r="K30" s="14">
        <f>'1'!AE30</f>
        <v>0.66535193436931639</v>
      </c>
      <c r="L30" s="14">
        <f>'2'!Y30</f>
        <v>0.3172199976749282</v>
      </c>
      <c r="M30" s="14">
        <f>'2'!AA30</f>
        <v>0.48441562032523061</v>
      </c>
      <c r="N30" s="14">
        <f>'3'!U30</f>
        <v>0.55964628773601843</v>
      </c>
      <c r="O30" s="14">
        <f>'8'!S30</f>
        <v>0.70897390095848101</v>
      </c>
      <c r="P30" s="14">
        <f t="shared" si="0"/>
        <v>0.58118850192044469</v>
      </c>
      <c r="Q30" s="14">
        <f t="shared" si="1"/>
        <v>0.61806263428833796</v>
      </c>
      <c r="R30" s="14">
        <f>'1'!AO30</f>
        <v>0.55449684609600491</v>
      </c>
      <c r="S30" s="14">
        <f>'1'!AQ30</f>
        <v>0.6567781483777313</v>
      </c>
      <c r="T30" s="14">
        <f>'2'!AH30</f>
        <v>0.33392772557199246</v>
      </c>
      <c r="U30" s="14">
        <f>'2'!AJ30</f>
        <v>0.50350518100625175</v>
      </c>
      <c r="V30" s="14">
        <f>'3'!AB30</f>
        <v>0.75109271361191976</v>
      </c>
      <c r="W30" s="14">
        <f>'8'!AB30</f>
        <v>0.75261677963116413</v>
      </c>
      <c r="X30" s="14">
        <f t="shared" si="2"/>
        <v>0.67051426111051737</v>
      </c>
      <c r="Y30" s="14">
        <f t="shared" si="3"/>
        <v>0.70792826711028867</v>
      </c>
      <c r="Z30" s="14">
        <f>'1'!BA30</f>
        <v>0.50913360635322968</v>
      </c>
      <c r="AA30" s="14">
        <f>'1'!BC30</f>
        <v>0.61696131653256359</v>
      </c>
      <c r="AB30" s="14">
        <f>'2'!AQ30</f>
        <v>0.32027178148863744</v>
      </c>
      <c r="AC30" s="14">
        <f>'2'!AS30</f>
        <v>0.48795919316742625</v>
      </c>
      <c r="AD30" s="14">
        <f>'3'!AI30</f>
        <v>0.4104561517490718</v>
      </c>
      <c r="AE30" s="14">
        <f>'8'!AK30</f>
        <v>0.69793986040156009</v>
      </c>
      <c r="AF30" s="14">
        <f t="shared" si="4"/>
        <v>0.50741831823960648</v>
      </c>
      <c r="AG30" s="14">
        <f t="shared" si="5"/>
        <v>0.54575260144335214</v>
      </c>
      <c r="AH30" s="14">
        <f>'1'!BM30</f>
        <v>0.50961218059408597</v>
      </c>
      <c r="AI30" s="14">
        <f>'1'!BO30</f>
        <v>0.61739242699061803</v>
      </c>
      <c r="AJ30" s="14">
        <f>'2'!AZ30</f>
        <v>0.36433075527471354</v>
      </c>
      <c r="AK30" s="14">
        <f>'2'!BB30</f>
        <v>0.53641946595770629</v>
      </c>
      <c r="AL30" s="14">
        <f>'3'!AP30</f>
        <v>0.76004187971735049</v>
      </c>
      <c r="AM30" s="14">
        <f>'8'!AT30</f>
        <v>0.83843534820637422</v>
      </c>
      <c r="AN30" s="14">
        <f t="shared" si="6"/>
        <v>0.69390286799514111</v>
      </c>
      <c r="AO30" s="14">
        <f t="shared" si="7"/>
        <v>0.73266778834274682</v>
      </c>
      <c r="AP30" s="14">
        <f>'1'!BY30</f>
        <v>0.43607850512461954</v>
      </c>
      <c r="AQ30" s="14">
        <f>'1'!CA30</f>
        <v>0.54811345800443956</v>
      </c>
      <c r="AR30" s="14">
        <f>'2'!BI30</f>
        <v>0.34051607753467178</v>
      </c>
      <c r="AS30" s="14">
        <f>'2'!BK30</f>
        <v>0.51083032783080895</v>
      </c>
      <c r="AT30" s="14">
        <f>'3'!AW30</f>
        <v>0.82451414569575487</v>
      </c>
      <c r="AU30" s="14">
        <f>'8'!BC30</f>
        <v>0.77702613144282395</v>
      </c>
      <c r="AV30" s="14">
        <f t="shared" si="8"/>
        <v>0.68418080648954027</v>
      </c>
      <c r="AW30" s="14">
        <f t="shared" si="9"/>
        <v>0.72361922209511798</v>
      </c>
      <c r="AX30" s="14">
        <f>'1'!CK30</f>
        <v>0.58274409344306877</v>
      </c>
      <c r="AY30" s="14">
        <f>'1'!CM30</f>
        <v>0.68055976623322068</v>
      </c>
      <c r="AZ30" s="14">
        <f>'2'!BR30</f>
        <v>0.29650637441940786</v>
      </c>
      <c r="BA30" s="14">
        <f>'2'!BT30</f>
        <v>0.45965223269343108</v>
      </c>
      <c r="BB30" s="14">
        <f>'3'!BD30</f>
        <v>0.77091519135082254</v>
      </c>
      <c r="BC30" s="14">
        <f>'8'!BL30</f>
        <v>0.75535715111183688</v>
      </c>
      <c r="BD30" s="14">
        <f t="shared" si="10"/>
        <v>0.68117267800443471</v>
      </c>
      <c r="BE30" s="14">
        <f t="shared" si="11"/>
        <v>0.71705039838986739</v>
      </c>
      <c r="BF30" s="14">
        <f>'1'!CW30</f>
        <v>0.53293107222686287</v>
      </c>
      <c r="BG30" s="14">
        <f>'1'!CY30</f>
        <v>0.63810841453098355</v>
      </c>
      <c r="BH30" s="14">
        <f>'2'!CA30</f>
        <v>0.33419670340991914</v>
      </c>
      <c r="BI30" s="14">
        <f>'2'!CC30</f>
        <v>0.50380642242028673</v>
      </c>
      <c r="BJ30" s="14">
        <f>'3'!BK30</f>
        <v>0.71805966004059119</v>
      </c>
      <c r="BK30" s="14">
        <f>'8'!BU30</f>
        <v>0.70805842208158376</v>
      </c>
      <c r="BL30" s="14">
        <f t="shared" si="12"/>
        <v>0.63964727542707611</v>
      </c>
      <c r="BM30" s="14">
        <f t="shared" si="13"/>
        <v>0.67764371578893701</v>
      </c>
      <c r="BN30" s="14">
        <f>'1'!DI30</f>
        <v>0.56573106827567354</v>
      </c>
      <c r="BO30" s="14">
        <f>'1'!DK30</f>
        <v>0.66632545026869772</v>
      </c>
      <c r="BP30" s="14">
        <f>'2'!CJ30</f>
        <v>0.3055237632437357</v>
      </c>
      <c r="BQ30" s="14">
        <f>'2'!CL30</f>
        <v>0.47058884207029378</v>
      </c>
      <c r="BR30" s="14">
        <f>'3'!BR30</f>
        <v>0.50621577681051444</v>
      </c>
      <c r="BS30" s="14">
        <f>'8'!CD30</f>
        <v>0.75454511270458802</v>
      </c>
      <c r="BT30" s="14">
        <f t="shared" si="14"/>
        <v>0.57254843451509052</v>
      </c>
      <c r="BU30" s="14">
        <f t="shared" si="15"/>
        <v>0.60917381879635113</v>
      </c>
      <c r="BV30" s="14">
        <f>'1'!DU30</f>
        <v>0.63415870474212832</v>
      </c>
      <c r="BW30" s="14">
        <f>'1'!DW30</f>
        <v>0.72202803506834179</v>
      </c>
      <c r="BX30" s="14">
        <f>'2'!CS30</f>
        <v>0.33430520550280429</v>
      </c>
      <c r="BY30" s="14">
        <f>'2'!CU30</f>
        <v>0.50392788610737771</v>
      </c>
      <c r="BZ30" s="14">
        <f>'3'!BY30</f>
        <v>0.74146910656638698</v>
      </c>
      <c r="CA30" s="14">
        <f>'8'!CM30</f>
        <v>0.8251374062362945</v>
      </c>
      <c r="CB30" s="14">
        <f t="shared" si="16"/>
        <v>0.70439112599614928</v>
      </c>
      <c r="CC30" s="14">
        <f t="shared" si="17"/>
        <v>0.73892726012184928</v>
      </c>
      <c r="CD30" s="14">
        <f>'1'!EG30</f>
        <v>0.65535966440812443</v>
      </c>
      <c r="CE30" s="14">
        <f>'1'!EI30</f>
        <v>0.73849131089037179</v>
      </c>
      <c r="CF30" s="14">
        <f>'2'!DB30</f>
        <v>0.49204506566466261</v>
      </c>
      <c r="CG30" s="14">
        <f>'2'!DD30</f>
        <v>0.65443271237447165</v>
      </c>
      <c r="CH30" s="14">
        <f>'3'!CF30</f>
        <v>0.67596112618974569</v>
      </c>
      <c r="CI30" s="14">
        <f>'8'!CV30</f>
        <v>0.84848219886346643</v>
      </c>
      <c r="CJ30" s="14">
        <f t="shared" si="18"/>
        <v>0.70520554958302939</v>
      </c>
      <c r="CK30" s="14">
        <f t="shared" si="19"/>
        <v>0.7380706435504597</v>
      </c>
      <c r="CL30" s="14">
        <f>'1'!ES30</f>
        <v>0.45398137138279293</v>
      </c>
      <c r="CM30" s="14">
        <f>'1'!EU30</f>
        <v>0.56556968153732645</v>
      </c>
      <c r="CN30" s="14">
        <f>'2'!DK30</f>
        <v>0.24392615755638011</v>
      </c>
      <c r="CO30" s="14">
        <f>'2'!DM30</f>
        <v>0.39042707687755179</v>
      </c>
      <c r="CP30" s="14">
        <f>'3'!CM30</f>
        <v>0.46350869672852535</v>
      </c>
      <c r="CQ30" s="14">
        <f>'8'!DE30</f>
        <v>0.71998234411010087</v>
      </c>
      <c r="CR30" s="14">
        <f t="shared" si="20"/>
        <v>0.516587071956637</v>
      </c>
      <c r="CS30" s="14">
        <f t="shared" si="21"/>
        <v>0.55355482591966088</v>
      </c>
      <c r="CT30" s="14">
        <f>'1'!FE30</f>
        <v>0.48056919851303409</v>
      </c>
      <c r="CU30" s="14">
        <f>'1'!FG30</f>
        <v>0.59077768955736365</v>
      </c>
      <c r="CV30" s="14">
        <f>'2'!DT30</f>
        <v>0.23758788810051024</v>
      </c>
      <c r="CW30" s="14">
        <f>'2'!DV30</f>
        <v>0.38137113893765046</v>
      </c>
      <c r="CX30" s="14">
        <f>'3'!CT30</f>
        <v>0.69898436317968304</v>
      </c>
      <c r="CY30" s="14">
        <f>'8'!DN30</f>
        <v>0.79145447954899784</v>
      </c>
      <c r="CZ30" s="14">
        <f t="shared" si="22"/>
        <v>0.63690271764923045</v>
      </c>
      <c r="DA30" s="14">
        <f t="shared" si="23"/>
        <v>0.67332274094181033</v>
      </c>
      <c r="DB30" s="14">
        <f>'1'!FQ30</f>
        <v>0.55345516699995445</v>
      </c>
      <c r="DC30" s="14">
        <f>'1'!FS30</f>
        <v>0.65588679477569589</v>
      </c>
      <c r="DD30" s="14">
        <f>'2'!EC30</f>
        <v>0.24350671375313213</v>
      </c>
      <c r="DE30" s="14">
        <f>'2'!EE30</f>
        <v>0.38983300012928079</v>
      </c>
      <c r="DF30" s="14">
        <f>'3'!DA30</f>
        <v>0.57801624131138607</v>
      </c>
      <c r="DG30" s="14">
        <f>'8'!DW30</f>
        <v>0.76855144553305199</v>
      </c>
      <c r="DH30" s="14">
        <f t="shared" si="24"/>
        <v>0.59681363495977413</v>
      </c>
      <c r="DI30" s="14">
        <f t="shared" si="25"/>
        <v>0.63193258915253725</v>
      </c>
      <c r="DJ30" s="14">
        <f>'1'!GC30</f>
        <v>0.85717404674182562</v>
      </c>
      <c r="DK30" s="14">
        <f>'1'!GE30</f>
        <v>0.87960884764620118</v>
      </c>
      <c r="DL30" s="14">
        <f>'2'!EL30</f>
        <v>0.39335891982936066</v>
      </c>
      <c r="DM30" s="14">
        <f>'2'!EN30</f>
        <v>0.56588330237604878</v>
      </c>
      <c r="DN30" s="14">
        <f>'3'!DH30</f>
        <v>0.18383988823244779</v>
      </c>
      <c r="DO30" s="14">
        <f>'8'!EF30</f>
        <v>0.44256636382518449</v>
      </c>
      <c r="DP30" s="14">
        <f t="shared" si="26"/>
        <v>0.41707656577183572</v>
      </c>
      <c r="DQ30" s="14">
        <f t="shared" si="27"/>
        <v>0.43881596420737956</v>
      </c>
    </row>
    <row r="31" spans="1:121" ht="12.75" customHeight="1">
      <c r="A31" s="60">
        <v>2007</v>
      </c>
      <c r="B31" s="14">
        <f>'1'!Q31</f>
        <v>0.67006944106333421</v>
      </c>
      <c r="C31" s="14">
        <f>'1'!S31</f>
        <v>0.74970841777938435</v>
      </c>
      <c r="D31" s="14">
        <f>'2'!P31</f>
        <v>0.50651707552051772</v>
      </c>
      <c r="E31" s="14">
        <f>'2'!R31</f>
        <v>0.66615524746707233</v>
      </c>
      <c r="F31" s="14">
        <f>'3'!N31</f>
        <v>0.5637597349568354</v>
      </c>
      <c r="G31" s="14">
        <f>'8'!J31</f>
        <v>0.75002527748681502</v>
      </c>
      <c r="H31" s="14">
        <f t="shared" si="28"/>
        <v>0.63517707299349735</v>
      </c>
      <c r="I31" s="14">
        <f t="shared" si="29"/>
        <v>0.66706868553136278</v>
      </c>
      <c r="J31" s="14">
        <f>'1'!AC31</f>
        <v>0.59062351573589267</v>
      </c>
      <c r="K31" s="14">
        <f>'1'!AE31</f>
        <v>0.68706320408518795</v>
      </c>
      <c r="L31" s="14">
        <f>'2'!Y31</f>
        <v>0.31822785142680754</v>
      </c>
      <c r="M31" s="14">
        <f>'2'!AA31</f>
        <v>0.48558876226396347</v>
      </c>
      <c r="N31" s="14">
        <f>'3'!U31</f>
        <v>0.51418026103712655</v>
      </c>
      <c r="O31" s="14">
        <f>'8'!S31</f>
        <v>0.71320022724466015</v>
      </c>
      <c r="P31" s="14">
        <f t="shared" si="0"/>
        <v>0.56957966087810796</v>
      </c>
      <c r="Q31" s="14">
        <f t="shared" si="1"/>
        <v>0.60560368963168265</v>
      </c>
      <c r="R31" s="14">
        <f>'1'!AO31</f>
        <v>0.56539145352266218</v>
      </c>
      <c r="S31" s="14">
        <f>'1'!AQ31</f>
        <v>0.66603857884735351</v>
      </c>
      <c r="T31" s="14">
        <f>'2'!AH31</f>
        <v>0.34465843003146662</v>
      </c>
      <c r="U31" s="14">
        <f>'2'!AJ31</f>
        <v>0.51537974942557829</v>
      </c>
      <c r="V31" s="14">
        <f>'3'!AB31</f>
        <v>0.75107678519409138</v>
      </c>
      <c r="W31" s="14">
        <f>'8'!AB31</f>
        <v>0.75761541953441824</v>
      </c>
      <c r="X31" s="14">
        <f t="shared" si="2"/>
        <v>0.6752594736456411</v>
      </c>
      <c r="Y31" s="14">
        <f t="shared" si="3"/>
        <v>0.71246103064999056</v>
      </c>
      <c r="Z31" s="14">
        <f>'1'!BA31</f>
        <v>0.53116224183505834</v>
      </c>
      <c r="AA31" s="14">
        <f>'1'!BC31</f>
        <v>0.63655661952015641</v>
      </c>
      <c r="AB31" s="14">
        <f>'2'!AQ31</f>
        <v>0.33032730645481778</v>
      </c>
      <c r="AC31" s="14">
        <f>'2'!AS31</f>
        <v>0.4994547209061988</v>
      </c>
      <c r="AD31" s="14">
        <f>'3'!AI31</f>
        <v>0.42374750260563288</v>
      </c>
      <c r="AE31" s="14">
        <f>'8'!AK31</f>
        <v>0.7042956245480253</v>
      </c>
      <c r="AF31" s="14">
        <f t="shared" si="4"/>
        <v>0.52005286741915424</v>
      </c>
      <c r="AG31" s="14">
        <f t="shared" si="5"/>
        <v>0.55804448440131194</v>
      </c>
      <c r="AH31" s="14">
        <f>'1'!BM31</f>
        <v>0.52585181107569368</v>
      </c>
      <c r="AI31" s="14">
        <f>'1'!BO31</f>
        <v>0.63187869589433698</v>
      </c>
      <c r="AJ31" s="14">
        <f>'2'!AZ31</f>
        <v>0.35153738824512709</v>
      </c>
      <c r="AK31" s="14">
        <f>'2'!BB31</f>
        <v>0.52284139867239376</v>
      </c>
      <c r="AL31" s="14">
        <f>'3'!AP31</f>
        <v>0.75614669114909305</v>
      </c>
      <c r="AM31" s="14">
        <f>'8'!AT31</f>
        <v>0.8390706780065128</v>
      </c>
      <c r="AN31" s="14">
        <f t="shared" si="6"/>
        <v>0.69450398090124255</v>
      </c>
      <c r="AO31" s="14">
        <f t="shared" si="7"/>
        <v>0.73283975890769781</v>
      </c>
      <c r="AP31" s="14">
        <f>'1'!BY31</f>
        <v>0.45360870869079362</v>
      </c>
      <c r="AQ31" s="14">
        <f>'1'!CA31</f>
        <v>0.56521036305877714</v>
      </c>
      <c r="AR31" s="14">
        <f>'2'!BI31</f>
        <v>0.33337375738491593</v>
      </c>
      <c r="AS31" s="14">
        <f>'2'!BK31</f>
        <v>0.50288417304073485</v>
      </c>
      <c r="AT31" s="14">
        <f>'3'!AW31</f>
        <v>0.81167941221730011</v>
      </c>
      <c r="AU31" s="14">
        <f>'8'!BC31</f>
        <v>0.78373711146872627</v>
      </c>
      <c r="AV31" s="14">
        <f t="shared" si="8"/>
        <v>0.68385201580418831</v>
      </c>
      <c r="AW31" s="14">
        <f t="shared" si="9"/>
        <v>0.72312338824336686</v>
      </c>
      <c r="AX31" s="14">
        <f>'1'!CK31</f>
        <v>0.59578105885925925</v>
      </c>
      <c r="AY31" s="14">
        <f>'1'!CM31</f>
        <v>0.69129021587158268</v>
      </c>
      <c r="AZ31" s="14">
        <f>'2'!BR31</f>
        <v>0.29623259369102284</v>
      </c>
      <c r="BA31" s="14">
        <f>'2'!BT31</f>
        <v>0.45931628116342704</v>
      </c>
      <c r="BB31" s="14">
        <f>'3'!BD31</f>
        <v>0.77630022854178005</v>
      </c>
      <c r="BC31" s="14">
        <f>'8'!BL31</f>
        <v>0.76754773614333371</v>
      </c>
      <c r="BD31" s="14">
        <f t="shared" si="10"/>
        <v>0.68956388340066632</v>
      </c>
      <c r="BE31" s="14">
        <f t="shared" si="11"/>
        <v>0.72497408355037141</v>
      </c>
      <c r="BF31" s="14">
        <f>'1'!CW31</f>
        <v>0.53654545993457559</v>
      </c>
      <c r="BG31" s="14">
        <f>'1'!CY31</f>
        <v>0.64126952166245843</v>
      </c>
      <c r="BH31" s="14">
        <f>'2'!CA31</f>
        <v>0.34118862104853165</v>
      </c>
      <c r="BI31" s="14">
        <f>'2'!CC31</f>
        <v>0.51157187917140323</v>
      </c>
      <c r="BJ31" s="14">
        <f>'3'!BK31</f>
        <v>0.64269499109624706</v>
      </c>
      <c r="BK31" s="14">
        <f>'8'!BU31</f>
        <v>0.72278358119215813</v>
      </c>
      <c r="BL31" s="14">
        <f t="shared" si="12"/>
        <v>0.61534102488791453</v>
      </c>
      <c r="BM31" s="14">
        <f t="shared" si="13"/>
        <v>0.65332416304577823</v>
      </c>
      <c r="BN31" s="14">
        <f>'1'!DI31</f>
        <v>0.55485142406606902</v>
      </c>
      <c r="BO31" s="14">
        <f>'1'!DK31</f>
        <v>0.65708131915607693</v>
      </c>
      <c r="BP31" s="14">
        <f>'2'!CJ31</f>
        <v>0.30777411210897426</v>
      </c>
      <c r="BQ31" s="14">
        <f>'2'!CL31</f>
        <v>0.47328000575244056</v>
      </c>
      <c r="BR31" s="14">
        <f>'3'!BR31</f>
        <v>0.51914360694563799</v>
      </c>
      <c r="BS31" s="14">
        <f>'8'!CD31</f>
        <v>0.7622715223205816</v>
      </c>
      <c r="BT31" s="14">
        <f t="shared" si="14"/>
        <v>0.57808659549854091</v>
      </c>
      <c r="BU31" s="14">
        <f t="shared" si="15"/>
        <v>0.61508316388088913</v>
      </c>
      <c r="BV31" s="14">
        <f>'1'!DU31</f>
        <v>0.65211496448506334</v>
      </c>
      <c r="BW31" s="14">
        <f>'1'!DW31</f>
        <v>0.73599463449374958</v>
      </c>
      <c r="BX31" s="14">
        <f>'2'!CS31</f>
        <v>0.32243530255432507</v>
      </c>
      <c r="BY31" s="14">
        <f>'2'!CU31</f>
        <v>0.49045572185166014</v>
      </c>
      <c r="BZ31" s="14">
        <f>'3'!BY31</f>
        <v>0.77224213970660205</v>
      </c>
      <c r="CA31" s="14">
        <f>'8'!CM31</f>
        <v>0.82554857778737956</v>
      </c>
      <c r="CB31" s="14">
        <f t="shared" si="16"/>
        <v>0.71922795237129988</v>
      </c>
      <c r="CC31" s="14">
        <f t="shared" si="17"/>
        <v>0.7528059283027706</v>
      </c>
      <c r="CD31" s="14">
        <f>'1'!EG31</f>
        <v>0.68258615672599265</v>
      </c>
      <c r="CE31" s="14">
        <f>'1'!EI31</f>
        <v>0.75912481138757626</v>
      </c>
      <c r="CF31" s="14">
        <f>'2'!DB31</f>
        <v>0.51162295472341701</v>
      </c>
      <c r="CG31" s="14">
        <f>'2'!DD31</f>
        <v>0.67022418021143038</v>
      </c>
      <c r="CH31" s="14">
        <f>'3'!CF31</f>
        <v>0.70058000773658335</v>
      </c>
      <c r="CI31" s="14">
        <f>'8'!CV31</f>
        <v>0.85590084583054693</v>
      </c>
      <c r="CJ31" s="14">
        <f t="shared" si="18"/>
        <v>0.72468178366133773</v>
      </c>
      <c r="CK31" s="14">
        <f t="shared" si="19"/>
        <v>0.75584963714245568</v>
      </c>
      <c r="CL31" s="14">
        <f>'1'!ES31</f>
        <v>0.46944280121860488</v>
      </c>
      <c r="CM31" s="14">
        <f>'1'!EU31</f>
        <v>0.5803300274404315</v>
      </c>
      <c r="CN31" s="14">
        <f>'2'!DK31</f>
        <v>0.23651490693954913</v>
      </c>
      <c r="CO31" s="14">
        <f>'2'!DM31</f>
        <v>0.37982116571360869</v>
      </c>
      <c r="CP31" s="14">
        <f>'3'!CM31</f>
        <v>0.45240929055647394</v>
      </c>
      <c r="CQ31" s="14">
        <f>'8'!DE31</f>
        <v>0.72344855393837182</v>
      </c>
      <c r="CR31" s="14">
        <f t="shared" si="20"/>
        <v>0.51553833334177701</v>
      </c>
      <c r="CS31" s="14">
        <f t="shared" si="21"/>
        <v>0.55204640446354825</v>
      </c>
      <c r="CT31" s="14">
        <f>'1'!FE31</f>
        <v>0.49151419498256049</v>
      </c>
      <c r="CU31" s="14">
        <f>'1'!FG31</f>
        <v>0.60091708119313203</v>
      </c>
      <c r="CV31" s="14">
        <f>'2'!DT31</f>
        <v>0.25643599574218912</v>
      </c>
      <c r="CW31" s="14">
        <f>'2'!DV31</f>
        <v>0.40781789152877285</v>
      </c>
      <c r="CX31" s="14">
        <f>'3'!CT31</f>
        <v>0.7692878410162648</v>
      </c>
      <c r="CY31" s="14">
        <f>'8'!DN31</f>
        <v>0.80360750740689679</v>
      </c>
      <c r="CZ31" s="14">
        <f t="shared" si="22"/>
        <v>0.67274382719930603</v>
      </c>
      <c r="DA31" s="14">
        <f t="shared" si="23"/>
        <v>0.70976259402007869</v>
      </c>
      <c r="DB31" s="14">
        <f>'1'!FQ31</f>
        <v>0.58544309011019668</v>
      </c>
      <c r="DC31" s="14">
        <f>'1'!FS31</f>
        <v>0.68279369428774639</v>
      </c>
      <c r="DD31" s="14">
        <f>'2'!EC31</f>
        <v>0.25293153926844375</v>
      </c>
      <c r="DE31" s="14">
        <f>'2'!EE31</f>
        <v>0.40300883414791738</v>
      </c>
      <c r="DF31" s="14">
        <f>'3'!DA31</f>
        <v>0.59039247849008736</v>
      </c>
      <c r="DG31" s="14">
        <f>'8'!DW31</f>
        <v>0.76705662096089366</v>
      </c>
      <c r="DH31" s="14">
        <f t="shared" si="24"/>
        <v>0.6086557496331868</v>
      </c>
      <c r="DI31" s="14">
        <f t="shared" si="25"/>
        <v>0.6431335999566441</v>
      </c>
      <c r="DJ31" s="14">
        <f>'1'!GC31</f>
        <v>0.87282461296454805</v>
      </c>
      <c r="DK31" s="14">
        <f>'1'!GE31</f>
        <v>0.88953363077581027</v>
      </c>
      <c r="DL31" s="14">
        <f>'2'!EL31</f>
        <v>0.39915796786987312</v>
      </c>
      <c r="DM31" s="14">
        <f>'2'!EN31</f>
        <v>0.57156017510231438</v>
      </c>
      <c r="DN31" s="14">
        <f>'3'!DH31</f>
        <v>0.17545257679482124</v>
      </c>
      <c r="DO31" s="14">
        <f>'8'!EF31</f>
        <v>0.44349346158946917</v>
      </c>
      <c r="DP31" s="14">
        <f t="shared" si="26"/>
        <v>0.41770978857466623</v>
      </c>
      <c r="DQ31" s="14">
        <f t="shared" si="27"/>
        <v>0.43829181286016272</v>
      </c>
    </row>
    <row r="32" spans="1:121" ht="12.75" customHeight="1">
      <c r="A32" s="60">
        <v>2008</v>
      </c>
      <c r="B32" s="14">
        <f>'1'!Q32</f>
        <v>0.68157834869487244</v>
      </c>
      <c r="C32" s="14">
        <f>'1'!S32</f>
        <v>0.75837092574579823</v>
      </c>
      <c r="D32" s="14">
        <f>'2'!P32</f>
        <v>0.52734260366522223</v>
      </c>
      <c r="E32" s="14">
        <f>'2'!R32</f>
        <v>0.68254057439923432</v>
      </c>
      <c r="F32" s="14">
        <f>'3'!N32</f>
        <v>0.56300053456230514</v>
      </c>
      <c r="G32" s="14">
        <f>'8'!J32</f>
        <v>0.75723884992688584</v>
      </c>
      <c r="H32" s="14">
        <f t="shared" si="28"/>
        <v>0.6414217989084845</v>
      </c>
      <c r="I32" s="14">
        <f t="shared" si="29"/>
        <v>0.6723001113920708</v>
      </c>
      <c r="J32" s="14">
        <f>'1'!AC32</f>
        <v>0.58126143120263052</v>
      </c>
      <c r="K32" s="14">
        <f>'1'!AE32</f>
        <v>0.6793297903974832</v>
      </c>
      <c r="L32" s="14">
        <f>'2'!Y32</f>
        <v>0.33999896033083915</v>
      </c>
      <c r="M32" s="14">
        <f>'2'!AA32</f>
        <v>0.51025937623015982</v>
      </c>
      <c r="N32" s="14">
        <f>'3'!U32</f>
        <v>0.48667897055857856</v>
      </c>
      <c r="O32" s="14">
        <f>'8'!S32</f>
        <v>0.70263121705220477</v>
      </c>
      <c r="P32" s="14">
        <f t="shared" si="0"/>
        <v>0.55571313561270297</v>
      </c>
      <c r="Q32" s="14">
        <f t="shared" si="1"/>
        <v>0.59235284904160546</v>
      </c>
      <c r="R32" s="14">
        <f>'1'!AO32</f>
        <v>0.57661653721545147</v>
      </c>
      <c r="S32" s="14">
        <f>'1'!AQ32</f>
        <v>0.67546360715142584</v>
      </c>
      <c r="T32" s="14">
        <f>'2'!AH32</f>
        <v>0.37306282310576611</v>
      </c>
      <c r="U32" s="14">
        <f>'2'!AJ32</f>
        <v>0.54547291647569962</v>
      </c>
      <c r="V32" s="14">
        <f>'3'!AB32</f>
        <v>0.76527055045098091</v>
      </c>
      <c r="W32" s="14">
        <f>'8'!AB32</f>
        <v>0.75971693448508448</v>
      </c>
      <c r="X32" s="14">
        <f t="shared" si="2"/>
        <v>0.68665289027958465</v>
      </c>
      <c r="Y32" s="14">
        <f t="shared" si="3"/>
        <v>0.7236633136037729</v>
      </c>
      <c r="Z32" s="14">
        <f>'1'!BA32</f>
        <v>0.5510213255243227</v>
      </c>
      <c r="AA32" s="14">
        <f>'1'!BC32</f>
        <v>0.65380010848743098</v>
      </c>
      <c r="AB32" s="14">
        <f>'2'!AQ32</f>
        <v>0.3357477357332021</v>
      </c>
      <c r="AC32" s="14">
        <f>'2'!AS32</f>
        <v>0.50553984726797974</v>
      </c>
      <c r="AD32" s="14">
        <f>'3'!AI32</f>
        <v>0.41540237890139819</v>
      </c>
      <c r="AE32" s="14">
        <f>'8'!AK32</f>
        <v>0.70970182666335246</v>
      </c>
      <c r="AF32" s="14">
        <f t="shared" si="4"/>
        <v>0.52285053823774985</v>
      </c>
      <c r="AG32" s="14">
        <f t="shared" si="5"/>
        <v>0.56038550598384929</v>
      </c>
      <c r="AH32" s="14">
        <f>'1'!BM32</f>
        <v>0.53809110029422258</v>
      </c>
      <c r="AI32" s="14">
        <f>'1'!BO32</f>
        <v>0.64261732921396675</v>
      </c>
      <c r="AJ32" s="14">
        <f>'2'!AZ32</f>
        <v>0.35305301094856073</v>
      </c>
      <c r="AK32" s="14">
        <f>'2'!BB32</f>
        <v>0.52447003773029244</v>
      </c>
      <c r="AL32" s="14">
        <f>'3'!AP32</f>
        <v>0.74766008130270767</v>
      </c>
      <c r="AM32" s="14">
        <f>'8'!AT32</f>
        <v>0.84670287492715701</v>
      </c>
      <c r="AN32" s="14">
        <f t="shared" si="6"/>
        <v>0.69599841615293079</v>
      </c>
      <c r="AO32" s="14">
        <f t="shared" si="7"/>
        <v>0.73404536461505276</v>
      </c>
      <c r="AP32" s="14">
        <f>'1'!BY32</f>
        <v>0.46777789143639603</v>
      </c>
      <c r="AQ32" s="14">
        <f>'1'!CA32</f>
        <v>0.57875428242631433</v>
      </c>
      <c r="AR32" s="14">
        <f>'2'!BI32</f>
        <v>0.3691879725417076</v>
      </c>
      <c r="AS32" s="14">
        <f>'2'!BK32</f>
        <v>0.5414763595098665</v>
      </c>
      <c r="AT32" s="14">
        <f>'3'!AW32</f>
        <v>0.80592912644125736</v>
      </c>
      <c r="AU32" s="14">
        <f>'8'!BC32</f>
        <v>0.7808745603686198</v>
      </c>
      <c r="AV32" s="14">
        <f t="shared" si="8"/>
        <v>0.68710839422853887</v>
      </c>
      <c r="AW32" s="14">
        <f t="shared" si="9"/>
        <v>0.7265325111233385</v>
      </c>
      <c r="AX32" s="14">
        <f>'1'!CK32</f>
        <v>0.59568194484915382</v>
      </c>
      <c r="AY32" s="14">
        <f>'1'!CM32</f>
        <v>0.69120920480506565</v>
      </c>
      <c r="AZ32" s="14">
        <f>'2'!BR32</f>
        <v>0.29734825302746193</v>
      </c>
      <c r="BA32" s="14">
        <f>'2'!BT32</f>
        <v>0.46068382708859423</v>
      </c>
      <c r="BB32" s="14">
        <f>'3'!BD32</f>
        <v>0.76061954168648949</v>
      </c>
      <c r="BC32" s="14">
        <f>'8'!BL32</f>
        <v>0.77329843527413111</v>
      </c>
      <c r="BD32" s="14">
        <f t="shared" si="10"/>
        <v>0.68510856152941213</v>
      </c>
      <c r="BE32" s="14">
        <f t="shared" si="11"/>
        <v>0.72054757092670774</v>
      </c>
      <c r="BF32" s="14">
        <f>'1'!CW32</f>
        <v>0.55012696633034586</v>
      </c>
      <c r="BG32" s="14">
        <f>'1'!CY32</f>
        <v>0.65303187933943563</v>
      </c>
      <c r="BH32" s="14">
        <f>'2'!CA32</f>
        <v>0.34590844735962079</v>
      </c>
      <c r="BI32" s="14">
        <f>'2'!CC32</f>
        <v>0.51674424031114108</v>
      </c>
      <c r="BJ32" s="14">
        <f>'3'!BK32</f>
        <v>0.65000508016324055</v>
      </c>
      <c r="BK32" s="14">
        <f>'8'!BU32</f>
        <v>0.73467641539491901</v>
      </c>
      <c r="BL32" s="14">
        <f t="shared" si="12"/>
        <v>0.62502119468580319</v>
      </c>
      <c r="BM32" s="14">
        <f t="shared" si="13"/>
        <v>0.66268575658277307</v>
      </c>
      <c r="BN32" s="14">
        <f>'1'!DI32</f>
        <v>0.54466652679653049</v>
      </c>
      <c r="BO32" s="14">
        <f>'1'!DK32</f>
        <v>0.64832463701812826</v>
      </c>
      <c r="BP32" s="14">
        <f>'2'!CJ32</f>
        <v>0.31132334933403971</v>
      </c>
      <c r="BQ32" s="14">
        <f>'2'!CL32</f>
        <v>0.47749428382423126</v>
      </c>
      <c r="BR32" s="14">
        <f>'3'!BR32</f>
        <v>0.5303971230083715</v>
      </c>
      <c r="BS32" s="14">
        <f>'8'!CD32</f>
        <v>0.75504302322153372</v>
      </c>
      <c r="BT32" s="14">
        <f t="shared" si="14"/>
        <v>0.57873739646251876</v>
      </c>
      <c r="BU32" s="14">
        <f t="shared" si="15"/>
        <v>0.6160861119558575</v>
      </c>
      <c r="BV32" s="14">
        <f>'1'!DU32</f>
        <v>0.66151910460056818</v>
      </c>
      <c r="BW32" s="14">
        <f>'1'!DW32</f>
        <v>0.74320837884485402</v>
      </c>
      <c r="BX32" s="14">
        <f>'2'!CS32</f>
        <v>0.33674195387598743</v>
      </c>
      <c r="BY32" s="14">
        <f>'2'!CU32</f>
        <v>0.50664772017458282</v>
      </c>
      <c r="BZ32" s="14">
        <f>'3'!BY32</f>
        <v>0.76934103644769214</v>
      </c>
      <c r="CA32" s="14">
        <f>'8'!CM32</f>
        <v>0.83233756591603481</v>
      </c>
      <c r="CB32" s="14">
        <f t="shared" si="16"/>
        <v>0.72341570066159966</v>
      </c>
      <c r="CC32" s="14">
        <f t="shared" si="17"/>
        <v>0.75674413214031633</v>
      </c>
      <c r="CD32" s="14">
        <f>'1'!EG32</f>
        <v>0.68654028222720975</v>
      </c>
      <c r="CE32" s="14">
        <f>'1'!EI32</f>
        <v>0.76207548954206639</v>
      </c>
      <c r="CF32" s="14">
        <f>'2'!DB32</f>
        <v>0.51850576484699917</v>
      </c>
      <c r="CG32" s="14">
        <f>'2'!DD32</f>
        <v>0.67565553420872237</v>
      </c>
      <c r="CH32" s="14">
        <f>'3'!CF32</f>
        <v>0.72565467584253218</v>
      </c>
      <c r="CI32" s="14">
        <f>'8'!CV32</f>
        <v>0.85084129868450187</v>
      </c>
      <c r="CJ32" s="14">
        <f t="shared" si="18"/>
        <v>0.73467289287250537</v>
      </c>
      <c r="CK32" s="14">
        <f t="shared" si="19"/>
        <v>0.76549491127164904</v>
      </c>
      <c r="CL32" s="14">
        <f>'1'!ES32</f>
        <v>0.46058684700401742</v>
      </c>
      <c r="CM32" s="14">
        <f>'1'!EU32</f>
        <v>0.57191066342752883</v>
      </c>
      <c r="CN32" s="14">
        <f>'2'!DK32</f>
        <v>0.24522700281546003</v>
      </c>
      <c r="CO32" s="14">
        <f>'2'!DM32</f>
        <v>0.39226489273527498</v>
      </c>
      <c r="CP32" s="14">
        <f>'3'!CM32</f>
        <v>0.49041374324819298</v>
      </c>
      <c r="CQ32" s="14">
        <f>'8'!DE32</f>
        <v>0.69513542685575547</v>
      </c>
      <c r="CR32" s="14">
        <f t="shared" si="20"/>
        <v>0.52134619503835333</v>
      </c>
      <c r="CS32" s="14">
        <f t="shared" si="21"/>
        <v>0.55831474731503716</v>
      </c>
      <c r="CT32" s="14">
        <f>'1'!FE32</f>
        <v>0.49037557925734698</v>
      </c>
      <c r="CU32" s="14">
        <f>'1'!FG32</f>
        <v>0.59986854068829598</v>
      </c>
      <c r="CV32" s="14">
        <f>'2'!DT32</f>
        <v>0.25032541032133088</v>
      </c>
      <c r="CW32" s="14">
        <f>'2'!DV32</f>
        <v>0.39940125432668805</v>
      </c>
      <c r="CX32" s="14">
        <f>'3'!CT32</f>
        <v>0.77591732367521837</v>
      </c>
      <c r="CY32" s="14">
        <f>'8'!DN32</f>
        <v>0.80281767461319464</v>
      </c>
      <c r="CZ32" s="14">
        <f t="shared" si="22"/>
        <v>0.67431988873764825</v>
      </c>
      <c r="DA32" s="14">
        <f t="shared" si="23"/>
        <v>0.71112606542437373</v>
      </c>
      <c r="DB32" s="14">
        <f>'1'!FQ32</f>
        <v>0.58189360698229098</v>
      </c>
      <c r="DC32" s="14">
        <f>'1'!FS32</f>
        <v>0.67985446892765788</v>
      </c>
      <c r="DD32" s="14">
        <f>'2'!EC32</f>
        <v>0.2742068941377781</v>
      </c>
      <c r="DE32" s="14">
        <f>'2'!EE32</f>
        <v>0.4314942044329963</v>
      </c>
      <c r="DF32" s="14">
        <f>'3'!DA32</f>
        <v>0.57836706275529226</v>
      </c>
      <c r="DG32" s="14">
        <f>'8'!DW32</f>
        <v>0.76731909794934849</v>
      </c>
      <c r="DH32" s="14">
        <f t="shared" si="24"/>
        <v>0.60534196529715745</v>
      </c>
      <c r="DI32" s="14">
        <f t="shared" si="25"/>
        <v>0.64066286871575273</v>
      </c>
      <c r="DJ32" s="14">
        <f>'1'!GC32</f>
        <v>0.86736714241792101</v>
      </c>
      <c r="DK32" s="14">
        <f>'1'!GE32</f>
        <v>0.88608744803266948</v>
      </c>
      <c r="DL32" s="14">
        <f>'2'!EL32</f>
        <v>0.38427002056028631</v>
      </c>
      <c r="DM32" s="14">
        <f>'2'!EN32</f>
        <v>0.55684958372984916</v>
      </c>
      <c r="DN32" s="14">
        <f>'3'!DH32</f>
        <v>0.161446221300166</v>
      </c>
      <c r="DO32" s="14">
        <f>'8'!EF32</f>
        <v>0.43567300879597903</v>
      </c>
      <c r="DP32" s="14">
        <f t="shared" si="26"/>
        <v>0.40718082169847292</v>
      </c>
      <c r="DQ32" s="14">
        <f t="shared" si="27"/>
        <v>0.42818283913837896</v>
      </c>
    </row>
    <row r="33" spans="1:121" ht="12.75" customHeight="1">
      <c r="A33" s="60">
        <v>2009</v>
      </c>
      <c r="B33" s="14">
        <f>'1'!Q33</f>
        <v>0.66950732560671156</v>
      </c>
      <c r="C33" s="14">
        <f>'1'!S33</f>
        <v>0.74928279188761637</v>
      </c>
      <c r="D33" s="14">
        <f>'2'!P33</f>
        <v>0.52222697450401678</v>
      </c>
      <c r="E33" s="14">
        <f>'2'!R33</f>
        <v>0.67856679662166142</v>
      </c>
      <c r="F33" s="14">
        <f>'3'!N33</f>
        <v>0.45115928385253634</v>
      </c>
      <c r="G33" s="14">
        <f>'8'!J33</f>
        <v>0.72386298438036512</v>
      </c>
      <c r="H33" s="14">
        <f t="shared" si="28"/>
        <v>0.58374677142686804</v>
      </c>
      <c r="I33" s="14">
        <f t="shared" si="29"/>
        <v>0.61533584689481358</v>
      </c>
      <c r="J33" s="14">
        <f>'1'!AC33</f>
        <v>0.59313493272464801</v>
      </c>
      <c r="K33" s="14">
        <f>'1'!AE33</f>
        <v>0.68912443768544263</v>
      </c>
      <c r="L33" s="14">
        <f>'2'!Y33</f>
        <v>0.33142422398742649</v>
      </c>
      <c r="M33" s="14">
        <f>'2'!AA33</f>
        <v>0.50069234767514792</v>
      </c>
      <c r="N33" s="14">
        <f>'3'!U33</f>
        <v>0.34769119418147232</v>
      </c>
      <c r="O33" s="14">
        <f>'8'!S33</f>
        <v>0.65034172705054383</v>
      </c>
      <c r="P33" s="14">
        <f t="shared" si="0"/>
        <v>0.48594840473142431</v>
      </c>
      <c r="Q33" s="14">
        <f t="shared" si="1"/>
        <v>0.52207311809235535</v>
      </c>
      <c r="R33" s="14">
        <f>'1'!AO33</f>
        <v>0.58375695513291437</v>
      </c>
      <c r="S33" s="14">
        <f>'1'!AQ33</f>
        <v>0.68139886815779138</v>
      </c>
      <c r="T33" s="14">
        <f>'2'!AH33</f>
        <v>0.38595971258626011</v>
      </c>
      <c r="U33" s="14">
        <f>'2'!AJ33</f>
        <v>0.55854183959551451</v>
      </c>
      <c r="V33" s="14">
        <f>'3'!AB33</f>
        <v>0.75452407123148113</v>
      </c>
      <c r="W33" s="14">
        <f>'8'!AB33</f>
        <v>0.74947226753575247</v>
      </c>
      <c r="X33" s="14">
        <f t="shared" si="2"/>
        <v>0.68199867103852707</v>
      </c>
      <c r="Y33" s="14">
        <f t="shared" si="3"/>
        <v>0.71878526634442796</v>
      </c>
      <c r="Z33" s="14">
        <f>'1'!BA33</f>
        <v>0.56065485337906751</v>
      </c>
      <c r="AA33" s="14">
        <f>'1'!BC33</f>
        <v>0.66202628744175374</v>
      </c>
      <c r="AB33" s="14">
        <f>'2'!AQ33</f>
        <v>0.3359816499626882</v>
      </c>
      <c r="AC33" s="14">
        <f>'2'!AS33</f>
        <v>0.50580073002709125</v>
      </c>
      <c r="AD33" s="14">
        <f>'3'!AI33</f>
        <v>0.39470423553587974</v>
      </c>
      <c r="AE33" s="14">
        <f>'8'!AK33</f>
        <v>0.67662684573095511</v>
      </c>
      <c r="AF33" s="14">
        <f t="shared" si="4"/>
        <v>0.50659888360572081</v>
      </c>
      <c r="AG33" s="14">
        <f t="shared" si="5"/>
        <v>0.54385507842469827</v>
      </c>
      <c r="AH33" s="14">
        <f>'1'!BM33</f>
        <v>0.53113610384819987</v>
      </c>
      <c r="AI33" s="14">
        <f>'1'!BO33</f>
        <v>0.63653366494479335</v>
      </c>
      <c r="AJ33" s="14">
        <f>'2'!AZ33</f>
        <v>0.36736318636050203</v>
      </c>
      <c r="AK33" s="14">
        <f>'2'!BB33</f>
        <v>0.53958275486975571</v>
      </c>
      <c r="AL33" s="14">
        <f>'3'!AP33</f>
        <v>0.66596693591018474</v>
      </c>
      <c r="AM33" s="14">
        <f>'8'!AT33</f>
        <v>0.81455151763089073</v>
      </c>
      <c r="AN33" s="14">
        <f t="shared" si="6"/>
        <v>0.65371576905903128</v>
      </c>
      <c r="AO33" s="14">
        <f t="shared" si="7"/>
        <v>0.6920172381292754</v>
      </c>
      <c r="AP33" s="14">
        <f>'1'!BY33</f>
        <v>0.46402140329605285</v>
      </c>
      <c r="AQ33" s="14">
        <f>'1'!CA33</f>
        <v>0.57518695471510417</v>
      </c>
      <c r="AR33" s="14">
        <f>'2'!BI33</f>
        <v>0.38367319706481257</v>
      </c>
      <c r="AS33" s="14">
        <f>'2'!BK33</f>
        <v>0.55625043634722515</v>
      </c>
      <c r="AT33" s="14">
        <f>'3'!AW33</f>
        <v>0.81228653270079398</v>
      </c>
      <c r="AU33" s="14">
        <f>'8'!BC33</f>
        <v>0.76320941592277869</v>
      </c>
      <c r="AV33" s="14">
        <f t="shared" si="8"/>
        <v>0.68504903822284302</v>
      </c>
      <c r="AW33" s="14">
        <f t="shared" si="9"/>
        <v>0.72453987243489459</v>
      </c>
      <c r="AX33" s="14">
        <f>'1'!CK33</f>
        <v>0.59111999619747357</v>
      </c>
      <c r="AY33" s="14">
        <f>'1'!CM33</f>
        <v>0.687471130624837</v>
      </c>
      <c r="AZ33" s="14">
        <f>'2'!BR33</f>
        <v>0.30106526622823987</v>
      </c>
      <c r="BA33" s="14">
        <f>'2'!BT33</f>
        <v>0.46521233377391935</v>
      </c>
      <c r="BB33" s="14">
        <f>'3'!BD33</f>
        <v>0.73254150564372555</v>
      </c>
      <c r="BC33" s="14">
        <f>'8'!BL33</f>
        <v>0.75077887592614501</v>
      </c>
      <c r="BD33" s="14">
        <f t="shared" si="10"/>
        <v>0.66658079089765243</v>
      </c>
      <c r="BE33" s="14">
        <f t="shared" si="11"/>
        <v>0.70226572453769309</v>
      </c>
      <c r="BF33" s="14">
        <f>'1'!CW33</f>
        <v>0.5560702654941313</v>
      </c>
      <c r="BG33" s="14">
        <f>'1'!CY33</f>
        <v>0.65812253205568483</v>
      </c>
      <c r="BH33" s="14">
        <f>'2'!CA33</f>
        <v>0.3561424849835928</v>
      </c>
      <c r="BI33" s="14">
        <f>'2'!CC33</f>
        <v>0.52777299409335787</v>
      </c>
      <c r="BJ33" s="14">
        <f>'3'!BK33</f>
        <v>0.67688698469449016</v>
      </c>
      <c r="BK33" s="14">
        <f>'8'!BU33</f>
        <v>0.72837380308792932</v>
      </c>
      <c r="BL33" s="14">
        <f t="shared" si="12"/>
        <v>0.63609523640136045</v>
      </c>
      <c r="BM33" s="14">
        <f t="shared" si="13"/>
        <v>0.67366874062464766</v>
      </c>
      <c r="BN33" s="14">
        <f>'1'!DI33</f>
        <v>0.54017718902193168</v>
      </c>
      <c r="BO33" s="14">
        <f>'1'!DK33</f>
        <v>0.64443263795155981</v>
      </c>
      <c r="BP33" s="14">
        <f>'2'!CJ33</f>
        <v>0.31262904719944351</v>
      </c>
      <c r="BQ33" s="14">
        <f>'2'!CL33</f>
        <v>0.47903544206956494</v>
      </c>
      <c r="BR33" s="14">
        <f>'3'!BR33</f>
        <v>0.50745684208021458</v>
      </c>
      <c r="BS33" s="14">
        <f>'8'!CD33</f>
        <v>0.74667482421707998</v>
      </c>
      <c r="BT33" s="14">
        <f t="shared" si="14"/>
        <v>0.56628352662154058</v>
      </c>
      <c r="BU33" s="14">
        <f t="shared" si="15"/>
        <v>0.60377525589447834</v>
      </c>
      <c r="BV33" s="14">
        <f>'1'!DU33</f>
        <v>0.65617299066327539</v>
      </c>
      <c r="BW33" s="14">
        <f>'1'!DW33</f>
        <v>0.73911585478334407</v>
      </c>
      <c r="BX33" s="14">
        <f>'2'!CS33</f>
        <v>0.34958512979405676</v>
      </c>
      <c r="BY33" s="14">
        <f>'2'!CU33</f>
        <v>0.5207354482137373</v>
      </c>
      <c r="BZ33" s="14">
        <f>'3'!BY33</f>
        <v>0.76117143675890986</v>
      </c>
      <c r="CA33" s="14">
        <f>'8'!CM33</f>
        <v>0.82723359521939455</v>
      </c>
      <c r="CB33" s="14">
        <f t="shared" si="16"/>
        <v>0.71883176438144303</v>
      </c>
      <c r="CC33" s="14">
        <f t="shared" si="17"/>
        <v>0.7525353690474248</v>
      </c>
      <c r="CD33" s="14">
        <f>'1'!EG33</f>
        <v>0.70594510837190305</v>
      </c>
      <c r="CE33" s="14">
        <f>'1'!EI33</f>
        <v>0.77639251346160643</v>
      </c>
      <c r="CF33" s="14">
        <f>'2'!DB33</f>
        <v>0.57123357280983711</v>
      </c>
      <c r="CG33" s="14">
        <f>'2'!DD33</f>
        <v>0.71535579585824771</v>
      </c>
      <c r="CH33" s="14">
        <f>'3'!CF33</f>
        <v>0.74244538453625919</v>
      </c>
      <c r="CI33" s="14">
        <f>'8'!CV33</f>
        <v>0.82877785550343552</v>
      </c>
      <c r="CJ33" s="14">
        <f t="shared" si="18"/>
        <v>0.7439238894208986</v>
      </c>
      <c r="CK33" s="14">
        <f t="shared" si="19"/>
        <v>0.7724255927436805</v>
      </c>
      <c r="CL33" s="14">
        <f>'1'!ES33</f>
        <v>0.4411917197515865</v>
      </c>
      <c r="CM33" s="14">
        <f>'1'!EU33</f>
        <v>0.55314004977749254</v>
      </c>
      <c r="CN33" s="14">
        <f>'2'!DK33</f>
        <v>0.24101841704032204</v>
      </c>
      <c r="CO33" s="14">
        <f>'2'!DM33</f>
        <v>0.38629362691173069</v>
      </c>
      <c r="CP33" s="14">
        <f>'3'!CM33</f>
        <v>0.44756682935870173</v>
      </c>
      <c r="CQ33" s="14">
        <f>'8'!DE33</f>
        <v>0.63391568248191899</v>
      </c>
      <c r="CR33" s="14">
        <f t="shared" si="20"/>
        <v>0.48154162214240592</v>
      </c>
      <c r="CS33" s="14">
        <f t="shared" si="21"/>
        <v>0.51845880913472797</v>
      </c>
      <c r="CT33" s="14">
        <f>'1'!FE33</f>
        <v>0.48666057974211663</v>
      </c>
      <c r="CU33" s="14">
        <f>'1'!FG33</f>
        <v>0.59643736119325486</v>
      </c>
      <c r="CV33" s="14">
        <f>'2'!DT33</f>
        <v>0.25120028679813533</v>
      </c>
      <c r="CW33" s="14">
        <f>'2'!DV33</f>
        <v>0.40061532125021893</v>
      </c>
      <c r="CX33" s="14">
        <f>'3'!CT33</f>
        <v>0.72286643103041326</v>
      </c>
      <c r="CY33" s="14">
        <f>'8'!DN33</f>
        <v>0.77973034812984765</v>
      </c>
      <c r="CZ33" s="14">
        <f t="shared" si="22"/>
        <v>0.64551782147935644</v>
      </c>
      <c r="DA33" s="14">
        <f t="shared" si="23"/>
        <v>0.68241468121479243</v>
      </c>
      <c r="DB33" s="14">
        <f>'1'!FQ33</f>
        <v>0.56584659870796816</v>
      </c>
      <c r="DC33" s="14">
        <f>'1'!FS33</f>
        <v>0.66642301380919633</v>
      </c>
      <c r="DD33" s="14">
        <f>'2'!EC33</f>
        <v>0.26625155546963752</v>
      </c>
      <c r="DE33" s="14">
        <f>'2'!EE33</f>
        <v>0.42103831719729057</v>
      </c>
      <c r="DF33" s="14">
        <f>'3'!DA33</f>
        <v>0.62138416601129343</v>
      </c>
      <c r="DG33" s="14">
        <f>'8'!DW33</f>
        <v>0.75772923691334981</v>
      </c>
      <c r="DH33" s="14">
        <f t="shared" si="24"/>
        <v>0.61566691276707974</v>
      </c>
      <c r="DI33" s="14">
        <f t="shared" si="25"/>
        <v>0.65126087196009064</v>
      </c>
      <c r="DJ33" s="14">
        <f>'1'!GC33</f>
        <v>0.87224371863593753</v>
      </c>
      <c r="DK33" s="14">
        <f>'1'!GE33</f>
        <v>0.88916755887135956</v>
      </c>
      <c r="DL33" s="14">
        <f>'2'!EL33</f>
        <v>0.39408880777689759</v>
      </c>
      <c r="DM33" s="14">
        <f>'2'!EN33</f>
        <v>0.56660149027293827</v>
      </c>
      <c r="DN33" s="14">
        <f>'3'!DH33</f>
        <v>0.18332230692738263</v>
      </c>
      <c r="DO33" s="14">
        <f>'8'!EF33</f>
        <v>0.40817551311384237</v>
      </c>
      <c r="DP33" s="14">
        <f t="shared" si="26"/>
        <v>0.40963920120998304</v>
      </c>
      <c r="DQ33" s="14">
        <f t="shared" si="27"/>
        <v>0.43027523750667152</v>
      </c>
    </row>
    <row r="34" spans="1:121" ht="12.75" customHeight="1">
      <c r="A34" s="60">
        <v>2010</v>
      </c>
      <c r="B34" s="14">
        <f>'1'!Q34</f>
        <v>0.70567639981716523</v>
      </c>
      <c r="C34" s="14">
        <f>'1'!S34</f>
        <v>0.77619608441638577</v>
      </c>
      <c r="D34" s="14">
        <f>'2'!P34</f>
        <v>0.52913571903087997</v>
      </c>
      <c r="E34" s="14">
        <f>'2'!R34</f>
        <v>0.68392575715798032</v>
      </c>
      <c r="F34" s="14">
        <f>'3'!N34</f>
        <v>0.53452659225945021</v>
      </c>
      <c r="G34" s="14">
        <f>'8'!J34</f>
        <v>0.71966685956819854</v>
      </c>
      <c r="H34" s="14">
        <f t="shared" si="28"/>
        <v>0.62375954664076072</v>
      </c>
      <c r="I34" s="14">
        <f t="shared" si="29"/>
        <v>0.6533424873733148</v>
      </c>
      <c r="J34" s="14">
        <f>'1'!AC34</f>
        <v>0.61487917709337636</v>
      </c>
      <c r="K34" s="14">
        <f>'1'!AE34</f>
        <v>0.7067415094674101</v>
      </c>
      <c r="L34" s="14">
        <f>'2'!Y34</f>
        <v>0.33686647098501754</v>
      </c>
      <c r="M34" s="14">
        <f>'2'!AA34</f>
        <v>0.50678629284671894</v>
      </c>
      <c r="N34" s="14">
        <f>'3'!U34</f>
        <v>0.49774614414414131</v>
      </c>
      <c r="O34" s="14">
        <f>'8'!S34</f>
        <v>0.70310890891479971</v>
      </c>
      <c r="P34" s="14">
        <f t="shared" si="0"/>
        <v>0.56669361284927355</v>
      </c>
      <c r="Q34" s="14">
        <f t="shared" si="1"/>
        <v>0.60205806151025043</v>
      </c>
      <c r="R34" s="14">
        <f>'1'!AO34</f>
        <v>0.58855917152459236</v>
      </c>
      <c r="S34" s="14">
        <f>'1'!AQ34</f>
        <v>0.68536471689389711</v>
      </c>
      <c r="T34" s="14">
        <f>'2'!AH34</f>
        <v>0.39249995703878188</v>
      </c>
      <c r="U34" s="14">
        <f>'2'!AJ34</f>
        <v>0.56503673999296433</v>
      </c>
      <c r="V34" s="14">
        <f>'3'!AB34</f>
        <v>0.7261433766432942</v>
      </c>
      <c r="W34" s="14">
        <f>'8'!AB34</f>
        <v>0.75808792054531426</v>
      </c>
      <c r="X34" s="14">
        <f t="shared" si="2"/>
        <v>0.67484555682970859</v>
      </c>
      <c r="Y34" s="14">
        <f t="shared" si="3"/>
        <v>0.71146034419898785</v>
      </c>
      <c r="Z34" s="14">
        <f>'1'!BA34</f>
        <v>0.58343014678245231</v>
      </c>
      <c r="AA34" s="14">
        <f>'1'!BC34</f>
        <v>0.68112822584653809</v>
      </c>
      <c r="AB34" s="14">
        <f>'2'!AQ34</f>
        <v>0.33974702028615594</v>
      </c>
      <c r="AC34" s="14">
        <f>'2'!AS34</f>
        <v>0.50998096356622746</v>
      </c>
      <c r="AD34" s="14">
        <f>'3'!AI34</f>
        <v>0.42391047840155305</v>
      </c>
      <c r="AE34" s="14">
        <f>'8'!AK34</f>
        <v>0.67984468924177199</v>
      </c>
      <c r="AF34" s="14">
        <f t="shared" si="4"/>
        <v>0.52417832951825893</v>
      </c>
      <c r="AG34" s="14">
        <f t="shared" si="5"/>
        <v>0.56074133965908324</v>
      </c>
      <c r="AH34" s="14">
        <f>'1'!BM34</f>
        <v>0.54508617561235173</v>
      </c>
      <c r="AI34" s="14">
        <f>'1'!BO34</f>
        <v>0.64868743432628106</v>
      </c>
      <c r="AJ34" s="14">
        <f>'2'!AZ34</f>
        <v>0.37952723412599154</v>
      </c>
      <c r="AK34" s="14">
        <f>'2'!BB34</f>
        <v>0.55206771030464952</v>
      </c>
      <c r="AL34" s="14">
        <f>'3'!AP34</f>
        <v>0.65343846776244807</v>
      </c>
      <c r="AM34" s="14">
        <f>'8'!AT34</f>
        <v>0.80486099392922161</v>
      </c>
      <c r="AN34" s="14">
        <f t="shared" si="6"/>
        <v>0.64980364381881528</v>
      </c>
      <c r="AO34" s="14">
        <f t="shared" si="7"/>
        <v>0.68777794317946683</v>
      </c>
      <c r="AP34" s="14">
        <f>'1'!BY34</f>
        <v>0.47487102829318573</v>
      </c>
      <c r="AQ34" s="14">
        <f>'1'!CA34</f>
        <v>0.58544502302865864</v>
      </c>
      <c r="AR34" s="14">
        <f>'2'!BI34</f>
        <v>0.4017957061897659</v>
      </c>
      <c r="AS34" s="14">
        <f>'2'!BK34</f>
        <v>0.57412045106590437</v>
      </c>
      <c r="AT34" s="14">
        <f>'3'!AW34</f>
        <v>0.82291143862626415</v>
      </c>
      <c r="AU34" s="14">
        <f>'8'!BC34</f>
        <v>0.76600948630960575</v>
      </c>
      <c r="AV34" s="14">
        <f t="shared" si="8"/>
        <v>0.69412119762100111</v>
      </c>
      <c r="AW34" s="14">
        <f t="shared" si="9"/>
        <v>0.73346847105570956</v>
      </c>
      <c r="AX34" s="14">
        <f>'1'!CK34</f>
        <v>0.60320882999021419</v>
      </c>
      <c r="AY34" s="14">
        <f>'1'!CM34</f>
        <v>0.69733693677356345</v>
      </c>
      <c r="AZ34" s="14">
        <f>'2'!BR34</f>
        <v>0.31019061976822709</v>
      </c>
      <c r="BA34" s="14">
        <f>'2'!BT34</f>
        <v>0.47615329482278401</v>
      </c>
      <c r="BB34" s="14">
        <f>'3'!BD34</f>
        <v>0.70962459329098515</v>
      </c>
      <c r="BC34" s="14">
        <f>'8'!BL34</f>
        <v>0.74699467121041985</v>
      </c>
      <c r="BD34" s="14">
        <f t="shared" si="10"/>
        <v>0.65960906665438557</v>
      </c>
      <c r="BE34" s="14">
        <f t="shared" si="11"/>
        <v>0.69503095551651117</v>
      </c>
      <c r="BF34" s="14">
        <f>'1'!CW34</f>
        <v>0.56078277210450389</v>
      </c>
      <c r="BG34" s="14">
        <f>'1'!CY34</f>
        <v>0.66213492328323442</v>
      </c>
      <c r="BH34" s="14">
        <f>'2'!CA34</f>
        <v>0.35965206204022609</v>
      </c>
      <c r="BI34" s="14">
        <f>'2'!CC34</f>
        <v>0.53149791080538333</v>
      </c>
      <c r="BJ34" s="14">
        <f>'3'!BK34</f>
        <v>0.69983432813523794</v>
      </c>
      <c r="BK34" s="14">
        <f>'8'!BU34</f>
        <v>0.73306512482637953</v>
      </c>
      <c r="BL34" s="14">
        <f t="shared" si="12"/>
        <v>0.64797502932693241</v>
      </c>
      <c r="BM34" s="14">
        <f t="shared" si="13"/>
        <v>0.68543004443919431</v>
      </c>
      <c r="BN34" s="14">
        <f>'1'!DI34</f>
        <v>0.55048144698582935</v>
      </c>
      <c r="BO34" s="14">
        <f>'1'!DK34</f>
        <v>0.65333646084334474</v>
      </c>
      <c r="BP34" s="14">
        <f>'2'!CJ34</f>
        <v>0.31735575728233884</v>
      </c>
      <c r="BQ34" s="14">
        <f>'2'!CL34</f>
        <v>0.4845738105141047</v>
      </c>
      <c r="BR34" s="14">
        <f>'3'!BR34</f>
        <v>0.50417072844609745</v>
      </c>
      <c r="BS34" s="14">
        <f>'8'!CD34</f>
        <v>0.74218873152952869</v>
      </c>
      <c r="BT34" s="14">
        <f t="shared" si="14"/>
        <v>0.56615677596269731</v>
      </c>
      <c r="BU34" s="14">
        <f t="shared" si="15"/>
        <v>0.60344958405737703</v>
      </c>
      <c r="BV34" s="14">
        <f>'1'!DU34</f>
        <v>0.65998529827782415</v>
      </c>
      <c r="BW34" s="14">
        <f>'1'!DW34</f>
        <v>0.74203647631676872</v>
      </c>
      <c r="BX34" s="14">
        <f>'2'!CS34</f>
        <v>0.3597567042828399</v>
      </c>
      <c r="BY34" s="14">
        <f>'2'!CU34</f>
        <v>0.53160853428751598</v>
      </c>
      <c r="BZ34" s="14">
        <f>'3'!BY34</f>
        <v>0.77928563808112039</v>
      </c>
      <c r="CA34" s="14">
        <f>'8'!CM34</f>
        <v>0.82015172048704355</v>
      </c>
      <c r="CB34" s="14">
        <f t="shared" si="16"/>
        <v>0.72573250146241008</v>
      </c>
      <c r="CC34" s="14">
        <f t="shared" si="17"/>
        <v>0.75932792007066652</v>
      </c>
      <c r="CD34" s="14">
        <f>'1'!EG34</f>
        <v>0.73087121214669482</v>
      </c>
      <c r="CE34" s="14">
        <f>'1'!EI34</f>
        <v>0.79439697818941901</v>
      </c>
      <c r="CF34" s="14">
        <f>'2'!DB34</f>
        <v>0.59834818073101304</v>
      </c>
      <c r="CG34" s="14">
        <f>'2'!DD34</f>
        <v>0.73456865754119072</v>
      </c>
      <c r="CH34" s="14">
        <f>'3'!CF34</f>
        <v>0.76656579302910255</v>
      </c>
      <c r="CI34" s="14">
        <f>'8'!CV34</f>
        <v>0.8264845254949329</v>
      </c>
      <c r="CJ34" s="14">
        <f t="shared" si="18"/>
        <v>0.7605807353625611</v>
      </c>
      <c r="CK34" s="14">
        <f t="shared" si="19"/>
        <v>0.78690793625212363</v>
      </c>
      <c r="CL34" s="14">
        <f>'1'!ES34</f>
        <v>0.43641611036045302</v>
      </c>
      <c r="CM34" s="14">
        <f>'1'!EU34</f>
        <v>0.54844636852312356</v>
      </c>
      <c r="CN34" s="14">
        <f>'2'!DK34</f>
        <v>0.25635247916343246</v>
      </c>
      <c r="CO34" s="14">
        <f>'2'!DM34</f>
        <v>0.40770383892361139</v>
      </c>
      <c r="CP34" s="14">
        <f>'3'!CM34</f>
        <v>0.38656837160440133</v>
      </c>
      <c r="CQ34" s="14">
        <f>'8'!DE34</f>
        <v>0.61585088500932939</v>
      </c>
      <c r="CR34" s="14">
        <f t="shared" si="20"/>
        <v>0.45230108413299319</v>
      </c>
      <c r="CS34" s="14">
        <f t="shared" si="21"/>
        <v>0.48984227174154521</v>
      </c>
      <c r="CT34" s="14">
        <f>'1'!FE34</f>
        <v>0.51040465287920411</v>
      </c>
      <c r="CU34" s="14">
        <f>'1'!FG34</f>
        <v>0.61810576781297999</v>
      </c>
      <c r="CV34" s="14">
        <f>'2'!DT34</f>
        <v>0.2549566224886034</v>
      </c>
      <c r="CW34" s="14">
        <f>'2'!DV34</f>
        <v>0.40579362425807752</v>
      </c>
      <c r="CX34" s="14">
        <f>'3'!CT34</f>
        <v>0.77209036191156388</v>
      </c>
      <c r="CY34" s="14">
        <f>'8'!DN34</f>
        <v>0.77915970432830395</v>
      </c>
      <c r="CZ34" s="14">
        <f t="shared" si="22"/>
        <v>0.6701606488878179</v>
      </c>
      <c r="DA34" s="14">
        <f t="shared" si="23"/>
        <v>0.70678457205152045</v>
      </c>
      <c r="DB34" s="14">
        <f>'1'!FQ34</f>
        <v>0.55013726337896396</v>
      </c>
      <c r="DC34" s="14">
        <f>'1'!FS34</f>
        <v>0.65304072862180862</v>
      </c>
      <c r="DD34" s="14">
        <f>'2'!EC34</f>
        <v>0.27541497121462116</v>
      </c>
      <c r="DE34" s="14">
        <f>'2'!EE34</f>
        <v>0.43306241731267869</v>
      </c>
      <c r="DF34" s="14">
        <f>'3'!DA34</f>
        <v>0.59294433711073979</v>
      </c>
      <c r="DG34" s="14">
        <f>'8'!DW34</f>
        <v>0.76124221628424038</v>
      </c>
      <c r="DH34" s="14">
        <f t="shared" si="24"/>
        <v>0.603119349526823</v>
      </c>
      <c r="DI34" s="14">
        <f t="shared" si="25"/>
        <v>0.63946478718519761</v>
      </c>
      <c r="DJ34" s="14">
        <f>'1'!GC34</f>
        <v>0.88944447885620526</v>
      </c>
      <c r="DK34" s="14">
        <f>'1'!GE34</f>
        <v>0.89993341973173313</v>
      </c>
      <c r="DL34" s="14">
        <f>'2'!EL34</f>
        <v>0.39579131590276634</v>
      </c>
      <c r="DM34" s="14">
        <f>'2'!EN34</f>
        <v>0.56827257267959974</v>
      </c>
      <c r="DN34" s="14">
        <f>'3'!DH34</f>
        <v>0.18930289002068779</v>
      </c>
      <c r="DO34" s="14">
        <f>'8'!EF34</f>
        <v>0.418000621232962</v>
      </c>
      <c r="DP34" s="14">
        <f t="shared" si="26"/>
        <v>0.41858936973968142</v>
      </c>
      <c r="DQ34" s="14">
        <f t="shared" si="27"/>
        <v>0.43793528359247036</v>
      </c>
    </row>
    <row r="35" spans="1:121" ht="12.75" customHeight="1">
      <c r="A35" s="60">
        <v>2011</v>
      </c>
      <c r="B35" s="14">
        <f>'1'!Q35</f>
        <v>0.73430945176517559</v>
      </c>
      <c r="C35" s="14">
        <f>'1'!S35</f>
        <v>0.79684740124979259</v>
      </c>
      <c r="D35" s="14">
        <f>'2'!P35</f>
        <v>0.54807749535397121</v>
      </c>
      <c r="E35" s="14">
        <f>'2'!R35</f>
        <v>0.69832091997825607</v>
      </c>
      <c r="F35" s="14">
        <f>'3'!N35</f>
        <v>0.54979671912647177</v>
      </c>
      <c r="G35" s="14">
        <f>'8'!J35</f>
        <v>0.74274767364915739</v>
      </c>
      <c r="H35" s="14">
        <f t="shared" si="28"/>
        <v>0.64441262963376822</v>
      </c>
      <c r="I35" s="14">
        <f t="shared" si="29"/>
        <v>0.67194456199312014</v>
      </c>
      <c r="J35" s="14">
        <f>'1'!AC35</f>
        <v>0.6275970046845154</v>
      </c>
      <c r="K35" s="14">
        <f>'1'!AE35</f>
        <v>0.71685969635109614</v>
      </c>
      <c r="L35" s="14">
        <f>'2'!Y35</f>
        <v>0.34709440949355758</v>
      </c>
      <c r="M35" s="14">
        <f>'2'!AA35</f>
        <v>0.51803525990352139</v>
      </c>
      <c r="N35" s="14">
        <f>'3'!U35</f>
        <v>0.49201539952822099</v>
      </c>
      <c r="O35" s="14">
        <f>'8'!S35</f>
        <v>0.70705648038479163</v>
      </c>
      <c r="P35" s="14">
        <f t="shared" si="0"/>
        <v>0.56915194581298478</v>
      </c>
      <c r="Q35" s="14">
        <f t="shared" si="1"/>
        <v>0.60409856918729732</v>
      </c>
      <c r="R35" s="14">
        <f>'1'!AO35</f>
        <v>0.59178774624463881</v>
      </c>
      <c r="S35" s="14">
        <f>'1'!AQ35</f>
        <v>0.68801943428194079</v>
      </c>
      <c r="T35" s="14">
        <f>'2'!AH35</f>
        <v>0.38958161392549528</v>
      </c>
      <c r="U35" s="14">
        <f>'2'!AJ35</f>
        <v>0.56214940416547554</v>
      </c>
      <c r="V35" s="14">
        <f>'3'!AB35</f>
        <v>0.74705821993915689</v>
      </c>
      <c r="W35" s="14">
        <f>'8'!AB35</f>
        <v>0.75848885545182565</v>
      </c>
      <c r="X35" s="14">
        <f t="shared" si="2"/>
        <v>0.68368565525268776</v>
      </c>
      <c r="Y35" s="14">
        <f t="shared" si="3"/>
        <v>0.72018877188414621</v>
      </c>
      <c r="Z35" s="14">
        <f>'1'!BA35</f>
        <v>0.59597002169641078</v>
      </c>
      <c r="AA35" s="14">
        <f>'1'!BC35</f>
        <v>0.69144464121988414</v>
      </c>
      <c r="AB35" s="14">
        <f>'2'!AQ35</f>
        <v>0.34916297667916485</v>
      </c>
      <c r="AC35" s="14">
        <f>'2'!AS35</f>
        <v>0.52027885229657089</v>
      </c>
      <c r="AD35" s="14">
        <f>'3'!AI35</f>
        <v>0.42073541982157925</v>
      </c>
      <c r="AE35" s="14">
        <f>'8'!AK35</f>
        <v>0.69099592224873951</v>
      </c>
      <c r="AF35" s="14">
        <f t="shared" si="4"/>
        <v>0.52970324661045221</v>
      </c>
      <c r="AG35" s="14">
        <f t="shared" si="5"/>
        <v>0.56590975807688748</v>
      </c>
      <c r="AH35" s="14">
        <f>'1'!BM35</f>
        <v>0.53926143649855796</v>
      </c>
      <c r="AI35" s="14">
        <f>'1'!BO35</f>
        <v>0.64363628523056449</v>
      </c>
      <c r="AJ35" s="14">
        <f>'2'!AZ35</f>
        <v>0.39662387682418221</v>
      </c>
      <c r="AK35" s="14">
        <f>'2'!BB35</f>
        <v>0.56908766781026188</v>
      </c>
      <c r="AL35" s="14">
        <f>'3'!AP35</f>
        <v>0.59455133072652122</v>
      </c>
      <c r="AM35" s="14">
        <f>'8'!AT35</f>
        <v>0.79110241041052642</v>
      </c>
      <c r="AN35" s="14">
        <f t="shared" si="6"/>
        <v>0.62266593039589624</v>
      </c>
      <c r="AO35" s="14">
        <f t="shared" si="7"/>
        <v>0.66078727924090552</v>
      </c>
      <c r="AP35" s="14">
        <f>'1'!BY35</f>
        <v>0.49058477101450526</v>
      </c>
      <c r="AQ35" s="14">
        <f>'1'!CA35</f>
        <v>0.60006129166351874</v>
      </c>
      <c r="AR35" s="14">
        <f>'2'!BI35</f>
        <v>0.40559862488990345</v>
      </c>
      <c r="AS35" s="14">
        <f>'2'!BK35</f>
        <v>0.57778798902739337</v>
      </c>
      <c r="AT35" s="14">
        <f>'3'!AW35</f>
        <v>0.81555476346643618</v>
      </c>
      <c r="AU35" s="14">
        <f>'8'!BC35</f>
        <v>0.77434531328289269</v>
      </c>
      <c r="AV35" s="14">
        <f t="shared" si="8"/>
        <v>0.69720231606333372</v>
      </c>
      <c r="AW35" s="14">
        <f t="shared" si="9"/>
        <v>0.73631655660688533</v>
      </c>
      <c r="AX35" s="14">
        <f>'1'!CK35</f>
        <v>0.60716459083408458</v>
      </c>
      <c r="AY35" s="14">
        <f>'1'!CM35</f>
        <v>0.70053771949081678</v>
      </c>
      <c r="AZ35" s="14">
        <f>'2'!BR35</f>
        <v>0.31551883374216733</v>
      </c>
      <c r="BA35" s="14">
        <f>'2'!BT35</f>
        <v>0.48242898528258105</v>
      </c>
      <c r="BB35" s="14">
        <f>'3'!BD35</f>
        <v>0.72427324806233329</v>
      </c>
      <c r="BC35" s="14">
        <f>'8'!BL35</f>
        <v>0.75584626123528309</v>
      </c>
      <c r="BD35" s="14">
        <f t="shared" si="10"/>
        <v>0.66944797913655196</v>
      </c>
      <c r="BE35" s="14">
        <f t="shared" si="11"/>
        <v>0.7048136200219397</v>
      </c>
      <c r="BF35" s="14">
        <f>'1'!CW35</f>
        <v>0.5770483181364594</v>
      </c>
      <c r="BG35" s="14">
        <f>'1'!CY35</f>
        <v>0.67582382890580051</v>
      </c>
      <c r="BH35" s="14">
        <f>'2'!CA35</f>
        <v>0.36374860088519329</v>
      </c>
      <c r="BI35" s="14">
        <f>'2'!CC35</f>
        <v>0.53580981494709867</v>
      </c>
      <c r="BJ35" s="14">
        <f>'3'!BK35</f>
        <v>0.69655182128641557</v>
      </c>
      <c r="BK35" s="14">
        <f>'8'!BU35</f>
        <v>0.74831311326227246</v>
      </c>
      <c r="BL35" s="14">
        <f t="shared" si="12"/>
        <v>0.65489918620905918</v>
      </c>
      <c r="BM35" s="14">
        <f t="shared" si="13"/>
        <v>0.69186040976911789</v>
      </c>
      <c r="BN35" s="14">
        <f>'1'!DI35</f>
        <v>0.54684128992267145</v>
      </c>
      <c r="BO35" s="14">
        <f>'1'!DK35</f>
        <v>0.65020290654792467</v>
      </c>
      <c r="BP35" s="14">
        <f>'2'!CJ35</f>
        <v>0.32062774528284921</v>
      </c>
      <c r="BQ35" s="14">
        <f>'2'!CL35</f>
        <v>0.48837083364016665</v>
      </c>
      <c r="BR35" s="14">
        <f>'3'!BR35</f>
        <v>0.40025382532840614</v>
      </c>
      <c r="BS35" s="14">
        <f>'8'!CD35</f>
        <v>0.73905273648756564</v>
      </c>
      <c r="BT35" s="14">
        <f t="shared" si="14"/>
        <v>0.52324838359045134</v>
      </c>
      <c r="BU35" s="14">
        <f t="shared" si="15"/>
        <v>0.56069501575123382</v>
      </c>
      <c r="BV35" s="14">
        <f>'1'!DU35</f>
        <v>0.65885798748836844</v>
      </c>
      <c r="BW35" s="14">
        <f>'1'!DW35</f>
        <v>0.74117400519414456</v>
      </c>
      <c r="BX35" s="14">
        <f>'2'!CS35</f>
        <v>0.36675552056331229</v>
      </c>
      <c r="BY35" s="14">
        <f>'2'!CU35</f>
        <v>0.53895052248490616</v>
      </c>
      <c r="BZ35" s="14">
        <f>'3'!BY35</f>
        <v>0.79698770260941321</v>
      </c>
      <c r="CA35" s="14">
        <f>'8'!CM35</f>
        <v>0.81645920910658587</v>
      </c>
      <c r="CB35" s="14">
        <f t="shared" si="16"/>
        <v>0.73217999332974593</v>
      </c>
      <c r="CC35" s="14">
        <f t="shared" si="17"/>
        <v>0.76586269706306065</v>
      </c>
      <c r="CD35" s="14">
        <f>'1'!EG35</f>
        <v>0.73745415435653461</v>
      </c>
      <c r="CE35" s="14">
        <f>'1'!EI35</f>
        <v>0.79908174051131831</v>
      </c>
      <c r="CF35" s="14">
        <f>'2'!DB35</f>
        <v>0.61774485264303791</v>
      </c>
      <c r="CG35" s="14">
        <f>'2'!DD35</f>
        <v>0.7478589164720475</v>
      </c>
      <c r="CH35" s="14">
        <f>'3'!CF35</f>
        <v>0.77189710608563566</v>
      </c>
      <c r="CI35" s="14">
        <f>'8'!CV35</f>
        <v>0.83453506883419837</v>
      </c>
      <c r="CJ35" s="14">
        <f t="shared" si="18"/>
        <v>0.76838467922012454</v>
      </c>
      <c r="CK35" s="14">
        <f t="shared" si="19"/>
        <v>0.79372160283398219</v>
      </c>
      <c r="CL35" s="14">
        <f>'1'!ES35</f>
        <v>0.4178130668731127</v>
      </c>
      <c r="CM35" s="14">
        <f>'1'!EU35</f>
        <v>0.52988163551919887</v>
      </c>
      <c r="CN35" s="14">
        <f>'2'!DK35</f>
        <v>0.2629982364299428</v>
      </c>
      <c r="CO35" s="14">
        <f>'2'!DM35</f>
        <v>0.41669639850941587</v>
      </c>
      <c r="CP35" s="14">
        <f>'3'!CM35</f>
        <v>0.40216084327796836</v>
      </c>
      <c r="CQ35" s="14">
        <f>'8'!DE35</f>
        <v>0.60650100164388687</v>
      </c>
      <c r="CR35" s="14">
        <f t="shared" si="20"/>
        <v>0.45267707482197028</v>
      </c>
      <c r="CS35" s="14">
        <f t="shared" si="21"/>
        <v>0.49046060475913478</v>
      </c>
      <c r="CT35" s="14">
        <f>'1'!FE35</f>
        <v>0.51579527783112022</v>
      </c>
      <c r="CU35" s="14">
        <f>'1'!FG35</f>
        <v>0.62294047182755907</v>
      </c>
      <c r="CV35" s="14">
        <f>'2'!DT35</f>
        <v>0.25636528363869299</v>
      </c>
      <c r="CW35" s="14">
        <f>'2'!DV35</f>
        <v>0.40772132682392043</v>
      </c>
      <c r="CX35" s="14">
        <f>'3'!CT35</f>
        <v>0.76538017975747452</v>
      </c>
      <c r="CY35" s="14">
        <f>'8'!DN35</f>
        <v>0.78145735933828797</v>
      </c>
      <c r="CZ35" s="14">
        <f t="shared" si="22"/>
        <v>0.6693848636345695</v>
      </c>
      <c r="DA35" s="14">
        <f t="shared" si="23"/>
        <v>0.70594950675238011</v>
      </c>
      <c r="DB35" s="14">
        <f>'1'!FQ35</f>
        <v>0.55404135175016811</v>
      </c>
      <c r="DC35" s="14">
        <f>'1'!FS35</f>
        <v>0.65638851507806883</v>
      </c>
      <c r="DD35" s="14">
        <f>'2'!EC35</f>
        <v>0.27952546263065392</v>
      </c>
      <c r="DE35" s="14">
        <f>'2'!EE35</f>
        <v>0.43836049632276891</v>
      </c>
      <c r="DF35" s="14">
        <f>'3'!DA35</f>
        <v>0.60123754007319752</v>
      </c>
      <c r="DG35" s="14">
        <f>'8'!DW35</f>
        <v>0.76034093346460341</v>
      </c>
      <c r="DH35" s="14">
        <f t="shared" si="24"/>
        <v>0.6073581126817591</v>
      </c>
      <c r="DI35" s="14">
        <f t="shared" si="25"/>
        <v>0.64371104871655072</v>
      </c>
      <c r="DJ35" s="14">
        <f>'1'!GC35</f>
        <v>0.89606512139374128</v>
      </c>
      <c r="DK35" s="14">
        <f>'1'!GE35</f>
        <v>0.90403702620519022</v>
      </c>
      <c r="DL35" s="14">
        <f>'2'!EL35</f>
        <v>0.38482319389014963</v>
      </c>
      <c r="DM35" s="14">
        <f>'2'!EN35</f>
        <v>0.55740424878525219</v>
      </c>
      <c r="DN35" s="14">
        <f>'3'!DH35</f>
        <v>0.16301981370851232</v>
      </c>
      <c r="DO35" s="14">
        <f>'8'!EF35</f>
        <v>0.43188709856438806</v>
      </c>
      <c r="DP35" s="14">
        <f t="shared" si="26"/>
        <v>0.41246939872048455</v>
      </c>
      <c r="DQ35" s="14">
        <f t="shared" si="27"/>
        <v>0.43132188517228459</v>
      </c>
    </row>
    <row r="36" spans="1:121" ht="12.75" customHeight="1">
      <c r="A36" s="60">
        <v>2012</v>
      </c>
      <c r="B36" s="14">
        <f>'1'!Q36</f>
        <v>0.74848442384977432</v>
      </c>
      <c r="C36" s="14">
        <f>'1'!S36</f>
        <v>0.80686744016768597</v>
      </c>
      <c r="D36" s="14">
        <f>'2'!P36</f>
        <v>0.6335449927594573</v>
      </c>
      <c r="E36" s="14">
        <f>'2'!R36</f>
        <v>0.75842124842532033</v>
      </c>
      <c r="F36" s="14">
        <f>'3'!N36</f>
        <v>0.6014168219319439</v>
      </c>
      <c r="G36" s="14">
        <f>'8'!J36</f>
        <v>0.76221056218674099</v>
      </c>
      <c r="H36" s="14">
        <f t="shared" si="28"/>
        <v>0.68228128147470046</v>
      </c>
      <c r="I36" s="14">
        <f t="shared" si="29"/>
        <v>0.70644551030486913</v>
      </c>
      <c r="J36" s="14">
        <f>'1'!AC36</f>
        <v>0.63306847486796325</v>
      </c>
      <c r="K36" s="14">
        <f>'1'!AE36</f>
        <v>0.72117173829995418</v>
      </c>
      <c r="L36" s="14">
        <f>'2'!Y36</f>
        <v>0.41030487554305056</v>
      </c>
      <c r="M36" s="14">
        <f>'2'!AA36</f>
        <v>0.58228852005685194</v>
      </c>
      <c r="N36" s="14">
        <f>'3'!U36</f>
        <v>0.54295192727523112</v>
      </c>
      <c r="O36" s="14">
        <f>'8'!S36</f>
        <v>0.70106257488955404</v>
      </c>
      <c r="P36" s="14">
        <f t="shared" si="0"/>
        <v>0.59514372590485642</v>
      </c>
      <c r="Q36" s="14">
        <f t="shared" si="1"/>
        <v>0.62996274304263467</v>
      </c>
      <c r="R36" s="14">
        <f>'1'!AO36</f>
        <v>0.58829091410553203</v>
      </c>
      <c r="S36" s="14">
        <f>'1'!AQ36</f>
        <v>0.68514372357017261</v>
      </c>
      <c r="T36" s="14">
        <f>'2'!AH36</f>
        <v>0.41011157238447288</v>
      </c>
      <c r="U36" s="14">
        <f>'2'!AJ36</f>
        <v>0.58210448919998226</v>
      </c>
      <c r="V36" s="14">
        <f>'3'!AB36</f>
        <v>0.74231614449764283</v>
      </c>
      <c r="W36" s="14">
        <f>'8'!AB36</f>
        <v>0.75692287419284598</v>
      </c>
      <c r="X36" s="14">
        <f t="shared" si="2"/>
        <v>0.68267266011646455</v>
      </c>
      <c r="Y36" s="14">
        <f t="shared" si="3"/>
        <v>0.71924251369094372</v>
      </c>
      <c r="Z36" s="14">
        <f>'1'!BA36</f>
        <v>0.59870497403505885</v>
      </c>
      <c r="AA36" s="14">
        <f>'1'!BC36</f>
        <v>0.69367621705730043</v>
      </c>
      <c r="AB36" s="14">
        <f>'2'!AQ36</f>
        <v>0.38022261714099981</v>
      </c>
      <c r="AC36" s="14">
        <f>'2'!AS36</f>
        <v>0.55277178978368768</v>
      </c>
      <c r="AD36" s="14">
        <f>'3'!AI36</f>
        <v>0.37447886455329482</v>
      </c>
      <c r="AE36" s="14">
        <f>'8'!AK36</f>
        <v>0.69784432467361479</v>
      </c>
      <c r="AF36" s="14">
        <f t="shared" si="4"/>
        <v>0.51690809974451413</v>
      </c>
      <c r="AG36" s="14">
        <f t="shared" si="5"/>
        <v>0.5531572656132312</v>
      </c>
      <c r="AH36" s="14">
        <f>'1'!BM36</f>
        <v>0.53155452832938355</v>
      </c>
      <c r="AI36" s="14">
        <f>'1'!BO36</f>
        <v>0.63690104538400683</v>
      </c>
      <c r="AJ36" s="14">
        <f>'2'!AZ36</f>
        <v>0.42274817597958569</v>
      </c>
      <c r="AK36" s="14">
        <f>'2'!BB36</f>
        <v>0.59398994731017674</v>
      </c>
      <c r="AL36" s="14">
        <f>'3'!AP36</f>
        <v>0.59762968586453136</v>
      </c>
      <c r="AM36" s="14">
        <f>'8'!AT36</f>
        <v>0.79217792275836951</v>
      </c>
      <c r="AN36" s="14">
        <f t="shared" si="6"/>
        <v>0.62529097443715864</v>
      </c>
      <c r="AO36" s="14">
        <f t="shared" si="7"/>
        <v>0.66348445498114239</v>
      </c>
      <c r="AP36" s="14">
        <f>'1'!BY36</f>
        <v>0.49198899758808357</v>
      </c>
      <c r="AQ36" s="14">
        <f>'1'!CA36</f>
        <v>0.60135389639623582</v>
      </c>
      <c r="AR36" s="14">
        <f>'2'!BI36</f>
        <v>0.42681815535735945</v>
      </c>
      <c r="AS36" s="14">
        <f>'2'!BK36</f>
        <v>0.59775662199732216</v>
      </c>
      <c r="AT36" s="14">
        <f>'3'!AW36</f>
        <v>0.80485111249647701</v>
      </c>
      <c r="AU36" s="14">
        <f>'8'!BC36</f>
        <v>0.77403282538006934</v>
      </c>
      <c r="AV36" s="14">
        <f t="shared" si="8"/>
        <v>0.69522990766596426</v>
      </c>
      <c r="AW36" s="14">
        <f t="shared" si="9"/>
        <v>0.73419673409159092</v>
      </c>
      <c r="AX36" s="14">
        <f>'1'!CK36</f>
        <v>0.60244883641533453</v>
      </c>
      <c r="AY36" s="14">
        <f>'1'!CM36</f>
        <v>0.69672044890671758</v>
      </c>
      <c r="AZ36" s="14">
        <f>'2'!BR36</f>
        <v>0.33124060572488262</v>
      </c>
      <c r="BA36" s="14">
        <f>'2'!BT36</f>
        <v>0.50048539605971298</v>
      </c>
      <c r="BB36" s="14">
        <f>'3'!BD36</f>
        <v>0.72821126488013088</v>
      </c>
      <c r="BC36" s="14">
        <f>'8'!BL36</f>
        <v>0.75046083476543624</v>
      </c>
      <c r="BD36" s="14">
        <f t="shared" si="10"/>
        <v>0.67003658423723844</v>
      </c>
      <c r="BE36" s="14">
        <f t="shared" si="11"/>
        <v>0.70581538576899805</v>
      </c>
      <c r="BF36" s="14">
        <f>'1'!CW36</f>
        <v>0.60092125029972565</v>
      </c>
      <c r="BG36" s="14">
        <f>'1'!CY36</f>
        <v>0.69547979779403779</v>
      </c>
      <c r="BH36" s="14">
        <f>'2'!CA36</f>
        <v>0.36808703520468317</v>
      </c>
      <c r="BI36" s="14">
        <f>'2'!CC36</f>
        <v>0.54033479000691031</v>
      </c>
      <c r="BJ36" s="14">
        <f>'3'!BK36</f>
        <v>0.70668607196047728</v>
      </c>
      <c r="BK36" s="14">
        <f>'8'!BU36</f>
        <v>0.75001475923401018</v>
      </c>
      <c r="BL36" s="14">
        <f t="shared" si="12"/>
        <v>0.66467181013480736</v>
      </c>
      <c r="BM36" s="14">
        <f t="shared" si="13"/>
        <v>0.70080829511389253</v>
      </c>
      <c r="BN36" s="14">
        <f>'1'!DI36</f>
        <v>0.51299956288400361</v>
      </c>
      <c r="BO36" s="14">
        <f>'1'!DK36</f>
        <v>0.62043690210857361</v>
      </c>
      <c r="BP36" s="14">
        <f>'2'!CJ36</f>
        <v>0.33665992461065436</v>
      </c>
      <c r="BQ36" s="14">
        <f>'2'!CL36</f>
        <v>0.50655640969414295</v>
      </c>
      <c r="BR36" s="14">
        <f>'3'!BR36</f>
        <v>0.42840707515936394</v>
      </c>
      <c r="BS36" s="14">
        <f>'8'!CD36</f>
        <v>0.72233659370676462</v>
      </c>
      <c r="BT36" s="14">
        <f t="shared" si="14"/>
        <v>0.52432971321364108</v>
      </c>
      <c r="BU36" s="14">
        <f t="shared" si="15"/>
        <v>0.56280682956690398</v>
      </c>
      <c r="BV36" s="14">
        <f>'1'!DU36</f>
        <v>0.63450342985537123</v>
      </c>
      <c r="BW36" s="14">
        <f>'1'!DW36</f>
        <v>0.72229859155643616</v>
      </c>
      <c r="BX36" s="14">
        <f>'2'!CS36</f>
        <v>0.39510006218267774</v>
      </c>
      <c r="BY36" s="14">
        <f>'2'!CU36</f>
        <v>0.56759477474075237</v>
      </c>
      <c r="BZ36" s="14">
        <f>'3'!BY36</f>
        <v>0.8106193566699943</v>
      </c>
      <c r="CA36" s="14">
        <f>'8'!CM36</f>
        <v>0.81350268222104094</v>
      </c>
      <c r="CB36" s="14">
        <f t="shared" si="16"/>
        <v>0.73470923952365197</v>
      </c>
      <c r="CC36" s="14">
        <f t="shared" si="17"/>
        <v>0.76951774311967236</v>
      </c>
      <c r="CD36" s="14">
        <f>'1'!EG36</f>
        <v>0.75335717508109279</v>
      </c>
      <c r="CE36" s="14">
        <f>'1'!EI36</f>
        <v>0.8102816850604222</v>
      </c>
      <c r="CF36" s="14">
        <f>'2'!DB36</f>
        <v>0.69419590312588753</v>
      </c>
      <c r="CG36" s="14">
        <f>'2'!DD36</f>
        <v>0.79694981321133906</v>
      </c>
      <c r="CH36" s="14">
        <f>'3'!CF36</f>
        <v>0.77250602996177697</v>
      </c>
      <c r="CI36" s="14">
        <f>'8'!CV36</f>
        <v>0.84002259342458341</v>
      </c>
      <c r="CJ36" s="14">
        <f t="shared" si="18"/>
        <v>0.78110021534089313</v>
      </c>
      <c r="CK36" s="14">
        <f t="shared" si="19"/>
        <v>0.8027605083453041</v>
      </c>
      <c r="CL36" s="14">
        <f>'1'!ES36</f>
        <v>0.38850077468413707</v>
      </c>
      <c r="CM36" s="14">
        <f>'1'!EU36</f>
        <v>0.49967946670682351</v>
      </c>
      <c r="CN36" s="14">
        <f>'2'!DK36</f>
        <v>0.30245710031892314</v>
      </c>
      <c r="CO36" s="14">
        <f>'2'!DM36</f>
        <v>0.46689717617456633</v>
      </c>
      <c r="CP36" s="14">
        <f>'3'!CM36</f>
        <v>0.30738786336828516</v>
      </c>
      <c r="CQ36" s="14">
        <f>'8'!DE36</f>
        <v>0.57772364161367651</v>
      </c>
      <c r="CR36" s="14">
        <f t="shared" si="20"/>
        <v>0.40421810280013676</v>
      </c>
      <c r="CS36" s="14">
        <f t="shared" si="21"/>
        <v>0.44289784879023841</v>
      </c>
      <c r="CT36" s="14">
        <f>'1'!FE36</f>
        <v>0.51763558139965116</v>
      </c>
      <c r="CU36" s="14">
        <f>'1'!FG36</f>
        <v>0.62458398892192979</v>
      </c>
      <c r="CV36" s="14">
        <f>'2'!DT36</f>
        <v>0.25360334833652154</v>
      </c>
      <c r="CW36" s="14">
        <f>'2'!DV36</f>
        <v>0.40393445037130027</v>
      </c>
      <c r="CX36" s="14">
        <f>'3'!CT36</f>
        <v>0.73189208561368835</v>
      </c>
      <c r="CY36" s="14">
        <f>'8'!DN36</f>
        <v>0.77917769486556954</v>
      </c>
      <c r="CZ36" s="14">
        <f t="shared" si="22"/>
        <v>0.65539759381872864</v>
      </c>
      <c r="DA36" s="14">
        <f t="shared" si="23"/>
        <v>0.69182038552666225</v>
      </c>
      <c r="DB36" s="14">
        <f>'1'!FQ36</f>
        <v>0.55322740658415626</v>
      </c>
      <c r="DC36" s="14">
        <f>'1'!FS36</f>
        <v>0.65569176360537229</v>
      </c>
      <c r="DD36" s="14">
        <f>'2'!EC36</f>
        <v>0.26486960043564522</v>
      </c>
      <c r="DE36" s="14">
        <f>'2'!EE36</f>
        <v>0.41919870476705307</v>
      </c>
      <c r="DF36" s="14">
        <f>'3'!DA36</f>
        <v>0.63567313343349729</v>
      </c>
      <c r="DG36" s="14">
        <f>'8'!DW36</f>
        <v>0.76588640404161368</v>
      </c>
      <c r="DH36" s="14">
        <f t="shared" si="24"/>
        <v>0.62116761594627878</v>
      </c>
      <c r="DI36" s="14">
        <f t="shared" si="25"/>
        <v>0.65709339778366282</v>
      </c>
      <c r="DJ36" s="14">
        <f>'1'!GC36</f>
        <v>0.89478410120450003</v>
      </c>
      <c r="DK36" s="14">
        <f>'1'!GE36</f>
        <v>0.90324474723299841</v>
      </c>
      <c r="DL36" s="14">
        <f>'2'!EL36</f>
        <v>0.39496263370734852</v>
      </c>
      <c r="DM36" s="14">
        <f>'2'!EN36</f>
        <v>0.56745990811288283</v>
      </c>
      <c r="DN36" s="14">
        <f>'3'!DH36</f>
        <v>0.15594259983622316</v>
      </c>
      <c r="DO36" s="14">
        <f>'8'!EF36</f>
        <v>0.45319749807933596</v>
      </c>
      <c r="DP36" s="14">
        <f t="shared" si="26"/>
        <v>0.41678937296992491</v>
      </c>
      <c r="DQ36" s="14">
        <f t="shared" si="27"/>
        <v>0.43573122961617805</v>
      </c>
    </row>
    <row r="37" spans="1:121" ht="12.75" customHeight="1">
      <c r="A37" s="60">
        <v>2013</v>
      </c>
      <c r="B37" s="14">
        <f>'1'!Q37</f>
        <v>0.77563052827848133</v>
      </c>
      <c r="C37" s="14">
        <f>'1'!S37</f>
        <v>0.82569626521975237</v>
      </c>
      <c r="D37" s="14">
        <f>'2'!P37</f>
        <v>0.80846513867286773</v>
      </c>
      <c r="E37" s="14">
        <f>'2'!R37</f>
        <v>0.86212563577909218</v>
      </c>
      <c r="F37" s="14">
        <f>'3'!N37</f>
        <v>0.58160696794157285</v>
      </c>
      <c r="G37" s="14">
        <f>'8'!J37</f>
        <v>0.7636966111842951</v>
      </c>
      <c r="H37" s="14">
        <f t="shared" si="28"/>
        <v>0.69772439005490072</v>
      </c>
      <c r="I37" s="14">
        <f t="shared" si="29"/>
        <v>0.71310358715377742</v>
      </c>
      <c r="J37" s="14">
        <f>'1'!AC37</f>
        <v>0.64501342041864829</v>
      </c>
      <c r="K37" s="14">
        <f>'1'!AE37</f>
        <v>0.7305015371330168</v>
      </c>
      <c r="L37" s="14">
        <f>'2'!Y37</f>
        <v>0.51836706324565029</v>
      </c>
      <c r="M37" s="14">
        <f>'2'!AA37</f>
        <v>0.67554668238715243</v>
      </c>
      <c r="N37" s="14">
        <f>'3'!U37</f>
        <v>0.55747634322467887</v>
      </c>
      <c r="O37" s="14">
        <f>'8'!S37</f>
        <v>0.70586273726193616</v>
      </c>
      <c r="P37" s="14">
        <f t="shared" si="0"/>
        <v>0.61558874887674708</v>
      </c>
      <c r="Q37" s="14">
        <f t="shared" si="1"/>
        <v>0.64840433413377097</v>
      </c>
      <c r="R37" s="14">
        <f>'1'!AO37</f>
        <v>0.58392734438998162</v>
      </c>
      <c r="S37" s="14">
        <f>'1'!AQ37</f>
        <v>0.68153993579717298</v>
      </c>
      <c r="T37" s="14">
        <f>'2'!AH37</f>
        <v>0.44628542757337475</v>
      </c>
      <c r="U37" s="14">
        <f>'2'!AJ37</f>
        <v>0.61537810602742649</v>
      </c>
      <c r="V37" s="14">
        <f>'3'!AB37</f>
        <v>0.7360304962990043</v>
      </c>
      <c r="W37" s="14">
        <f>'8'!AB37</f>
        <v>0.75410917747938311</v>
      </c>
      <c r="X37" s="14">
        <f t="shared" si="2"/>
        <v>0.68205896339875038</v>
      </c>
      <c r="Y37" s="14">
        <f t="shared" si="3"/>
        <v>0.71849074952559389</v>
      </c>
      <c r="Z37" s="14">
        <f>'1'!BA37</f>
        <v>0.60473329901332729</v>
      </c>
      <c r="AA37" s="14">
        <f>'1'!BC37</f>
        <v>0.69857204601362266</v>
      </c>
      <c r="AB37" s="14">
        <f>'2'!AQ37</f>
        <v>0.47285317599584781</v>
      </c>
      <c r="AC37" s="14">
        <f>'2'!AS37</f>
        <v>0.63843527143359091</v>
      </c>
      <c r="AD37" s="14">
        <f>'3'!AI37</f>
        <v>0.37650783344188443</v>
      </c>
      <c r="AE37" s="14">
        <f>'8'!AK37</f>
        <v>0.7047878560992954</v>
      </c>
      <c r="AF37" s="14">
        <f t="shared" si="4"/>
        <v>0.53027146760879273</v>
      </c>
      <c r="AG37" s="14">
        <f t="shared" si="5"/>
        <v>0.56559742655262601</v>
      </c>
      <c r="AH37" s="14">
        <f>'1'!BM37</f>
        <v>0.53223973752464415</v>
      </c>
      <c r="AI37" s="14">
        <f>'1'!BO37</f>
        <v>0.63750228281007371</v>
      </c>
      <c r="AJ37" s="14">
        <f>'2'!AZ37</f>
        <v>0.45033052264292489</v>
      </c>
      <c r="AK37" s="14">
        <f>'2'!BB37</f>
        <v>0.61896044231574698</v>
      </c>
      <c r="AL37" s="14">
        <f>'3'!AP37</f>
        <v>0.59814739200565081</v>
      </c>
      <c r="AM37" s="14">
        <f>'8'!AT37</f>
        <v>0.79188855054081742</v>
      </c>
      <c r="AN37" s="14">
        <f t="shared" si="6"/>
        <v>0.62830652173372692</v>
      </c>
      <c r="AO37" s="14">
        <f t="shared" si="7"/>
        <v>0.66622202275809506</v>
      </c>
      <c r="AP37" s="14">
        <f>'1'!BY37</f>
        <v>0.49628346236729753</v>
      </c>
      <c r="AQ37" s="14">
        <f>'1'!CA37</f>
        <v>0.60529343815601466</v>
      </c>
      <c r="AR37" s="14">
        <f>'2'!BI37</f>
        <v>0.44983637853029296</v>
      </c>
      <c r="AS37" s="14">
        <f>'2'!BK37</f>
        <v>0.61852424873886147</v>
      </c>
      <c r="AT37" s="14">
        <f>'3'!AW37</f>
        <v>0.81646454249535338</v>
      </c>
      <c r="AU37" s="14">
        <f>'8'!BC37</f>
        <v>0.76993873873678909</v>
      </c>
      <c r="AV37" s="14">
        <f t="shared" si="8"/>
        <v>0.70180776894566688</v>
      </c>
      <c r="AW37" s="14">
        <f t="shared" si="9"/>
        <v>0.74047855112426719</v>
      </c>
      <c r="AX37" s="14">
        <f>'1'!CK37</f>
        <v>0.60971625386142314</v>
      </c>
      <c r="AY37" s="14">
        <f>'1'!CM37</f>
        <v>0.70259527116055742</v>
      </c>
      <c r="AZ37" s="14">
        <f>'2'!BR37</f>
        <v>0.35242602013851665</v>
      </c>
      <c r="BA37" s="14">
        <f>'2'!BT37</f>
        <v>0.52379695888717293</v>
      </c>
      <c r="BB37" s="14">
        <f>'3'!BD37</f>
        <v>0.74494817391043411</v>
      </c>
      <c r="BC37" s="14">
        <f>'8'!BL37</f>
        <v>0.75064348660629121</v>
      </c>
      <c r="BD37" s="14">
        <f t="shared" si="10"/>
        <v>0.68035816833219731</v>
      </c>
      <c r="BE37" s="14">
        <f t="shared" si="11"/>
        <v>0.71607106566688983</v>
      </c>
      <c r="BF37" s="14">
        <f>'1'!CW37</f>
        <v>0.60483758182429592</v>
      </c>
      <c r="BG37" s="14">
        <f>'1'!CY37</f>
        <v>0.69865646174811946</v>
      </c>
      <c r="BH37" s="14">
        <f>'2'!CA37</f>
        <v>0.397856973916771</v>
      </c>
      <c r="BI37" s="14">
        <f>'2'!CC37</f>
        <v>0.5702923774328319</v>
      </c>
      <c r="BJ37" s="14">
        <f>'3'!BK37</f>
        <v>0.69593748723233206</v>
      </c>
      <c r="BK37" s="14">
        <f>'8'!BU37</f>
        <v>0.75713818525028331</v>
      </c>
      <c r="BL37" s="14">
        <f t="shared" si="12"/>
        <v>0.66626966422455403</v>
      </c>
      <c r="BM37" s="14">
        <f t="shared" si="13"/>
        <v>0.7022769805609248</v>
      </c>
      <c r="BN37" s="14">
        <f>'1'!DI37</f>
        <v>0.49821389625773249</v>
      </c>
      <c r="BO37" s="14">
        <f>'1'!DK37</f>
        <v>0.60705771230862138</v>
      </c>
      <c r="BP37" s="14">
        <f>'2'!CJ37</f>
        <v>0.35572517332926057</v>
      </c>
      <c r="BQ37" s="14">
        <f>'2'!CL37</f>
        <v>0.52732816209187539</v>
      </c>
      <c r="BR37" s="14">
        <f>'3'!BR37</f>
        <v>0.35726910761105879</v>
      </c>
      <c r="BS37" s="14">
        <f>'8'!CD37</f>
        <v>0.71545956761780305</v>
      </c>
      <c r="BT37" s="14">
        <f t="shared" si="14"/>
        <v>0.49276080991423699</v>
      </c>
      <c r="BU37" s="14">
        <f t="shared" si="15"/>
        <v>0.53168987200067619</v>
      </c>
      <c r="BV37" s="14">
        <f>'1'!DU37</f>
        <v>0.6238949553664509</v>
      </c>
      <c r="BW37" s="14">
        <f>'1'!DW37</f>
        <v>0.71392822086692453</v>
      </c>
      <c r="BX37" s="14">
        <f>'2'!CS37</f>
        <v>0.42091517977633897</v>
      </c>
      <c r="BY37" s="14">
        <f>'2'!CU37</f>
        <v>0.59228391922387691</v>
      </c>
      <c r="BZ37" s="14">
        <f>'3'!BY37</f>
        <v>0.81316054599276133</v>
      </c>
      <c r="CA37" s="14">
        <f>'8'!CM37</f>
        <v>0.80937953950964237</v>
      </c>
      <c r="CB37" s="14">
        <f t="shared" si="16"/>
        <v>0.73494858930092133</v>
      </c>
      <c r="CC37" s="14">
        <f t="shared" si="17"/>
        <v>0.77009211634576979</v>
      </c>
      <c r="CD37" s="14">
        <f>'1'!EG37</f>
        <v>0.77251544826007257</v>
      </c>
      <c r="CE37" s="14">
        <f>'1'!EI37</f>
        <v>0.82355910170228508</v>
      </c>
      <c r="CF37" s="14">
        <f>'2'!DB37</f>
        <v>0.80762092586053025</v>
      </c>
      <c r="CG37" s="14">
        <f>'2'!DD37</f>
        <v>0.86167495471470212</v>
      </c>
      <c r="CH37" s="14">
        <f>'3'!CF37</f>
        <v>0.75980203779858813</v>
      </c>
      <c r="CI37" s="14">
        <f>'8'!CV37</f>
        <v>0.83255182736921296</v>
      </c>
      <c r="CJ37" s="14">
        <f t="shared" si="18"/>
        <v>0.78895154556826674</v>
      </c>
      <c r="CK37" s="14">
        <f t="shared" si="19"/>
        <v>0.8045656791421264</v>
      </c>
      <c r="CL37" s="14">
        <f>'1'!ES37</f>
        <v>0.36636115278582021</v>
      </c>
      <c r="CM37" s="14">
        <f>'1'!EU37</f>
        <v>0.47604664318808643</v>
      </c>
      <c r="CN37" s="14">
        <f>'2'!DK37</f>
        <v>0.34302364728943302</v>
      </c>
      <c r="CO37" s="14">
        <f>'2'!DM37</f>
        <v>0.5135894263985763</v>
      </c>
      <c r="CP37" s="14">
        <f>'3'!CM37</f>
        <v>0.3185500106379977</v>
      </c>
      <c r="CQ37" s="14">
        <f>'8'!DE37</f>
        <v>0.57473199526433183</v>
      </c>
      <c r="CR37" s="14">
        <f t="shared" si="20"/>
        <v>0.40741419812060597</v>
      </c>
      <c r="CS37" s="14">
        <f t="shared" si="21"/>
        <v>0.44640787411197358</v>
      </c>
      <c r="CT37" s="14">
        <f>'1'!FE37</f>
        <v>0.52453894854016581</v>
      </c>
      <c r="CU37" s="14">
        <f>'1'!FG37</f>
        <v>0.63071776149829184</v>
      </c>
      <c r="CV37" s="14">
        <f>'2'!DT37</f>
        <v>0.28216624040234806</v>
      </c>
      <c r="CW37" s="14">
        <f>'2'!DV37</f>
        <v>0.44173386197913822</v>
      </c>
      <c r="CX37" s="14">
        <f>'3'!CT37</f>
        <v>0.71850222792251617</v>
      </c>
      <c r="CY37" s="14">
        <f>'8'!DN37</f>
        <v>0.77353766491814635</v>
      </c>
      <c r="CZ37" s="14">
        <f t="shared" si="22"/>
        <v>0.65258660439271843</v>
      </c>
      <c r="DA37" s="14">
        <f t="shared" si="23"/>
        <v>0.68977912914202255</v>
      </c>
      <c r="DB37" s="14">
        <f>'1'!FQ37</f>
        <v>0.5558410630721301</v>
      </c>
      <c r="DC37" s="14">
        <f>'1'!FS37</f>
        <v>0.65792684119385192</v>
      </c>
      <c r="DD37" s="14">
        <f>'2'!EC37</f>
        <v>0.28527597962846052</v>
      </c>
      <c r="DE37" s="14">
        <f>'2'!EE37</f>
        <v>0.44567634298021508</v>
      </c>
      <c r="DF37" s="14">
        <f>'3'!DA37</f>
        <v>0.67403051307776807</v>
      </c>
      <c r="DG37" s="14">
        <f>'8'!DW37</f>
        <v>0.77361732399550476</v>
      </c>
      <c r="DH37" s="14">
        <f t="shared" si="24"/>
        <v>0.64139321300703078</v>
      </c>
      <c r="DI37" s="14">
        <f t="shared" si="25"/>
        <v>0.67785040496655058</v>
      </c>
      <c r="DJ37" s="14">
        <f>'1'!GC37</f>
        <v>0.89682467509477837</v>
      </c>
      <c r="DK37" s="14">
        <f>'1'!GE37</f>
        <v>0.90450640234459556</v>
      </c>
      <c r="DL37" s="14">
        <f>'2'!EL37</f>
        <v>0.41090771392713799</v>
      </c>
      <c r="DM37" s="14">
        <f>'2'!EN37</f>
        <v>0.58286199225927349</v>
      </c>
      <c r="DN37" s="14">
        <f>'3'!DH37</f>
        <v>0.15642189789619496</v>
      </c>
      <c r="DO37" s="14">
        <f>'8'!EF37</f>
        <v>0.46396397726170291</v>
      </c>
      <c r="DP37" s="14">
        <f t="shared" si="26"/>
        <v>0.42221365874865835</v>
      </c>
      <c r="DQ37" s="14">
        <f t="shared" si="27"/>
        <v>0.44094543203183534</v>
      </c>
    </row>
    <row r="38" spans="1:121" ht="12.75" customHeight="1">
      <c r="A38" s="60">
        <v>2014</v>
      </c>
      <c r="B38" s="14">
        <f>'1'!Q38</f>
        <v>0.78112002563872751</v>
      </c>
      <c r="C38" s="14">
        <f>'1'!S38</f>
        <v>0.82944791407340124</v>
      </c>
      <c r="D38" s="14">
        <f>'2'!P38</f>
        <v>0.99316415724001972</v>
      </c>
      <c r="E38" s="14">
        <f>'2'!R38</f>
        <v>0.95182177766582576</v>
      </c>
      <c r="F38" s="14">
        <f>'3'!N38</f>
        <v>0.58160696794157285</v>
      </c>
      <c r="G38" s="14">
        <f>'8'!J38</f>
        <v>0.7655899757550878</v>
      </c>
      <c r="H38" s="14">
        <f t="shared" si="28"/>
        <v>0.71786020075490298</v>
      </c>
      <c r="I38" s="14">
        <f t="shared" si="29"/>
        <v>0.72339154048441823</v>
      </c>
      <c r="J38" s="14">
        <f>'1'!AC38</f>
        <v>0.6522132867992223</v>
      </c>
      <c r="K38" s="14">
        <f>'1'!AE38</f>
        <v>0.73607041021823749</v>
      </c>
      <c r="L38" s="14">
        <f>'2'!Y38</f>
        <v>0.64056041851072898</v>
      </c>
      <c r="M38" s="14">
        <f>'2'!AA38</f>
        <v>0.76303806709088062</v>
      </c>
      <c r="N38" s="14">
        <f>'3'!U38</f>
        <v>0.55747634322467887</v>
      </c>
      <c r="O38" s="14">
        <f>'8'!S38</f>
        <v>0.69878720860576249</v>
      </c>
      <c r="P38" s="14">
        <f>(J38*0.2)+(L38*0.1)+(N38*0.4)+(O38*0.3)</f>
        <v>0.62712539908251763</v>
      </c>
      <c r="Q38" s="14">
        <f>(K38*0.2)+(M38*0.1)+(N38*0.4)+(O38*0.3)</f>
        <v>0.65614458862433578</v>
      </c>
      <c r="R38" s="14">
        <f>'1'!AO38</f>
        <v>0.58216523508885709</v>
      </c>
      <c r="S38" s="14">
        <f>'1'!AQ38</f>
        <v>0.68007979754875125</v>
      </c>
      <c r="T38" s="14">
        <f>'2'!AH38</f>
        <v>0.51847097386138619</v>
      </c>
      <c r="U38" s="14">
        <f>'2'!AJ38</f>
        <v>0.67562823284542439</v>
      </c>
      <c r="V38" s="14">
        <f>'3'!AB38</f>
        <v>0.76485886683106041</v>
      </c>
      <c r="W38" s="14">
        <f>'8'!AB38</f>
        <v>0.75938040902855053</v>
      </c>
      <c r="X38" s="14">
        <f>(R38*0.2)+(T38*0.1)+(V38*0.4)+(W38*0.3)</f>
        <v>0.70203781384489938</v>
      </c>
      <c r="Y38" s="14">
        <f>(S38*0.2)+(U38*0.1)+(V38*0.4)+(W38*0.3)</f>
        <v>0.73733645223528199</v>
      </c>
      <c r="Z38" s="14">
        <f>'1'!BA38</f>
        <v>0.61774931122767174</v>
      </c>
      <c r="AA38" s="14">
        <f>'1'!BC38</f>
        <v>0.7090367329303936</v>
      </c>
      <c r="AB38" s="14">
        <f>'2'!AQ38</f>
        <v>0.56890659964198109</v>
      </c>
      <c r="AC38" s="14">
        <f>'2'!AS38</f>
        <v>0.71367081939977117</v>
      </c>
      <c r="AD38" s="14">
        <f>'3'!AI38</f>
        <v>0.37650783344188443</v>
      </c>
      <c r="AE38" s="14">
        <f>'8'!AK38</f>
        <v>0.70838194823221023</v>
      </c>
      <c r="AF38" s="14">
        <f>(Z38*0.2)+(AB38*0.1)+(AD38*0.4)+(AE38*0.3)</f>
        <v>0.54355824005614939</v>
      </c>
      <c r="AG38" s="14">
        <f>(AA38*0.2)+(AC38*0.1)+(AD38*0.4)+(AE38*0.3)</f>
        <v>0.57629214637247272</v>
      </c>
      <c r="AH38" s="14">
        <f>'1'!BM38</f>
        <v>0.53987556318543828</v>
      </c>
      <c r="AI38" s="14">
        <f>'1'!BO38</f>
        <v>0.64417043133942409</v>
      </c>
      <c r="AJ38" s="14">
        <f>'2'!AZ38</f>
        <v>0.48302282694201076</v>
      </c>
      <c r="AK38" s="14">
        <f>'2'!BB38</f>
        <v>0.646978084743843</v>
      </c>
      <c r="AL38" s="14">
        <f>'3'!AP38</f>
        <v>0.65589535080478467</v>
      </c>
      <c r="AM38" s="14">
        <f>'8'!AT38</f>
        <v>0.8066152166406142</v>
      </c>
      <c r="AN38" s="14">
        <f>(AH38*0.2)+(AJ38*0.1)+(AL38*0.4)+(AM38*0.3)</f>
        <v>0.6606201006453869</v>
      </c>
      <c r="AO38" s="14">
        <f>(AI38*0.2)+(AK38*0.1)+(AL38*0.4)+(AM38*0.3)</f>
        <v>0.69787460005636726</v>
      </c>
      <c r="AP38" s="14">
        <f>'1'!BY38</f>
        <v>0.48006229850064847</v>
      </c>
      <c r="AQ38" s="14">
        <f>'1'!CA38</f>
        <v>0.59030481399292478</v>
      </c>
      <c r="AR38" s="14">
        <f>'2'!BI38</f>
        <v>0.48142537603048979</v>
      </c>
      <c r="AS38" s="14">
        <f>'2'!BK38</f>
        <v>0.64564613006125093</v>
      </c>
      <c r="AT38" s="14">
        <f>'3'!AW38</f>
        <v>0.80843455002707454</v>
      </c>
      <c r="AU38" s="14">
        <f>'8'!BC38</f>
        <v>0.76909043978451885</v>
      </c>
      <c r="AV38" s="14">
        <f>(AP38*0.2)+(AR38*0.1)+(AT38*0.4)+(AU38*0.3)</f>
        <v>0.69825594924936418</v>
      </c>
      <c r="AW38" s="14">
        <f>(AQ38*0.2)+(AS38*0.1)+(AT38*0.4)+(AU38*0.3)</f>
        <v>0.73672652775089553</v>
      </c>
      <c r="AX38" s="14">
        <f>'1'!CK38</f>
        <v>0.6110103329976434</v>
      </c>
      <c r="AY38" s="14">
        <f>'1'!CM38</f>
        <v>0.70363664099666012</v>
      </c>
      <c r="AZ38" s="14">
        <f>'2'!BR38</f>
        <v>0.37954186452691729</v>
      </c>
      <c r="BA38" s="14">
        <f>'2'!BT38</f>
        <v>0.55208253423698272</v>
      </c>
      <c r="BB38" s="14">
        <f>'3'!BD38</f>
        <v>0.75777223809100347</v>
      </c>
      <c r="BC38" s="14">
        <f>'8'!BL38</f>
        <v>0.75271822194782767</v>
      </c>
      <c r="BD38" s="14">
        <f>(AX38*0.2)+(AZ38*0.1)+(BB38*0.4)+(BC38*0.3)</f>
        <v>0.68908061487297012</v>
      </c>
      <c r="BE38" s="14">
        <f>(AY38*0.2)+(BA38*0.1)+(BB38*0.4)+(BC38*0.3)</f>
        <v>0.72485994344378002</v>
      </c>
      <c r="BF38" s="14">
        <f>'1'!CW38</f>
        <v>0.61044992026597178</v>
      </c>
      <c r="BG38" s="14">
        <f>'1'!CY38</f>
        <v>0.7031858410736177</v>
      </c>
      <c r="BH38" s="14">
        <f>'2'!CA38</f>
        <v>0.44159054884388765</v>
      </c>
      <c r="BI38" s="14">
        <f>'2'!CC38</f>
        <v>0.61118676643161052</v>
      </c>
      <c r="BJ38" s="14">
        <f>'3'!BK38</f>
        <v>0.62002874101815342</v>
      </c>
      <c r="BK38" s="14">
        <f>'8'!BU38</f>
        <v>0.75984968512379469</v>
      </c>
      <c r="BL38" s="14">
        <f>(BF38*0.2)+(BH38*0.1)+(BJ38*0.4)+(BK38*0.3)</f>
        <v>0.6422154408819829</v>
      </c>
      <c r="BM38" s="14">
        <f>(BG38*0.2)+(BI38*0.1)+(BJ38*0.4)+(BK38*0.3)</f>
        <v>0.67772224680228443</v>
      </c>
      <c r="BN38" s="14">
        <f>'1'!DI38</f>
        <v>0.49520747798759784</v>
      </c>
      <c r="BO38" s="14">
        <f>'1'!DK38</f>
        <v>0.60430829144237874</v>
      </c>
      <c r="BP38" s="14">
        <f>'2'!CJ38</f>
        <v>0.3831672364636885</v>
      </c>
      <c r="BQ38" s="14">
        <f>'2'!CL38</f>
        <v>0.55574192350996121</v>
      </c>
      <c r="BR38" s="14">
        <f>'3'!BR38</f>
        <v>0.35834005904324873</v>
      </c>
      <c r="BS38" s="14">
        <f>'8'!CD38</f>
        <v>0.7101102010951319</v>
      </c>
      <c r="BT38" s="14">
        <f>(BN38*0.2)+(BP38*0.1)+(BR38*0.4)+(BS38*0.3)</f>
        <v>0.49372730318972746</v>
      </c>
      <c r="BU38" s="14">
        <f>(BO38*0.2)+(BQ38*0.1)+(BR38*0.4)+(BS38*0.3)</f>
        <v>0.53280493458531086</v>
      </c>
      <c r="BV38" s="14">
        <f>'1'!DU38</f>
        <v>0.62418518780799925</v>
      </c>
      <c r="BW38" s="14">
        <f>'1'!DW38</f>
        <v>0.71415845000995415</v>
      </c>
      <c r="BX38" s="14">
        <f>'2'!CS38</f>
        <v>0.46793676038893373</v>
      </c>
      <c r="BY38" s="14">
        <f>'2'!CU38</f>
        <v>0.6342505767803942</v>
      </c>
      <c r="BZ38" s="14">
        <f>'3'!BY38</f>
        <v>0.78194847622691654</v>
      </c>
      <c r="CA38" s="14">
        <f>'8'!CM38</f>
        <v>0.80016485830733797</v>
      </c>
      <c r="CB38" s="14">
        <f>(BV38*0.2)+(BX38*0.1)+(BZ38*0.4)+(CA38*0.3)</f>
        <v>0.72445956158346125</v>
      </c>
      <c r="CC38" s="14">
        <f>(BW38*0.2)+(BY38*0.1)+(BZ38*0.4)+(CA38*0.3)</f>
        <v>0.75908559566299827</v>
      </c>
      <c r="CD38" s="14">
        <f>'1'!EG38</f>
        <v>0.78224899593335606</v>
      </c>
      <c r="CE38" s="14">
        <f>'1'!EI38</f>
        <v>0.83021719296497698</v>
      </c>
      <c r="CF38" s="14">
        <f>'2'!DB38</f>
        <v>0.91666666666666674</v>
      </c>
      <c r="CG38" s="14">
        <f>'2'!DD38</f>
        <v>0.91666666666666696</v>
      </c>
      <c r="CH38" s="14">
        <f>'3'!CF38</f>
        <v>0.73687963973890591</v>
      </c>
      <c r="CI38" s="14">
        <f>'8'!CV38</f>
        <v>0.83296093544667937</v>
      </c>
      <c r="CJ38" s="14">
        <f>(CD38*0.2)+(CF38*0.1)+(CH38*0.4)+(CI38*0.3)</f>
        <v>0.79275660238290413</v>
      </c>
      <c r="CK38" s="14">
        <f>(CE38*0.2)+(CG38*0.1)+(CH38*0.4)+(CI38*0.3)</f>
        <v>0.8023502417892282</v>
      </c>
      <c r="CL38" s="14">
        <f>'1'!ES38</f>
        <v>0.37981577984705961</v>
      </c>
      <c r="CM38" s="14">
        <f>'1'!EU38</f>
        <v>0.49049591024953731</v>
      </c>
      <c r="CN38" s="14">
        <f>'2'!DK38</f>
        <v>0.40315426257793574</v>
      </c>
      <c r="CO38" s="14">
        <f>'2'!DM38</f>
        <v>0.57543384020286659</v>
      </c>
      <c r="CP38" s="14">
        <f>'3'!CM38</f>
        <v>0.25009817428190595</v>
      </c>
      <c r="CQ38" s="14">
        <f>'8'!DE38</f>
        <v>0.59028080132320315</v>
      </c>
      <c r="CR38" s="14">
        <f>(CL38*0.2)+(CN38*0.1)+(CP38*0.4)+(CQ38*0.3)</f>
        <v>0.3934020923369288</v>
      </c>
      <c r="CS38" s="14">
        <f>(CM38*0.2)+(CO38*0.1)+(CP38*0.4)+(CQ38*0.3)</f>
        <v>0.43276607617991747</v>
      </c>
      <c r="CT38" s="14">
        <f>'1'!FE38</f>
        <v>0.53145400108987617</v>
      </c>
      <c r="CU38" s="14">
        <f>'1'!FG38</f>
        <v>0.63681279773689758</v>
      </c>
      <c r="CV38" s="14">
        <f>'2'!DT38</f>
        <v>0.32691573901964355</v>
      </c>
      <c r="CW38" s="14">
        <f>'2'!DV38</f>
        <v>0.49558515439063272</v>
      </c>
      <c r="CX38" s="14">
        <f>'3'!CT38</f>
        <v>0.70595399798465774</v>
      </c>
      <c r="CY38" s="14">
        <f>'8'!DN38</f>
        <v>0.77585089624744907</v>
      </c>
      <c r="CZ38" s="14">
        <f>(CT38*0.2)+(CV38*0.1)+(CX38*0.4)+(CY38*0.3)</f>
        <v>0.65411924218803741</v>
      </c>
      <c r="DA38" s="14">
        <f>(CU38*0.2)+(CW38*0.1)+(CX38*0.4)+(CY38*0.3)</f>
        <v>0.6920579430545406</v>
      </c>
      <c r="DB38" s="14">
        <f>'1'!FQ38</f>
        <v>0.56995056885795559</v>
      </c>
      <c r="DC38" s="14">
        <f>'1'!FS38</f>
        <v>0.66988066783394418</v>
      </c>
      <c r="DD38" s="14">
        <f>'2'!EC38</f>
        <v>0.30866971324108972</v>
      </c>
      <c r="DE38" s="14">
        <f>'2'!EE38</f>
        <v>0.47434689072960667</v>
      </c>
      <c r="DF38" s="14">
        <f>'3'!DA38</f>
        <v>0.62647015144212226</v>
      </c>
      <c r="DG38" s="14">
        <f>'8'!DW38</f>
        <v>0.78387951233597686</v>
      </c>
      <c r="DH38" s="14">
        <f>(DB38*0.2)+(DD38*0.1)+(DF38*0.4)+(DG38*0.3)</f>
        <v>0.63060899937334203</v>
      </c>
      <c r="DI38" s="14">
        <f>(DC38*0.2)+(DE38*0.1)+(DF38*0.4)+(DG38*0.3)</f>
        <v>0.66716273691739147</v>
      </c>
      <c r="DJ38" s="14">
        <f>'1'!GC38</f>
        <v>0.91666666666666663</v>
      </c>
      <c r="DK38" s="14">
        <f>'1'!GE38</f>
        <v>0.91666666666666641</v>
      </c>
      <c r="DL38" s="14">
        <f>'2'!EL38</f>
        <v>0.42293546794426162</v>
      </c>
      <c r="DM38" s="14">
        <f>'2'!EN38</f>
        <v>0.59416392744106628</v>
      </c>
      <c r="DN38" s="14">
        <f>'3'!DH38</f>
        <v>0.16496577595521916</v>
      </c>
      <c r="DO38" s="14">
        <f>'8'!EF38</f>
        <v>0.47926795774131736</v>
      </c>
      <c r="DP38" s="14">
        <f>(DJ38*0.2)+(DL38*0.1)+(DN38*0.4)+(DO38*0.3)</f>
        <v>0.43539357783224242</v>
      </c>
      <c r="DQ38" s="14">
        <f>(DK38*0.2)+(DM38*0.1)+(DN38*0.4)+(DO38*0.3)</f>
        <v>0.45251642378192281</v>
      </c>
    </row>
    <row r="39" spans="1:121" ht="12.75" customHeight="1"/>
    <row r="40" spans="1:121" ht="12.75" customHeight="1">
      <c r="A40" s="60" t="s">
        <v>322</v>
      </c>
      <c r="J40" s="14" t="s">
        <v>322</v>
      </c>
    </row>
    <row r="41" spans="1:121" ht="12.75" customHeight="1">
      <c r="A41" s="60" t="s">
        <v>632</v>
      </c>
      <c r="B41" s="14">
        <f>B38-B5</f>
        <v>0.41829737813306572</v>
      </c>
      <c r="C41" s="14">
        <f t="shared" ref="C41:BN41" si="30">C38-C5</f>
        <v>0.35724732382267688</v>
      </c>
      <c r="D41" s="14">
        <f t="shared" si="30"/>
        <v>0.81075521758792179</v>
      </c>
      <c r="E41" s="14">
        <f t="shared" si="30"/>
        <v>0.65740171221218646</v>
      </c>
      <c r="F41" s="14">
        <f t="shared" si="30"/>
        <v>2.9358096189710747E-2</v>
      </c>
      <c r="G41" s="14">
        <f t="shared" si="30"/>
        <v>7.7211192589303201E-2</v>
      </c>
      <c r="H41" s="14">
        <f t="shared" si="30"/>
        <v>0.19964159363808054</v>
      </c>
      <c r="I41" s="14">
        <f t="shared" si="30"/>
        <v>0.17209623223842918</v>
      </c>
      <c r="J41" s="14">
        <f t="shared" si="30"/>
        <v>0.45974014322805756</v>
      </c>
      <c r="K41" s="14">
        <f t="shared" si="30"/>
        <v>0.47661915919454573</v>
      </c>
      <c r="L41" s="14">
        <f t="shared" si="30"/>
        <v>0.47386704020018222</v>
      </c>
      <c r="M41" s="14">
        <f t="shared" si="30"/>
        <v>0.49654000227148826</v>
      </c>
      <c r="N41" s="14">
        <f t="shared" si="30"/>
        <v>1.0055374538006645E-2</v>
      </c>
      <c r="O41" s="14">
        <f t="shared" si="30"/>
        <v>9.710120360108454E-2</v>
      </c>
      <c r="P41" s="14">
        <f t="shared" si="30"/>
        <v>0.17248724356115774</v>
      </c>
      <c r="Q41" s="14">
        <f t="shared" si="30"/>
        <v>0.17813034296158592</v>
      </c>
      <c r="R41" s="14">
        <f t="shared" si="30"/>
        <v>0.27956831899436357</v>
      </c>
      <c r="S41" s="14">
        <f t="shared" si="30"/>
        <v>0.27650538487505105</v>
      </c>
      <c r="T41" s="14">
        <f t="shared" si="30"/>
        <v>0.37208690293946844</v>
      </c>
      <c r="U41" s="14">
        <f t="shared" si="30"/>
        <v>0.44778062921585271</v>
      </c>
      <c r="V41" s="14">
        <f t="shared" si="30"/>
        <v>-2.7058684898812468E-2</v>
      </c>
      <c r="W41" s="14">
        <f t="shared" si="30"/>
        <v>2.0854601573744747E-2</v>
      </c>
      <c r="X41" s="14">
        <f t="shared" si="30"/>
        <v>8.8555260605417963E-2</v>
      </c>
      <c r="Y41" s="14">
        <f t="shared" si="30"/>
        <v>9.5512046409193863E-2</v>
      </c>
      <c r="Z41" s="14">
        <f t="shared" si="30"/>
        <v>0.35936190749324365</v>
      </c>
      <c r="AA41" s="14">
        <f t="shared" si="30"/>
        <v>0.3600898503839241</v>
      </c>
      <c r="AB41" s="14">
        <f t="shared" si="30"/>
        <v>0.44737636603794262</v>
      </c>
      <c r="AC41" s="14">
        <f t="shared" si="30"/>
        <v>0.53775599233741356</v>
      </c>
      <c r="AD41" s="14">
        <f t="shared" si="30"/>
        <v>-0.11201166666327722</v>
      </c>
      <c r="AE41" s="14">
        <f t="shared" si="30"/>
        <v>7.6193241837458681E-2</v>
      </c>
      <c r="AF41" s="14">
        <f t="shared" si="30"/>
        <v>9.4663323988369852E-2</v>
      </c>
      <c r="AG41" s="14">
        <f t="shared" si="30"/>
        <v>0.10384687519645297</v>
      </c>
      <c r="AH41" s="14">
        <f t="shared" si="30"/>
        <v>0.32798405561806432</v>
      </c>
      <c r="AI41" s="14">
        <f t="shared" si="30"/>
        <v>0.35724399420420477</v>
      </c>
      <c r="AJ41" s="14">
        <f t="shared" si="30"/>
        <v>0.3504963654917439</v>
      </c>
      <c r="AK41" s="14">
        <f t="shared" si="30"/>
        <v>0.44739581217924929</v>
      </c>
      <c r="AL41" s="14">
        <f t="shared" si="30"/>
        <v>0.10647430465056518</v>
      </c>
      <c r="AM41" s="14">
        <f t="shared" si="30"/>
        <v>8.7120920634095933E-2</v>
      </c>
      <c r="AN41" s="14">
        <f t="shared" si="30"/>
        <v>0.16937244572324217</v>
      </c>
      <c r="AO41" s="14">
        <f t="shared" si="30"/>
        <v>0.18491437810922073</v>
      </c>
      <c r="AP41" s="14">
        <f t="shared" si="30"/>
        <v>0.38749779858833411</v>
      </c>
      <c r="AQ41" s="14">
        <f t="shared" si="30"/>
        <v>0.49039419846923582</v>
      </c>
      <c r="AR41" s="14">
        <f t="shared" si="30"/>
        <v>0.29955580784146807</v>
      </c>
      <c r="AS41" s="14">
        <f t="shared" si="30"/>
        <v>0.35215812378010231</v>
      </c>
      <c r="AT41" s="14">
        <f t="shared" si="30"/>
        <v>-1.4949067829708285E-2</v>
      </c>
      <c r="AU41" s="14">
        <f t="shared" si="30"/>
        <v>4.9057156697620563E-3</v>
      </c>
      <c r="AV41" s="14">
        <f t="shared" si="30"/>
        <v>0.10294722807085899</v>
      </c>
      <c r="AW41" s="14">
        <f t="shared" si="30"/>
        <v>0.1287867396409027</v>
      </c>
      <c r="AX41" s="14">
        <f t="shared" si="30"/>
        <v>0.37792967327165117</v>
      </c>
      <c r="AY41" s="14">
        <f t="shared" si="30"/>
        <v>0.38781861938082279</v>
      </c>
      <c r="AZ41" s="14">
        <f t="shared" si="30"/>
        <v>0.20238764035999218</v>
      </c>
      <c r="BA41" s="14">
        <f t="shared" si="30"/>
        <v>0.26682029840239113</v>
      </c>
      <c r="BB41" s="14">
        <f t="shared" si="30"/>
        <v>0.43740411505875965</v>
      </c>
      <c r="BC41" s="14">
        <f t="shared" si="30"/>
        <v>2.7703863311825283E-2</v>
      </c>
      <c r="BD41" s="14">
        <f t="shared" si="30"/>
        <v>0.27909750370738096</v>
      </c>
      <c r="BE41" s="14">
        <f t="shared" si="30"/>
        <v>0.28751855873345511</v>
      </c>
      <c r="BF41" s="14">
        <f t="shared" si="30"/>
        <v>0.37927414828313577</v>
      </c>
      <c r="BG41" s="14">
        <f t="shared" si="30"/>
        <v>0.38992078521670054</v>
      </c>
      <c r="BH41" s="14">
        <f t="shared" si="30"/>
        <v>0.24974647088633475</v>
      </c>
      <c r="BI41" s="14">
        <f t="shared" si="30"/>
        <v>0.30074640422779653</v>
      </c>
      <c r="BJ41" s="14">
        <f t="shared" si="30"/>
        <v>-0.15672763165192627</v>
      </c>
      <c r="BK41" s="14">
        <f t="shared" si="30"/>
        <v>5.9104626811244731E-2</v>
      </c>
      <c r="BL41" s="14">
        <f t="shared" si="30"/>
        <v>5.5869812127863572E-2</v>
      </c>
      <c r="BM41" s="14">
        <f t="shared" si="30"/>
        <v>6.3099132848722705E-2</v>
      </c>
      <c r="BN41" s="14">
        <f t="shared" si="30"/>
        <v>0.21632917703209609</v>
      </c>
      <c r="BO41" s="14">
        <f t="shared" ref="BO41:DQ41" si="31">BO38-BO5</f>
        <v>0.22955399586592934</v>
      </c>
      <c r="BP41" s="14">
        <f t="shared" si="31"/>
        <v>0.23777865422539918</v>
      </c>
      <c r="BQ41" s="14">
        <f t="shared" si="31"/>
        <v>0.32987063877118961</v>
      </c>
      <c r="BR41" s="14">
        <f t="shared" si="31"/>
        <v>-0.21214332825547599</v>
      </c>
      <c r="BS41" s="14">
        <f t="shared" si="31"/>
        <v>-2.7967531043117444E-2</v>
      </c>
      <c r="BT41" s="14">
        <f t="shared" si="31"/>
        <v>-2.6203889786166501E-2</v>
      </c>
      <c r="BU41" s="14">
        <f t="shared" si="31"/>
        <v>-1.4349727564820891E-2</v>
      </c>
      <c r="BV41" s="14">
        <f t="shared" si="31"/>
        <v>0.27290765252106408</v>
      </c>
      <c r="BW41" s="14">
        <f t="shared" si="31"/>
        <v>0.25464317874948861</v>
      </c>
      <c r="BX41" s="14">
        <f t="shared" si="31"/>
        <v>0.271939656895622</v>
      </c>
      <c r="BY41" s="14">
        <f t="shared" si="31"/>
        <v>0.31692344835044306</v>
      </c>
      <c r="BZ41" s="14">
        <f t="shared" si="31"/>
        <v>0.13852512783304693</v>
      </c>
      <c r="CA41" s="14">
        <f t="shared" si="31"/>
        <v>7.1905484311251766E-2</v>
      </c>
      <c r="CB41" s="14">
        <f t="shared" si="31"/>
        <v>0.15875719262036936</v>
      </c>
      <c r="CC41" s="14">
        <f t="shared" si="31"/>
        <v>0.1596026770115363</v>
      </c>
      <c r="CD41" s="14">
        <f t="shared" si="31"/>
        <v>0.57509968121257049</v>
      </c>
      <c r="CE41" s="14">
        <f t="shared" si="31"/>
        <v>0.54990963046221841</v>
      </c>
      <c r="CF41" s="14">
        <f t="shared" si="31"/>
        <v>0.73090239963026216</v>
      </c>
      <c r="CG41" s="14">
        <f t="shared" si="31"/>
        <v>0.61648844696313532</v>
      </c>
      <c r="CH41" s="14">
        <f t="shared" si="31"/>
        <v>3.455832215207022E-2</v>
      </c>
      <c r="CI41" s="14">
        <f t="shared" si="31"/>
        <v>-2.8417560343673598E-2</v>
      </c>
      <c r="CJ41" s="14">
        <f t="shared" si="31"/>
        <v>0.19340823696326637</v>
      </c>
      <c r="CK41" s="14">
        <f t="shared" si="31"/>
        <v>0.17692883154648309</v>
      </c>
      <c r="CL41" s="14">
        <f t="shared" si="31"/>
        <v>0.23093291685122813</v>
      </c>
      <c r="CM41" s="14">
        <f t="shared" si="31"/>
        <v>0.29658709397378308</v>
      </c>
      <c r="CN41" s="14">
        <f t="shared" si="31"/>
        <v>0.31624470999100784</v>
      </c>
      <c r="CO41" s="14">
        <f t="shared" si="31"/>
        <v>0.48264016379318858</v>
      </c>
      <c r="CP41" s="14">
        <f t="shared" si="31"/>
        <v>-0.2364715458800149</v>
      </c>
      <c r="CQ41" s="14">
        <f t="shared" si="31"/>
        <v>-0.11307351453506698</v>
      </c>
      <c r="CR41" s="14">
        <f t="shared" si="31"/>
        <v>-5.0699618343179709E-2</v>
      </c>
      <c r="CS41" s="14">
        <f t="shared" si="31"/>
        <v>-2.0929237538450551E-2</v>
      </c>
      <c r="CT41" s="14">
        <f t="shared" si="31"/>
        <v>0.30111127276797162</v>
      </c>
      <c r="CU41" s="14">
        <f t="shared" si="31"/>
        <v>0.32466689702090662</v>
      </c>
      <c r="CV41" s="14">
        <f t="shared" si="31"/>
        <v>0.20116077493468115</v>
      </c>
      <c r="CW41" s="14">
        <f t="shared" si="31"/>
        <v>0.31043978639780179</v>
      </c>
      <c r="CX41" s="14">
        <f t="shared" si="31"/>
        <v>-3.1741266009531754E-2</v>
      </c>
      <c r="CY41" s="14">
        <f t="shared" si="31"/>
        <v>-6.9921080402276736E-2</v>
      </c>
      <c r="CZ41" s="14">
        <f t="shared" si="31"/>
        <v>4.6665501522566655E-2</v>
      </c>
      <c r="DA41" s="14">
        <f t="shared" si="31"/>
        <v>6.2304527519465802E-2</v>
      </c>
      <c r="DB41" s="14">
        <f t="shared" si="31"/>
        <v>0.45775860329706275</v>
      </c>
      <c r="DC41" s="14">
        <f t="shared" si="31"/>
        <v>0.53587826818409656</v>
      </c>
      <c r="DD41" s="14">
        <f t="shared" si="31"/>
        <v>0.18209782870172067</v>
      </c>
      <c r="DE41" s="14">
        <f t="shared" si="31"/>
        <v>0.28743680110083875</v>
      </c>
      <c r="DF41" s="14">
        <f t="shared" si="31"/>
        <v>2.6735488112274997E-2</v>
      </c>
      <c r="DG41" s="14">
        <f t="shared" si="31"/>
        <v>2.488631128384633E-2</v>
      </c>
      <c r="DH41" s="14">
        <f t="shared" si="31"/>
        <v>0.12792159215964849</v>
      </c>
      <c r="DI41" s="14">
        <f t="shared" si="31"/>
        <v>0.15407942237696715</v>
      </c>
      <c r="DJ41" s="14">
        <f t="shared" si="31"/>
        <v>0.54113193239800983</v>
      </c>
      <c r="DK41" s="14">
        <f t="shared" si="31"/>
        <v>0.43073861976608491</v>
      </c>
      <c r="DL41" s="14">
        <f t="shared" si="31"/>
        <v>0.16246821984769133</v>
      </c>
      <c r="DM41" s="14">
        <f t="shared" si="31"/>
        <v>0.18087259047329357</v>
      </c>
      <c r="DN41" s="14">
        <f t="shared" si="31"/>
        <v>-0.10608064307793519</v>
      </c>
      <c r="DO41" s="14">
        <f t="shared" si="31"/>
        <v>0.17079183400101505</v>
      </c>
      <c r="DP41" s="14">
        <f t="shared" si="31"/>
        <v>0.13327850143350162</v>
      </c>
      <c r="DQ41" s="14">
        <f t="shared" si="31"/>
        <v>0.11304027596967681</v>
      </c>
    </row>
    <row r="42" spans="1:121" ht="12.75" customHeight="1">
      <c r="A42" s="60" t="s">
        <v>713</v>
      </c>
    </row>
    <row r="43" spans="1:121" ht="12.75" customHeight="1">
      <c r="A43" s="60" t="s">
        <v>632</v>
      </c>
      <c r="B43" s="14">
        <f>(POWER(B38/B5,1/33)-1)*100</f>
        <v>2.3508886424883357</v>
      </c>
      <c r="C43" s="14">
        <f t="shared" ref="C43:BN43" si="32">(POWER(C38/C5,1/33)-1)*100</f>
        <v>1.7217956524373745</v>
      </c>
      <c r="D43" s="14">
        <f t="shared" si="32"/>
        <v>5.2694297317966043</v>
      </c>
      <c r="E43" s="14">
        <f t="shared" si="32"/>
        <v>3.6196372651207565</v>
      </c>
      <c r="F43" s="14">
        <f t="shared" si="32"/>
        <v>0.15708114488353075</v>
      </c>
      <c r="G43" s="14">
        <f t="shared" si="32"/>
        <v>0.32266339087472229</v>
      </c>
      <c r="H43" s="14">
        <f t="shared" si="32"/>
        <v>0.99240003831453372</v>
      </c>
      <c r="I43" s="14">
        <f t="shared" si="32"/>
        <v>0.8266709672538175</v>
      </c>
      <c r="J43" s="14">
        <f t="shared" si="32"/>
        <v>3.7674625702126319</v>
      </c>
      <c r="K43" s="14">
        <f t="shared" si="32"/>
        <v>3.2103234547578019</v>
      </c>
      <c r="L43" s="14">
        <f t="shared" si="32"/>
        <v>4.1637044650090882</v>
      </c>
      <c r="M43" s="14">
        <f t="shared" si="32"/>
        <v>3.2390511562027324</v>
      </c>
      <c r="N43" s="14">
        <f t="shared" si="32"/>
        <v>5.5172690034810401E-2</v>
      </c>
      <c r="O43" s="14">
        <f t="shared" si="32"/>
        <v>0.45439455966416187</v>
      </c>
      <c r="P43" s="14">
        <f t="shared" si="32"/>
        <v>0.97944632999160675</v>
      </c>
      <c r="Q43" s="14">
        <f t="shared" si="32"/>
        <v>0.96444116561895665</v>
      </c>
      <c r="R43" s="14">
        <f t="shared" si="32"/>
        <v>2.0026767803471346</v>
      </c>
      <c r="S43" s="14">
        <f t="shared" si="32"/>
        <v>1.5939310582556931</v>
      </c>
      <c r="T43" s="14">
        <f t="shared" si="32"/>
        <v>3.9066521895094519</v>
      </c>
      <c r="U43" s="14">
        <f t="shared" si="32"/>
        <v>3.3486836062483372</v>
      </c>
      <c r="V43" s="14">
        <f t="shared" si="32"/>
        <v>-0.10529590685488532</v>
      </c>
      <c r="W43" s="14">
        <f t="shared" si="32"/>
        <v>8.4419863125528849E-2</v>
      </c>
      <c r="X43" s="14">
        <f t="shared" si="32"/>
        <v>0.40942812704551912</v>
      </c>
      <c r="Y43" s="14">
        <f t="shared" si="32"/>
        <v>0.42127746137259336</v>
      </c>
      <c r="Z43" s="14">
        <f t="shared" si="32"/>
        <v>2.6764719006596494</v>
      </c>
      <c r="AA43" s="14">
        <f t="shared" si="32"/>
        <v>2.1716926451167184</v>
      </c>
      <c r="AB43" s="14">
        <f t="shared" si="32"/>
        <v>4.7885516053722821</v>
      </c>
      <c r="AC43" s="14">
        <f t="shared" si="32"/>
        <v>4.3350350992719777</v>
      </c>
      <c r="AD43" s="14">
        <f t="shared" si="32"/>
        <v>-0.78610763056162769</v>
      </c>
      <c r="AE43" s="14">
        <f t="shared" si="32"/>
        <v>0.34543004980069902</v>
      </c>
      <c r="AF43" s="14">
        <f t="shared" si="32"/>
        <v>0.58152687964694305</v>
      </c>
      <c r="AG43" s="14">
        <f t="shared" si="32"/>
        <v>0.60391571260447474</v>
      </c>
      <c r="AH43" s="14">
        <f t="shared" si="32"/>
        <v>2.8746779027259306</v>
      </c>
      <c r="AI43" s="14">
        <f t="shared" si="32"/>
        <v>2.4809965666783729</v>
      </c>
      <c r="AJ43" s="14">
        <f t="shared" si="32"/>
        <v>3.9968423705687872</v>
      </c>
      <c r="AK43" s="14">
        <f t="shared" si="32"/>
        <v>3.6281645996488754</v>
      </c>
      <c r="AL43" s="14">
        <f t="shared" si="32"/>
        <v>0.53821949634353938</v>
      </c>
      <c r="AM43" s="14">
        <f t="shared" si="32"/>
        <v>0.34695853933046639</v>
      </c>
      <c r="AN43" s="14">
        <f t="shared" si="32"/>
        <v>0.90170946111929329</v>
      </c>
      <c r="AO43" s="14">
        <f t="shared" si="32"/>
        <v>0.93721652901894714</v>
      </c>
      <c r="AP43" s="14">
        <f t="shared" si="32"/>
        <v>5.1144001756944446</v>
      </c>
      <c r="AQ43" s="14">
        <f t="shared" si="32"/>
        <v>5.5304324658233428</v>
      </c>
      <c r="AR43" s="14">
        <f t="shared" si="32"/>
        <v>2.9938232787074526</v>
      </c>
      <c r="AS43" s="14">
        <f t="shared" si="32"/>
        <v>2.417904234836854</v>
      </c>
      <c r="AT43" s="14">
        <f t="shared" si="32"/>
        <v>-5.5507286021250213E-2</v>
      </c>
      <c r="AU43" s="14">
        <f t="shared" si="32"/>
        <v>1.9392862478007089E-2</v>
      </c>
      <c r="AV43" s="14">
        <f t="shared" si="32"/>
        <v>0.48452030944714508</v>
      </c>
      <c r="AW43" s="14">
        <f t="shared" si="32"/>
        <v>0.58394354676540861</v>
      </c>
      <c r="AX43" s="14">
        <f t="shared" si="32"/>
        <v>2.963453420590012</v>
      </c>
      <c r="AY43" s="14">
        <f t="shared" si="32"/>
        <v>2.4572686017396705</v>
      </c>
      <c r="AZ43" s="14">
        <f t="shared" si="32"/>
        <v>2.3357838516147478</v>
      </c>
      <c r="BA43" s="14">
        <f t="shared" si="32"/>
        <v>2.0210264375868592</v>
      </c>
      <c r="BB43" s="14">
        <f t="shared" si="32"/>
        <v>2.6431523760386044</v>
      </c>
      <c r="BC43" s="14">
        <f t="shared" si="32"/>
        <v>0.11369940959058411</v>
      </c>
      <c r="BD43" s="14">
        <f t="shared" si="32"/>
        <v>1.5859056037990316</v>
      </c>
      <c r="BE43" s="14">
        <f t="shared" si="32"/>
        <v>1.5428855843525824</v>
      </c>
      <c r="BF43" s="14">
        <f t="shared" si="32"/>
        <v>2.9861971979056268</v>
      </c>
      <c r="BG43" s="14">
        <f t="shared" si="32"/>
        <v>2.4804813228352485</v>
      </c>
      <c r="BH43" s="14">
        <f t="shared" si="32"/>
        <v>2.5585471001075666</v>
      </c>
      <c r="BI43" s="14">
        <f t="shared" si="32"/>
        <v>2.0739739439455507</v>
      </c>
      <c r="BJ43" s="14">
        <f t="shared" si="32"/>
        <v>-0.68058533190712422</v>
      </c>
      <c r="BK43" s="14">
        <f t="shared" si="32"/>
        <v>0.24568462326874929</v>
      </c>
      <c r="BL43" s="14">
        <f t="shared" si="32"/>
        <v>0.27618189120706127</v>
      </c>
      <c r="BM43" s="14">
        <f t="shared" si="32"/>
        <v>0.29658525367173283</v>
      </c>
      <c r="BN43" s="14">
        <f t="shared" si="32"/>
        <v>1.7552302934445763</v>
      </c>
      <c r="BO43" s="14">
        <f t="shared" ref="BO43:DQ43" si="33">(POWER(BO38/BO5,1/33)-1)*100</f>
        <v>1.4584540123165013</v>
      </c>
      <c r="BP43" s="14">
        <f t="shared" si="33"/>
        <v>2.9800918156481337</v>
      </c>
      <c r="BQ43" s="14">
        <f t="shared" si="33"/>
        <v>2.7658580266253896</v>
      </c>
      <c r="BR43" s="14">
        <f t="shared" si="33"/>
        <v>-1.3992145542540912</v>
      </c>
      <c r="BS43" s="14">
        <f t="shared" si="33"/>
        <v>-0.11698901852975618</v>
      </c>
      <c r="BT43" s="14">
        <f t="shared" si="33"/>
        <v>-0.15658374826656996</v>
      </c>
      <c r="BU43" s="14">
        <f t="shared" si="33"/>
        <v>-8.0501300986246527E-2</v>
      </c>
      <c r="BV43" s="14">
        <f t="shared" si="33"/>
        <v>1.7572936544715256</v>
      </c>
      <c r="BW43" s="14">
        <f t="shared" si="33"/>
        <v>1.3451261426025152</v>
      </c>
      <c r="BX43" s="14">
        <f t="shared" si="33"/>
        <v>2.6721489140983934</v>
      </c>
      <c r="BY43" s="14">
        <f t="shared" si="33"/>
        <v>2.1206916471525838</v>
      </c>
      <c r="BZ43" s="14">
        <f t="shared" si="33"/>
        <v>0.5926155683309009</v>
      </c>
      <c r="CA43" s="14">
        <f t="shared" si="33"/>
        <v>0.28574235112495128</v>
      </c>
      <c r="CB43" s="14">
        <f t="shared" si="33"/>
        <v>0.75238555895642545</v>
      </c>
      <c r="CC43" s="14">
        <f t="shared" si="33"/>
        <v>0.71785847203560404</v>
      </c>
      <c r="CD43" s="14">
        <f t="shared" si="33"/>
        <v>4.1086254546675249</v>
      </c>
      <c r="CE43" s="14">
        <f t="shared" si="33"/>
        <v>3.3450318105151089</v>
      </c>
      <c r="CF43" s="14">
        <f t="shared" si="33"/>
        <v>4.9560682712705084</v>
      </c>
      <c r="CG43" s="14">
        <f t="shared" si="33"/>
        <v>3.4408038207975</v>
      </c>
      <c r="CH43" s="14">
        <f t="shared" si="33"/>
        <v>0.1456621999720964</v>
      </c>
      <c r="CI43" s="14">
        <f t="shared" si="33"/>
        <v>-0.10160671873915561</v>
      </c>
      <c r="CJ43" s="14">
        <f t="shared" si="33"/>
        <v>0.85109605244895192</v>
      </c>
      <c r="CK43" s="14">
        <f t="shared" si="33"/>
        <v>0.75776432132013127</v>
      </c>
      <c r="CL43" s="14">
        <f t="shared" si="33"/>
        <v>2.8786128265035904</v>
      </c>
      <c r="CM43" s="14">
        <f t="shared" si="33"/>
        <v>2.8521247097683888</v>
      </c>
      <c r="CN43" s="14">
        <f t="shared" si="33"/>
        <v>4.7596533761701476</v>
      </c>
      <c r="CO43" s="14">
        <f t="shared" si="33"/>
        <v>5.6852684913597296</v>
      </c>
      <c r="CP43" s="14">
        <f t="shared" si="33"/>
        <v>-1.9965471368331267</v>
      </c>
      <c r="CQ43" s="14">
        <f t="shared" si="33"/>
        <v>-0.52969038564381066</v>
      </c>
      <c r="CR43" s="14">
        <f t="shared" si="33"/>
        <v>-0.36666368575194452</v>
      </c>
      <c r="CS43" s="14">
        <f t="shared" si="33"/>
        <v>-0.14301435000364515</v>
      </c>
      <c r="CT43" s="14">
        <f t="shared" si="33"/>
        <v>2.5658451186677311</v>
      </c>
      <c r="CU43" s="14">
        <f t="shared" si="33"/>
        <v>2.184131719731619</v>
      </c>
      <c r="CV43" s="14">
        <f t="shared" si="33"/>
        <v>2.9373660268859014</v>
      </c>
      <c r="CW43" s="14">
        <f t="shared" si="33"/>
        <v>3.0285862509513706</v>
      </c>
      <c r="CX43" s="14">
        <f t="shared" si="33"/>
        <v>-0.13318620168040196</v>
      </c>
      <c r="CY43" s="14">
        <f t="shared" si="33"/>
        <v>-0.26114156523523446</v>
      </c>
      <c r="CZ43" s="14">
        <f t="shared" si="33"/>
        <v>0.22453545286762466</v>
      </c>
      <c r="DA43" s="14">
        <f t="shared" si="33"/>
        <v>0.28629190141433725</v>
      </c>
      <c r="DB43" s="14">
        <f t="shared" si="33"/>
        <v>5.0485748008924025</v>
      </c>
      <c r="DC43" s="14">
        <f t="shared" si="33"/>
        <v>4.9973478722058484</v>
      </c>
      <c r="DD43" s="14">
        <f t="shared" si="33"/>
        <v>2.738216770863855</v>
      </c>
      <c r="DE43" s="14">
        <f t="shared" si="33"/>
        <v>2.8623552094905635</v>
      </c>
      <c r="DF43" s="14">
        <f t="shared" si="33"/>
        <v>0.13225040482627293</v>
      </c>
      <c r="DG43" s="14">
        <f t="shared" si="33"/>
        <v>9.7812974537414554E-2</v>
      </c>
      <c r="DH43" s="14">
        <f t="shared" si="33"/>
        <v>0.68938813634902285</v>
      </c>
      <c r="DI43" s="14">
        <f t="shared" si="33"/>
        <v>0.79891919344059481</v>
      </c>
      <c r="DJ43" s="14">
        <f t="shared" si="33"/>
        <v>2.7411168988408896</v>
      </c>
      <c r="DK43" s="14">
        <f t="shared" si="33"/>
        <v>1.9418970784597533</v>
      </c>
      <c r="DL43" s="14">
        <f t="shared" si="33"/>
        <v>1.4797582153483813</v>
      </c>
      <c r="DM43" s="14">
        <f t="shared" si="33"/>
        <v>1.1060798818216533</v>
      </c>
      <c r="DN43" s="14">
        <f t="shared" si="33"/>
        <v>-1.4934391218237031</v>
      </c>
      <c r="DO43" s="14">
        <f t="shared" si="33"/>
        <v>1.3441517763171706</v>
      </c>
      <c r="DP43" s="14">
        <f t="shared" si="33"/>
        <v>1.1135556152027215</v>
      </c>
      <c r="DQ43" s="14">
        <f t="shared" si="33"/>
        <v>0.87477480612758729</v>
      </c>
    </row>
    <row r="44" spans="1:121" ht="12.75" customHeight="1"/>
    <row r="45" spans="1:121" ht="12.75" customHeight="1">
      <c r="A45" s="60" t="s">
        <v>312</v>
      </c>
    </row>
    <row r="46" spans="1:121" ht="12.75" customHeight="1">
      <c r="A46" s="63" t="s">
        <v>681</v>
      </c>
    </row>
    <row r="47" spans="1:121">
      <c r="A47" s="63" t="s">
        <v>651</v>
      </c>
    </row>
    <row r="48" spans="1:121">
      <c r="A48" s="63"/>
    </row>
    <row r="49" spans="1:1">
      <c r="A49" s="63"/>
    </row>
    <row r="50" spans="1:1">
      <c r="A50" s="63"/>
    </row>
    <row r="51" spans="1:1">
      <c r="A51" s="63"/>
    </row>
    <row r="52" spans="1:1">
      <c r="A52" s="63"/>
    </row>
    <row r="53" spans="1:1">
      <c r="A53" s="63"/>
    </row>
    <row r="54" spans="1:1">
      <c r="A54" s="63"/>
    </row>
    <row r="55" spans="1:1">
      <c r="A55" s="63"/>
    </row>
    <row r="56" spans="1:1">
      <c r="A56" s="63"/>
    </row>
  </sheetData>
  <pageMargins left="0.35433070866141736" right="0.35433070866141736" top="0.9055118110236221" bottom="0.62992125984251968" header="0.51181102362204722" footer="0.51181102362204722"/>
  <pageSetup scale="57" orientation="landscape" r:id="rId1"/>
  <headerFooter alignWithMargins="0"/>
  <colBreaks count="7" manualBreakCount="7">
    <brk id="9" max="44" man="1"/>
    <brk id="25" max="44" man="1"/>
    <brk id="41" max="44" man="1"/>
    <brk id="57" max="44" man="1"/>
    <brk id="73" max="44" man="1"/>
    <brk id="89" max="44" man="1"/>
    <brk id="105" max="44"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94</vt:i4>
      </vt:variant>
      <vt:variant>
        <vt:lpstr>Named Ranges</vt:lpstr>
      </vt:variant>
      <vt:variant>
        <vt:i4>108</vt:i4>
      </vt:variant>
    </vt:vector>
  </HeadingPairs>
  <TitlesOfParts>
    <vt:vector size="202" baseType="lpstr">
      <vt:lpstr>List</vt:lpstr>
      <vt:lpstr>Ranks</vt:lpstr>
      <vt:lpstr>1</vt:lpstr>
      <vt:lpstr>2</vt:lpstr>
      <vt:lpstr>3</vt:lpstr>
      <vt:lpstr>4</vt:lpstr>
      <vt:lpstr>5</vt:lpstr>
      <vt:lpstr>6</vt:lpstr>
      <vt:lpstr>7</vt:lpstr>
      <vt:lpstr>8</vt:lpstr>
      <vt:lpstr>9</vt:lpstr>
      <vt:lpstr>10</vt:lpstr>
      <vt:lpstr>11</vt:lpstr>
      <vt:lpstr>A1</vt:lpstr>
      <vt:lpstr>A1-1</vt:lpstr>
      <vt:lpstr>A2</vt:lpstr>
      <vt:lpstr>A2-1</vt:lpstr>
      <vt:lpstr>A3</vt:lpstr>
      <vt:lpstr>A3-1</vt:lpstr>
      <vt:lpstr>A4</vt:lpstr>
      <vt:lpstr>A4-1</vt:lpstr>
      <vt:lpstr>A5</vt:lpstr>
      <vt:lpstr>A5-1</vt:lpstr>
      <vt:lpstr>A5-101</vt:lpstr>
      <vt:lpstr>A5-102</vt:lpstr>
      <vt:lpstr>A5-103</vt:lpstr>
      <vt:lpstr>A5-104</vt:lpstr>
      <vt:lpstr>A5-105</vt:lpstr>
      <vt:lpstr>A5-106</vt:lpstr>
      <vt:lpstr>A5-106-1</vt:lpstr>
      <vt:lpstr>A5-107</vt:lpstr>
      <vt:lpstr>A5-107-1</vt:lpstr>
      <vt:lpstr>A5-108</vt:lpstr>
      <vt:lpstr>A5-109</vt:lpstr>
      <vt:lpstr>A5-109-1</vt:lpstr>
      <vt:lpstr>A5-110</vt:lpstr>
      <vt:lpstr>A6</vt:lpstr>
      <vt:lpstr>A6-1</vt:lpstr>
      <vt:lpstr>A6-A</vt:lpstr>
      <vt:lpstr>A7</vt:lpstr>
      <vt:lpstr>A7-1</vt:lpstr>
      <vt:lpstr>A7-A</vt:lpstr>
      <vt:lpstr>A8</vt:lpstr>
      <vt:lpstr>A8-1</vt:lpstr>
      <vt:lpstr>A8-2</vt:lpstr>
      <vt:lpstr>A8-A</vt:lpstr>
      <vt:lpstr>A8-A-1</vt:lpstr>
      <vt:lpstr>A9</vt:lpstr>
      <vt:lpstr>A9-1</vt:lpstr>
      <vt:lpstr>A9-2</vt:lpstr>
      <vt:lpstr>A10</vt:lpstr>
      <vt:lpstr>A11</vt:lpstr>
      <vt:lpstr>A11-1</vt:lpstr>
      <vt:lpstr>A11a</vt:lpstr>
      <vt:lpstr>A11b</vt:lpstr>
      <vt:lpstr>A12</vt:lpstr>
      <vt:lpstr>A12-1</vt:lpstr>
      <vt:lpstr>A13</vt:lpstr>
      <vt:lpstr>A13-1</vt:lpstr>
      <vt:lpstr>A13-2</vt:lpstr>
      <vt:lpstr>A14</vt:lpstr>
      <vt:lpstr>A15</vt:lpstr>
      <vt:lpstr>A15-1</vt:lpstr>
      <vt:lpstr>A15-2</vt:lpstr>
      <vt:lpstr>A15-3</vt:lpstr>
      <vt:lpstr>A15-4</vt:lpstr>
      <vt:lpstr>A15a</vt:lpstr>
      <vt:lpstr>A15b</vt:lpstr>
      <vt:lpstr>A15c</vt:lpstr>
      <vt:lpstr>A16</vt:lpstr>
      <vt:lpstr>A17</vt:lpstr>
      <vt:lpstr>A18</vt:lpstr>
      <vt:lpstr>A19</vt:lpstr>
      <vt:lpstr>A19-1</vt:lpstr>
      <vt:lpstr>A20</vt:lpstr>
      <vt:lpstr>A20-1</vt:lpstr>
      <vt:lpstr>A20-1a</vt:lpstr>
      <vt:lpstr>A20-1b</vt:lpstr>
      <vt:lpstr>A20-1c</vt:lpstr>
      <vt:lpstr>A21</vt:lpstr>
      <vt:lpstr>A21-1</vt:lpstr>
      <vt:lpstr>A22</vt:lpstr>
      <vt:lpstr>A22a</vt:lpstr>
      <vt:lpstr>A23</vt:lpstr>
      <vt:lpstr>A24</vt:lpstr>
      <vt:lpstr>A24-1</vt:lpstr>
      <vt:lpstr>A24-2</vt:lpstr>
      <vt:lpstr>A24-3</vt:lpstr>
      <vt:lpstr>A25</vt:lpstr>
      <vt:lpstr>A26</vt:lpstr>
      <vt:lpstr>A26-1</vt:lpstr>
      <vt:lpstr>A27</vt:lpstr>
      <vt:lpstr>A28</vt:lpstr>
      <vt:lpstr>A29</vt:lpstr>
      <vt:lpstr>'1'!Print_Area</vt:lpstr>
      <vt:lpstr>'10'!Print_Area</vt:lpstr>
      <vt:lpstr>'11'!Print_Area</vt:lpstr>
      <vt:lpstr>'2'!Print_Area</vt:lpstr>
      <vt:lpstr>'3'!Print_Area</vt:lpstr>
      <vt:lpstr>'4'!Print_Area</vt:lpstr>
      <vt:lpstr>'5'!Print_Area</vt:lpstr>
      <vt:lpstr>'6'!Print_Area</vt:lpstr>
      <vt:lpstr>'7'!Print_Area</vt:lpstr>
      <vt:lpstr>'8'!Print_Area</vt:lpstr>
      <vt:lpstr>'9'!Print_Area</vt:lpstr>
      <vt:lpstr>'A1'!Print_Area</vt:lpstr>
      <vt:lpstr>'A10'!Print_Area</vt:lpstr>
      <vt:lpstr>'A1-1'!Print_Area</vt:lpstr>
      <vt:lpstr>'A11-1'!Print_Area</vt:lpstr>
      <vt:lpstr>A11a!Print_Area</vt:lpstr>
      <vt:lpstr>A11b!Print_Area</vt:lpstr>
      <vt:lpstr>'A12'!Print_Area</vt:lpstr>
      <vt:lpstr>'A12-1'!Print_Area</vt:lpstr>
      <vt:lpstr>'A13'!Print_Area</vt:lpstr>
      <vt:lpstr>'A13-1'!Print_Area</vt:lpstr>
      <vt:lpstr>'A13-2'!Print_Area</vt:lpstr>
      <vt:lpstr>'A14'!Print_Area</vt:lpstr>
      <vt:lpstr>'A15'!Print_Area</vt:lpstr>
      <vt:lpstr>'A15-1'!Print_Area</vt:lpstr>
      <vt:lpstr>'A15-2'!Print_Area</vt:lpstr>
      <vt:lpstr>'A15-3'!Print_Area</vt:lpstr>
      <vt:lpstr>'A15-4'!Print_Area</vt:lpstr>
      <vt:lpstr>A15a!Print_Area</vt:lpstr>
      <vt:lpstr>A15b!Print_Area</vt:lpstr>
      <vt:lpstr>A15c!Print_Area</vt:lpstr>
      <vt:lpstr>'A16'!Print_Area</vt:lpstr>
      <vt:lpstr>'A17'!Print_Area</vt:lpstr>
      <vt:lpstr>'A18'!Print_Area</vt:lpstr>
      <vt:lpstr>'A19'!Print_Area</vt:lpstr>
      <vt:lpstr>'A19-1'!Print_Area</vt:lpstr>
      <vt:lpstr>'A2'!Print_Area</vt:lpstr>
      <vt:lpstr>'A20'!Print_Area</vt:lpstr>
      <vt:lpstr>'A20-1'!Print_Area</vt:lpstr>
      <vt:lpstr>'A20-1a'!Print_Area</vt:lpstr>
      <vt:lpstr>'A20-1b'!Print_Area</vt:lpstr>
      <vt:lpstr>'A20-1c'!Print_Area</vt:lpstr>
      <vt:lpstr>'A21'!Print_Area</vt:lpstr>
      <vt:lpstr>'A2-1'!Print_Area</vt:lpstr>
      <vt:lpstr>'A21-1'!Print_Area</vt:lpstr>
      <vt:lpstr>'A22'!Print_Area</vt:lpstr>
      <vt:lpstr>A22a!Print_Area</vt:lpstr>
      <vt:lpstr>'A23'!Print_Area</vt:lpstr>
      <vt:lpstr>'A24'!Print_Area</vt:lpstr>
      <vt:lpstr>'A24-1'!Print_Area</vt:lpstr>
      <vt:lpstr>'A24-2'!Print_Area</vt:lpstr>
      <vt:lpstr>'A24-3'!Print_Area</vt:lpstr>
      <vt:lpstr>'A25'!Print_Area</vt:lpstr>
      <vt:lpstr>'A26'!Print_Area</vt:lpstr>
      <vt:lpstr>'A26-1'!Print_Area</vt:lpstr>
      <vt:lpstr>'A27'!Print_Area</vt:lpstr>
      <vt:lpstr>'A28'!Print_Area</vt:lpstr>
      <vt:lpstr>'A29'!Print_Area</vt:lpstr>
      <vt:lpstr>'A3'!Print_Area</vt:lpstr>
      <vt:lpstr>'A3-1'!Print_Area</vt:lpstr>
      <vt:lpstr>'A4-1'!Print_Area</vt:lpstr>
      <vt:lpstr>'A5'!Print_Area</vt:lpstr>
      <vt:lpstr>'A5-1'!Print_Area</vt:lpstr>
      <vt:lpstr>'A5-101'!Print_Area</vt:lpstr>
      <vt:lpstr>'A5-102'!Print_Area</vt:lpstr>
      <vt:lpstr>'A5-103'!Print_Area</vt:lpstr>
      <vt:lpstr>'A5-104'!Print_Area</vt:lpstr>
      <vt:lpstr>'A5-105'!Print_Area</vt:lpstr>
      <vt:lpstr>'A5-106'!Print_Area</vt:lpstr>
      <vt:lpstr>'A5-106-1'!Print_Area</vt:lpstr>
      <vt:lpstr>'A5-107'!Print_Area</vt:lpstr>
      <vt:lpstr>'A5-107-1'!Print_Area</vt:lpstr>
      <vt:lpstr>'A5-108'!Print_Area</vt:lpstr>
      <vt:lpstr>'A5-109'!Print_Area</vt:lpstr>
      <vt:lpstr>'A5-109-1'!Print_Area</vt:lpstr>
      <vt:lpstr>'A5-110'!Print_Area</vt:lpstr>
      <vt:lpstr>'A6'!Print_Area</vt:lpstr>
      <vt:lpstr>'A6-1'!Print_Area</vt:lpstr>
      <vt:lpstr>'A6-A'!Print_Area</vt:lpstr>
      <vt:lpstr>'A7'!Print_Area</vt:lpstr>
      <vt:lpstr>'A7-1'!Print_Area</vt:lpstr>
      <vt:lpstr>'A7-A'!Print_Area</vt:lpstr>
      <vt:lpstr>'A8'!Print_Area</vt:lpstr>
      <vt:lpstr>'A8-1'!Print_Area</vt:lpstr>
      <vt:lpstr>'A8-2'!Print_Area</vt:lpstr>
      <vt:lpstr>'A8-A'!Print_Area</vt:lpstr>
      <vt:lpstr>'A8-A-1'!Print_Area</vt:lpstr>
      <vt:lpstr>'A9'!Print_Area</vt:lpstr>
      <vt:lpstr>'A9-1'!Print_Area</vt:lpstr>
      <vt:lpstr>'A9-2'!Print_Area</vt:lpstr>
      <vt:lpstr>List!Print_Area</vt:lpstr>
      <vt:lpstr>'1'!Print_Titles</vt:lpstr>
      <vt:lpstr>'10'!Print_Titles</vt:lpstr>
      <vt:lpstr>'11'!Print_Titles</vt:lpstr>
      <vt:lpstr>'2'!Print_Titles</vt:lpstr>
      <vt:lpstr>'3'!Print_Titles</vt:lpstr>
      <vt:lpstr>'4'!Print_Titles</vt:lpstr>
      <vt:lpstr>'5'!Print_Titles</vt:lpstr>
      <vt:lpstr>'6'!Print_Titles</vt:lpstr>
      <vt:lpstr>'7'!Print_Titles</vt:lpstr>
      <vt:lpstr>'8'!Print_Titles</vt:lpstr>
      <vt:lpstr>'9'!Print_Titles</vt:lpstr>
      <vt:lpstr>'A23'!Print_Titles</vt:lpstr>
      <vt:lpstr>'A25'!Print_Titles</vt:lpstr>
      <vt:lpstr>'A27'!Print_Titles</vt:lpstr>
      <vt:lpstr>'A28'!Print_Titles</vt:lpstr>
      <vt:lpstr>'A29'!Print_Titles</vt:lpstr>
      <vt:lpstr>'A8-A'!Print_Titles</vt:lpstr>
    </vt:vector>
  </TitlesOfParts>
  <Company>CSLS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Dmitry Kabrelyan</dc:creator>
  <cp:lastModifiedBy>CSLS</cp:lastModifiedBy>
  <cp:lastPrinted>2016-02-24T21:56:22Z</cp:lastPrinted>
  <dcterms:created xsi:type="dcterms:W3CDTF">1999-06-24T14:08:37Z</dcterms:created>
  <dcterms:modified xsi:type="dcterms:W3CDTF">2016-05-16T21:11:06Z</dcterms:modified>
</cp:coreProperties>
</file>